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https://d.docs.live.net/2b2ac35c38374568/Documents/AFSEasy/Financials/"/>
    </mc:Choice>
  </mc:AlternateContent>
  <xr:revisionPtr revIDLastSave="14" documentId="13_ncr:1_{93CE1FCA-A076-47C3-A555-8AEE56D54E74}" xr6:coauthVersionLast="47" xr6:coauthVersionMax="47" xr10:uidLastSave="{683B5631-3040-4BD1-B208-D8F7112A10E3}"/>
  <bookViews>
    <workbookView xWindow="-120" yWindow="-120" windowWidth="20730" windowHeight="11160" xr2:uid="{00000000-000D-0000-FFFF-FFFF00000000}"/>
  </bookViews>
  <sheets>
    <sheet name="Instructions" sheetId="235" r:id="rId1"/>
    <sheet name="FS" sheetId="233" r:id="rId2"/>
    <sheet name="Criteria" sheetId="4" r:id="rId3"/>
    <sheet name="FS2" sheetId="234" r:id="rId4"/>
    <sheet name="TrialBalance" sheetId="5" r:id="rId5"/>
    <sheet name="Journals" sheetId="26" r:id="rId6"/>
    <sheet name="TBClient" sheetId="112" r:id="rId7"/>
    <sheet name="GLClient" sheetId="115" r:id="rId8"/>
    <sheet name="FARegister" sheetId="89" r:id="rId9"/>
    <sheet name="TARegister" sheetId="224" r:id="rId10"/>
    <sheet name="VAT" sheetId="80" r:id="rId11"/>
    <sheet name="ILoans" sheetId="168" r:id="rId12"/>
    <sheet name="IFree" sheetId="169" r:id="rId13"/>
    <sheet name="NC Receivables" sheetId="208" r:id="rId14"/>
    <sheet name="Stock" sheetId="152" r:id="rId15"/>
    <sheet name="Debtors" sheetId="187" r:id="rId16"/>
    <sheet name="Bank" sheetId="178" r:id="rId17"/>
    <sheet name="Creditors" sheetId="167" r:id="rId18"/>
    <sheet name="Expenses" sheetId="222" r:id="rId19"/>
    <sheet name="Open" sheetId="124" r:id="rId20"/>
    <sheet name="Loan 1" sheetId="209" r:id="rId21"/>
    <sheet name="FLease1" sheetId="210" r:id="rId22"/>
    <sheet name="TrialBalanceA" sheetId="136" r:id="rId23"/>
    <sheet name="JournalsA" sheetId="149" r:id="rId24"/>
    <sheet name="TrialBalanceB" sheetId="190" r:id="rId25"/>
    <sheet name="JournalsB" sheetId="189" r:id="rId26"/>
    <sheet name="TrialBalanceC" sheetId="192" r:id="rId27"/>
    <sheet name="JournalsC" sheetId="193" r:id="rId28"/>
  </sheets>
  <externalReferences>
    <externalReference r:id="rId29"/>
    <externalReference r:id="rId30"/>
    <externalReference r:id="rId31"/>
    <externalReference r:id="rId32"/>
    <externalReference r:id="rId33"/>
    <externalReference r:id="rId34"/>
    <externalReference r:id="rId35"/>
  </externalReferences>
  <definedNames>
    <definedName name="_xlnm._FilterDatabase" localSheetId="1" hidden="1">FS!$R$1:$R$2658</definedName>
    <definedName name="_xlnm._FilterDatabase" localSheetId="3" hidden="1">'FS2'!$R$1:$R$2142</definedName>
    <definedName name="_Movesheet" localSheetId="15">#REF!</definedName>
    <definedName name="_Movesheet" localSheetId="0">#REF!</definedName>
    <definedName name="_Movesheet" localSheetId="25">#REF!</definedName>
    <definedName name="_Movesheet" localSheetId="27">#REF!</definedName>
    <definedName name="_Movesheet" localSheetId="24">#REF!</definedName>
    <definedName name="_Movesheet" localSheetId="26">#REF!</definedName>
    <definedName name="_Movesheet">#REF!</definedName>
    <definedName name="_MoveSheet2" localSheetId="15">#REF!</definedName>
    <definedName name="_MoveSheet2" localSheetId="0">#REF!</definedName>
    <definedName name="_MoveSheet2" localSheetId="25">#REF!</definedName>
    <definedName name="_MoveSheet2" localSheetId="27">#REF!</definedName>
    <definedName name="_MoveSheet2" localSheetId="24">#REF!</definedName>
    <definedName name="_MoveSheet2" localSheetId="26">#REF!</definedName>
    <definedName name="_MoveSheet2">#REF!</definedName>
    <definedName name="_MoveSheet3" localSheetId="15">#REF!</definedName>
    <definedName name="_MoveSheet3" localSheetId="0">#REF!</definedName>
    <definedName name="_MoveSheet3" localSheetId="25">#REF!</definedName>
    <definedName name="_MoveSheet3" localSheetId="27">#REF!</definedName>
    <definedName name="_MoveSheet3" localSheetId="24">#REF!</definedName>
    <definedName name="_MoveSheet3" localSheetId="26">#REF!</definedName>
    <definedName name="_MoveSheet3">#REF!</definedName>
    <definedName name="_MoveSheet4" localSheetId="15">#REF!</definedName>
    <definedName name="_MoveSheet4" localSheetId="0">#REF!</definedName>
    <definedName name="_MoveSheet4" localSheetId="25">#REF!</definedName>
    <definedName name="_MoveSheet4" localSheetId="27">#REF!</definedName>
    <definedName name="_MoveSheet4" localSheetId="24">#REF!</definedName>
    <definedName name="_MoveSheet4" localSheetId="26">#REF!</definedName>
    <definedName name="_MoveSheet4">#REF!</definedName>
    <definedName name="_MoveSheet5" localSheetId="15">#REF!</definedName>
    <definedName name="_MoveSheet5" localSheetId="0">#REF!</definedName>
    <definedName name="_MoveSheet5" localSheetId="25">#REF!</definedName>
    <definedName name="_MoveSheet5" localSheetId="27">#REF!</definedName>
    <definedName name="_MoveSheet5" localSheetId="24">#REF!</definedName>
    <definedName name="_MoveSheet5" localSheetId="26">#REF!</definedName>
    <definedName name="_MoveSheet5">#REF!</definedName>
    <definedName name="_MoveSheet6" localSheetId="15">#REF!</definedName>
    <definedName name="_MoveSheet6" localSheetId="0">#REF!</definedName>
    <definedName name="_MoveSheet6" localSheetId="25">#REF!</definedName>
    <definedName name="_MoveSheet6" localSheetId="27">#REF!</definedName>
    <definedName name="_MoveSheet6" localSheetId="24">#REF!</definedName>
    <definedName name="_MoveSheet6" localSheetId="26">#REF!</definedName>
    <definedName name="_MoveSheet6">#REF!</definedName>
    <definedName name="_MoveSheet7" localSheetId="15">#REF!</definedName>
    <definedName name="_MoveSheet7" localSheetId="0">#REF!</definedName>
    <definedName name="_MoveSheet7" localSheetId="25">#REF!</definedName>
    <definedName name="_MoveSheet7" localSheetId="27">#REF!</definedName>
    <definedName name="_MoveSheet7" localSheetId="24">#REF!</definedName>
    <definedName name="_MoveSheet7" localSheetId="26">#REF!</definedName>
    <definedName name="_MoveSheet7">#REF!</definedName>
    <definedName name="_MoveSheet8" localSheetId="15">#REF!</definedName>
    <definedName name="_MoveSheet8" localSheetId="0">#REF!</definedName>
    <definedName name="_MoveSheet8" localSheetId="25">#REF!</definedName>
    <definedName name="_MoveSheet8" localSheetId="27">#REF!</definedName>
    <definedName name="_MoveSheet8" localSheetId="24">#REF!</definedName>
    <definedName name="_MoveSheet8" localSheetId="26">#REF!</definedName>
    <definedName name="_MoveSheet8">#REF!</definedName>
    <definedName name="_MoveSheet9" localSheetId="15">#REF!</definedName>
    <definedName name="_MoveSheet9" localSheetId="0">#REF!</definedName>
    <definedName name="_MoveSheet9" localSheetId="25">#REF!</definedName>
    <definedName name="_MoveSheet9" localSheetId="27">#REF!</definedName>
    <definedName name="_MoveSheet9" localSheetId="24">#REF!</definedName>
    <definedName name="_MoveSheet9" localSheetId="26">#REF!</definedName>
    <definedName name="_MoveSheet9">#REF!</definedName>
    <definedName name="Audit___Trail_balance_this_Year" localSheetId="0">#REF!</definedName>
    <definedName name="Audit___Trail_balance_this_Year">#REF!</definedName>
    <definedName name="BalanceSheet" localSheetId="8">[1]TrialBalance!$K$147:$K$374</definedName>
    <definedName name="BalanceSheet" localSheetId="21">[2]TrialBalance!$P$158:$P$340</definedName>
    <definedName name="BalanceSheet" localSheetId="0">[3]TrialBalance!$P$158:$P$346</definedName>
    <definedName name="BalanceSheet" localSheetId="20">[2]TrialBalance!$P$158:$P$340</definedName>
    <definedName name="BalanceSheet" localSheetId="9">[1]TrialBalance!$K$147:$K$374</definedName>
    <definedName name="BalanceSheet" localSheetId="6">[4]TrialBalance!$M$151:$M$346</definedName>
    <definedName name="BalanceSheet" localSheetId="22">TrialBalanceA!#REF!</definedName>
    <definedName name="BalanceSheet" localSheetId="24">TrialBalanceB!#REF!</definedName>
    <definedName name="BalanceSheet" localSheetId="26">TrialBalanceC!#REF!</definedName>
    <definedName name="BalanceSheet">TrialBalance!$P$153:$P$308</definedName>
    <definedName name="BalanceSheet2" localSheetId="8">[1]TrialBalance!$C$148:$C$374</definedName>
    <definedName name="BalanceSheet2" localSheetId="9">[1]TrialBalance!$C$148:$C$374</definedName>
    <definedName name="BalanceSheet2" localSheetId="6">[4]TrialBalance!$C$152:$C$346</definedName>
    <definedName name="BalanceSheet2" localSheetId="22">TrialBalanceA!#REF!</definedName>
    <definedName name="BalanceSheet2" localSheetId="24">TrialBalanceB!#REF!</definedName>
    <definedName name="BalanceSheet2" localSheetId="26">TrialBalanceC!#REF!</definedName>
    <definedName name="BalanceSheet2">TrialBalance!$C$154:$C$308</definedName>
    <definedName name="BalanceSheet3" localSheetId="21">[2]TrialBalanceB!$M$159:$M$340</definedName>
    <definedName name="BalanceSheet3" localSheetId="0">[3]TrialBalanceB!$M$159:$M$346</definedName>
    <definedName name="BalanceSheet3" localSheetId="20">[2]TrialBalanceB!$M$159:$M$340</definedName>
    <definedName name="BalanceSheet3" localSheetId="26">TrialBalanceC!$M$154:$M$308</definedName>
    <definedName name="BalanceSheet3">TrialBalanceB!$M$154:$M$308</definedName>
    <definedName name="BalanceSheet4" localSheetId="21">[2]TrialBalanceC!$M$159:$M$340</definedName>
    <definedName name="BalanceSheet4" localSheetId="0">[3]TrialBalanceC!$M$159:$M$346</definedName>
    <definedName name="BalanceSheet4" localSheetId="20">[2]TrialBalanceC!$M$159:$M$340</definedName>
    <definedName name="BalanceSheet4">TrialBalanceC!$M$154:$M$308</definedName>
    <definedName name="BalanceSheetA" localSheetId="21">[2]TrialBalanceA!$M$159:$M$340</definedName>
    <definedName name="BalanceSheetA" localSheetId="0">[3]TrialBalanceA!$M$159:$M$346</definedName>
    <definedName name="BalanceSheetA" localSheetId="20">[2]TrialBalanceA!$M$159:$M$340</definedName>
    <definedName name="BalanceSheetA" localSheetId="24">TrialBalanceB!$M$154:$M$308</definedName>
    <definedName name="BalanceSheetA" localSheetId="26">TrialBalanceC!$M$154:$M$308</definedName>
    <definedName name="BalanceSheetA">TrialBalanceA!$M$154:$M$308</definedName>
    <definedName name="BalanceSheetB">[5]TrialBalanceB!$L$159:$L$365</definedName>
    <definedName name="DELETE" localSheetId="1">FS!$A$1:$R$1687</definedName>
    <definedName name="DELETE" localSheetId="3">'FS2'!$A$1:$R$1656</definedName>
    <definedName name="DELETE">#REF!</definedName>
    <definedName name="df" localSheetId="16">[6]TrialBalance!$K$4:$K$144</definedName>
    <definedName name="df" localSheetId="17">[6]TrialBalance!$K$4:$K$144</definedName>
    <definedName name="df" localSheetId="15">[6]TrialBalance!$K$4:$K$144</definedName>
    <definedName name="df" localSheetId="18">[6]TrialBalance!$K$4:$K$144</definedName>
    <definedName name="df" localSheetId="21">[6]TrialBalance!$K$4:$K$144</definedName>
    <definedName name="df" localSheetId="12">[6]TrialBalance!$K$4:$K$144</definedName>
    <definedName name="df" localSheetId="11">[6]TrialBalance!$K$4:$K$144</definedName>
    <definedName name="df" localSheetId="20">[6]TrialBalance!$K$4:$K$144</definedName>
    <definedName name="df" localSheetId="13">[6]TrialBalance!$K$4:$K$144</definedName>
    <definedName name="df" localSheetId="19">[6]TrialBalance!$K$4:$K$144</definedName>
    <definedName name="df" localSheetId="14">[6]TrialBalance!$K$4:$K$144</definedName>
    <definedName name="df" localSheetId="22">TrialBalanceA!$L$4:$L$150</definedName>
    <definedName name="df" localSheetId="24">TrialBalanceB!$L$4:$L$150</definedName>
    <definedName name="df" localSheetId="26">TrialBalanceC!$L$4:$L$150</definedName>
    <definedName name="df">TrialBalance!$O$4:$O$150</definedName>
    <definedName name="Excel_BuiltIn_Print_Area_1" localSheetId="16">#REF!</definedName>
    <definedName name="Excel_BuiltIn_Print_Area_1" localSheetId="17">#REF!</definedName>
    <definedName name="Excel_BuiltIn_Print_Area_1" localSheetId="15">#REF!</definedName>
    <definedName name="Excel_BuiltIn_Print_Area_1" localSheetId="12">#REF!</definedName>
    <definedName name="Excel_BuiltIn_Print_Area_1" localSheetId="11">#REF!</definedName>
    <definedName name="Excel_BuiltIn_Print_Area_1" localSheetId="0">#REF!</definedName>
    <definedName name="Excel_BuiltIn_Print_Area_1" localSheetId="23">#REF!</definedName>
    <definedName name="Excel_BuiltIn_Print_Area_1" localSheetId="25">#REF!</definedName>
    <definedName name="Excel_BuiltIn_Print_Area_1" localSheetId="27">#REF!</definedName>
    <definedName name="Excel_BuiltIn_Print_Area_1" localSheetId="14">#REF!</definedName>
    <definedName name="Excel_BuiltIn_Print_Area_1" localSheetId="22">#REF!</definedName>
    <definedName name="Excel_BuiltIn_Print_Area_1" localSheetId="24">#REF!</definedName>
    <definedName name="Excel_BuiltIn_Print_Area_1" localSheetId="26">#REF!</definedName>
    <definedName name="Excel_BuiltIn_Print_Area_1">#REF!</definedName>
    <definedName name="Fixproperty" localSheetId="8">[7]StateENG!#REF!</definedName>
    <definedName name="Fixproperty" localSheetId="1">FS!#REF!</definedName>
    <definedName name="Fixproperty" localSheetId="3">'FS2'!#REF!</definedName>
    <definedName name="Fixproperty" localSheetId="9">[7]StateENG!#REF!</definedName>
    <definedName name="Fixproperty">#REF!</definedName>
    <definedName name="GameGrowth1" localSheetId="16">#REF!</definedName>
    <definedName name="GameGrowth1" localSheetId="17">#REF!</definedName>
    <definedName name="GameGrowth1" localSheetId="15">#REF!</definedName>
    <definedName name="GameGrowth1" localSheetId="12">#REF!</definedName>
    <definedName name="GameGrowth1" localSheetId="11">#REF!</definedName>
    <definedName name="GameGrowth1" localSheetId="0">#REF!</definedName>
    <definedName name="GameGrowth1" localSheetId="23">#REF!</definedName>
    <definedName name="GameGrowth1" localSheetId="25">#REF!</definedName>
    <definedName name="GameGrowth1" localSheetId="27">#REF!</definedName>
    <definedName name="GameGrowth1" localSheetId="14">#REF!</definedName>
    <definedName name="GameGrowth1" localSheetId="22">#REF!</definedName>
    <definedName name="GameGrowth1" localSheetId="24">#REF!</definedName>
    <definedName name="GameGrowth1" localSheetId="26">#REF!</definedName>
    <definedName name="GameGrowth1">#REF!</definedName>
    <definedName name="GameGrowth2" localSheetId="16">#REF!</definedName>
    <definedName name="GameGrowth2" localSheetId="17">#REF!</definedName>
    <definedName name="GameGrowth2" localSheetId="15">#REF!</definedName>
    <definedName name="GameGrowth2" localSheetId="12">#REF!</definedName>
    <definedName name="GameGrowth2" localSheetId="11">#REF!</definedName>
    <definedName name="GameGrowth2" localSheetId="0">#REF!</definedName>
    <definedName name="GameGrowth2" localSheetId="23">#REF!</definedName>
    <definedName name="GameGrowth2" localSheetId="25">#REF!</definedName>
    <definedName name="GameGrowth2" localSheetId="27">#REF!</definedName>
    <definedName name="GameGrowth2" localSheetId="14">#REF!</definedName>
    <definedName name="GameGrowth2" localSheetId="22">#REF!</definedName>
    <definedName name="GameGrowth2" localSheetId="24">#REF!</definedName>
    <definedName name="GameGrowth2" localSheetId="26">#REF!</definedName>
    <definedName name="GameGrowth2">#REF!</definedName>
    <definedName name="GameGrowth3" localSheetId="16">#REF!</definedName>
    <definedName name="GameGrowth3" localSheetId="17">#REF!</definedName>
    <definedName name="GameGrowth3" localSheetId="15">#REF!</definedName>
    <definedName name="GameGrowth3" localSheetId="12">#REF!</definedName>
    <definedName name="GameGrowth3" localSheetId="11">#REF!</definedName>
    <definedName name="GameGrowth3" localSheetId="0">#REF!</definedName>
    <definedName name="GameGrowth3" localSheetId="23">#REF!</definedName>
    <definedName name="GameGrowth3" localSheetId="25">#REF!</definedName>
    <definedName name="GameGrowth3" localSheetId="27">#REF!</definedName>
    <definedName name="GameGrowth3" localSheetId="14">#REF!</definedName>
    <definedName name="GameGrowth3" localSheetId="22">#REF!</definedName>
    <definedName name="GameGrowth3" localSheetId="24">#REF!</definedName>
    <definedName name="GameGrowth3" localSheetId="26">#REF!</definedName>
    <definedName name="GameGrowth3">#REF!</definedName>
    <definedName name="GameGrowth4" localSheetId="16">#REF!</definedName>
    <definedName name="GameGrowth4" localSheetId="17">#REF!</definedName>
    <definedName name="GameGrowth4" localSheetId="15">#REF!</definedName>
    <definedName name="GameGrowth4" localSheetId="12">#REF!</definedName>
    <definedName name="GameGrowth4" localSheetId="11">#REF!</definedName>
    <definedName name="GameGrowth4" localSheetId="0">#REF!</definedName>
    <definedName name="GameGrowth4" localSheetId="23">#REF!</definedName>
    <definedName name="GameGrowth4" localSheetId="25">#REF!</definedName>
    <definedName name="GameGrowth4" localSheetId="27">#REF!</definedName>
    <definedName name="GameGrowth4" localSheetId="14">#REF!</definedName>
    <definedName name="GameGrowth4" localSheetId="22">#REF!</definedName>
    <definedName name="GameGrowth4" localSheetId="24">#REF!</definedName>
    <definedName name="GameGrowth4" localSheetId="26">#REF!</definedName>
    <definedName name="GameGrowth4">#REF!</definedName>
    <definedName name="GameLoan" localSheetId="16">#REF!</definedName>
    <definedName name="GameLoan" localSheetId="17">#REF!</definedName>
    <definedName name="GameLoan" localSheetId="15">#REF!</definedName>
    <definedName name="GameLoan" localSheetId="12">#REF!</definedName>
    <definedName name="GameLoan" localSheetId="11">#REF!</definedName>
    <definedName name="GameLoan" localSheetId="0">#REF!</definedName>
    <definedName name="GameLoan" localSheetId="23">#REF!</definedName>
    <definedName name="GameLoan" localSheetId="25">#REF!</definedName>
    <definedName name="GameLoan" localSheetId="27">#REF!</definedName>
    <definedName name="GameLoan" localSheetId="14">#REF!</definedName>
    <definedName name="GameLoan" localSheetId="22">#REF!</definedName>
    <definedName name="GameLoan" localSheetId="24">#REF!</definedName>
    <definedName name="GameLoan" localSheetId="26">#REF!</definedName>
    <definedName name="GameLoan">#REF!</definedName>
    <definedName name="Gamesurvey" localSheetId="16">#REF!</definedName>
    <definedName name="Gamesurvey" localSheetId="17">#REF!</definedName>
    <definedName name="Gamesurvey" localSheetId="15">#REF!</definedName>
    <definedName name="Gamesurvey" localSheetId="12">#REF!</definedName>
    <definedName name="Gamesurvey" localSheetId="11">#REF!</definedName>
    <definedName name="Gamesurvey" localSheetId="0">#REF!</definedName>
    <definedName name="Gamesurvey" localSheetId="23">#REF!</definedName>
    <definedName name="Gamesurvey" localSheetId="25">#REF!</definedName>
    <definedName name="Gamesurvey" localSheetId="27">#REF!</definedName>
    <definedName name="Gamesurvey" localSheetId="14">#REF!</definedName>
    <definedName name="Gamesurvey" localSheetId="22">#REF!</definedName>
    <definedName name="Gamesurvey" localSheetId="24">#REF!</definedName>
    <definedName name="Gamesurvey" localSheetId="26">#REF!</definedName>
    <definedName name="Gamesurvey">#REF!</definedName>
    <definedName name="HPLoan" localSheetId="16">#REF!</definedName>
    <definedName name="HPLoan" localSheetId="17">#REF!</definedName>
    <definedName name="HPLoan" localSheetId="15">#REF!</definedName>
    <definedName name="HPLoan" localSheetId="12">#REF!</definedName>
    <definedName name="HPLoan" localSheetId="11">#REF!</definedName>
    <definedName name="HPLoan" localSheetId="0">#REF!</definedName>
    <definedName name="HPLoan" localSheetId="23">#REF!</definedName>
    <definedName name="HPLoan" localSheetId="25">#REF!</definedName>
    <definedName name="HPLoan" localSheetId="27">#REF!</definedName>
    <definedName name="HPLoan" localSheetId="14">#REF!</definedName>
    <definedName name="HPLoan" localSheetId="22">#REF!</definedName>
    <definedName name="HPLoan" localSheetId="24">#REF!</definedName>
    <definedName name="HPLoan" localSheetId="26">#REF!</definedName>
    <definedName name="HPLoan">#REF!</definedName>
    <definedName name="JOURNALS" localSheetId="23">JournalsA!$D$13:$G$741</definedName>
    <definedName name="JOURNALS" localSheetId="25">JournalsB!$D$13:$G$741</definedName>
    <definedName name="JOURNALS" localSheetId="27">JournalsC!$D$13:$G$741</definedName>
    <definedName name="JOURNALS">Journals!$D$13:$G$741</definedName>
    <definedName name="Loan" localSheetId="16">#REF!</definedName>
    <definedName name="Loan" localSheetId="17">#REF!</definedName>
    <definedName name="Loan" localSheetId="15">#REF!</definedName>
    <definedName name="Loan" localSheetId="12">#REF!</definedName>
    <definedName name="Loan" localSheetId="11">#REF!</definedName>
    <definedName name="Loan" localSheetId="0">#REF!</definedName>
    <definedName name="Loan" localSheetId="23">#REF!</definedName>
    <definedName name="Loan" localSheetId="25">#REF!</definedName>
    <definedName name="Loan" localSheetId="27">#REF!</definedName>
    <definedName name="Loan" localSheetId="14">#REF!</definedName>
    <definedName name="Loan" localSheetId="22">#REF!</definedName>
    <definedName name="Loan" localSheetId="24">#REF!</definedName>
    <definedName name="Loan" localSheetId="26">#REF!</definedName>
    <definedName name="Loan">#REF!</definedName>
    <definedName name="LoanPrivate" localSheetId="16">#REF!</definedName>
    <definedName name="LoanPrivate" localSheetId="17">#REF!</definedName>
    <definedName name="LoanPrivate" localSheetId="15">#REF!</definedName>
    <definedName name="LoanPrivate" localSheetId="12">#REF!</definedName>
    <definedName name="LoanPrivate" localSheetId="11">#REF!</definedName>
    <definedName name="LoanPrivate" localSheetId="0">#REF!</definedName>
    <definedName name="LoanPrivate" localSheetId="23">#REF!</definedName>
    <definedName name="LoanPrivate" localSheetId="25">#REF!</definedName>
    <definedName name="LoanPrivate" localSheetId="27">#REF!</definedName>
    <definedName name="LoanPrivate" localSheetId="14">#REF!</definedName>
    <definedName name="LoanPrivate" localSheetId="22">#REF!</definedName>
    <definedName name="LoanPrivate" localSheetId="24">#REF!</definedName>
    <definedName name="LoanPrivate" localSheetId="26">#REF!</definedName>
    <definedName name="LoanPrivate">#REF!</definedName>
    <definedName name="_xlnm.Print_Area" localSheetId="15">Debtors!$B$2:$H$94</definedName>
    <definedName name="_xlnm.Print_Area" localSheetId="18">Expenses!$B$2:$H$18</definedName>
    <definedName name="_xlnm.Print_Area" localSheetId="8">FARegister!#REF!</definedName>
    <definedName name="_xlnm.Print_Area" localSheetId="21">FLease1!$B$2:$H$22</definedName>
    <definedName name="_xlnm.Print_Area" localSheetId="1">FS!$A$1:$Q$2658</definedName>
    <definedName name="_xlnm.Print_Area" localSheetId="3">'FS2'!$A$1:$Q$2142</definedName>
    <definedName name="_xlnm.Print_Area" localSheetId="7">GLClient!$A$1748:$P$1851</definedName>
    <definedName name="_xlnm.Print_Area" localSheetId="5">Journals!$A$1:$I$486</definedName>
    <definedName name="_xlnm.Print_Area" localSheetId="23">JournalsA!$A$1:$I$486</definedName>
    <definedName name="_xlnm.Print_Area" localSheetId="25">JournalsB!$A$1:$I$486</definedName>
    <definedName name="_xlnm.Print_Area" localSheetId="27">JournalsC!$A$1:$I$486</definedName>
    <definedName name="_xlnm.Print_Area" localSheetId="20">'Loan 1'!$B$2:$H$22</definedName>
    <definedName name="_xlnm.Print_Area" localSheetId="13">'NC Receivables'!$B$2:$H$21</definedName>
    <definedName name="_xlnm.Print_Area" localSheetId="19">Open!$B$2:$H$18</definedName>
    <definedName name="_xlnm.Print_Area" localSheetId="9">TARegister!#REF!</definedName>
    <definedName name="_xlnm.Print_Area" localSheetId="10">VAT!$C$41:$F$64</definedName>
    <definedName name="Profit" localSheetId="22">TrialBalanceA!$B$4:$C$150</definedName>
    <definedName name="Profit" localSheetId="24">TrialBalanceB!$B$4:$C$150</definedName>
    <definedName name="Profit" localSheetId="26">TrialBalanceC!$B$4:$C$150</definedName>
    <definedName name="Profit">TrialBalance!$B$4:$C$150</definedName>
    <definedName name="ProfitLoss" localSheetId="8">[1]TrialBalance!$K$4:$K$144</definedName>
    <definedName name="ProfitLoss" localSheetId="21">[2]TrialBalance!$P$4:$P$155</definedName>
    <definedName name="ProfitLoss" localSheetId="0">[3]TrialBalance!$P$4:$P$155</definedName>
    <definedName name="ProfitLoss" localSheetId="20">[2]TrialBalance!$P$4:$P$155</definedName>
    <definedName name="ProfitLoss" localSheetId="9">[1]TrialBalance!$K$4:$K$144</definedName>
    <definedName name="ProfitLoss" localSheetId="6">[4]TrialBalance!$M$4:$M$148</definedName>
    <definedName name="ProfitLoss" localSheetId="22">TrialBalanceA!$M$4:$M$150</definedName>
    <definedName name="ProfitLoss" localSheetId="24">TrialBalanceB!$M$4:$M$150</definedName>
    <definedName name="ProfitLoss" localSheetId="26">TrialBalanceC!$M$4:$M$150</definedName>
    <definedName name="ProfitLoss">TrialBalance!$P$4:$P$150</definedName>
    <definedName name="ProfitLoss2" localSheetId="21">[2]TrialBalanceA!$M$5:$M$155</definedName>
    <definedName name="ProfitLoss2" localSheetId="0">[3]TrialBalanceA!$M$5:$M$155</definedName>
    <definedName name="ProfitLoss2" localSheetId="20">[2]TrialBalanceA!$M$5:$M$155</definedName>
    <definedName name="ProfitLoss2" localSheetId="24">TrialBalanceB!$M$5:$M$150</definedName>
    <definedName name="ProfitLoss2" localSheetId="26">TrialBalanceC!$M$5:$M$150</definedName>
    <definedName name="ProfitLoss2">TrialBalanceA!$M$5:$M$150</definedName>
    <definedName name="ProfitLoss3" localSheetId="21">[2]TrialBalanceB!$M$5:$M$155</definedName>
    <definedName name="ProfitLoss3" localSheetId="0">[3]TrialBalanceB!$M$5:$M$155</definedName>
    <definedName name="ProfitLoss3" localSheetId="20">[2]TrialBalanceB!$M$5:$M$155</definedName>
    <definedName name="ProfitLoss3" localSheetId="26">TrialBalanceC!$M$5:$M$150</definedName>
    <definedName name="ProfitLoss3">TrialBalanceB!$M$5:$M$150</definedName>
    <definedName name="ProfitLoss4" localSheetId="21">[2]TrialBalanceC!$M$5:$M$155</definedName>
    <definedName name="ProfitLoss4" localSheetId="0">[3]TrialBalanceC!$M$5:$M$155</definedName>
    <definedName name="ProfitLoss4" localSheetId="20">[2]TrialBalanceC!$M$5:$M$155</definedName>
    <definedName name="ProfitLoss4">TrialBalanceC!$M$5:$M$150</definedName>
    <definedName name="ProfitLossA" localSheetId="24">TrialBalanceB!$M$5:$M$308</definedName>
    <definedName name="ProfitLossA" localSheetId="26">TrialBalanceC!$M$5:$M$308</definedName>
    <definedName name="ProfitLossA">TrialBalanceA!$M$5:$M$308</definedName>
    <definedName name="ProfitLossB" localSheetId="26">TrialBalanceC!$M$5:$M$150</definedName>
    <definedName name="ProfitLossB">TrialBalanceB!$M$5:$M$150</definedName>
    <definedName name="sd" localSheetId="16">[6]TrialBalance!$K$147:$K$374</definedName>
    <definedName name="sd" localSheetId="17">[6]TrialBalance!$K$147:$K$374</definedName>
    <definedName name="sd" localSheetId="15">[6]TrialBalance!$K$147:$K$374</definedName>
    <definedName name="sd" localSheetId="18">[6]TrialBalance!$K$147:$K$374</definedName>
    <definedName name="sd" localSheetId="21">[6]TrialBalance!$K$147:$K$374</definedName>
    <definedName name="sd" localSheetId="12">[6]TrialBalance!$K$147:$K$374</definedName>
    <definedName name="sd" localSheetId="11">[6]TrialBalance!$K$147:$K$374</definedName>
    <definedName name="sd" localSheetId="20">[6]TrialBalance!$K$147:$K$374</definedName>
    <definedName name="sd" localSheetId="13">[6]TrialBalance!$K$147:$K$374</definedName>
    <definedName name="sd" localSheetId="19">[6]TrialBalance!$K$147:$K$374</definedName>
    <definedName name="sd" localSheetId="14">[6]TrialBalance!$K$147:$K$374</definedName>
    <definedName name="sd" localSheetId="22">TrialBalanceA!#REF!</definedName>
    <definedName name="sd" localSheetId="24">TrialBalanceB!#REF!</definedName>
    <definedName name="sd" localSheetId="26">TrialBalanceC!#REF!</definedName>
    <definedName name="sd">TrialBalance!$O$153:$O$308</definedName>
    <definedName name="STATE" localSheetId="1">FS!$A$1:$Q$1687</definedName>
    <definedName name="STATE" localSheetId="3">'FS2'!$A$1:$Q$1656</definedName>
    <definedName name="STATE">#REF!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0" i="4" l="1"/>
  <c r="H41" i="187"/>
  <c r="G41" i="187"/>
  <c r="G19" i="4"/>
  <c r="D175" i="234"/>
  <c r="D175" i="233"/>
  <c r="D1601" i="234"/>
  <c r="D1632" i="233"/>
  <c r="D1529" i="234"/>
  <c r="D1561" i="233"/>
  <c r="M418" i="233"/>
  <c r="O418" i="233"/>
  <c r="O1005" i="234" l="1"/>
  <c r="O1006" i="234"/>
  <c r="O1012" i="234"/>
  <c r="O1044" i="233"/>
  <c r="O1037" i="233"/>
  <c r="C1261" i="233"/>
  <c r="M426" i="233"/>
  <c r="O426" i="233"/>
  <c r="M1131" i="233"/>
  <c r="O260" i="234"/>
  <c r="M627" i="233"/>
  <c r="O627" i="233"/>
  <c r="Q2066" i="234"/>
  <c r="Q1904" i="234"/>
  <c r="Q1742" i="234"/>
  <c r="Q152" i="234"/>
  <c r="Q201" i="234" s="1"/>
  <c r="Q2583" i="233"/>
  <c r="Q2421" i="233"/>
  <c r="Q2259" i="233"/>
  <c r="Q2097" i="233"/>
  <c r="Q1935" i="233"/>
  <c r="Q1773" i="233"/>
  <c r="Q250" i="234" l="1"/>
  <c r="Q152" i="233"/>
  <c r="C1229" i="234"/>
  <c r="C150" i="192"/>
  <c r="C150" i="190"/>
  <c r="C150" i="136"/>
  <c r="C150" i="5"/>
  <c r="D363" i="234"/>
  <c r="D363" i="233"/>
  <c r="C1298" i="234"/>
  <c r="C1205" i="234"/>
  <c r="C1165" i="234"/>
  <c r="C938" i="234"/>
  <c r="C912" i="234"/>
  <c r="C886" i="234"/>
  <c r="C1330" i="233"/>
  <c r="C1237" i="233"/>
  <c r="C1197" i="233"/>
  <c r="C970" i="233"/>
  <c r="C944" i="233"/>
  <c r="C918" i="233"/>
  <c r="Q304" i="234" l="1"/>
  <c r="Q201" i="233"/>
  <c r="E92" i="234"/>
  <c r="E91" i="234"/>
  <c r="E90" i="234"/>
  <c r="E92" i="233"/>
  <c r="E91" i="233"/>
  <c r="E90" i="233"/>
  <c r="O1331" i="234"/>
  <c r="N232" i="5"/>
  <c r="N233" i="5"/>
  <c r="N234" i="5"/>
  <c r="N235" i="5"/>
  <c r="N236" i="5"/>
  <c r="N237" i="5"/>
  <c r="N238" i="5"/>
  <c r="N239" i="5"/>
  <c r="N241" i="5"/>
  <c r="N242" i="5"/>
  <c r="N243" i="5"/>
  <c r="N244" i="5"/>
  <c r="N245" i="5"/>
  <c r="N246" i="5"/>
  <c r="N240" i="5"/>
  <c r="N247" i="5"/>
  <c r="N248" i="5"/>
  <c r="O840" i="234"/>
  <c r="D837" i="234"/>
  <c r="D834" i="234"/>
  <c r="D833" i="234"/>
  <c r="M872" i="233"/>
  <c r="D869" i="233"/>
  <c r="D866" i="233"/>
  <c r="D865" i="233"/>
  <c r="N287" i="5"/>
  <c r="O1098" i="233" s="1"/>
  <c r="N288" i="5"/>
  <c r="O1099" i="233" s="1"/>
  <c r="N289" i="5"/>
  <c r="O1100" i="233" s="1"/>
  <c r="N290" i="5"/>
  <c r="O1101" i="233" s="1"/>
  <c r="C1072" i="234"/>
  <c r="C1071" i="234"/>
  <c r="C1070" i="234"/>
  <c r="C1069" i="234"/>
  <c r="C1068" i="234"/>
  <c r="C1067" i="234"/>
  <c r="C1066" i="234"/>
  <c r="O1061" i="234"/>
  <c r="D1058" i="234"/>
  <c r="D1055" i="234"/>
  <c r="D1054" i="234"/>
  <c r="C1104" i="233"/>
  <c r="C1103" i="233"/>
  <c r="C1102" i="233"/>
  <c r="C1101" i="233"/>
  <c r="C1100" i="233"/>
  <c r="C1099" i="233"/>
  <c r="C1098" i="233"/>
  <c r="M1093" i="233"/>
  <c r="D1090" i="233"/>
  <c r="D1087" i="233"/>
  <c r="D1086" i="233"/>
  <c r="Q374" i="234" l="1"/>
  <c r="Q250" i="233"/>
  <c r="J15" i="80"/>
  <c r="M15" i="80" s="1"/>
  <c r="F26" i="80"/>
  <c r="F25" i="80"/>
  <c r="O516" i="234"/>
  <c r="D513" i="234"/>
  <c r="D510" i="234"/>
  <c r="R510" i="234" s="1"/>
  <c r="D509" i="234"/>
  <c r="M519" i="233"/>
  <c r="D516" i="233"/>
  <c r="D513" i="233"/>
  <c r="R513" i="233" s="1"/>
  <c r="D512" i="233"/>
  <c r="O855" i="233"/>
  <c r="U855" i="233" s="1"/>
  <c r="O842" i="233"/>
  <c r="U842" i="233" s="1"/>
  <c r="O856" i="233"/>
  <c r="U856" i="233" s="1"/>
  <c r="O857" i="233"/>
  <c r="U857" i="233" s="1"/>
  <c r="O879" i="233"/>
  <c r="U879" i="233" s="1"/>
  <c r="O884" i="233"/>
  <c r="U884" i="233" s="1"/>
  <c r="O894" i="233"/>
  <c r="U894" i="233" s="1"/>
  <c r="O881" i="233"/>
  <c r="U881" i="233" s="1"/>
  <c r="O886" i="233"/>
  <c r="U886" i="233" s="1"/>
  <c r="O880" i="233"/>
  <c r="U880" i="233" s="1"/>
  <c r="O847" i="233"/>
  <c r="U847" i="233" s="1"/>
  <c r="O843" i="233"/>
  <c r="U843" i="233" s="1"/>
  <c r="O841" i="233"/>
  <c r="U841" i="233" s="1"/>
  <c r="D2113" i="234"/>
  <c r="O2093" i="234"/>
  <c r="D1951" i="234"/>
  <c r="O1931" i="234"/>
  <c r="D1789" i="234"/>
  <c r="D1486" i="234"/>
  <c r="D2468" i="233"/>
  <c r="M2448" i="233"/>
  <c r="D2306" i="233"/>
  <c r="D2144" i="233"/>
  <c r="O2124" i="233"/>
  <c r="D1982" i="233"/>
  <c r="M1820" i="233"/>
  <c r="D1820" i="233"/>
  <c r="O1800" i="233"/>
  <c r="D1518" i="233"/>
  <c r="N137" i="5"/>
  <c r="F248" i="5"/>
  <c r="H245" i="5"/>
  <c r="G242" i="5"/>
  <c r="G236" i="5"/>
  <c r="F236" i="5"/>
  <c r="H233" i="5"/>
  <c r="F244" i="192"/>
  <c r="F232" i="192"/>
  <c r="M248" i="192"/>
  <c r="K248" i="192"/>
  <c r="G248" i="192"/>
  <c r="I248" i="192" s="1"/>
  <c r="H248" i="5" s="1"/>
  <c r="M247" i="192"/>
  <c r="K247" i="192"/>
  <c r="F247" i="192" s="1"/>
  <c r="G247" i="192"/>
  <c r="M246" i="192"/>
  <c r="K246" i="192"/>
  <c r="G246" i="192"/>
  <c r="I246" i="192" s="1"/>
  <c r="M245" i="192"/>
  <c r="K245" i="192"/>
  <c r="G245" i="192"/>
  <c r="I245" i="192" s="1"/>
  <c r="M244" i="192"/>
  <c r="K244" i="192"/>
  <c r="G244" i="192"/>
  <c r="M243" i="192"/>
  <c r="K243" i="192"/>
  <c r="G243" i="192"/>
  <c r="I243" i="192" s="1"/>
  <c r="M242" i="192"/>
  <c r="K242" i="192"/>
  <c r="G242" i="192"/>
  <c r="I242" i="192" s="1"/>
  <c r="H242" i="5" s="1"/>
  <c r="M241" i="192"/>
  <c r="K241" i="192"/>
  <c r="F241" i="192" s="1"/>
  <c r="G241" i="192"/>
  <c r="M240" i="192"/>
  <c r="K240" i="192"/>
  <c r="G240" i="192"/>
  <c r="I240" i="192" s="1"/>
  <c r="M239" i="192"/>
  <c r="K239" i="192"/>
  <c r="G239" i="192"/>
  <c r="I239" i="192" s="1"/>
  <c r="H239" i="5" s="1"/>
  <c r="M238" i="192"/>
  <c r="K238" i="192"/>
  <c r="F238" i="192" s="1"/>
  <c r="G238" i="192"/>
  <c r="M237" i="192"/>
  <c r="K237" i="192"/>
  <c r="G237" i="192"/>
  <c r="I237" i="192" s="1"/>
  <c r="M236" i="192"/>
  <c r="K236" i="192"/>
  <c r="G236" i="192"/>
  <c r="I236" i="192" s="1"/>
  <c r="H236" i="5" s="1"/>
  <c r="M235" i="192"/>
  <c r="K235" i="192"/>
  <c r="F235" i="192" s="1"/>
  <c r="G235" i="192"/>
  <c r="M234" i="192"/>
  <c r="K234" i="192"/>
  <c r="G234" i="192"/>
  <c r="I234" i="192" s="1"/>
  <c r="M233" i="192"/>
  <c r="K233" i="192"/>
  <c r="G233" i="192"/>
  <c r="I233" i="192" s="1"/>
  <c r="M232" i="192"/>
  <c r="K232" i="192"/>
  <c r="G232" i="192"/>
  <c r="M231" i="192"/>
  <c r="K231" i="192"/>
  <c r="G231" i="192"/>
  <c r="I231" i="192" s="1"/>
  <c r="F241" i="190"/>
  <c r="M248" i="190"/>
  <c r="K248" i="190"/>
  <c r="G248" i="190"/>
  <c r="I248" i="190" s="1"/>
  <c r="G248" i="5" s="1"/>
  <c r="M247" i="190"/>
  <c r="K247" i="190"/>
  <c r="F247" i="190" s="1"/>
  <c r="G247" i="190"/>
  <c r="M246" i="190"/>
  <c r="K246" i="190"/>
  <c r="G246" i="190"/>
  <c r="I246" i="190" s="1"/>
  <c r="M245" i="190"/>
  <c r="K245" i="190"/>
  <c r="G245" i="190"/>
  <c r="I245" i="190" s="1"/>
  <c r="G245" i="5" s="1"/>
  <c r="M244" i="190"/>
  <c r="K244" i="190"/>
  <c r="F244" i="190" s="1"/>
  <c r="G244" i="190"/>
  <c r="M243" i="190"/>
  <c r="K243" i="190"/>
  <c r="G243" i="190"/>
  <c r="I243" i="190" s="1"/>
  <c r="M242" i="190"/>
  <c r="K242" i="190"/>
  <c r="G242" i="190"/>
  <c r="I242" i="190" s="1"/>
  <c r="M241" i="190"/>
  <c r="K241" i="190"/>
  <c r="G241" i="190"/>
  <c r="M240" i="190"/>
  <c r="K240" i="190"/>
  <c r="G240" i="190"/>
  <c r="I240" i="190" s="1"/>
  <c r="M239" i="190"/>
  <c r="K239" i="190"/>
  <c r="G239" i="190"/>
  <c r="I239" i="190" s="1"/>
  <c r="G239" i="5" s="1"/>
  <c r="M238" i="190"/>
  <c r="K238" i="190"/>
  <c r="F238" i="190" s="1"/>
  <c r="G238" i="190"/>
  <c r="M237" i="190"/>
  <c r="K237" i="190"/>
  <c r="G237" i="190"/>
  <c r="I237" i="190" s="1"/>
  <c r="M236" i="190"/>
  <c r="K236" i="190"/>
  <c r="G236" i="190"/>
  <c r="I236" i="190" s="1"/>
  <c r="M235" i="190"/>
  <c r="K235" i="190"/>
  <c r="F235" i="190" s="1"/>
  <c r="G235" i="190"/>
  <c r="M234" i="190"/>
  <c r="K234" i="190"/>
  <c r="G234" i="190"/>
  <c r="I234" i="190" s="1"/>
  <c r="M233" i="190"/>
  <c r="K233" i="190"/>
  <c r="G233" i="190"/>
  <c r="I233" i="190" s="1"/>
  <c r="G233" i="5" s="1"/>
  <c r="M232" i="190"/>
  <c r="K232" i="190"/>
  <c r="F232" i="190" s="1"/>
  <c r="G232" i="190"/>
  <c r="M231" i="190"/>
  <c r="K231" i="190"/>
  <c r="G231" i="190"/>
  <c r="I231" i="190" s="1"/>
  <c r="F241" i="136"/>
  <c r="M248" i="136"/>
  <c r="K248" i="136"/>
  <c r="G248" i="136"/>
  <c r="I248" i="136" s="1"/>
  <c r="M247" i="136"/>
  <c r="K247" i="136"/>
  <c r="F247" i="136" s="1"/>
  <c r="G247" i="136"/>
  <c r="M246" i="136"/>
  <c r="K246" i="136"/>
  <c r="G246" i="136"/>
  <c r="I246" i="136" s="1"/>
  <c r="M245" i="136"/>
  <c r="K245" i="136"/>
  <c r="G245" i="136"/>
  <c r="I245" i="136" s="1"/>
  <c r="F245" i="5" s="1"/>
  <c r="M244" i="136"/>
  <c r="K244" i="136"/>
  <c r="F244" i="136" s="1"/>
  <c r="G244" i="136"/>
  <c r="M243" i="136"/>
  <c r="K243" i="136"/>
  <c r="G243" i="136"/>
  <c r="I243" i="136" s="1"/>
  <c r="M242" i="136"/>
  <c r="K242" i="136"/>
  <c r="G242" i="136"/>
  <c r="I242" i="136" s="1"/>
  <c r="F242" i="5" s="1"/>
  <c r="M241" i="136"/>
  <c r="K241" i="136"/>
  <c r="G241" i="136"/>
  <c r="M240" i="136"/>
  <c r="K240" i="136"/>
  <c r="G240" i="136"/>
  <c r="I240" i="136" s="1"/>
  <c r="M239" i="136"/>
  <c r="K239" i="136"/>
  <c r="G239" i="136"/>
  <c r="I239" i="136" s="1"/>
  <c r="F239" i="5" s="1"/>
  <c r="M238" i="136"/>
  <c r="K238" i="136"/>
  <c r="F238" i="136" s="1"/>
  <c r="G238" i="136"/>
  <c r="M237" i="136"/>
  <c r="K237" i="136"/>
  <c r="G237" i="136"/>
  <c r="I237" i="136" s="1"/>
  <c r="M236" i="136"/>
  <c r="K236" i="136"/>
  <c r="G236" i="136"/>
  <c r="I236" i="136" s="1"/>
  <c r="M235" i="136"/>
  <c r="K235" i="136"/>
  <c r="F235" i="136" s="1"/>
  <c r="G235" i="136"/>
  <c r="M234" i="136"/>
  <c r="K234" i="136"/>
  <c r="G234" i="136"/>
  <c r="I234" i="136" s="1"/>
  <c r="M233" i="136"/>
  <c r="K233" i="136"/>
  <c r="G233" i="136"/>
  <c r="I233" i="136" s="1"/>
  <c r="F233" i="5" s="1"/>
  <c r="M232" i="136"/>
  <c r="K232" i="136"/>
  <c r="F232" i="136" s="1"/>
  <c r="G232" i="136"/>
  <c r="M231" i="136"/>
  <c r="K231" i="136"/>
  <c r="G231" i="136"/>
  <c r="I231" i="136" s="1"/>
  <c r="M137" i="192"/>
  <c r="G137" i="192" s="1"/>
  <c r="I137" i="192" s="1"/>
  <c r="O2610" i="233" s="1"/>
  <c r="K137" i="192"/>
  <c r="O2448" i="233" s="1"/>
  <c r="M136" i="192"/>
  <c r="G136" i="192" s="1"/>
  <c r="I136" i="192" s="1"/>
  <c r="O2113" i="234" s="1"/>
  <c r="K136" i="192"/>
  <c r="O2468" i="233" s="1"/>
  <c r="M137" i="190"/>
  <c r="G137" i="190" s="1"/>
  <c r="I137" i="190" s="1"/>
  <c r="O2286" i="233" s="1"/>
  <c r="K137" i="190"/>
  <c r="M136" i="190"/>
  <c r="G136" i="190" s="1"/>
  <c r="I136" i="190" s="1"/>
  <c r="O2306" i="233" s="1"/>
  <c r="K136" i="190"/>
  <c r="O2144" i="233" s="1"/>
  <c r="M137" i="136"/>
  <c r="G137" i="136" s="1"/>
  <c r="I137" i="136" s="1"/>
  <c r="O1769" i="234" s="1"/>
  <c r="K137" i="136"/>
  <c r="M136" i="136"/>
  <c r="G136" i="136" s="1"/>
  <c r="I136" i="136" s="1"/>
  <c r="O1982" i="233" s="1"/>
  <c r="K136" i="136"/>
  <c r="O1820" i="233" s="1"/>
  <c r="P248" i="5"/>
  <c r="P247" i="5"/>
  <c r="J247" i="5"/>
  <c r="P246" i="5"/>
  <c r="J246" i="5"/>
  <c r="L246" i="5" s="1"/>
  <c r="P245" i="5"/>
  <c r="P244" i="5"/>
  <c r="J244" i="5"/>
  <c r="P243" i="5"/>
  <c r="J243" i="5"/>
  <c r="L243" i="5" s="1"/>
  <c r="P242" i="5"/>
  <c r="J242" i="5"/>
  <c r="P241" i="5"/>
  <c r="J241" i="5"/>
  <c r="P240" i="5"/>
  <c r="J240" i="5"/>
  <c r="L240" i="5" s="1"/>
  <c r="P239" i="5"/>
  <c r="P238" i="5"/>
  <c r="J238" i="5"/>
  <c r="P237" i="5"/>
  <c r="J237" i="5"/>
  <c r="L237" i="5" s="1"/>
  <c r="P236" i="5"/>
  <c r="P235" i="5"/>
  <c r="J235" i="5"/>
  <c r="P234" i="5"/>
  <c r="J234" i="5"/>
  <c r="L234" i="5" s="1"/>
  <c r="P233" i="5"/>
  <c r="J233" i="5"/>
  <c r="P232" i="5"/>
  <c r="J232" i="5"/>
  <c r="P231" i="5"/>
  <c r="N231" i="5"/>
  <c r="J231" i="5"/>
  <c r="L231" i="5" s="1"/>
  <c r="P137" i="5"/>
  <c r="P136" i="5"/>
  <c r="N136" i="5"/>
  <c r="O1361" i="233" s="1"/>
  <c r="Q445" i="234" l="1"/>
  <c r="Q304" i="233"/>
  <c r="M2468" i="233"/>
  <c r="I244" i="192"/>
  <c r="I247" i="192"/>
  <c r="I241" i="192"/>
  <c r="I238" i="192"/>
  <c r="M2124" i="233"/>
  <c r="O1951" i="234"/>
  <c r="M2144" i="233"/>
  <c r="I241" i="190"/>
  <c r="I244" i="190"/>
  <c r="I238" i="190"/>
  <c r="I235" i="190"/>
  <c r="I247" i="190"/>
  <c r="M1800" i="233"/>
  <c r="O1962" i="233"/>
  <c r="O1789" i="234"/>
  <c r="L242" i="5"/>
  <c r="O852" i="234" s="1"/>
  <c r="S852" i="234" s="1"/>
  <c r="L233" i="5"/>
  <c r="I238" i="136"/>
  <c r="I241" i="136"/>
  <c r="O1364" i="233"/>
  <c r="I244" i="136"/>
  <c r="I235" i="136"/>
  <c r="O1498" i="233"/>
  <c r="O1518" i="233"/>
  <c r="M846" i="233"/>
  <c r="S846" i="233" s="1"/>
  <c r="O814" i="234"/>
  <c r="S814" i="234" s="1"/>
  <c r="O895" i="233"/>
  <c r="U895" i="233" s="1"/>
  <c r="O901" i="233"/>
  <c r="O848" i="233"/>
  <c r="U848" i="233" s="1"/>
  <c r="O885" i="233"/>
  <c r="U885" i="233" s="1"/>
  <c r="O876" i="233"/>
  <c r="I235" i="5"/>
  <c r="L235" i="5" s="1"/>
  <c r="O838" i="233"/>
  <c r="O893" i="233"/>
  <c r="U893" i="233" s="1"/>
  <c r="I232" i="5"/>
  <c r="L232" i="5" s="1"/>
  <c r="I241" i="5"/>
  <c r="L241" i="5" s="1"/>
  <c r="O846" i="233"/>
  <c r="U846" i="233" s="1"/>
  <c r="O851" i="233"/>
  <c r="I247" i="5"/>
  <c r="I244" i="5"/>
  <c r="L244" i="5" s="1"/>
  <c r="I238" i="5"/>
  <c r="L238" i="5" s="1"/>
  <c r="I235" i="192"/>
  <c r="I232" i="192"/>
  <c r="I232" i="190"/>
  <c r="I247" i="136"/>
  <c r="I232" i="136"/>
  <c r="Q508" i="234" l="1"/>
  <c r="Q540" i="234" s="1"/>
  <c r="Q573" i="234" s="1"/>
  <c r="Q374" i="233"/>
  <c r="M416" i="233"/>
  <c r="O416" i="234"/>
  <c r="M884" i="233"/>
  <c r="S884" i="233" s="1"/>
  <c r="L247" i="5"/>
  <c r="O849" i="234" s="1"/>
  <c r="M843" i="233"/>
  <c r="O810" i="234"/>
  <c r="S810" i="234" s="1"/>
  <c r="O889" i="233"/>
  <c r="X889" i="233" s="1"/>
  <c r="O861" i="234"/>
  <c r="S861" i="234" s="1"/>
  <c r="O847" i="234"/>
  <c r="S847" i="234" s="1"/>
  <c r="O809" i="234"/>
  <c r="S809" i="234" s="1"/>
  <c r="O823" i="234"/>
  <c r="S823" i="234" s="1"/>
  <c r="O848" i="234"/>
  <c r="S848" i="234" s="1"/>
  <c r="X851" i="233"/>
  <c r="M880" i="233"/>
  <c r="M879" i="233"/>
  <c r="M893" i="233"/>
  <c r="S893" i="233" s="1"/>
  <c r="M842" i="233"/>
  <c r="M841" i="233"/>
  <c r="M855" i="233"/>
  <c r="S855" i="233" s="1"/>
  <c r="Q598" i="234" l="1"/>
  <c r="Q656" i="234" s="1"/>
  <c r="Q721" i="234" s="1"/>
  <c r="Q448" i="233"/>
  <c r="M881" i="233"/>
  <c r="S881" i="233" s="1"/>
  <c r="S849" i="234"/>
  <c r="O844" i="234" s="1"/>
  <c r="R849" i="234"/>
  <c r="O811" i="234"/>
  <c r="V841" i="233"/>
  <c r="S841" i="233"/>
  <c r="R843" i="233"/>
  <c r="V843" i="233"/>
  <c r="S843" i="233"/>
  <c r="S880" i="233"/>
  <c r="V880" i="233"/>
  <c r="V842" i="233"/>
  <c r="S842" i="233"/>
  <c r="V879" i="233"/>
  <c r="S879" i="233"/>
  <c r="Q768" i="234" l="1"/>
  <c r="Q791" i="234" s="1"/>
  <c r="Q832" i="234" s="1"/>
  <c r="Q876" i="234" s="1"/>
  <c r="Q902" i="234" s="1"/>
  <c r="Q928" i="234" s="1"/>
  <c r="Q967" i="234" s="1"/>
  <c r="Q993" i="234" s="1"/>
  <c r="Q1025" i="234" s="1"/>
  <c r="Q1053" i="234" s="1"/>
  <c r="Q1082" i="234" s="1"/>
  <c r="Q1110" i="234" s="1"/>
  <c r="Q1155" i="234" s="1"/>
  <c r="Q1195" i="234" s="1"/>
  <c r="Q1234" i="234" s="1"/>
  <c r="V881" i="233"/>
  <c r="R881" i="233"/>
  <c r="Q511" i="233"/>
  <c r="R811" i="234"/>
  <c r="S811" i="234"/>
  <c r="O806" i="234" s="1"/>
  <c r="M838" i="233"/>
  <c r="V838" i="233" s="1"/>
  <c r="M876" i="233"/>
  <c r="V876" i="233" s="1"/>
  <c r="Q1261" i="234" l="1"/>
  <c r="Q1288" i="234" s="1"/>
  <c r="Q1312" i="234" s="1"/>
  <c r="Q543" i="233"/>
  <c r="B470" i="234"/>
  <c r="B518" i="234" s="1"/>
  <c r="C522" i="234" s="1"/>
  <c r="B473" i="233"/>
  <c r="B521" i="233" s="1"/>
  <c r="C525" i="233" s="1"/>
  <c r="D773" i="234"/>
  <c r="D770" i="234"/>
  <c r="D769" i="234"/>
  <c r="D726" i="234"/>
  <c r="D723" i="234"/>
  <c r="D722" i="234"/>
  <c r="D798" i="233"/>
  <c r="D795" i="233"/>
  <c r="D794" i="233"/>
  <c r="D729" i="233"/>
  <c r="D726" i="233"/>
  <c r="D725" i="233"/>
  <c r="K260" i="234"/>
  <c r="C463" i="234"/>
  <c r="C462" i="234"/>
  <c r="C461" i="234"/>
  <c r="C460" i="234"/>
  <c r="C459" i="234"/>
  <c r="C458" i="234"/>
  <c r="C457" i="234"/>
  <c r="O453" i="234"/>
  <c r="K260" i="233"/>
  <c r="C466" i="233"/>
  <c r="C465" i="233"/>
  <c r="C464" i="233"/>
  <c r="C463" i="233"/>
  <c r="C462" i="233"/>
  <c r="C461" i="233"/>
  <c r="C460" i="233"/>
  <c r="M456" i="233"/>
  <c r="M9" i="192"/>
  <c r="G9" i="192" s="1"/>
  <c r="I9" i="192" s="1"/>
  <c r="K9" i="192"/>
  <c r="M8" i="192"/>
  <c r="G8" i="192" s="1"/>
  <c r="I8" i="192" s="1"/>
  <c r="K8" i="192"/>
  <c r="M7" i="192"/>
  <c r="G7" i="192" s="1"/>
  <c r="I7" i="192" s="1"/>
  <c r="K7" i="192"/>
  <c r="M6" i="192"/>
  <c r="G6" i="192" s="1"/>
  <c r="I6" i="192" s="1"/>
  <c r="K6" i="192"/>
  <c r="M9" i="190"/>
  <c r="G9" i="190" s="1"/>
  <c r="I9" i="190" s="1"/>
  <c r="K9" i="190"/>
  <c r="M8" i="190"/>
  <c r="G8" i="190" s="1"/>
  <c r="I8" i="190" s="1"/>
  <c r="K8" i="190"/>
  <c r="M7" i="190"/>
  <c r="G7" i="190" s="1"/>
  <c r="I7" i="190" s="1"/>
  <c r="K7" i="190"/>
  <c r="M6" i="190"/>
  <c r="G6" i="190" s="1"/>
  <c r="I6" i="190" s="1"/>
  <c r="K6" i="190"/>
  <c r="M9" i="136"/>
  <c r="G9" i="136" s="1"/>
  <c r="I9" i="136" s="1"/>
  <c r="K9" i="136"/>
  <c r="M8" i="136"/>
  <c r="G8" i="136" s="1"/>
  <c r="I8" i="136" s="1"/>
  <c r="K8" i="136"/>
  <c r="M7" i="136"/>
  <c r="G7" i="136" s="1"/>
  <c r="I7" i="136" s="1"/>
  <c r="K7" i="136"/>
  <c r="M6" i="136"/>
  <c r="G6" i="136" s="1"/>
  <c r="I6" i="136" s="1"/>
  <c r="K6" i="136"/>
  <c r="P9" i="5"/>
  <c r="J9" i="5" s="1"/>
  <c r="L9" i="5" s="1"/>
  <c r="N9" i="5"/>
  <c r="O464" i="233" s="1"/>
  <c r="P8" i="5"/>
  <c r="J8" i="5" s="1"/>
  <c r="L8" i="5" s="1"/>
  <c r="O460" i="234" s="1"/>
  <c r="R460" i="234" s="1"/>
  <c r="N8" i="5"/>
  <c r="O463" i="233" s="1"/>
  <c r="P7" i="5"/>
  <c r="J7" i="5" s="1"/>
  <c r="L7" i="5" s="1"/>
  <c r="N7" i="5"/>
  <c r="O462" i="233" s="1"/>
  <c r="P6" i="5"/>
  <c r="J6" i="5" s="1"/>
  <c r="L6" i="5" s="1"/>
  <c r="M461" i="233" s="1"/>
  <c r="N6" i="5"/>
  <c r="O461" i="233" s="1"/>
  <c r="Q1355" i="234" l="1"/>
  <c r="Q1438" i="234" s="1"/>
  <c r="Q1524" i="234" s="1"/>
  <c r="Q1596" i="234" s="1"/>
  <c r="O81" i="234"/>
  <c r="Q576" i="233"/>
  <c r="Q601" i="233" s="1"/>
  <c r="O461" i="234"/>
  <c r="R461" i="234" s="1"/>
  <c r="M462" i="233"/>
  <c r="R462" i="233" s="1"/>
  <c r="O458" i="234"/>
  <c r="R458" i="234" s="1"/>
  <c r="R461" i="233"/>
  <c r="M463" i="233"/>
  <c r="R463" i="233" s="1"/>
  <c r="O459" i="234"/>
  <c r="R459" i="234" s="1"/>
  <c r="M464" i="233"/>
  <c r="R464" i="233" s="1"/>
  <c r="O83" i="234" l="1"/>
  <c r="Q659" i="233"/>
  <c r="Q724" i="233" s="1"/>
  <c r="Q793" i="233" s="1"/>
  <c r="Q823" i="233" s="1"/>
  <c r="Q864" i="233" s="1"/>
  <c r="Q908" i="233" s="1"/>
  <c r="Q934" i="233" s="1"/>
  <c r="Q960" i="233" s="1"/>
  <c r="Q999" i="233" s="1"/>
  <c r="Q1025" i="233" s="1"/>
  <c r="Q1057" i="233" s="1"/>
  <c r="Q1085" i="233" s="1"/>
  <c r="Q1114" i="233" s="1"/>
  <c r="Q1142" i="233" s="1"/>
  <c r="Q1187" i="233" s="1"/>
  <c r="Q1227" i="233" s="1"/>
  <c r="Q1266" i="233" s="1"/>
  <c r="Q1293" i="233" s="1"/>
  <c r="Q1320" i="233" s="1"/>
  <c r="Q1344" i="233" s="1"/>
  <c r="H1094" i="234"/>
  <c r="H1099" i="234" s="1"/>
  <c r="I1094" i="234"/>
  <c r="K1094" i="234"/>
  <c r="H1126" i="233"/>
  <c r="H1131" i="233" s="1"/>
  <c r="I1126" i="233"/>
  <c r="K1126" i="233"/>
  <c r="K1131" i="233" s="1"/>
  <c r="Q1387" i="233" l="1"/>
  <c r="Q1470" i="233" s="1"/>
  <c r="Q1556" i="233" s="1"/>
  <c r="Q1627" i="233" s="1"/>
  <c r="O81" i="233"/>
  <c r="C18" i="208" l="1"/>
  <c r="C17" i="208"/>
  <c r="C16" i="208"/>
  <c r="C15" i="208"/>
  <c r="C14" i="208"/>
  <c r="C13" i="208"/>
  <c r="C12" i="208"/>
  <c r="C11" i="208"/>
  <c r="C10" i="208"/>
  <c r="C9" i="208"/>
  <c r="C8" i="208"/>
  <c r="D1611" i="233" l="1"/>
  <c r="J1611" i="233"/>
  <c r="D1612" i="233"/>
  <c r="J1612" i="233"/>
  <c r="C99" i="4" l="1"/>
  <c r="C96" i="4"/>
  <c r="C93" i="4"/>
  <c r="C975" i="233" l="1"/>
  <c r="C976" i="233"/>
  <c r="C977" i="233"/>
  <c r="C978" i="233"/>
  <c r="D2112" i="234" l="1"/>
  <c r="D2111" i="234"/>
  <c r="D2110" i="234"/>
  <c r="D2109" i="234"/>
  <c r="D2108" i="234"/>
  <c r="D2107" i="234"/>
  <c r="D2106" i="234"/>
  <c r="D2105" i="234"/>
  <c r="D2104" i="234"/>
  <c r="D2103" i="234"/>
  <c r="O2074" i="234"/>
  <c r="D2068" i="234"/>
  <c r="D2067" i="234"/>
  <c r="D2056" i="234"/>
  <c r="D2055" i="234"/>
  <c r="D2054" i="234"/>
  <c r="D2053" i="234"/>
  <c r="D2052" i="234"/>
  <c r="D2051" i="234"/>
  <c r="D2050" i="234"/>
  <c r="D2049" i="234"/>
  <c r="D2048" i="234"/>
  <c r="D2047" i="234"/>
  <c r="D2020" i="234"/>
  <c r="D2019" i="234"/>
  <c r="D2018" i="234"/>
  <c r="D2017" i="234"/>
  <c r="D2006" i="234"/>
  <c r="D2005" i="234"/>
  <c r="D2004" i="234"/>
  <c r="D2003" i="234"/>
  <c r="D2002" i="234"/>
  <c r="O1991" i="234"/>
  <c r="D1988" i="234"/>
  <c r="D2071" i="234" s="1"/>
  <c r="D1985" i="234"/>
  <c r="D1984" i="234"/>
  <c r="D1950" i="234"/>
  <c r="D1949" i="234"/>
  <c r="D1948" i="234"/>
  <c r="D1947" i="234"/>
  <c r="D1946" i="234"/>
  <c r="D1945" i="234"/>
  <c r="D1944" i="234"/>
  <c r="D1943" i="234"/>
  <c r="D1942" i="234"/>
  <c r="D1941" i="234"/>
  <c r="O1912" i="234"/>
  <c r="D1906" i="234"/>
  <c r="D1905" i="234"/>
  <c r="D1894" i="234"/>
  <c r="D1893" i="234"/>
  <c r="D1892" i="234"/>
  <c r="D1891" i="234"/>
  <c r="D1890" i="234"/>
  <c r="D1889" i="234"/>
  <c r="D1888" i="234"/>
  <c r="D1887" i="234"/>
  <c r="D1886" i="234"/>
  <c r="D1885" i="234"/>
  <c r="D1858" i="234"/>
  <c r="D1857" i="234"/>
  <c r="D1856" i="234"/>
  <c r="D1855" i="234"/>
  <c r="D1844" i="234"/>
  <c r="D1843" i="234"/>
  <c r="D1842" i="234"/>
  <c r="D1841" i="234"/>
  <c r="D1840" i="234"/>
  <c r="O1829" i="234"/>
  <c r="D1826" i="234"/>
  <c r="D1909" i="234" s="1"/>
  <c r="D1823" i="234"/>
  <c r="D1822" i="234"/>
  <c r="D1788" i="234"/>
  <c r="D1787" i="234"/>
  <c r="D1786" i="234"/>
  <c r="D1785" i="234"/>
  <c r="D1784" i="234"/>
  <c r="D1783" i="234"/>
  <c r="D1782" i="234"/>
  <c r="D1781" i="234"/>
  <c r="D1780" i="234"/>
  <c r="D1779" i="234"/>
  <c r="O1750" i="234"/>
  <c r="D1744" i="234"/>
  <c r="D1743" i="234"/>
  <c r="D1732" i="234"/>
  <c r="D1731" i="234"/>
  <c r="D1730" i="234"/>
  <c r="D1729" i="234"/>
  <c r="D1728" i="234"/>
  <c r="D1727" i="234"/>
  <c r="D1726" i="234"/>
  <c r="D1725" i="234"/>
  <c r="D1724" i="234"/>
  <c r="D1723" i="234"/>
  <c r="D1696" i="234"/>
  <c r="D1695" i="234"/>
  <c r="D1694" i="234"/>
  <c r="D1693" i="234"/>
  <c r="D1682" i="234"/>
  <c r="D1681" i="234"/>
  <c r="D1680" i="234"/>
  <c r="D1679" i="234"/>
  <c r="D1678" i="234"/>
  <c r="O1667" i="234"/>
  <c r="D1664" i="234"/>
  <c r="D1747" i="234" s="1"/>
  <c r="D1661" i="234"/>
  <c r="D1660" i="234"/>
  <c r="D1598" i="234"/>
  <c r="D1597" i="234"/>
  <c r="J1581" i="234"/>
  <c r="D1581" i="234"/>
  <c r="J1580" i="234"/>
  <c r="D1580" i="234"/>
  <c r="J1579" i="234"/>
  <c r="D1579" i="234"/>
  <c r="J1578" i="234"/>
  <c r="D1578" i="234"/>
  <c r="M1560" i="234"/>
  <c r="R1560" i="234" s="1"/>
  <c r="D1560" i="234"/>
  <c r="M1559" i="234"/>
  <c r="R1559" i="234" s="1"/>
  <c r="D1559" i="234"/>
  <c r="D1556" i="234"/>
  <c r="D1555" i="234"/>
  <c r="M1549" i="234"/>
  <c r="R1549" i="234" s="1"/>
  <c r="D1549" i="234"/>
  <c r="M1548" i="234"/>
  <c r="R1548" i="234" s="1"/>
  <c r="D1548" i="234"/>
  <c r="M1547" i="234"/>
  <c r="R1547" i="234" s="1"/>
  <c r="D1547" i="234"/>
  <c r="M1546" i="234"/>
  <c r="R1546" i="234" s="1"/>
  <c r="D1546" i="234"/>
  <c r="D1544" i="234"/>
  <c r="D1526" i="234"/>
  <c r="R1526" i="234" s="1"/>
  <c r="D1525" i="234"/>
  <c r="D1485" i="234"/>
  <c r="D1484" i="234"/>
  <c r="D1483" i="234"/>
  <c r="D1482" i="234"/>
  <c r="D1481" i="234"/>
  <c r="D1480" i="234"/>
  <c r="D1479" i="234"/>
  <c r="D1478" i="234"/>
  <c r="D1477" i="234"/>
  <c r="D1476" i="234"/>
  <c r="O1446" i="234"/>
  <c r="D1440" i="234"/>
  <c r="R1440" i="234" s="1"/>
  <c r="D1439" i="234"/>
  <c r="D1428" i="234"/>
  <c r="D1427" i="234"/>
  <c r="D1426" i="234"/>
  <c r="D1425" i="234"/>
  <c r="D1424" i="234"/>
  <c r="D1423" i="234"/>
  <c r="D1422" i="234"/>
  <c r="D1421" i="234"/>
  <c r="D1420" i="234"/>
  <c r="D1419" i="234"/>
  <c r="D1392" i="234"/>
  <c r="D1391" i="234"/>
  <c r="D1390" i="234"/>
  <c r="D1389" i="234"/>
  <c r="D1378" i="234"/>
  <c r="D1377" i="234"/>
  <c r="D1376" i="234"/>
  <c r="D1375" i="234"/>
  <c r="D1374" i="234"/>
  <c r="O1363" i="234"/>
  <c r="D1360" i="234"/>
  <c r="D1443" i="234" s="1"/>
  <c r="D1357" i="234"/>
  <c r="R1357" i="234" s="1"/>
  <c r="D1356" i="234"/>
  <c r="O1320" i="234"/>
  <c r="D1317" i="234"/>
  <c r="D1314" i="234"/>
  <c r="R1314" i="234" s="1"/>
  <c r="D1313" i="234"/>
  <c r="C710" i="234"/>
  <c r="C709" i="234"/>
  <c r="C708" i="234"/>
  <c r="C707" i="234"/>
  <c r="C706" i="234"/>
  <c r="C705" i="234"/>
  <c r="C704" i="234"/>
  <c r="C703" i="234"/>
  <c r="C702" i="234"/>
  <c r="C701" i="234"/>
  <c r="C699" i="234"/>
  <c r="C698" i="234"/>
  <c r="C697" i="234"/>
  <c r="C696" i="234"/>
  <c r="C695" i="234"/>
  <c r="C694" i="234"/>
  <c r="C693" i="234"/>
  <c r="C692" i="234"/>
  <c r="C691" i="234"/>
  <c r="C690" i="234"/>
  <c r="C688" i="234"/>
  <c r="C687" i="234"/>
  <c r="C686" i="234"/>
  <c r="C685" i="234"/>
  <c r="C684" i="234"/>
  <c r="C683" i="234"/>
  <c r="C682" i="234"/>
  <c r="C681" i="234"/>
  <c r="C680" i="234"/>
  <c r="C679" i="234"/>
  <c r="C677" i="234"/>
  <c r="C676" i="234"/>
  <c r="C675" i="234"/>
  <c r="C674" i="234"/>
  <c r="C673" i="234"/>
  <c r="C672" i="234"/>
  <c r="C671" i="234"/>
  <c r="C670" i="234"/>
  <c r="C669" i="234"/>
  <c r="C668" i="234"/>
  <c r="O664" i="234"/>
  <c r="D661" i="234"/>
  <c r="D658" i="234"/>
  <c r="D657" i="234"/>
  <c r="D636" i="234"/>
  <c r="D635" i="234"/>
  <c r="D634" i="234"/>
  <c r="D633" i="234"/>
  <c r="D632" i="234"/>
  <c r="D631" i="234"/>
  <c r="D630" i="234"/>
  <c r="D629" i="234"/>
  <c r="D628" i="234"/>
  <c r="D627" i="234"/>
  <c r="D626" i="234"/>
  <c r="D625" i="234"/>
  <c r="D624" i="234"/>
  <c r="D623" i="234"/>
  <c r="D622" i="234"/>
  <c r="D621" i="234"/>
  <c r="O606" i="234"/>
  <c r="D603" i="234"/>
  <c r="D600" i="234"/>
  <c r="D599" i="234"/>
  <c r="O581" i="234"/>
  <c r="D578" i="234"/>
  <c r="D575" i="234"/>
  <c r="D574" i="234"/>
  <c r="D563" i="234"/>
  <c r="D562" i="234"/>
  <c r="D561" i="234"/>
  <c r="D560" i="234"/>
  <c r="D559" i="234"/>
  <c r="D558" i="234"/>
  <c r="D557" i="234"/>
  <c r="D556" i="234"/>
  <c r="D555" i="234"/>
  <c r="D554" i="234"/>
  <c r="D553" i="234"/>
  <c r="D552" i="234"/>
  <c r="O548" i="234"/>
  <c r="D545" i="234"/>
  <c r="D542" i="234"/>
  <c r="D541" i="234"/>
  <c r="D528" i="234"/>
  <c r="C491" i="234"/>
  <c r="C490" i="234"/>
  <c r="C489" i="234"/>
  <c r="C488" i="234"/>
  <c r="C486" i="234"/>
  <c r="C485" i="234"/>
  <c r="C484" i="234"/>
  <c r="C483" i="234"/>
  <c r="C481" i="234"/>
  <c r="C480" i="234"/>
  <c r="C479" i="234"/>
  <c r="C478" i="234"/>
  <c r="C476" i="234"/>
  <c r="C475" i="234"/>
  <c r="C474" i="234"/>
  <c r="C473" i="234"/>
  <c r="C1302" i="234"/>
  <c r="C1301" i="234"/>
  <c r="C1300" i="234"/>
  <c r="O1296" i="234"/>
  <c r="D1293" i="234"/>
  <c r="D1290" i="234"/>
  <c r="D1289" i="234"/>
  <c r="C1278" i="234"/>
  <c r="C1277" i="234"/>
  <c r="C1276" i="234"/>
  <c r="C1275" i="234"/>
  <c r="C1274" i="234"/>
  <c r="C1273" i="234"/>
  <c r="O1269" i="234"/>
  <c r="D1266" i="234"/>
  <c r="D1263" i="234"/>
  <c r="D1262" i="234"/>
  <c r="O1242" i="234"/>
  <c r="D1239" i="234"/>
  <c r="D1236" i="234"/>
  <c r="D1235" i="234"/>
  <c r="C1223" i="234"/>
  <c r="C1222" i="234"/>
  <c r="C1221" i="234"/>
  <c r="C1220" i="234"/>
  <c r="C1219" i="234"/>
  <c r="C1218" i="234"/>
  <c r="C1217" i="234"/>
  <c r="C1216" i="234"/>
  <c r="C1215" i="234"/>
  <c r="C1214" i="234"/>
  <c r="C1213" i="234"/>
  <c r="C1212" i="234"/>
  <c r="C1211" i="234"/>
  <c r="C1210" i="234"/>
  <c r="C1209" i="234"/>
  <c r="C1208" i="234"/>
  <c r="C1207" i="234"/>
  <c r="O1203" i="234"/>
  <c r="D1200" i="234"/>
  <c r="D1197" i="234"/>
  <c r="D1196" i="234"/>
  <c r="C1181" i="234"/>
  <c r="C1180" i="234"/>
  <c r="C1179" i="234"/>
  <c r="C1178" i="234"/>
  <c r="C1177" i="234"/>
  <c r="C1176" i="234"/>
  <c r="C1175" i="234"/>
  <c r="C1174" i="234"/>
  <c r="C1173" i="234"/>
  <c r="C1172" i="234"/>
  <c r="C1171" i="234"/>
  <c r="C1170" i="234"/>
  <c r="C1169" i="234"/>
  <c r="C1168" i="234"/>
  <c r="C1167" i="234"/>
  <c r="O1163" i="234"/>
  <c r="D1160" i="234"/>
  <c r="D1157" i="234"/>
  <c r="D1156" i="234"/>
  <c r="M1145" i="234"/>
  <c r="K1145" i="234"/>
  <c r="J1145" i="234"/>
  <c r="H1145" i="234"/>
  <c r="D1115" i="234"/>
  <c r="D1112" i="234"/>
  <c r="R1112" i="234" s="1"/>
  <c r="D1111" i="234"/>
  <c r="M1095" i="234"/>
  <c r="K1095" i="234"/>
  <c r="D1087" i="234"/>
  <c r="D1084" i="234"/>
  <c r="R1084" i="234" s="1"/>
  <c r="D1083" i="234"/>
  <c r="C1042" i="234"/>
  <c r="C1041" i="234"/>
  <c r="C1040" i="234"/>
  <c r="C1039" i="234"/>
  <c r="C1038" i="234"/>
  <c r="C1037" i="234"/>
  <c r="O1033" i="234"/>
  <c r="D1030" i="234"/>
  <c r="D1027" i="234"/>
  <c r="R1027" i="234" s="1"/>
  <c r="D1026" i="234"/>
  <c r="C1021" i="234"/>
  <c r="R1021" i="234" s="1"/>
  <c r="C1020" i="234"/>
  <c r="R1020" i="234" s="1"/>
  <c r="O1001" i="234"/>
  <c r="D998" i="234"/>
  <c r="D995" i="234"/>
  <c r="D994" i="234"/>
  <c r="O975" i="234"/>
  <c r="D972" i="234"/>
  <c r="D969" i="234"/>
  <c r="D968" i="234"/>
  <c r="C956" i="234"/>
  <c r="C955" i="234"/>
  <c r="C954" i="234"/>
  <c r="C953" i="234"/>
  <c r="C952" i="234"/>
  <c r="C946" i="234"/>
  <c r="C945" i="234"/>
  <c r="C944" i="234"/>
  <c r="C943" i="234"/>
  <c r="O936" i="234"/>
  <c r="D933" i="234"/>
  <c r="D930" i="234"/>
  <c r="D929" i="234"/>
  <c r="C918" i="234"/>
  <c r="C917" i="234"/>
  <c r="C916" i="234"/>
  <c r="C915" i="234"/>
  <c r="C914" i="234"/>
  <c r="O910" i="234"/>
  <c r="D907" i="234"/>
  <c r="D904" i="234"/>
  <c r="D903" i="234"/>
  <c r="C892" i="234"/>
  <c r="C891" i="234"/>
  <c r="C890" i="234"/>
  <c r="C889" i="234"/>
  <c r="C888" i="234"/>
  <c r="O884" i="234"/>
  <c r="D881" i="234"/>
  <c r="D878" i="234"/>
  <c r="D877" i="234"/>
  <c r="O799" i="234"/>
  <c r="D796" i="234"/>
  <c r="D793" i="234"/>
  <c r="D792" i="234"/>
  <c r="M784" i="234"/>
  <c r="K784" i="234"/>
  <c r="J784" i="234"/>
  <c r="H784" i="234"/>
  <c r="M783" i="234"/>
  <c r="K783" i="234"/>
  <c r="J783" i="234"/>
  <c r="H783" i="234"/>
  <c r="F780" i="234"/>
  <c r="M779" i="234"/>
  <c r="K779" i="234"/>
  <c r="J779" i="234"/>
  <c r="H779" i="234"/>
  <c r="M778" i="234"/>
  <c r="K778" i="234"/>
  <c r="J778" i="234"/>
  <c r="H778" i="234"/>
  <c r="F756" i="234"/>
  <c r="M733" i="234"/>
  <c r="K733" i="234"/>
  <c r="J733" i="234"/>
  <c r="H733" i="234"/>
  <c r="M732" i="234"/>
  <c r="K732" i="234"/>
  <c r="J732" i="234"/>
  <c r="H732" i="234"/>
  <c r="D450" i="234"/>
  <c r="D447" i="234"/>
  <c r="R447" i="234" s="1"/>
  <c r="D446" i="234"/>
  <c r="O382" i="234"/>
  <c r="D379" i="234"/>
  <c r="D376" i="234"/>
  <c r="R376" i="234" s="1"/>
  <c r="D375" i="234"/>
  <c r="O258" i="234"/>
  <c r="D255" i="234"/>
  <c r="D252" i="234"/>
  <c r="R252" i="234" s="1"/>
  <c r="D251" i="234"/>
  <c r="O311" i="234"/>
  <c r="D308" i="234"/>
  <c r="D306" i="234"/>
  <c r="R306" i="234" s="1"/>
  <c r="D305" i="234"/>
  <c r="D241" i="234"/>
  <c r="D212" i="234"/>
  <c r="D191" i="234"/>
  <c r="M188" i="234"/>
  <c r="D188" i="234"/>
  <c r="M187" i="234"/>
  <c r="D154" i="234"/>
  <c r="R154" i="234" s="1"/>
  <c r="D153" i="234"/>
  <c r="J140" i="234"/>
  <c r="R140" i="234" s="1"/>
  <c r="J139" i="234"/>
  <c r="R139" i="234" s="1"/>
  <c r="J138" i="234"/>
  <c r="R138" i="234" s="1"/>
  <c r="J136" i="234"/>
  <c r="R136" i="234" s="1"/>
  <c r="J135" i="234"/>
  <c r="R135" i="234" s="1"/>
  <c r="J134" i="234"/>
  <c r="R134" i="234" s="1"/>
  <c r="J133" i="234"/>
  <c r="R133" i="234" s="1"/>
  <c r="J131" i="234"/>
  <c r="R131" i="234" s="1"/>
  <c r="J130" i="234"/>
  <c r="R130" i="234" s="1"/>
  <c r="J129" i="234"/>
  <c r="J128" i="234"/>
  <c r="J126" i="234"/>
  <c r="R126" i="234" s="1"/>
  <c r="J125" i="234"/>
  <c r="R125" i="234" s="1"/>
  <c r="J124" i="234"/>
  <c r="R124" i="234" s="1"/>
  <c r="J123" i="234"/>
  <c r="J121" i="234"/>
  <c r="R121" i="234" s="1"/>
  <c r="J120" i="234"/>
  <c r="R120" i="234" s="1"/>
  <c r="J119" i="234"/>
  <c r="R119" i="234" s="1"/>
  <c r="J118" i="234"/>
  <c r="D106" i="234"/>
  <c r="R106" i="234" s="1"/>
  <c r="D105" i="234"/>
  <c r="R92" i="234"/>
  <c r="R91" i="234"/>
  <c r="R90" i="234"/>
  <c r="R89" i="234"/>
  <c r="O69" i="234"/>
  <c r="D61" i="234"/>
  <c r="D58" i="234"/>
  <c r="R58" i="234" s="1"/>
  <c r="D57" i="234"/>
  <c r="A20" i="234"/>
  <c r="A16" i="234"/>
  <c r="D2629" i="233"/>
  <c r="D2628" i="233"/>
  <c r="D2627" i="233"/>
  <c r="D2626" i="233"/>
  <c r="D2625" i="233"/>
  <c r="D2624" i="233"/>
  <c r="D2623" i="233"/>
  <c r="D2622" i="233"/>
  <c r="D2621" i="233"/>
  <c r="D2620" i="233"/>
  <c r="O2591" i="233"/>
  <c r="D2585" i="233"/>
  <c r="D2584" i="233"/>
  <c r="D2573" i="233"/>
  <c r="D2572" i="233"/>
  <c r="D2571" i="233"/>
  <c r="D2570" i="233"/>
  <c r="D2569" i="233"/>
  <c r="D2568" i="233"/>
  <c r="D2567" i="233"/>
  <c r="D2566" i="233"/>
  <c r="D2565" i="233"/>
  <c r="D2564" i="233"/>
  <c r="D2537" i="233"/>
  <c r="D2536" i="233"/>
  <c r="D2535" i="233"/>
  <c r="D2534" i="233"/>
  <c r="D2523" i="233"/>
  <c r="D2522" i="233"/>
  <c r="D2521" i="233"/>
  <c r="D2520" i="233"/>
  <c r="D2519" i="233"/>
  <c r="O2508" i="233"/>
  <c r="D2505" i="233"/>
  <c r="D2588" i="233" s="1"/>
  <c r="D2502" i="233"/>
  <c r="D2501" i="233"/>
  <c r="D2467" i="233"/>
  <c r="D2466" i="233"/>
  <c r="D2465" i="233"/>
  <c r="D2464" i="233"/>
  <c r="D2463" i="233"/>
  <c r="D2462" i="233"/>
  <c r="D2461" i="233"/>
  <c r="D2460" i="233"/>
  <c r="D2459" i="233"/>
  <c r="D2458" i="233"/>
  <c r="M2429" i="233"/>
  <c r="D2423" i="233"/>
  <c r="D2422" i="233"/>
  <c r="D2411" i="233"/>
  <c r="D2410" i="233"/>
  <c r="D2409" i="233"/>
  <c r="D2408" i="233"/>
  <c r="D2407" i="233"/>
  <c r="D2406" i="233"/>
  <c r="D2405" i="233"/>
  <c r="D2404" i="233"/>
  <c r="D2403" i="233"/>
  <c r="D2402" i="233"/>
  <c r="D2375" i="233"/>
  <c r="D2374" i="233"/>
  <c r="D2373" i="233"/>
  <c r="D2372" i="233"/>
  <c r="D2361" i="233"/>
  <c r="D2360" i="233"/>
  <c r="D2359" i="233"/>
  <c r="D2358" i="233"/>
  <c r="D2357" i="233"/>
  <c r="M2346" i="233"/>
  <c r="D2343" i="233"/>
  <c r="D2426" i="233" s="1"/>
  <c r="D2340" i="233"/>
  <c r="D2339" i="233"/>
  <c r="D2305" i="233"/>
  <c r="D2304" i="233"/>
  <c r="D2303" i="233"/>
  <c r="D2302" i="233"/>
  <c r="D2301" i="233"/>
  <c r="D2300" i="233"/>
  <c r="D2299" i="233"/>
  <c r="D2298" i="233"/>
  <c r="D2297" i="233"/>
  <c r="D2296" i="233"/>
  <c r="O2267" i="233"/>
  <c r="D2261" i="233"/>
  <c r="D2260" i="233"/>
  <c r="D2249" i="233"/>
  <c r="D2248" i="233"/>
  <c r="D2247" i="233"/>
  <c r="D2246" i="233"/>
  <c r="D2245" i="233"/>
  <c r="D2244" i="233"/>
  <c r="D2243" i="233"/>
  <c r="D2242" i="233"/>
  <c r="D2241" i="233"/>
  <c r="D2240" i="233"/>
  <c r="D2213" i="233"/>
  <c r="D2212" i="233"/>
  <c r="D2211" i="233"/>
  <c r="D2210" i="233"/>
  <c r="D2199" i="233"/>
  <c r="D2198" i="233"/>
  <c r="D2197" i="233"/>
  <c r="D2196" i="233"/>
  <c r="D2195" i="233"/>
  <c r="O2184" i="233"/>
  <c r="D2181" i="233"/>
  <c r="D2264" i="233" s="1"/>
  <c r="D2178" i="233"/>
  <c r="D2177" i="233"/>
  <c r="D2143" i="233"/>
  <c r="D2142" i="233"/>
  <c r="D2141" i="233"/>
  <c r="D2140" i="233"/>
  <c r="D2139" i="233"/>
  <c r="D2138" i="233"/>
  <c r="D2137" i="233"/>
  <c r="D2136" i="233"/>
  <c r="D2135" i="233"/>
  <c r="D2134" i="233"/>
  <c r="M2105" i="233"/>
  <c r="D2099" i="233"/>
  <c r="D2098" i="233"/>
  <c r="D2087" i="233"/>
  <c r="D2086" i="233"/>
  <c r="D2085" i="233"/>
  <c r="D2084" i="233"/>
  <c r="D2083" i="233"/>
  <c r="D2082" i="233"/>
  <c r="D2081" i="233"/>
  <c r="D2080" i="233"/>
  <c r="D2079" i="233"/>
  <c r="D2078" i="233"/>
  <c r="D2051" i="233"/>
  <c r="D2050" i="233"/>
  <c r="D2049" i="233"/>
  <c r="D2048" i="233"/>
  <c r="D2037" i="233"/>
  <c r="D2036" i="233"/>
  <c r="D2035" i="233"/>
  <c r="D2034" i="233"/>
  <c r="D2033" i="233"/>
  <c r="M2022" i="233"/>
  <c r="D2019" i="233"/>
  <c r="D2102" i="233" s="1"/>
  <c r="D2016" i="233"/>
  <c r="D2015" i="233"/>
  <c r="D1981" i="233"/>
  <c r="D1980" i="233"/>
  <c r="D1979" i="233"/>
  <c r="D1978" i="233"/>
  <c r="D1977" i="233"/>
  <c r="D1976" i="233"/>
  <c r="D1975" i="233"/>
  <c r="D1974" i="233"/>
  <c r="D1973" i="233"/>
  <c r="D1972" i="233"/>
  <c r="O1943" i="233"/>
  <c r="D1937" i="233"/>
  <c r="D1936" i="233"/>
  <c r="D1925" i="233"/>
  <c r="D1924" i="233"/>
  <c r="D1923" i="233"/>
  <c r="D1922" i="233"/>
  <c r="D1921" i="233"/>
  <c r="D1920" i="233"/>
  <c r="D1919" i="233"/>
  <c r="D1918" i="233"/>
  <c r="D1917" i="233"/>
  <c r="D1916" i="233"/>
  <c r="D1889" i="233"/>
  <c r="D1888" i="233"/>
  <c r="D1887" i="233"/>
  <c r="D1886" i="233"/>
  <c r="D1875" i="233"/>
  <c r="D1874" i="233"/>
  <c r="D1873" i="233"/>
  <c r="D1872" i="233"/>
  <c r="D1871" i="233"/>
  <c r="O1860" i="233"/>
  <c r="D1857" i="233"/>
  <c r="D1940" i="233" s="1"/>
  <c r="D1854" i="233"/>
  <c r="D1853" i="233"/>
  <c r="D1819" i="233"/>
  <c r="D1818" i="233"/>
  <c r="D1817" i="233"/>
  <c r="D1816" i="233"/>
  <c r="D1815" i="233"/>
  <c r="D1814" i="233"/>
  <c r="D1813" i="233"/>
  <c r="D1812" i="233"/>
  <c r="D1811" i="233"/>
  <c r="D1810" i="233"/>
  <c r="M1781" i="233"/>
  <c r="D1775" i="233"/>
  <c r="D1774" i="233"/>
  <c r="D1763" i="233"/>
  <c r="D1762" i="233"/>
  <c r="D1761" i="233"/>
  <c r="D1760" i="233"/>
  <c r="D1759" i="233"/>
  <c r="D1758" i="233"/>
  <c r="D1757" i="233"/>
  <c r="D1756" i="233"/>
  <c r="D1755" i="233"/>
  <c r="D1754" i="233"/>
  <c r="D1727" i="233"/>
  <c r="D1726" i="233"/>
  <c r="D1725" i="233"/>
  <c r="D1724" i="233"/>
  <c r="D1713" i="233"/>
  <c r="D1712" i="233"/>
  <c r="D1711" i="233"/>
  <c r="D1710" i="233"/>
  <c r="D1709" i="233"/>
  <c r="M1698" i="233"/>
  <c r="D1695" i="233"/>
  <c r="D1778" i="233" s="1"/>
  <c r="D1692" i="233"/>
  <c r="D1691" i="233"/>
  <c r="D1629" i="233"/>
  <c r="D1628" i="233"/>
  <c r="J1610" i="233"/>
  <c r="D1610" i="233"/>
  <c r="J1609" i="233"/>
  <c r="D1609" i="233"/>
  <c r="M1592" i="233"/>
  <c r="R1592" i="233" s="1"/>
  <c r="D1592" i="233"/>
  <c r="M1591" i="233"/>
  <c r="R1591" i="233" s="1"/>
  <c r="D1591" i="233"/>
  <c r="D1588" i="233"/>
  <c r="D1587" i="233"/>
  <c r="M1581" i="233"/>
  <c r="R1581" i="233" s="1"/>
  <c r="D1581" i="233"/>
  <c r="M1580" i="233"/>
  <c r="R1580" i="233" s="1"/>
  <c r="D1580" i="233"/>
  <c r="M1579" i="233"/>
  <c r="R1579" i="233" s="1"/>
  <c r="D1579" i="233"/>
  <c r="M1578" i="233"/>
  <c r="R1578" i="233" s="1"/>
  <c r="D1578" i="233"/>
  <c r="D1576" i="233"/>
  <c r="D1558" i="233"/>
  <c r="R1558" i="233" s="1"/>
  <c r="D1557" i="233"/>
  <c r="D1517" i="233"/>
  <c r="D1516" i="233"/>
  <c r="D1515" i="233"/>
  <c r="D1514" i="233"/>
  <c r="D1513" i="233"/>
  <c r="D1512" i="233"/>
  <c r="D1511" i="233"/>
  <c r="D1510" i="233"/>
  <c r="D1509" i="233"/>
  <c r="D1508" i="233"/>
  <c r="M1478" i="233"/>
  <c r="D1472" i="233"/>
  <c r="R1472" i="233" s="1"/>
  <c r="D1471" i="233"/>
  <c r="D1460" i="233"/>
  <c r="D1459" i="233"/>
  <c r="D1458" i="233"/>
  <c r="D1457" i="233"/>
  <c r="D1456" i="233"/>
  <c r="D1455" i="233"/>
  <c r="D1454" i="233"/>
  <c r="D1453" i="233"/>
  <c r="D1452" i="233"/>
  <c r="D1451" i="233"/>
  <c r="D1424" i="233"/>
  <c r="D1423" i="233"/>
  <c r="D1422" i="233"/>
  <c r="D1421" i="233"/>
  <c r="D1410" i="233"/>
  <c r="D1409" i="233"/>
  <c r="D1408" i="233"/>
  <c r="D1407" i="233"/>
  <c r="D1406" i="233"/>
  <c r="M1395" i="233"/>
  <c r="D1392" i="233"/>
  <c r="D1475" i="233" s="1"/>
  <c r="D1389" i="233"/>
  <c r="R1389" i="233" s="1"/>
  <c r="D1388" i="233"/>
  <c r="O1375" i="233"/>
  <c r="O1374" i="233"/>
  <c r="O1373" i="233"/>
  <c r="M1352" i="233"/>
  <c r="D1349" i="233"/>
  <c r="D1346" i="233"/>
  <c r="R1346" i="233" s="1"/>
  <c r="D1345" i="233"/>
  <c r="C713" i="233"/>
  <c r="C712" i="233"/>
  <c r="C711" i="233"/>
  <c r="C710" i="233"/>
  <c r="C709" i="233"/>
  <c r="C708" i="233"/>
  <c r="C707" i="233"/>
  <c r="C706" i="233"/>
  <c r="C705" i="233"/>
  <c r="C704" i="233"/>
  <c r="C702" i="233"/>
  <c r="C701" i="233"/>
  <c r="C700" i="233"/>
  <c r="C699" i="233"/>
  <c r="C698" i="233"/>
  <c r="C697" i="233"/>
  <c r="C696" i="233"/>
  <c r="C695" i="233"/>
  <c r="C694" i="233"/>
  <c r="C693" i="233"/>
  <c r="C691" i="233"/>
  <c r="C690" i="233"/>
  <c r="C689" i="233"/>
  <c r="C688" i="233"/>
  <c r="C687" i="233"/>
  <c r="C686" i="233"/>
  <c r="C685" i="233"/>
  <c r="C684" i="233"/>
  <c r="C683" i="233"/>
  <c r="C682" i="233"/>
  <c r="C680" i="233"/>
  <c r="C679" i="233"/>
  <c r="C678" i="233"/>
  <c r="C677" i="233"/>
  <c r="C676" i="233"/>
  <c r="C675" i="233"/>
  <c r="C674" i="233"/>
  <c r="C673" i="233"/>
  <c r="C672" i="233"/>
  <c r="C671" i="233"/>
  <c r="M667" i="233"/>
  <c r="D664" i="233"/>
  <c r="D661" i="233"/>
  <c r="D660" i="233"/>
  <c r="D639" i="233"/>
  <c r="D638" i="233"/>
  <c r="D637" i="233"/>
  <c r="D636" i="233"/>
  <c r="D635" i="233"/>
  <c r="D634" i="233"/>
  <c r="D633" i="233"/>
  <c r="D632" i="233"/>
  <c r="D631" i="233"/>
  <c r="D630" i="233"/>
  <c r="D629" i="233"/>
  <c r="D628" i="233"/>
  <c r="D627" i="233"/>
  <c r="D626" i="233"/>
  <c r="D625" i="233"/>
  <c r="D624" i="233"/>
  <c r="M609" i="233"/>
  <c r="D606" i="233"/>
  <c r="D603" i="233"/>
  <c r="D602" i="233"/>
  <c r="M584" i="233"/>
  <c r="D581" i="233"/>
  <c r="D578" i="233"/>
  <c r="D577" i="233"/>
  <c r="D566" i="233"/>
  <c r="D565" i="233"/>
  <c r="D564" i="233"/>
  <c r="D563" i="233"/>
  <c r="D562" i="233"/>
  <c r="D561" i="233"/>
  <c r="D560" i="233"/>
  <c r="D559" i="233"/>
  <c r="D558" i="233"/>
  <c r="D557" i="233"/>
  <c r="D556" i="233"/>
  <c r="D555" i="233"/>
  <c r="M551" i="233"/>
  <c r="D548" i="233"/>
  <c r="D545" i="233"/>
  <c r="D544" i="233"/>
  <c r="D531" i="233"/>
  <c r="C494" i="233"/>
  <c r="C493" i="233"/>
  <c r="C492" i="233"/>
  <c r="C491" i="233"/>
  <c r="C489" i="233"/>
  <c r="C488" i="233"/>
  <c r="C487" i="233"/>
  <c r="C486" i="233"/>
  <c r="C484" i="233"/>
  <c r="C483" i="233"/>
  <c r="C482" i="233"/>
  <c r="C481" i="233"/>
  <c r="C479" i="233"/>
  <c r="C478" i="233"/>
  <c r="C477" i="233"/>
  <c r="C476" i="233"/>
  <c r="C1334" i="233"/>
  <c r="C1333" i="233"/>
  <c r="C1332" i="233"/>
  <c r="M1328" i="233"/>
  <c r="D1325" i="233"/>
  <c r="D1322" i="233"/>
  <c r="D1321" i="233"/>
  <c r="C1310" i="233"/>
  <c r="C1309" i="233"/>
  <c r="C1308" i="233"/>
  <c r="C1307" i="233"/>
  <c r="C1306" i="233"/>
  <c r="C1305" i="233"/>
  <c r="M1301" i="233"/>
  <c r="D1298" i="233"/>
  <c r="D1295" i="233"/>
  <c r="D1294" i="233"/>
  <c r="M1274" i="233"/>
  <c r="D1271" i="233"/>
  <c r="D1268" i="233"/>
  <c r="D1267" i="233"/>
  <c r="C1255" i="233"/>
  <c r="C1254" i="233"/>
  <c r="C1253" i="233"/>
  <c r="C1252" i="233"/>
  <c r="C1251" i="233"/>
  <c r="C1250" i="233"/>
  <c r="C1249" i="233"/>
  <c r="C1248" i="233"/>
  <c r="C1247" i="233"/>
  <c r="C1246" i="233"/>
  <c r="C1245" i="233"/>
  <c r="C1244" i="233"/>
  <c r="C1243" i="233"/>
  <c r="C1242" i="233"/>
  <c r="C1241" i="233"/>
  <c r="C1240" i="233"/>
  <c r="C1239" i="233"/>
  <c r="M1235" i="233"/>
  <c r="D1232" i="233"/>
  <c r="D1229" i="233"/>
  <c r="D1228" i="233"/>
  <c r="C1213" i="233"/>
  <c r="C1212" i="233"/>
  <c r="C1211" i="233"/>
  <c r="C1210" i="233"/>
  <c r="C1209" i="233"/>
  <c r="C1208" i="233"/>
  <c r="C1207" i="233"/>
  <c r="C1206" i="233"/>
  <c r="C1205" i="233"/>
  <c r="C1204" i="233"/>
  <c r="C1203" i="233"/>
  <c r="C1202" i="233"/>
  <c r="C1201" i="233"/>
  <c r="C1200" i="233"/>
  <c r="C1199" i="233"/>
  <c r="M1195" i="233"/>
  <c r="D1192" i="233"/>
  <c r="D1189" i="233"/>
  <c r="D1188" i="233"/>
  <c r="M1177" i="233"/>
  <c r="K1177" i="233"/>
  <c r="J1177" i="233"/>
  <c r="H1177" i="233"/>
  <c r="D1147" i="233"/>
  <c r="D1144" i="233"/>
  <c r="R1144" i="233" s="1"/>
  <c r="D1143" i="233"/>
  <c r="M1127" i="233"/>
  <c r="D1119" i="233"/>
  <c r="D1116" i="233"/>
  <c r="R1116" i="233" s="1"/>
  <c r="D1115" i="233"/>
  <c r="C1074" i="233"/>
  <c r="C1073" i="233"/>
  <c r="C1072" i="233"/>
  <c r="C1071" i="233"/>
  <c r="C1070" i="233"/>
  <c r="C1069" i="233"/>
  <c r="M1065" i="233"/>
  <c r="D1062" i="233"/>
  <c r="D1059" i="233"/>
  <c r="R1059" i="233" s="1"/>
  <c r="D1058" i="233"/>
  <c r="C1053" i="233"/>
  <c r="R1053" i="233" s="1"/>
  <c r="C1052" i="233"/>
  <c r="R1052" i="233" s="1"/>
  <c r="M1033" i="233"/>
  <c r="D1030" i="233"/>
  <c r="D1027" i="233"/>
  <c r="D1026" i="233"/>
  <c r="M1007" i="233"/>
  <c r="D1004" i="233"/>
  <c r="D1001" i="233"/>
  <c r="D1000" i="233"/>
  <c r="C988" i="233"/>
  <c r="C987" i="233"/>
  <c r="C986" i="233"/>
  <c r="C985" i="233"/>
  <c r="C984" i="233"/>
  <c r="M968" i="233"/>
  <c r="D965" i="233"/>
  <c r="D962" i="233"/>
  <c r="D961" i="233"/>
  <c r="C950" i="233"/>
  <c r="C949" i="233"/>
  <c r="C948" i="233"/>
  <c r="C947" i="233"/>
  <c r="C946" i="233"/>
  <c r="M942" i="233"/>
  <c r="D939" i="233"/>
  <c r="D936" i="233"/>
  <c r="D935" i="233"/>
  <c r="C924" i="233"/>
  <c r="C923" i="233"/>
  <c r="C922" i="233"/>
  <c r="C921" i="233"/>
  <c r="C920" i="233"/>
  <c r="M916" i="233"/>
  <c r="D913" i="233"/>
  <c r="D910" i="233"/>
  <c r="D909" i="233"/>
  <c r="M831" i="233"/>
  <c r="D828" i="233"/>
  <c r="D825" i="233"/>
  <c r="D824" i="233"/>
  <c r="M816" i="233"/>
  <c r="K816" i="233"/>
  <c r="J816" i="233"/>
  <c r="H816" i="233"/>
  <c r="M815" i="233"/>
  <c r="K815" i="233"/>
  <c r="J815" i="233"/>
  <c r="H815" i="233"/>
  <c r="F812" i="233"/>
  <c r="M809" i="233"/>
  <c r="K809" i="233"/>
  <c r="J809" i="233"/>
  <c r="H809" i="233"/>
  <c r="M808" i="233"/>
  <c r="K808" i="233"/>
  <c r="J808" i="233"/>
  <c r="H808" i="233"/>
  <c r="H805" i="233" s="1"/>
  <c r="F805" i="233"/>
  <c r="M804" i="233"/>
  <c r="K804" i="233"/>
  <c r="J804" i="233"/>
  <c r="H804" i="233"/>
  <c r="M803" i="233"/>
  <c r="K803" i="233"/>
  <c r="J803" i="233"/>
  <c r="H803" i="233"/>
  <c r="F780" i="233"/>
  <c r="M736" i="233"/>
  <c r="K736" i="233"/>
  <c r="J736" i="233"/>
  <c r="H736" i="233"/>
  <c r="M735" i="233"/>
  <c r="K735" i="233"/>
  <c r="J735" i="233"/>
  <c r="H735" i="233"/>
  <c r="D453" i="233"/>
  <c r="D450" i="233"/>
  <c r="R450" i="233" s="1"/>
  <c r="D449" i="233"/>
  <c r="M382" i="233"/>
  <c r="D379" i="233"/>
  <c r="D376" i="233"/>
  <c r="R376" i="233" s="1"/>
  <c r="D375" i="233"/>
  <c r="M258" i="233"/>
  <c r="D255" i="233"/>
  <c r="D252" i="233"/>
  <c r="R252" i="233" s="1"/>
  <c r="D251" i="233"/>
  <c r="M311" i="233"/>
  <c r="D308" i="233"/>
  <c r="D306" i="233"/>
  <c r="R306" i="233" s="1"/>
  <c r="D305" i="233"/>
  <c r="D241" i="233"/>
  <c r="D212" i="233"/>
  <c r="D191" i="233"/>
  <c r="M188" i="233"/>
  <c r="D188" i="233"/>
  <c r="M187" i="233"/>
  <c r="D154" i="233"/>
  <c r="R154" i="233" s="1"/>
  <c r="D153" i="233"/>
  <c r="J140" i="233"/>
  <c r="R140" i="233" s="1"/>
  <c r="J139" i="233"/>
  <c r="R139" i="233" s="1"/>
  <c r="J138" i="233"/>
  <c r="R138" i="233" s="1"/>
  <c r="J136" i="233"/>
  <c r="R136" i="233" s="1"/>
  <c r="J135" i="233"/>
  <c r="R135" i="233" s="1"/>
  <c r="J134" i="233"/>
  <c r="R134" i="233" s="1"/>
  <c r="J133" i="233"/>
  <c r="R133" i="233" s="1"/>
  <c r="J131" i="233"/>
  <c r="R131" i="233" s="1"/>
  <c r="J130" i="233"/>
  <c r="R130" i="233" s="1"/>
  <c r="J129" i="233"/>
  <c r="J128" i="233"/>
  <c r="J126" i="233"/>
  <c r="R126" i="233" s="1"/>
  <c r="J125" i="233"/>
  <c r="R125" i="233" s="1"/>
  <c r="J124" i="233"/>
  <c r="R124" i="233" s="1"/>
  <c r="J123" i="233"/>
  <c r="J121" i="233"/>
  <c r="R121" i="233" s="1"/>
  <c r="J120" i="233"/>
  <c r="R120" i="233" s="1"/>
  <c r="J119" i="233"/>
  <c r="R119" i="233" s="1"/>
  <c r="J118" i="233"/>
  <c r="D106" i="233"/>
  <c r="R106" i="233" s="1"/>
  <c r="D105" i="233"/>
  <c r="R92" i="233"/>
  <c r="R91" i="233"/>
  <c r="R90" i="233"/>
  <c r="R89" i="233"/>
  <c r="O69" i="233"/>
  <c r="D61" i="233"/>
  <c r="D58" i="233"/>
  <c r="R58" i="233" s="1"/>
  <c r="D57" i="233"/>
  <c r="A20" i="233"/>
  <c r="A16" i="233"/>
  <c r="C265" i="192"/>
  <c r="C265" i="190"/>
  <c r="C265" i="136"/>
  <c r="F26" i="89"/>
  <c r="C108" i="5"/>
  <c r="D524" i="234" s="1"/>
  <c r="C109" i="5"/>
  <c r="D525" i="234" s="1"/>
  <c r="C110" i="5"/>
  <c r="D526" i="234" s="1"/>
  <c r="C111" i="5"/>
  <c r="D527" i="234" s="1"/>
  <c r="F758" i="233"/>
  <c r="K150" i="190"/>
  <c r="O703" i="233" s="1"/>
  <c r="K152" i="190"/>
  <c r="H780" i="234" l="1"/>
  <c r="J805" i="233"/>
  <c r="K780" i="234"/>
  <c r="J780" i="234"/>
  <c r="K812" i="233"/>
  <c r="O1177" i="233"/>
  <c r="D529" i="233"/>
  <c r="D528" i="233"/>
  <c r="D530" i="233"/>
  <c r="F734" i="234"/>
  <c r="D527" i="233"/>
  <c r="M780" i="234"/>
  <c r="O1145" i="234"/>
  <c r="O783" i="234"/>
  <c r="H1095" i="234"/>
  <c r="O784" i="234"/>
  <c r="J1095" i="234"/>
  <c r="M812" i="233"/>
  <c r="K1127" i="233"/>
  <c r="K805" i="233"/>
  <c r="M805" i="233"/>
  <c r="J812" i="233"/>
  <c r="H812" i="233"/>
  <c r="O808" i="233"/>
  <c r="O815" i="233"/>
  <c r="O1370" i="233"/>
  <c r="U1370" i="233" s="1"/>
  <c r="O809" i="233"/>
  <c r="H1127" i="233"/>
  <c r="O816" i="233"/>
  <c r="J1127" i="233"/>
  <c r="O1095" i="234" l="1"/>
  <c r="O780" i="234"/>
  <c r="O1127" i="233"/>
  <c r="O812" i="233"/>
  <c r="O805" i="233"/>
  <c r="C28" i="5" l="1"/>
  <c r="C678" i="234" l="1"/>
  <c r="C681" i="233"/>
  <c r="D1388" i="234"/>
  <c r="C472" i="234"/>
  <c r="D1420" i="233"/>
  <c r="C475" i="233"/>
  <c r="C162" i="5"/>
  <c r="C162" i="192" s="1"/>
  <c r="C161" i="5"/>
  <c r="C161" i="192" s="1"/>
  <c r="C160" i="5"/>
  <c r="C160" i="192" s="1"/>
  <c r="C159" i="5"/>
  <c r="C159" i="192" s="1"/>
  <c r="C158" i="5"/>
  <c r="C158" i="190" s="1"/>
  <c r="C157" i="5"/>
  <c r="C157" i="192" s="1"/>
  <c r="C156" i="5"/>
  <c r="C156" i="192" s="1"/>
  <c r="C155" i="5"/>
  <c r="C155" i="192" s="1"/>
  <c r="C157" i="136" l="1"/>
  <c r="C161" i="136"/>
  <c r="C157" i="190"/>
  <c r="C161" i="190"/>
  <c r="C158" i="136"/>
  <c r="C158" i="192"/>
  <c r="C155" i="136"/>
  <c r="C159" i="136"/>
  <c r="C155" i="190"/>
  <c r="C159" i="190"/>
  <c r="C162" i="136"/>
  <c r="C162" i="190"/>
  <c r="C156" i="136"/>
  <c r="C160" i="136"/>
  <c r="C156" i="190"/>
  <c r="C160" i="190"/>
  <c r="M265" i="192" l="1"/>
  <c r="G265" i="192" s="1"/>
  <c r="K265" i="192"/>
  <c r="F265" i="192" s="1"/>
  <c r="M265" i="190"/>
  <c r="G265" i="190" s="1"/>
  <c r="K265" i="190"/>
  <c r="F265" i="190" s="1"/>
  <c r="M265" i="136"/>
  <c r="G265" i="136" s="1"/>
  <c r="K265" i="136"/>
  <c r="F265" i="136" s="1"/>
  <c r="P265" i="5"/>
  <c r="J265" i="5" s="1"/>
  <c r="N265" i="5"/>
  <c r="O976" i="233" l="1"/>
  <c r="H10" i="208"/>
  <c r="I265" i="190"/>
  <c r="G265" i="5" s="1"/>
  <c r="I265" i="192"/>
  <c r="H265" i="5" s="1"/>
  <c r="I265" i="5"/>
  <c r="I265" i="136"/>
  <c r="F265" i="5" s="1"/>
  <c r="C36" i="5"/>
  <c r="C35" i="5"/>
  <c r="C34" i="5"/>
  <c r="C28" i="192"/>
  <c r="C28" i="190"/>
  <c r="C28" i="136"/>
  <c r="C689" i="234" l="1"/>
  <c r="C692" i="233"/>
  <c r="D1692" i="234"/>
  <c r="C477" i="234"/>
  <c r="D1723" i="233"/>
  <c r="D1885" i="233"/>
  <c r="C480" i="233"/>
  <c r="C700" i="234"/>
  <c r="C703" i="233"/>
  <c r="D2016" i="234"/>
  <c r="C487" i="234"/>
  <c r="D2533" i="233"/>
  <c r="D2371" i="233"/>
  <c r="C490" i="233"/>
  <c r="D1854" i="234"/>
  <c r="D2209" i="233"/>
  <c r="C482" i="234"/>
  <c r="D2047" i="233"/>
  <c r="C485" i="233"/>
  <c r="C711" i="234"/>
  <c r="C714" i="233"/>
  <c r="L265" i="5"/>
  <c r="G10" i="208" s="1"/>
  <c r="M976" i="233" l="1"/>
  <c r="R976" i="233" s="1"/>
  <c r="E93" i="4"/>
  <c r="O944" i="234"/>
  <c r="R944" i="234" s="1"/>
  <c r="K113" i="4" l="1"/>
  <c r="M67" i="192" l="1"/>
  <c r="G67" i="192" s="1"/>
  <c r="I67" i="192" s="1"/>
  <c r="K67" i="192"/>
  <c r="O2387" i="233" s="1"/>
  <c r="M67" i="190"/>
  <c r="G67" i="190" s="1"/>
  <c r="I67" i="190" s="1"/>
  <c r="K67" i="190"/>
  <c r="O2062" i="233" s="1"/>
  <c r="M67" i="136"/>
  <c r="G67" i="136" s="1"/>
  <c r="I67" i="136" s="1"/>
  <c r="K67" i="136"/>
  <c r="O1738" i="233" s="1"/>
  <c r="P67" i="5"/>
  <c r="J67" i="5" s="1"/>
  <c r="L67" i="5" s="1"/>
  <c r="N67" i="5"/>
  <c r="O1435" i="233" s="1"/>
  <c r="D3" i="89"/>
  <c r="O1707" i="234" l="1"/>
  <c r="M1738" i="233"/>
  <c r="O1900" i="233"/>
  <c r="O2031" i="234"/>
  <c r="O2548" i="233"/>
  <c r="M2387" i="233"/>
  <c r="O1869" i="234"/>
  <c r="O2224" i="233"/>
  <c r="M2062" i="233"/>
  <c r="O1403" i="234"/>
  <c r="R1403" i="234" s="1"/>
  <c r="M1435" i="233"/>
  <c r="R1435" i="233" s="1"/>
  <c r="R227" i="89"/>
  <c r="F227" i="89"/>
  <c r="Q227" i="89" s="1"/>
  <c r="S227" i="89" s="1"/>
  <c r="R226" i="89"/>
  <c r="F226" i="89"/>
  <c r="Q226" i="89" s="1"/>
  <c r="S226" i="89" s="1"/>
  <c r="T226" i="89" s="1"/>
  <c r="R225" i="89"/>
  <c r="F225" i="89"/>
  <c r="Q225" i="89" s="1"/>
  <c r="S225" i="89" s="1"/>
  <c r="R224" i="89"/>
  <c r="F224" i="89"/>
  <c r="Q224" i="89" s="1"/>
  <c r="S224" i="89" s="1"/>
  <c r="R223" i="89"/>
  <c r="F223" i="89"/>
  <c r="Q223" i="89" s="1"/>
  <c r="S223" i="89" s="1"/>
  <c r="R222" i="89"/>
  <c r="F222" i="89"/>
  <c r="Q222" i="89" s="1"/>
  <c r="S222" i="89" s="1"/>
  <c r="R221" i="89"/>
  <c r="F221" i="89"/>
  <c r="Q221" i="89" s="1"/>
  <c r="S221" i="89" s="1"/>
  <c r="R220" i="89"/>
  <c r="F220" i="89"/>
  <c r="Q220" i="89" s="1"/>
  <c r="S220" i="89" s="1"/>
  <c r="R219" i="89"/>
  <c r="F219" i="89"/>
  <c r="Q219" i="89" s="1"/>
  <c r="S219" i="89" s="1"/>
  <c r="R218" i="89"/>
  <c r="F218" i="89"/>
  <c r="Q218" i="89" s="1"/>
  <c r="S218" i="89" s="1"/>
  <c r="R217" i="89"/>
  <c r="F217" i="89"/>
  <c r="Q217" i="89" s="1"/>
  <c r="S217" i="89" s="1"/>
  <c r="R216" i="89"/>
  <c r="F216" i="89"/>
  <c r="Q216" i="89" s="1"/>
  <c r="S216" i="89" s="1"/>
  <c r="R215" i="89"/>
  <c r="F215" i="89"/>
  <c r="Q215" i="89" s="1"/>
  <c r="S215" i="89" s="1"/>
  <c r="R214" i="89"/>
  <c r="F214" i="89"/>
  <c r="Q214" i="89" s="1"/>
  <c r="S214" i="89" s="1"/>
  <c r="R213" i="89"/>
  <c r="F213" i="89"/>
  <c r="Q213" i="89" s="1"/>
  <c r="S213" i="89" s="1"/>
  <c r="R212" i="89"/>
  <c r="F212" i="89"/>
  <c r="Q212" i="89" s="1"/>
  <c r="S212" i="89" s="1"/>
  <c r="R211" i="89"/>
  <c r="F211" i="89"/>
  <c r="Q211" i="89" s="1"/>
  <c r="S211" i="89" s="1"/>
  <c r="R210" i="89"/>
  <c r="F210" i="89"/>
  <c r="Q210" i="89" s="1"/>
  <c r="S210" i="89" s="1"/>
  <c r="R209" i="89"/>
  <c r="F209" i="89"/>
  <c r="Q209" i="89" s="1"/>
  <c r="S209" i="89" s="1"/>
  <c r="R208" i="89"/>
  <c r="F208" i="89"/>
  <c r="Q208" i="89" s="1"/>
  <c r="S208" i="89" s="1"/>
  <c r="R207" i="89"/>
  <c r="F207" i="89"/>
  <c r="Q207" i="89" s="1"/>
  <c r="S207" i="89" s="1"/>
  <c r="R206" i="89"/>
  <c r="F206" i="89"/>
  <c r="Q206" i="89" s="1"/>
  <c r="S206" i="89" s="1"/>
  <c r="T206" i="89" s="1"/>
  <c r="R205" i="89"/>
  <c r="F205" i="89"/>
  <c r="Q205" i="89" s="1"/>
  <c r="S205" i="89" s="1"/>
  <c r="R204" i="89"/>
  <c r="F204" i="89"/>
  <c r="Q204" i="89" s="1"/>
  <c r="S204" i="89" s="1"/>
  <c r="R203" i="89"/>
  <c r="F203" i="89"/>
  <c r="Q203" i="89" s="1"/>
  <c r="S203" i="89" s="1"/>
  <c r="R202" i="89"/>
  <c r="F202" i="89"/>
  <c r="Q202" i="89" s="1"/>
  <c r="S202" i="89" s="1"/>
  <c r="T202" i="89" s="1"/>
  <c r="R201" i="89"/>
  <c r="F201" i="89"/>
  <c r="Q201" i="89" s="1"/>
  <c r="S201" i="89" s="1"/>
  <c r="R200" i="89"/>
  <c r="F200" i="89"/>
  <c r="Q200" i="89" s="1"/>
  <c r="S200" i="89" s="1"/>
  <c r="R199" i="89"/>
  <c r="F199" i="89"/>
  <c r="Q199" i="89" s="1"/>
  <c r="S199" i="89" s="1"/>
  <c r="R198" i="89"/>
  <c r="F198" i="89"/>
  <c r="Q198" i="89" s="1"/>
  <c r="S198" i="89" s="1"/>
  <c r="R197" i="89"/>
  <c r="F197" i="89"/>
  <c r="Q197" i="89" s="1"/>
  <c r="S197" i="89" s="1"/>
  <c r="R196" i="89"/>
  <c r="F196" i="89"/>
  <c r="Q196" i="89" s="1"/>
  <c r="S196" i="89" s="1"/>
  <c r="R195" i="89"/>
  <c r="F195" i="89"/>
  <c r="Q195" i="89" s="1"/>
  <c r="S195" i="89" s="1"/>
  <c r="R194" i="89"/>
  <c r="F194" i="89"/>
  <c r="Q194" i="89" s="1"/>
  <c r="S194" i="89" s="1"/>
  <c r="T194" i="89" s="1"/>
  <c r="R193" i="89"/>
  <c r="F193" i="89"/>
  <c r="Q193" i="89" s="1"/>
  <c r="S193" i="89" s="1"/>
  <c r="R192" i="89"/>
  <c r="F192" i="89"/>
  <c r="Q192" i="89" s="1"/>
  <c r="S192" i="89" s="1"/>
  <c r="R191" i="89"/>
  <c r="F191" i="89"/>
  <c r="Q191" i="89" s="1"/>
  <c r="S191" i="89" s="1"/>
  <c r="R190" i="89"/>
  <c r="F190" i="89"/>
  <c r="Q190" i="89" s="1"/>
  <c r="S190" i="89" s="1"/>
  <c r="R189" i="89"/>
  <c r="F189" i="89"/>
  <c r="Q189" i="89" s="1"/>
  <c r="S189" i="89" s="1"/>
  <c r="R188" i="89"/>
  <c r="F188" i="89"/>
  <c r="Q188" i="89" s="1"/>
  <c r="S188" i="89" s="1"/>
  <c r="R187" i="89"/>
  <c r="F187" i="89"/>
  <c r="Q187" i="89" s="1"/>
  <c r="S187" i="89" s="1"/>
  <c r="R186" i="89"/>
  <c r="F186" i="89"/>
  <c r="Q186" i="89" s="1"/>
  <c r="S186" i="89" s="1"/>
  <c r="R185" i="89"/>
  <c r="F185" i="89"/>
  <c r="Q185" i="89" s="1"/>
  <c r="S185" i="89" s="1"/>
  <c r="R184" i="89"/>
  <c r="F184" i="89"/>
  <c r="Q184" i="89" s="1"/>
  <c r="S184" i="89" s="1"/>
  <c r="R183" i="89"/>
  <c r="F183" i="89"/>
  <c r="Q183" i="89" s="1"/>
  <c r="S183" i="89" s="1"/>
  <c r="R158" i="89"/>
  <c r="F158" i="89"/>
  <c r="Q158" i="89" s="1"/>
  <c r="S158" i="89" s="1"/>
  <c r="R157" i="89"/>
  <c r="F157" i="89"/>
  <c r="Q157" i="89" s="1"/>
  <c r="S157" i="89" s="1"/>
  <c r="R156" i="89"/>
  <c r="F156" i="89"/>
  <c r="Q156" i="89" s="1"/>
  <c r="S156" i="89" s="1"/>
  <c r="R155" i="89"/>
  <c r="F155" i="89"/>
  <c r="Q155" i="89" s="1"/>
  <c r="S155" i="89" s="1"/>
  <c r="R154" i="89"/>
  <c r="F154" i="89"/>
  <c r="Q154" i="89" s="1"/>
  <c r="S154" i="89" s="1"/>
  <c r="R153" i="89"/>
  <c r="F153" i="89"/>
  <c r="Q153" i="89" s="1"/>
  <c r="S153" i="89" s="1"/>
  <c r="R152" i="89"/>
  <c r="F152" i="89"/>
  <c r="Q152" i="89" s="1"/>
  <c r="S152" i="89" s="1"/>
  <c r="R151" i="89"/>
  <c r="F151" i="89"/>
  <c r="Q151" i="89" s="1"/>
  <c r="S151" i="89" s="1"/>
  <c r="R150" i="89"/>
  <c r="F150" i="89"/>
  <c r="Q150" i="89" s="1"/>
  <c r="S150" i="89" s="1"/>
  <c r="R149" i="89"/>
  <c r="F149" i="89"/>
  <c r="Q149" i="89" s="1"/>
  <c r="S149" i="89" s="1"/>
  <c r="R148" i="89"/>
  <c r="F148" i="89"/>
  <c r="Q148" i="89" s="1"/>
  <c r="S148" i="89" s="1"/>
  <c r="R147" i="89"/>
  <c r="F147" i="89"/>
  <c r="Q147" i="89" s="1"/>
  <c r="S147" i="89" s="1"/>
  <c r="R146" i="89"/>
  <c r="F146" i="89"/>
  <c r="Q146" i="89" s="1"/>
  <c r="S146" i="89" s="1"/>
  <c r="R145" i="89"/>
  <c r="F145" i="89"/>
  <c r="Q145" i="89" s="1"/>
  <c r="S145" i="89" s="1"/>
  <c r="R144" i="89"/>
  <c r="F144" i="89"/>
  <c r="Q144" i="89" s="1"/>
  <c r="S144" i="89" s="1"/>
  <c r="R143" i="89"/>
  <c r="F143" i="89"/>
  <c r="Q143" i="89" s="1"/>
  <c r="S143" i="89" s="1"/>
  <c r="R142" i="89"/>
  <c r="F142" i="89"/>
  <c r="Q142" i="89" s="1"/>
  <c r="S142" i="89" s="1"/>
  <c r="R141" i="89"/>
  <c r="F141" i="89"/>
  <c r="Q141" i="89" s="1"/>
  <c r="S141" i="89" s="1"/>
  <c r="R140" i="89"/>
  <c r="F140" i="89"/>
  <c r="Q140" i="89" s="1"/>
  <c r="S140" i="89" s="1"/>
  <c r="R139" i="89"/>
  <c r="F139" i="89"/>
  <c r="Q139" i="89" s="1"/>
  <c r="S139" i="89" s="1"/>
  <c r="R138" i="89"/>
  <c r="F138" i="89"/>
  <c r="Q138" i="89" s="1"/>
  <c r="S138" i="89" s="1"/>
  <c r="R137" i="89"/>
  <c r="F137" i="89"/>
  <c r="Q137" i="89" s="1"/>
  <c r="S137" i="89" s="1"/>
  <c r="R136" i="89"/>
  <c r="F136" i="89"/>
  <c r="Q136" i="89" s="1"/>
  <c r="S136" i="89" s="1"/>
  <c r="R135" i="89"/>
  <c r="F135" i="89"/>
  <c r="Q135" i="89" s="1"/>
  <c r="S135" i="89" s="1"/>
  <c r="R134" i="89"/>
  <c r="F134" i="89"/>
  <c r="Q134" i="89" s="1"/>
  <c r="S134" i="89" s="1"/>
  <c r="R133" i="89"/>
  <c r="F133" i="89"/>
  <c r="Q133" i="89" s="1"/>
  <c r="S133" i="89" s="1"/>
  <c r="R132" i="89"/>
  <c r="F132" i="89"/>
  <c r="Q132" i="89" s="1"/>
  <c r="S132" i="89" s="1"/>
  <c r="R131" i="89"/>
  <c r="F131" i="89"/>
  <c r="Q131" i="89" s="1"/>
  <c r="S131" i="89" s="1"/>
  <c r="R130" i="89"/>
  <c r="F130" i="89"/>
  <c r="Q130" i="89" s="1"/>
  <c r="S130" i="89" s="1"/>
  <c r="R129" i="89"/>
  <c r="F129" i="89"/>
  <c r="Q129" i="89" s="1"/>
  <c r="S129" i="89" s="1"/>
  <c r="R128" i="89"/>
  <c r="F128" i="89"/>
  <c r="Q128" i="89" s="1"/>
  <c r="S128" i="89" s="1"/>
  <c r="R127" i="89"/>
  <c r="F127" i="89"/>
  <c r="Q127" i="89" s="1"/>
  <c r="S127" i="89" s="1"/>
  <c r="R126" i="89"/>
  <c r="F126" i="89"/>
  <c r="Q126" i="89" s="1"/>
  <c r="S126" i="89" s="1"/>
  <c r="R125" i="89"/>
  <c r="F125" i="89"/>
  <c r="Q125" i="89" s="1"/>
  <c r="S125" i="89" s="1"/>
  <c r="R124" i="89"/>
  <c r="F124" i="89"/>
  <c r="Q124" i="89" s="1"/>
  <c r="S124" i="89" s="1"/>
  <c r="R123" i="89"/>
  <c r="F123" i="89"/>
  <c r="Q123" i="89" s="1"/>
  <c r="S123" i="89" s="1"/>
  <c r="R122" i="89"/>
  <c r="F122" i="89"/>
  <c r="Q122" i="89" s="1"/>
  <c r="S122" i="89" s="1"/>
  <c r="R121" i="89"/>
  <c r="F121" i="89"/>
  <c r="Q121" i="89" s="1"/>
  <c r="S121" i="89" s="1"/>
  <c r="T184" i="89" l="1"/>
  <c r="T190" i="89"/>
  <c r="T195" i="89"/>
  <c r="T199" i="89"/>
  <c r="T203" i="89"/>
  <c r="T211" i="89"/>
  <c r="T215" i="89"/>
  <c r="T219" i="89"/>
  <c r="T227" i="89"/>
  <c r="T121" i="89"/>
  <c r="T125" i="89"/>
  <c r="T129" i="89"/>
  <c r="T155" i="89"/>
  <c r="T183" i="89"/>
  <c r="T187" i="89"/>
  <c r="T210" i="89"/>
  <c r="T218" i="89"/>
  <c r="T222" i="89"/>
  <c r="T191" i="89"/>
  <c r="T198" i="89"/>
  <c r="T207" i="89"/>
  <c r="T214" i="89"/>
  <c r="T223" i="89"/>
  <c r="T186" i="89"/>
  <c r="T188" i="89"/>
  <c r="T128" i="89"/>
  <c r="T132" i="89"/>
  <c r="T154" i="89"/>
  <c r="T157" i="89"/>
  <c r="T185" i="89"/>
  <c r="T189" i="89"/>
  <c r="T196" i="89"/>
  <c r="T197" i="89"/>
  <c r="T204" i="89"/>
  <c r="T205" i="89"/>
  <c r="T212" i="89"/>
  <c r="T213" i="89"/>
  <c r="T220" i="89"/>
  <c r="T221" i="89"/>
  <c r="T192" i="89"/>
  <c r="T193" i="89"/>
  <c r="T200" i="89"/>
  <c r="T201" i="89"/>
  <c r="T208" i="89"/>
  <c r="T209" i="89"/>
  <c r="T216" i="89"/>
  <c r="T217" i="89"/>
  <c r="T224" i="89"/>
  <c r="T225" i="89"/>
  <c r="T156" i="89"/>
  <c r="T152" i="89"/>
  <c r="T153" i="89"/>
  <c r="T158" i="89"/>
  <c r="T137" i="89"/>
  <c r="T141" i="89"/>
  <c r="T145" i="89"/>
  <c r="T136" i="89"/>
  <c r="T144" i="89"/>
  <c r="T148" i="89"/>
  <c r="T123" i="89"/>
  <c r="T134" i="89"/>
  <c r="T139" i="89"/>
  <c r="T150" i="89"/>
  <c r="T124" i="89"/>
  <c r="T133" i="89"/>
  <c r="T140" i="89"/>
  <c r="T149" i="89"/>
  <c r="T122" i="89"/>
  <c r="T127" i="89"/>
  <c r="T138" i="89"/>
  <c r="T143" i="89"/>
  <c r="T126" i="89"/>
  <c r="T131" i="89"/>
  <c r="T142" i="89"/>
  <c r="T147" i="89"/>
  <c r="T130" i="89"/>
  <c r="T135" i="89"/>
  <c r="T146" i="89"/>
  <c r="T151" i="89"/>
  <c r="N125" i="5" l="1"/>
  <c r="O1507" i="233" s="1"/>
  <c r="P125" i="5"/>
  <c r="J125" i="5" s="1"/>
  <c r="L125" i="5" s="1"/>
  <c r="K125" i="136"/>
  <c r="O1809" i="233" s="1"/>
  <c r="M125" i="136"/>
  <c r="G125" i="136" s="1"/>
  <c r="I125" i="136" s="1"/>
  <c r="M1168" i="233" l="1"/>
  <c r="J1168" i="233" s="1"/>
  <c r="M1136" i="234"/>
  <c r="O1778" i="234"/>
  <c r="M1809" i="233"/>
  <c r="O1971" i="233"/>
  <c r="O1475" i="234"/>
  <c r="R1475" i="234" s="1"/>
  <c r="M1507" i="233"/>
  <c r="R1507" i="233" s="1"/>
  <c r="N157" i="5"/>
  <c r="P157" i="5"/>
  <c r="J157" i="5" s="1"/>
  <c r="K1168" i="233" l="1"/>
  <c r="H1168" i="233"/>
  <c r="K1136" i="234"/>
  <c r="J1136" i="234"/>
  <c r="H1136" i="234"/>
  <c r="R1136" i="234"/>
  <c r="R1168" i="233"/>
  <c r="P276" i="5"/>
  <c r="N276" i="5"/>
  <c r="O1013" i="233" s="1"/>
  <c r="P24" i="5"/>
  <c r="N24" i="5"/>
  <c r="P14" i="5"/>
  <c r="N14" i="5"/>
  <c r="N15" i="5"/>
  <c r="P15" i="5"/>
  <c r="O1136" i="234" l="1"/>
  <c r="O1168" i="233"/>
  <c r="I276" i="5"/>
  <c r="N230" i="5"/>
  <c r="O318" i="233" s="1"/>
  <c r="X318" i="233" s="1"/>
  <c r="P230" i="5"/>
  <c r="J230" i="5" s="1"/>
  <c r="H21" i="209" l="1"/>
  <c r="C297" i="192" l="1"/>
  <c r="C296" i="192"/>
  <c r="C295" i="192"/>
  <c r="C292" i="192"/>
  <c r="C291" i="192"/>
  <c r="C290" i="192"/>
  <c r="C289" i="192"/>
  <c r="C288" i="192"/>
  <c r="C287" i="192"/>
  <c r="C273" i="192"/>
  <c r="C272" i="192"/>
  <c r="C271" i="192"/>
  <c r="C270" i="192"/>
  <c r="C269" i="192"/>
  <c r="C267" i="192"/>
  <c r="C266" i="192"/>
  <c r="C264" i="192"/>
  <c r="C261" i="192"/>
  <c r="C260" i="192"/>
  <c r="C259" i="192"/>
  <c r="C258" i="192"/>
  <c r="C257" i="192"/>
  <c r="C255" i="192"/>
  <c r="C254" i="192"/>
  <c r="C253" i="192"/>
  <c r="C252" i="192"/>
  <c r="C251" i="192"/>
  <c r="C197" i="192"/>
  <c r="C196" i="192"/>
  <c r="C195" i="192"/>
  <c r="C194" i="192"/>
  <c r="C193" i="192"/>
  <c r="C192" i="192"/>
  <c r="C191" i="192"/>
  <c r="C190" i="192"/>
  <c r="C189" i="192"/>
  <c r="C188" i="192"/>
  <c r="C187" i="192"/>
  <c r="C186" i="192"/>
  <c r="C185" i="192"/>
  <c r="C184" i="192"/>
  <c r="C183" i="192"/>
  <c r="C182" i="192"/>
  <c r="C181" i="192"/>
  <c r="C178" i="192"/>
  <c r="C177" i="192"/>
  <c r="C176" i="192"/>
  <c r="C175" i="192"/>
  <c r="C174" i="192"/>
  <c r="C173" i="192"/>
  <c r="C172" i="192"/>
  <c r="C171" i="192"/>
  <c r="C170" i="192"/>
  <c r="C169" i="192"/>
  <c r="C168" i="192"/>
  <c r="C167" i="192"/>
  <c r="C166" i="192"/>
  <c r="C165" i="192"/>
  <c r="C164" i="192"/>
  <c r="C297" i="190"/>
  <c r="C296" i="190"/>
  <c r="C295" i="190"/>
  <c r="C292" i="190"/>
  <c r="C291" i="190"/>
  <c r="C290" i="190"/>
  <c r="C289" i="190"/>
  <c r="C288" i="190"/>
  <c r="C287" i="190"/>
  <c r="C273" i="190"/>
  <c r="C272" i="190"/>
  <c r="C271" i="190"/>
  <c r="C270" i="190"/>
  <c r="C269" i="190"/>
  <c r="C267" i="190"/>
  <c r="C266" i="190"/>
  <c r="C264" i="190"/>
  <c r="C261" i="190"/>
  <c r="C260" i="190"/>
  <c r="C259" i="190"/>
  <c r="C258" i="190"/>
  <c r="C257" i="190"/>
  <c r="C255" i="190"/>
  <c r="C254" i="190"/>
  <c r="C253" i="190"/>
  <c r="C252" i="190"/>
  <c r="C251" i="190"/>
  <c r="C197" i="190"/>
  <c r="C196" i="190"/>
  <c r="C195" i="190"/>
  <c r="C194" i="190"/>
  <c r="C193" i="190"/>
  <c r="C192" i="190"/>
  <c r="C191" i="190"/>
  <c r="C190" i="190"/>
  <c r="C189" i="190"/>
  <c r="C188" i="190"/>
  <c r="C187" i="190"/>
  <c r="C186" i="190"/>
  <c r="C185" i="190"/>
  <c r="C184" i="190"/>
  <c r="C183" i="190"/>
  <c r="C182" i="190"/>
  <c r="C181" i="190"/>
  <c r="C178" i="190"/>
  <c r="C177" i="190"/>
  <c r="C176" i="190"/>
  <c r="C175" i="190"/>
  <c r="C174" i="190"/>
  <c r="C173" i="190"/>
  <c r="C172" i="190"/>
  <c r="C171" i="190"/>
  <c r="C170" i="190"/>
  <c r="C169" i="190"/>
  <c r="C168" i="190"/>
  <c r="C167" i="190"/>
  <c r="C166" i="190"/>
  <c r="C165" i="190"/>
  <c r="C164" i="190"/>
  <c r="C297" i="136"/>
  <c r="C296" i="136"/>
  <c r="C295" i="136"/>
  <c r="C292" i="136"/>
  <c r="C291" i="136"/>
  <c r="C290" i="136"/>
  <c r="C289" i="136"/>
  <c r="C288" i="136"/>
  <c r="C287" i="136"/>
  <c r="C273" i="136"/>
  <c r="C272" i="136"/>
  <c r="C271" i="136"/>
  <c r="C270" i="136"/>
  <c r="C269" i="136"/>
  <c r="C267" i="136"/>
  <c r="C266" i="136"/>
  <c r="C264" i="136"/>
  <c r="C261" i="136"/>
  <c r="C260" i="136"/>
  <c r="C259" i="136"/>
  <c r="C258" i="136"/>
  <c r="C257" i="136"/>
  <c r="C255" i="136"/>
  <c r="C254" i="136"/>
  <c r="C253" i="136"/>
  <c r="C252" i="136"/>
  <c r="C251" i="136"/>
  <c r="C197" i="136"/>
  <c r="C196" i="136"/>
  <c r="C195" i="136"/>
  <c r="C194" i="136"/>
  <c r="C193" i="136"/>
  <c r="C192" i="136"/>
  <c r="C191" i="136"/>
  <c r="C190" i="136"/>
  <c r="C189" i="136"/>
  <c r="C188" i="136"/>
  <c r="C187" i="136"/>
  <c r="C186" i="136"/>
  <c r="C185" i="136"/>
  <c r="C184" i="136"/>
  <c r="C183" i="136"/>
  <c r="C182" i="136"/>
  <c r="C181" i="136"/>
  <c r="C178" i="136"/>
  <c r="C177" i="136"/>
  <c r="C176" i="136"/>
  <c r="C175" i="136"/>
  <c r="C174" i="136"/>
  <c r="C173" i="136"/>
  <c r="C172" i="136"/>
  <c r="C171" i="136"/>
  <c r="C170" i="136"/>
  <c r="C169" i="136"/>
  <c r="C168" i="136"/>
  <c r="C167" i="136"/>
  <c r="C166" i="136"/>
  <c r="C165" i="136"/>
  <c r="C164" i="136"/>
  <c r="C111" i="192" l="1"/>
  <c r="P140" i="5" l="1"/>
  <c r="C111" i="190"/>
  <c r="C111" i="136"/>
  <c r="G40" i="4" l="1"/>
  <c r="L153" i="5" l="1"/>
  <c r="L151" i="5"/>
  <c r="Q202" i="224" l="1"/>
  <c r="P202" i="224"/>
  <c r="Q201" i="224"/>
  <c r="P201" i="224"/>
  <c r="Q200" i="224"/>
  <c r="P200" i="224"/>
  <c r="Q199" i="224"/>
  <c r="P199" i="224"/>
  <c r="Q198" i="224"/>
  <c r="P198" i="224"/>
  <c r="Q197" i="224"/>
  <c r="P197" i="224"/>
  <c r="Q196" i="224"/>
  <c r="P196" i="224"/>
  <c r="Q195" i="224"/>
  <c r="P195" i="224"/>
  <c r="Q194" i="224"/>
  <c r="P194" i="224"/>
  <c r="Q193" i="224"/>
  <c r="P193" i="224"/>
  <c r="Q192" i="224"/>
  <c r="P192" i="224"/>
  <c r="Q191" i="224"/>
  <c r="P191" i="224"/>
  <c r="Q190" i="224"/>
  <c r="P190" i="224"/>
  <c r="Q189" i="224"/>
  <c r="P189" i="224"/>
  <c r="Q188" i="224"/>
  <c r="P188" i="224"/>
  <c r="Q187" i="224"/>
  <c r="P187" i="224"/>
  <c r="Q186" i="224"/>
  <c r="P186" i="224"/>
  <c r="Q185" i="224"/>
  <c r="P185" i="224"/>
  <c r="Q184" i="224"/>
  <c r="P184" i="224"/>
  <c r="Q183" i="224"/>
  <c r="P183" i="224"/>
  <c r="Q182" i="224"/>
  <c r="P182" i="224"/>
  <c r="Q181" i="224"/>
  <c r="P181" i="224"/>
  <c r="Q180" i="224"/>
  <c r="P180" i="224"/>
  <c r="Q179" i="224"/>
  <c r="P179" i="224"/>
  <c r="Q178" i="224"/>
  <c r="P178" i="224"/>
  <c r="Q177" i="224"/>
  <c r="P177" i="224"/>
  <c r="Q176" i="224"/>
  <c r="P176" i="224"/>
  <c r="Q175" i="224"/>
  <c r="P175" i="224"/>
  <c r="Q174" i="224"/>
  <c r="P174" i="224"/>
  <c r="Q173" i="224"/>
  <c r="P173" i="224"/>
  <c r="Q172" i="224"/>
  <c r="P172" i="224"/>
  <c r="Q171" i="224"/>
  <c r="P171" i="224"/>
  <c r="Q170" i="224"/>
  <c r="P170" i="224"/>
  <c r="Q169" i="224"/>
  <c r="P169" i="224"/>
  <c r="Q168" i="224"/>
  <c r="P168" i="224"/>
  <c r="Q167" i="224"/>
  <c r="P167" i="224"/>
  <c r="Q166" i="224"/>
  <c r="P166" i="224"/>
  <c r="Q165" i="224"/>
  <c r="P165" i="224"/>
  <c r="Q164" i="224"/>
  <c r="P164" i="224"/>
  <c r="Q163" i="224"/>
  <c r="P163" i="224"/>
  <c r="Q162" i="224"/>
  <c r="P162" i="224"/>
  <c r="Q161" i="224"/>
  <c r="P161" i="224"/>
  <c r="Q160" i="224"/>
  <c r="P160" i="224"/>
  <c r="Q159" i="224"/>
  <c r="P159" i="224"/>
  <c r="Q158" i="224"/>
  <c r="P158" i="224"/>
  <c r="Q157" i="224"/>
  <c r="P157" i="224"/>
  <c r="Q156" i="224"/>
  <c r="P156" i="224"/>
  <c r="Q155" i="224"/>
  <c r="P155" i="224"/>
  <c r="Q154" i="224"/>
  <c r="P154" i="224"/>
  <c r="Q153" i="224"/>
  <c r="P153" i="224"/>
  <c r="Q152" i="224"/>
  <c r="P152" i="224"/>
  <c r="Q151" i="224"/>
  <c r="P151" i="224"/>
  <c r="Q150" i="224"/>
  <c r="P150" i="224"/>
  <c r="Q149" i="224"/>
  <c r="P149" i="224"/>
  <c r="Q138" i="224"/>
  <c r="P138" i="224"/>
  <c r="Q137" i="224"/>
  <c r="P137" i="224"/>
  <c r="Q136" i="224"/>
  <c r="P136" i="224"/>
  <c r="Q135" i="224"/>
  <c r="P135" i="224"/>
  <c r="Q134" i="224"/>
  <c r="P134" i="224"/>
  <c r="Q133" i="224"/>
  <c r="P133" i="224"/>
  <c r="Q132" i="224"/>
  <c r="P132" i="224"/>
  <c r="Q131" i="224"/>
  <c r="P131" i="224"/>
  <c r="Q130" i="224"/>
  <c r="P130" i="224"/>
  <c r="Q129" i="224"/>
  <c r="P129" i="224"/>
  <c r="Q128" i="224"/>
  <c r="P128" i="224"/>
  <c r="Q127" i="224"/>
  <c r="P127" i="224"/>
  <c r="Q126" i="224"/>
  <c r="P126" i="224"/>
  <c r="Q115" i="224"/>
  <c r="P115" i="224"/>
  <c r="Q114" i="224"/>
  <c r="P114" i="224"/>
  <c r="Q113" i="224"/>
  <c r="P113" i="224"/>
  <c r="Q112" i="224"/>
  <c r="P112" i="224"/>
  <c r="Q111" i="224"/>
  <c r="P111" i="224"/>
  <c r="Q110" i="224"/>
  <c r="P110" i="224"/>
  <c r="Q109" i="224"/>
  <c r="P109" i="224"/>
  <c r="Q108" i="224"/>
  <c r="P108" i="224"/>
  <c r="Q107" i="224"/>
  <c r="P107" i="224"/>
  <c r="Q106" i="224"/>
  <c r="P106" i="224"/>
  <c r="Q105" i="224"/>
  <c r="P105" i="224"/>
  <c r="Q104" i="224"/>
  <c r="P104" i="224"/>
  <c r="Q103" i="224"/>
  <c r="P103" i="224"/>
  <c r="Q102" i="224"/>
  <c r="P102" i="224"/>
  <c r="Q101" i="224"/>
  <c r="P101" i="224"/>
  <c r="Q100" i="224"/>
  <c r="P100" i="224"/>
  <c r="Q99" i="224"/>
  <c r="P99" i="224"/>
  <c r="Q98" i="224"/>
  <c r="P98" i="224"/>
  <c r="Q87" i="224"/>
  <c r="P87" i="224"/>
  <c r="Q86" i="224"/>
  <c r="P86" i="224"/>
  <c r="Q85" i="224"/>
  <c r="P85" i="224"/>
  <c r="Q84" i="224"/>
  <c r="P84" i="224"/>
  <c r="Q83" i="224"/>
  <c r="P83" i="224"/>
  <c r="Q82" i="224"/>
  <c r="P82" i="224"/>
  <c r="Q81" i="224"/>
  <c r="P81" i="224"/>
  <c r="Q80" i="224"/>
  <c r="P80" i="224"/>
  <c r="Q79" i="224"/>
  <c r="P79" i="224"/>
  <c r="Q78" i="224"/>
  <c r="P78" i="224"/>
  <c r="Q77" i="224"/>
  <c r="P77" i="224"/>
  <c r="Q76" i="224"/>
  <c r="P76" i="224"/>
  <c r="Q75" i="224"/>
  <c r="P75" i="224"/>
  <c r="Q74" i="224"/>
  <c r="P74" i="224"/>
  <c r="Q73" i="224"/>
  <c r="P73" i="224"/>
  <c r="Q72" i="224"/>
  <c r="P72" i="224"/>
  <c r="Q71" i="224"/>
  <c r="P71" i="224"/>
  <c r="Q70" i="224"/>
  <c r="P70" i="224"/>
  <c r="Q69" i="224"/>
  <c r="P69" i="224"/>
  <c r="Q68" i="224"/>
  <c r="P68" i="224"/>
  <c r="Q67" i="224"/>
  <c r="P67" i="224"/>
  <c r="Q66" i="224"/>
  <c r="P66" i="224"/>
  <c r="Q65" i="224"/>
  <c r="P65" i="224"/>
  <c r="Q64" i="224"/>
  <c r="P64" i="224"/>
  <c r="Q63" i="224"/>
  <c r="P63" i="224"/>
  <c r="Q62" i="224"/>
  <c r="P62" i="224"/>
  <c r="Q61" i="224"/>
  <c r="P61" i="224"/>
  <c r="Q60" i="224"/>
  <c r="P60" i="224"/>
  <c r="Q59" i="224"/>
  <c r="P59" i="224"/>
  <c r="Q58" i="224"/>
  <c r="P58" i="224"/>
  <c r="Q57" i="224"/>
  <c r="P57" i="224"/>
  <c r="Q56" i="224"/>
  <c r="P56" i="224"/>
  <c r="Q55" i="224"/>
  <c r="P55" i="224"/>
  <c r="Q54" i="224"/>
  <c r="P54" i="224"/>
  <c r="Q53" i="224"/>
  <c r="P53" i="224"/>
  <c r="Q52" i="224"/>
  <c r="P52" i="224"/>
  <c r="Q51" i="224"/>
  <c r="P51" i="224"/>
  <c r="Q50" i="224"/>
  <c r="P50" i="224"/>
  <c r="Q49" i="224"/>
  <c r="P49" i="224"/>
  <c r="Q48" i="224"/>
  <c r="P48" i="224"/>
  <c r="Q47" i="224"/>
  <c r="P47" i="224"/>
  <c r="Q46" i="224"/>
  <c r="P46" i="224"/>
  <c r="Q45" i="224"/>
  <c r="P45" i="224"/>
  <c r="Q44" i="224"/>
  <c r="P44" i="224"/>
  <c r="Q43" i="224"/>
  <c r="P43" i="224"/>
  <c r="Q42" i="224"/>
  <c r="P42" i="224"/>
  <c r="Q41" i="224"/>
  <c r="P41" i="224"/>
  <c r="Q40" i="224"/>
  <c r="P40" i="224"/>
  <c r="Q39" i="224"/>
  <c r="P39" i="224"/>
  <c r="Q38" i="224"/>
  <c r="P38" i="224"/>
  <c r="Q37" i="224"/>
  <c r="P37" i="224"/>
  <c r="Q36" i="224"/>
  <c r="P36" i="224"/>
  <c r="Q35" i="224"/>
  <c r="P35" i="224"/>
  <c r="Q34" i="224"/>
  <c r="P34" i="224"/>
  <c r="Q33" i="224"/>
  <c r="P33" i="224"/>
  <c r="Q32" i="224"/>
  <c r="P32" i="224"/>
  <c r="Q31" i="224"/>
  <c r="P31" i="224"/>
  <c r="Q30" i="224"/>
  <c r="P30" i="224"/>
  <c r="Q29" i="224"/>
  <c r="P29" i="224"/>
  <c r="Q28" i="224"/>
  <c r="P28" i="224"/>
  <c r="Q27" i="224"/>
  <c r="P27" i="224"/>
  <c r="Q26" i="224"/>
  <c r="P26" i="224"/>
  <c r="Q25" i="224"/>
  <c r="P25" i="224"/>
  <c r="Q24" i="224"/>
  <c r="P24" i="224"/>
  <c r="R292" i="89"/>
  <c r="R291" i="89"/>
  <c r="R290" i="89"/>
  <c r="R289" i="89"/>
  <c r="R288" i="89"/>
  <c r="R287" i="89"/>
  <c r="R286" i="89"/>
  <c r="R285" i="89"/>
  <c r="R284" i="89"/>
  <c r="R283" i="89"/>
  <c r="R282" i="89"/>
  <c r="R281" i="89"/>
  <c r="R280" i="89"/>
  <c r="R279" i="89"/>
  <c r="R278" i="89"/>
  <c r="R277" i="89"/>
  <c r="R276" i="89"/>
  <c r="R275" i="89"/>
  <c r="R274" i="89"/>
  <c r="R273" i="89"/>
  <c r="R272" i="89"/>
  <c r="R271" i="89"/>
  <c r="R270" i="89"/>
  <c r="R269" i="89"/>
  <c r="R268" i="89"/>
  <c r="R267" i="89"/>
  <c r="R266" i="89"/>
  <c r="R265" i="89"/>
  <c r="R264" i="89"/>
  <c r="R263" i="89"/>
  <c r="R262" i="89"/>
  <c r="R261" i="89"/>
  <c r="R260" i="89"/>
  <c r="R259" i="89"/>
  <c r="R258" i="89"/>
  <c r="R257" i="89"/>
  <c r="R256" i="89"/>
  <c r="R255" i="89"/>
  <c r="R254" i="89"/>
  <c r="R253" i="89"/>
  <c r="R252" i="89"/>
  <c r="R251" i="89"/>
  <c r="R250" i="89"/>
  <c r="R249" i="89"/>
  <c r="R248" i="89"/>
  <c r="R247" i="89"/>
  <c r="R246" i="89"/>
  <c r="R245" i="89"/>
  <c r="R244" i="89"/>
  <c r="R243" i="89"/>
  <c r="R242" i="89"/>
  <c r="R241" i="89"/>
  <c r="R240" i="89"/>
  <c r="R239" i="89"/>
  <c r="R238" i="89"/>
  <c r="R182" i="89"/>
  <c r="R181" i="89"/>
  <c r="R180" i="89"/>
  <c r="R179" i="89"/>
  <c r="R178" i="89"/>
  <c r="R177" i="89"/>
  <c r="R176" i="89"/>
  <c r="R175" i="89"/>
  <c r="R174" i="89"/>
  <c r="R173" i="89"/>
  <c r="R172" i="89"/>
  <c r="R171" i="89"/>
  <c r="R170" i="89"/>
  <c r="R169" i="89"/>
  <c r="R120" i="89"/>
  <c r="R119" i="89"/>
  <c r="R118" i="89"/>
  <c r="R117" i="89"/>
  <c r="R116" i="89"/>
  <c r="R115" i="89"/>
  <c r="R114" i="89"/>
  <c r="R113" i="89"/>
  <c r="R112" i="89"/>
  <c r="R111" i="89"/>
  <c r="R110" i="89"/>
  <c r="R109" i="89"/>
  <c r="R108" i="89"/>
  <c r="R107" i="89"/>
  <c r="R106" i="89"/>
  <c r="R105" i="89"/>
  <c r="R104" i="89"/>
  <c r="R103" i="89"/>
  <c r="R102" i="89"/>
  <c r="R91" i="89"/>
  <c r="R90" i="89"/>
  <c r="R89" i="89"/>
  <c r="R88" i="89"/>
  <c r="R87" i="89"/>
  <c r="R86" i="89"/>
  <c r="R85" i="89"/>
  <c r="R84" i="89"/>
  <c r="R83" i="89"/>
  <c r="R82" i="89"/>
  <c r="R81" i="89"/>
  <c r="R80" i="89"/>
  <c r="R79" i="89"/>
  <c r="R78" i="89"/>
  <c r="R77" i="89"/>
  <c r="R76" i="89"/>
  <c r="R75" i="89"/>
  <c r="R74" i="89"/>
  <c r="R73" i="89"/>
  <c r="R72" i="89"/>
  <c r="R71" i="89"/>
  <c r="R70" i="89"/>
  <c r="R69" i="89"/>
  <c r="R68" i="89"/>
  <c r="R67" i="89"/>
  <c r="R66" i="89"/>
  <c r="R65" i="89"/>
  <c r="R64" i="89"/>
  <c r="R63" i="89"/>
  <c r="R62" i="89"/>
  <c r="R61" i="89"/>
  <c r="R60" i="89"/>
  <c r="R59" i="89"/>
  <c r="R58" i="89"/>
  <c r="R57" i="89"/>
  <c r="R56" i="89"/>
  <c r="R55" i="89"/>
  <c r="R54" i="89"/>
  <c r="R53" i="89"/>
  <c r="R52" i="89"/>
  <c r="R51" i="89"/>
  <c r="R50" i="89"/>
  <c r="R49" i="89"/>
  <c r="R48" i="89"/>
  <c r="R47" i="89"/>
  <c r="R46" i="89"/>
  <c r="R45" i="89"/>
  <c r="R44" i="89"/>
  <c r="R43" i="89"/>
  <c r="R42" i="89"/>
  <c r="R41" i="89"/>
  <c r="R40" i="89"/>
  <c r="R39" i="89"/>
  <c r="R38" i="89"/>
  <c r="R37" i="89"/>
  <c r="R36" i="89"/>
  <c r="R35" i="89"/>
  <c r="R34" i="89"/>
  <c r="R33" i="89"/>
  <c r="R32" i="89"/>
  <c r="R31" i="89"/>
  <c r="R30" i="89"/>
  <c r="R29" i="89"/>
  <c r="R28" i="89"/>
  <c r="R27" i="89"/>
  <c r="F202" i="224"/>
  <c r="F201" i="224"/>
  <c r="F200" i="224"/>
  <c r="F199" i="224"/>
  <c r="F198" i="224"/>
  <c r="F197" i="224"/>
  <c r="F196" i="224"/>
  <c r="F195" i="224"/>
  <c r="F194" i="224"/>
  <c r="F193" i="224"/>
  <c r="F192" i="224"/>
  <c r="F191" i="224"/>
  <c r="F190" i="224"/>
  <c r="F189" i="224"/>
  <c r="F188" i="224"/>
  <c r="F187" i="224"/>
  <c r="F186" i="224"/>
  <c r="F185" i="224"/>
  <c r="F184" i="224"/>
  <c r="F183" i="224"/>
  <c r="F182" i="224"/>
  <c r="F181" i="224"/>
  <c r="F180" i="224"/>
  <c r="F179" i="224"/>
  <c r="F178" i="224"/>
  <c r="F177" i="224"/>
  <c r="F176" i="224"/>
  <c r="F175" i="224"/>
  <c r="F174" i="224"/>
  <c r="F173" i="224"/>
  <c r="F172" i="224"/>
  <c r="F171" i="224"/>
  <c r="F170" i="224"/>
  <c r="F169" i="224"/>
  <c r="F168" i="224"/>
  <c r="F167" i="224"/>
  <c r="F166" i="224"/>
  <c r="F165" i="224"/>
  <c r="F164" i="224"/>
  <c r="F163" i="224"/>
  <c r="F162" i="224"/>
  <c r="F161" i="224"/>
  <c r="F160" i="224"/>
  <c r="F159" i="224"/>
  <c r="F158" i="224"/>
  <c r="F157" i="224"/>
  <c r="F156" i="224"/>
  <c r="F155" i="224"/>
  <c r="F154" i="224"/>
  <c r="F153" i="224"/>
  <c r="F152" i="224"/>
  <c r="F151" i="224"/>
  <c r="F150" i="224"/>
  <c r="F149" i="224"/>
  <c r="P148" i="224"/>
  <c r="F148" i="224"/>
  <c r="Q148" i="224" s="1"/>
  <c r="F138" i="224"/>
  <c r="F137" i="224"/>
  <c r="F136" i="224"/>
  <c r="F135" i="224"/>
  <c r="F134" i="224"/>
  <c r="F133" i="224"/>
  <c r="F132" i="224"/>
  <c r="F131" i="224"/>
  <c r="F130" i="224"/>
  <c r="F129" i="224"/>
  <c r="F128" i="224"/>
  <c r="F127" i="224"/>
  <c r="F126" i="224"/>
  <c r="P125" i="224"/>
  <c r="F125" i="224"/>
  <c r="Q125" i="224" s="1"/>
  <c r="F115" i="224"/>
  <c r="F114" i="224"/>
  <c r="F113" i="224"/>
  <c r="F112" i="224"/>
  <c r="F111" i="224"/>
  <c r="F110" i="224"/>
  <c r="F109" i="224"/>
  <c r="F108" i="224"/>
  <c r="F107" i="224"/>
  <c r="F106" i="224"/>
  <c r="F105" i="224"/>
  <c r="F104" i="224"/>
  <c r="F103" i="224"/>
  <c r="F102" i="224"/>
  <c r="F101" i="224"/>
  <c r="F100" i="224"/>
  <c r="F99" i="224"/>
  <c r="F98" i="224"/>
  <c r="P97" i="224"/>
  <c r="F97" i="224"/>
  <c r="Q97" i="224" s="1"/>
  <c r="F87" i="224"/>
  <c r="F86" i="224"/>
  <c r="F85" i="224"/>
  <c r="F84" i="224"/>
  <c r="F83" i="224"/>
  <c r="F82" i="224"/>
  <c r="F81" i="224"/>
  <c r="F80" i="224"/>
  <c r="F79" i="224"/>
  <c r="F78" i="224"/>
  <c r="F77" i="224"/>
  <c r="F76" i="224"/>
  <c r="F75" i="224"/>
  <c r="F74" i="224"/>
  <c r="F73" i="224"/>
  <c r="F72" i="224"/>
  <c r="F71" i="224"/>
  <c r="F70" i="224"/>
  <c r="F69" i="224"/>
  <c r="F68" i="224"/>
  <c r="F67" i="224"/>
  <c r="F66" i="224"/>
  <c r="F65" i="224"/>
  <c r="F64" i="224"/>
  <c r="F63" i="224"/>
  <c r="F62" i="224"/>
  <c r="F61" i="224"/>
  <c r="F60" i="224"/>
  <c r="F59" i="224"/>
  <c r="F58" i="224"/>
  <c r="F57" i="224"/>
  <c r="F56" i="224"/>
  <c r="F55" i="224"/>
  <c r="F54" i="224"/>
  <c r="F53" i="224"/>
  <c r="F52" i="224"/>
  <c r="F51" i="224"/>
  <c r="F50" i="224"/>
  <c r="F49" i="224"/>
  <c r="F48" i="224"/>
  <c r="F47" i="224"/>
  <c r="F46" i="224"/>
  <c r="F45" i="224"/>
  <c r="F44" i="224"/>
  <c r="F43" i="224"/>
  <c r="F42" i="224"/>
  <c r="F41" i="224"/>
  <c r="F40" i="224"/>
  <c r="F39" i="224"/>
  <c r="F38" i="224"/>
  <c r="F37" i="224"/>
  <c r="F36" i="224"/>
  <c r="F35" i="224"/>
  <c r="F34" i="224"/>
  <c r="F33" i="224"/>
  <c r="F32" i="224"/>
  <c r="F31" i="224"/>
  <c r="F30" i="224"/>
  <c r="F29" i="224"/>
  <c r="F28" i="224"/>
  <c r="F27" i="224"/>
  <c r="F26" i="224"/>
  <c r="F25" i="224"/>
  <c r="F24" i="224"/>
  <c r="P23" i="224"/>
  <c r="F23" i="224"/>
  <c r="Q23" i="224" s="1"/>
  <c r="C13" i="224"/>
  <c r="C12" i="224"/>
  <c r="C11" i="224"/>
  <c r="C10" i="224"/>
  <c r="D3" i="224"/>
  <c r="C2" i="224"/>
  <c r="N294" i="89"/>
  <c r="N13" i="89" s="1"/>
  <c r="N229" i="89"/>
  <c r="N12" i="89" s="1"/>
  <c r="N160" i="89"/>
  <c r="M96" i="224" s="1"/>
  <c r="M117" i="224" s="1"/>
  <c r="M11" i="224" s="1"/>
  <c r="N93" i="89"/>
  <c r="R28" i="224" l="1"/>
  <c r="R30" i="224"/>
  <c r="R32" i="224"/>
  <c r="R34" i="224"/>
  <c r="R36" i="224"/>
  <c r="R38" i="224"/>
  <c r="R48" i="224"/>
  <c r="R50" i="224"/>
  <c r="R52" i="224"/>
  <c r="R54" i="224"/>
  <c r="R60" i="224"/>
  <c r="R62" i="224"/>
  <c r="R64" i="224"/>
  <c r="R66" i="224"/>
  <c r="R68" i="224"/>
  <c r="R70" i="224"/>
  <c r="R74" i="224"/>
  <c r="R102" i="224"/>
  <c r="R104" i="224"/>
  <c r="R106" i="224"/>
  <c r="R108" i="224"/>
  <c r="R110" i="224"/>
  <c r="R112" i="224"/>
  <c r="R152" i="224"/>
  <c r="R156" i="224"/>
  <c r="R160" i="224"/>
  <c r="R168" i="224"/>
  <c r="R188" i="224"/>
  <c r="R192" i="224"/>
  <c r="R200" i="224"/>
  <c r="R27" i="224"/>
  <c r="R75" i="224"/>
  <c r="R83" i="224"/>
  <c r="R87" i="224"/>
  <c r="R99" i="224"/>
  <c r="R103" i="224"/>
  <c r="R161" i="224"/>
  <c r="R163" i="224"/>
  <c r="R165" i="224"/>
  <c r="R167" i="224"/>
  <c r="R169" i="224"/>
  <c r="R171" i="224"/>
  <c r="R177" i="224"/>
  <c r="R179" i="224"/>
  <c r="R181" i="224"/>
  <c r="R183" i="224"/>
  <c r="R185" i="224"/>
  <c r="R187" i="224"/>
  <c r="R193" i="224"/>
  <c r="R195" i="224"/>
  <c r="R197" i="224"/>
  <c r="R199" i="224"/>
  <c r="R201" i="224"/>
  <c r="R65" i="224"/>
  <c r="R69" i="224"/>
  <c r="R155" i="224"/>
  <c r="R42" i="224"/>
  <c r="R39" i="224"/>
  <c r="R43" i="224"/>
  <c r="R51" i="224"/>
  <c r="R71" i="224"/>
  <c r="R86" i="224"/>
  <c r="R182" i="224"/>
  <c r="N10" i="89"/>
  <c r="N297" i="89"/>
  <c r="M124" i="224"/>
  <c r="M140" i="224" s="1"/>
  <c r="M12" i="224" s="1"/>
  <c r="N11" i="89"/>
  <c r="M22" i="224"/>
  <c r="M89" i="224" s="1"/>
  <c r="M147" i="224"/>
  <c r="M204" i="224" s="1"/>
  <c r="M13" i="224" s="1"/>
  <c r="R33" i="224"/>
  <c r="R37" i="224"/>
  <c r="R100" i="224"/>
  <c r="R159" i="224"/>
  <c r="R198" i="224"/>
  <c r="R58" i="224"/>
  <c r="R81" i="224"/>
  <c r="R126" i="224"/>
  <c r="R130" i="224"/>
  <c r="R134" i="224"/>
  <c r="R138" i="224"/>
  <c r="R150" i="224"/>
  <c r="R175" i="224"/>
  <c r="R26" i="224"/>
  <c r="R49" i="224"/>
  <c r="R55" i="224"/>
  <c r="R59" i="224"/>
  <c r="R80" i="224"/>
  <c r="R82" i="224"/>
  <c r="R84" i="224"/>
  <c r="R105" i="224"/>
  <c r="R109" i="224"/>
  <c r="R113" i="224"/>
  <c r="R115" i="224"/>
  <c r="R127" i="224"/>
  <c r="R129" i="224"/>
  <c r="R131" i="224"/>
  <c r="R133" i="224"/>
  <c r="R135" i="224"/>
  <c r="R137" i="224"/>
  <c r="R149" i="224"/>
  <c r="R151" i="224"/>
  <c r="R153" i="224"/>
  <c r="R166" i="224"/>
  <c r="R172" i="224"/>
  <c r="R176" i="224"/>
  <c r="R184" i="224"/>
  <c r="R191" i="224"/>
  <c r="R170" i="224"/>
  <c r="R202" i="224"/>
  <c r="R53" i="224"/>
  <c r="R85" i="224"/>
  <c r="R35" i="224"/>
  <c r="R44" i="224"/>
  <c r="R46" i="224"/>
  <c r="R67" i="224"/>
  <c r="R76" i="224"/>
  <c r="R78" i="224"/>
  <c r="R111" i="224"/>
  <c r="R154" i="224"/>
  <c r="R186" i="224"/>
  <c r="R25" i="224"/>
  <c r="R41" i="224"/>
  <c r="R57" i="224"/>
  <c r="R73" i="224"/>
  <c r="R158" i="224"/>
  <c r="R174" i="224"/>
  <c r="R190" i="224"/>
  <c r="R24" i="224"/>
  <c r="R29" i="224"/>
  <c r="R31" i="224"/>
  <c r="R40" i="224"/>
  <c r="R45" i="224"/>
  <c r="R47" i="224"/>
  <c r="R56" i="224"/>
  <c r="R61" i="224"/>
  <c r="R63" i="224"/>
  <c r="R72" i="224"/>
  <c r="R77" i="224"/>
  <c r="R79" i="224"/>
  <c r="R98" i="224"/>
  <c r="R101" i="224"/>
  <c r="R107" i="224"/>
  <c r="R114" i="224"/>
  <c r="R128" i="224"/>
  <c r="R132" i="224"/>
  <c r="R136" i="224"/>
  <c r="R157" i="224"/>
  <c r="R162" i="224"/>
  <c r="R164" i="224"/>
  <c r="R173" i="224"/>
  <c r="R178" i="224"/>
  <c r="R180" i="224"/>
  <c r="R189" i="224"/>
  <c r="R194" i="224"/>
  <c r="R196" i="224"/>
  <c r="R97" i="224"/>
  <c r="R125" i="224"/>
  <c r="R23" i="224"/>
  <c r="R148" i="224"/>
  <c r="P294" i="89"/>
  <c r="O294" i="89"/>
  <c r="M294" i="89"/>
  <c r="L294" i="89"/>
  <c r="K294" i="89"/>
  <c r="K147" i="224" s="1"/>
  <c r="K204" i="224" s="1"/>
  <c r="J294" i="89"/>
  <c r="J147" i="224" s="1"/>
  <c r="J204" i="224" s="1"/>
  <c r="J13" i="224" s="1"/>
  <c r="I294" i="89"/>
  <c r="I147" i="224" s="1"/>
  <c r="I204" i="224" s="1"/>
  <c r="I13" i="224" s="1"/>
  <c r="G294" i="89"/>
  <c r="G147" i="224" s="1"/>
  <c r="G204" i="224" s="1"/>
  <c r="G13" i="224" s="1"/>
  <c r="E294" i="89"/>
  <c r="E147" i="224" s="1"/>
  <c r="E204" i="224" s="1"/>
  <c r="E13" i="224" s="1"/>
  <c r="P229" i="89"/>
  <c r="O229" i="89"/>
  <c r="N124" i="224" s="1"/>
  <c r="N140" i="224" s="1"/>
  <c r="N12" i="224" s="1"/>
  <c r="M229" i="89"/>
  <c r="L229" i="89"/>
  <c r="K229" i="89"/>
  <c r="K124" i="224" s="1"/>
  <c r="K140" i="224" s="1"/>
  <c r="K12" i="224" s="1"/>
  <c r="J229" i="89"/>
  <c r="J124" i="224" s="1"/>
  <c r="J140" i="224" s="1"/>
  <c r="J12" i="224" s="1"/>
  <c r="I229" i="89"/>
  <c r="I124" i="224" s="1"/>
  <c r="I140" i="224" s="1"/>
  <c r="I12" i="224" s="1"/>
  <c r="G229" i="89"/>
  <c r="G124" i="224" s="1"/>
  <c r="G140" i="224" s="1"/>
  <c r="E229" i="89"/>
  <c r="E124" i="224" s="1"/>
  <c r="E140" i="224" s="1"/>
  <c r="E12" i="224" s="1"/>
  <c r="P160" i="89"/>
  <c r="O160" i="89"/>
  <c r="M160" i="89"/>
  <c r="L160" i="89"/>
  <c r="K160" i="89"/>
  <c r="K96" i="224" s="1"/>
  <c r="K117" i="224" s="1"/>
  <c r="K11" i="224" s="1"/>
  <c r="J160" i="89"/>
  <c r="J96" i="224" s="1"/>
  <c r="J117" i="224" s="1"/>
  <c r="J11" i="224" s="1"/>
  <c r="I160" i="89"/>
  <c r="I96" i="224" s="1"/>
  <c r="I117" i="224" s="1"/>
  <c r="I11" i="224" s="1"/>
  <c r="G160" i="89"/>
  <c r="G96" i="224" s="1"/>
  <c r="G117" i="224" s="1"/>
  <c r="G11" i="224" s="1"/>
  <c r="E160" i="89"/>
  <c r="E96" i="224" s="1"/>
  <c r="E117" i="224" s="1"/>
  <c r="E11" i="224" s="1"/>
  <c r="D160" i="89"/>
  <c r="D96" i="224" s="1"/>
  <c r="D117" i="224" s="1"/>
  <c r="D11" i="224" s="1"/>
  <c r="P93" i="89"/>
  <c r="O93" i="89"/>
  <c r="M93" i="89"/>
  <c r="L93" i="89"/>
  <c r="K93" i="89"/>
  <c r="J93" i="89"/>
  <c r="I93" i="89"/>
  <c r="G93" i="89"/>
  <c r="N14" i="89" l="1"/>
  <c r="N298" i="89" s="1"/>
  <c r="L297" i="89"/>
  <c r="M10" i="224"/>
  <c r="M14" i="224" s="1"/>
  <c r="G280" i="4" s="1"/>
  <c r="M207" i="224"/>
  <c r="G22" i="224"/>
  <c r="G89" i="224" s="1"/>
  <c r="G90" i="224" s="1"/>
  <c r="G297" i="89"/>
  <c r="I22" i="224"/>
  <c r="I89" i="224" s="1"/>
  <c r="I297" i="89"/>
  <c r="M297" i="89"/>
  <c r="J22" i="224"/>
  <c r="J89" i="224" s="1"/>
  <c r="J297" i="89"/>
  <c r="O297" i="89"/>
  <c r="K22" i="224"/>
  <c r="K89" i="224" s="1"/>
  <c r="K90" i="224" s="1"/>
  <c r="K297" i="89"/>
  <c r="P297" i="89"/>
  <c r="G205" i="224"/>
  <c r="M10" i="89"/>
  <c r="L22" i="224"/>
  <c r="L89" i="224" s="1"/>
  <c r="M13" i="89"/>
  <c r="L147" i="224"/>
  <c r="L204" i="224" s="1"/>
  <c r="L13" i="224" s="1"/>
  <c r="I205" i="224"/>
  <c r="O12" i="89"/>
  <c r="O10" i="89"/>
  <c r="N22" i="224"/>
  <c r="N89" i="224" s="1"/>
  <c r="O13" i="89"/>
  <c r="N147" i="224"/>
  <c r="N204" i="224" s="1"/>
  <c r="N13" i="224" s="1"/>
  <c r="M11" i="89"/>
  <c r="L96" i="224"/>
  <c r="L117" i="224" s="1"/>
  <c r="L11" i="224" s="1"/>
  <c r="K13" i="224"/>
  <c r="K205" i="224"/>
  <c r="G118" i="224"/>
  <c r="K118" i="224"/>
  <c r="I118" i="224"/>
  <c r="O11" i="89"/>
  <c r="N96" i="224"/>
  <c r="N117" i="224" s="1"/>
  <c r="N11" i="224" s="1"/>
  <c r="M12" i="89"/>
  <c r="L124" i="224"/>
  <c r="L140" i="224" s="1"/>
  <c r="L12" i="224" s="1"/>
  <c r="K141" i="224"/>
  <c r="I141" i="224"/>
  <c r="F96" i="224"/>
  <c r="F117" i="224" s="1"/>
  <c r="F11" i="224" s="1"/>
  <c r="P96" i="224"/>
  <c r="D118" i="224"/>
  <c r="G12" i="224"/>
  <c r="G141" i="224"/>
  <c r="M1556" i="234" l="1"/>
  <c r="R1556" i="234" s="1"/>
  <c r="M1588" i="233"/>
  <c r="R1588" i="233" s="1"/>
  <c r="N10" i="224"/>
  <c r="N14" i="224" s="1"/>
  <c r="G285" i="4" s="1"/>
  <c r="N207" i="224"/>
  <c r="L10" i="224"/>
  <c r="L14" i="224" s="1"/>
  <c r="G273" i="4" s="1"/>
  <c r="L207" i="224"/>
  <c r="M208" i="224"/>
  <c r="K10" i="224"/>
  <c r="K14" i="224" s="1"/>
  <c r="K207" i="224"/>
  <c r="J10" i="224"/>
  <c r="J14" i="224" s="1"/>
  <c r="J207" i="224"/>
  <c r="I10" i="224"/>
  <c r="I14" i="224" s="1"/>
  <c r="I207" i="224"/>
  <c r="G10" i="224"/>
  <c r="G14" i="224" s="1"/>
  <c r="G207" i="224"/>
  <c r="I90" i="224"/>
  <c r="M14" i="89"/>
  <c r="M298" i="89" s="1"/>
  <c r="O14" i="89"/>
  <c r="O298" i="89" s="1"/>
  <c r="P117" i="224"/>
  <c r="P11" i="224" s="1"/>
  <c r="G31" i="222"/>
  <c r="H31" i="222"/>
  <c r="H17" i="222"/>
  <c r="G17" i="222"/>
  <c r="G6" i="222"/>
  <c r="E3" i="222"/>
  <c r="C2" i="222"/>
  <c r="O1608" i="234" l="1"/>
  <c r="O1639" i="233"/>
  <c r="M1544" i="234"/>
  <c r="R1544" i="234" s="1"/>
  <c r="M1576" i="233"/>
  <c r="H285" i="4"/>
  <c r="O1601" i="233" s="1"/>
  <c r="I208" i="224"/>
  <c r="L208" i="224"/>
  <c r="J208" i="224"/>
  <c r="G208" i="224"/>
  <c r="K208" i="224"/>
  <c r="N208" i="224"/>
  <c r="C110" i="192"/>
  <c r="C109" i="192"/>
  <c r="C108" i="192"/>
  <c r="C110" i="190"/>
  <c r="C109" i="190"/>
  <c r="C108" i="190"/>
  <c r="C110" i="136"/>
  <c r="C109" i="136"/>
  <c r="C108" i="136"/>
  <c r="P2" i="5"/>
  <c r="M1609" i="233" l="1"/>
  <c r="D1601" i="233"/>
  <c r="R1576" i="233"/>
  <c r="O1610" i="234"/>
  <c r="R1614" i="234" s="1"/>
  <c r="O1641" i="233"/>
  <c r="O1645" i="233" s="1"/>
  <c r="D1645" i="233" s="1"/>
  <c r="O1569" i="234"/>
  <c r="Y1639" i="233"/>
  <c r="Z1639" i="233"/>
  <c r="W1608" i="234"/>
  <c r="M103" i="192"/>
  <c r="G103" i="192" s="1"/>
  <c r="I103" i="192" s="1"/>
  <c r="K103" i="192"/>
  <c r="O2442" i="233" s="1"/>
  <c r="M103" i="190"/>
  <c r="G103" i="190" s="1"/>
  <c r="I103" i="190" s="1"/>
  <c r="K103" i="190"/>
  <c r="O2118" i="233" s="1"/>
  <c r="M103" i="136"/>
  <c r="G103" i="136" s="1"/>
  <c r="I103" i="136" s="1"/>
  <c r="K103" i="136"/>
  <c r="O1794" i="233" s="1"/>
  <c r="P103" i="5"/>
  <c r="J103" i="5" s="1"/>
  <c r="N103" i="5"/>
  <c r="O1492" i="233" s="1"/>
  <c r="D1569" i="234" l="1"/>
  <c r="M1578" i="234"/>
  <c r="O1614" i="234"/>
  <c r="D1614" i="234" s="1"/>
  <c r="R1645" i="233"/>
  <c r="R1653" i="233" s="1"/>
  <c r="M1579" i="234"/>
  <c r="M1581" i="234"/>
  <c r="M1580" i="234"/>
  <c r="O1763" i="234"/>
  <c r="O1956" i="233"/>
  <c r="M1794" i="233"/>
  <c r="O2087" i="234"/>
  <c r="O2604" i="233"/>
  <c r="M2442" i="233"/>
  <c r="M1612" i="233"/>
  <c r="M1610" i="233"/>
  <c r="M1611" i="233"/>
  <c r="O1925" i="234"/>
  <c r="O2280" i="233"/>
  <c r="M2118" i="233"/>
  <c r="R1619" i="234"/>
  <c r="R1629" i="234"/>
  <c r="R1650" i="234"/>
  <c r="R1610" i="234"/>
  <c r="R1628" i="234"/>
  <c r="R1633" i="234"/>
  <c r="R1641" i="234"/>
  <c r="R1639" i="234"/>
  <c r="R1626" i="234"/>
  <c r="R1638" i="234"/>
  <c r="R1606" i="234"/>
  <c r="R1630" i="234"/>
  <c r="R1635" i="234"/>
  <c r="R1603" i="234"/>
  <c r="R1632" i="234"/>
  <c r="R1597" i="234"/>
  <c r="R87" i="234" s="1"/>
  <c r="R1653" i="234"/>
  <c r="R1621" i="234"/>
  <c r="R1618" i="234"/>
  <c r="R1608" i="234"/>
  <c r="R1620" i="234"/>
  <c r="R1604" i="234"/>
  <c r="R1596" i="234"/>
  <c r="R1624" i="234"/>
  <c r="R1647" i="234"/>
  <c r="R1600" i="234"/>
  <c r="R1609" i="234"/>
  <c r="R1634" i="234"/>
  <c r="R1648" i="234"/>
  <c r="R1642" i="234"/>
  <c r="R1646" i="234"/>
  <c r="R1631" i="234"/>
  <c r="R1613" i="234"/>
  <c r="R1601" i="234"/>
  <c r="R1615" i="234"/>
  <c r="R1627" i="234"/>
  <c r="R1644" i="234"/>
  <c r="R1622" i="234"/>
  <c r="R1643" i="234"/>
  <c r="R1598" i="234"/>
  <c r="R1625" i="234"/>
  <c r="R1636" i="234"/>
  <c r="R1655" i="234"/>
  <c r="R1611" i="234"/>
  <c r="R1617" i="234"/>
  <c r="R1645" i="234"/>
  <c r="R1656" i="234"/>
  <c r="R1612" i="234"/>
  <c r="R1649" i="234"/>
  <c r="R1616" i="234"/>
  <c r="R1651" i="234"/>
  <c r="R1607" i="234"/>
  <c r="R1637" i="234"/>
  <c r="R1602" i="234"/>
  <c r="R1652" i="234"/>
  <c r="R1605" i="234"/>
  <c r="R1623" i="234"/>
  <c r="R1640" i="234"/>
  <c r="R1654" i="234"/>
  <c r="R1599" i="234"/>
  <c r="L103" i="5"/>
  <c r="R1678" i="233" l="1"/>
  <c r="R1668" i="233"/>
  <c r="R1684" i="233"/>
  <c r="R1650" i="233"/>
  <c r="R1663" i="233"/>
  <c r="R1667" i="233"/>
  <c r="R1664" i="233"/>
  <c r="R1685" i="233"/>
  <c r="R1686" i="233"/>
  <c r="R1641" i="233"/>
  <c r="R1638" i="233"/>
  <c r="R1674" i="233"/>
  <c r="R1630" i="233"/>
  <c r="R1659" i="233"/>
  <c r="R1680" i="233"/>
  <c r="R1647" i="233"/>
  <c r="R1635" i="233"/>
  <c r="R1648" i="233"/>
  <c r="R1644" i="233"/>
  <c r="R1627" i="233"/>
  <c r="R1657" i="233"/>
  <c r="R1669" i="233"/>
  <c r="R1677" i="233"/>
  <c r="R1637" i="233"/>
  <c r="R1682" i="233"/>
  <c r="R1631" i="233"/>
  <c r="R1687" i="233"/>
  <c r="R1661" i="233"/>
  <c r="R1636" i="233"/>
  <c r="R1665" i="233"/>
  <c r="R1673" i="233"/>
  <c r="R1649" i="233"/>
  <c r="R1662" i="233"/>
  <c r="R1632" i="233"/>
  <c r="R1660" i="233"/>
  <c r="R1629" i="233"/>
  <c r="R1639" i="233"/>
  <c r="R1643" i="233"/>
  <c r="R1652" i="233"/>
  <c r="R1654" i="233"/>
  <c r="R1679" i="233"/>
  <c r="R1676" i="233"/>
  <c r="R1666" i="233"/>
  <c r="R1628" i="233"/>
  <c r="R87" i="233" s="1"/>
  <c r="R1658" i="233"/>
  <c r="R1683" i="233"/>
  <c r="R1671" i="233"/>
  <c r="R1672" i="233"/>
  <c r="R1675" i="233"/>
  <c r="R1656" i="233"/>
  <c r="R1655" i="233"/>
  <c r="R1642" i="233"/>
  <c r="R1640" i="233"/>
  <c r="R1634" i="233"/>
  <c r="R1681" i="233"/>
  <c r="R1651" i="233"/>
  <c r="R1646" i="233"/>
  <c r="R1633" i="233"/>
  <c r="R1670" i="233"/>
  <c r="O1460" i="234"/>
  <c r="R1460" i="234" s="1"/>
  <c r="M1492" i="233"/>
  <c r="R1492" i="233" s="1"/>
  <c r="M1584" i="234"/>
  <c r="L1576" i="234" s="1"/>
  <c r="M1615" i="233"/>
  <c r="L1607" i="233" s="1"/>
  <c r="P268" i="5"/>
  <c r="J268" i="5" s="1"/>
  <c r="N268" i="5"/>
  <c r="P263" i="5"/>
  <c r="J263" i="5" s="1"/>
  <c r="N263" i="5"/>
  <c r="M268" i="192"/>
  <c r="G268" i="192" s="1"/>
  <c r="I268" i="192" s="1"/>
  <c r="K268" i="192"/>
  <c r="M263" i="192"/>
  <c r="G263" i="192" s="1"/>
  <c r="I263" i="192" s="1"/>
  <c r="K263" i="192"/>
  <c r="M268" i="190"/>
  <c r="G268" i="190" s="1"/>
  <c r="I268" i="190" s="1"/>
  <c r="K268" i="190"/>
  <c r="M263" i="190"/>
  <c r="G263" i="190" s="1"/>
  <c r="I263" i="190" s="1"/>
  <c r="K263" i="190"/>
  <c r="M268" i="136"/>
  <c r="G268" i="136" s="1"/>
  <c r="I268" i="136" s="1"/>
  <c r="K268" i="136"/>
  <c r="M263" i="136"/>
  <c r="G263" i="136" s="1"/>
  <c r="I263" i="136" s="1"/>
  <c r="K263" i="136"/>
  <c r="L268" i="5" l="1"/>
  <c r="L263" i="5"/>
  <c r="F45" i="80"/>
  <c r="J21" i="80" l="1"/>
  <c r="J20" i="80"/>
  <c r="J19" i="80"/>
  <c r="J18" i="80"/>
  <c r="J17" i="80"/>
  <c r="J16" i="80"/>
  <c r="C73" i="80"/>
  <c r="E3" i="210" l="1"/>
  <c r="C2" i="210"/>
  <c r="C256" i="210"/>
  <c r="C255" i="210"/>
  <c r="C254" i="210"/>
  <c r="C253" i="210"/>
  <c r="C252" i="210"/>
  <c r="C251" i="210"/>
  <c r="C250" i="210"/>
  <c r="C249" i="210"/>
  <c r="C248" i="210"/>
  <c r="C247" i="210"/>
  <c r="C246" i="210"/>
  <c r="C245" i="210"/>
  <c r="C244" i="210"/>
  <c r="C243" i="210"/>
  <c r="C242" i="210"/>
  <c r="C241" i="210"/>
  <c r="C240" i="210"/>
  <c r="C239" i="210"/>
  <c r="C238" i="210"/>
  <c r="C237" i="210"/>
  <c r="C236" i="210"/>
  <c r="C235" i="210"/>
  <c r="C234" i="210"/>
  <c r="C233" i="210"/>
  <c r="C232" i="210"/>
  <c r="C231" i="210"/>
  <c r="C230" i="210"/>
  <c r="C229" i="210"/>
  <c r="C228" i="210"/>
  <c r="C227" i="210"/>
  <c r="C226" i="210"/>
  <c r="C225" i="210"/>
  <c r="C224" i="210"/>
  <c r="C223" i="210"/>
  <c r="C222" i="210"/>
  <c r="C221" i="210"/>
  <c r="C220" i="210"/>
  <c r="C219" i="210"/>
  <c r="C218" i="210"/>
  <c r="C217" i="210"/>
  <c r="C216" i="210"/>
  <c r="C215" i="210"/>
  <c r="C214" i="210"/>
  <c r="C213" i="210"/>
  <c r="C212" i="210"/>
  <c r="C211" i="210"/>
  <c r="C210" i="210"/>
  <c r="C209" i="210"/>
  <c r="C208" i="210"/>
  <c r="C207" i="210"/>
  <c r="C206" i="210"/>
  <c r="C205" i="210"/>
  <c r="C204" i="210"/>
  <c r="C203" i="210"/>
  <c r="C202" i="210"/>
  <c r="C201" i="210"/>
  <c r="C200" i="210"/>
  <c r="C199" i="210"/>
  <c r="C198" i="210"/>
  <c r="C197" i="210"/>
  <c r="C196" i="210"/>
  <c r="C195" i="210"/>
  <c r="C194" i="210"/>
  <c r="C193" i="210"/>
  <c r="C192" i="210"/>
  <c r="C191" i="210"/>
  <c r="C190" i="210"/>
  <c r="C189" i="210"/>
  <c r="C188" i="210"/>
  <c r="C187" i="210"/>
  <c r="C186" i="210"/>
  <c r="C185" i="210"/>
  <c r="C184" i="210"/>
  <c r="C183" i="210"/>
  <c r="C182" i="210"/>
  <c r="C181" i="210"/>
  <c r="C180" i="210"/>
  <c r="C179" i="210"/>
  <c r="C178" i="210"/>
  <c r="C177" i="210"/>
  <c r="C176" i="210"/>
  <c r="C175" i="210"/>
  <c r="C174" i="210"/>
  <c r="C173" i="210"/>
  <c r="C172" i="210"/>
  <c r="C171" i="210"/>
  <c r="C170" i="210"/>
  <c r="C169" i="210"/>
  <c r="C168" i="210"/>
  <c r="C167" i="210"/>
  <c r="C166" i="210"/>
  <c r="C165" i="210"/>
  <c r="C164" i="210"/>
  <c r="C163" i="210"/>
  <c r="C162" i="210"/>
  <c r="C161" i="210"/>
  <c r="C160" i="210"/>
  <c r="C159" i="210"/>
  <c r="C158" i="210"/>
  <c r="C157" i="210"/>
  <c r="C156" i="210"/>
  <c r="C155" i="210"/>
  <c r="C154" i="210"/>
  <c r="C153" i="210"/>
  <c r="C152" i="210"/>
  <c r="C151" i="210"/>
  <c r="C150" i="210"/>
  <c r="C149" i="210"/>
  <c r="C148" i="210"/>
  <c r="C147" i="210"/>
  <c r="C146" i="210"/>
  <c r="C145" i="210"/>
  <c r="C144" i="210"/>
  <c r="C143" i="210"/>
  <c r="C142" i="210"/>
  <c r="C141" i="210"/>
  <c r="C140" i="210"/>
  <c r="C139" i="210"/>
  <c r="C138" i="210"/>
  <c r="C137" i="210"/>
  <c r="C136" i="210"/>
  <c r="C135" i="210"/>
  <c r="C134" i="210"/>
  <c r="C133" i="210"/>
  <c r="C132" i="210"/>
  <c r="C131" i="210"/>
  <c r="C130" i="210"/>
  <c r="C129" i="210"/>
  <c r="C128" i="210"/>
  <c r="C127" i="210"/>
  <c r="C126" i="210"/>
  <c r="C125" i="210"/>
  <c r="C124" i="210"/>
  <c r="C123" i="210"/>
  <c r="C122" i="210"/>
  <c r="C121" i="210"/>
  <c r="C120" i="210"/>
  <c r="C119" i="210"/>
  <c r="C118" i="210"/>
  <c r="C117" i="210"/>
  <c r="C116" i="210"/>
  <c r="C115" i="210"/>
  <c r="C114" i="210"/>
  <c r="C113" i="210"/>
  <c r="C112" i="210"/>
  <c r="C111" i="210"/>
  <c r="C110" i="210"/>
  <c r="C109" i="210"/>
  <c r="C108" i="210"/>
  <c r="C107" i="210"/>
  <c r="C106" i="210"/>
  <c r="C105" i="210"/>
  <c r="C104" i="210"/>
  <c r="C103" i="210"/>
  <c r="C102" i="210"/>
  <c r="C101" i="210"/>
  <c r="C100" i="210"/>
  <c r="C99" i="210"/>
  <c r="C98" i="210"/>
  <c r="C97" i="210"/>
  <c r="C96" i="210"/>
  <c r="C95" i="210"/>
  <c r="C94" i="210"/>
  <c r="C93" i="210"/>
  <c r="C92" i="210"/>
  <c r="C91" i="210"/>
  <c r="C90" i="210"/>
  <c r="C89" i="210"/>
  <c r="C88" i="210"/>
  <c r="C87" i="210"/>
  <c r="C86" i="210"/>
  <c r="C85" i="210"/>
  <c r="C84" i="210"/>
  <c r="C83" i="210"/>
  <c r="C82" i="210"/>
  <c r="C81" i="210"/>
  <c r="C80" i="210"/>
  <c r="C79" i="210"/>
  <c r="C78" i="210"/>
  <c r="C77" i="210"/>
  <c r="C76" i="210"/>
  <c r="C75" i="210"/>
  <c r="C74" i="210"/>
  <c r="C73" i="210"/>
  <c r="C72" i="210"/>
  <c r="C71" i="210"/>
  <c r="C70" i="210"/>
  <c r="C69" i="210"/>
  <c r="C68" i="210"/>
  <c r="C67" i="210"/>
  <c r="C66" i="210"/>
  <c r="C65" i="210"/>
  <c r="C64" i="210"/>
  <c r="C63" i="210"/>
  <c r="C62" i="210"/>
  <c r="C61" i="210"/>
  <c r="C60" i="210"/>
  <c r="C59" i="210"/>
  <c r="C58" i="210"/>
  <c r="C57" i="210"/>
  <c r="C56" i="210"/>
  <c r="C55" i="210"/>
  <c r="C54" i="210"/>
  <c r="C53" i="210"/>
  <c r="C52" i="210"/>
  <c r="C51" i="210"/>
  <c r="C50" i="210"/>
  <c r="C49" i="210"/>
  <c r="C48" i="210"/>
  <c r="C47" i="210"/>
  <c r="C46" i="210"/>
  <c r="C45" i="210"/>
  <c r="C44" i="210"/>
  <c r="C43" i="210"/>
  <c r="C42" i="210"/>
  <c r="C41" i="210"/>
  <c r="C40" i="210"/>
  <c r="C39" i="210"/>
  <c r="C38" i="210"/>
  <c r="C37" i="210"/>
  <c r="C36" i="210"/>
  <c r="C35" i="210"/>
  <c r="C34" i="210"/>
  <c r="C33" i="210"/>
  <c r="C32" i="210"/>
  <c r="C31" i="210"/>
  <c r="C30" i="210"/>
  <c r="C29" i="210"/>
  <c r="C28" i="210"/>
  <c r="C27" i="210"/>
  <c r="C26" i="210"/>
  <c r="C25" i="210"/>
  <c r="C24" i="210"/>
  <c r="C23" i="210"/>
  <c r="C22" i="210"/>
  <c r="C21" i="210"/>
  <c r="C20" i="210"/>
  <c r="C19" i="210"/>
  <c r="C18" i="210"/>
  <c r="B18" i="210"/>
  <c r="B19" i="210" s="1"/>
  <c r="B20" i="210" s="1"/>
  <c r="B21" i="210" s="1"/>
  <c r="B22" i="210" s="1"/>
  <c r="B23" i="210" s="1"/>
  <c r="B24" i="210" s="1"/>
  <c r="B25" i="210" s="1"/>
  <c r="B26" i="210" s="1"/>
  <c r="B27" i="210" s="1"/>
  <c r="B28" i="210" s="1"/>
  <c r="B29" i="210" s="1"/>
  <c r="B30" i="210" s="1"/>
  <c r="B31" i="210" s="1"/>
  <c r="B32" i="210" s="1"/>
  <c r="B33" i="210" s="1"/>
  <c r="B34" i="210" s="1"/>
  <c r="B35" i="210" s="1"/>
  <c r="B36" i="210" s="1"/>
  <c r="B37" i="210" s="1"/>
  <c r="B38" i="210" s="1"/>
  <c r="B39" i="210" s="1"/>
  <c r="B40" i="210" s="1"/>
  <c r="B41" i="210" s="1"/>
  <c r="B42" i="210" s="1"/>
  <c r="B43" i="210" s="1"/>
  <c r="B44" i="210" s="1"/>
  <c r="B45" i="210" s="1"/>
  <c r="B46" i="210" s="1"/>
  <c r="B47" i="210" s="1"/>
  <c r="B48" i="210" s="1"/>
  <c r="B49" i="210" s="1"/>
  <c r="B50" i="210" s="1"/>
  <c r="B51" i="210" s="1"/>
  <c r="B52" i="210" s="1"/>
  <c r="B53" i="210" s="1"/>
  <c r="B54" i="210" s="1"/>
  <c r="B55" i="210" s="1"/>
  <c r="B56" i="210" s="1"/>
  <c r="B57" i="210" s="1"/>
  <c r="B58" i="210" s="1"/>
  <c r="B59" i="210" s="1"/>
  <c r="B60" i="210" s="1"/>
  <c r="B61" i="210" s="1"/>
  <c r="B62" i="210" s="1"/>
  <c r="B63" i="210" s="1"/>
  <c r="B64" i="210" s="1"/>
  <c r="B65" i="210" s="1"/>
  <c r="B66" i="210" s="1"/>
  <c r="B67" i="210" s="1"/>
  <c r="B68" i="210" s="1"/>
  <c r="B69" i="210" s="1"/>
  <c r="B70" i="210" s="1"/>
  <c r="B71" i="210" s="1"/>
  <c r="B72" i="210" s="1"/>
  <c r="B73" i="210" s="1"/>
  <c r="B74" i="210" s="1"/>
  <c r="B75" i="210" s="1"/>
  <c r="B76" i="210" s="1"/>
  <c r="B77" i="210" s="1"/>
  <c r="B78" i="210" s="1"/>
  <c r="B79" i="210" s="1"/>
  <c r="B80" i="210" s="1"/>
  <c r="B81" i="210" s="1"/>
  <c r="B82" i="210" s="1"/>
  <c r="B83" i="210" s="1"/>
  <c r="B84" i="210" s="1"/>
  <c r="B85" i="210" s="1"/>
  <c r="B86" i="210" s="1"/>
  <c r="B87" i="210" s="1"/>
  <c r="B88" i="210" s="1"/>
  <c r="B89" i="210" s="1"/>
  <c r="B90" i="210" s="1"/>
  <c r="B91" i="210" s="1"/>
  <c r="B92" i="210" s="1"/>
  <c r="B93" i="210" s="1"/>
  <c r="B94" i="210" s="1"/>
  <c r="B95" i="210" s="1"/>
  <c r="B96" i="210" s="1"/>
  <c r="B97" i="210" s="1"/>
  <c r="B98" i="210" s="1"/>
  <c r="B99" i="210" s="1"/>
  <c r="B100" i="210" s="1"/>
  <c r="B101" i="210" s="1"/>
  <c r="B102" i="210" s="1"/>
  <c r="B103" i="210" s="1"/>
  <c r="B104" i="210" s="1"/>
  <c r="B105" i="210" s="1"/>
  <c r="B106" i="210" s="1"/>
  <c r="B107" i="210" s="1"/>
  <c r="B108" i="210" s="1"/>
  <c r="B109" i="210" s="1"/>
  <c r="B110" i="210" s="1"/>
  <c r="B111" i="210" s="1"/>
  <c r="B112" i="210" s="1"/>
  <c r="B113" i="210" s="1"/>
  <c r="B114" i="210" s="1"/>
  <c r="B115" i="210" s="1"/>
  <c r="B116" i="210" s="1"/>
  <c r="B117" i="210" s="1"/>
  <c r="B118" i="210" s="1"/>
  <c r="B119" i="210" s="1"/>
  <c r="B120" i="210" s="1"/>
  <c r="B121" i="210" s="1"/>
  <c r="B122" i="210" s="1"/>
  <c r="B123" i="210" s="1"/>
  <c r="B124" i="210" s="1"/>
  <c r="B125" i="210" s="1"/>
  <c r="B126" i="210" s="1"/>
  <c r="B127" i="210" s="1"/>
  <c r="B128" i="210" s="1"/>
  <c r="B129" i="210" s="1"/>
  <c r="B130" i="210" s="1"/>
  <c r="B131" i="210" s="1"/>
  <c r="B132" i="210" s="1"/>
  <c r="B133" i="210" s="1"/>
  <c r="B134" i="210" s="1"/>
  <c r="B135" i="210" s="1"/>
  <c r="B136" i="210" s="1"/>
  <c r="B137" i="210" s="1"/>
  <c r="B138" i="210" s="1"/>
  <c r="B139" i="210" s="1"/>
  <c r="B140" i="210" s="1"/>
  <c r="B141" i="210" s="1"/>
  <c r="B142" i="210" s="1"/>
  <c r="B143" i="210" s="1"/>
  <c r="B144" i="210" s="1"/>
  <c r="B145" i="210" s="1"/>
  <c r="B146" i="210" s="1"/>
  <c r="B147" i="210" s="1"/>
  <c r="B148" i="210" s="1"/>
  <c r="B149" i="210" s="1"/>
  <c r="B150" i="210" s="1"/>
  <c r="B151" i="210" s="1"/>
  <c r="B152" i="210" s="1"/>
  <c r="B153" i="210" s="1"/>
  <c r="B154" i="210" s="1"/>
  <c r="B155" i="210" s="1"/>
  <c r="B156" i="210" s="1"/>
  <c r="B157" i="210" s="1"/>
  <c r="B158" i="210" s="1"/>
  <c r="B159" i="210" s="1"/>
  <c r="B160" i="210" s="1"/>
  <c r="B161" i="210" s="1"/>
  <c r="B162" i="210" s="1"/>
  <c r="B163" i="210" s="1"/>
  <c r="B164" i="210" s="1"/>
  <c r="B165" i="210" s="1"/>
  <c r="B166" i="210" s="1"/>
  <c r="B167" i="210" s="1"/>
  <c r="B168" i="210" s="1"/>
  <c r="B169" i="210" s="1"/>
  <c r="B170" i="210" s="1"/>
  <c r="B171" i="210" s="1"/>
  <c r="B172" i="210" s="1"/>
  <c r="B173" i="210" s="1"/>
  <c r="B174" i="210" s="1"/>
  <c r="B175" i="210" s="1"/>
  <c r="B176" i="210" s="1"/>
  <c r="B177" i="210" s="1"/>
  <c r="B178" i="210" s="1"/>
  <c r="B179" i="210" s="1"/>
  <c r="B180" i="210" s="1"/>
  <c r="B181" i="210" s="1"/>
  <c r="B182" i="210" s="1"/>
  <c r="B183" i="210" s="1"/>
  <c r="B184" i="210" s="1"/>
  <c r="B185" i="210" s="1"/>
  <c r="B186" i="210" s="1"/>
  <c r="B187" i="210" s="1"/>
  <c r="B188" i="210" s="1"/>
  <c r="B189" i="210" s="1"/>
  <c r="B190" i="210" s="1"/>
  <c r="B191" i="210" s="1"/>
  <c r="B192" i="210" s="1"/>
  <c r="B193" i="210" s="1"/>
  <c r="B194" i="210" s="1"/>
  <c r="B195" i="210" s="1"/>
  <c r="B196" i="210" s="1"/>
  <c r="B197" i="210" s="1"/>
  <c r="B198" i="210" s="1"/>
  <c r="B199" i="210" s="1"/>
  <c r="B200" i="210" s="1"/>
  <c r="B201" i="210" s="1"/>
  <c r="B202" i="210" s="1"/>
  <c r="B203" i="210" s="1"/>
  <c r="B204" i="210" s="1"/>
  <c r="B205" i="210" s="1"/>
  <c r="B206" i="210" s="1"/>
  <c r="B207" i="210" s="1"/>
  <c r="B208" i="210" s="1"/>
  <c r="B209" i="210" s="1"/>
  <c r="B210" i="210" s="1"/>
  <c r="B211" i="210" s="1"/>
  <c r="B212" i="210" s="1"/>
  <c r="B213" i="210" s="1"/>
  <c r="B214" i="210" s="1"/>
  <c r="B215" i="210" s="1"/>
  <c r="B216" i="210" s="1"/>
  <c r="B217" i="210" s="1"/>
  <c r="B218" i="210" s="1"/>
  <c r="B219" i="210" s="1"/>
  <c r="B220" i="210" s="1"/>
  <c r="B221" i="210" s="1"/>
  <c r="B222" i="210" s="1"/>
  <c r="B223" i="210" s="1"/>
  <c r="B224" i="210" s="1"/>
  <c r="B225" i="210" s="1"/>
  <c r="B226" i="210" s="1"/>
  <c r="B227" i="210" s="1"/>
  <c r="B228" i="210" s="1"/>
  <c r="B229" i="210" s="1"/>
  <c r="B230" i="210" s="1"/>
  <c r="B231" i="210" s="1"/>
  <c r="B232" i="210" s="1"/>
  <c r="B233" i="210" s="1"/>
  <c r="B234" i="210" s="1"/>
  <c r="B235" i="210" s="1"/>
  <c r="B236" i="210" s="1"/>
  <c r="B237" i="210" s="1"/>
  <c r="B238" i="210" s="1"/>
  <c r="B239" i="210" s="1"/>
  <c r="B240" i="210" s="1"/>
  <c r="B241" i="210" s="1"/>
  <c r="B242" i="210" s="1"/>
  <c r="B243" i="210" s="1"/>
  <c r="B244" i="210" s="1"/>
  <c r="B245" i="210" s="1"/>
  <c r="B246" i="210" s="1"/>
  <c r="B247" i="210" s="1"/>
  <c r="B248" i="210" s="1"/>
  <c r="B249" i="210" s="1"/>
  <c r="B250" i="210" s="1"/>
  <c r="B251" i="210" s="1"/>
  <c r="B252" i="210" s="1"/>
  <c r="B253" i="210" s="1"/>
  <c r="B254" i="210" s="1"/>
  <c r="B255" i="210" s="1"/>
  <c r="B256" i="210" s="1"/>
  <c r="C17" i="210"/>
  <c r="G16" i="210"/>
  <c r="E17" i="210" s="1"/>
  <c r="G6" i="209"/>
  <c r="E3" i="209"/>
  <c r="C2" i="209"/>
  <c r="F18" i="209"/>
  <c r="G8" i="209"/>
  <c r="H87" i="167"/>
  <c r="G87" i="167"/>
  <c r="H70" i="167"/>
  <c r="G70" i="167"/>
  <c r="H52" i="167"/>
  <c r="G52" i="167"/>
  <c r="H35" i="167"/>
  <c r="G35" i="167"/>
  <c r="H18" i="167"/>
  <c r="G18" i="167"/>
  <c r="H37" i="178"/>
  <c r="G37" i="178"/>
  <c r="H19" i="178"/>
  <c r="G19" i="178"/>
  <c r="H92" i="187"/>
  <c r="G92" i="187"/>
  <c r="H75" i="187"/>
  <c r="G75" i="187"/>
  <c r="H56" i="187"/>
  <c r="G56" i="187"/>
  <c r="H39" i="187"/>
  <c r="G39" i="187"/>
  <c r="H18" i="187"/>
  <c r="G18" i="187"/>
  <c r="H14" i="152"/>
  <c r="G14" i="152"/>
  <c r="G6" i="208"/>
  <c r="E3" i="208"/>
  <c r="C2" i="208"/>
  <c r="H17" i="124"/>
  <c r="G17" i="124"/>
  <c r="H24" i="168"/>
  <c r="H28" i="168" s="1"/>
  <c r="G24" i="168"/>
  <c r="G28" i="168" s="1"/>
  <c r="G18" i="209" l="1"/>
  <c r="G21" i="209" s="1"/>
  <c r="F17" i="210"/>
  <c r="C258" i="210"/>
  <c r="G17" i="210" l="1"/>
  <c r="E18" i="210" l="1"/>
  <c r="F18" i="210" l="1"/>
  <c r="G18" i="210" l="1"/>
  <c r="E19" i="210" l="1"/>
  <c r="F19" i="210" l="1"/>
  <c r="G19" i="210" l="1"/>
  <c r="E20" i="210" l="1"/>
  <c r="F20" i="210" l="1"/>
  <c r="G20" i="210" l="1"/>
  <c r="E21" i="210" l="1"/>
  <c r="F21" i="210" l="1"/>
  <c r="G21" i="210" s="1"/>
  <c r="E22" i="210" l="1"/>
  <c r="F22" i="210" s="1"/>
  <c r="G22" i="210" s="1"/>
  <c r="E23" i="210" l="1"/>
  <c r="F23" i="210" s="1"/>
  <c r="G23" i="210" s="1"/>
  <c r="E24" i="210" l="1"/>
  <c r="F24" i="210" s="1"/>
  <c r="G24" i="210" s="1"/>
  <c r="E25" i="210" l="1"/>
  <c r="F25" i="210" s="1"/>
  <c r="G25" i="210" s="1"/>
  <c r="E26" i="210" l="1"/>
  <c r="F26" i="210" s="1"/>
  <c r="G26" i="210" s="1"/>
  <c r="E27" i="210" l="1"/>
  <c r="F27" i="210" s="1"/>
  <c r="G27" i="210" s="1"/>
  <c r="E28" i="210" l="1"/>
  <c r="F28" i="210" s="1"/>
  <c r="G28" i="210" s="1"/>
  <c r="E29" i="210" l="1"/>
  <c r="F29" i="210" s="1"/>
  <c r="G29" i="210" s="1"/>
  <c r="E30" i="210" l="1"/>
  <c r="F30" i="210" s="1"/>
  <c r="G30" i="210" s="1"/>
  <c r="E31" i="210" l="1"/>
  <c r="F31" i="210" s="1"/>
  <c r="G31" i="210" s="1"/>
  <c r="E32" i="210" l="1"/>
  <c r="F32" i="210" s="1"/>
  <c r="G32" i="210" s="1"/>
  <c r="E33" i="210" l="1"/>
  <c r="F33" i="210" s="1"/>
  <c r="G33" i="210" s="1"/>
  <c r="E34" i="210" l="1"/>
  <c r="F34" i="210" s="1"/>
  <c r="G34" i="210" s="1"/>
  <c r="E35" i="210" l="1"/>
  <c r="F35" i="210" s="1"/>
  <c r="G35" i="210" s="1"/>
  <c r="E36" i="210" l="1"/>
  <c r="F36" i="210" s="1"/>
  <c r="G36" i="210" s="1"/>
  <c r="E37" i="210" l="1"/>
  <c r="F37" i="210" s="1"/>
  <c r="G37" i="210" s="1"/>
  <c r="E38" i="210" l="1"/>
  <c r="F38" i="210" s="1"/>
  <c r="G38" i="210" s="1"/>
  <c r="E39" i="210" l="1"/>
  <c r="F39" i="210" s="1"/>
  <c r="G39" i="210" s="1"/>
  <c r="E40" i="210" l="1"/>
  <c r="F40" i="210" s="1"/>
  <c r="G40" i="210" s="1"/>
  <c r="E41" i="210" l="1"/>
  <c r="F41" i="210" s="1"/>
  <c r="G41" i="210" s="1"/>
  <c r="E42" i="210" l="1"/>
  <c r="F42" i="210" s="1"/>
  <c r="G42" i="210" s="1"/>
  <c r="E43" i="210" l="1"/>
  <c r="F43" i="210" s="1"/>
  <c r="G43" i="210" s="1"/>
  <c r="E44" i="210" l="1"/>
  <c r="F44" i="210" s="1"/>
  <c r="G44" i="210" s="1"/>
  <c r="E45" i="210" l="1"/>
  <c r="F45" i="210" s="1"/>
  <c r="G45" i="210" s="1"/>
  <c r="E46" i="210" l="1"/>
  <c r="F46" i="210" s="1"/>
  <c r="G46" i="210" s="1"/>
  <c r="E47" i="210" l="1"/>
  <c r="F47" i="210" s="1"/>
  <c r="G47" i="210" s="1"/>
  <c r="E48" i="210" l="1"/>
  <c r="F48" i="210" s="1"/>
  <c r="G48" i="210" s="1"/>
  <c r="E49" i="210" l="1"/>
  <c r="F49" i="210" s="1"/>
  <c r="G49" i="210" s="1"/>
  <c r="E50" i="210" l="1"/>
  <c r="F50" i="210" s="1"/>
  <c r="G50" i="210" s="1"/>
  <c r="E51" i="210" l="1"/>
  <c r="F51" i="210" s="1"/>
  <c r="G51" i="210" s="1"/>
  <c r="E52" i="210" l="1"/>
  <c r="F52" i="210" s="1"/>
  <c r="G52" i="210" s="1"/>
  <c r="E53" i="210" l="1"/>
  <c r="F53" i="210" s="1"/>
  <c r="G53" i="210" s="1"/>
  <c r="E54" i="210" l="1"/>
  <c r="F54" i="210" s="1"/>
  <c r="G54" i="210" s="1"/>
  <c r="E55" i="210" l="1"/>
  <c r="F55" i="210" s="1"/>
  <c r="G55" i="210" s="1"/>
  <c r="E56" i="210" l="1"/>
  <c r="F56" i="210" s="1"/>
  <c r="G56" i="210" s="1"/>
  <c r="E57" i="210" l="1"/>
  <c r="F57" i="210" s="1"/>
  <c r="G57" i="210" s="1"/>
  <c r="E58" i="210" l="1"/>
  <c r="F58" i="210" s="1"/>
  <c r="G58" i="210" s="1"/>
  <c r="E59" i="210" l="1"/>
  <c r="F59" i="210" s="1"/>
  <c r="G59" i="210" s="1"/>
  <c r="E60" i="210" l="1"/>
  <c r="F60" i="210" s="1"/>
  <c r="G60" i="210" s="1"/>
  <c r="E61" i="210" l="1"/>
  <c r="F61" i="210" s="1"/>
  <c r="G61" i="210" s="1"/>
  <c r="E62" i="210" l="1"/>
  <c r="F62" i="210" s="1"/>
  <c r="G62" i="210" s="1"/>
  <c r="E63" i="210" l="1"/>
  <c r="F63" i="210" s="1"/>
  <c r="G63" i="210" s="1"/>
  <c r="E64" i="210" l="1"/>
  <c r="F64" i="210" s="1"/>
  <c r="G64" i="210" s="1"/>
  <c r="E65" i="210" l="1"/>
  <c r="F65" i="210" s="1"/>
  <c r="G65" i="210" s="1"/>
  <c r="E66" i="210" l="1"/>
  <c r="F66" i="210" s="1"/>
  <c r="G66" i="210" s="1"/>
  <c r="E67" i="210" l="1"/>
  <c r="F67" i="210" s="1"/>
  <c r="G67" i="210" s="1"/>
  <c r="E68" i="210" l="1"/>
  <c r="F68" i="210" s="1"/>
  <c r="G68" i="210" s="1"/>
  <c r="E69" i="210" l="1"/>
  <c r="F69" i="210" s="1"/>
  <c r="G69" i="210" s="1"/>
  <c r="E70" i="210" l="1"/>
  <c r="F70" i="210" s="1"/>
  <c r="G70" i="210" s="1"/>
  <c r="E71" i="210" l="1"/>
  <c r="F71" i="210" s="1"/>
  <c r="G71" i="210" s="1"/>
  <c r="E72" i="210" l="1"/>
  <c r="F72" i="210" s="1"/>
  <c r="G72" i="210" s="1"/>
  <c r="E73" i="210" l="1"/>
  <c r="F73" i="210" s="1"/>
  <c r="G73" i="210" s="1"/>
  <c r="E74" i="210" l="1"/>
  <c r="F74" i="210" s="1"/>
  <c r="G74" i="210" s="1"/>
  <c r="E75" i="210" l="1"/>
  <c r="F75" i="210" s="1"/>
  <c r="G75" i="210" s="1"/>
  <c r="E76" i="210" l="1"/>
  <c r="F76" i="210" s="1"/>
  <c r="G76" i="210" s="1"/>
  <c r="E77" i="210" l="1"/>
  <c r="F77" i="210" s="1"/>
  <c r="G77" i="210" s="1"/>
  <c r="E78" i="210" l="1"/>
  <c r="F78" i="210" s="1"/>
  <c r="G78" i="210" s="1"/>
  <c r="E79" i="210" l="1"/>
  <c r="F79" i="210" s="1"/>
  <c r="G79" i="210" s="1"/>
  <c r="E80" i="210" l="1"/>
  <c r="F80" i="210" s="1"/>
  <c r="G80" i="210" s="1"/>
  <c r="E81" i="210" l="1"/>
  <c r="F81" i="210" s="1"/>
  <c r="G81" i="210" s="1"/>
  <c r="E82" i="210" l="1"/>
  <c r="F82" i="210" s="1"/>
  <c r="G82" i="210" s="1"/>
  <c r="E83" i="210" l="1"/>
  <c r="F83" i="210" s="1"/>
  <c r="G83" i="210" s="1"/>
  <c r="E84" i="210" l="1"/>
  <c r="F84" i="210" s="1"/>
  <c r="G84" i="210" s="1"/>
  <c r="E85" i="210" l="1"/>
  <c r="F85" i="210" s="1"/>
  <c r="G85" i="210" s="1"/>
  <c r="E86" i="210" l="1"/>
  <c r="F86" i="210" s="1"/>
  <c r="G86" i="210" s="1"/>
  <c r="E87" i="210" l="1"/>
  <c r="F87" i="210" s="1"/>
  <c r="G87" i="210" s="1"/>
  <c r="E88" i="210" l="1"/>
  <c r="F88" i="210" s="1"/>
  <c r="G88" i="210" s="1"/>
  <c r="E89" i="210" l="1"/>
  <c r="F89" i="210" s="1"/>
  <c r="G89" i="210" s="1"/>
  <c r="E90" i="210" l="1"/>
  <c r="F90" i="210" s="1"/>
  <c r="G90" i="210" s="1"/>
  <c r="E91" i="210" l="1"/>
  <c r="F91" i="210" s="1"/>
  <c r="G91" i="210" s="1"/>
  <c r="E92" i="210" l="1"/>
  <c r="F92" i="210" s="1"/>
  <c r="G92" i="210" s="1"/>
  <c r="E93" i="210" l="1"/>
  <c r="F93" i="210" s="1"/>
  <c r="G93" i="210" s="1"/>
  <c r="E94" i="210" l="1"/>
  <c r="F94" i="210" s="1"/>
  <c r="G94" i="210" s="1"/>
  <c r="E95" i="210" l="1"/>
  <c r="F95" i="210" s="1"/>
  <c r="G95" i="210" s="1"/>
  <c r="E96" i="210" l="1"/>
  <c r="F96" i="210" s="1"/>
  <c r="G96" i="210" s="1"/>
  <c r="E97" i="210" l="1"/>
  <c r="F97" i="210" s="1"/>
  <c r="G97" i="210" s="1"/>
  <c r="E98" i="210" l="1"/>
  <c r="F98" i="210" s="1"/>
  <c r="G98" i="210" s="1"/>
  <c r="E99" i="210" l="1"/>
  <c r="F99" i="210" s="1"/>
  <c r="G99" i="210" s="1"/>
  <c r="E100" i="210" l="1"/>
  <c r="F100" i="210" s="1"/>
  <c r="G100" i="210" s="1"/>
  <c r="E101" i="210" l="1"/>
  <c r="F101" i="210" s="1"/>
  <c r="G101" i="210" s="1"/>
  <c r="E102" i="210" l="1"/>
  <c r="F102" i="210" s="1"/>
  <c r="G102" i="210" s="1"/>
  <c r="E103" i="210" l="1"/>
  <c r="F103" i="210" s="1"/>
  <c r="G103" i="210" s="1"/>
  <c r="E104" i="210" l="1"/>
  <c r="F104" i="210" s="1"/>
  <c r="G104" i="210" s="1"/>
  <c r="E105" i="210" l="1"/>
  <c r="F105" i="210" s="1"/>
  <c r="G105" i="210" s="1"/>
  <c r="E106" i="210" l="1"/>
  <c r="F106" i="210" s="1"/>
  <c r="G106" i="210" s="1"/>
  <c r="E107" i="210" l="1"/>
  <c r="F107" i="210" s="1"/>
  <c r="G107" i="210" s="1"/>
  <c r="E108" i="210" l="1"/>
  <c r="F108" i="210" s="1"/>
  <c r="G108" i="210" s="1"/>
  <c r="E109" i="210" l="1"/>
  <c r="F109" i="210" s="1"/>
  <c r="G109" i="210" s="1"/>
  <c r="E110" i="210" l="1"/>
  <c r="F110" i="210" s="1"/>
  <c r="G110" i="210" s="1"/>
  <c r="E111" i="210" l="1"/>
  <c r="F111" i="210" s="1"/>
  <c r="G111" i="210" s="1"/>
  <c r="E112" i="210" l="1"/>
  <c r="F112" i="210" s="1"/>
  <c r="G112" i="210" s="1"/>
  <c r="E113" i="210" l="1"/>
  <c r="F113" i="210" s="1"/>
  <c r="G113" i="210" s="1"/>
  <c r="E114" i="210" l="1"/>
  <c r="F114" i="210" s="1"/>
  <c r="G114" i="210" s="1"/>
  <c r="E115" i="210" l="1"/>
  <c r="F115" i="210" s="1"/>
  <c r="G115" i="210" s="1"/>
  <c r="E116" i="210" l="1"/>
  <c r="F116" i="210" s="1"/>
  <c r="G116" i="210" s="1"/>
  <c r="E117" i="210" l="1"/>
  <c r="F117" i="210" s="1"/>
  <c r="G117" i="210" s="1"/>
  <c r="E118" i="210" l="1"/>
  <c r="F118" i="210" s="1"/>
  <c r="G118" i="210" s="1"/>
  <c r="E119" i="210" l="1"/>
  <c r="F119" i="210" s="1"/>
  <c r="G119" i="210" s="1"/>
  <c r="E120" i="210" l="1"/>
  <c r="F120" i="210" s="1"/>
  <c r="G120" i="210" s="1"/>
  <c r="E121" i="210" l="1"/>
  <c r="F121" i="210" s="1"/>
  <c r="G121" i="210" s="1"/>
  <c r="E122" i="210" l="1"/>
  <c r="F122" i="210" s="1"/>
  <c r="G122" i="210" s="1"/>
  <c r="E123" i="210" l="1"/>
  <c r="F123" i="210" s="1"/>
  <c r="G123" i="210" s="1"/>
  <c r="E124" i="210" l="1"/>
  <c r="F124" i="210" s="1"/>
  <c r="G124" i="210" s="1"/>
  <c r="E125" i="210" l="1"/>
  <c r="F125" i="210" s="1"/>
  <c r="G125" i="210" s="1"/>
  <c r="E126" i="210" l="1"/>
  <c r="F126" i="210" s="1"/>
  <c r="G126" i="210" s="1"/>
  <c r="E127" i="210" l="1"/>
  <c r="F127" i="210" s="1"/>
  <c r="G127" i="210" s="1"/>
  <c r="E128" i="210" l="1"/>
  <c r="F128" i="210" s="1"/>
  <c r="G128" i="210" s="1"/>
  <c r="E129" i="210" l="1"/>
  <c r="F129" i="210" s="1"/>
  <c r="G129" i="210" s="1"/>
  <c r="E130" i="210" l="1"/>
  <c r="F130" i="210" s="1"/>
  <c r="G130" i="210" s="1"/>
  <c r="E131" i="210" l="1"/>
  <c r="F131" i="210" s="1"/>
  <c r="G131" i="210" s="1"/>
  <c r="E132" i="210" l="1"/>
  <c r="F132" i="210" s="1"/>
  <c r="G132" i="210" s="1"/>
  <c r="E133" i="210" l="1"/>
  <c r="F133" i="210" s="1"/>
  <c r="G133" i="210" s="1"/>
  <c r="E134" i="210" l="1"/>
  <c r="F134" i="210" s="1"/>
  <c r="G134" i="210" s="1"/>
  <c r="E135" i="210" l="1"/>
  <c r="F135" i="210" s="1"/>
  <c r="G135" i="210" s="1"/>
  <c r="E136" i="210" l="1"/>
  <c r="F136" i="210" s="1"/>
  <c r="G136" i="210" s="1"/>
  <c r="E137" i="210" l="1"/>
  <c r="F137" i="210" s="1"/>
  <c r="G137" i="210" s="1"/>
  <c r="E138" i="210" l="1"/>
  <c r="F138" i="210" s="1"/>
  <c r="G138" i="210" s="1"/>
  <c r="E139" i="210" l="1"/>
  <c r="F139" i="210" s="1"/>
  <c r="G139" i="210" s="1"/>
  <c r="E140" i="210" l="1"/>
  <c r="F140" i="210" s="1"/>
  <c r="G140" i="210" s="1"/>
  <c r="E141" i="210" l="1"/>
  <c r="F141" i="210" s="1"/>
  <c r="G141" i="210" s="1"/>
  <c r="E142" i="210" l="1"/>
  <c r="F142" i="210" s="1"/>
  <c r="G142" i="210" s="1"/>
  <c r="E143" i="210" l="1"/>
  <c r="F143" i="210" s="1"/>
  <c r="G143" i="210" s="1"/>
  <c r="E144" i="210" l="1"/>
  <c r="F144" i="210" s="1"/>
  <c r="G144" i="210" s="1"/>
  <c r="E145" i="210" l="1"/>
  <c r="F145" i="210" s="1"/>
  <c r="G145" i="210" s="1"/>
  <c r="E146" i="210" l="1"/>
  <c r="F146" i="210" s="1"/>
  <c r="G146" i="210" s="1"/>
  <c r="E147" i="210" l="1"/>
  <c r="F147" i="210" s="1"/>
  <c r="G147" i="210" s="1"/>
  <c r="E148" i="210" l="1"/>
  <c r="F148" i="210" s="1"/>
  <c r="G148" i="210" s="1"/>
  <c r="E149" i="210" l="1"/>
  <c r="F149" i="210" s="1"/>
  <c r="G149" i="210" s="1"/>
  <c r="E150" i="210" l="1"/>
  <c r="F150" i="210" s="1"/>
  <c r="G150" i="210" s="1"/>
  <c r="E151" i="210" l="1"/>
  <c r="F151" i="210" s="1"/>
  <c r="G151" i="210" s="1"/>
  <c r="E152" i="210" l="1"/>
  <c r="F152" i="210" s="1"/>
  <c r="G152" i="210" s="1"/>
  <c r="E153" i="210" l="1"/>
  <c r="F153" i="210" s="1"/>
  <c r="G153" i="210" s="1"/>
  <c r="E154" i="210" l="1"/>
  <c r="F154" i="210" s="1"/>
  <c r="G154" i="210" s="1"/>
  <c r="E155" i="210" l="1"/>
  <c r="F155" i="210" s="1"/>
  <c r="G155" i="210" s="1"/>
  <c r="E156" i="210" l="1"/>
  <c r="F156" i="210" s="1"/>
  <c r="G156" i="210" s="1"/>
  <c r="E157" i="210" l="1"/>
  <c r="F157" i="210" s="1"/>
  <c r="G157" i="210" s="1"/>
  <c r="E158" i="210" l="1"/>
  <c r="F158" i="210" s="1"/>
  <c r="G158" i="210" s="1"/>
  <c r="E159" i="210" l="1"/>
  <c r="F159" i="210" s="1"/>
  <c r="G159" i="210" s="1"/>
  <c r="E160" i="210" l="1"/>
  <c r="F160" i="210" s="1"/>
  <c r="G160" i="210" s="1"/>
  <c r="E161" i="210" l="1"/>
  <c r="F161" i="210" s="1"/>
  <c r="G161" i="210" s="1"/>
  <c r="E162" i="210" l="1"/>
  <c r="F162" i="210" s="1"/>
  <c r="G162" i="210" s="1"/>
  <c r="E163" i="210" l="1"/>
  <c r="F163" i="210" s="1"/>
  <c r="G163" i="210" s="1"/>
  <c r="E164" i="210" l="1"/>
  <c r="F164" i="210" s="1"/>
  <c r="G164" i="210" s="1"/>
  <c r="E165" i="210" l="1"/>
  <c r="F165" i="210" s="1"/>
  <c r="G165" i="210" s="1"/>
  <c r="E166" i="210" l="1"/>
  <c r="F166" i="210" s="1"/>
  <c r="G166" i="210" s="1"/>
  <c r="E167" i="210" l="1"/>
  <c r="F167" i="210" s="1"/>
  <c r="G167" i="210" s="1"/>
  <c r="E168" i="210" l="1"/>
  <c r="F168" i="210" s="1"/>
  <c r="G168" i="210" s="1"/>
  <c r="E169" i="210" l="1"/>
  <c r="F169" i="210" s="1"/>
  <c r="G169" i="210" s="1"/>
  <c r="E170" i="210" l="1"/>
  <c r="F170" i="210" s="1"/>
  <c r="G170" i="210" s="1"/>
  <c r="E171" i="210" l="1"/>
  <c r="F171" i="210" s="1"/>
  <c r="G171" i="210" s="1"/>
  <c r="E172" i="210" l="1"/>
  <c r="F172" i="210" s="1"/>
  <c r="G172" i="210" s="1"/>
  <c r="E173" i="210" l="1"/>
  <c r="F173" i="210" s="1"/>
  <c r="G173" i="210" s="1"/>
  <c r="E174" i="210" l="1"/>
  <c r="F174" i="210" s="1"/>
  <c r="G174" i="210" s="1"/>
  <c r="E175" i="210" l="1"/>
  <c r="F175" i="210" s="1"/>
  <c r="G175" i="210" s="1"/>
  <c r="E176" i="210" l="1"/>
  <c r="F176" i="210" s="1"/>
  <c r="G176" i="210" s="1"/>
  <c r="E177" i="210" l="1"/>
  <c r="F177" i="210" s="1"/>
  <c r="G177" i="210" s="1"/>
  <c r="E178" i="210" l="1"/>
  <c r="F178" i="210" s="1"/>
  <c r="G178" i="210" s="1"/>
  <c r="E179" i="210" l="1"/>
  <c r="F179" i="210" s="1"/>
  <c r="G179" i="210" s="1"/>
  <c r="E180" i="210" l="1"/>
  <c r="F180" i="210" s="1"/>
  <c r="G180" i="210" s="1"/>
  <c r="E181" i="210" l="1"/>
  <c r="F181" i="210" s="1"/>
  <c r="G181" i="210" s="1"/>
  <c r="E182" i="210" l="1"/>
  <c r="F182" i="210" s="1"/>
  <c r="G182" i="210" s="1"/>
  <c r="E183" i="210" l="1"/>
  <c r="F183" i="210" s="1"/>
  <c r="G183" i="210" s="1"/>
  <c r="E184" i="210" l="1"/>
  <c r="F184" i="210" s="1"/>
  <c r="G184" i="210" s="1"/>
  <c r="E185" i="210" l="1"/>
  <c r="F185" i="210" s="1"/>
  <c r="G185" i="210" s="1"/>
  <c r="E186" i="210" l="1"/>
  <c r="F186" i="210" s="1"/>
  <c r="G186" i="210" s="1"/>
  <c r="E187" i="210" l="1"/>
  <c r="F187" i="210" s="1"/>
  <c r="G187" i="210" s="1"/>
  <c r="E188" i="210" l="1"/>
  <c r="F188" i="210" s="1"/>
  <c r="G188" i="210" s="1"/>
  <c r="E189" i="210" l="1"/>
  <c r="F189" i="210" s="1"/>
  <c r="G189" i="210" s="1"/>
  <c r="E190" i="210" l="1"/>
  <c r="F190" i="210" s="1"/>
  <c r="G190" i="210" s="1"/>
  <c r="E191" i="210" l="1"/>
  <c r="F191" i="210" s="1"/>
  <c r="G191" i="210" s="1"/>
  <c r="E192" i="210" l="1"/>
  <c r="F192" i="210" s="1"/>
  <c r="G192" i="210" s="1"/>
  <c r="E193" i="210" l="1"/>
  <c r="F193" i="210" s="1"/>
  <c r="G193" i="210" s="1"/>
  <c r="E194" i="210" l="1"/>
  <c r="F194" i="210" s="1"/>
  <c r="G194" i="210" s="1"/>
  <c r="E195" i="210" l="1"/>
  <c r="F195" i="210" s="1"/>
  <c r="G195" i="210" s="1"/>
  <c r="E196" i="210" l="1"/>
  <c r="F196" i="210" s="1"/>
  <c r="G196" i="210" s="1"/>
  <c r="E197" i="210" l="1"/>
  <c r="F197" i="210" s="1"/>
  <c r="G197" i="210" s="1"/>
  <c r="E198" i="210" l="1"/>
  <c r="F198" i="210" s="1"/>
  <c r="G198" i="210" s="1"/>
  <c r="E199" i="210" l="1"/>
  <c r="F199" i="210" s="1"/>
  <c r="G199" i="210" s="1"/>
  <c r="E200" i="210" l="1"/>
  <c r="F200" i="210" s="1"/>
  <c r="G200" i="210" s="1"/>
  <c r="E201" i="210" l="1"/>
  <c r="F201" i="210" s="1"/>
  <c r="G201" i="210" s="1"/>
  <c r="E202" i="210" l="1"/>
  <c r="F202" i="210" s="1"/>
  <c r="G202" i="210" s="1"/>
  <c r="E203" i="210" l="1"/>
  <c r="F203" i="210" s="1"/>
  <c r="G203" i="210" s="1"/>
  <c r="E204" i="210" l="1"/>
  <c r="F204" i="210" s="1"/>
  <c r="G204" i="210" s="1"/>
  <c r="E205" i="210" l="1"/>
  <c r="F205" i="210" s="1"/>
  <c r="G205" i="210" s="1"/>
  <c r="E206" i="210" l="1"/>
  <c r="F206" i="210" s="1"/>
  <c r="G206" i="210" s="1"/>
  <c r="E207" i="210" l="1"/>
  <c r="F207" i="210" s="1"/>
  <c r="G207" i="210" s="1"/>
  <c r="E208" i="210" l="1"/>
  <c r="F208" i="210" s="1"/>
  <c r="G208" i="210" s="1"/>
  <c r="E209" i="210" l="1"/>
  <c r="F209" i="210" s="1"/>
  <c r="G209" i="210" s="1"/>
  <c r="E210" i="210" l="1"/>
  <c r="F210" i="210" s="1"/>
  <c r="G210" i="210" s="1"/>
  <c r="E211" i="210" l="1"/>
  <c r="F211" i="210" s="1"/>
  <c r="G211" i="210" s="1"/>
  <c r="E212" i="210" l="1"/>
  <c r="F212" i="210" s="1"/>
  <c r="G212" i="210" s="1"/>
  <c r="E213" i="210" l="1"/>
  <c r="F213" i="210" s="1"/>
  <c r="G213" i="210" s="1"/>
  <c r="E214" i="210" l="1"/>
  <c r="F214" i="210" s="1"/>
  <c r="G214" i="210" s="1"/>
  <c r="E215" i="210" l="1"/>
  <c r="F215" i="210" s="1"/>
  <c r="G215" i="210" s="1"/>
  <c r="E216" i="210" l="1"/>
  <c r="F216" i="210" s="1"/>
  <c r="G216" i="210" s="1"/>
  <c r="E217" i="210" l="1"/>
  <c r="F217" i="210" s="1"/>
  <c r="G217" i="210" s="1"/>
  <c r="E218" i="210" l="1"/>
  <c r="F218" i="210" s="1"/>
  <c r="G218" i="210" s="1"/>
  <c r="E219" i="210" l="1"/>
  <c r="F219" i="210" s="1"/>
  <c r="G219" i="210" s="1"/>
  <c r="E220" i="210" l="1"/>
  <c r="F220" i="210" s="1"/>
  <c r="G220" i="210" s="1"/>
  <c r="E221" i="210" l="1"/>
  <c r="F221" i="210" s="1"/>
  <c r="G221" i="210" s="1"/>
  <c r="E222" i="210" l="1"/>
  <c r="F222" i="210" s="1"/>
  <c r="G222" i="210" s="1"/>
  <c r="E223" i="210" l="1"/>
  <c r="F223" i="210" s="1"/>
  <c r="G223" i="210" s="1"/>
  <c r="E224" i="210" l="1"/>
  <c r="F224" i="210" s="1"/>
  <c r="G224" i="210" s="1"/>
  <c r="E225" i="210" l="1"/>
  <c r="F225" i="210" s="1"/>
  <c r="G225" i="210" s="1"/>
  <c r="E226" i="210" l="1"/>
  <c r="F226" i="210" s="1"/>
  <c r="G226" i="210" s="1"/>
  <c r="E227" i="210" l="1"/>
  <c r="F227" i="210" s="1"/>
  <c r="G227" i="210" s="1"/>
  <c r="E228" i="210" l="1"/>
  <c r="F228" i="210" s="1"/>
  <c r="G228" i="210" s="1"/>
  <c r="E229" i="210" l="1"/>
  <c r="F229" i="210" s="1"/>
  <c r="G229" i="210" s="1"/>
  <c r="E230" i="210" l="1"/>
  <c r="F230" i="210" s="1"/>
  <c r="G230" i="210" s="1"/>
  <c r="E231" i="210" l="1"/>
  <c r="F231" i="210" s="1"/>
  <c r="G231" i="210" s="1"/>
  <c r="E232" i="210" l="1"/>
  <c r="F232" i="210" s="1"/>
  <c r="G232" i="210" s="1"/>
  <c r="E233" i="210" l="1"/>
  <c r="F233" i="210" s="1"/>
  <c r="G233" i="210" s="1"/>
  <c r="E234" i="210" l="1"/>
  <c r="F234" i="210" s="1"/>
  <c r="G234" i="210" s="1"/>
  <c r="E235" i="210" l="1"/>
  <c r="F235" i="210" s="1"/>
  <c r="G235" i="210" s="1"/>
  <c r="E236" i="210" l="1"/>
  <c r="F236" i="210" s="1"/>
  <c r="G236" i="210" s="1"/>
  <c r="E237" i="210" l="1"/>
  <c r="F237" i="210" s="1"/>
  <c r="G237" i="210" s="1"/>
  <c r="E238" i="210" l="1"/>
  <c r="F238" i="210" s="1"/>
  <c r="G238" i="210" s="1"/>
  <c r="E239" i="210" l="1"/>
  <c r="F239" i="210" s="1"/>
  <c r="G239" i="210" s="1"/>
  <c r="E240" i="210" l="1"/>
  <c r="F240" i="210" s="1"/>
  <c r="G240" i="210" s="1"/>
  <c r="E241" i="210" l="1"/>
  <c r="F241" i="210" s="1"/>
  <c r="G241" i="210" s="1"/>
  <c r="E242" i="210" l="1"/>
  <c r="F242" i="210" s="1"/>
  <c r="G242" i="210" s="1"/>
  <c r="E243" i="210" l="1"/>
  <c r="F243" i="210" s="1"/>
  <c r="G243" i="210" s="1"/>
  <c r="E244" i="210" l="1"/>
  <c r="F244" i="210" s="1"/>
  <c r="G244" i="210" s="1"/>
  <c r="E245" i="210" l="1"/>
  <c r="F245" i="210" s="1"/>
  <c r="G245" i="210" s="1"/>
  <c r="E246" i="210" l="1"/>
  <c r="F246" i="210" s="1"/>
  <c r="G246" i="210" s="1"/>
  <c r="E247" i="210" l="1"/>
  <c r="F247" i="210" s="1"/>
  <c r="G247" i="210" s="1"/>
  <c r="E248" i="210" l="1"/>
  <c r="F248" i="210" s="1"/>
  <c r="G248" i="210" s="1"/>
  <c r="F240" i="4"/>
  <c r="O416" i="233" s="1"/>
  <c r="U416" i="233" l="1"/>
  <c r="E249" i="210"/>
  <c r="F249" i="210" s="1"/>
  <c r="G249" i="210" s="1"/>
  <c r="F288" i="89"/>
  <c r="Q288" i="89" s="1"/>
  <c r="S288" i="89" s="1"/>
  <c r="T288" i="89" s="1"/>
  <c r="F287" i="89"/>
  <c r="Q287" i="89" s="1"/>
  <c r="S287" i="89" s="1"/>
  <c r="T287" i="89" s="1"/>
  <c r="F286" i="89"/>
  <c r="F285" i="89"/>
  <c r="F284" i="89"/>
  <c r="F283" i="89"/>
  <c r="F282" i="89"/>
  <c r="F281" i="89"/>
  <c r="F280" i="89"/>
  <c r="Q280" i="89" s="1"/>
  <c r="S280" i="89" s="1"/>
  <c r="T280" i="89" s="1"/>
  <c r="F279" i="89"/>
  <c r="Q279" i="89" s="1"/>
  <c r="S279" i="89" s="1"/>
  <c r="T279" i="89" s="1"/>
  <c r="F278" i="89"/>
  <c r="F277" i="89"/>
  <c r="F276" i="89"/>
  <c r="F275" i="89"/>
  <c r="F274" i="89"/>
  <c r="F273" i="89"/>
  <c r="F272" i="89"/>
  <c r="Q272" i="89" s="1"/>
  <c r="S272" i="89" s="1"/>
  <c r="T272" i="89" s="1"/>
  <c r="F271" i="89"/>
  <c r="Q271" i="89" s="1"/>
  <c r="S271" i="89" s="1"/>
  <c r="T271" i="89" s="1"/>
  <c r="F270" i="89"/>
  <c r="F269" i="89"/>
  <c r="F268" i="89"/>
  <c r="F267" i="89"/>
  <c r="F266" i="89"/>
  <c r="F265" i="89"/>
  <c r="F264" i="89"/>
  <c r="Q264" i="89" s="1"/>
  <c r="S264" i="89" s="1"/>
  <c r="T264" i="89" s="1"/>
  <c r="F263" i="89"/>
  <c r="Q263" i="89" s="1"/>
  <c r="S263" i="89" s="1"/>
  <c r="T263" i="89" s="1"/>
  <c r="F262" i="89"/>
  <c r="F261" i="89"/>
  <c r="F292" i="89"/>
  <c r="F291" i="89"/>
  <c r="F290" i="89"/>
  <c r="F289" i="89"/>
  <c r="F260" i="89"/>
  <c r="F259" i="89"/>
  <c r="F258" i="89"/>
  <c r="F257" i="89"/>
  <c r="F256" i="89"/>
  <c r="F255" i="89"/>
  <c r="F254" i="89"/>
  <c r="F253" i="89"/>
  <c r="F252" i="89"/>
  <c r="F251" i="89"/>
  <c r="F250" i="89"/>
  <c r="F249" i="89"/>
  <c r="F248" i="89"/>
  <c r="F247" i="89"/>
  <c r="F246" i="89"/>
  <c r="F245" i="89"/>
  <c r="F244" i="89"/>
  <c r="F243" i="89"/>
  <c r="F242" i="89"/>
  <c r="F241" i="89"/>
  <c r="F240" i="89"/>
  <c r="F239" i="89"/>
  <c r="F238" i="89"/>
  <c r="R237" i="89"/>
  <c r="F237" i="89"/>
  <c r="F182" i="89"/>
  <c r="F181" i="89"/>
  <c r="F180" i="89"/>
  <c r="F179" i="89"/>
  <c r="F178" i="89"/>
  <c r="Q178" i="89" s="1"/>
  <c r="S178" i="89" s="1"/>
  <c r="T178" i="89" s="1"/>
  <c r="F177" i="89"/>
  <c r="F176" i="89"/>
  <c r="F175" i="89"/>
  <c r="F174" i="89"/>
  <c r="F173" i="89"/>
  <c r="F172" i="89"/>
  <c r="F171" i="89"/>
  <c r="F170" i="89"/>
  <c r="F120" i="89"/>
  <c r="F119" i="89"/>
  <c r="F118" i="89"/>
  <c r="F117" i="89"/>
  <c r="F116" i="89"/>
  <c r="Q116" i="89" s="1"/>
  <c r="S116" i="89" s="1"/>
  <c r="T116" i="89" s="1"/>
  <c r="F115" i="89"/>
  <c r="F114" i="89"/>
  <c r="F113" i="89"/>
  <c r="F112" i="89"/>
  <c r="F111" i="89"/>
  <c r="F110" i="89"/>
  <c r="F109" i="89"/>
  <c r="F108" i="89"/>
  <c r="F107" i="89"/>
  <c r="F106" i="89"/>
  <c r="F105" i="89"/>
  <c r="F91" i="89"/>
  <c r="F90" i="89"/>
  <c r="F89" i="89"/>
  <c r="F88" i="89"/>
  <c r="F87" i="89"/>
  <c r="F86" i="89"/>
  <c r="F85" i="89"/>
  <c r="F84" i="89"/>
  <c r="F83" i="89"/>
  <c r="F82" i="89"/>
  <c r="F81" i="89"/>
  <c r="F80" i="89"/>
  <c r="Q80" i="89" s="1"/>
  <c r="S80" i="89" s="1"/>
  <c r="T80" i="89" s="1"/>
  <c r="F79" i="89"/>
  <c r="F78" i="89"/>
  <c r="F77" i="89"/>
  <c r="F76" i="89"/>
  <c r="F75" i="89"/>
  <c r="F74" i="89"/>
  <c r="F73" i="89"/>
  <c r="F72" i="89"/>
  <c r="F71" i="89"/>
  <c r="F70" i="89"/>
  <c r="F69" i="89"/>
  <c r="F68" i="89"/>
  <c r="F67" i="89"/>
  <c r="F66" i="89"/>
  <c r="F65" i="89"/>
  <c r="F64" i="89"/>
  <c r="F63" i="89"/>
  <c r="F62" i="89"/>
  <c r="F61" i="89"/>
  <c r="F60" i="89"/>
  <c r="F59" i="89"/>
  <c r="F58" i="89"/>
  <c r="F57" i="89"/>
  <c r="F56" i="89"/>
  <c r="F55" i="89"/>
  <c r="F54" i="89"/>
  <c r="F52" i="89"/>
  <c r="F51" i="89"/>
  <c r="F50" i="89"/>
  <c r="F49" i="89"/>
  <c r="F48" i="89"/>
  <c r="F47" i="89"/>
  <c r="F46" i="89"/>
  <c r="F45" i="89"/>
  <c r="F44" i="89"/>
  <c r="Q54" i="89" l="1"/>
  <c r="S54" i="89" s="1"/>
  <c r="T54" i="89" s="1"/>
  <c r="Q56" i="89"/>
  <c r="S56" i="89" s="1"/>
  <c r="T56" i="89" s="1"/>
  <c r="Q58" i="89"/>
  <c r="S58" i="89" s="1"/>
  <c r="T58" i="89" s="1"/>
  <c r="Q60" i="89"/>
  <c r="S60" i="89" s="1"/>
  <c r="T60" i="89" s="1"/>
  <c r="Q62" i="89"/>
  <c r="S62" i="89" s="1"/>
  <c r="T62" i="89" s="1"/>
  <c r="Q64" i="89"/>
  <c r="S64" i="89" s="1"/>
  <c r="T64" i="89" s="1"/>
  <c r="Q66" i="89"/>
  <c r="S66" i="89" s="1"/>
  <c r="T66" i="89" s="1"/>
  <c r="Q68" i="89"/>
  <c r="S68" i="89" s="1"/>
  <c r="T68" i="89" s="1"/>
  <c r="Q70" i="89"/>
  <c r="S70" i="89" s="1"/>
  <c r="T70" i="89" s="1"/>
  <c r="Q72" i="89"/>
  <c r="S72" i="89" s="1"/>
  <c r="T72" i="89" s="1"/>
  <c r="Q74" i="89"/>
  <c r="S74" i="89" s="1"/>
  <c r="T74" i="89" s="1"/>
  <c r="Q76" i="89"/>
  <c r="S76" i="89" s="1"/>
  <c r="T76" i="89" s="1"/>
  <c r="Q78" i="89"/>
  <c r="S78" i="89" s="1"/>
  <c r="T78" i="89" s="1"/>
  <c r="Q82" i="89"/>
  <c r="S82" i="89" s="1"/>
  <c r="T82" i="89" s="1"/>
  <c r="Q84" i="89"/>
  <c r="S84" i="89" s="1"/>
  <c r="T84" i="89" s="1"/>
  <c r="Q86" i="89"/>
  <c r="S86" i="89" s="1"/>
  <c r="T86" i="89" s="1"/>
  <c r="Q88" i="89"/>
  <c r="S88" i="89" s="1"/>
  <c r="T88" i="89" s="1"/>
  <c r="Q90" i="89"/>
  <c r="S90" i="89" s="1"/>
  <c r="T90" i="89" s="1"/>
  <c r="Q105" i="89"/>
  <c r="S105" i="89" s="1"/>
  <c r="T105" i="89" s="1"/>
  <c r="Q107" i="89"/>
  <c r="S107" i="89" s="1"/>
  <c r="T107" i="89" s="1"/>
  <c r="Q109" i="89"/>
  <c r="S109" i="89" s="1"/>
  <c r="T109" i="89" s="1"/>
  <c r="Q111" i="89"/>
  <c r="S111" i="89" s="1"/>
  <c r="T111" i="89" s="1"/>
  <c r="Q113" i="89"/>
  <c r="S113" i="89" s="1"/>
  <c r="T113" i="89" s="1"/>
  <c r="Q115" i="89"/>
  <c r="S115" i="89" s="1"/>
  <c r="T115" i="89" s="1"/>
  <c r="Q179" i="89"/>
  <c r="S179" i="89" s="1"/>
  <c r="T179" i="89" s="1"/>
  <c r="Q181" i="89"/>
  <c r="S181" i="89" s="1"/>
  <c r="T181" i="89" s="1"/>
  <c r="Q237" i="89"/>
  <c r="S237" i="89" s="1"/>
  <c r="T237" i="89" s="1"/>
  <c r="F294" i="89"/>
  <c r="Q239" i="89"/>
  <c r="S239" i="89" s="1"/>
  <c r="T239" i="89" s="1"/>
  <c r="Q241" i="89"/>
  <c r="S241" i="89" s="1"/>
  <c r="T241" i="89" s="1"/>
  <c r="Q243" i="89"/>
  <c r="S243" i="89" s="1"/>
  <c r="T243" i="89" s="1"/>
  <c r="Q245" i="89"/>
  <c r="S245" i="89" s="1"/>
  <c r="T245" i="89" s="1"/>
  <c r="Q247" i="89"/>
  <c r="S247" i="89" s="1"/>
  <c r="T247" i="89" s="1"/>
  <c r="Q249" i="89"/>
  <c r="S249" i="89" s="1"/>
  <c r="T249" i="89" s="1"/>
  <c r="Q251" i="89"/>
  <c r="S251" i="89" s="1"/>
  <c r="T251" i="89" s="1"/>
  <c r="Q253" i="89"/>
  <c r="S253" i="89" s="1"/>
  <c r="T253" i="89" s="1"/>
  <c r="Q255" i="89"/>
  <c r="S255" i="89" s="1"/>
  <c r="T255" i="89" s="1"/>
  <c r="Q257" i="89"/>
  <c r="S257" i="89" s="1"/>
  <c r="T257" i="89" s="1"/>
  <c r="Q259" i="89"/>
  <c r="S259" i="89" s="1"/>
  <c r="T259" i="89" s="1"/>
  <c r="Q289" i="89"/>
  <c r="S289" i="89" s="1"/>
  <c r="T289" i="89" s="1"/>
  <c r="Q291" i="89"/>
  <c r="S291" i="89" s="1"/>
  <c r="T291" i="89" s="1"/>
  <c r="Q261" i="89"/>
  <c r="S261" i="89" s="1"/>
  <c r="T261" i="89" s="1"/>
  <c r="Q266" i="89"/>
  <c r="S266" i="89" s="1"/>
  <c r="T266" i="89" s="1"/>
  <c r="Q268" i="89"/>
  <c r="S268" i="89" s="1"/>
  <c r="T268" i="89" s="1"/>
  <c r="Q270" i="89"/>
  <c r="S270" i="89" s="1"/>
  <c r="T270" i="89" s="1"/>
  <c r="Q273" i="89"/>
  <c r="S273" i="89" s="1"/>
  <c r="T273" i="89" s="1"/>
  <c r="Q275" i="89"/>
  <c r="S275" i="89" s="1"/>
  <c r="T275" i="89" s="1"/>
  <c r="Q277" i="89"/>
  <c r="S277" i="89" s="1"/>
  <c r="T277" i="89" s="1"/>
  <c r="Q282" i="89"/>
  <c r="S282" i="89" s="1"/>
  <c r="T282" i="89" s="1"/>
  <c r="Q284" i="89"/>
  <c r="S284" i="89" s="1"/>
  <c r="T284" i="89" s="1"/>
  <c r="Q286" i="89"/>
  <c r="S286" i="89" s="1"/>
  <c r="T286" i="89" s="1"/>
  <c r="F53" i="89"/>
  <c r="E93" i="89"/>
  <c r="E297" i="89" s="1"/>
  <c r="Q44" i="89"/>
  <c r="S44" i="89" s="1"/>
  <c r="T44" i="89" s="1"/>
  <c r="Q46" i="89"/>
  <c r="S46" i="89" s="1"/>
  <c r="T46" i="89" s="1"/>
  <c r="Q48" i="89"/>
  <c r="S48" i="89" s="1"/>
  <c r="T48" i="89" s="1"/>
  <c r="Q50" i="89"/>
  <c r="S50" i="89" s="1"/>
  <c r="T50" i="89" s="1"/>
  <c r="Q52" i="89"/>
  <c r="S52" i="89" s="1"/>
  <c r="T52" i="89" s="1"/>
  <c r="Q117" i="89"/>
  <c r="S117" i="89" s="1"/>
  <c r="T117" i="89" s="1"/>
  <c r="Q119" i="89"/>
  <c r="S119" i="89" s="1"/>
  <c r="T119" i="89" s="1"/>
  <c r="Q170" i="89"/>
  <c r="S170" i="89" s="1"/>
  <c r="T170" i="89" s="1"/>
  <c r="Q172" i="89"/>
  <c r="S172" i="89" s="1"/>
  <c r="T172" i="89" s="1"/>
  <c r="Q174" i="89"/>
  <c r="S174" i="89" s="1"/>
  <c r="T174" i="89" s="1"/>
  <c r="Q176" i="89"/>
  <c r="S176" i="89" s="1"/>
  <c r="T176" i="89" s="1"/>
  <c r="R294" i="89"/>
  <c r="Q55" i="89"/>
  <c r="S55" i="89" s="1"/>
  <c r="T55" i="89" s="1"/>
  <c r="Q57" i="89"/>
  <c r="S57" i="89" s="1"/>
  <c r="T57" i="89" s="1"/>
  <c r="Q59" i="89"/>
  <c r="S59" i="89" s="1"/>
  <c r="T59" i="89" s="1"/>
  <c r="Q61" i="89"/>
  <c r="S61" i="89" s="1"/>
  <c r="T61" i="89" s="1"/>
  <c r="Q63" i="89"/>
  <c r="S63" i="89" s="1"/>
  <c r="T63" i="89" s="1"/>
  <c r="Q65" i="89"/>
  <c r="S65" i="89" s="1"/>
  <c r="T65" i="89" s="1"/>
  <c r="Q67" i="89"/>
  <c r="S67" i="89" s="1"/>
  <c r="T67" i="89" s="1"/>
  <c r="Q69" i="89"/>
  <c r="S69" i="89" s="1"/>
  <c r="T69" i="89" s="1"/>
  <c r="Q71" i="89"/>
  <c r="S71" i="89" s="1"/>
  <c r="T71" i="89" s="1"/>
  <c r="Q73" i="89"/>
  <c r="S73" i="89" s="1"/>
  <c r="T73" i="89" s="1"/>
  <c r="Q75" i="89"/>
  <c r="S75" i="89" s="1"/>
  <c r="T75" i="89" s="1"/>
  <c r="Q77" i="89"/>
  <c r="S77" i="89" s="1"/>
  <c r="T77" i="89" s="1"/>
  <c r="Q79" i="89"/>
  <c r="S79" i="89" s="1"/>
  <c r="T79" i="89" s="1"/>
  <c r="Q81" i="89"/>
  <c r="S81" i="89" s="1"/>
  <c r="T81" i="89" s="1"/>
  <c r="Q83" i="89"/>
  <c r="S83" i="89" s="1"/>
  <c r="T83" i="89" s="1"/>
  <c r="Q85" i="89"/>
  <c r="S85" i="89" s="1"/>
  <c r="T85" i="89" s="1"/>
  <c r="Q87" i="89"/>
  <c r="S87" i="89" s="1"/>
  <c r="T87" i="89" s="1"/>
  <c r="Q89" i="89"/>
  <c r="S89" i="89" s="1"/>
  <c r="T89" i="89" s="1"/>
  <c r="Q91" i="89"/>
  <c r="S91" i="89" s="1"/>
  <c r="T91" i="89" s="1"/>
  <c r="Q106" i="89"/>
  <c r="S106" i="89" s="1"/>
  <c r="T106" i="89" s="1"/>
  <c r="Q108" i="89"/>
  <c r="S108" i="89" s="1"/>
  <c r="T108" i="89" s="1"/>
  <c r="Q110" i="89"/>
  <c r="S110" i="89" s="1"/>
  <c r="T110" i="89" s="1"/>
  <c r="Q112" i="89"/>
  <c r="S112" i="89" s="1"/>
  <c r="T112" i="89" s="1"/>
  <c r="Q114" i="89"/>
  <c r="S114" i="89" s="1"/>
  <c r="T114" i="89" s="1"/>
  <c r="Q180" i="89"/>
  <c r="S180" i="89" s="1"/>
  <c r="T180" i="89" s="1"/>
  <c r="Q182" i="89"/>
  <c r="S182" i="89" s="1"/>
  <c r="T182" i="89" s="1"/>
  <c r="Q238" i="89"/>
  <c r="S238" i="89" s="1"/>
  <c r="T238" i="89" s="1"/>
  <c r="Q240" i="89"/>
  <c r="S240" i="89" s="1"/>
  <c r="T240" i="89" s="1"/>
  <c r="Q242" i="89"/>
  <c r="S242" i="89" s="1"/>
  <c r="T242" i="89" s="1"/>
  <c r="Q244" i="89"/>
  <c r="S244" i="89" s="1"/>
  <c r="T244" i="89" s="1"/>
  <c r="Q246" i="89"/>
  <c r="S246" i="89" s="1"/>
  <c r="T246" i="89" s="1"/>
  <c r="Q248" i="89"/>
  <c r="S248" i="89" s="1"/>
  <c r="T248" i="89" s="1"/>
  <c r="Q250" i="89"/>
  <c r="S250" i="89" s="1"/>
  <c r="T250" i="89" s="1"/>
  <c r="Q252" i="89"/>
  <c r="S252" i="89" s="1"/>
  <c r="T252" i="89" s="1"/>
  <c r="Q254" i="89"/>
  <c r="S254" i="89" s="1"/>
  <c r="T254" i="89" s="1"/>
  <c r="Q256" i="89"/>
  <c r="S256" i="89" s="1"/>
  <c r="T256" i="89" s="1"/>
  <c r="Q258" i="89"/>
  <c r="S258" i="89" s="1"/>
  <c r="T258" i="89" s="1"/>
  <c r="Q260" i="89"/>
  <c r="S260" i="89" s="1"/>
  <c r="T260" i="89" s="1"/>
  <c r="Q290" i="89"/>
  <c r="S290" i="89" s="1"/>
  <c r="T290" i="89" s="1"/>
  <c r="Q292" i="89"/>
  <c r="S292" i="89" s="1"/>
  <c r="T292" i="89" s="1"/>
  <c r="Q262" i="89"/>
  <c r="S262" i="89" s="1"/>
  <c r="T262" i="89" s="1"/>
  <c r="Q265" i="89"/>
  <c r="S265" i="89" s="1"/>
  <c r="T265" i="89" s="1"/>
  <c r="Q267" i="89"/>
  <c r="S267" i="89" s="1"/>
  <c r="T267" i="89" s="1"/>
  <c r="Q269" i="89"/>
  <c r="S269" i="89" s="1"/>
  <c r="T269" i="89" s="1"/>
  <c r="Q274" i="89"/>
  <c r="S274" i="89" s="1"/>
  <c r="T274" i="89" s="1"/>
  <c r="Q276" i="89"/>
  <c r="S276" i="89" s="1"/>
  <c r="T276" i="89" s="1"/>
  <c r="Q278" i="89"/>
  <c r="S278" i="89" s="1"/>
  <c r="T278" i="89" s="1"/>
  <c r="Q281" i="89"/>
  <c r="S281" i="89" s="1"/>
  <c r="T281" i="89" s="1"/>
  <c r="Q283" i="89"/>
  <c r="S283" i="89" s="1"/>
  <c r="T283" i="89" s="1"/>
  <c r="Q285" i="89"/>
  <c r="S285" i="89" s="1"/>
  <c r="T285" i="89" s="1"/>
  <c r="Q45" i="89"/>
  <c r="S45" i="89" s="1"/>
  <c r="T45" i="89" s="1"/>
  <c r="Q47" i="89"/>
  <c r="S47" i="89" s="1"/>
  <c r="T47" i="89" s="1"/>
  <c r="Q49" i="89"/>
  <c r="S49" i="89" s="1"/>
  <c r="T49" i="89" s="1"/>
  <c r="Q51" i="89"/>
  <c r="S51" i="89" s="1"/>
  <c r="T51" i="89" s="1"/>
  <c r="Q118" i="89"/>
  <c r="S118" i="89" s="1"/>
  <c r="T118" i="89" s="1"/>
  <c r="Q120" i="89"/>
  <c r="S120" i="89" s="1"/>
  <c r="T120" i="89" s="1"/>
  <c r="Q171" i="89"/>
  <c r="S171" i="89" s="1"/>
  <c r="T171" i="89" s="1"/>
  <c r="Q173" i="89"/>
  <c r="S173" i="89" s="1"/>
  <c r="T173" i="89" s="1"/>
  <c r="Q175" i="89"/>
  <c r="S175" i="89" s="1"/>
  <c r="T175" i="89" s="1"/>
  <c r="Q177" i="89"/>
  <c r="S177" i="89" s="1"/>
  <c r="T177" i="89" s="1"/>
  <c r="E250" i="210"/>
  <c r="F250" i="210" s="1"/>
  <c r="G250" i="210" s="1"/>
  <c r="E22" i="224" l="1"/>
  <c r="Q294" i="89"/>
  <c r="O147" i="224" s="1"/>
  <c r="Q53" i="89"/>
  <c r="S53" i="89" s="1"/>
  <c r="T53" i="89" s="1"/>
  <c r="T294" i="89"/>
  <c r="E251" i="210"/>
  <c r="F251" i="210" s="1"/>
  <c r="G251" i="210" s="1"/>
  <c r="O204" i="224" l="1"/>
  <c r="O13" i="224" s="1"/>
  <c r="Q147" i="224"/>
  <c r="Q204" i="224" s="1"/>
  <c r="Q13" i="224" s="1"/>
  <c r="E89" i="224"/>
  <c r="E207" i="224" s="1"/>
  <c r="S294" i="89"/>
  <c r="E252" i="210"/>
  <c r="F252" i="210" s="1"/>
  <c r="G252" i="210" s="1"/>
  <c r="E10" i="224" l="1"/>
  <c r="E14" i="224" s="1"/>
  <c r="E253" i="210"/>
  <c r="F253" i="210" s="1"/>
  <c r="G253" i="210" s="1"/>
  <c r="E208" i="224" l="1"/>
  <c r="E254" i="210"/>
  <c r="F254" i="210" s="1"/>
  <c r="G254" i="210" s="1"/>
  <c r="E255" i="210" l="1"/>
  <c r="F255" i="210" s="1"/>
  <c r="G255" i="210" s="1"/>
  <c r="E256" i="210" l="1"/>
  <c r="F256" i="210" l="1"/>
  <c r="E258" i="210"/>
  <c r="F258" i="210" l="1"/>
  <c r="G256" i="210"/>
  <c r="R168" i="89" l="1"/>
  <c r="R101" i="89"/>
  <c r="R26" i="89"/>
  <c r="R229" i="89" l="1"/>
  <c r="R93" i="89"/>
  <c r="M21" i="80"/>
  <c r="C3" i="80" l="1"/>
  <c r="C22" i="168"/>
  <c r="C21" i="168"/>
  <c r="C20" i="168"/>
  <c r="C19" i="168"/>
  <c r="C18" i="168"/>
  <c r="C17" i="168"/>
  <c r="C16" i="168"/>
  <c r="C15" i="168"/>
  <c r="C14" i="168"/>
  <c r="C13" i="168"/>
  <c r="C12" i="168"/>
  <c r="C11" i="168"/>
  <c r="C10" i="168"/>
  <c r="C9" i="168"/>
  <c r="C2" i="152" l="1"/>
  <c r="M177" i="192" l="1"/>
  <c r="G177" i="192" s="1"/>
  <c r="K177" i="192"/>
  <c r="F177" i="192" s="1"/>
  <c r="M176" i="192"/>
  <c r="G176" i="192" s="1"/>
  <c r="K176" i="192"/>
  <c r="F176" i="192" s="1"/>
  <c r="M162" i="192"/>
  <c r="G162" i="192" s="1"/>
  <c r="I162" i="192" s="1"/>
  <c r="K162" i="192"/>
  <c r="M161" i="192"/>
  <c r="G161" i="192" s="1"/>
  <c r="K161" i="192"/>
  <c r="M160" i="192"/>
  <c r="G160" i="192" s="1"/>
  <c r="I160" i="192" s="1"/>
  <c r="K160" i="192"/>
  <c r="M159" i="192"/>
  <c r="G159" i="192" s="1"/>
  <c r="K159" i="192"/>
  <c r="M158" i="192"/>
  <c r="G158" i="192" s="1"/>
  <c r="I158" i="192" s="1"/>
  <c r="K158" i="192"/>
  <c r="M157" i="192"/>
  <c r="G157" i="192" s="1"/>
  <c r="K157" i="192"/>
  <c r="M156" i="192"/>
  <c r="G156" i="192" s="1"/>
  <c r="I156" i="192" s="1"/>
  <c r="K156" i="192"/>
  <c r="M155" i="192"/>
  <c r="G155" i="192" s="1"/>
  <c r="K155" i="192"/>
  <c r="M154" i="192"/>
  <c r="G154" i="192" s="1"/>
  <c r="I154" i="192" s="1"/>
  <c r="K154" i="192"/>
  <c r="M177" i="190"/>
  <c r="G177" i="190" s="1"/>
  <c r="K177" i="190"/>
  <c r="F177" i="190" s="1"/>
  <c r="M176" i="190"/>
  <c r="G176" i="190" s="1"/>
  <c r="K176" i="190"/>
  <c r="F176" i="190" s="1"/>
  <c r="M162" i="190"/>
  <c r="G162" i="190" s="1"/>
  <c r="I162" i="190" s="1"/>
  <c r="K162" i="190"/>
  <c r="M161" i="190"/>
  <c r="G161" i="190" s="1"/>
  <c r="K161" i="190"/>
  <c r="M160" i="190"/>
  <c r="G160" i="190" s="1"/>
  <c r="I160" i="190" s="1"/>
  <c r="K160" i="190"/>
  <c r="M159" i="190"/>
  <c r="G159" i="190" s="1"/>
  <c r="K159" i="190"/>
  <c r="M158" i="190"/>
  <c r="G158" i="190" s="1"/>
  <c r="I158" i="190" s="1"/>
  <c r="K158" i="190"/>
  <c r="M157" i="190"/>
  <c r="G157" i="190" s="1"/>
  <c r="K157" i="190"/>
  <c r="M156" i="190"/>
  <c r="G156" i="190" s="1"/>
  <c r="I156" i="190" s="1"/>
  <c r="K156" i="190"/>
  <c r="M155" i="190"/>
  <c r="G155" i="190" s="1"/>
  <c r="K155" i="190"/>
  <c r="M154" i="190"/>
  <c r="G154" i="190" s="1"/>
  <c r="I154" i="190" s="1"/>
  <c r="K154" i="190"/>
  <c r="M162" i="136"/>
  <c r="G162" i="136" s="1"/>
  <c r="I162" i="136" s="1"/>
  <c r="K162" i="136"/>
  <c r="M161" i="136"/>
  <c r="G161" i="136" s="1"/>
  <c r="K161" i="136"/>
  <c r="M160" i="136"/>
  <c r="G160" i="136" s="1"/>
  <c r="I160" i="136" s="1"/>
  <c r="K160" i="136"/>
  <c r="M159" i="136"/>
  <c r="G159" i="136" s="1"/>
  <c r="K159" i="136"/>
  <c r="M158" i="136"/>
  <c r="G158" i="136" s="1"/>
  <c r="I158" i="136" s="1"/>
  <c r="K158" i="136"/>
  <c r="M157" i="136"/>
  <c r="G157" i="136" s="1"/>
  <c r="K157" i="136"/>
  <c r="M156" i="136"/>
  <c r="G156" i="136" s="1"/>
  <c r="I156" i="136" s="1"/>
  <c r="K156" i="136"/>
  <c r="M155" i="136"/>
  <c r="G155" i="136" s="1"/>
  <c r="K155" i="136"/>
  <c r="M154" i="136"/>
  <c r="G154" i="136" s="1"/>
  <c r="I154" i="136" s="1"/>
  <c r="K154" i="136"/>
  <c r="M177" i="136"/>
  <c r="G177" i="136" s="1"/>
  <c r="K177" i="136"/>
  <c r="F177" i="136" s="1"/>
  <c r="M176" i="136"/>
  <c r="G176" i="136" s="1"/>
  <c r="K176" i="136"/>
  <c r="F176" i="136" s="1"/>
  <c r="I176" i="136" l="1"/>
  <c r="F176" i="5" s="1"/>
  <c r="I177" i="192"/>
  <c r="H177" i="5" s="1"/>
  <c r="F155" i="192"/>
  <c r="I155" i="192" s="1"/>
  <c r="F159" i="192"/>
  <c r="I159" i="192" s="1"/>
  <c r="F161" i="192"/>
  <c r="I161" i="192" s="1"/>
  <c r="F155" i="190"/>
  <c r="I155" i="190" s="1"/>
  <c r="F159" i="190"/>
  <c r="I159" i="190" s="1"/>
  <c r="F161" i="190"/>
  <c r="I161" i="190" s="1"/>
  <c r="F157" i="190"/>
  <c r="I157" i="190" s="1"/>
  <c r="F157" i="136"/>
  <c r="I157" i="136" s="1"/>
  <c r="F159" i="136"/>
  <c r="I159" i="136" s="1"/>
  <c r="F161" i="136"/>
  <c r="I161" i="136" s="1"/>
  <c r="F155" i="136"/>
  <c r="I155" i="136" s="1"/>
  <c r="I177" i="136"/>
  <c r="F177" i="5" s="1"/>
  <c r="I177" i="190"/>
  <c r="G177" i="5" s="1"/>
  <c r="F157" i="192"/>
  <c r="I157" i="192" s="1"/>
  <c r="I176" i="192"/>
  <c r="H176" i="5" s="1"/>
  <c r="I176" i="190"/>
  <c r="G176" i="5" s="1"/>
  <c r="M148" i="192"/>
  <c r="G148" i="192" s="1"/>
  <c r="I148" i="192" s="1"/>
  <c r="K148" i="192"/>
  <c r="O712" i="233" s="1"/>
  <c r="M147" i="192"/>
  <c r="G147" i="192" s="1"/>
  <c r="I147" i="192" s="1"/>
  <c r="K147" i="192"/>
  <c r="O711" i="233" s="1"/>
  <c r="M146" i="192"/>
  <c r="G146" i="192" s="1"/>
  <c r="I146" i="192" s="1"/>
  <c r="K146" i="192"/>
  <c r="O710" i="233" s="1"/>
  <c r="M148" i="190"/>
  <c r="G148" i="190" s="1"/>
  <c r="I148" i="190" s="1"/>
  <c r="K148" i="190"/>
  <c r="O701" i="233" s="1"/>
  <c r="M147" i="190"/>
  <c r="G147" i="190" s="1"/>
  <c r="I147" i="190" s="1"/>
  <c r="K147" i="190"/>
  <c r="O700" i="233" s="1"/>
  <c r="M146" i="190"/>
  <c r="G146" i="190" s="1"/>
  <c r="I146" i="190" s="1"/>
  <c r="K146" i="190"/>
  <c r="O699" i="233" s="1"/>
  <c r="M148" i="136"/>
  <c r="G148" i="136" s="1"/>
  <c r="I148" i="136" s="1"/>
  <c r="K148" i="136"/>
  <c r="O690" i="233" s="1"/>
  <c r="M147" i="136"/>
  <c r="G147" i="136" s="1"/>
  <c r="I147" i="136" s="1"/>
  <c r="K147" i="136"/>
  <c r="O689" i="233" s="1"/>
  <c r="M146" i="136"/>
  <c r="G146" i="136" s="1"/>
  <c r="I146" i="136" s="1"/>
  <c r="K146" i="136"/>
  <c r="O688" i="233" s="1"/>
  <c r="O707" i="234" l="1"/>
  <c r="R707" i="234" s="1"/>
  <c r="M710" i="233"/>
  <c r="R710" i="233" s="1"/>
  <c r="O685" i="234"/>
  <c r="R685" i="234" s="1"/>
  <c r="M688" i="233"/>
  <c r="R688" i="233" s="1"/>
  <c r="O697" i="234"/>
  <c r="R697" i="234" s="1"/>
  <c r="M700" i="233"/>
  <c r="R700" i="233" s="1"/>
  <c r="O686" i="234"/>
  <c r="R686" i="234" s="1"/>
  <c r="M689" i="233"/>
  <c r="R689" i="233" s="1"/>
  <c r="O696" i="234"/>
  <c r="R696" i="234" s="1"/>
  <c r="M699" i="233"/>
  <c r="R699" i="233" s="1"/>
  <c r="O698" i="234"/>
  <c r="R698" i="234" s="1"/>
  <c r="M701" i="233"/>
  <c r="R701" i="233" s="1"/>
  <c r="O708" i="234"/>
  <c r="R708" i="234" s="1"/>
  <c r="M711" i="233"/>
  <c r="R711" i="233" s="1"/>
  <c r="O687" i="234"/>
  <c r="R687" i="234" s="1"/>
  <c r="M690" i="233"/>
  <c r="R690" i="233" s="1"/>
  <c r="M712" i="233"/>
  <c r="R712" i="233" s="1"/>
  <c r="O709" i="234"/>
  <c r="R709" i="234" s="1"/>
  <c r="C173" i="4"/>
  <c r="C168" i="4"/>
  <c r="P175" i="5"/>
  <c r="J175" i="5" s="1"/>
  <c r="N175" i="5"/>
  <c r="O1210" i="233" s="1"/>
  <c r="P174" i="5"/>
  <c r="J174" i="5" s="1"/>
  <c r="N174" i="5"/>
  <c r="O1209" i="233" s="1"/>
  <c r="I175" i="5" l="1"/>
  <c r="I174" i="5"/>
  <c r="P145" i="5"/>
  <c r="J145" i="5" s="1"/>
  <c r="L145" i="5" s="1"/>
  <c r="N145" i="5"/>
  <c r="O676" i="233" s="1"/>
  <c r="P144" i="5"/>
  <c r="J144" i="5" s="1"/>
  <c r="L144" i="5" s="1"/>
  <c r="N144" i="5"/>
  <c r="O675" i="233" s="1"/>
  <c r="P143" i="5"/>
  <c r="J143" i="5" s="1"/>
  <c r="L143" i="5" s="1"/>
  <c r="N143" i="5"/>
  <c r="O674" i="233" s="1"/>
  <c r="O673" i="234" l="1"/>
  <c r="R673" i="234" s="1"/>
  <c r="M676" i="233"/>
  <c r="R676" i="233" s="1"/>
  <c r="O671" i="234"/>
  <c r="R671" i="234" s="1"/>
  <c r="M674" i="233"/>
  <c r="R674" i="233" s="1"/>
  <c r="O672" i="234"/>
  <c r="R672" i="234" s="1"/>
  <c r="M675" i="233"/>
  <c r="R675" i="233" s="1"/>
  <c r="G22" i="4" l="1"/>
  <c r="D162" i="233" l="1"/>
  <c r="D162" i="234"/>
  <c r="D214" i="234"/>
  <c r="D214" i="233"/>
  <c r="S416" i="233"/>
  <c r="P162" i="5"/>
  <c r="J162" i="5" s="1"/>
  <c r="P161" i="5"/>
  <c r="J161" i="5" s="1"/>
  <c r="P160" i="5"/>
  <c r="J160" i="5" s="1"/>
  <c r="P159" i="5"/>
  <c r="J159" i="5" s="1"/>
  <c r="P158" i="5"/>
  <c r="J158" i="5" s="1"/>
  <c r="P156" i="5"/>
  <c r="J156" i="5" s="1"/>
  <c r="P155" i="5"/>
  <c r="J155" i="5" s="1"/>
  <c r="P154" i="5"/>
  <c r="J154" i="5" s="1"/>
  <c r="L154" i="5" s="1"/>
  <c r="N162" i="5"/>
  <c r="N161" i="5"/>
  <c r="N160" i="5"/>
  <c r="N159" i="5"/>
  <c r="N158" i="5"/>
  <c r="I157" i="5" s="1"/>
  <c r="L157" i="5" s="1"/>
  <c r="N156" i="5"/>
  <c r="N155" i="5"/>
  <c r="N154" i="5"/>
  <c r="Z416" i="233" l="1"/>
  <c r="R416" i="233"/>
  <c r="Y416" i="233"/>
  <c r="W416" i="234"/>
  <c r="S416" i="234"/>
  <c r="R416" i="234"/>
  <c r="K1099" i="234"/>
  <c r="O345" i="233"/>
  <c r="I155" i="5"/>
  <c r="L155" i="5" s="1"/>
  <c r="I161" i="5"/>
  <c r="L161" i="5" s="1"/>
  <c r="I159" i="5"/>
  <c r="L159" i="5" s="1"/>
  <c r="O342" i="233" l="1"/>
  <c r="U342" i="233" s="1"/>
  <c r="K114" i="4"/>
  <c r="K115" i="4" s="1"/>
  <c r="M1099" i="234"/>
  <c r="J1099" i="234"/>
  <c r="J1131" i="233"/>
  <c r="M482" i="193"/>
  <c r="L482" i="193"/>
  <c r="M481" i="193"/>
  <c r="L481" i="193"/>
  <c r="M480" i="193"/>
  <c r="L480" i="193"/>
  <c r="M479" i="193"/>
  <c r="L479" i="193"/>
  <c r="M478" i="193"/>
  <c r="L478" i="193"/>
  <c r="M477" i="193"/>
  <c r="L477" i="193"/>
  <c r="M476" i="193"/>
  <c r="L476" i="193"/>
  <c r="M475" i="193"/>
  <c r="L475" i="193"/>
  <c r="M474" i="193"/>
  <c r="L474" i="193"/>
  <c r="M473" i="193"/>
  <c r="L473" i="193"/>
  <c r="M472" i="193"/>
  <c r="L472" i="193"/>
  <c r="M471" i="193"/>
  <c r="L471" i="193"/>
  <c r="M470" i="193"/>
  <c r="L470" i="193"/>
  <c r="M469" i="193"/>
  <c r="L469" i="193"/>
  <c r="M468" i="193"/>
  <c r="L468" i="193"/>
  <c r="M467" i="193"/>
  <c r="L467" i="193"/>
  <c r="M466" i="193"/>
  <c r="L466" i="193"/>
  <c r="M465" i="193"/>
  <c r="L465" i="193"/>
  <c r="M464" i="193"/>
  <c r="L464" i="193"/>
  <c r="M463" i="193"/>
  <c r="L463" i="193"/>
  <c r="M462" i="193"/>
  <c r="L462" i="193"/>
  <c r="M461" i="193"/>
  <c r="L461" i="193"/>
  <c r="M460" i="193"/>
  <c r="L460" i="193"/>
  <c r="M459" i="193"/>
  <c r="L459" i="193"/>
  <c r="M458" i="193"/>
  <c r="L458" i="193"/>
  <c r="M457" i="193"/>
  <c r="L457" i="193"/>
  <c r="M456" i="193"/>
  <c r="L456" i="193"/>
  <c r="M455" i="193"/>
  <c r="L455" i="193"/>
  <c r="M454" i="193"/>
  <c r="L454" i="193"/>
  <c r="M453" i="193"/>
  <c r="L453" i="193"/>
  <c r="M452" i="193"/>
  <c r="L452" i="193"/>
  <c r="M451" i="193"/>
  <c r="L451" i="193"/>
  <c r="M450" i="193"/>
  <c r="L450" i="193"/>
  <c r="M449" i="193"/>
  <c r="L449" i="193"/>
  <c r="M448" i="193"/>
  <c r="L448" i="193"/>
  <c r="M447" i="193"/>
  <c r="L447" i="193"/>
  <c r="M446" i="193"/>
  <c r="L446" i="193"/>
  <c r="M445" i="193"/>
  <c r="L445" i="193"/>
  <c r="M444" i="193"/>
  <c r="L444" i="193"/>
  <c r="M443" i="193"/>
  <c r="L443" i="193"/>
  <c r="M442" i="193"/>
  <c r="L442" i="193"/>
  <c r="M441" i="193"/>
  <c r="L441" i="193"/>
  <c r="M440" i="193"/>
  <c r="L440" i="193"/>
  <c r="M439" i="193"/>
  <c r="L439" i="193"/>
  <c r="M438" i="193"/>
  <c r="L438" i="193"/>
  <c r="M437" i="193"/>
  <c r="L437" i="193"/>
  <c r="M436" i="193"/>
  <c r="L436" i="193"/>
  <c r="M435" i="193"/>
  <c r="L435" i="193"/>
  <c r="M434" i="193"/>
  <c r="L434" i="193"/>
  <c r="M433" i="193"/>
  <c r="L433" i="193"/>
  <c r="M432" i="193"/>
  <c r="L432" i="193"/>
  <c r="M431" i="193"/>
  <c r="L431" i="193"/>
  <c r="M430" i="193"/>
  <c r="L430" i="193"/>
  <c r="M429" i="193"/>
  <c r="L429" i="193"/>
  <c r="M428" i="193"/>
  <c r="L428" i="193"/>
  <c r="M427" i="193"/>
  <c r="L427" i="193"/>
  <c r="M426" i="193"/>
  <c r="L426" i="193"/>
  <c r="M425" i="193"/>
  <c r="L425" i="193"/>
  <c r="M424" i="193"/>
  <c r="L424" i="193"/>
  <c r="M423" i="193"/>
  <c r="L423" i="193"/>
  <c r="M422" i="193"/>
  <c r="L422" i="193"/>
  <c r="M421" i="193"/>
  <c r="L421" i="193"/>
  <c r="M420" i="193"/>
  <c r="L420" i="193"/>
  <c r="M419" i="193"/>
  <c r="L419" i="193"/>
  <c r="M418" i="193"/>
  <c r="L418" i="193"/>
  <c r="M417" i="193"/>
  <c r="L417" i="193"/>
  <c r="M416" i="193"/>
  <c r="L416" i="193"/>
  <c r="M415" i="193"/>
  <c r="L415" i="193"/>
  <c r="M414" i="193"/>
  <c r="L414" i="193"/>
  <c r="M413" i="193"/>
  <c r="L413" i="193"/>
  <c r="M412" i="193"/>
  <c r="L412" i="193"/>
  <c r="M411" i="193"/>
  <c r="L411" i="193"/>
  <c r="M410" i="193"/>
  <c r="L410" i="193"/>
  <c r="M409" i="193"/>
  <c r="L409" i="193"/>
  <c r="M408" i="193"/>
  <c r="L408" i="193"/>
  <c r="M407" i="193"/>
  <c r="L407" i="193"/>
  <c r="M406" i="193"/>
  <c r="L406" i="193"/>
  <c r="M405" i="193"/>
  <c r="L405" i="193"/>
  <c r="M404" i="193"/>
  <c r="L404" i="193"/>
  <c r="M403" i="193"/>
  <c r="L403" i="193"/>
  <c r="M402" i="193"/>
  <c r="L402" i="193"/>
  <c r="M401" i="193"/>
  <c r="L401" i="193"/>
  <c r="M400" i="193"/>
  <c r="L400" i="193"/>
  <c r="M399" i="193"/>
  <c r="L399" i="193"/>
  <c r="M398" i="193"/>
  <c r="L398" i="193"/>
  <c r="M397" i="193"/>
  <c r="L397" i="193"/>
  <c r="M396" i="193"/>
  <c r="L396" i="193"/>
  <c r="M395" i="193"/>
  <c r="L395" i="193"/>
  <c r="M394" i="193"/>
  <c r="L394" i="193"/>
  <c r="M393" i="193"/>
  <c r="L393" i="193"/>
  <c r="M392" i="193"/>
  <c r="L392" i="193"/>
  <c r="M391" i="193"/>
  <c r="L391" i="193"/>
  <c r="M390" i="193"/>
  <c r="L390" i="193"/>
  <c r="M389" i="193"/>
  <c r="L389" i="193"/>
  <c r="M388" i="193"/>
  <c r="L388" i="193"/>
  <c r="M387" i="193"/>
  <c r="L387" i="193"/>
  <c r="M386" i="193"/>
  <c r="L386" i="193"/>
  <c r="M385" i="193"/>
  <c r="L385" i="193"/>
  <c r="M384" i="193"/>
  <c r="L384" i="193"/>
  <c r="M383" i="193"/>
  <c r="L383" i="193"/>
  <c r="M382" i="193"/>
  <c r="L382" i="193"/>
  <c r="M381" i="193"/>
  <c r="L381" i="193"/>
  <c r="M380" i="193"/>
  <c r="L380" i="193"/>
  <c r="M379" i="193"/>
  <c r="L379" i="193"/>
  <c r="M378" i="193"/>
  <c r="L378" i="193"/>
  <c r="M377" i="193"/>
  <c r="L377" i="193"/>
  <c r="M376" i="193"/>
  <c r="L376" i="193"/>
  <c r="M375" i="193"/>
  <c r="L375" i="193"/>
  <c r="M374" i="193"/>
  <c r="L374" i="193"/>
  <c r="M373" i="193"/>
  <c r="L373" i="193"/>
  <c r="M372" i="193"/>
  <c r="L372" i="193"/>
  <c r="M371" i="193"/>
  <c r="L371" i="193"/>
  <c r="M370" i="193"/>
  <c r="L370" i="193"/>
  <c r="M369" i="193"/>
  <c r="L369" i="193"/>
  <c r="M368" i="193"/>
  <c r="L368" i="193"/>
  <c r="M367" i="193"/>
  <c r="L367" i="193"/>
  <c r="M366" i="193"/>
  <c r="L366" i="193"/>
  <c r="M365" i="193"/>
  <c r="L365" i="193"/>
  <c r="M364" i="193"/>
  <c r="L364" i="193"/>
  <c r="M363" i="193"/>
  <c r="L363" i="193"/>
  <c r="M362" i="193"/>
  <c r="L362" i="193"/>
  <c r="M361" i="193"/>
  <c r="L361" i="193"/>
  <c r="M360" i="193"/>
  <c r="L360" i="193"/>
  <c r="M359" i="193"/>
  <c r="L359" i="193"/>
  <c r="M358" i="193"/>
  <c r="L358" i="193"/>
  <c r="M357" i="193"/>
  <c r="L357" i="193"/>
  <c r="M356" i="193"/>
  <c r="L356" i="193"/>
  <c r="M355" i="193"/>
  <c r="L355" i="193"/>
  <c r="M354" i="193"/>
  <c r="L354" i="193"/>
  <c r="M353" i="193"/>
  <c r="L353" i="193"/>
  <c r="M352" i="193"/>
  <c r="L352" i="193"/>
  <c r="M351" i="193"/>
  <c r="L351" i="193"/>
  <c r="M350" i="193"/>
  <c r="L350" i="193"/>
  <c r="M349" i="193"/>
  <c r="L349" i="193"/>
  <c r="M348" i="193"/>
  <c r="L348" i="193"/>
  <c r="M347" i="193"/>
  <c r="L347" i="193"/>
  <c r="M346" i="193"/>
  <c r="L346" i="193"/>
  <c r="M345" i="193"/>
  <c r="L345" i="193"/>
  <c r="M344" i="193"/>
  <c r="L344" i="193"/>
  <c r="M343" i="193"/>
  <c r="L343" i="193"/>
  <c r="M342" i="193"/>
  <c r="L342" i="193"/>
  <c r="M341" i="193"/>
  <c r="L341" i="193"/>
  <c r="M340" i="193"/>
  <c r="L340" i="193"/>
  <c r="M339" i="193"/>
  <c r="L339" i="193"/>
  <c r="M338" i="193"/>
  <c r="L338" i="193"/>
  <c r="M337" i="193"/>
  <c r="L337" i="193"/>
  <c r="M336" i="193"/>
  <c r="L336" i="193"/>
  <c r="M335" i="193"/>
  <c r="L335" i="193"/>
  <c r="M334" i="193"/>
  <c r="L334" i="193"/>
  <c r="M333" i="193"/>
  <c r="L333" i="193"/>
  <c r="M332" i="193"/>
  <c r="L332" i="193"/>
  <c r="M331" i="193"/>
  <c r="L331" i="193"/>
  <c r="M330" i="193"/>
  <c r="L330" i="193"/>
  <c r="M329" i="193"/>
  <c r="L329" i="193"/>
  <c r="M328" i="193"/>
  <c r="L328" i="193"/>
  <c r="M327" i="193"/>
  <c r="L327" i="193"/>
  <c r="M326" i="193"/>
  <c r="L326" i="193"/>
  <c r="M325" i="193"/>
  <c r="L325" i="193"/>
  <c r="M324" i="193"/>
  <c r="L324" i="193"/>
  <c r="M323" i="193"/>
  <c r="L323" i="193"/>
  <c r="M322" i="193"/>
  <c r="L322" i="193"/>
  <c r="M321" i="193"/>
  <c r="L321" i="193"/>
  <c r="M320" i="193"/>
  <c r="L320" i="193"/>
  <c r="M319" i="193"/>
  <c r="L319" i="193"/>
  <c r="M318" i="193"/>
  <c r="L318" i="193"/>
  <c r="M317" i="193"/>
  <c r="L317" i="193"/>
  <c r="M316" i="193"/>
  <c r="L316" i="193"/>
  <c r="M315" i="193"/>
  <c r="L315" i="193"/>
  <c r="M314" i="193"/>
  <c r="L314" i="193"/>
  <c r="M313" i="193"/>
  <c r="L313" i="193"/>
  <c r="M312" i="193"/>
  <c r="L312" i="193"/>
  <c r="M311" i="193"/>
  <c r="L311" i="193"/>
  <c r="M310" i="193"/>
  <c r="L310" i="193"/>
  <c r="M309" i="193"/>
  <c r="L309" i="193"/>
  <c r="M308" i="193"/>
  <c r="L308" i="193"/>
  <c r="M307" i="193"/>
  <c r="L307" i="193"/>
  <c r="M306" i="193"/>
  <c r="L306" i="193"/>
  <c r="M305" i="193"/>
  <c r="L305" i="193"/>
  <c r="M304" i="193"/>
  <c r="L304" i="193"/>
  <c r="M303" i="193"/>
  <c r="L303" i="193"/>
  <c r="M302" i="193"/>
  <c r="L302" i="193"/>
  <c r="M301" i="193"/>
  <c r="L301" i="193"/>
  <c r="M300" i="193"/>
  <c r="L300" i="193"/>
  <c r="M299" i="193"/>
  <c r="L299" i="193"/>
  <c r="M298" i="193"/>
  <c r="L298" i="193"/>
  <c r="M297" i="193"/>
  <c r="L297" i="193"/>
  <c r="M296" i="193"/>
  <c r="L296" i="193"/>
  <c r="M295" i="193"/>
  <c r="L295" i="193"/>
  <c r="M294" i="193"/>
  <c r="L294" i="193"/>
  <c r="M293" i="193"/>
  <c r="L293" i="193"/>
  <c r="M292" i="193"/>
  <c r="L292" i="193"/>
  <c r="M291" i="193"/>
  <c r="L291" i="193"/>
  <c r="M290" i="193"/>
  <c r="L290" i="193"/>
  <c r="M289" i="193"/>
  <c r="L289" i="193"/>
  <c r="M288" i="193"/>
  <c r="L288" i="193"/>
  <c r="M287" i="193"/>
  <c r="L287" i="193"/>
  <c r="M286" i="193"/>
  <c r="L286" i="193"/>
  <c r="M285" i="193"/>
  <c r="L285" i="193"/>
  <c r="M284" i="193"/>
  <c r="L284" i="193"/>
  <c r="M283" i="193"/>
  <c r="L283" i="193"/>
  <c r="M282" i="193"/>
  <c r="L282" i="193"/>
  <c r="M281" i="193"/>
  <c r="L281" i="193"/>
  <c r="M280" i="193"/>
  <c r="L280" i="193"/>
  <c r="M279" i="193"/>
  <c r="L279" i="193"/>
  <c r="M278" i="193"/>
  <c r="L278" i="193"/>
  <c r="M277" i="193"/>
  <c r="L277" i="193"/>
  <c r="M276" i="193"/>
  <c r="L276" i="193"/>
  <c r="M275" i="193"/>
  <c r="L275" i="193"/>
  <c r="M274" i="193"/>
  <c r="L274" i="193"/>
  <c r="M273" i="193"/>
  <c r="L273" i="193"/>
  <c r="M272" i="193"/>
  <c r="L272" i="193"/>
  <c r="M271" i="193"/>
  <c r="L271" i="193"/>
  <c r="M270" i="193"/>
  <c r="L270" i="193"/>
  <c r="M269" i="193"/>
  <c r="L269" i="193"/>
  <c r="M268" i="193"/>
  <c r="L268" i="193"/>
  <c r="M267" i="193"/>
  <c r="L267" i="193"/>
  <c r="M266" i="193"/>
  <c r="L266" i="193"/>
  <c r="M265" i="193"/>
  <c r="L265" i="193"/>
  <c r="M264" i="193"/>
  <c r="L264" i="193"/>
  <c r="M263" i="193"/>
  <c r="L263" i="193"/>
  <c r="M262" i="193"/>
  <c r="L262" i="193"/>
  <c r="M261" i="193"/>
  <c r="L261" i="193"/>
  <c r="M260" i="193"/>
  <c r="L260" i="193"/>
  <c r="M259" i="193"/>
  <c r="L259" i="193"/>
  <c r="M258" i="193"/>
  <c r="L258" i="193"/>
  <c r="M257" i="193"/>
  <c r="L257" i="193"/>
  <c r="M256" i="193"/>
  <c r="L256" i="193"/>
  <c r="M255" i="193"/>
  <c r="L255" i="193"/>
  <c r="M254" i="193"/>
  <c r="L254" i="193"/>
  <c r="M253" i="193"/>
  <c r="L253" i="193"/>
  <c r="M252" i="193"/>
  <c r="L252" i="193"/>
  <c r="M251" i="193"/>
  <c r="L251" i="193"/>
  <c r="M250" i="193"/>
  <c r="L250" i="193"/>
  <c r="M249" i="193"/>
  <c r="L249" i="193"/>
  <c r="M248" i="193"/>
  <c r="L248" i="193"/>
  <c r="M247" i="193"/>
  <c r="L247" i="193"/>
  <c r="M246" i="193"/>
  <c r="L246" i="193"/>
  <c r="M245" i="193"/>
  <c r="L245" i="193"/>
  <c r="M244" i="193"/>
  <c r="L244" i="193"/>
  <c r="M243" i="193"/>
  <c r="L243" i="193"/>
  <c r="M242" i="193"/>
  <c r="L242" i="193"/>
  <c r="M241" i="193"/>
  <c r="L241" i="193"/>
  <c r="M240" i="193"/>
  <c r="L240" i="193"/>
  <c r="M239" i="193"/>
  <c r="L239" i="193"/>
  <c r="M238" i="193"/>
  <c r="L238" i="193"/>
  <c r="M237" i="193"/>
  <c r="L237" i="193"/>
  <c r="M236" i="193"/>
  <c r="L236" i="193"/>
  <c r="M235" i="193"/>
  <c r="L235" i="193"/>
  <c r="M234" i="193"/>
  <c r="L234" i="193"/>
  <c r="M233" i="193"/>
  <c r="L233" i="193"/>
  <c r="M232" i="193"/>
  <c r="L232" i="193"/>
  <c r="M231" i="193"/>
  <c r="L231" i="193"/>
  <c r="M230" i="193"/>
  <c r="L230" i="193"/>
  <c r="M229" i="193"/>
  <c r="L229" i="193"/>
  <c r="M228" i="193"/>
  <c r="L228" i="193"/>
  <c r="M227" i="193"/>
  <c r="L227" i="193"/>
  <c r="M226" i="193"/>
  <c r="L226" i="193"/>
  <c r="M225" i="193"/>
  <c r="L225" i="193"/>
  <c r="M224" i="193"/>
  <c r="L224" i="193"/>
  <c r="M223" i="193"/>
  <c r="L223" i="193"/>
  <c r="M222" i="193"/>
  <c r="L222" i="193"/>
  <c r="M221" i="193"/>
  <c r="L221" i="193"/>
  <c r="M220" i="193"/>
  <c r="L220" i="193"/>
  <c r="M219" i="193"/>
  <c r="L219" i="193"/>
  <c r="M218" i="193"/>
  <c r="L218" i="193"/>
  <c r="M217" i="193"/>
  <c r="L217" i="193"/>
  <c r="M216" i="193"/>
  <c r="L216" i="193"/>
  <c r="M215" i="193"/>
  <c r="L215" i="193"/>
  <c r="M214" i="193"/>
  <c r="L214" i="193"/>
  <c r="M213" i="193"/>
  <c r="L213" i="193"/>
  <c r="M212" i="193"/>
  <c r="L212" i="193"/>
  <c r="M211" i="193"/>
  <c r="L211" i="193"/>
  <c r="M210" i="193"/>
  <c r="L210" i="193"/>
  <c r="M209" i="193"/>
  <c r="L209" i="193"/>
  <c r="M208" i="193"/>
  <c r="L208" i="193"/>
  <c r="M207" i="193"/>
  <c r="L207" i="193"/>
  <c r="M206" i="193"/>
  <c r="L206" i="193"/>
  <c r="M205" i="193"/>
  <c r="L205" i="193"/>
  <c r="M204" i="193"/>
  <c r="L204" i="193"/>
  <c r="M203" i="193"/>
  <c r="L203" i="193"/>
  <c r="M202" i="193"/>
  <c r="L202" i="193"/>
  <c r="M201" i="193"/>
  <c r="L201" i="193"/>
  <c r="M200" i="193"/>
  <c r="L200" i="193"/>
  <c r="M199" i="193"/>
  <c r="L199" i="193"/>
  <c r="M198" i="193"/>
  <c r="L198" i="193"/>
  <c r="M197" i="193"/>
  <c r="L197" i="193"/>
  <c r="M196" i="193"/>
  <c r="L196" i="193"/>
  <c r="M195" i="193"/>
  <c r="L195" i="193"/>
  <c r="M194" i="193"/>
  <c r="L194" i="193"/>
  <c r="M193" i="193"/>
  <c r="L193" i="193"/>
  <c r="M192" i="193"/>
  <c r="L192" i="193"/>
  <c r="M191" i="193"/>
  <c r="L191" i="193"/>
  <c r="M190" i="193"/>
  <c r="L190" i="193"/>
  <c r="M189" i="193"/>
  <c r="L189" i="193"/>
  <c r="M188" i="193"/>
  <c r="L188" i="193"/>
  <c r="M187" i="193"/>
  <c r="L187" i="193"/>
  <c r="M186" i="193"/>
  <c r="L186" i="193"/>
  <c r="M185" i="193"/>
  <c r="L185" i="193"/>
  <c r="M184" i="193"/>
  <c r="L184" i="193"/>
  <c r="M183" i="193"/>
  <c r="L183" i="193"/>
  <c r="M182" i="193"/>
  <c r="L182" i="193"/>
  <c r="M181" i="193"/>
  <c r="L181" i="193"/>
  <c r="M180" i="193"/>
  <c r="L180" i="193"/>
  <c r="M179" i="193"/>
  <c r="L179" i="193"/>
  <c r="M178" i="193"/>
  <c r="L178" i="193"/>
  <c r="M177" i="193"/>
  <c r="L177" i="193"/>
  <c r="M176" i="193"/>
  <c r="L176" i="193"/>
  <c r="M175" i="193"/>
  <c r="L175" i="193"/>
  <c r="M174" i="193"/>
  <c r="L174" i="193"/>
  <c r="M173" i="193"/>
  <c r="L173" i="193"/>
  <c r="M172" i="193"/>
  <c r="L172" i="193"/>
  <c r="M171" i="193"/>
  <c r="L171" i="193"/>
  <c r="M170" i="193"/>
  <c r="L170" i="193"/>
  <c r="M169" i="193"/>
  <c r="L169" i="193"/>
  <c r="M168" i="193"/>
  <c r="L168" i="193"/>
  <c r="M167" i="193"/>
  <c r="L167" i="193"/>
  <c r="M166" i="193"/>
  <c r="L166" i="193"/>
  <c r="M165" i="193"/>
  <c r="L165" i="193"/>
  <c r="M164" i="193"/>
  <c r="L164" i="193"/>
  <c r="M163" i="193"/>
  <c r="L163" i="193"/>
  <c r="M162" i="193"/>
  <c r="L162" i="193"/>
  <c r="M161" i="193"/>
  <c r="L161" i="193"/>
  <c r="M160" i="193"/>
  <c r="L160" i="193"/>
  <c r="M159" i="193"/>
  <c r="L159" i="193"/>
  <c r="M158" i="193"/>
  <c r="L158" i="193"/>
  <c r="M157" i="193"/>
  <c r="L157" i="193"/>
  <c r="M156" i="193"/>
  <c r="L156" i="193"/>
  <c r="M155" i="193"/>
  <c r="L155" i="193"/>
  <c r="M154" i="193"/>
  <c r="L154" i="193"/>
  <c r="M153" i="193"/>
  <c r="L153" i="193"/>
  <c r="M152" i="193"/>
  <c r="L152" i="193"/>
  <c r="M151" i="193"/>
  <c r="L151" i="193"/>
  <c r="M150" i="193"/>
  <c r="L150" i="193"/>
  <c r="M149" i="193"/>
  <c r="L149" i="193"/>
  <c r="M148" i="193"/>
  <c r="L148" i="193"/>
  <c r="M147" i="193"/>
  <c r="L147" i="193"/>
  <c r="M146" i="193"/>
  <c r="L146" i="193"/>
  <c r="M145" i="193"/>
  <c r="L145" i="193"/>
  <c r="M144" i="193"/>
  <c r="L144" i="193"/>
  <c r="M143" i="193"/>
  <c r="L143" i="193"/>
  <c r="M142" i="193"/>
  <c r="L142" i="193"/>
  <c r="M141" i="193"/>
  <c r="L141" i="193"/>
  <c r="M140" i="193"/>
  <c r="L140" i="193"/>
  <c r="M139" i="193"/>
  <c r="L139" i="193"/>
  <c r="M138" i="193"/>
  <c r="L138" i="193"/>
  <c r="M137" i="193"/>
  <c r="L137" i="193"/>
  <c r="M136" i="193"/>
  <c r="L136" i="193"/>
  <c r="M135" i="193"/>
  <c r="L135" i="193"/>
  <c r="M134" i="193"/>
  <c r="L134" i="193"/>
  <c r="M133" i="193"/>
  <c r="L133" i="193"/>
  <c r="M132" i="193"/>
  <c r="L132" i="193"/>
  <c r="M131" i="193"/>
  <c r="L131" i="193"/>
  <c r="M130" i="193"/>
  <c r="L130" i="193"/>
  <c r="M129" i="193"/>
  <c r="L129" i="193"/>
  <c r="M128" i="193"/>
  <c r="L128" i="193"/>
  <c r="M127" i="193"/>
  <c r="L127" i="193"/>
  <c r="M126" i="193"/>
  <c r="L126" i="193"/>
  <c r="M125" i="193"/>
  <c r="L125" i="193"/>
  <c r="M124" i="193"/>
  <c r="L124" i="193"/>
  <c r="M123" i="193"/>
  <c r="L123" i="193"/>
  <c r="M122" i="193"/>
  <c r="L122" i="193"/>
  <c r="M121" i="193"/>
  <c r="L121" i="193"/>
  <c r="M120" i="193"/>
  <c r="L120" i="193"/>
  <c r="M119" i="193"/>
  <c r="L119" i="193"/>
  <c r="M118" i="193"/>
  <c r="L118" i="193"/>
  <c r="M117" i="193"/>
  <c r="L117" i="193"/>
  <c r="M116" i="193"/>
  <c r="L116" i="193"/>
  <c r="M115" i="193"/>
  <c r="L115" i="193"/>
  <c r="M114" i="193"/>
  <c r="L114" i="193"/>
  <c r="M113" i="193"/>
  <c r="L113" i="193"/>
  <c r="M112" i="193"/>
  <c r="L112" i="193"/>
  <c r="M111" i="193"/>
  <c r="L111" i="193"/>
  <c r="M110" i="193"/>
  <c r="L110" i="193"/>
  <c r="M109" i="193"/>
  <c r="L109" i="193"/>
  <c r="M108" i="193"/>
  <c r="L108" i="193"/>
  <c r="M107" i="193"/>
  <c r="L107" i="193"/>
  <c r="M106" i="193"/>
  <c r="L106" i="193"/>
  <c r="M105" i="193"/>
  <c r="L105" i="193"/>
  <c r="M104" i="193"/>
  <c r="L104" i="193"/>
  <c r="M103" i="193"/>
  <c r="L103" i="193"/>
  <c r="M102" i="193"/>
  <c r="L102" i="193"/>
  <c r="M101" i="193"/>
  <c r="L101" i="193"/>
  <c r="M100" i="193"/>
  <c r="L100" i="193"/>
  <c r="M99" i="193"/>
  <c r="L99" i="193"/>
  <c r="M98" i="193"/>
  <c r="L98" i="193"/>
  <c r="M97" i="193"/>
  <c r="L97" i="193"/>
  <c r="M96" i="193"/>
  <c r="L96" i="193"/>
  <c r="M95" i="193"/>
  <c r="L95" i="193"/>
  <c r="M94" i="193"/>
  <c r="L94" i="193"/>
  <c r="M93" i="193"/>
  <c r="L93" i="193"/>
  <c r="M92" i="193"/>
  <c r="L92" i="193"/>
  <c r="M91" i="193"/>
  <c r="L91" i="193"/>
  <c r="M90" i="193"/>
  <c r="L90" i="193"/>
  <c r="M89" i="193"/>
  <c r="L89" i="193"/>
  <c r="M88" i="193"/>
  <c r="L88" i="193"/>
  <c r="M87" i="193"/>
  <c r="L87" i="193"/>
  <c r="M86" i="193"/>
  <c r="L86" i="193"/>
  <c r="M85" i="193"/>
  <c r="L85" i="193"/>
  <c r="M84" i="193"/>
  <c r="L84" i="193"/>
  <c r="M83" i="193"/>
  <c r="L83" i="193"/>
  <c r="M82" i="193"/>
  <c r="L82" i="193"/>
  <c r="M81" i="193"/>
  <c r="L81" i="193"/>
  <c r="M80" i="193"/>
  <c r="L80" i="193"/>
  <c r="M79" i="193"/>
  <c r="L79" i="193"/>
  <c r="M78" i="193"/>
  <c r="L78" i="193"/>
  <c r="M77" i="193"/>
  <c r="L77" i="193"/>
  <c r="M76" i="193"/>
  <c r="L76" i="193"/>
  <c r="M75" i="193"/>
  <c r="L75" i="193"/>
  <c r="M74" i="193"/>
  <c r="L74" i="193"/>
  <c r="M73" i="193"/>
  <c r="L73" i="193"/>
  <c r="M72" i="193"/>
  <c r="L72" i="193"/>
  <c r="M71" i="193"/>
  <c r="L71" i="193"/>
  <c r="M70" i="193"/>
  <c r="L70" i="193"/>
  <c r="M69" i="193"/>
  <c r="L69" i="193"/>
  <c r="M68" i="193"/>
  <c r="L68" i="193"/>
  <c r="M67" i="193"/>
  <c r="L67" i="193"/>
  <c r="M66" i="193"/>
  <c r="L66" i="193"/>
  <c r="M65" i="193"/>
  <c r="L65" i="193"/>
  <c r="M64" i="193"/>
  <c r="L64" i="193"/>
  <c r="M63" i="193"/>
  <c r="L63" i="193"/>
  <c r="M62" i="193"/>
  <c r="L62" i="193"/>
  <c r="M61" i="193"/>
  <c r="L61" i="193"/>
  <c r="M60" i="193"/>
  <c r="L60" i="193"/>
  <c r="M59" i="193"/>
  <c r="L59" i="193"/>
  <c r="M58" i="193"/>
  <c r="L58" i="193"/>
  <c r="M57" i="193"/>
  <c r="L57" i="193"/>
  <c r="M56" i="193"/>
  <c r="L56" i="193"/>
  <c r="M55" i="193"/>
  <c r="L55" i="193"/>
  <c r="M54" i="193"/>
  <c r="L54" i="193"/>
  <c r="M53" i="193"/>
  <c r="L53" i="193"/>
  <c r="M52" i="193"/>
  <c r="L52" i="193"/>
  <c r="M51" i="193"/>
  <c r="L51" i="193"/>
  <c r="M50" i="193"/>
  <c r="L50" i="193"/>
  <c r="M49" i="193"/>
  <c r="L49" i="193"/>
  <c r="M48" i="193"/>
  <c r="L48" i="193"/>
  <c r="M47" i="193"/>
  <c r="L47" i="193"/>
  <c r="M46" i="193"/>
  <c r="L46" i="193"/>
  <c r="M45" i="193"/>
  <c r="L45" i="193"/>
  <c r="M44" i="193"/>
  <c r="L44" i="193"/>
  <c r="M43" i="193"/>
  <c r="L43" i="193"/>
  <c r="M42" i="193"/>
  <c r="L42" i="193"/>
  <c r="M41" i="193"/>
  <c r="L41" i="193"/>
  <c r="M40" i="193"/>
  <c r="L40" i="193"/>
  <c r="M39" i="193"/>
  <c r="L39" i="193"/>
  <c r="M38" i="193"/>
  <c r="L38" i="193"/>
  <c r="M37" i="193"/>
  <c r="L37" i="193"/>
  <c r="M36" i="193"/>
  <c r="L36" i="193"/>
  <c r="M35" i="193"/>
  <c r="L35" i="193"/>
  <c r="M34" i="193"/>
  <c r="L34" i="193"/>
  <c r="M33" i="193"/>
  <c r="L33" i="193"/>
  <c r="M32" i="193"/>
  <c r="L32" i="193"/>
  <c r="M31" i="193"/>
  <c r="L31" i="193"/>
  <c r="M30" i="193"/>
  <c r="L30" i="193"/>
  <c r="M29" i="193"/>
  <c r="L29" i="193"/>
  <c r="M28" i="193"/>
  <c r="L28" i="193"/>
  <c r="M27" i="193"/>
  <c r="L27" i="193"/>
  <c r="M26" i="193"/>
  <c r="L26" i="193"/>
  <c r="M25" i="193"/>
  <c r="L25" i="193"/>
  <c r="M24" i="193"/>
  <c r="L24" i="193"/>
  <c r="M23" i="193"/>
  <c r="L23" i="193"/>
  <c r="M22" i="193"/>
  <c r="M21" i="193"/>
  <c r="M20" i="193"/>
  <c r="M19" i="193"/>
  <c r="L18" i="193"/>
  <c r="L17" i="193"/>
  <c r="L16" i="193"/>
  <c r="L15" i="193"/>
  <c r="I484" i="193"/>
  <c r="H484" i="193"/>
  <c r="G484" i="193"/>
  <c r="F484" i="193"/>
  <c r="K482" i="193"/>
  <c r="J482" i="193"/>
  <c r="K481" i="193"/>
  <c r="J481" i="193"/>
  <c r="K480" i="193"/>
  <c r="J480" i="193"/>
  <c r="K479" i="193"/>
  <c r="J479" i="193"/>
  <c r="K478" i="193"/>
  <c r="J478" i="193"/>
  <c r="K477" i="193"/>
  <c r="J477" i="193"/>
  <c r="K476" i="193"/>
  <c r="J476" i="193"/>
  <c r="K475" i="193"/>
  <c r="J475" i="193"/>
  <c r="K474" i="193"/>
  <c r="J474" i="193"/>
  <c r="K473" i="193"/>
  <c r="J473" i="193"/>
  <c r="K472" i="193"/>
  <c r="J472" i="193"/>
  <c r="K471" i="193"/>
  <c r="J471" i="193"/>
  <c r="K470" i="193"/>
  <c r="J470" i="193"/>
  <c r="K469" i="193"/>
  <c r="J469" i="193"/>
  <c r="K468" i="193"/>
  <c r="J468" i="193"/>
  <c r="K467" i="193"/>
  <c r="J467" i="193"/>
  <c r="K466" i="193"/>
  <c r="J466" i="193"/>
  <c r="K465" i="193"/>
  <c r="J465" i="193"/>
  <c r="K464" i="193"/>
  <c r="J464" i="193"/>
  <c r="K463" i="193"/>
  <c r="J463" i="193"/>
  <c r="K462" i="193"/>
  <c r="J462" i="193"/>
  <c r="K461" i="193"/>
  <c r="J461" i="193"/>
  <c r="K460" i="193"/>
  <c r="J460" i="193"/>
  <c r="K459" i="193"/>
  <c r="J459" i="193"/>
  <c r="K458" i="193"/>
  <c r="J458" i="193"/>
  <c r="K457" i="193"/>
  <c r="J457" i="193"/>
  <c r="K456" i="193"/>
  <c r="J456" i="193"/>
  <c r="K455" i="193"/>
  <c r="J455" i="193"/>
  <c r="K454" i="193"/>
  <c r="J454" i="193"/>
  <c r="K453" i="193"/>
  <c r="J453" i="193"/>
  <c r="K452" i="193"/>
  <c r="J452" i="193"/>
  <c r="K451" i="193"/>
  <c r="J451" i="193"/>
  <c r="K450" i="193"/>
  <c r="J450" i="193"/>
  <c r="K449" i="193"/>
  <c r="J449" i="193"/>
  <c r="K448" i="193"/>
  <c r="J448" i="193"/>
  <c r="K447" i="193"/>
  <c r="J447" i="193"/>
  <c r="K446" i="193"/>
  <c r="J446" i="193"/>
  <c r="K445" i="193"/>
  <c r="J445" i="193"/>
  <c r="K444" i="193"/>
  <c r="J444" i="193"/>
  <c r="K443" i="193"/>
  <c r="J443" i="193"/>
  <c r="K442" i="193"/>
  <c r="J442" i="193"/>
  <c r="K441" i="193"/>
  <c r="J441" i="193"/>
  <c r="K440" i="193"/>
  <c r="J440" i="193"/>
  <c r="K439" i="193"/>
  <c r="J439" i="193"/>
  <c r="K438" i="193"/>
  <c r="J438" i="193"/>
  <c r="K437" i="193"/>
  <c r="J437" i="193"/>
  <c r="K436" i="193"/>
  <c r="J436" i="193"/>
  <c r="K435" i="193"/>
  <c r="J435" i="193"/>
  <c r="K434" i="193"/>
  <c r="J434" i="193"/>
  <c r="K433" i="193"/>
  <c r="J433" i="193"/>
  <c r="K432" i="193"/>
  <c r="J432" i="193"/>
  <c r="K431" i="193"/>
  <c r="J431" i="193"/>
  <c r="K430" i="193"/>
  <c r="J430" i="193"/>
  <c r="K429" i="193"/>
  <c r="J429" i="193"/>
  <c r="K428" i="193"/>
  <c r="J428" i="193"/>
  <c r="K427" i="193"/>
  <c r="J427" i="193"/>
  <c r="K426" i="193"/>
  <c r="J426" i="193"/>
  <c r="K425" i="193"/>
  <c r="J425" i="193"/>
  <c r="K424" i="193"/>
  <c r="J424" i="193"/>
  <c r="K423" i="193"/>
  <c r="J423" i="193"/>
  <c r="K422" i="193"/>
  <c r="J422" i="193"/>
  <c r="K421" i="193"/>
  <c r="J421" i="193"/>
  <c r="K420" i="193"/>
  <c r="J420" i="193"/>
  <c r="K419" i="193"/>
  <c r="J419" i="193"/>
  <c r="K418" i="193"/>
  <c r="J418" i="193"/>
  <c r="K417" i="193"/>
  <c r="J417" i="193"/>
  <c r="K416" i="193"/>
  <c r="J416" i="193"/>
  <c r="K415" i="193"/>
  <c r="J415" i="193"/>
  <c r="K414" i="193"/>
  <c r="J414" i="193"/>
  <c r="K413" i="193"/>
  <c r="J413" i="193"/>
  <c r="K412" i="193"/>
  <c r="J412" i="193"/>
  <c r="K411" i="193"/>
  <c r="J411" i="193"/>
  <c r="K410" i="193"/>
  <c r="J410" i="193"/>
  <c r="K409" i="193"/>
  <c r="J409" i="193"/>
  <c r="K408" i="193"/>
  <c r="J408" i="193"/>
  <c r="K407" i="193"/>
  <c r="J407" i="193"/>
  <c r="K406" i="193"/>
  <c r="J406" i="193"/>
  <c r="K405" i="193"/>
  <c r="J405" i="193"/>
  <c r="K404" i="193"/>
  <c r="J404" i="193"/>
  <c r="K403" i="193"/>
  <c r="J403" i="193"/>
  <c r="K402" i="193"/>
  <c r="J402" i="193"/>
  <c r="K401" i="193"/>
  <c r="J401" i="193"/>
  <c r="K400" i="193"/>
  <c r="J400" i="193"/>
  <c r="K399" i="193"/>
  <c r="J399" i="193"/>
  <c r="K398" i="193"/>
  <c r="J398" i="193"/>
  <c r="K397" i="193"/>
  <c r="J397" i="193"/>
  <c r="K396" i="193"/>
  <c r="J396" i="193"/>
  <c r="K395" i="193"/>
  <c r="J395" i="193"/>
  <c r="K394" i="193"/>
  <c r="J394" i="193"/>
  <c r="K393" i="193"/>
  <c r="J393" i="193"/>
  <c r="K392" i="193"/>
  <c r="J392" i="193"/>
  <c r="K391" i="193"/>
  <c r="J391" i="193"/>
  <c r="K390" i="193"/>
  <c r="J390" i="193"/>
  <c r="K389" i="193"/>
  <c r="J389" i="193"/>
  <c r="K388" i="193"/>
  <c r="J388" i="193"/>
  <c r="K387" i="193"/>
  <c r="J387" i="193"/>
  <c r="K386" i="193"/>
  <c r="J386" i="193"/>
  <c r="K385" i="193"/>
  <c r="J385" i="193"/>
  <c r="K384" i="193"/>
  <c r="J384" i="193"/>
  <c r="K383" i="193"/>
  <c r="J383" i="193"/>
  <c r="K382" i="193"/>
  <c r="J382" i="193"/>
  <c r="K381" i="193"/>
  <c r="J381" i="193"/>
  <c r="K380" i="193"/>
  <c r="J380" i="193"/>
  <c r="K379" i="193"/>
  <c r="J379" i="193"/>
  <c r="K378" i="193"/>
  <c r="J378" i="193"/>
  <c r="K377" i="193"/>
  <c r="J377" i="193"/>
  <c r="K376" i="193"/>
  <c r="J376" i="193"/>
  <c r="K375" i="193"/>
  <c r="J375" i="193"/>
  <c r="K374" i="193"/>
  <c r="J374" i="193"/>
  <c r="K373" i="193"/>
  <c r="J373" i="193"/>
  <c r="K372" i="193"/>
  <c r="J372" i="193"/>
  <c r="K371" i="193"/>
  <c r="J371" i="193"/>
  <c r="K370" i="193"/>
  <c r="J370" i="193"/>
  <c r="K369" i="193"/>
  <c r="J369" i="193"/>
  <c r="K368" i="193"/>
  <c r="J368" i="193"/>
  <c r="K367" i="193"/>
  <c r="J367" i="193"/>
  <c r="K366" i="193"/>
  <c r="J366" i="193"/>
  <c r="K365" i="193"/>
  <c r="J365" i="193"/>
  <c r="K364" i="193"/>
  <c r="J364" i="193"/>
  <c r="K363" i="193"/>
  <c r="J363" i="193"/>
  <c r="K362" i="193"/>
  <c r="J362" i="193"/>
  <c r="K361" i="193"/>
  <c r="J361" i="193"/>
  <c r="K360" i="193"/>
  <c r="J360" i="193"/>
  <c r="K359" i="193"/>
  <c r="J359" i="193"/>
  <c r="K358" i="193"/>
  <c r="J358" i="193"/>
  <c r="K357" i="193"/>
  <c r="J357" i="193"/>
  <c r="K356" i="193"/>
  <c r="J356" i="193"/>
  <c r="K355" i="193"/>
  <c r="J355" i="193"/>
  <c r="K354" i="193"/>
  <c r="J354" i="193"/>
  <c r="K353" i="193"/>
  <c r="J353" i="193"/>
  <c r="K352" i="193"/>
  <c r="J352" i="193"/>
  <c r="K351" i="193"/>
  <c r="J351" i="193"/>
  <c r="K350" i="193"/>
  <c r="J350" i="193"/>
  <c r="K349" i="193"/>
  <c r="J349" i="193"/>
  <c r="K348" i="193"/>
  <c r="J348" i="193"/>
  <c r="K347" i="193"/>
  <c r="J347" i="193"/>
  <c r="K346" i="193"/>
  <c r="J346" i="193"/>
  <c r="K345" i="193"/>
  <c r="J345" i="193"/>
  <c r="K344" i="193"/>
  <c r="J344" i="193"/>
  <c r="K343" i="193"/>
  <c r="J343" i="193"/>
  <c r="K342" i="193"/>
  <c r="J342" i="193"/>
  <c r="K341" i="193"/>
  <c r="J341" i="193"/>
  <c r="K340" i="193"/>
  <c r="J340" i="193"/>
  <c r="K339" i="193"/>
  <c r="J339" i="193"/>
  <c r="K338" i="193"/>
  <c r="J338" i="193"/>
  <c r="K337" i="193"/>
  <c r="J337" i="193"/>
  <c r="K336" i="193"/>
  <c r="J336" i="193"/>
  <c r="K335" i="193"/>
  <c r="J335" i="193"/>
  <c r="K334" i="193"/>
  <c r="J334" i="193"/>
  <c r="K333" i="193"/>
  <c r="J333" i="193"/>
  <c r="K332" i="193"/>
  <c r="J332" i="193"/>
  <c r="K331" i="193"/>
  <c r="J331" i="193"/>
  <c r="K330" i="193"/>
  <c r="J330" i="193"/>
  <c r="K329" i="193"/>
  <c r="J329" i="193"/>
  <c r="K328" i="193"/>
  <c r="J328" i="193"/>
  <c r="K327" i="193"/>
  <c r="J327" i="193"/>
  <c r="K326" i="193"/>
  <c r="J326" i="193"/>
  <c r="K325" i="193"/>
  <c r="J325" i="193"/>
  <c r="K324" i="193"/>
  <c r="J324" i="193"/>
  <c r="K323" i="193"/>
  <c r="J323" i="193"/>
  <c r="K322" i="193"/>
  <c r="J322" i="193"/>
  <c r="K321" i="193"/>
  <c r="J321" i="193"/>
  <c r="K320" i="193"/>
  <c r="J320" i="193"/>
  <c r="K319" i="193"/>
  <c r="J319" i="193"/>
  <c r="K318" i="193"/>
  <c r="J318" i="193"/>
  <c r="K317" i="193"/>
  <c r="J317" i="193"/>
  <c r="K316" i="193"/>
  <c r="J316" i="193"/>
  <c r="K315" i="193"/>
  <c r="J315" i="193"/>
  <c r="K314" i="193"/>
  <c r="J314" i="193"/>
  <c r="K313" i="193"/>
  <c r="J313" i="193"/>
  <c r="K312" i="193"/>
  <c r="J312" i="193"/>
  <c r="K311" i="193"/>
  <c r="J311" i="193"/>
  <c r="K310" i="193"/>
  <c r="J310" i="193"/>
  <c r="K309" i="193"/>
  <c r="J309" i="193"/>
  <c r="K308" i="193"/>
  <c r="J308" i="193"/>
  <c r="K307" i="193"/>
  <c r="J307" i="193"/>
  <c r="K306" i="193"/>
  <c r="J306" i="193"/>
  <c r="K305" i="193"/>
  <c r="J305" i="193"/>
  <c r="K304" i="193"/>
  <c r="J304" i="193"/>
  <c r="K303" i="193"/>
  <c r="J303" i="193"/>
  <c r="K302" i="193"/>
  <c r="J302" i="193"/>
  <c r="K301" i="193"/>
  <c r="J301" i="193"/>
  <c r="K300" i="193"/>
  <c r="J300" i="193"/>
  <c r="K299" i="193"/>
  <c r="J299" i="193"/>
  <c r="K298" i="193"/>
  <c r="J298" i="193"/>
  <c r="K297" i="193"/>
  <c r="J297" i="193"/>
  <c r="K296" i="193"/>
  <c r="J296" i="193"/>
  <c r="K295" i="193"/>
  <c r="J295" i="193"/>
  <c r="K294" i="193"/>
  <c r="J294" i="193"/>
  <c r="K293" i="193"/>
  <c r="J293" i="193"/>
  <c r="K292" i="193"/>
  <c r="J292" i="193"/>
  <c r="K291" i="193"/>
  <c r="J291" i="193"/>
  <c r="K290" i="193"/>
  <c r="J290" i="193"/>
  <c r="K289" i="193"/>
  <c r="J289" i="193"/>
  <c r="K288" i="193"/>
  <c r="J288" i="193"/>
  <c r="K287" i="193"/>
  <c r="J287" i="193"/>
  <c r="K286" i="193"/>
  <c r="J286" i="193"/>
  <c r="K285" i="193"/>
  <c r="J285" i="193"/>
  <c r="K284" i="193"/>
  <c r="J284" i="193"/>
  <c r="K283" i="193"/>
  <c r="J283" i="193"/>
  <c r="K282" i="193"/>
  <c r="J282" i="193"/>
  <c r="K281" i="193"/>
  <c r="J281" i="193"/>
  <c r="K280" i="193"/>
  <c r="J280" i="193"/>
  <c r="K279" i="193"/>
  <c r="J279" i="193"/>
  <c r="K278" i="193"/>
  <c r="J278" i="193"/>
  <c r="K277" i="193"/>
  <c r="J277" i="193"/>
  <c r="K276" i="193"/>
  <c r="J276" i="193"/>
  <c r="K275" i="193"/>
  <c r="J275" i="193"/>
  <c r="K274" i="193"/>
  <c r="J274" i="193"/>
  <c r="K273" i="193"/>
  <c r="J273" i="193"/>
  <c r="K272" i="193"/>
  <c r="J272" i="193"/>
  <c r="K271" i="193"/>
  <c r="J271" i="193"/>
  <c r="K270" i="193"/>
  <c r="J270" i="193"/>
  <c r="K269" i="193"/>
  <c r="J269" i="193"/>
  <c r="K268" i="193"/>
  <c r="J268" i="193"/>
  <c r="K267" i="193"/>
  <c r="J267" i="193"/>
  <c r="K266" i="193"/>
  <c r="J266" i="193"/>
  <c r="K265" i="193"/>
  <c r="J265" i="193"/>
  <c r="K264" i="193"/>
  <c r="J264" i="193"/>
  <c r="K263" i="193"/>
  <c r="J263" i="193"/>
  <c r="K262" i="193"/>
  <c r="J262" i="193"/>
  <c r="K261" i="193"/>
  <c r="J261" i="193"/>
  <c r="K260" i="193"/>
  <c r="J260" i="193"/>
  <c r="K259" i="193"/>
  <c r="J259" i="193"/>
  <c r="K258" i="193"/>
  <c r="J258" i="193"/>
  <c r="K257" i="193"/>
  <c r="J257" i="193"/>
  <c r="K256" i="193"/>
  <c r="J256" i="193"/>
  <c r="K255" i="193"/>
  <c r="J255" i="193"/>
  <c r="K254" i="193"/>
  <c r="J254" i="193"/>
  <c r="K253" i="193"/>
  <c r="J253" i="193"/>
  <c r="K252" i="193"/>
  <c r="J252" i="193"/>
  <c r="K251" i="193"/>
  <c r="J251" i="193"/>
  <c r="K250" i="193"/>
  <c r="J250" i="193"/>
  <c r="K249" i="193"/>
  <c r="J249" i="193"/>
  <c r="K248" i="193"/>
  <c r="J248" i="193"/>
  <c r="K247" i="193"/>
  <c r="J247" i="193"/>
  <c r="K246" i="193"/>
  <c r="J246" i="193"/>
  <c r="K245" i="193"/>
  <c r="J245" i="193"/>
  <c r="K244" i="193"/>
  <c r="J244" i="193"/>
  <c r="K243" i="193"/>
  <c r="J243" i="193"/>
  <c r="K242" i="193"/>
  <c r="J242" i="193"/>
  <c r="K241" i="193"/>
  <c r="J241" i="193"/>
  <c r="K240" i="193"/>
  <c r="J240" i="193"/>
  <c r="K239" i="193"/>
  <c r="J239" i="193"/>
  <c r="K238" i="193"/>
  <c r="J238" i="193"/>
  <c r="K237" i="193"/>
  <c r="J237" i="193"/>
  <c r="K236" i="193"/>
  <c r="J236" i="193"/>
  <c r="K235" i="193"/>
  <c r="J235" i="193"/>
  <c r="K234" i="193"/>
  <c r="J234" i="193"/>
  <c r="K233" i="193"/>
  <c r="J233" i="193"/>
  <c r="K232" i="193"/>
  <c r="J232" i="193"/>
  <c r="K231" i="193"/>
  <c r="J231" i="193"/>
  <c r="K230" i="193"/>
  <c r="J230" i="193"/>
  <c r="K229" i="193"/>
  <c r="J229" i="193"/>
  <c r="K228" i="193"/>
  <c r="J228" i="193"/>
  <c r="K227" i="193"/>
  <c r="J227" i="193"/>
  <c r="K226" i="193"/>
  <c r="J226" i="193"/>
  <c r="K225" i="193"/>
  <c r="J225" i="193"/>
  <c r="K224" i="193"/>
  <c r="J224" i="193"/>
  <c r="K223" i="193"/>
  <c r="J223" i="193"/>
  <c r="K222" i="193"/>
  <c r="J222" i="193"/>
  <c r="K221" i="193"/>
  <c r="J221" i="193"/>
  <c r="K220" i="193"/>
  <c r="J220" i="193"/>
  <c r="K219" i="193"/>
  <c r="J219" i="193"/>
  <c r="K218" i="193"/>
  <c r="J218" i="193"/>
  <c r="K217" i="193"/>
  <c r="J217" i="193"/>
  <c r="K216" i="193"/>
  <c r="J216" i="193"/>
  <c r="K215" i="193"/>
  <c r="J215" i="193"/>
  <c r="K214" i="193"/>
  <c r="J214" i="193"/>
  <c r="K213" i="193"/>
  <c r="J213" i="193"/>
  <c r="K212" i="193"/>
  <c r="J212" i="193"/>
  <c r="K211" i="193"/>
  <c r="J211" i="193"/>
  <c r="K210" i="193"/>
  <c r="J210" i="193"/>
  <c r="K209" i="193"/>
  <c r="J209" i="193"/>
  <c r="K208" i="193"/>
  <c r="J208" i="193"/>
  <c r="K207" i="193"/>
  <c r="J207" i="193"/>
  <c r="K206" i="193"/>
  <c r="J206" i="193"/>
  <c r="K205" i="193"/>
  <c r="J205" i="193"/>
  <c r="K204" i="193"/>
  <c r="J204" i="193"/>
  <c r="K203" i="193"/>
  <c r="J203" i="193"/>
  <c r="K202" i="193"/>
  <c r="J202" i="193"/>
  <c r="K201" i="193"/>
  <c r="J201" i="193"/>
  <c r="K200" i="193"/>
  <c r="J200" i="193"/>
  <c r="K199" i="193"/>
  <c r="J199" i="193"/>
  <c r="K198" i="193"/>
  <c r="J198" i="193"/>
  <c r="K197" i="193"/>
  <c r="J197" i="193"/>
  <c r="K196" i="193"/>
  <c r="J196" i="193"/>
  <c r="K195" i="193"/>
  <c r="J195" i="193"/>
  <c r="K194" i="193"/>
  <c r="J194" i="193"/>
  <c r="K193" i="193"/>
  <c r="J193" i="193"/>
  <c r="K192" i="193"/>
  <c r="J192" i="193"/>
  <c r="K191" i="193"/>
  <c r="J191" i="193"/>
  <c r="K190" i="193"/>
  <c r="J190" i="193"/>
  <c r="K189" i="193"/>
  <c r="J189" i="193"/>
  <c r="K188" i="193"/>
  <c r="J188" i="193"/>
  <c r="K187" i="193"/>
  <c r="J187" i="193"/>
  <c r="K186" i="193"/>
  <c r="J186" i="193"/>
  <c r="K185" i="193"/>
  <c r="J185" i="193"/>
  <c r="K184" i="193"/>
  <c r="J184" i="193"/>
  <c r="K183" i="193"/>
  <c r="J183" i="193"/>
  <c r="K182" i="193"/>
  <c r="J182" i="193"/>
  <c r="K181" i="193"/>
  <c r="J181" i="193"/>
  <c r="K180" i="193"/>
  <c r="J180" i="193"/>
  <c r="K179" i="193"/>
  <c r="J179" i="193"/>
  <c r="K178" i="193"/>
  <c r="J178" i="193"/>
  <c r="K177" i="193"/>
  <c r="J177" i="193"/>
  <c r="K176" i="193"/>
  <c r="J176" i="193"/>
  <c r="K175" i="193"/>
  <c r="J175" i="193"/>
  <c r="K174" i="193"/>
  <c r="J174" i="193"/>
  <c r="K173" i="193"/>
  <c r="J173" i="193"/>
  <c r="K172" i="193"/>
  <c r="J172" i="193"/>
  <c r="K171" i="193"/>
  <c r="J171" i="193"/>
  <c r="K170" i="193"/>
  <c r="J170" i="193"/>
  <c r="K169" i="193"/>
  <c r="J169" i="193"/>
  <c r="K168" i="193"/>
  <c r="J168" i="193"/>
  <c r="K167" i="193"/>
  <c r="J167" i="193"/>
  <c r="K166" i="193"/>
  <c r="J166" i="193"/>
  <c r="K165" i="193"/>
  <c r="J165" i="193"/>
  <c r="K164" i="193"/>
  <c r="J164" i="193"/>
  <c r="K163" i="193"/>
  <c r="J163" i="193"/>
  <c r="K162" i="193"/>
  <c r="J162" i="193"/>
  <c r="K161" i="193"/>
  <c r="J161" i="193"/>
  <c r="K160" i="193"/>
  <c r="J160" i="193"/>
  <c r="K159" i="193"/>
  <c r="J159" i="193"/>
  <c r="K158" i="193"/>
  <c r="J158" i="193"/>
  <c r="K157" i="193"/>
  <c r="J157" i="193"/>
  <c r="K156" i="193"/>
  <c r="J156" i="193"/>
  <c r="K155" i="193"/>
  <c r="J155" i="193"/>
  <c r="K154" i="193"/>
  <c r="J154" i="193"/>
  <c r="K153" i="193"/>
  <c r="J153" i="193"/>
  <c r="K152" i="193"/>
  <c r="J152" i="193"/>
  <c r="K151" i="193"/>
  <c r="J151" i="193"/>
  <c r="K150" i="193"/>
  <c r="J150" i="193"/>
  <c r="K149" i="193"/>
  <c r="J149" i="193"/>
  <c r="K148" i="193"/>
  <c r="J148" i="193"/>
  <c r="K147" i="193"/>
  <c r="J147" i="193"/>
  <c r="K146" i="193"/>
  <c r="J146" i="193"/>
  <c r="K145" i="193"/>
  <c r="J145" i="193"/>
  <c r="K144" i="193"/>
  <c r="J144" i="193"/>
  <c r="K143" i="193"/>
  <c r="J143" i="193"/>
  <c r="K142" i="193"/>
  <c r="J142" i="193"/>
  <c r="K141" i="193"/>
  <c r="J141" i="193"/>
  <c r="K140" i="193"/>
  <c r="J140" i="193"/>
  <c r="K139" i="193"/>
  <c r="J139" i="193"/>
  <c r="K138" i="193"/>
  <c r="J138" i="193"/>
  <c r="K137" i="193"/>
  <c r="J137" i="193"/>
  <c r="K136" i="193"/>
  <c r="J136" i="193"/>
  <c r="K135" i="193"/>
  <c r="J135" i="193"/>
  <c r="K134" i="193"/>
  <c r="J134" i="193"/>
  <c r="K133" i="193"/>
  <c r="J133" i="193"/>
  <c r="K132" i="193"/>
  <c r="J132" i="193"/>
  <c r="K131" i="193"/>
  <c r="J131" i="193"/>
  <c r="K130" i="193"/>
  <c r="J130" i="193"/>
  <c r="K129" i="193"/>
  <c r="J129" i="193"/>
  <c r="K128" i="193"/>
  <c r="J128" i="193"/>
  <c r="K127" i="193"/>
  <c r="J127" i="193"/>
  <c r="K126" i="193"/>
  <c r="J126" i="193"/>
  <c r="K125" i="193"/>
  <c r="J125" i="193"/>
  <c r="K124" i="193"/>
  <c r="J124" i="193"/>
  <c r="K123" i="193"/>
  <c r="J123" i="193"/>
  <c r="K122" i="193"/>
  <c r="J122" i="193"/>
  <c r="K121" i="193"/>
  <c r="J121" i="193"/>
  <c r="K120" i="193"/>
  <c r="J120" i="193"/>
  <c r="K119" i="193"/>
  <c r="J119" i="193"/>
  <c r="K118" i="193"/>
  <c r="J118" i="193"/>
  <c r="K117" i="193"/>
  <c r="J117" i="193"/>
  <c r="K116" i="193"/>
  <c r="J116" i="193"/>
  <c r="K115" i="193"/>
  <c r="J115" i="193"/>
  <c r="K114" i="193"/>
  <c r="J114" i="193"/>
  <c r="K113" i="193"/>
  <c r="J113" i="193"/>
  <c r="K112" i="193"/>
  <c r="J112" i="193"/>
  <c r="K111" i="193"/>
  <c r="J111" i="193"/>
  <c r="K110" i="193"/>
  <c r="J110" i="193"/>
  <c r="K109" i="193"/>
  <c r="J109" i="193"/>
  <c r="K108" i="193"/>
  <c r="J108" i="193"/>
  <c r="K107" i="193"/>
  <c r="J107" i="193"/>
  <c r="K106" i="193"/>
  <c r="J106" i="193"/>
  <c r="K105" i="193"/>
  <c r="J105" i="193"/>
  <c r="K104" i="193"/>
  <c r="J104" i="193"/>
  <c r="K103" i="193"/>
  <c r="J103" i="193"/>
  <c r="K102" i="193"/>
  <c r="J102" i="193"/>
  <c r="K101" i="193"/>
  <c r="J101" i="193"/>
  <c r="K100" i="193"/>
  <c r="J100" i="193"/>
  <c r="K99" i="193"/>
  <c r="J99" i="193"/>
  <c r="K98" i="193"/>
  <c r="J98" i="193"/>
  <c r="K97" i="193"/>
  <c r="J97" i="193"/>
  <c r="K96" i="193"/>
  <c r="J96" i="193"/>
  <c r="K95" i="193"/>
  <c r="J95" i="193"/>
  <c r="K94" i="193"/>
  <c r="J94" i="193"/>
  <c r="K93" i="193"/>
  <c r="J93" i="193"/>
  <c r="K92" i="193"/>
  <c r="J92" i="193"/>
  <c r="K91" i="193"/>
  <c r="J91" i="193"/>
  <c r="K90" i="193"/>
  <c r="J90" i="193"/>
  <c r="K89" i="193"/>
  <c r="J89" i="193"/>
  <c r="K88" i="193"/>
  <c r="J88" i="193"/>
  <c r="K87" i="193"/>
  <c r="J87" i="193"/>
  <c r="K86" i="193"/>
  <c r="J86" i="193"/>
  <c r="K85" i="193"/>
  <c r="J85" i="193"/>
  <c r="K84" i="193"/>
  <c r="J84" i="193"/>
  <c r="K83" i="193"/>
  <c r="J83" i="193"/>
  <c r="K82" i="193"/>
  <c r="J82" i="193"/>
  <c r="K81" i="193"/>
  <c r="J81" i="193"/>
  <c r="K80" i="193"/>
  <c r="J80" i="193"/>
  <c r="K79" i="193"/>
  <c r="J79" i="193"/>
  <c r="K78" i="193"/>
  <c r="J78" i="193"/>
  <c r="K77" i="193"/>
  <c r="J77" i="193"/>
  <c r="K76" i="193"/>
  <c r="J76" i="193"/>
  <c r="K75" i="193"/>
  <c r="J75" i="193"/>
  <c r="K74" i="193"/>
  <c r="J74" i="193"/>
  <c r="K73" i="193"/>
  <c r="J73" i="193"/>
  <c r="K72" i="193"/>
  <c r="J72" i="193"/>
  <c r="K71" i="193"/>
  <c r="J71" i="193"/>
  <c r="K70" i="193"/>
  <c r="J70" i="193"/>
  <c r="K69" i="193"/>
  <c r="J69" i="193"/>
  <c r="K68" i="193"/>
  <c r="J68" i="193"/>
  <c r="K67" i="193"/>
  <c r="J67" i="193"/>
  <c r="K66" i="193"/>
  <c r="J66" i="193"/>
  <c r="K65" i="193"/>
  <c r="J65" i="193"/>
  <c r="K64" i="193"/>
  <c r="J64" i="193"/>
  <c r="K63" i="193"/>
  <c r="J63" i="193"/>
  <c r="K62" i="193"/>
  <c r="J62" i="193"/>
  <c r="K61" i="193"/>
  <c r="J61" i="193"/>
  <c r="K60" i="193"/>
  <c r="J60" i="193"/>
  <c r="K59" i="193"/>
  <c r="J59" i="193"/>
  <c r="K58" i="193"/>
  <c r="J58" i="193"/>
  <c r="K57" i="193"/>
  <c r="J57" i="193"/>
  <c r="K56" i="193"/>
  <c r="J56" i="193"/>
  <c r="K55" i="193"/>
  <c r="J55" i="193"/>
  <c r="K54" i="193"/>
  <c r="J54" i="193"/>
  <c r="K53" i="193"/>
  <c r="J53" i="193"/>
  <c r="K52" i="193"/>
  <c r="J52" i="193"/>
  <c r="K51" i="193"/>
  <c r="J51" i="193"/>
  <c r="K50" i="193"/>
  <c r="J50" i="193"/>
  <c r="K49" i="193"/>
  <c r="J49" i="193"/>
  <c r="K48" i="193"/>
  <c r="J48" i="193"/>
  <c r="K47" i="193"/>
  <c r="J47" i="193"/>
  <c r="K46" i="193"/>
  <c r="J46" i="193"/>
  <c r="K45" i="193"/>
  <c r="J45" i="193"/>
  <c r="K44" i="193"/>
  <c r="J44" i="193"/>
  <c r="K43" i="193"/>
  <c r="J43" i="193"/>
  <c r="K42" i="193"/>
  <c r="J42" i="193"/>
  <c r="K41" i="193"/>
  <c r="J41" i="193"/>
  <c r="K40" i="193"/>
  <c r="J40" i="193"/>
  <c r="K39" i="193"/>
  <c r="J39" i="193"/>
  <c r="K38" i="193"/>
  <c r="J38" i="193"/>
  <c r="K37" i="193"/>
  <c r="J37" i="193"/>
  <c r="K36" i="193"/>
  <c r="J36" i="193"/>
  <c r="K35" i="193"/>
  <c r="J35" i="193"/>
  <c r="K34" i="193"/>
  <c r="J34" i="193"/>
  <c r="K33" i="193"/>
  <c r="J33" i="193"/>
  <c r="K32" i="193"/>
  <c r="J32" i="193"/>
  <c r="K31" i="193"/>
  <c r="J31" i="193"/>
  <c r="K30" i="193"/>
  <c r="J30" i="193"/>
  <c r="K29" i="193"/>
  <c r="J29" i="193"/>
  <c r="K28" i="193"/>
  <c r="J28" i="193"/>
  <c r="K27" i="193"/>
  <c r="J27" i="193"/>
  <c r="K26" i="193"/>
  <c r="J26" i="193"/>
  <c r="K25" i="193"/>
  <c r="J25" i="193"/>
  <c r="K24" i="193"/>
  <c r="J24" i="193"/>
  <c r="K23" i="193"/>
  <c r="J23" i="193"/>
  <c r="K22" i="193"/>
  <c r="J22" i="193"/>
  <c r="K21" i="193"/>
  <c r="J21" i="193"/>
  <c r="K20" i="193"/>
  <c r="J20" i="193"/>
  <c r="K19" i="193"/>
  <c r="J19" i="193"/>
  <c r="K18" i="193"/>
  <c r="J18" i="193"/>
  <c r="K17" i="193"/>
  <c r="J17" i="193"/>
  <c r="K16" i="193"/>
  <c r="J16" i="193"/>
  <c r="K15" i="193"/>
  <c r="J15" i="193"/>
  <c r="D4" i="193"/>
  <c r="C2" i="193"/>
  <c r="C1" i="192"/>
  <c r="M28" i="192" s="1"/>
  <c r="G28" i="192" s="1"/>
  <c r="I28" i="192" s="1"/>
  <c r="C1" i="190"/>
  <c r="E311" i="192"/>
  <c r="D311" i="192"/>
  <c r="A311" i="192"/>
  <c r="M308" i="192"/>
  <c r="G308" i="192" s="1"/>
  <c r="I308" i="192" s="1"/>
  <c r="K308" i="192"/>
  <c r="F308" i="192" s="1"/>
  <c r="M307" i="192"/>
  <c r="G307" i="192" s="1"/>
  <c r="I307" i="192" s="1"/>
  <c r="K307" i="192"/>
  <c r="M306" i="192"/>
  <c r="G306" i="192" s="1"/>
  <c r="K306" i="192"/>
  <c r="F306" i="192" s="1"/>
  <c r="M305" i="192"/>
  <c r="G305" i="192" s="1"/>
  <c r="I305" i="192" s="1"/>
  <c r="K305" i="192"/>
  <c r="M304" i="192"/>
  <c r="G304" i="192" s="1"/>
  <c r="K304" i="192"/>
  <c r="F304" i="192" s="1"/>
  <c r="M303" i="192"/>
  <c r="K303" i="192"/>
  <c r="F303" i="192" s="1"/>
  <c r="M302" i="192"/>
  <c r="G302" i="192" s="1"/>
  <c r="K302" i="192"/>
  <c r="F302" i="192" s="1"/>
  <c r="M301" i="192"/>
  <c r="G301" i="192" s="1"/>
  <c r="K301" i="192"/>
  <c r="F301" i="192" s="1"/>
  <c r="M300" i="192"/>
  <c r="G300" i="192" s="1"/>
  <c r="K300" i="192"/>
  <c r="F300" i="192" s="1"/>
  <c r="M299" i="192"/>
  <c r="K299" i="192"/>
  <c r="M298" i="192"/>
  <c r="G298" i="192" s="1"/>
  <c r="K298" i="192"/>
  <c r="M297" i="192"/>
  <c r="G297" i="192" s="1"/>
  <c r="K297" i="192"/>
  <c r="F297" i="192" s="1"/>
  <c r="M296" i="192"/>
  <c r="G296" i="192" s="1"/>
  <c r="K296" i="192"/>
  <c r="F296" i="192" s="1"/>
  <c r="M295" i="192"/>
  <c r="G295" i="192" s="1"/>
  <c r="K295" i="192"/>
  <c r="F295" i="192" s="1"/>
  <c r="M294" i="192"/>
  <c r="G294" i="192" s="1"/>
  <c r="I294" i="192" s="1"/>
  <c r="K294" i="192"/>
  <c r="M293" i="192"/>
  <c r="G293" i="192" s="1"/>
  <c r="K293" i="192"/>
  <c r="F293" i="192" s="1"/>
  <c r="M292" i="192"/>
  <c r="G292" i="192" s="1"/>
  <c r="K292" i="192"/>
  <c r="F292" i="192" s="1"/>
  <c r="M291" i="192"/>
  <c r="G291" i="192" s="1"/>
  <c r="K291" i="192"/>
  <c r="F291" i="192" s="1"/>
  <c r="M290" i="192"/>
  <c r="G290" i="192" s="1"/>
  <c r="K290" i="192"/>
  <c r="F290" i="192" s="1"/>
  <c r="M289" i="192"/>
  <c r="G289" i="192" s="1"/>
  <c r="K289" i="192"/>
  <c r="F289" i="192" s="1"/>
  <c r="M288" i="192"/>
  <c r="G288" i="192" s="1"/>
  <c r="K288" i="192"/>
  <c r="F288" i="192" s="1"/>
  <c r="M287" i="192"/>
  <c r="K287" i="192"/>
  <c r="F287" i="192" s="1"/>
  <c r="M286" i="192"/>
  <c r="G286" i="192" s="1"/>
  <c r="I286" i="192" s="1"/>
  <c r="K286" i="192"/>
  <c r="M285" i="192"/>
  <c r="G285" i="192" s="1"/>
  <c r="K285" i="192"/>
  <c r="F285" i="192" s="1"/>
  <c r="M284" i="192"/>
  <c r="G284" i="192" s="1"/>
  <c r="K284" i="192"/>
  <c r="F284" i="192" s="1"/>
  <c r="M283" i="192"/>
  <c r="G283" i="192" s="1"/>
  <c r="K283" i="192"/>
  <c r="F283" i="192" s="1"/>
  <c r="M282" i="192"/>
  <c r="G282" i="192" s="1"/>
  <c r="K282" i="192"/>
  <c r="F282" i="192" s="1"/>
  <c r="M281" i="192"/>
  <c r="G281" i="192" s="1"/>
  <c r="K281" i="192"/>
  <c r="F281" i="192" s="1"/>
  <c r="M280" i="192"/>
  <c r="G280" i="192" s="1"/>
  <c r="K280" i="192"/>
  <c r="F280" i="192" s="1"/>
  <c r="M279" i="192"/>
  <c r="G279" i="192" s="1"/>
  <c r="I279" i="192" s="1"/>
  <c r="K279" i="192"/>
  <c r="M278" i="192"/>
  <c r="K278" i="192"/>
  <c r="F278" i="192" s="1"/>
  <c r="M277" i="192"/>
  <c r="K277" i="192"/>
  <c r="F277" i="192" s="1"/>
  <c r="M276" i="192"/>
  <c r="K276" i="192"/>
  <c r="F276" i="192" s="1"/>
  <c r="M275" i="192"/>
  <c r="K275" i="192"/>
  <c r="F275" i="192" s="1"/>
  <c r="M274" i="192"/>
  <c r="G274" i="192" s="1"/>
  <c r="I274" i="192" s="1"/>
  <c r="K274" i="192"/>
  <c r="M273" i="192"/>
  <c r="G273" i="192" s="1"/>
  <c r="K273" i="192"/>
  <c r="F273" i="192" s="1"/>
  <c r="M272" i="192"/>
  <c r="G272" i="192" s="1"/>
  <c r="K272" i="192"/>
  <c r="F272" i="192" s="1"/>
  <c r="M271" i="192"/>
  <c r="G271" i="192" s="1"/>
  <c r="K271" i="192"/>
  <c r="F271" i="192" s="1"/>
  <c r="M270" i="192"/>
  <c r="G270" i="192" s="1"/>
  <c r="K270" i="192"/>
  <c r="F270" i="192" s="1"/>
  <c r="M269" i="192"/>
  <c r="G269" i="192" s="1"/>
  <c r="K269" i="192"/>
  <c r="F269" i="192" s="1"/>
  <c r="M267" i="192"/>
  <c r="G267" i="192" s="1"/>
  <c r="K267" i="192"/>
  <c r="F267" i="192" s="1"/>
  <c r="M266" i="192"/>
  <c r="G266" i="192" s="1"/>
  <c r="K266" i="192"/>
  <c r="F266" i="192" s="1"/>
  <c r="M264" i="192"/>
  <c r="G264" i="192" s="1"/>
  <c r="K264" i="192"/>
  <c r="F264" i="192" s="1"/>
  <c r="M262" i="192"/>
  <c r="G262" i="192" s="1"/>
  <c r="K262" i="192"/>
  <c r="M261" i="192"/>
  <c r="G261" i="192" s="1"/>
  <c r="K261" i="192"/>
  <c r="F261" i="192" s="1"/>
  <c r="M260" i="192"/>
  <c r="G260" i="192" s="1"/>
  <c r="K260" i="192"/>
  <c r="F260" i="192" s="1"/>
  <c r="M259" i="192"/>
  <c r="G259" i="192" s="1"/>
  <c r="K259" i="192"/>
  <c r="F259" i="192" s="1"/>
  <c r="M258" i="192"/>
  <c r="G258" i="192" s="1"/>
  <c r="K258" i="192"/>
  <c r="F258" i="192" s="1"/>
  <c r="M257" i="192"/>
  <c r="G257" i="192" s="1"/>
  <c r="K257" i="192"/>
  <c r="F257" i="192" s="1"/>
  <c r="M256" i="192"/>
  <c r="G256" i="192" s="1"/>
  <c r="K256" i="192"/>
  <c r="M255" i="192"/>
  <c r="G255" i="192" s="1"/>
  <c r="K255" i="192"/>
  <c r="F255" i="192" s="1"/>
  <c r="M254" i="192"/>
  <c r="G254" i="192" s="1"/>
  <c r="K254" i="192"/>
  <c r="F254" i="192" s="1"/>
  <c r="M253" i="192"/>
  <c r="G253" i="192" s="1"/>
  <c r="K253" i="192"/>
  <c r="F253" i="192" s="1"/>
  <c r="M252" i="192"/>
  <c r="G252" i="192" s="1"/>
  <c r="K252" i="192"/>
  <c r="F252" i="192" s="1"/>
  <c r="M251" i="192"/>
  <c r="G251" i="192" s="1"/>
  <c r="K251" i="192"/>
  <c r="F251" i="192" s="1"/>
  <c r="M250" i="192"/>
  <c r="G250" i="192" s="1"/>
  <c r="I250" i="192" s="1"/>
  <c r="K250" i="192"/>
  <c r="M249" i="192"/>
  <c r="G249" i="192" s="1"/>
  <c r="I249" i="192" s="1"/>
  <c r="K249" i="192"/>
  <c r="M230" i="192"/>
  <c r="G230" i="192" s="1"/>
  <c r="I230" i="192" s="1"/>
  <c r="K230" i="192"/>
  <c r="M229" i="192"/>
  <c r="G229" i="192" s="1"/>
  <c r="I229" i="192" s="1"/>
  <c r="H229" i="5" s="1"/>
  <c r="K229" i="192"/>
  <c r="M228" i="192"/>
  <c r="G228" i="192" s="1"/>
  <c r="I228" i="192" s="1"/>
  <c r="H228" i="5" s="1"/>
  <c r="K228" i="192"/>
  <c r="M227" i="192"/>
  <c r="G227" i="192" s="1"/>
  <c r="K227" i="192"/>
  <c r="M226" i="192"/>
  <c r="G226" i="192" s="1"/>
  <c r="I226" i="192" s="1"/>
  <c r="K226" i="192"/>
  <c r="M225" i="192"/>
  <c r="G225" i="192" s="1"/>
  <c r="I225" i="192" s="1"/>
  <c r="H225" i="5" s="1"/>
  <c r="K225" i="192"/>
  <c r="M224" i="192"/>
  <c r="G224" i="192" s="1"/>
  <c r="I224" i="192" s="1"/>
  <c r="H224" i="5" s="1"/>
  <c r="K224" i="192"/>
  <c r="M223" i="192"/>
  <c r="G223" i="192" s="1"/>
  <c r="K223" i="192"/>
  <c r="M222" i="192"/>
  <c r="G222" i="192" s="1"/>
  <c r="I222" i="192" s="1"/>
  <c r="K222" i="192"/>
  <c r="M221" i="192"/>
  <c r="G221" i="192" s="1"/>
  <c r="K221" i="192"/>
  <c r="M220" i="192"/>
  <c r="G220" i="192" s="1"/>
  <c r="K220" i="192"/>
  <c r="M219" i="192"/>
  <c r="G219" i="192" s="1"/>
  <c r="K219" i="192"/>
  <c r="M218" i="192"/>
  <c r="G218" i="192" s="1"/>
  <c r="I218" i="192" s="1"/>
  <c r="K218" i="192"/>
  <c r="M217" i="192"/>
  <c r="G217" i="192" s="1"/>
  <c r="I217" i="192" s="1"/>
  <c r="H217" i="5" s="1"/>
  <c r="K217" i="192"/>
  <c r="M216" i="192"/>
  <c r="G216" i="192" s="1"/>
  <c r="K216" i="192"/>
  <c r="M215" i="192"/>
  <c r="G215" i="192" s="1"/>
  <c r="K215" i="192"/>
  <c r="M214" i="192"/>
  <c r="G214" i="192" s="1"/>
  <c r="K214" i="192"/>
  <c r="M213" i="192"/>
  <c r="G213" i="192" s="1"/>
  <c r="K213" i="192"/>
  <c r="M212" i="192"/>
  <c r="G212" i="192" s="1"/>
  <c r="K212" i="192"/>
  <c r="M211" i="192"/>
  <c r="G211" i="192" s="1"/>
  <c r="K211" i="192"/>
  <c r="M210" i="192"/>
  <c r="G210" i="192" s="1"/>
  <c r="I210" i="192" s="1"/>
  <c r="K210" i="192"/>
  <c r="M209" i="192"/>
  <c r="G209" i="192" s="1"/>
  <c r="I209" i="192" s="1"/>
  <c r="H209" i="5" s="1"/>
  <c r="K209" i="192"/>
  <c r="M208" i="192"/>
  <c r="G208" i="192" s="1"/>
  <c r="I208" i="192" s="1"/>
  <c r="H208" i="5" s="1"/>
  <c r="K208" i="192"/>
  <c r="M207" i="192"/>
  <c r="G207" i="192" s="1"/>
  <c r="K207" i="192"/>
  <c r="M206" i="192"/>
  <c r="G206" i="192" s="1"/>
  <c r="K206" i="192"/>
  <c r="M205" i="192"/>
  <c r="G205" i="192" s="1"/>
  <c r="K205" i="192"/>
  <c r="M204" i="192"/>
  <c r="G204" i="192" s="1"/>
  <c r="I204" i="192" s="1"/>
  <c r="H204" i="5" s="1"/>
  <c r="K204" i="192"/>
  <c r="M203" i="192"/>
  <c r="G203" i="192" s="1"/>
  <c r="K203" i="192"/>
  <c r="M202" i="192"/>
  <c r="G202" i="192" s="1"/>
  <c r="I202" i="192" s="1"/>
  <c r="K202" i="192"/>
  <c r="M201" i="192"/>
  <c r="G201" i="192" s="1"/>
  <c r="K201" i="192"/>
  <c r="M200" i="192"/>
  <c r="G200" i="192" s="1"/>
  <c r="K200" i="192"/>
  <c r="M199" i="192"/>
  <c r="G199" i="192" s="1"/>
  <c r="K199" i="192"/>
  <c r="M198" i="192"/>
  <c r="G198" i="192" s="1"/>
  <c r="I198" i="192" s="1"/>
  <c r="K198" i="192"/>
  <c r="M197" i="192"/>
  <c r="G197" i="192" s="1"/>
  <c r="K197" i="192"/>
  <c r="F197" i="192" s="1"/>
  <c r="M196" i="192"/>
  <c r="G196" i="192" s="1"/>
  <c r="K196" i="192"/>
  <c r="F196" i="192" s="1"/>
  <c r="M195" i="192"/>
  <c r="G195" i="192" s="1"/>
  <c r="K195" i="192"/>
  <c r="F195" i="192" s="1"/>
  <c r="M194" i="192"/>
  <c r="G194" i="192" s="1"/>
  <c r="K194" i="192"/>
  <c r="F194" i="192" s="1"/>
  <c r="M193" i="192"/>
  <c r="G193" i="192" s="1"/>
  <c r="K193" i="192"/>
  <c r="F193" i="192" s="1"/>
  <c r="M192" i="192"/>
  <c r="G192" i="192" s="1"/>
  <c r="K192" i="192"/>
  <c r="F192" i="192" s="1"/>
  <c r="M191" i="192"/>
  <c r="G191" i="192" s="1"/>
  <c r="K191" i="192"/>
  <c r="F191" i="192" s="1"/>
  <c r="M190" i="192"/>
  <c r="G190" i="192" s="1"/>
  <c r="K190" i="192"/>
  <c r="F190" i="192" s="1"/>
  <c r="M189" i="192"/>
  <c r="G189" i="192" s="1"/>
  <c r="K189" i="192"/>
  <c r="F189" i="192" s="1"/>
  <c r="M188" i="192"/>
  <c r="G188" i="192" s="1"/>
  <c r="K188" i="192"/>
  <c r="F188" i="192" s="1"/>
  <c r="M187" i="192"/>
  <c r="G187" i="192" s="1"/>
  <c r="K187" i="192"/>
  <c r="F187" i="192" s="1"/>
  <c r="M186" i="192"/>
  <c r="G186" i="192" s="1"/>
  <c r="K186" i="192"/>
  <c r="F186" i="192" s="1"/>
  <c r="M185" i="192"/>
  <c r="G185" i="192" s="1"/>
  <c r="K185" i="192"/>
  <c r="F185" i="192" s="1"/>
  <c r="M184" i="192"/>
  <c r="G184" i="192" s="1"/>
  <c r="K184" i="192"/>
  <c r="F184" i="192" s="1"/>
  <c r="M183" i="192"/>
  <c r="G183" i="192" s="1"/>
  <c r="K183" i="192"/>
  <c r="F183" i="192" s="1"/>
  <c r="M182" i="192"/>
  <c r="G182" i="192" s="1"/>
  <c r="K182" i="192"/>
  <c r="F182" i="192" s="1"/>
  <c r="M181" i="192"/>
  <c r="G181" i="192" s="1"/>
  <c r="K181" i="192"/>
  <c r="F181" i="192" s="1"/>
  <c r="M180" i="192"/>
  <c r="G180" i="192" s="1"/>
  <c r="K180" i="192"/>
  <c r="F180" i="192" s="1"/>
  <c r="M179" i="192"/>
  <c r="G179" i="192" s="1"/>
  <c r="K179" i="192"/>
  <c r="F179" i="192" s="1"/>
  <c r="M178" i="192"/>
  <c r="G178" i="192" s="1"/>
  <c r="K178" i="192"/>
  <c r="F178" i="192" s="1"/>
  <c r="M175" i="192"/>
  <c r="G175" i="192" s="1"/>
  <c r="K175" i="192"/>
  <c r="F175" i="192" s="1"/>
  <c r="M174" i="192"/>
  <c r="G174" i="192" s="1"/>
  <c r="K174" i="192"/>
  <c r="F174" i="192" s="1"/>
  <c r="M173" i="192"/>
  <c r="G173" i="192" s="1"/>
  <c r="K173" i="192"/>
  <c r="F173" i="192" s="1"/>
  <c r="M172" i="192"/>
  <c r="G172" i="192" s="1"/>
  <c r="K172" i="192"/>
  <c r="F172" i="192" s="1"/>
  <c r="M171" i="192"/>
  <c r="G171" i="192" s="1"/>
  <c r="K171" i="192"/>
  <c r="F171" i="192" s="1"/>
  <c r="M170" i="192"/>
  <c r="G170" i="192" s="1"/>
  <c r="K170" i="192"/>
  <c r="F170" i="192" s="1"/>
  <c r="M169" i="192"/>
  <c r="G169" i="192" s="1"/>
  <c r="K169" i="192"/>
  <c r="F169" i="192" s="1"/>
  <c r="M168" i="192"/>
  <c r="G168" i="192" s="1"/>
  <c r="K168" i="192"/>
  <c r="F168" i="192" s="1"/>
  <c r="M167" i="192"/>
  <c r="G167" i="192" s="1"/>
  <c r="K167" i="192"/>
  <c r="F167" i="192" s="1"/>
  <c r="M166" i="192"/>
  <c r="G166" i="192" s="1"/>
  <c r="K166" i="192"/>
  <c r="F166" i="192" s="1"/>
  <c r="M165" i="192"/>
  <c r="G165" i="192" s="1"/>
  <c r="K165" i="192"/>
  <c r="F165" i="192" s="1"/>
  <c r="M164" i="192"/>
  <c r="G164" i="192" s="1"/>
  <c r="K164" i="192"/>
  <c r="F164" i="192" s="1"/>
  <c r="M163" i="192"/>
  <c r="G163" i="192" s="1"/>
  <c r="I163" i="192" s="1"/>
  <c r="K163" i="192"/>
  <c r="M153" i="192"/>
  <c r="K153" i="192"/>
  <c r="K152" i="192"/>
  <c r="M151" i="192"/>
  <c r="K151" i="192"/>
  <c r="M150" i="192"/>
  <c r="G150" i="192" s="1"/>
  <c r="K150" i="192"/>
  <c r="O714" i="233" s="1"/>
  <c r="M149" i="192"/>
  <c r="G149" i="192" s="1"/>
  <c r="I149" i="192" s="1"/>
  <c r="K149" i="192"/>
  <c r="O713" i="233" s="1"/>
  <c r="M145" i="192"/>
  <c r="G145" i="192" s="1"/>
  <c r="I145" i="192" s="1"/>
  <c r="K145" i="192"/>
  <c r="O709" i="233" s="1"/>
  <c r="M144" i="192"/>
  <c r="G144" i="192" s="1"/>
  <c r="K144" i="192"/>
  <c r="O708" i="233" s="1"/>
  <c r="M143" i="192"/>
  <c r="G143" i="192" s="1"/>
  <c r="K143" i="192"/>
  <c r="O707" i="233" s="1"/>
  <c r="M142" i="192"/>
  <c r="G142" i="192" s="1"/>
  <c r="I142" i="192" s="1"/>
  <c r="K142" i="192"/>
  <c r="O706" i="233" s="1"/>
  <c r="M141" i="192"/>
  <c r="G141" i="192" s="1"/>
  <c r="I141" i="192" s="1"/>
  <c r="K141" i="192"/>
  <c r="O705" i="233" s="1"/>
  <c r="M140" i="192"/>
  <c r="G140" i="192" s="1"/>
  <c r="K140" i="192"/>
  <c r="M139" i="192"/>
  <c r="G139" i="192" s="1"/>
  <c r="K139" i="192"/>
  <c r="M138" i="192"/>
  <c r="G138" i="192" s="1"/>
  <c r="I138" i="192" s="1"/>
  <c r="K138" i="192"/>
  <c r="M135" i="192"/>
  <c r="G135" i="192" s="1"/>
  <c r="K135" i="192"/>
  <c r="O2467" i="233" s="1"/>
  <c r="M134" i="192"/>
  <c r="G134" i="192" s="1"/>
  <c r="K134" i="192"/>
  <c r="O2466" i="233" s="1"/>
  <c r="M133" i="192"/>
  <c r="G133" i="192" s="1"/>
  <c r="I133" i="192" s="1"/>
  <c r="K133" i="192"/>
  <c r="O2465" i="233" s="1"/>
  <c r="M132" i="192"/>
  <c r="G132" i="192" s="1"/>
  <c r="I132" i="192" s="1"/>
  <c r="K132" i="192"/>
  <c r="O2464" i="233" s="1"/>
  <c r="M131" i="192"/>
  <c r="G131" i="192" s="1"/>
  <c r="I131" i="192" s="1"/>
  <c r="K131" i="192"/>
  <c r="O2463" i="233" s="1"/>
  <c r="M130" i="192"/>
  <c r="G130" i="192" s="1"/>
  <c r="I130" i="192" s="1"/>
  <c r="K130" i="192"/>
  <c r="O2462" i="233" s="1"/>
  <c r="M129" i="192"/>
  <c r="G129" i="192" s="1"/>
  <c r="I129" i="192" s="1"/>
  <c r="K129" i="192"/>
  <c r="O2461" i="233" s="1"/>
  <c r="M128" i="192"/>
  <c r="G128" i="192" s="1"/>
  <c r="I128" i="192" s="1"/>
  <c r="K128" i="192"/>
  <c r="O2460" i="233" s="1"/>
  <c r="M127" i="192"/>
  <c r="G127" i="192" s="1"/>
  <c r="I127" i="192" s="1"/>
  <c r="K127" i="192"/>
  <c r="O2459" i="233" s="1"/>
  <c r="M126" i="192"/>
  <c r="G126" i="192" s="1"/>
  <c r="I126" i="192" s="1"/>
  <c r="K126" i="192"/>
  <c r="O2458" i="233" s="1"/>
  <c r="M125" i="192"/>
  <c r="G125" i="192" s="1"/>
  <c r="I125" i="192" s="1"/>
  <c r="K125" i="192"/>
  <c r="O2457" i="233" s="1"/>
  <c r="M124" i="192"/>
  <c r="G124" i="192" s="1"/>
  <c r="I124" i="192" s="1"/>
  <c r="K124" i="192"/>
  <c r="O2456" i="233" s="1"/>
  <c r="M123" i="192"/>
  <c r="G123" i="192" s="1"/>
  <c r="I123" i="192" s="1"/>
  <c r="K123" i="192"/>
  <c r="O2455" i="233" s="1"/>
  <c r="M122" i="192"/>
  <c r="G122" i="192" s="1"/>
  <c r="I122" i="192" s="1"/>
  <c r="K122" i="192"/>
  <c r="M121" i="192"/>
  <c r="G121" i="192" s="1"/>
  <c r="I121" i="192" s="1"/>
  <c r="K121" i="192"/>
  <c r="M120" i="192"/>
  <c r="G120" i="192" s="1"/>
  <c r="I120" i="192" s="1"/>
  <c r="K120" i="192"/>
  <c r="O2453" i="233" s="1"/>
  <c r="M119" i="192"/>
  <c r="G119" i="192" s="1"/>
  <c r="I119" i="192" s="1"/>
  <c r="K119" i="192"/>
  <c r="O2452" i="233" s="1"/>
  <c r="M118" i="192"/>
  <c r="G118" i="192" s="1"/>
  <c r="I118" i="192" s="1"/>
  <c r="K118" i="192"/>
  <c r="M117" i="192"/>
  <c r="G117" i="192" s="1"/>
  <c r="I117" i="192" s="1"/>
  <c r="K117" i="192"/>
  <c r="M116" i="192"/>
  <c r="G116" i="192" s="1"/>
  <c r="I116" i="192" s="1"/>
  <c r="K116" i="192"/>
  <c r="O2447" i="233" s="1"/>
  <c r="M115" i="192"/>
  <c r="G115" i="192" s="1"/>
  <c r="I115" i="192" s="1"/>
  <c r="K115" i="192"/>
  <c r="O2446" i="233" s="1"/>
  <c r="M114" i="192"/>
  <c r="G114" i="192" s="1"/>
  <c r="I114" i="192" s="1"/>
  <c r="K114" i="192"/>
  <c r="O2445" i="233" s="1"/>
  <c r="M113" i="192"/>
  <c r="G113" i="192" s="1"/>
  <c r="I113" i="192" s="1"/>
  <c r="K113" i="192"/>
  <c r="O2444" i="233" s="1"/>
  <c r="M112" i="192"/>
  <c r="G112" i="192" s="1"/>
  <c r="I112" i="192" s="1"/>
  <c r="K112" i="192"/>
  <c r="M111" i="192"/>
  <c r="G111" i="192" s="1"/>
  <c r="I111" i="192" s="1"/>
  <c r="K111" i="192"/>
  <c r="M110" i="192"/>
  <c r="G110" i="192" s="1"/>
  <c r="I110" i="192" s="1"/>
  <c r="K110" i="192"/>
  <c r="M109" i="192"/>
  <c r="G109" i="192" s="1"/>
  <c r="I109" i="192" s="1"/>
  <c r="K109" i="192"/>
  <c r="M108" i="192"/>
  <c r="G108" i="192" s="1"/>
  <c r="I108" i="192" s="1"/>
  <c r="K108" i="192"/>
  <c r="M107" i="192"/>
  <c r="G107" i="192" s="1"/>
  <c r="I107" i="192" s="1"/>
  <c r="K107" i="192"/>
  <c r="M106" i="192"/>
  <c r="G106" i="192" s="1"/>
  <c r="I106" i="192" s="1"/>
  <c r="K106" i="192"/>
  <c r="M105" i="192"/>
  <c r="G105" i="192" s="1"/>
  <c r="I105" i="192" s="1"/>
  <c r="K105" i="192"/>
  <c r="M104" i="192"/>
  <c r="G104" i="192" s="1"/>
  <c r="I104" i="192" s="1"/>
  <c r="K104" i="192"/>
  <c r="M102" i="192"/>
  <c r="G102" i="192" s="1"/>
  <c r="I102" i="192" s="1"/>
  <c r="K102" i="192"/>
  <c r="O2441" i="233" s="1"/>
  <c r="M101" i="192"/>
  <c r="G101" i="192" s="1"/>
  <c r="I101" i="192" s="1"/>
  <c r="K101" i="192"/>
  <c r="O2440" i="233" s="1"/>
  <c r="M100" i="192"/>
  <c r="G100" i="192" s="1"/>
  <c r="I100" i="192" s="1"/>
  <c r="K100" i="192"/>
  <c r="O2438" i="233" s="1"/>
  <c r="M99" i="192"/>
  <c r="G99" i="192" s="1"/>
  <c r="I99" i="192" s="1"/>
  <c r="K99" i="192"/>
  <c r="O2439" i="233" s="1"/>
  <c r="M98" i="192"/>
  <c r="G98" i="192" s="1"/>
  <c r="I98" i="192" s="1"/>
  <c r="K98" i="192"/>
  <c r="M97" i="192"/>
  <c r="G97" i="192" s="1"/>
  <c r="I97" i="192" s="1"/>
  <c r="K97" i="192"/>
  <c r="M96" i="192"/>
  <c r="G96" i="192" s="1"/>
  <c r="I96" i="192" s="1"/>
  <c r="K96" i="192"/>
  <c r="M95" i="192"/>
  <c r="G95" i="192" s="1"/>
  <c r="I95" i="192" s="1"/>
  <c r="K95" i="192"/>
  <c r="M94" i="192"/>
  <c r="G94" i="192" s="1"/>
  <c r="I94" i="192" s="1"/>
  <c r="K94" i="192"/>
  <c r="M93" i="192"/>
  <c r="G93" i="192" s="1"/>
  <c r="I93" i="192" s="1"/>
  <c r="K93" i="192"/>
  <c r="O2480" i="233" s="1"/>
  <c r="M92" i="192"/>
  <c r="G92" i="192" s="1"/>
  <c r="I92" i="192" s="1"/>
  <c r="K92" i="192"/>
  <c r="O2477" i="233" s="1"/>
  <c r="M91" i="192"/>
  <c r="G91" i="192" s="1"/>
  <c r="I91" i="192" s="1"/>
  <c r="K91" i="192"/>
  <c r="M90" i="192"/>
  <c r="G90" i="192" s="1"/>
  <c r="I90" i="192" s="1"/>
  <c r="K90" i="192"/>
  <c r="M89" i="192"/>
  <c r="G89" i="192" s="1"/>
  <c r="I89" i="192" s="1"/>
  <c r="K89" i="192"/>
  <c r="M88" i="192"/>
  <c r="G88" i="192" s="1"/>
  <c r="I88" i="192" s="1"/>
  <c r="K88" i="192"/>
  <c r="M87" i="192"/>
  <c r="G87" i="192" s="1"/>
  <c r="I87" i="192" s="1"/>
  <c r="K87" i="192"/>
  <c r="O639" i="233" s="1"/>
  <c r="M86" i="192"/>
  <c r="G86" i="192" s="1"/>
  <c r="I86" i="192" s="1"/>
  <c r="K86" i="192"/>
  <c r="O638" i="233" s="1"/>
  <c r="M85" i="192"/>
  <c r="G85" i="192" s="1"/>
  <c r="I85" i="192" s="1"/>
  <c r="K85" i="192"/>
  <c r="O637" i="233" s="1"/>
  <c r="M84" i="192"/>
  <c r="G84" i="192" s="1"/>
  <c r="I84" i="192" s="1"/>
  <c r="K84" i="192"/>
  <c r="M83" i="192"/>
  <c r="G83" i="192" s="1"/>
  <c r="I83" i="192" s="1"/>
  <c r="K83" i="192"/>
  <c r="M82" i="192"/>
  <c r="G82" i="192" s="1"/>
  <c r="I82" i="192" s="1"/>
  <c r="K82" i="192"/>
  <c r="O2482" i="233" s="1"/>
  <c r="M81" i="192"/>
  <c r="G81" i="192" s="1"/>
  <c r="I81" i="192" s="1"/>
  <c r="K81" i="192"/>
  <c r="M80" i="192"/>
  <c r="G80" i="192" s="1"/>
  <c r="I80" i="192" s="1"/>
  <c r="K80" i="192"/>
  <c r="O2411" i="233" s="1"/>
  <c r="M79" i="192"/>
  <c r="G79" i="192" s="1"/>
  <c r="I79" i="192" s="1"/>
  <c r="K79" i="192"/>
  <c r="O2410" i="233" s="1"/>
  <c r="M78" i="192"/>
  <c r="G78" i="192" s="1"/>
  <c r="I78" i="192" s="1"/>
  <c r="K78" i="192"/>
  <c r="O2409" i="233" s="1"/>
  <c r="M77" i="192"/>
  <c r="G77" i="192" s="1"/>
  <c r="I77" i="192" s="1"/>
  <c r="K77" i="192"/>
  <c r="O2408" i="233" s="1"/>
  <c r="M76" i="192"/>
  <c r="G76" i="192" s="1"/>
  <c r="I76" i="192" s="1"/>
  <c r="K76" i="192"/>
  <c r="O2407" i="233" s="1"/>
  <c r="M75" i="192"/>
  <c r="G75" i="192" s="1"/>
  <c r="I75" i="192" s="1"/>
  <c r="K75" i="192"/>
  <c r="O2406" i="233" s="1"/>
  <c r="M74" i="192"/>
  <c r="G74" i="192" s="1"/>
  <c r="I74" i="192" s="1"/>
  <c r="K74" i="192"/>
  <c r="O2405" i="233" s="1"/>
  <c r="M73" i="192"/>
  <c r="G73" i="192" s="1"/>
  <c r="I73" i="192" s="1"/>
  <c r="K73" i="192"/>
  <c r="O2404" i="233" s="1"/>
  <c r="M72" i="192"/>
  <c r="G72" i="192" s="1"/>
  <c r="I72" i="192" s="1"/>
  <c r="K72" i="192"/>
  <c r="O2403" i="233" s="1"/>
  <c r="M71" i="192"/>
  <c r="G71" i="192" s="1"/>
  <c r="I71" i="192" s="1"/>
  <c r="K71" i="192"/>
  <c r="O2402" i="233" s="1"/>
  <c r="M70" i="192"/>
  <c r="G70" i="192" s="1"/>
  <c r="I70" i="192" s="1"/>
  <c r="K70" i="192"/>
  <c r="O2401" i="233" s="1"/>
  <c r="M69" i="192"/>
  <c r="G69" i="192" s="1"/>
  <c r="I69" i="192" s="1"/>
  <c r="K69" i="192"/>
  <c r="O2400" i="233" s="1"/>
  <c r="M68" i="192"/>
  <c r="G68" i="192" s="1"/>
  <c r="I68" i="192" s="1"/>
  <c r="K68" i="192"/>
  <c r="M66" i="192"/>
  <c r="G66" i="192" s="1"/>
  <c r="I66" i="192" s="1"/>
  <c r="K66" i="192"/>
  <c r="M65" i="192"/>
  <c r="G65" i="192" s="1"/>
  <c r="I65" i="192" s="1"/>
  <c r="K65" i="192"/>
  <c r="M64" i="192"/>
  <c r="G64" i="192" s="1"/>
  <c r="I64" i="192" s="1"/>
  <c r="K64" i="192"/>
  <c r="M63" i="192"/>
  <c r="G63" i="192" s="1"/>
  <c r="I63" i="192" s="1"/>
  <c r="K63" i="192"/>
  <c r="M62" i="192"/>
  <c r="G62" i="192" s="1"/>
  <c r="I62" i="192" s="1"/>
  <c r="K62" i="192"/>
  <c r="O2397" i="233" s="1"/>
  <c r="M61" i="192"/>
  <c r="G61" i="192" s="1"/>
  <c r="I61" i="192" s="1"/>
  <c r="K61" i="192"/>
  <c r="O566" i="233" s="1"/>
  <c r="M60" i="192"/>
  <c r="G60" i="192" s="1"/>
  <c r="I60" i="192" s="1"/>
  <c r="K60" i="192"/>
  <c r="O565" i="233" s="1"/>
  <c r="M59" i="192"/>
  <c r="G59" i="192" s="1"/>
  <c r="I59" i="192" s="1"/>
  <c r="K59" i="192"/>
  <c r="M58" i="192"/>
  <c r="G58" i="192" s="1"/>
  <c r="I58" i="192" s="1"/>
  <c r="K58" i="192"/>
  <c r="M57" i="192"/>
  <c r="G57" i="192" s="1"/>
  <c r="I57" i="192" s="1"/>
  <c r="K57" i="192"/>
  <c r="M56" i="192"/>
  <c r="G56" i="192" s="1"/>
  <c r="I56" i="192" s="1"/>
  <c r="K56" i="192"/>
  <c r="M55" i="192"/>
  <c r="G55" i="192" s="1"/>
  <c r="I55" i="192" s="1"/>
  <c r="K55" i="192"/>
  <c r="M54" i="192"/>
  <c r="G54" i="192" s="1"/>
  <c r="I54" i="192" s="1"/>
  <c r="K54" i="192"/>
  <c r="M53" i="192"/>
  <c r="G53" i="192" s="1"/>
  <c r="I53" i="192" s="1"/>
  <c r="K53" i="192"/>
  <c r="M52" i="192"/>
  <c r="G52" i="192" s="1"/>
  <c r="I52" i="192" s="1"/>
  <c r="K52" i="192"/>
  <c r="M51" i="192"/>
  <c r="G51" i="192" s="1"/>
  <c r="I51" i="192" s="1"/>
  <c r="K51" i="192"/>
  <c r="O2394" i="233" s="1"/>
  <c r="M50" i="192"/>
  <c r="G50" i="192" s="1"/>
  <c r="I50" i="192" s="1"/>
  <c r="K50" i="192"/>
  <c r="M49" i="192"/>
  <c r="G49" i="192" s="1"/>
  <c r="I49" i="192" s="1"/>
  <c r="K49" i="192"/>
  <c r="M48" i="192"/>
  <c r="G48" i="192" s="1"/>
  <c r="I48" i="192" s="1"/>
  <c r="K48" i="192"/>
  <c r="O2392" i="233" s="1"/>
  <c r="M47" i="192"/>
  <c r="G47" i="192" s="1"/>
  <c r="I47" i="192" s="1"/>
  <c r="K47" i="192"/>
  <c r="O2391" i="233" s="1"/>
  <c r="M46" i="192"/>
  <c r="G46" i="192" s="1"/>
  <c r="I46" i="192" s="1"/>
  <c r="K46" i="192"/>
  <c r="O2390" i="233" s="1"/>
  <c r="M45" i="192"/>
  <c r="G45" i="192" s="1"/>
  <c r="I45" i="192" s="1"/>
  <c r="K45" i="192"/>
  <c r="O2389" i="233" s="1"/>
  <c r="M44" i="192"/>
  <c r="G44" i="192" s="1"/>
  <c r="I44" i="192" s="1"/>
  <c r="K44" i="192"/>
  <c r="M43" i="192"/>
  <c r="G43" i="192" s="1"/>
  <c r="I43" i="192" s="1"/>
  <c r="K43" i="192"/>
  <c r="M42" i="192"/>
  <c r="G42" i="192" s="1"/>
  <c r="I42" i="192" s="1"/>
  <c r="K42" i="192"/>
  <c r="M41" i="192"/>
  <c r="G41" i="192" s="1"/>
  <c r="I41" i="192" s="1"/>
  <c r="K41" i="192"/>
  <c r="O2386" i="233" s="1"/>
  <c r="M40" i="192"/>
  <c r="G40" i="192" s="1"/>
  <c r="I40" i="192" s="1"/>
  <c r="K40" i="192"/>
  <c r="O2385" i="233" s="1"/>
  <c r="M39" i="192"/>
  <c r="G39" i="192" s="1"/>
  <c r="I39" i="192" s="1"/>
  <c r="K39" i="192"/>
  <c r="O2384" i="233" s="1"/>
  <c r="M38" i="192"/>
  <c r="G38" i="192" s="1"/>
  <c r="I38" i="192" s="1"/>
  <c r="K38" i="192"/>
  <c r="M37" i="192"/>
  <c r="G37" i="192" s="1"/>
  <c r="I37" i="192" s="1"/>
  <c r="K37" i="192"/>
  <c r="M36" i="192"/>
  <c r="G36" i="192" s="1"/>
  <c r="I36" i="192" s="1"/>
  <c r="K36" i="192"/>
  <c r="M35" i="192"/>
  <c r="G35" i="192" s="1"/>
  <c r="I35" i="192" s="1"/>
  <c r="K35" i="192"/>
  <c r="M34" i="192"/>
  <c r="G34" i="192" s="1"/>
  <c r="I34" i="192" s="1"/>
  <c r="K34" i="192"/>
  <c r="M33" i="192"/>
  <c r="G33" i="192" s="1"/>
  <c r="I33" i="192" s="1"/>
  <c r="K33" i="192"/>
  <c r="M32" i="192"/>
  <c r="G32" i="192" s="1"/>
  <c r="I32" i="192" s="1"/>
  <c r="K32" i="192"/>
  <c r="M31" i="192"/>
  <c r="G31" i="192" s="1"/>
  <c r="I31" i="192" s="1"/>
  <c r="K31" i="192"/>
  <c r="M30" i="192"/>
  <c r="G30" i="192" s="1"/>
  <c r="I30" i="192" s="1"/>
  <c r="K30" i="192"/>
  <c r="M29" i="192"/>
  <c r="G29" i="192" s="1"/>
  <c r="I29" i="192" s="1"/>
  <c r="K29" i="192"/>
  <c r="K28" i="192"/>
  <c r="M27" i="192"/>
  <c r="G27" i="192" s="1"/>
  <c r="I27" i="192" s="1"/>
  <c r="K27" i="192"/>
  <c r="M26" i="192"/>
  <c r="G26" i="192" s="1"/>
  <c r="I26" i="192" s="1"/>
  <c r="K26" i="192"/>
  <c r="M25" i="192"/>
  <c r="G25" i="192" s="1"/>
  <c r="I25" i="192" s="1"/>
  <c r="K25" i="192"/>
  <c r="M24" i="192"/>
  <c r="G24" i="192" s="1"/>
  <c r="I24" i="192" s="1"/>
  <c r="K24" i="192"/>
  <c r="M23" i="192"/>
  <c r="K23" i="192"/>
  <c r="M22" i="192"/>
  <c r="G22" i="192" s="1"/>
  <c r="I22" i="192" s="1"/>
  <c r="K22" i="192"/>
  <c r="O2361" i="233" s="1"/>
  <c r="M21" i="192"/>
  <c r="G21" i="192" s="1"/>
  <c r="I21" i="192" s="1"/>
  <c r="K21" i="192"/>
  <c r="O2360" i="233" s="1"/>
  <c r="M20" i="192"/>
  <c r="G20" i="192" s="1"/>
  <c r="I20" i="192" s="1"/>
  <c r="K20" i="192"/>
  <c r="O2359" i="233" s="1"/>
  <c r="M19" i="192"/>
  <c r="G19" i="192" s="1"/>
  <c r="I19" i="192" s="1"/>
  <c r="K19" i="192"/>
  <c r="O2358" i="233" s="1"/>
  <c r="M18" i="192"/>
  <c r="G18" i="192" s="1"/>
  <c r="I18" i="192" s="1"/>
  <c r="K18" i="192"/>
  <c r="O2357" i="233" s="1"/>
  <c r="M17" i="192"/>
  <c r="G17" i="192" s="1"/>
  <c r="I17" i="192" s="1"/>
  <c r="K17" i="192"/>
  <c r="O2356" i="233" s="1"/>
  <c r="M16" i="192"/>
  <c r="G16" i="192" s="1"/>
  <c r="I16" i="192" s="1"/>
  <c r="K16" i="192"/>
  <c r="M15" i="192"/>
  <c r="G15" i="192" s="1"/>
  <c r="I15" i="192" s="1"/>
  <c r="K15" i="192"/>
  <c r="M14" i="192"/>
  <c r="G14" i="192" s="1"/>
  <c r="I14" i="192" s="1"/>
  <c r="K14" i="192"/>
  <c r="M13" i="192"/>
  <c r="K13" i="192"/>
  <c r="M12" i="192"/>
  <c r="G12" i="192" s="1"/>
  <c r="I12" i="192" s="1"/>
  <c r="K12" i="192"/>
  <c r="M11" i="192"/>
  <c r="G11" i="192" s="1"/>
  <c r="I11" i="192" s="1"/>
  <c r="K11" i="192"/>
  <c r="O2350" i="233" s="1"/>
  <c r="U2350" i="233" s="1"/>
  <c r="M10" i="192"/>
  <c r="G10" i="192" s="1"/>
  <c r="I10" i="192" s="1"/>
  <c r="K10" i="192"/>
  <c r="M5" i="192"/>
  <c r="G5" i="192" s="1"/>
  <c r="K5" i="192"/>
  <c r="I1" i="192"/>
  <c r="O1099" i="234" l="1"/>
  <c r="O2388" i="233"/>
  <c r="O2393" i="233"/>
  <c r="O2395" i="233"/>
  <c r="O2398" i="233"/>
  <c r="O2443" i="233"/>
  <c r="O2449" i="233"/>
  <c r="O2454" i="233"/>
  <c r="O2002" i="234"/>
  <c r="O2519" i="233"/>
  <c r="M2357" i="233"/>
  <c r="O2374" i="233"/>
  <c r="O493" i="233"/>
  <c r="O2371" i="233"/>
  <c r="O490" i="233"/>
  <c r="O2018" i="234"/>
  <c r="O489" i="234"/>
  <c r="R489" i="234" s="1"/>
  <c r="O2535" i="233"/>
  <c r="M2373" i="233"/>
  <c r="M492" i="233"/>
  <c r="O2020" i="234"/>
  <c r="O491" i="234"/>
  <c r="R491" i="234" s="1"/>
  <c r="O2537" i="233"/>
  <c r="M2375" i="233"/>
  <c r="M494" i="233"/>
  <c r="O2030" i="234"/>
  <c r="O2547" i="233"/>
  <c r="M2385" i="233"/>
  <c r="O2035" i="234"/>
  <c r="O2552" i="233"/>
  <c r="M2390" i="233"/>
  <c r="O2037" i="234"/>
  <c r="M2392" i="233"/>
  <c r="O2554" i="233"/>
  <c r="O562" i="234"/>
  <c r="R562" i="234" s="1"/>
  <c r="M565" i="233"/>
  <c r="R565" i="233" s="1"/>
  <c r="O2042" i="234"/>
  <c r="O2559" i="233"/>
  <c r="M2397" i="233"/>
  <c r="O2044" i="234"/>
  <c r="O2561" i="233"/>
  <c r="M2399" i="233"/>
  <c r="O2045" i="234"/>
  <c r="M2400" i="233"/>
  <c r="O2562" i="233"/>
  <c r="O2047" i="234"/>
  <c r="O2564" i="233"/>
  <c r="M2402" i="233"/>
  <c r="O2049" i="234"/>
  <c r="M2404" i="233"/>
  <c r="O2566" i="233"/>
  <c r="O2051" i="234"/>
  <c r="O2568" i="233"/>
  <c r="M2406" i="233"/>
  <c r="M2408" i="233"/>
  <c r="O2570" i="233"/>
  <c r="O2053" i="234"/>
  <c r="O2572" i="233"/>
  <c r="M2410" i="233"/>
  <c r="O2055" i="234"/>
  <c r="O634" i="234"/>
  <c r="R634" i="234" s="1"/>
  <c r="M637" i="233"/>
  <c r="R637" i="233" s="1"/>
  <c r="O636" i="234"/>
  <c r="R636" i="234" s="1"/>
  <c r="M639" i="233"/>
  <c r="R639" i="233" s="1"/>
  <c r="O2123" i="234"/>
  <c r="M2478" i="233"/>
  <c r="O2639" i="233"/>
  <c r="O2126" i="234"/>
  <c r="O2612" i="233"/>
  <c r="M2450" i="233"/>
  <c r="O2642" i="233"/>
  <c r="O2095" i="234"/>
  <c r="M2481" i="233"/>
  <c r="O2641" i="233"/>
  <c r="M2480" i="233"/>
  <c r="O2125" i="234"/>
  <c r="O2082" i="234"/>
  <c r="O2599" i="233"/>
  <c r="M2437" i="233"/>
  <c r="O2084" i="234"/>
  <c r="M2439" i="233"/>
  <c r="O2601" i="233"/>
  <c r="O2085" i="234"/>
  <c r="O2602" i="233"/>
  <c r="M2440" i="233"/>
  <c r="O2096" i="234"/>
  <c r="O2613" i="233"/>
  <c r="M2451" i="233"/>
  <c r="O2090" i="234"/>
  <c r="O2607" i="233"/>
  <c r="M2445" i="233"/>
  <c r="O2092" i="234"/>
  <c r="M2447" i="233"/>
  <c r="O2609" i="233"/>
  <c r="O2098" i="234"/>
  <c r="O2615" i="233"/>
  <c r="M2453" i="233"/>
  <c r="O2101" i="234"/>
  <c r="M2456" i="233"/>
  <c r="O2618" i="233"/>
  <c r="O2103" i="234"/>
  <c r="O2620" i="233"/>
  <c r="M2458" i="233"/>
  <c r="O2105" i="234"/>
  <c r="M2460" i="233"/>
  <c r="O2622" i="233"/>
  <c r="O2107" i="234"/>
  <c r="O2624" i="233"/>
  <c r="M2462" i="233"/>
  <c r="O2109" i="234"/>
  <c r="M2464" i="233"/>
  <c r="O2626" i="233"/>
  <c r="O703" i="234"/>
  <c r="R703" i="234" s="1"/>
  <c r="M706" i="233"/>
  <c r="R706" i="233" s="1"/>
  <c r="O710" i="234"/>
  <c r="R710" i="234" s="1"/>
  <c r="M713" i="233"/>
  <c r="R713" i="233" s="1"/>
  <c r="O2533" i="233"/>
  <c r="M2371" i="233"/>
  <c r="O487" i="234"/>
  <c r="R487" i="234" s="1"/>
  <c r="M490" i="233"/>
  <c r="O2016" i="234"/>
  <c r="O2006" i="234"/>
  <c r="M2361" i="233"/>
  <c r="O2523" i="233"/>
  <c r="O2479" i="233"/>
  <c r="O636" i="233"/>
  <c r="O2017" i="234"/>
  <c r="O488" i="234"/>
  <c r="R488" i="234" s="1"/>
  <c r="O2534" i="233"/>
  <c r="M491" i="233"/>
  <c r="M2372" i="233"/>
  <c r="O2029" i="234"/>
  <c r="M2384" i="233"/>
  <c r="O2546" i="233"/>
  <c r="O2034" i="234"/>
  <c r="O2551" i="233"/>
  <c r="M2389" i="233"/>
  <c r="O2039" i="234"/>
  <c r="O2556" i="233"/>
  <c r="M2394" i="233"/>
  <c r="O2560" i="233"/>
  <c r="M2398" i="233"/>
  <c r="O2043" i="234"/>
  <c r="O2046" i="234"/>
  <c r="O2563" i="233"/>
  <c r="M2401" i="233"/>
  <c r="O2050" i="234"/>
  <c r="O2567" i="233"/>
  <c r="M2405" i="233"/>
  <c r="O2056" i="234"/>
  <c r="M2411" i="233"/>
  <c r="O2573" i="233"/>
  <c r="O2124" i="234"/>
  <c r="O633" i="234"/>
  <c r="R633" i="234" s="1"/>
  <c r="M2479" i="233"/>
  <c r="O2640" i="233"/>
  <c r="M636" i="233"/>
  <c r="O635" i="234"/>
  <c r="R635" i="234" s="1"/>
  <c r="M638" i="233"/>
  <c r="R638" i="233" s="1"/>
  <c r="O2122" i="234"/>
  <c r="O2638" i="233"/>
  <c r="M2477" i="233"/>
  <c r="O2083" i="234"/>
  <c r="O2600" i="233"/>
  <c r="M2438" i="233"/>
  <c r="O2086" i="234"/>
  <c r="O2603" i="233"/>
  <c r="M2441" i="233"/>
  <c r="O2088" i="234"/>
  <c r="M2443" i="233"/>
  <c r="O2605" i="233"/>
  <c r="O2089" i="234"/>
  <c r="M2444" i="233"/>
  <c r="O2606" i="233"/>
  <c r="O2091" i="234"/>
  <c r="O2608" i="233"/>
  <c r="M2446" i="233"/>
  <c r="O2094" i="234"/>
  <c r="O2611" i="233"/>
  <c r="M2449" i="233"/>
  <c r="O2097" i="234"/>
  <c r="M2452" i="233"/>
  <c r="O2614" i="233"/>
  <c r="O2099" i="234"/>
  <c r="O2616" i="233"/>
  <c r="M2454" i="233"/>
  <c r="O2100" i="234"/>
  <c r="O2617" i="233"/>
  <c r="M2455" i="233"/>
  <c r="O2102" i="234"/>
  <c r="O2619" i="233"/>
  <c r="M2457" i="233"/>
  <c r="O2104" i="234"/>
  <c r="O2621" i="233"/>
  <c r="M2459" i="233"/>
  <c r="O2106" i="234"/>
  <c r="O2623" i="233"/>
  <c r="M2461" i="233"/>
  <c r="O2625" i="233"/>
  <c r="M2463" i="233"/>
  <c r="O2108" i="234"/>
  <c r="O2627" i="233"/>
  <c r="O2110" i="234"/>
  <c r="M2465" i="233"/>
  <c r="O702" i="234"/>
  <c r="R702" i="234" s="1"/>
  <c r="M705" i="233"/>
  <c r="R705" i="233" s="1"/>
  <c r="O706" i="234"/>
  <c r="R706" i="234" s="1"/>
  <c r="M709" i="233"/>
  <c r="R709" i="233" s="1"/>
  <c r="O2004" i="234"/>
  <c r="M2359" i="233"/>
  <c r="O2521" i="233"/>
  <c r="O491" i="233"/>
  <c r="O2372" i="233"/>
  <c r="O2396" i="233"/>
  <c r="O564" i="233"/>
  <c r="O2348" i="233"/>
  <c r="U2348" i="233" s="1"/>
  <c r="O2355" i="233"/>
  <c r="O2362" i="233"/>
  <c r="O2019" i="234"/>
  <c r="O490" i="234"/>
  <c r="R490" i="234" s="1"/>
  <c r="M2374" i="233"/>
  <c r="O2536" i="233"/>
  <c r="M493" i="233"/>
  <c r="O2549" i="233"/>
  <c r="M2386" i="233"/>
  <c r="O2032" i="234"/>
  <c r="O2033" i="234"/>
  <c r="M2388" i="233"/>
  <c r="O2550" i="233"/>
  <c r="O2036" i="234"/>
  <c r="O2553" i="233"/>
  <c r="M2391" i="233"/>
  <c r="O2038" i="234"/>
  <c r="M2393" i="233"/>
  <c r="O2555" i="233"/>
  <c r="O2040" i="234"/>
  <c r="O2557" i="233"/>
  <c r="M2395" i="233"/>
  <c r="O2041" i="234"/>
  <c r="O561" i="234"/>
  <c r="R561" i="234" s="1"/>
  <c r="M2396" i="233"/>
  <c r="O2558" i="233"/>
  <c r="M564" i="233"/>
  <c r="O563" i="234"/>
  <c r="R563" i="234" s="1"/>
  <c r="M566" i="233"/>
  <c r="R566" i="233" s="1"/>
  <c r="O2048" i="234"/>
  <c r="M2403" i="233"/>
  <c r="O2565" i="233"/>
  <c r="O2052" i="234"/>
  <c r="M2407" i="233"/>
  <c r="O2569" i="233"/>
  <c r="O2054" i="234"/>
  <c r="M2409" i="233"/>
  <c r="O2571" i="233"/>
  <c r="O2127" i="234"/>
  <c r="M2482" i="233"/>
  <c r="O2643" i="233"/>
  <c r="O1995" i="234"/>
  <c r="S1995" i="234" s="1"/>
  <c r="O2512" i="233"/>
  <c r="S2512" i="233" s="1"/>
  <c r="M2350" i="233"/>
  <c r="S2350" i="233" s="1"/>
  <c r="O2001" i="234"/>
  <c r="O2518" i="233"/>
  <c r="M2356" i="233"/>
  <c r="O2003" i="234"/>
  <c r="O2520" i="233"/>
  <c r="M2358" i="233"/>
  <c r="O2005" i="234"/>
  <c r="O2522" i="233"/>
  <c r="M2360" i="233"/>
  <c r="O2373" i="233"/>
  <c r="O492" i="233"/>
  <c r="O2375" i="233"/>
  <c r="O494" i="233"/>
  <c r="O2399" i="233"/>
  <c r="O2478" i="233"/>
  <c r="O2481" i="233"/>
  <c r="O2450" i="233"/>
  <c r="O2437" i="233"/>
  <c r="O2451" i="233"/>
  <c r="O2488" i="233"/>
  <c r="U2488" i="233" s="1"/>
  <c r="O704" i="233"/>
  <c r="O1131" i="233"/>
  <c r="X345" i="233" s="1"/>
  <c r="F152" i="192"/>
  <c r="I152" i="192" s="1"/>
  <c r="G277" i="192"/>
  <c r="I277" i="192" s="1"/>
  <c r="H277" i="5" s="1"/>
  <c r="M16" i="193"/>
  <c r="A16" i="193" s="1"/>
  <c r="M18" i="193"/>
  <c r="A18" i="193" s="1"/>
  <c r="M15" i="193"/>
  <c r="A15" i="193" s="1"/>
  <c r="M17" i="193"/>
  <c r="A17" i="193" s="1"/>
  <c r="L20" i="193"/>
  <c r="A20" i="193" s="1"/>
  <c r="L22" i="193"/>
  <c r="A22" i="193" s="1"/>
  <c r="L19" i="193"/>
  <c r="A19" i="193" s="1"/>
  <c r="L21" i="193"/>
  <c r="A21" i="193" s="1"/>
  <c r="G276" i="192"/>
  <c r="I276" i="192" s="1"/>
  <c r="H276" i="5" s="1"/>
  <c r="G278" i="192"/>
  <c r="I278" i="192" s="1"/>
  <c r="H278" i="5" s="1"/>
  <c r="I186" i="192"/>
  <c r="H186" i="5" s="1"/>
  <c r="F211" i="192"/>
  <c r="I211" i="192" s="1"/>
  <c r="F215" i="192"/>
  <c r="I215" i="192" s="1"/>
  <c r="F219" i="192"/>
  <c r="I219" i="192" s="1"/>
  <c r="F223" i="192"/>
  <c r="I223" i="192" s="1"/>
  <c r="F227" i="192"/>
  <c r="I227" i="192" s="1"/>
  <c r="I304" i="192"/>
  <c r="H304" i="5" s="1"/>
  <c r="I259" i="192"/>
  <c r="H259" i="5" s="1"/>
  <c r="I195" i="192"/>
  <c r="H195" i="5" s="1"/>
  <c r="I197" i="192"/>
  <c r="H197" i="5" s="1"/>
  <c r="I293" i="192"/>
  <c r="H293" i="5" s="1"/>
  <c r="I282" i="192"/>
  <c r="H282" i="5" s="1"/>
  <c r="I295" i="192"/>
  <c r="H295" i="5" s="1"/>
  <c r="H308" i="5"/>
  <c r="I273" i="192"/>
  <c r="H273" i="5" s="1"/>
  <c r="I165" i="192"/>
  <c r="H165" i="5" s="1"/>
  <c r="I173" i="192"/>
  <c r="H173" i="5" s="1"/>
  <c r="I183" i="192"/>
  <c r="H183" i="5" s="1"/>
  <c r="I185" i="192"/>
  <c r="H185" i="5" s="1"/>
  <c r="F203" i="192"/>
  <c r="I203" i="192" s="1"/>
  <c r="I171" i="192"/>
  <c r="H171" i="5" s="1"/>
  <c r="I178" i="192"/>
  <c r="H178" i="5" s="1"/>
  <c r="I189" i="192"/>
  <c r="H189" i="5" s="1"/>
  <c r="I266" i="192"/>
  <c r="H266" i="5" s="1"/>
  <c r="I283" i="192"/>
  <c r="H283" i="5" s="1"/>
  <c r="I285" i="192"/>
  <c r="H285" i="5" s="1"/>
  <c r="I254" i="192"/>
  <c r="H254" i="5" s="1"/>
  <c r="I264" i="192"/>
  <c r="H264" i="5" s="1"/>
  <c r="I284" i="192"/>
  <c r="H284" i="5" s="1"/>
  <c r="I168" i="192"/>
  <c r="H168" i="5" s="1"/>
  <c r="I175" i="192"/>
  <c r="H175" i="5" s="1"/>
  <c r="I272" i="192"/>
  <c r="H272" i="5" s="1"/>
  <c r="I280" i="192"/>
  <c r="H280" i="5" s="1"/>
  <c r="G303" i="192"/>
  <c r="I303" i="192" s="1"/>
  <c r="H303" i="5" s="1"/>
  <c r="I181" i="192"/>
  <c r="H181" i="5" s="1"/>
  <c r="I271" i="192"/>
  <c r="H271" i="5" s="1"/>
  <c r="G299" i="192"/>
  <c r="I299" i="192" s="1"/>
  <c r="I196" i="192"/>
  <c r="H196" i="5" s="1"/>
  <c r="I251" i="192"/>
  <c r="H251" i="5" s="1"/>
  <c r="I281" i="192"/>
  <c r="H281" i="5" s="1"/>
  <c r="G287" i="192"/>
  <c r="I287" i="192" s="1"/>
  <c r="H287" i="5" s="1"/>
  <c r="D2" i="192"/>
  <c r="H2" i="192" s="1"/>
  <c r="G23" i="192"/>
  <c r="I23" i="192" s="1"/>
  <c r="I167" i="192"/>
  <c r="H167" i="5" s="1"/>
  <c r="I260" i="192"/>
  <c r="H260" i="5" s="1"/>
  <c r="I300" i="192"/>
  <c r="H300" i="5" s="1"/>
  <c r="I270" i="192"/>
  <c r="H270" i="5" s="1"/>
  <c r="F199" i="192"/>
  <c r="I199" i="192" s="1"/>
  <c r="F207" i="192"/>
  <c r="I207" i="192" s="1"/>
  <c r="I289" i="192"/>
  <c r="H289" i="5" s="1"/>
  <c r="G275" i="192"/>
  <c r="I275" i="192" s="1"/>
  <c r="H275" i="5" s="1"/>
  <c r="I216" i="192"/>
  <c r="H216" i="5" s="1"/>
  <c r="I212" i="192"/>
  <c r="H212" i="5" s="1"/>
  <c r="I220" i="192"/>
  <c r="H220" i="5" s="1"/>
  <c r="A59" i="193"/>
  <c r="A145" i="193"/>
  <c r="A213" i="193"/>
  <c r="A221" i="193"/>
  <c r="A253" i="193"/>
  <c r="A228" i="193"/>
  <c r="A210" i="193"/>
  <c r="A434" i="193"/>
  <c r="A472" i="193"/>
  <c r="A333" i="193"/>
  <c r="A353" i="193"/>
  <c r="A361" i="193"/>
  <c r="A383" i="193"/>
  <c r="A385" i="193"/>
  <c r="A407" i="193"/>
  <c r="A190" i="193"/>
  <c r="A220" i="193"/>
  <c r="A232" i="193"/>
  <c r="I200" i="192"/>
  <c r="H200" i="5" s="1"/>
  <c r="I258" i="192"/>
  <c r="H258" i="5" s="1"/>
  <c r="F486" i="193"/>
  <c r="F9" i="193" s="1"/>
  <c r="I253" i="192"/>
  <c r="H253" i="5" s="1"/>
  <c r="F8" i="193"/>
  <c r="D8" i="193" s="1"/>
  <c r="I153" i="192"/>
  <c r="I151" i="192"/>
  <c r="I182" i="192"/>
  <c r="H182" i="5" s="1"/>
  <c r="I290" i="192"/>
  <c r="H290" i="5" s="1"/>
  <c r="G13" i="192"/>
  <c r="I13" i="192" s="1"/>
  <c r="I172" i="192"/>
  <c r="H172" i="5" s="1"/>
  <c r="I194" i="192"/>
  <c r="H194" i="5" s="1"/>
  <c r="I257" i="192"/>
  <c r="H257" i="5" s="1"/>
  <c r="A391" i="193"/>
  <c r="A278" i="193"/>
  <c r="A354" i="193"/>
  <c r="A382" i="193"/>
  <c r="A384" i="193"/>
  <c r="A388" i="193"/>
  <c r="A390" i="193"/>
  <c r="A392" i="193"/>
  <c r="A406" i="193"/>
  <c r="A420" i="193"/>
  <c r="A424" i="193"/>
  <c r="I135" i="192"/>
  <c r="I140" i="192"/>
  <c r="I144" i="192"/>
  <c r="I269" i="192"/>
  <c r="H269" i="5" s="1"/>
  <c r="A81" i="193"/>
  <c r="A102" i="193"/>
  <c r="A123" i="193"/>
  <c r="A357" i="193"/>
  <c r="A376" i="193"/>
  <c r="A397" i="193"/>
  <c r="A80" i="193"/>
  <c r="A98" i="193"/>
  <c r="A118" i="193"/>
  <c r="A120" i="193"/>
  <c r="A121" i="193"/>
  <c r="A122" i="193"/>
  <c r="A126" i="193"/>
  <c r="A364" i="193"/>
  <c r="A365" i="193"/>
  <c r="A370" i="193"/>
  <c r="A377" i="193"/>
  <c r="A381" i="193"/>
  <c r="A398" i="193"/>
  <c r="I134" i="192"/>
  <c r="I150" i="192"/>
  <c r="A206" i="193"/>
  <c r="A209" i="193"/>
  <c r="A225" i="193"/>
  <c r="A226" i="193"/>
  <c r="A241" i="193"/>
  <c r="A244" i="193"/>
  <c r="A246" i="193"/>
  <c r="A247" i="193"/>
  <c r="A248" i="193"/>
  <c r="A258" i="193"/>
  <c r="A67" i="193"/>
  <c r="A193" i="193"/>
  <c r="A194" i="193"/>
  <c r="A197" i="193"/>
  <c r="A201" i="193"/>
  <c r="A340" i="193"/>
  <c r="A342" i="193"/>
  <c r="A481" i="193"/>
  <c r="A482" i="193"/>
  <c r="A82" i="193"/>
  <c r="A87" i="193"/>
  <c r="A92" i="193"/>
  <c r="A95" i="193"/>
  <c r="A108" i="193"/>
  <c r="A111" i="193"/>
  <c r="A115" i="193"/>
  <c r="A27" i="193"/>
  <c r="A30" i="193"/>
  <c r="A32" i="193"/>
  <c r="A43" i="193"/>
  <c r="A46" i="193"/>
  <c r="A128" i="193"/>
  <c r="A130" i="193"/>
  <c r="A131" i="193"/>
  <c r="A148" i="193"/>
  <c r="A161" i="193"/>
  <c r="A172" i="193"/>
  <c r="A174" i="193"/>
  <c r="A175" i="193"/>
  <c r="A176" i="193"/>
  <c r="A177" i="193"/>
  <c r="A178" i="193"/>
  <c r="A262" i="193"/>
  <c r="A265" i="193"/>
  <c r="A273" i="193"/>
  <c r="A274" i="193"/>
  <c r="A277" i="193"/>
  <c r="A279" i="193"/>
  <c r="A280" i="193"/>
  <c r="A284" i="193"/>
  <c r="A286" i="193"/>
  <c r="A294" i="193"/>
  <c r="A295" i="193"/>
  <c r="A305" i="193"/>
  <c r="A312" i="193"/>
  <c r="A408" i="193"/>
  <c r="A409" i="193"/>
  <c r="A413" i="193"/>
  <c r="A433" i="193"/>
  <c r="A436" i="193"/>
  <c r="A438" i="193"/>
  <c r="A439" i="193"/>
  <c r="A454" i="193"/>
  <c r="A455" i="193"/>
  <c r="A456" i="193"/>
  <c r="A83" i="193"/>
  <c r="A103" i="193"/>
  <c r="A114" i="193"/>
  <c r="A35" i="193"/>
  <c r="A48" i="193"/>
  <c r="A51" i="193"/>
  <c r="A62" i="193"/>
  <c r="A64" i="193"/>
  <c r="A149" i="193"/>
  <c r="A153" i="193"/>
  <c r="A162" i="193"/>
  <c r="A165" i="193"/>
  <c r="A169" i="193"/>
  <c r="A180" i="193"/>
  <c r="A181" i="193"/>
  <c r="A191" i="193"/>
  <c r="A192" i="193"/>
  <c r="A289" i="193"/>
  <c r="A296" i="193"/>
  <c r="A313" i="193"/>
  <c r="A317" i="193"/>
  <c r="A322" i="193"/>
  <c r="A325" i="193"/>
  <c r="A329" i="193"/>
  <c r="A336" i="193"/>
  <c r="A337" i="193"/>
  <c r="A440" i="193"/>
  <c r="A444" i="193"/>
  <c r="A445" i="193"/>
  <c r="A457" i="193"/>
  <c r="A470" i="193"/>
  <c r="A474" i="193"/>
  <c r="A475" i="193"/>
  <c r="A476" i="193"/>
  <c r="I139" i="192"/>
  <c r="I143" i="192"/>
  <c r="A34" i="193"/>
  <c r="A38" i="193"/>
  <c r="A40" i="193"/>
  <c r="A41" i="193"/>
  <c r="A42" i="193"/>
  <c r="A66" i="193"/>
  <c r="A70" i="193"/>
  <c r="A72" i="193"/>
  <c r="A73" i="193"/>
  <c r="A74" i="193"/>
  <c r="A75" i="193"/>
  <c r="A78" i="193"/>
  <c r="A99" i="193"/>
  <c r="A112" i="193"/>
  <c r="A113" i="193"/>
  <c r="A150" i="193"/>
  <c r="A156" i="193"/>
  <c r="A158" i="193"/>
  <c r="A159" i="193"/>
  <c r="A160" i="193"/>
  <c r="A184" i="193"/>
  <c r="A188" i="193"/>
  <c r="A216" i="193"/>
  <c r="A218" i="193"/>
  <c r="A219" i="193"/>
  <c r="A249" i="193"/>
  <c r="A257" i="193"/>
  <c r="A287" i="193"/>
  <c r="A288" i="193"/>
  <c r="A290" i="193"/>
  <c r="A292" i="193"/>
  <c r="A306" i="193"/>
  <c r="A309" i="193"/>
  <c r="A328" i="193"/>
  <c r="A356" i="193"/>
  <c r="A360" i="193"/>
  <c r="A396" i="193"/>
  <c r="A401" i="193"/>
  <c r="A404" i="193"/>
  <c r="A421" i="193"/>
  <c r="A428" i="193"/>
  <c r="A430" i="193"/>
  <c r="A431" i="193"/>
  <c r="A432" i="193"/>
  <c r="A461" i="193"/>
  <c r="A465" i="193"/>
  <c r="A468" i="193"/>
  <c r="I298" i="192"/>
  <c r="A24" i="193"/>
  <c r="A25" i="193"/>
  <c r="A26" i="193"/>
  <c r="A50" i="193"/>
  <c r="A54" i="193"/>
  <c r="A56" i="193"/>
  <c r="A57" i="193"/>
  <c r="A58" i="193"/>
  <c r="A86" i="193"/>
  <c r="A96" i="193"/>
  <c r="A97" i="193"/>
  <c r="A129" i="193"/>
  <c r="A134" i="193"/>
  <c r="A136" i="193"/>
  <c r="A137" i="193"/>
  <c r="A138" i="193"/>
  <c r="A139" i="193"/>
  <c r="A142" i="193"/>
  <c r="A168" i="193"/>
  <c r="A198" i="193"/>
  <c r="A205" i="193"/>
  <c r="A230" i="193"/>
  <c r="A231" i="193"/>
  <c r="A233" i="193"/>
  <c r="A234" i="193"/>
  <c r="A235" i="193"/>
  <c r="A236" i="193"/>
  <c r="A238" i="193"/>
  <c r="A239" i="193"/>
  <c r="A240" i="193"/>
  <c r="A261" i="193"/>
  <c r="A269" i="193"/>
  <c r="A272" i="193"/>
  <c r="A297" i="193"/>
  <c r="A301" i="193"/>
  <c r="A302" i="193"/>
  <c r="A303" i="193"/>
  <c r="A304" i="193"/>
  <c r="A344" i="193"/>
  <c r="A346" i="193"/>
  <c r="A347" i="193"/>
  <c r="A348" i="193"/>
  <c r="A349" i="193"/>
  <c r="A352" i="193"/>
  <c r="A372" i="193"/>
  <c r="A374" i="193"/>
  <c r="A375" i="193"/>
  <c r="A412" i="193"/>
  <c r="A418" i="193"/>
  <c r="A446" i="193"/>
  <c r="A447" i="193"/>
  <c r="A448" i="193"/>
  <c r="A449" i="193"/>
  <c r="A452" i="193"/>
  <c r="A477" i="193"/>
  <c r="A36" i="193"/>
  <c r="A37" i="193"/>
  <c r="A52" i="193"/>
  <c r="A53" i="193"/>
  <c r="A88" i="193"/>
  <c r="A89" i="193"/>
  <c r="A90" i="193"/>
  <c r="A91" i="193"/>
  <c r="A94" i="193"/>
  <c r="A151" i="193"/>
  <c r="A152" i="193"/>
  <c r="A154" i="193"/>
  <c r="A155" i="193"/>
  <c r="A199" i="193"/>
  <c r="A200" i="193"/>
  <c r="A202" i="193"/>
  <c r="A203" i="193"/>
  <c r="A204" i="193"/>
  <c r="A252" i="193"/>
  <c r="A254" i="193"/>
  <c r="A255" i="193"/>
  <c r="A256" i="193"/>
  <c r="A298" i="193"/>
  <c r="A299" i="193"/>
  <c r="A300" i="193"/>
  <c r="A358" i="193"/>
  <c r="A359" i="193"/>
  <c r="A414" i="193"/>
  <c r="A415" i="193"/>
  <c r="A416" i="193"/>
  <c r="A417" i="193"/>
  <c r="A462" i="193"/>
  <c r="A464" i="193"/>
  <c r="A23" i="193"/>
  <c r="A55" i="193"/>
  <c r="A71" i="193"/>
  <c r="A79" i="193"/>
  <c r="A135" i="193"/>
  <c r="A143" i="193"/>
  <c r="A185" i="193"/>
  <c r="A237" i="193"/>
  <c r="A293" i="193"/>
  <c r="A345" i="193"/>
  <c r="A350" i="193"/>
  <c r="A450" i="193"/>
  <c r="A39" i="193"/>
  <c r="A76" i="193"/>
  <c r="A140" i="193"/>
  <c r="A189" i="193"/>
  <c r="A402" i="193"/>
  <c r="A405" i="193"/>
  <c r="A453" i="193"/>
  <c r="I164" i="192"/>
  <c r="H164" i="5" s="1"/>
  <c r="I166" i="192"/>
  <c r="H166" i="5" s="1"/>
  <c r="A28" i="193"/>
  <c r="A31" i="193"/>
  <c r="A33" i="193"/>
  <c r="A44" i="193"/>
  <c r="A47" i="193"/>
  <c r="A49" i="193"/>
  <c r="A60" i="193"/>
  <c r="A63" i="193"/>
  <c r="A65" i="193"/>
  <c r="A104" i="193"/>
  <c r="A105" i="193"/>
  <c r="A106" i="193"/>
  <c r="A107" i="193"/>
  <c r="A110" i="193"/>
  <c r="A119" i="193"/>
  <c r="A124" i="193"/>
  <c r="A127" i="193"/>
  <c r="A164" i="193"/>
  <c r="A166" i="193"/>
  <c r="A167" i="193"/>
  <c r="A173" i="193"/>
  <c r="A212" i="193"/>
  <c r="A214" i="193"/>
  <c r="A215" i="193"/>
  <c r="A263" i="193"/>
  <c r="A264" i="193"/>
  <c r="A266" i="193"/>
  <c r="A267" i="193"/>
  <c r="A268" i="193"/>
  <c r="A281" i="193"/>
  <c r="A285" i="193"/>
  <c r="A316" i="193"/>
  <c r="A318" i="193"/>
  <c r="A319" i="193"/>
  <c r="A320" i="193"/>
  <c r="A321" i="193"/>
  <c r="A324" i="193"/>
  <c r="A326" i="193"/>
  <c r="A327" i="193"/>
  <c r="A334" i="193"/>
  <c r="A338" i="193"/>
  <c r="A368" i="193"/>
  <c r="A369" i="193"/>
  <c r="A386" i="193"/>
  <c r="A389" i="193"/>
  <c r="A425" i="193"/>
  <c r="A426" i="193"/>
  <c r="A427" i="193"/>
  <c r="A437" i="193"/>
  <c r="A473" i="193"/>
  <c r="A478" i="193"/>
  <c r="A479" i="193"/>
  <c r="A480" i="193"/>
  <c r="A68" i="193"/>
  <c r="A69" i="193"/>
  <c r="A84" i="193"/>
  <c r="A85" i="193"/>
  <c r="A100" i="193"/>
  <c r="A101" i="193"/>
  <c r="A116" i="193"/>
  <c r="A117" i="193"/>
  <c r="A132" i="193"/>
  <c r="A133" i="193"/>
  <c r="A146" i="193"/>
  <c r="A157" i="193"/>
  <c r="A170" i="193"/>
  <c r="A171" i="193"/>
  <c r="A182" i="193"/>
  <c r="A183" i="193"/>
  <c r="A196" i="193"/>
  <c r="A208" i="193"/>
  <c r="A217" i="193"/>
  <c r="A222" i="193"/>
  <c r="A223" i="193"/>
  <c r="A224" i="193"/>
  <c r="A229" i="193"/>
  <c r="A242" i="193"/>
  <c r="A245" i="193"/>
  <c r="A260" i="193"/>
  <c r="A270" i="193"/>
  <c r="A276" i="193"/>
  <c r="A308" i="193"/>
  <c r="A310" i="193"/>
  <c r="A311" i="193"/>
  <c r="A330" i="193"/>
  <c r="A331" i="193"/>
  <c r="A332" i="193"/>
  <c r="A341" i="193"/>
  <c r="A343" i="193"/>
  <c r="A362" i="193"/>
  <c r="A363" i="193"/>
  <c r="A373" i="193"/>
  <c r="A380" i="193"/>
  <c r="A393" i="193"/>
  <c r="A400" i="193"/>
  <c r="A410" i="193"/>
  <c r="A411" i="193"/>
  <c r="A422" i="193"/>
  <c r="A423" i="193"/>
  <c r="A429" i="193"/>
  <c r="A441" i="193"/>
  <c r="A458" i="193"/>
  <c r="A459" i="193"/>
  <c r="A460" i="193"/>
  <c r="A466" i="193"/>
  <c r="A469" i="193"/>
  <c r="A471" i="193"/>
  <c r="I174" i="192"/>
  <c r="H174" i="5" s="1"/>
  <c r="I205" i="192"/>
  <c r="H205" i="5" s="1"/>
  <c r="I184" i="192"/>
  <c r="H184" i="5" s="1"/>
  <c r="I256" i="192"/>
  <c r="I193" i="192"/>
  <c r="H193" i="5" s="1"/>
  <c r="I214" i="192"/>
  <c r="I221" i="192"/>
  <c r="H221" i="5" s="1"/>
  <c r="I252" i="192"/>
  <c r="H252" i="5" s="1"/>
  <c r="I301" i="192"/>
  <c r="H301" i="5" s="1"/>
  <c r="I170" i="192"/>
  <c r="H170" i="5" s="1"/>
  <c r="I188" i="192"/>
  <c r="H188" i="5" s="1"/>
  <c r="I180" i="192"/>
  <c r="I201" i="192"/>
  <c r="H201" i="5" s="1"/>
  <c r="I213" i="192"/>
  <c r="H213" i="5" s="1"/>
  <c r="I262" i="192"/>
  <c r="I297" i="192"/>
  <c r="H297" i="5" s="1"/>
  <c r="I206" i="192"/>
  <c r="I302" i="192"/>
  <c r="H302" i="5" s="1"/>
  <c r="I306" i="192"/>
  <c r="H306" i="5" s="1"/>
  <c r="A29" i="193"/>
  <c r="A45" i="193"/>
  <c r="A61" i="193"/>
  <c r="A77" i="193"/>
  <c r="A93" i="193"/>
  <c r="A109" i="193"/>
  <c r="A125" i="193"/>
  <c r="A141" i="193"/>
  <c r="A282" i="193"/>
  <c r="A283" i="193"/>
  <c r="A351" i="193"/>
  <c r="A366" i="193"/>
  <c r="A367" i="193"/>
  <c r="A394" i="193"/>
  <c r="A395" i="193"/>
  <c r="A144" i="193"/>
  <c r="A186" i="193"/>
  <c r="A187" i="193"/>
  <c r="A207" i="193"/>
  <c r="A250" i="193"/>
  <c r="A251" i="193"/>
  <c r="A271" i="193"/>
  <c r="A314" i="193"/>
  <c r="A315" i="193"/>
  <c r="A335" i="193"/>
  <c r="A378" i="193"/>
  <c r="A379" i="193"/>
  <c r="A399" i="193"/>
  <c r="A442" i="193"/>
  <c r="A443" i="193"/>
  <c r="A463" i="193"/>
  <c r="A147" i="193"/>
  <c r="A163" i="193"/>
  <c r="A179" i="193"/>
  <c r="A195" i="193"/>
  <c r="A211" i="193"/>
  <c r="A227" i="193"/>
  <c r="A243" i="193"/>
  <c r="A259" i="193"/>
  <c r="A275" i="193"/>
  <c r="A291" i="193"/>
  <c r="A307" i="193"/>
  <c r="A323" i="193"/>
  <c r="A339" i="193"/>
  <c r="A355" i="193"/>
  <c r="A371" i="193"/>
  <c r="A387" i="193"/>
  <c r="A403" i="193"/>
  <c r="A419" i="193"/>
  <c r="A435" i="193"/>
  <c r="A451" i="193"/>
  <c r="A467" i="193"/>
  <c r="I5" i="192"/>
  <c r="I169" i="192"/>
  <c r="H169" i="5" s="1"/>
  <c r="I179" i="192"/>
  <c r="I187" i="192"/>
  <c r="H187" i="5" s="1"/>
  <c r="I190" i="192"/>
  <c r="H190" i="5" s="1"/>
  <c r="I192" i="192"/>
  <c r="H192" i="5" s="1"/>
  <c r="I288" i="192"/>
  <c r="H288" i="5" s="1"/>
  <c r="I291" i="192"/>
  <c r="H291" i="5" s="1"/>
  <c r="I292" i="192"/>
  <c r="H292" i="5" s="1"/>
  <c r="I191" i="192"/>
  <c r="H191" i="5" s="1"/>
  <c r="I255" i="192"/>
  <c r="H255" i="5" s="1"/>
  <c r="I261" i="192"/>
  <c r="H261" i="5" s="1"/>
  <c r="I267" i="192"/>
  <c r="H267" i="5" s="1"/>
  <c r="I296" i="192"/>
  <c r="H296" i="5" s="1"/>
  <c r="K311" i="192"/>
  <c r="K2" i="192" s="1"/>
  <c r="R564" i="233" l="1"/>
  <c r="O2013" i="234"/>
  <c r="S2013" i="234" s="1"/>
  <c r="O2119" i="234"/>
  <c r="S2119" i="234" s="1"/>
  <c r="O2474" i="233"/>
  <c r="U2474" i="233" s="1"/>
  <c r="R493" i="233"/>
  <c r="O2434" i="233"/>
  <c r="U2434" i="233" s="1"/>
  <c r="O2381" i="233"/>
  <c r="U2381" i="233" s="1"/>
  <c r="M2474" i="233"/>
  <c r="S2474" i="233" s="1"/>
  <c r="R491" i="233"/>
  <c r="O1993" i="234"/>
  <c r="S1993" i="234" s="1"/>
  <c r="O2510" i="233"/>
  <c r="S2510" i="233" s="1"/>
  <c r="M2348" i="233"/>
  <c r="S2348" i="233" s="1"/>
  <c r="O704" i="234"/>
  <c r="R704" i="234" s="1"/>
  <c r="M707" i="233"/>
  <c r="R707" i="233" s="1"/>
  <c r="O2000" i="234"/>
  <c r="M2355" i="233"/>
  <c r="O2517" i="233"/>
  <c r="O2007" i="234"/>
  <c r="M2362" i="233"/>
  <c r="O2524" i="233"/>
  <c r="O711" i="234"/>
  <c r="R711" i="234" s="1"/>
  <c r="M714" i="233"/>
  <c r="R714" i="233" s="1"/>
  <c r="O2112" i="234"/>
  <c r="O2629" i="233"/>
  <c r="M2467" i="233"/>
  <c r="O2352" i="233"/>
  <c r="U2352" i="233" s="1"/>
  <c r="O2366" i="233" s="1"/>
  <c r="O2635" i="233"/>
  <c r="S2635" i="233" s="1"/>
  <c r="R636" i="233"/>
  <c r="M2381" i="233"/>
  <c r="S2381" i="233" s="1"/>
  <c r="M2368" i="233"/>
  <c r="S2368" i="233" s="1"/>
  <c r="O2368" i="233"/>
  <c r="U2368" i="233" s="1"/>
  <c r="O2133" i="234"/>
  <c r="S2133" i="234" s="1"/>
  <c r="M2488" i="233"/>
  <c r="S2488" i="233" s="1"/>
  <c r="O701" i="234"/>
  <c r="R701" i="234" s="1"/>
  <c r="O2649" i="233"/>
  <c r="S2649" i="233" s="1"/>
  <c r="M704" i="233"/>
  <c r="R704" i="233" s="1"/>
  <c r="O2543" i="233"/>
  <c r="S2543" i="233" s="1"/>
  <c r="O2111" i="234"/>
  <c r="O2628" i="233"/>
  <c r="M2466" i="233"/>
  <c r="O2026" i="234"/>
  <c r="S2026" i="234" s="1"/>
  <c r="O2530" i="233"/>
  <c r="S2530" i="233" s="1"/>
  <c r="R494" i="233"/>
  <c r="O705" i="234"/>
  <c r="R705" i="234" s="1"/>
  <c r="M708" i="233"/>
  <c r="R708" i="233" s="1"/>
  <c r="R490" i="233"/>
  <c r="R492" i="233"/>
  <c r="G311" i="192"/>
  <c r="G2" i="192" s="1"/>
  <c r="I311" i="192"/>
  <c r="I2" i="192" s="1"/>
  <c r="N2" i="192"/>
  <c r="F311" i="192"/>
  <c r="M482" i="189"/>
  <c r="M481" i="189"/>
  <c r="M480" i="189"/>
  <c r="M479" i="189"/>
  <c r="M478" i="189"/>
  <c r="M477" i="189"/>
  <c r="M476" i="189"/>
  <c r="M475" i="189"/>
  <c r="M474" i="189"/>
  <c r="M473" i="189"/>
  <c r="M472" i="189"/>
  <c r="M471" i="189"/>
  <c r="M470" i="189"/>
  <c r="M469" i="189"/>
  <c r="M468" i="189"/>
  <c r="M467" i="189"/>
  <c r="M466" i="189"/>
  <c r="M465" i="189"/>
  <c r="M464" i="189"/>
  <c r="M463" i="189"/>
  <c r="M462" i="189"/>
  <c r="M461" i="189"/>
  <c r="M460" i="189"/>
  <c r="M459" i="189"/>
  <c r="M458" i="189"/>
  <c r="M457" i="189"/>
  <c r="M456" i="189"/>
  <c r="M455" i="189"/>
  <c r="M454" i="189"/>
  <c r="M453" i="189"/>
  <c r="M452" i="189"/>
  <c r="M451" i="189"/>
  <c r="M450" i="189"/>
  <c r="M449" i="189"/>
  <c r="M448" i="189"/>
  <c r="M447" i="189"/>
  <c r="M446" i="189"/>
  <c r="M445" i="189"/>
  <c r="M444" i="189"/>
  <c r="M443" i="189"/>
  <c r="M442" i="189"/>
  <c r="M441" i="189"/>
  <c r="M440" i="189"/>
  <c r="M439" i="189"/>
  <c r="M438" i="189"/>
  <c r="M437" i="189"/>
  <c r="M436" i="189"/>
  <c r="M435" i="189"/>
  <c r="M434" i="189"/>
  <c r="M433" i="189"/>
  <c r="M432" i="189"/>
  <c r="M431" i="189"/>
  <c r="M430" i="189"/>
  <c r="M429" i="189"/>
  <c r="M428" i="189"/>
  <c r="M427" i="189"/>
  <c r="M426" i="189"/>
  <c r="M425" i="189"/>
  <c r="M424" i="189"/>
  <c r="M423" i="189"/>
  <c r="M422" i="189"/>
  <c r="M421" i="189"/>
  <c r="M420" i="189"/>
  <c r="M419" i="189"/>
  <c r="M418" i="189"/>
  <c r="M417" i="189"/>
  <c r="M416" i="189"/>
  <c r="M415" i="189"/>
  <c r="M414" i="189"/>
  <c r="M413" i="189"/>
  <c r="M412" i="189"/>
  <c r="M411" i="189"/>
  <c r="M410" i="189"/>
  <c r="M409" i="189"/>
  <c r="M408" i="189"/>
  <c r="M407" i="189"/>
  <c r="M406" i="189"/>
  <c r="M405" i="189"/>
  <c r="M404" i="189"/>
  <c r="M403" i="189"/>
  <c r="M402" i="189"/>
  <c r="M401" i="189"/>
  <c r="M400" i="189"/>
  <c r="M399" i="189"/>
  <c r="M398" i="189"/>
  <c r="M397" i="189"/>
  <c r="M396" i="189"/>
  <c r="M395" i="189"/>
  <c r="M394" i="189"/>
  <c r="M393" i="189"/>
  <c r="M392" i="189"/>
  <c r="M391" i="189"/>
  <c r="M390" i="189"/>
  <c r="M389" i="189"/>
  <c r="M388" i="189"/>
  <c r="M387" i="189"/>
  <c r="M386" i="189"/>
  <c r="M385" i="189"/>
  <c r="M384" i="189"/>
  <c r="M383" i="189"/>
  <c r="M382" i="189"/>
  <c r="M381" i="189"/>
  <c r="M380" i="189"/>
  <c r="M379" i="189"/>
  <c r="M378" i="189"/>
  <c r="M377" i="189"/>
  <c r="M376" i="189"/>
  <c r="M375" i="189"/>
  <c r="M374" i="189"/>
  <c r="M373" i="189"/>
  <c r="M372" i="189"/>
  <c r="M371" i="189"/>
  <c r="M370" i="189"/>
  <c r="M369" i="189"/>
  <c r="M368" i="189"/>
  <c r="M367" i="189"/>
  <c r="M366" i="189"/>
  <c r="M365" i="189"/>
  <c r="M364" i="189"/>
  <c r="M363" i="189"/>
  <c r="M362" i="189"/>
  <c r="M361" i="189"/>
  <c r="M360" i="189"/>
  <c r="M359" i="189"/>
  <c r="M358" i="189"/>
  <c r="M357" i="189"/>
  <c r="M356" i="189"/>
  <c r="M355" i="189"/>
  <c r="M354" i="189"/>
  <c r="M353" i="189"/>
  <c r="M352" i="189"/>
  <c r="M351" i="189"/>
  <c r="M350" i="189"/>
  <c r="M349" i="189"/>
  <c r="M348" i="189"/>
  <c r="M347" i="189"/>
  <c r="M346" i="189"/>
  <c r="M345" i="189"/>
  <c r="M344" i="189"/>
  <c r="M343" i="189"/>
  <c r="M342" i="189"/>
  <c r="M341" i="189"/>
  <c r="M340" i="189"/>
  <c r="M339" i="189"/>
  <c r="M338" i="189"/>
  <c r="M337" i="189"/>
  <c r="M336" i="189"/>
  <c r="M335" i="189"/>
  <c r="M334" i="189"/>
  <c r="M333" i="189"/>
  <c r="M332" i="189"/>
  <c r="M331" i="189"/>
  <c r="M330" i="189"/>
  <c r="M329" i="189"/>
  <c r="M328" i="189"/>
  <c r="M327" i="189"/>
  <c r="M326" i="189"/>
  <c r="M325" i="189"/>
  <c r="M324" i="189"/>
  <c r="M323" i="189"/>
  <c r="M322" i="189"/>
  <c r="M321" i="189"/>
  <c r="M320" i="189"/>
  <c r="M319" i="189"/>
  <c r="M318" i="189"/>
  <c r="M317" i="189"/>
  <c r="M316" i="189"/>
  <c r="M315" i="189"/>
  <c r="M314" i="189"/>
  <c r="M313" i="189"/>
  <c r="M312" i="189"/>
  <c r="M311" i="189"/>
  <c r="M310" i="189"/>
  <c r="M309" i="189"/>
  <c r="M308" i="189"/>
  <c r="M307" i="189"/>
  <c r="M306" i="189"/>
  <c r="M305" i="189"/>
  <c r="M304" i="189"/>
  <c r="M303" i="189"/>
  <c r="M302" i="189"/>
  <c r="M301" i="189"/>
  <c r="M300" i="189"/>
  <c r="M299" i="189"/>
  <c r="M298" i="189"/>
  <c r="M297" i="189"/>
  <c r="M296" i="189"/>
  <c r="M295" i="189"/>
  <c r="M294" i="189"/>
  <c r="M293" i="189"/>
  <c r="M292" i="189"/>
  <c r="M291" i="189"/>
  <c r="M290" i="189"/>
  <c r="M289" i="189"/>
  <c r="M288" i="189"/>
  <c r="M287" i="189"/>
  <c r="M286" i="189"/>
  <c r="M285" i="189"/>
  <c r="M284" i="189"/>
  <c r="M283" i="189"/>
  <c r="M282" i="189"/>
  <c r="M281" i="189"/>
  <c r="M280" i="189"/>
  <c r="M279" i="189"/>
  <c r="M278" i="189"/>
  <c r="M277" i="189"/>
  <c r="M276" i="189"/>
  <c r="M275" i="189"/>
  <c r="M274" i="189"/>
  <c r="M273" i="189"/>
  <c r="M272" i="189"/>
  <c r="M271" i="189"/>
  <c r="M270" i="189"/>
  <c r="M269" i="189"/>
  <c r="M268" i="189"/>
  <c r="M267" i="189"/>
  <c r="M266" i="189"/>
  <c r="M265" i="189"/>
  <c r="M264" i="189"/>
  <c r="M263" i="189"/>
  <c r="M262" i="189"/>
  <c r="M261" i="189"/>
  <c r="M260" i="189"/>
  <c r="M259" i="189"/>
  <c r="M258" i="189"/>
  <c r="M257" i="189"/>
  <c r="M256" i="189"/>
  <c r="M255" i="189"/>
  <c r="M254" i="189"/>
  <c r="M253" i="189"/>
  <c r="M252" i="189"/>
  <c r="M251" i="189"/>
  <c r="M250" i="189"/>
  <c r="M249" i="189"/>
  <c r="M248" i="189"/>
  <c r="M247" i="189"/>
  <c r="M246" i="189"/>
  <c r="M245" i="189"/>
  <c r="M244" i="189"/>
  <c r="M243" i="189"/>
  <c r="M242" i="189"/>
  <c r="M241" i="189"/>
  <c r="M240" i="189"/>
  <c r="M239" i="189"/>
  <c r="M238" i="189"/>
  <c r="M237" i="189"/>
  <c r="M236" i="189"/>
  <c r="M235" i="189"/>
  <c r="M234" i="189"/>
  <c r="M233" i="189"/>
  <c r="M232" i="189"/>
  <c r="M231" i="189"/>
  <c r="M230" i="189"/>
  <c r="M229" i="189"/>
  <c r="M228" i="189"/>
  <c r="M227" i="189"/>
  <c r="M226" i="189"/>
  <c r="M225" i="189"/>
  <c r="M224" i="189"/>
  <c r="M223" i="189"/>
  <c r="M222" i="189"/>
  <c r="M221" i="189"/>
  <c r="M220" i="189"/>
  <c r="M219" i="189"/>
  <c r="M218" i="189"/>
  <c r="M217" i="189"/>
  <c r="M216" i="189"/>
  <c r="M215" i="189"/>
  <c r="M214" i="189"/>
  <c r="M213" i="189"/>
  <c r="M212" i="189"/>
  <c r="M211" i="189"/>
  <c r="M210" i="189"/>
  <c r="M209" i="189"/>
  <c r="M208" i="189"/>
  <c r="M207" i="189"/>
  <c r="M206" i="189"/>
  <c r="M205" i="189"/>
  <c r="M204" i="189"/>
  <c r="M203" i="189"/>
  <c r="M202" i="189"/>
  <c r="M201" i="189"/>
  <c r="M200" i="189"/>
  <c r="M199" i="189"/>
  <c r="M198" i="189"/>
  <c r="M197" i="189"/>
  <c r="M196" i="189"/>
  <c r="M195" i="189"/>
  <c r="M194" i="189"/>
  <c r="M193" i="189"/>
  <c r="M192" i="189"/>
  <c r="M191" i="189"/>
  <c r="M190" i="189"/>
  <c r="M189" i="189"/>
  <c r="M188" i="189"/>
  <c r="M187" i="189"/>
  <c r="M186" i="189"/>
  <c r="M185" i="189"/>
  <c r="M184" i="189"/>
  <c r="M183" i="189"/>
  <c r="M182" i="189"/>
  <c r="M181" i="189"/>
  <c r="M180" i="189"/>
  <c r="M179" i="189"/>
  <c r="M178" i="189"/>
  <c r="M177" i="189"/>
  <c r="M176" i="189"/>
  <c r="M175" i="189"/>
  <c r="M174" i="189"/>
  <c r="M173" i="189"/>
  <c r="M172" i="189"/>
  <c r="M171" i="189"/>
  <c r="M170" i="189"/>
  <c r="M169" i="189"/>
  <c r="M168" i="189"/>
  <c r="M167" i="189"/>
  <c r="M166" i="189"/>
  <c r="M165" i="189"/>
  <c r="M164" i="189"/>
  <c r="M163" i="189"/>
  <c r="M162" i="189"/>
  <c r="M161" i="189"/>
  <c r="M160" i="189"/>
  <c r="M159" i="189"/>
  <c r="M158" i="189"/>
  <c r="M157" i="189"/>
  <c r="M156" i="189"/>
  <c r="M155" i="189"/>
  <c r="M154" i="189"/>
  <c r="M153" i="189"/>
  <c r="M152" i="189"/>
  <c r="M151" i="189"/>
  <c r="M150" i="189"/>
  <c r="M149" i="189"/>
  <c r="M148" i="189"/>
  <c r="M147" i="189"/>
  <c r="M146" i="189"/>
  <c r="M145" i="189"/>
  <c r="M144" i="189"/>
  <c r="M143" i="189"/>
  <c r="M142" i="189"/>
  <c r="M141" i="189"/>
  <c r="M140" i="189"/>
  <c r="M139" i="189"/>
  <c r="M138" i="189"/>
  <c r="M137" i="189"/>
  <c r="M136" i="189"/>
  <c r="M135" i="189"/>
  <c r="M134" i="189"/>
  <c r="M133" i="189"/>
  <c r="M132" i="189"/>
  <c r="M131" i="189"/>
  <c r="M130" i="189"/>
  <c r="M129" i="189"/>
  <c r="M128" i="189"/>
  <c r="M127" i="189"/>
  <c r="M126" i="189"/>
  <c r="M125" i="189"/>
  <c r="M124" i="189"/>
  <c r="M123" i="189"/>
  <c r="M122" i="189"/>
  <c r="M121" i="189"/>
  <c r="M120" i="189"/>
  <c r="M119" i="189"/>
  <c r="M118" i="189"/>
  <c r="M117" i="189"/>
  <c r="M116" i="189"/>
  <c r="M115" i="189"/>
  <c r="M114" i="189"/>
  <c r="M113" i="189"/>
  <c r="M112" i="189"/>
  <c r="M111" i="189"/>
  <c r="M110" i="189"/>
  <c r="M109" i="189"/>
  <c r="M108" i="189"/>
  <c r="M107" i="189"/>
  <c r="M106" i="189"/>
  <c r="M105" i="189"/>
  <c r="M104" i="189"/>
  <c r="M103" i="189"/>
  <c r="M102" i="189"/>
  <c r="M101" i="189"/>
  <c r="M100" i="189"/>
  <c r="M99" i="189"/>
  <c r="M98" i="189"/>
  <c r="M97" i="189"/>
  <c r="M96" i="189"/>
  <c r="M95" i="189"/>
  <c r="M94" i="189"/>
  <c r="M93" i="189"/>
  <c r="M92" i="189"/>
  <c r="M91" i="189"/>
  <c r="M90" i="189"/>
  <c r="M89" i="189"/>
  <c r="M88" i="189"/>
  <c r="M87" i="189"/>
  <c r="M86" i="189"/>
  <c r="M85" i="189"/>
  <c r="M84" i="189"/>
  <c r="M83" i="189"/>
  <c r="M82" i="189"/>
  <c r="M81" i="189"/>
  <c r="M80" i="189"/>
  <c r="M79" i="189"/>
  <c r="M78" i="189"/>
  <c r="M77" i="189"/>
  <c r="M76" i="189"/>
  <c r="M75" i="189"/>
  <c r="M74" i="189"/>
  <c r="M73" i="189"/>
  <c r="M72" i="189"/>
  <c r="M71" i="189"/>
  <c r="M70" i="189"/>
  <c r="M69" i="189"/>
  <c r="M68" i="189"/>
  <c r="M67" i="189"/>
  <c r="M66" i="189"/>
  <c r="M65" i="189"/>
  <c r="M64" i="189"/>
  <c r="M63" i="189"/>
  <c r="M62" i="189"/>
  <c r="M61" i="189"/>
  <c r="M60" i="189"/>
  <c r="M59" i="189"/>
  <c r="M58" i="189"/>
  <c r="M57" i="189"/>
  <c r="M56" i="189"/>
  <c r="M55" i="189"/>
  <c r="M54" i="189"/>
  <c r="M53" i="189"/>
  <c r="M52" i="189"/>
  <c r="M51" i="189"/>
  <c r="M50" i="189"/>
  <c r="M49" i="189"/>
  <c r="M48" i="189"/>
  <c r="M47" i="189"/>
  <c r="M46" i="189"/>
  <c r="M45" i="189"/>
  <c r="M44" i="189"/>
  <c r="M43" i="189"/>
  <c r="M42" i="189"/>
  <c r="M41" i="189"/>
  <c r="M40" i="189"/>
  <c r="M39" i="189"/>
  <c r="M38" i="189"/>
  <c r="M37" i="189"/>
  <c r="M36" i="189"/>
  <c r="M35" i="189"/>
  <c r="M34" i="189"/>
  <c r="M33" i="189"/>
  <c r="M32" i="189"/>
  <c r="M31" i="189"/>
  <c r="M30" i="189"/>
  <c r="M29" i="189"/>
  <c r="M28" i="189"/>
  <c r="M27" i="189"/>
  <c r="M26" i="189"/>
  <c r="M25" i="189"/>
  <c r="M24" i="189"/>
  <c r="M23" i="189"/>
  <c r="M22" i="189"/>
  <c r="M21" i="189"/>
  <c r="M20" i="189"/>
  <c r="M19" i="189"/>
  <c r="L482" i="189"/>
  <c r="L481" i="189"/>
  <c r="L480" i="189"/>
  <c r="L479" i="189"/>
  <c r="L478" i="189"/>
  <c r="L477" i="189"/>
  <c r="L476" i="189"/>
  <c r="L475" i="189"/>
  <c r="L474" i="189"/>
  <c r="L473" i="189"/>
  <c r="L472" i="189"/>
  <c r="L471" i="189"/>
  <c r="L470" i="189"/>
  <c r="L469" i="189"/>
  <c r="L468" i="189"/>
  <c r="L467" i="189"/>
  <c r="L466" i="189"/>
  <c r="L465" i="189"/>
  <c r="L464" i="189"/>
  <c r="L463" i="189"/>
  <c r="L462" i="189"/>
  <c r="L461" i="189"/>
  <c r="L460" i="189"/>
  <c r="L459" i="189"/>
  <c r="L458" i="189"/>
  <c r="L457" i="189"/>
  <c r="L456" i="189"/>
  <c r="L455" i="189"/>
  <c r="L454" i="189"/>
  <c r="L453" i="189"/>
  <c r="L452" i="189"/>
  <c r="L451" i="189"/>
  <c r="L450" i="189"/>
  <c r="L449" i="189"/>
  <c r="L448" i="189"/>
  <c r="L447" i="189"/>
  <c r="L446" i="189"/>
  <c r="L445" i="189"/>
  <c r="L444" i="189"/>
  <c r="L443" i="189"/>
  <c r="L442" i="189"/>
  <c r="L441" i="189"/>
  <c r="L440" i="189"/>
  <c r="L439" i="189"/>
  <c r="L438" i="189"/>
  <c r="L437" i="189"/>
  <c r="L436" i="189"/>
  <c r="L435" i="189"/>
  <c r="L434" i="189"/>
  <c r="L433" i="189"/>
  <c r="L432" i="189"/>
  <c r="L431" i="189"/>
  <c r="L430" i="189"/>
  <c r="L429" i="189"/>
  <c r="L428" i="189"/>
  <c r="L427" i="189"/>
  <c r="L426" i="189"/>
  <c r="L425" i="189"/>
  <c r="L424" i="189"/>
  <c r="L423" i="189"/>
  <c r="L422" i="189"/>
  <c r="L421" i="189"/>
  <c r="L420" i="189"/>
  <c r="L419" i="189"/>
  <c r="L418" i="189"/>
  <c r="L417" i="189"/>
  <c r="L416" i="189"/>
  <c r="L415" i="189"/>
  <c r="L414" i="189"/>
  <c r="L413" i="189"/>
  <c r="L412" i="189"/>
  <c r="L411" i="189"/>
  <c r="L410" i="189"/>
  <c r="L409" i="189"/>
  <c r="L408" i="189"/>
  <c r="L407" i="189"/>
  <c r="L406" i="189"/>
  <c r="L405" i="189"/>
  <c r="L404" i="189"/>
  <c r="L403" i="189"/>
  <c r="L402" i="189"/>
  <c r="L401" i="189"/>
  <c r="L400" i="189"/>
  <c r="L399" i="189"/>
  <c r="L398" i="189"/>
  <c r="L397" i="189"/>
  <c r="L396" i="189"/>
  <c r="L395" i="189"/>
  <c r="L394" i="189"/>
  <c r="L393" i="189"/>
  <c r="L392" i="189"/>
  <c r="L391" i="189"/>
  <c r="L390" i="189"/>
  <c r="L389" i="189"/>
  <c r="L388" i="189"/>
  <c r="L387" i="189"/>
  <c r="L386" i="189"/>
  <c r="L385" i="189"/>
  <c r="L384" i="189"/>
  <c r="L383" i="189"/>
  <c r="L382" i="189"/>
  <c r="L381" i="189"/>
  <c r="L380" i="189"/>
  <c r="L379" i="189"/>
  <c r="L378" i="189"/>
  <c r="L377" i="189"/>
  <c r="L376" i="189"/>
  <c r="L375" i="189"/>
  <c r="L374" i="189"/>
  <c r="L373" i="189"/>
  <c r="L372" i="189"/>
  <c r="L371" i="189"/>
  <c r="L370" i="189"/>
  <c r="L369" i="189"/>
  <c r="L368" i="189"/>
  <c r="L367" i="189"/>
  <c r="L366" i="189"/>
  <c r="L365" i="189"/>
  <c r="L364" i="189"/>
  <c r="L363" i="189"/>
  <c r="L362" i="189"/>
  <c r="L361" i="189"/>
  <c r="L360" i="189"/>
  <c r="L359" i="189"/>
  <c r="L358" i="189"/>
  <c r="L357" i="189"/>
  <c r="L356" i="189"/>
  <c r="L355" i="189"/>
  <c r="L354" i="189"/>
  <c r="L353" i="189"/>
  <c r="L352" i="189"/>
  <c r="L351" i="189"/>
  <c r="L350" i="189"/>
  <c r="L349" i="189"/>
  <c r="L348" i="189"/>
  <c r="L347" i="189"/>
  <c r="L346" i="189"/>
  <c r="L345" i="189"/>
  <c r="L344" i="189"/>
  <c r="L343" i="189"/>
  <c r="L342" i="189"/>
  <c r="L341" i="189"/>
  <c r="L340" i="189"/>
  <c r="L339" i="189"/>
  <c r="L338" i="189"/>
  <c r="L337" i="189"/>
  <c r="L336" i="189"/>
  <c r="L335" i="189"/>
  <c r="L334" i="189"/>
  <c r="L333" i="189"/>
  <c r="L332" i="189"/>
  <c r="L331" i="189"/>
  <c r="L330" i="189"/>
  <c r="L329" i="189"/>
  <c r="L328" i="189"/>
  <c r="L327" i="189"/>
  <c r="L326" i="189"/>
  <c r="L325" i="189"/>
  <c r="L324" i="189"/>
  <c r="L323" i="189"/>
  <c r="L322" i="189"/>
  <c r="L321" i="189"/>
  <c r="L320" i="189"/>
  <c r="L319" i="189"/>
  <c r="L318" i="189"/>
  <c r="L317" i="189"/>
  <c r="L316" i="189"/>
  <c r="L315" i="189"/>
  <c r="L314" i="189"/>
  <c r="L313" i="189"/>
  <c r="L312" i="189"/>
  <c r="L311" i="189"/>
  <c r="L310" i="189"/>
  <c r="L309" i="189"/>
  <c r="L308" i="189"/>
  <c r="L307" i="189"/>
  <c r="L306" i="189"/>
  <c r="L305" i="189"/>
  <c r="L304" i="189"/>
  <c r="L303" i="189"/>
  <c r="L302" i="189"/>
  <c r="L301" i="189"/>
  <c r="L300" i="189"/>
  <c r="L299" i="189"/>
  <c r="L298" i="189"/>
  <c r="L297" i="189"/>
  <c r="L296" i="189"/>
  <c r="L295" i="189"/>
  <c r="L294" i="189"/>
  <c r="L293" i="189"/>
  <c r="L292" i="189"/>
  <c r="L291" i="189"/>
  <c r="L290" i="189"/>
  <c r="L289" i="189"/>
  <c r="L288" i="189"/>
  <c r="L287" i="189"/>
  <c r="L286" i="189"/>
  <c r="L285" i="189"/>
  <c r="L284" i="189"/>
  <c r="L283" i="189"/>
  <c r="L282" i="189"/>
  <c r="L281" i="189"/>
  <c r="L280" i="189"/>
  <c r="L279" i="189"/>
  <c r="L278" i="189"/>
  <c r="L277" i="189"/>
  <c r="L276" i="189"/>
  <c r="L275" i="189"/>
  <c r="L274" i="189"/>
  <c r="L273" i="189"/>
  <c r="L272" i="189"/>
  <c r="L271" i="189"/>
  <c r="L270" i="189"/>
  <c r="L269" i="189"/>
  <c r="L268" i="189"/>
  <c r="L267" i="189"/>
  <c r="L266" i="189"/>
  <c r="L265" i="189"/>
  <c r="L264" i="189"/>
  <c r="L263" i="189"/>
  <c r="L262" i="189"/>
  <c r="L261" i="189"/>
  <c r="L260" i="189"/>
  <c r="L259" i="189"/>
  <c r="L258" i="189"/>
  <c r="L257" i="189"/>
  <c r="L256" i="189"/>
  <c r="L255" i="189"/>
  <c r="L254" i="189"/>
  <c r="L253" i="189"/>
  <c r="L252" i="189"/>
  <c r="L251" i="189"/>
  <c r="L250" i="189"/>
  <c r="L249" i="189"/>
  <c r="L248" i="189"/>
  <c r="L247" i="189"/>
  <c r="L246" i="189"/>
  <c r="L245" i="189"/>
  <c r="L244" i="189"/>
  <c r="L243" i="189"/>
  <c r="L242" i="189"/>
  <c r="L241" i="189"/>
  <c r="L240" i="189"/>
  <c r="L239" i="189"/>
  <c r="L238" i="189"/>
  <c r="L237" i="189"/>
  <c r="L236" i="189"/>
  <c r="L235" i="189"/>
  <c r="L234" i="189"/>
  <c r="L233" i="189"/>
  <c r="L232" i="189"/>
  <c r="L231" i="189"/>
  <c r="L230" i="189"/>
  <c r="L229" i="189"/>
  <c r="L228" i="189"/>
  <c r="L227" i="189"/>
  <c r="L226" i="189"/>
  <c r="L225" i="189"/>
  <c r="L224" i="189"/>
  <c r="L223" i="189"/>
  <c r="L222" i="189"/>
  <c r="L221" i="189"/>
  <c r="L220" i="189"/>
  <c r="L219" i="189"/>
  <c r="L218" i="189"/>
  <c r="L217" i="189"/>
  <c r="L216" i="189"/>
  <c r="L215" i="189"/>
  <c r="L214" i="189"/>
  <c r="L213" i="189"/>
  <c r="L212" i="189"/>
  <c r="L211" i="189"/>
  <c r="L210" i="189"/>
  <c r="L209" i="189"/>
  <c r="L208" i="189"/>
  <c r="L207" i="189"/>
  <c r="L206" i="189"/>
  <c r="L205" i="189"/>
  <c r="L204" i="189"/>
  <c r="L203" i="189"/>
  <c r="L202" i="189"/>
  <c r="L201" i="189"/>
  <c r="L200" i="189"/>
  <c r="L199" i="189"/>
  <c r="L198" i="189"/>
  <c r="L197" i="189"/>
  <c r="L196" i="189"/>
  <c r="L195" i="189"/>
  <c r="L194" i="189"/>
  <c r="L193" i="189"/>
  <c r="L192" i="189"/>
  <c r="L191" i="189"/>
  <c r="L190" i="189"/>
  <c r="L189" i="189"/>
  <c r="L188" i="189"/>
  <c r="L187" i="189"/>
  <c r="L186" i="189"/>
  <c r="L185" i="189"/>
  <c r="L184" i="189"/>
  <c r="L183" i="189"/>
  <c r="L182" i="189"/>
  <c r="L181" i="189"/>
  <c r="L180" i="189"/>
  <c r="L179" i="189"/>
  <c r="L178" i="189"/>
  <c r="L177" i="189"/>
  <c r="L176" i="189"/>
  <c r="L175" i="189"/>
  <c r="L174" i="189"/>
  <c r="L173" i="189"/>
  <c r="L172" i="189"/>
  <c r="L171" i="189"/>
  <c r="L170" i="189"/>
  <c r="L169" i="189"/>
  <c r="L168" i="189"/>
  <c r="L167" i="189"/>
  <c r="L166" i="189"/>
  <c r="L165" i="189"/>
  <c r="L164" i="189"/>
  <c r="L163" i="189"/>
  <c r="L162" i="189"/>
  <c r="L161" i="189"/>
  <c r="L160" i="189"/>
  <c r="L159" i="189"/>
  <c r="L158" i="189"/>
  <c r="L157" i="189"/>
  <c r="L156" i="189"/>
  <c r="L155" i="189"/>
  <c r="L154" i="189"/>
  <c r="L153" i="189"/>
  <c r="L152" i="189"/>
  <c r="L151" i="189"/>
  <c r="L150" i="189"/>
  <c r="L149" i="189"/>
  <c r="L148" i="189"/>
  <c r="L147" i="189"/>
  <c r="L146" i="189"/>
  <c r="L145" i="189"/>
  <c r="L144" i="189"/>
  <c r="L143" i="189"/>
  <c r="L142" i="189"/>
  <c r="L141" i="189"/>
  <c r="L140" i="189"/>
  <c r="L139" i="189"/>
  <c r="L138" i="189"/>
  <c r="L137" i="189"/>
  <c r="L136" i="189"/>
  <c r="L135" i="189"/>
  <c r="L134" i="189"/>
  <c r="L133" i="189"/>
  <c r="L132" i="189"/>
  <c r="L131" i="189"/>
  <c r="L130" i="189"/>
  <c r="L129" i="189"/>
  <c r="L128" i="189"/>
  <c r="L127" i="189"/>
  <c r="L126" i="189"/>
  <c r="L125" i="189"/>
  <c r="L124" i="189"/>
  <c r="L123" i="189"/>
  <c r="L122" i="189"/>
  <c r="L121" i="189"/>
  <c r="L120" i="189"/>
  <c r="L119" i="189"/>
  <c r="L118" i="189"/>
  <c r="L117" i="189"/>
  <c r="L116" i="189"/>
  <c r="L115" i="189"/>
  <c r="L114" i="189"/>
  <c r="L113" i="189"/>
  <c r="L112" i="189"/>
  <c r="L111" i="189"/>
  <c r="L110" i="189"/>
  <c r="L109" i="189"/>
  <c r="L108" i="189"/>
  <c r="L107" i="189"/>
  <c r="L106" i="189"/>
  <c r="L105" i="189"/>
  <c r="L104" i="189"/>
  <c r="L103" i="189"/>
  <c r="L102" i="189"/>
  <c r="L101" i="189"/>
  <c r="L100" i="189"/>
  <c r="L99" i="189"/>
  <c r="L98" i="189"/>
  <c r="L97" i="189"/>
  <c r="L96" i="189"/>
  <c r="L95" i="189"/>
  <c r="L94" i="189"/>
  <c r="L93" i="189"/>
  <c r="L92" i="189"/>
  <c r="L91" i="189"/>
  <c r="L90" i="189"/>
  <c r="L89" i="189"/>
  <c r="L88" i="189"/>
  <c r="L87" i="189"/>
  <c r="L86" i="189"/>
  <c r="L85" i="189"/>
  <c r="L84" i="189"/>
  <c r="L83" i="189"/>
  <c r="L82" i="189"/>
  <c r="L81" i="189"/>
  <c r="L80" i="189"/>
  <c r="L79" i="189"/>
  <c r="L78" i="189"/>
  <c r="L77" i="189"/>
  <c r="L76" i="189"/>
  <c r="L75" i="189"/>
  <c r="L74" i="189"/>
  <c r="L73" i="189"/>
  <c r="L72" i="189"/>
  <c r="L71" i="189"/>
  <c r="L70" i="189"/>
  <c r="L69" i="189"/>
  <c r="L68" i="189"/>
  <c r="L67" i="189"/>
  <c r="L66" i="189"/>
  <c r="L65" i="189"/>
  <c r="L64" i="189"/>
  <c r="L63" i="189"/>
  <c r="L62" i="189"/>
  <c r="L61" i="189"/>
  <c r="L60" i="189"/>
  <c r="L59" i="189"/>
  <c r="L58" i="189"/>
  <c r="L57" i="189"/>
  <c r="L56" i="189"/>
  <c r="L55" i="189"/>
  <c r="L54" i="189"/>
  <c r="L53" i="189"/>
  <c r="L52" i="189"/>
  <c r="L51" i="189"/>
  <c r="L50" i="189"/>
  <c r="L49" i="189"/>
  <c r="L48" i="189"/>
  <c r="L47" i="189"/>
  <c r="L46" i="189"/>
  <c r="L45" i="189"/>
  <c r="L44" i="189"/>
  <c r="L43" i="189"/>
  <c r="L42" i="189"/>
  <c r="L41" i="189"/>
  <c r="L40" i="189"/>
  <c r="L39" i="189"/>
  <c r="L38" i="189"/>
  <c r="L37" i="189"/>
  <c r="L36" i="189"/>
  <c r="L35" i="189"/>
  <c r="L34" i="189"/>
  <c r="L33" i="189"/>
  <c r="L32" i="189"/>
  <c r="L31" i="189"/>
  <c r="L30" i="189"/>
  <c r="L29" i="189"/>
  <c r="L28" i="189"/>
  <c r="L27" i="189"/>
  <c r="L17" i="189"/>
  <c r="A311" i="190"/>
  <c r="M308" i="190"/>
  <c r="G308" i="190" s="1"/>
  <c r="K308" i="190"/>
  <c r="F308" i="190" s="1"/>
  <c r="M307" i="190"/>
  <c r="G307" i="190" s="1"/>
  <c r="K307" i="190"/>
  <c r="M306" i="190"/>
  <c r="K306" i="190"/>
  <c r="F306" i="190" s="1"/>
  <c r="M305" i="190"/>
  <c r="G305" i="190" s="1"/>
  <c r="I305" i="190" s="1"/>
  <c r="K305" i="190"/>
  <c r="M304" i="190"/>
  <c r="G304" i="190" s="1"/>
  <c r="K304" i="190"/>
  <c r="F304" i="190" s="1"/>
  <c r="M303" i="190"/>
  <c r="G303" i="190" s="1"/>
  <c r="K303" i="190"/>
  <c r="F303" i="190" s="1"/>
  <c r="M302" i="190"/>
  <c r="G302" i="190" s="1"/>
  <c r="K302" i="190"/>
  <c r="F302" i="190" s="1"/>
  <c r="M301" i="190"/>
  <c r="G301" i="190" s="1"/>
  <c r="K301" i="190"/>
  <c r="F301" i="190" s="1"/>
  <c r="M300" i="190"/>
  <c r="G300" i="190" s="1"/>
  <c r="K300" i="190"/>
  <c r="F300" i="190" s="1"/>
  <c r="M299" i="190"/>
  <c r="G299" i="190" s="1"/>
  <c r="K299" i="190"/>
  <c r="M298" i="190"/>
  <c r="G298" i="190" s="1"/>
  <c r="I298" i="190" s="1"/>
  <c r="K298" i="190"/>
  <c r="M297" i="190"/>
  <c r="G297" i="190" s="1"/>
  <c r="K297" i="190"/>
  <c r="F297" i="190" s="1"/>
  <c r="M296" i="190"/>
  <c r="G296" i="190" s="1"/>
  <c r="K296" i="190"/>
  <c r="F296" i="190" s="1"/>
  <c r="M295" i="190"/>
  <c r="G295" i="190" s="1"/>
  <c r="K295" i="190"/>
  <c r="F295" i="190" s="1"/>
  <c r="M294" i="190"/>
  <c r="G294" i="190" s="1"/>
  <c r="I294" i="190" s="1"/>
  <c r="K294" i="190"/>
  <c r="M293" i="190"/>
  <c r="G293" i="190" s="1"/>
  <c r="K293" i="190"/>
  <c r="F293" i="190" s="1"/>
  <c r="M292" i="190"/>
  <c r="G292" i="190" s="1"/>
  <c r="K292" i="190"/>
  <c r="F292" i="190" s="1"/>
  <c r="M291" i="190"/>
  <c r="G291" i="190" s="1"/>
  <c r="K291" i="190"/>
  <c r="F291" i="190" s="1"/>
  <c r="M290" i="190"/>
  <c r="G290" i="190" s="1"/>
  <c r="K290" i="190"/>
  <c r="F290" i="190" s="1"/>
  <c r="M289" i="190"/>
  <c r="G289" i="190" s="1"/>
  <c r="K289" i="190"/>
  <c r="F289" i="190" s="1"/>
  <c r="M288" i="190"/>
  <c r="K288" i="190"/>
  <c r="F288" i="190" s="1"/>
  <c r="M287" i="190"/>
  <c r="G287" i="190" s="1"/>
  <c r="K287" i="190"/>
  <c r="F287" i="190" s="1"/>
  <c r="M286" i="190"/>
  <c r="G286" i="190" s="1"/>
  <c r="I286" i="190" s="1"/>
  <c r="K286" i="190"/>
  <c r="M285" i="190"/>
  <c r="G285" i="190" s="1"/>
  <c r="K285" i="190"/>
  <c r="F285" i="190" s="1"/>
  <c r="M284" i="190"/>
  <c r="G284" i="190" s="1"/>
  <c r="K284" i="190"/>
  <c r="F284" i="190" s="1"/>
  <c r="M283" i="190"/>
  <c r="K283" i="190"/>
  <c r="F283" i="190" s="1"/>
  <c r="M282" i="190"/>
  <c r="G282" i="190" s="1"/>
  <c r="K282" i="190"/>
  <c r="F282" i="190" s="1"/>
  <c r="M281" i="190"/>
  <c r="G281" i="190" s="1"/>
  <c r="K281" i="190"/>
  <c r="F281" i="190" s="1"/>
  <c r="M280" i="190"/>
  <c r="G280" i="190" s="1"/>
  <c r="K280" i="190"/>
  <c r="F280" i="190" s="1"/>
  <c r="M279" i="190"/>
  <c r="G279" i="190" s="1"/>
  <c r="I279" i="190" s="1"/>
  <c r="K279" i="190"/>
  <c r="M278" i="190"/>
  <c r="K278" i="190"/>
  <c r="F278" i="190" s="1"/>
  <c r="M277" i="190"/>
  <c r="K277" i="190"/>
  <c r="F277" i="190" s="1"/>
  <c r="M276" i="190"/>
  <c r="K276" i="190"/>
  <c r="F276" i="190" s="1"/>
  <c r="M275" i="190"/>
  <c r="K275" i="190"/>
  <c r="F275" i="190" s="1"/>
  <c r="M274" i="190"/>
  <c r="G274" i="190" s="1"/>
  <c r="I274" i="190" s="1"/>
  <c r="K274" i="190"/>
  <c r="M273" i="190"/>
  <c r="G273" i="190" s="1"/>
  <c r="K273" i="190"/>
  <c r="F273" i="190" s="1"/>
  <c r="M272" i="190"/>
  <c r="G272" i="190" s="1"/>
  <c r="K272" i="190"/>
  <c r="F272" i="190" s="1"/>
  <c r="M271" i="190"/>
  <c r="G271" i="190" s="1"/>
  <c r="K271" i="190"/>
  <c r="F271" i="190" s="1"/>
  <c r="M270" i="190"/>
  <c r="G270" i="190" s="1"/>
  <c r="K270" i="190"/>
  <c r="F270" i="190" s="1"/>
  <c r="M269" i="190"/>
  <c r="G269" i="190" s="1"/>
  <c r="K269" i="190"/>
  <c r="F269" i="190" s="1"/>
  <c r="M267" i="190"/>
  <c r="G267" i="190" s="1"/>
  <c r="K267" i="190"/>
  <c r="F267" i="190" s="1"/>
  <c r="M266" i="190"/>
  <c r="G266" i="190" s="1"/>
  <c r="K266" i="190"/>
  <c r="F266" i="190" s="1"/>
  <c r="M264" i="190"/>
  <c r="G264" i="190" s="1"/>
  <c r="K264" i="190"/>
  <c r="F264" i="190" s="1"/>
  <c r="M262" i="190"/>
  <c r="G262" i="190" s="1"/>
  <c r="K262" i="190"/>
  <c r="M261" i="190"/>
  <c r="G261" i="190" s="1"/>
  <c r="K261" i="190"/>
  <c r="F261" i="190" s="1"/>
  <c r="M260" i="190"/>
  <c r="G260" i="190" s="1"/>
  <c r="K260" i="190"/>
  <c r="F260" i="190" s="1"/>
  <c r="M259" i="190"/>
  <c r="G259" i="190" s="1"/>
  <c r="K259" i="190"/>
  <c r="F259" i="190" s="1"/>
  <c r="M258" i="190"/>
  <c r="G258" i="190" s="1"/>
  <c r="K258" i="190"/>
  <c r="F258" i="190" s="1"/>
  <c r="M257" i="190"/>
  <c r="G257" i="190" s="1"/>
  <c r="K257" i="190"/>
  <c r="F257" i="190" s="1"/>
  <c r="M256" i="190"/>
  <c r="G256" i="190" s="1"/>
  <c r="K256" i="190"/>
  <c r="M255" i="190"/>
  <c r="G255" i="190" s="1"/>
  <c r="K255" i="190"/>
  <c r="F255" i="190" s="1"/>
  <c r="M254" i="190"/>
  <c r="G254" i="190" s="1"/>
  <c r="K254" i="190"/>
  <c r="F254" i="190" s="1"/>
  <c r="M253" i="190"/>
  <c r="G253" i="190" s="1"/>
  <c r="K253" i="190"/>
  <c r="F253" i="190" s="1"/>
  <c r="M252" i="190"/>
  <c r="G252" i="190" s="1"/>
  <c r="K252" i="190"/>
  <c r="F252" i="190" s="1"/>
  <c r="M251" i="190"/>
  <c r="G251" i="190" s="1"/>
  <c r="K251" i="190"/>
  <c r="F251" i="190" s="1"/>
  <c r="M250" i="190"/>
  <c r="G250" i="190" s="1"/>
  <c r="K250" i="190"/>
  <c r="M249" i="190"/>
  <c r="G249" i="190" s="1"/>
  <c r="I249" i="190" s="1"/>
  <c r="K249" i="190"/>
  <c r="M230" i="190"/>
  <c r="G230" i="190" s="1"/>
  <c r="I230" i="190" s="1"/>
  <c r="K230" i="190"/>
  <c r="M229" i="190"/>
  <c r="G229" i="190" s="1"/>
  <c r="I229" i="190" s="1"/>
  <c r="G229" i="5" s="1"/>
  <c r="K229" i="190"/>
  <c r="M228" i="190"/>
  <c r="G228" i="190" s="1"/>
  <c r="K228" i="190"/>
  <c r="M227" i="190"/>
  <c r="G227" i="190" s="1"/>
  <c r="K227" i="190"/>
  <c r="M226" i="190"/>
  <c r="G226" i="190" s="1"/>
  <c r="I226" i="190" s="1"/>
  <c r="K226" i="190"/>
  <c r="M225" i="190"/>
  <c r="G225" i="190" s="1"/>
  <c r="I225" i="190" s="1"/>
  <c r="G225" i="5" s="1"/>
  <c r="K225" i="190"/>
  <c r="M224" i="190"/>
  <c r="G224" i="190" s="1"/>
  <c r="K224" i="190"/>
  <c r="M223" i="190"/>
  <c r="G223" i="190" s="1"/>
  <c r="K223" i="190"/>
  <c r="M222" i="190"/>
  <c r="G222" i="190" s="1"/>
  <c r="I222" i="190" s="1"/>
  <c r="K222" i="190"/>
  <c r="M221" i="190"/>
  <c r="G221" i="190" s="1"/>
  <c r="K221" i="190"/>
  <c r="M220" i="190"/>
  <c r="G220" i="190" s="1"/>
  <c r="K220" i="190"/>
  <c r="M219" i="190"/>
  <c r="G219" i="190" s="1"/>
  <c r="K219" i="190"/>
  <c r="M218" i="190"/>
  <c r="G218" i="190" s="1"/>
  <c r="I218" i="190" s="1"/>
  <c r="K218" i="190"/>
  <c r="M217" i="190"/>
  <c r="G217" i="190" s="1"/>
  <c r="I217" i="190" s="1"/>
  <c r="G217" i="5" s="1"/>
  <c r="K217" i="190"/>
  <c r="M216" i="190"/>
  <c r="G216" i="190" s="1"/>
  <c r="I216" i="190" s="1"/>
  <c r="G216" i="5" s="1"/>
  <c r="K216" i="190"/>
  <c r="M215" i="190"/>
  <c r="G215" i="190" s="1"/>
  <c r="K215" i="190"/>
  <c r="M214" i="190"/>
  <c r="G214" i="190" s="1"/>
  <c r="I214" i="190" s="1"/>
  <c r="K214" i="190"/>
  <c r="M213" i="190"/>
  <c r="G213" i="190" s="1"/>
  <c r="K213" i="190"/>
  <c r="M212" i="190"/>
  <c r="G212" i="190" s="1"/>
  <c r="K212" i="190"/>
  <c r="M211" i="190"/>
  <c r="G211" i="190" s="1"/>
  <c r="K211" i="190"/>
  <c r="M210" i="190"/>
  <c r="G210" i="190" s="1"/>
  <c r="I210" i="190" s="1"/>
  <c r="K210" i="190"/>
  <c r="M209" i="190"/>
  <c r="G209" i="190" s="1"/>
  <c r="I209" i="190" s="1"/>
  <c r="G209" i="5" s="1"/>
  <c r="K209" i="190"/>
  <c r="M208" i="190"/>
  <c r="G208" i="190" s="1"/>
  <c r="K208" i="190"/>
  <c r="M207" i="190"/>
  <c r="G207" i="190" s="1"/>
  <c r="K207" i="190"/>
  <c r="M206" i="190"/>
  <c r="G206" i="190" s="1"/>
  <c r="I206" i="190" s="1"/>
  <c r="K206" i="190"/>
  <c r="M205" i="190"/>
  <c r="G205" i="190" s="1"/>
  <c r="K205" i="190"/>
  <c r="M204" i="190"/>
  <c r="G204" i="190" s="1"/>
  <c r="K204" i="190"/>
  <c r="M203" i="190"/>
  <c r="G203" i="190" s="1"/>
  <c r="K203" i="190"/>
  <c r="M202" i="190"/>
  <c r="G202" i="190" s="1"/>
  <c r="I202" i="190" s="1"/>
  <c r="K202" i="190"/>
  <c r="M201" i="190"/>
  <c r="G201" i="190" s="1"/>
  <c r="I201" i="190" s="1"/>
  <c r="G201" i="5" s="1"/>
  <c r="K201" i="190"/>
  <c r="M200" i="190"/>
  <c r="G200" i="190" s="1"/>
  <c r="I200" i="190" s="1"/>
  <c r="G200" i="5" s="1"/>
  <c r="K200" i="190"/>
  <c r="M199" i="190"/>
  <c r="G199" i="190" s="1"/>
  <c r="K199" i="190"/>
  <c r="M198" i="190"/>
  <c r="G198" i="190" s="1"/>
  <c r="K198" i="190"/>
  <c r="M197" i="190"/>
  <c r="G197" i="190" s="1"/>
  <c r="K197" i="190"/>
  <c r="F197" i="190" s="1"/>
  <c r="M196" i="190"/>
  <c r="G196" i="190" s="1"/>
  <c r="K196" i="190"/>
  <c r="F196" i="190" s="1"/>
  <c r="M195" i="190"/>
  <c r="G195" i="190" s="1"/>
  <c r="K195" i="190"/>
  <c r="F195" i="190" s="1"/>
  <c r="M194" i="190"/>
  <c r="G194" i="190" s="1"/>
  <c r="K194" i="190"/>
  <c r="F194" i="190" s="1"/>
  <c r="M193" i="190"/>
  <c r="G193" i="190" s="1"/>
  <c r="K193" i="190"/>
  <c r="F193" i="190" s="1"/>
  <c r="M192" i="190"/>
  <c r="G192" i="190" s="1"/>
  <c r="K192" i="190"/>
  <c r="F192" i="190" s="1"/>
  <c r="M191" i="190"/>
  <c r="G191" i="190" s="1"/>
  <c r="K191" i="190"/>
  <c r="F191" i="190" s="1"/>
  <c r="M190" i="190"/>
  <c r="G190" i="190" s="1"/>
  <c r="K190" i="190"/>
  <c r="F190" i="190" s="1"/>
  <c r="M189" i="190"/>
  <c r="G189" i="190" s="1"/>
  <c r="K189" i="190"/>
  <c r="F189" i="190" s="1"/>
  <c r="M188" i="190"/>
  <c r="K188" i="190"/>
  <c r="F188" i="190" s="1"/>
  <c r="M187" i="190"/>
  <c r="G187" i="190" s="1"/>
  <c r="K187" i="190"/>
  <c r="F187" i="190" s="1"/>
  <c r="M186" i="190"/>
  <c r="G186" i="190" s="1"/>
  <c r="K186" i="190"/>
  <c r="F186" i="190" s="1"/>
  <c r="M185" i="190"/>
  <c r="K185" i="190"/>
  <c r="F185" i="190" s="1"/>
  <c r="M184" i="190"/>
  <c r="G184" i="190" s="1"/>
  <c r="K184" i="190"/>
  <c r="F184" i="190" s="1"/>
  <c r="M183" i="190"/>
  <c r="G183" i="190" s="1"/>
  <c r="K183" i="190"/>
  <c r="F183" i="190" s="1"/>
  <c r="M182" i="190"/>
  <c r="G182" i="190" s="1"/>
  <c r="K182" i="190"/>
  <c r="F182" i="190" s="1"/>
  <c r="M181" i="190"/>
  <c r="G181" i="190" s="1"/>
  <c r="K181" i="190"/>
  <c r="F181" i="190" s="1"/>
  <c r="M180" i="190"/>
  <c r="G180" i="190" s="1"/>
  <c r="K180" i="190"/>
  <c r="F180" i="190" s="1"/>
  <c r="M179" i="190"/>
  <c r="G179" i="190" s="1"/>
  <c r="K179" i="190"/>
  <c r="F179" i="190" s="1"/>
  <c r="M178" i="190"/>
  <c r="G178" i="190" s="1"/>
  <c r="K178" i="190"/>
  <c r="F178" i="190" s="1"/>
  <c r="M175" i="190"/>
  <c r="G175" i="190" s="1"/>
  <c r="K175" i="190"/>
  <c r="F175" i="190" s="1"/>
  <c r="M174" i="190"/>
  <c r="G174" i="190" s="1"/>
  <c r="K174" i="190"/>
  <c r="F174" i="190" s="1"/>
  <c r="M173" i="190"/>
  <c r="G173" i="190" s="1"/>
  <c r="K173" i="190"/>
  <c r="F173" i="190" s="1"/>
  <c r="M172" i="190"/>
  <c r="G172" i="190" s="1"/>
  <c r="K172" i="190"/>
  <c r="F172" i="190" s="1"/>
  <c r="M171" i="190"/>
  <c r="G171" i="190" s="1"/>
  <c r="K171" i="190"/>
  <c r="F171" i="190" s="1"/>
  <c r="M170" i="190"/>
  <c r="G170" i="190" s="1"/>
  <c r="K170" i="190"/>
  <c r="F170" i="190" s="1"/>
  <c r="M169" i="190"/>
  <c r="G169" i="190" s="1"/>
  <c r="K169" i="190"/>
  <c r="F169" i="190" s="1"/>
  <c r="M168" i="190"/>
  <c r="G168" i="190" s="1"/>
  <c r="K168" i="190"/>
  <c r="F168" i="190" s="1"/>
  <c r="M167" i="190"/>
  <c r="G167" i="190" s="1"/>
  <c r="K167" i="190"/>
  <c r="F167" i="190" s="1"/>
  <c r="M166" i="190"/>
  <c r="G166" i="190" s="1"/>
  <c r="K166" i="190"/>
  <c r="F166" i="190" s="1"/>
  <c r="M165" i="190"/>
  <c r="G165" i="190" s="1"/>
  <c r="K165" i="190"/>
  <c r="F165" i="190" s="1"/>
  <c r="M164" i="190"/>
  <c r="G164" i="190" s="1"/>
  <c r="K164" i="190"/>
  <c r="F164" i="190" s="1"/>
  <c r="M163" i="190"/>
  <c r="G163" i="190" s="1"/>
  <c r="K163" i="190"/>
  <c r="M153" i="190"/>
  <c r="K153" i="190"/>
  <c r="M151" i="190"/>
  <c r="K151" i="190"/>
  <c r="M150" i="190"/>
  <c r="G150" i="190" s="1"/>
  <c r="M149" i="190"/>
  <c r="G149" i="190" s="1"/>
  <c r="K149" i="190"/>
  <c r="O702" i="233" s="1"/>
  <c r="M145" i="190"/>
  <c r="G145" i="190" s="1"/>
  <c r="K145" i="190"/>
  <c r="O698" i="233" s="1"/>
  <c r="M144" i="190"/>
  <c r="G144" i="190" s="1"/>
  <c r="K144" i="190"/>
  <c r="O697" i="233" s="1"/>
  <c r="M143" i="190"/>
  <c r="G143" i="190" s="1"/>
  <c r="K143" i="190"/>
  <c r="O696" i="233" s="1"/>
  <c r="M142" i="190"/>
  <c r="G142" i="190" s="1"/>
  <c r="K142" i="190"/>
  <c r="O695" i="233" s="1"/>
  <c r="M141" i="190"/>
  <c r="G141" i="190" s="1"/>
  <c r="K141" i="190"/>
  <c r="O694" i="233" s="1"/>
  <c r="M140" i="190"/>
  <c r="G140" i="190" s="1"/>
  <c r="K140" i="190"/>
  <c r="M139" i="190"/>
  <c r="G139" i="190" s="1"/>
  <c r="K139" i="190"/>
  <c r="M138" i="190"/>
  <c r="G138" i="190" s="1"/>
  <c r="I138" i="190" s="1"/>
  <c r="K138" i="190"/>
  <c r="M135" i="190"/>
  <c r="G135" i="190" s="1"/>
  <c r="K135" i="190"/>
  <c r="O2143" i="233" s="1"/>
  <c r="M134" i="190"/>
  <c r="G134" i="190" s="1"/>
  <c r="K134" i="190"/>
  <c r="O2142" i="233" s="1"/>
  <c r="M133" i="190"/>
  <c r="G133" i="190" s="1"/>
  <c r="I133" i="190" s="1"/>
  <c r="K133" i="190"/>
  <c r="O2141" i="233" s="1"/>
  <c r="M132" i="190"/>
  <c r="G132" i="190" s="1"/>
  <c r="I132" i="190" s="1"/>
  <c r="K132" i="190"/>
  <c r="O2140" i="233" s="1"/>
  <c r="M131" i="190"/>
  <c r="G131" i="190" s="1"/>
  <c r="K131" i="190"/>
  <c r="O2139" i="233" s="1"/>
  <c r="M130" i="190"/>
  <c r="G130" i="190" s="1"/>
  <c r="K130" i="190"/>
  <c r="O2138" i="233" s="1"/>
  <c r="M129" i="190"/>
  <c r="G129" i="190" s="1"/>
  <c r="I129" i="190" s="1"/>
  <c r="K129" i="190"/>
  <c r="O2137" i="233" s="1"/>
  <c r="M128" i="190"/>
  <c r="G128" i="190" s="1"/>
  <c r="I128" i="190" s="1"/>
  <c r="K128" i="190"/>
  <c r="O2136" i="233" s="1"/>
  <c r="M127" i="190"/>
  <c r="G127" i="190" s="1"/>
  <c r="K127" i="190"/>
  <c r="O2135" i="233" s="1"/>
  <c r="M126" i="190"/>
  <c r="G126" i="190" s="1"/>
  <c r="I126" i="190" s="1"/>
  <c r="K126" i="190"/>
  <c r="O2134" i="233" s="1"/>
  <c r="M125" i="190"/>
  <c r="G125" i="190" s="1"/>
  <c r="I125" i="190" s="1"/>
  <c r="K125" i="190"/>
  <c r="O2133" i="233" s="1"/>
  <c r="M124" i="190"/>
  <c r="G124" i="190" s="1"/>
  <c r="I124" i="190" s="1"/>
  <c r="K124" i="190"/>
  <c r="O2132" i="233" s="1"/>
  <c r="M123" i="190"/>
  <c r="G123" i="190" s="1"/>
  <c r="I123" i="190" s="1"/>
  <c r="K123" i="190"/>
  <c r="O2131" i="233" s="1"/>
  <c r="M122" i="190"/>
  <c r="G122" i="190" s="1"/>
  <c r="K122" i="190"/>
  <c r="M121" i="190"/>
  <c r="G121" i="190" s="1"/>
  <c r="K121" i="190"/>
  <c r="M120" i="190"/>
  <c r="G120" i="190" s="1"/>
  <c r="K120" i="190"/>
  <c r="O2129" i="233" s="1"/>
  <c r="M119" i="190"/>
  <c r="G119" i="190" s="1"/>
  <c r="I119" i="190" s="1"/>
  <c r="K119" i="190"/>
  <c r="O2128" i="233" s="1"/>
  <c r="M118" i="190"/>
  <c r="G118" i="190" s="1"/>
  <c r="I118" i="190" s="1"/>
  <c r="K118" i="190"/>
  <c r="M117" i="190"/>
  <c r="G117" i="190" s="1"/>
  <c r="K117" i="190"/>
  <c r="M116" i="190"/>
  <c r="G116" i="190" s="1"/>
  <c r="K116" i="190"/>
  <c r="O2123" i="233" s="1"/>
  <c r="M115" i="190"/>
  <c r="G115" i="190" s="1"/>
  <c r="I115" i="190" s="1"/>
  <c r="K115" i="190"/>
  <c r="O2122" i="233" s="1"/>
  <c r="M114" i="190"/>
  <c r="G114" i="190" s="1"/>
  <c r="I114" i="190" s="1"/>
  <c r="K114" i="190"/>
  <c r="O2121" i="233" s="1"/>
  <c r="M113" i="190"/>
  <c r="G113" i="190" s="1"/>
  <c r="K113" i="190"/>
  <c r="O2120" i="233" s="1"/>
  <c r="M112" i="190"/>
  <c r="G112" i="190" s="1"/>
  <c r="I112" i="190" s="1"/>
  <c r="K112" i="190"/>
  <c r="M111" i="190"/>
  <c r="G111" i="190" s="1"/>
  <c r="I111" i="190" s="1"/>
  <c r="K111" i="190"/>
  <c r="M110" i="190"/>
  <c r="G110" i="190" s="1"/>
  <c r="I110" i="190" s="1"/>
  <c r="K110" i="190"/>
  <c r="M109" i="190"/>
  <c r="G109" i="190" s="1"/>
  <c r="I109" i="190" s="1"/>
  <c r="K109" i="190"/>
  <c r="M108" i="190"/>
  <c r="G108" i="190" s="1"/>
  <c r="I108" i="190" s="1"/>
  <c r="K108" i="190"/>
  <c r="M107" i="190"/>
  <c r="G107" i="190" s="1"/>
  <c r="I107" i="190" s="1"/>
  <c r="K107" i="190"/>
  <c r="M106" i="190"/>
  <c r="G106" i="190" s="1"/>
  <c r="I106" i="190" s="1"/>
  <c r="K106" i="190"/>
  <c r="M105" i="190"/>
  <c r="G105" i="190" s="1"/>
  <c r="I105" i="190" s="1"/>
  <c r="K105" i="190"/>
  <c r="M104" i="190"/>
  <c r="G104" i="190" s="1"/>
  <c r="K104" i="190"/>
  <c r="M102" i="190"/>
  <c r="G102" i="190" s="1"/>
  <c r="K102" i="190"/>
  <c r="O2117" i="233" s="1"/>
  <c r="M101" i="190"/>
  <c r="G101" i="190" s="1"/>
  <c r="I101" i="190" s="1"/>
  <c r="K101" i="190"/>
  <c r="O2116" i="233" s="1"/>
  <c r="M100" i="190"/>
  <c r="G100" i="190" s="1"/>
  <c r="I100" i="190" s="1"/>
  <c r="K100" i="190"/>
  <c r="O2114" i="233" s="1"/>
  <c r="M99" i="190"/>
  <c r="G99" i="190" s="1"/>
  <c r="I99" i="190" s="1"/>
  <c r="K99" i="190"/>
  <c r="O2115" i="233" s="1"/>
  <c r="M98" i="190"/>
  <c r="G98" i="190" s="1"/>
  <c r="I98" i="190" s="1"/>
  <c r="K98" i="190"/>
  <c r="M97" i="190"/>
  <c r="G97" i="190" s="1"/>
  <c r="K97" i="190"/>
  <c r="M96" i="190"/>
  <c r="G96" i="190" s="1"/>
  <c r="K96" i="190"/>
  <c r="M95" i="190"/>
  <c r="G95" i="190" s="1"/>
  <c r="I95" i="190" s="1"/>
  <c r="K95" i="190"/>
  <c r="M94" i="190"/>
  <c r="G94" i="190" s="1"/>
  <c r="K94" i="190"/>
  <c r="M93" i="190"/>
  <c r="G93" i="190" s="1"/>
  <c r="K93" i="190"/>
  <c r="O2156" i="233" s="1"/>
  <c r="M92" i="190"/>
  <c r="G92" i="190" s="1"/>
  <c r="I92" i="190" s="1"/>
  <c r="K92" i="190"/>
  <c r="O2153" i="233" s="1"/>
  <c r="M91" i="190"/>
  <c r="G91" i="190" s="1"/>
  <c r="I91" i="190" s="1"/>
  <c r="K91" i="190"/>
  <c r="M90" i="190"/>
  <c r="G90" i="190" s="1"/>
  <c r="K90" i="190"/>
  <c r="M89" i="190"/>
  <c r="G89" i="190" s="1"/>
  <c r="K89" i="190"/>
  <c r="M88" i="190"/>
  <c r="G88" i="190" s="1"/>
  <c r="I88" i="190" s="1"/>
  <c r="K88" i="190"/>
  <c r="M87" i="190"/>
  <c r="G87" i="190" s="1"/>
  <c r="I87" i="190" s="1"/>
  <c r="K87" i="190"/>
  <c r="O635" i="233" s="1"/>
  <c r="M86" i="190"/>
  <c r="G86" i="190" s="1"/>
  <c r="K86" i="190"/>
  <c r="O634" i="233" s="1"/>
  <c r="M85" i="190"/>
  <c r="G85" i="190" s="1"/>
  <c r="K85" i="190"/>
  <c r="O633" i="233" s="1"/>
  <c r="M84" i="190"/>
  <c r="G84" i="190" s="1"/>
  <c r="K84" i="190"/>
  <c r="M83" i="190"/>
  <c r="G83" i="190" s="1"/>
  <c r="K83" i="190"/>
  <c r="M82" i="190"/>
  <c r="G82" i="190" s="1"/>
  <c r="I82" i="190" s="1"/>
  <c r="K82" i="190"/>
  <c r="O2158" i="233" s="1"/>
  <c r="M81" i="190"/>
  <c r="G81" i="190" s="1"/>
  <c r="K81" i="190"/>
  <c r="M80" i="190"/>
  <c r="G80" i="190" s="1"/>
  <c r="K80" i="190"/>
  <c r="O2087" i="233" s="1"/>
  <c r="M79" i="190"/>
  <c r="G79" i="190" s="1"/>
  <c r="I79" i="190" s="1"/>
  <c r="K79" i="190"/>
  <c r="O2086" i="233" s="1"/>
  <c r="M78" i="190"/>
  <c r="G78" i="190" s="1"/>
  <c r="K78" i="190"/>
  <c r="O2085" i="233" s="1"/>
  <c r="M77" i="190"/>
  <c r="G77" i="190" s="1"/>
  <c r="K77" i="190"/>
  <c r="O2084" i="233" s="1"/>
  <c r="M76" i="190"/>
  <c r="G76" i="190" s="1"/>
  <c r="K76" i="190"/>
  <c r="O2083" i="233" s="1"/>
  <c r="M75" i="190"/>
  <c r="G75" i="190" s="1"/>
  <c r="K75" i="190"/>
  <c r="O2082" i="233" s="1"/>
  <c r="M74" i="190"/>
  <c r="G74" i="190" s="1"/>
  <c r="K74" i="190"/>
  <c r="O2081" i="233" s="1"/>
  <c r="M73" i="190"/>
  <c r="G73" i="190" s="1"/>
  <c r="K73" i="190"/>
  <c r="O2080" i="233" s="1"/>
  <c r="M72" i="190"/>
  <c r="G72" i="190" s="1"/>
  <c r="K72" i="190"/>
  <c r="O2079" i="233" s="1"/>
  <c r="M71" i="190"/>
  <c r="G71" i="190" s="1"/>
  <c r="K71" i="190"/>
  <c r="O2078" i="233" s="1"/>
  <c r="M70" i="190"/>
  <c r="G70" i="190" s="1"/>
  <c r="I70" i="190" s="1"/>
  <c r="K70" i="190"/>
  <c r="O2077" i="233" s="1"/>
  <c r="M69" i="190"/>
  <c r="G69" i="190" s="1"/>
  <c r="I69" i="190" s="1"/>
  <c r="K69" i="190"/>
  <c r="O2076" i="233" s="1"/>
  <c r="M68" i="190"/>
  <c r="G68" i="190" s="1"/>
  <c r="K68" i="190"/>
  <c r="M66" i="190"/>
  <c r="G66" i="190" s="1"/>
  <c r="K66" i="190"/>
  <c r="M65" i="190"/>
  <c r="G65" i="190" s="1"/>
  <c r="K65" i="190"/>
  <c r="M64" i="190"/>
  <c r="G64" i="190" s="1"/>
  <c r="K64" i="190"/>
  <c r="M63" i="190"/>
  <c r="G63" i="190" s="1"/>
  <c r="I63" i="190" s="1"/>
  <c r="K63" i="190"/>
  <c r="M62" i="190"/>
  <c r="G62" i="190" s="1"/>
  <c r="I62" i="190" s="1"/>
  <c r="K62" i="190"/>
  <c r="O2073" i="233" s="1"/>
  <c r="M61" i="190"/>
  <c r="G61" i="190" s="1"/>
  <c r="I61" i="190" s="1"/>
  <c r="K61" i="190"/>
  <c r="O563" i="233" s="1"/>
  <c r="M60" i="190"/>
  <c r="G60" i="190" s="1"/>
  <c r="I60" i="190" s="1"/>
  <c r="K60" i="190"/>
  <c r="O562" i="233" s="1"/>
  <c r="M59" i="190"/>
  <c r="G59" i="190" s="1"/>
  <c r="K59" i="190"/>
  <c r="M58" i="190"/>
  <c r="G58" i="190" s="1"/>
  <c r="K58" i="190"/>
  <c r="M57" i="190"/>
  <c r="G57" i="190" s="1"/>
  <c r="I57" i="190" s="1"/>
  <c r="K57" i="190"/>
  <c r="M56" i="190"/>
  <c r="G56" i="190" s="1"/>
  <c r="I56" i="190" s="1"/>
  <c r="K56" i="190"/>
  <c r="M55" i="190"/>
  <c r="G55" i="190" s="1"/>
  <c r="K55" i="190"/>
  <c r="M54" i="190"/>
  <c r="G54" i="190" s="1"/>
  <c r="K54" i="190"/>
  <c r="M53" i="190"/>
  <c r="G53" i="190" s="1"/>
  <c r="I53" i="190" s="1"/>
  <c r="K53" i="190"/>
  <c r="M52" i="190"/>
  <c r="G52" i="190" s="1"/>
  <c r="I52" i="190" s="1"/>
  <c r="K52" i="190"/>
  <c r="M51" i="190"/>
  <c r="G51" i="190" s="1"/>
  <c r="K51" i="190"/>
  <c r="O2070" i="233" s="1"/>
  <c r="M50" i="190"/>
  <c r="G50" i="190" s="1"/>
  <c r="K50" i="190"/>
  <c r="M49" i="190"/>
  <c r="G49" i="190" s="1"/>
  <c r="I49" i="190" s="1"/>
  <c r="K49" i="190"/>
  <c r="M48" i="190"/>
  <c r="G48" i="190" s="1"/>
  <c r="K48" i="190"/>
  <c r="O2068" i="233" s="1"/>
  <c r="M47" i="190"/>
  <c r="G47" i="190" s="1"/>
  <c r="K47" i="190"/>
  <c r="O2067" i="233" s="1"/>
  <c r="M46" i="190"/>
  <c r="G46" i="190" s="1"/>
  <c r="I46" i="190" s="1"/>
  <c r="K46" i="190"/>
  <c r="O2066" i="233" s="1"/>
  <c r="M45" i="190"/>
  <c r="G45" i="190" s="1"/>
  <c r="I45" i="190" s="1"/>
  <c r="K45" i="190"/>
  <c r="O2065" i="233" s="1"/>
  <c r="M44" i="190"/>
  <c r="G44" i="190" s="1"/>
  <c r="I44" i="190" s="1"/>
  <c r="K44" i="190"/>
  <c r="M43" i="190"/>
  <c r="G43" i="190" s="1"/>
  <c r="K43" i="190"/>
  <c r="M42" i="190"/>
  <c r="G42" i="190" s="1"/>
  <c r="I42" i="190" s="1"/>
  <c r="K42" i="190"/>
  <c r="M41" i="190"/>
  <c r="G41" i="190" s="1"/>
  <c r="I41" i="190" s="1"/>
  <c r="K41" i="190"/>
  <c r="O2063" i="233" s="1"/>
  <c r="M40" i="190"/>
  <c r="G40" i="190" s="1"/>
  <c r="K40" i="190"/>
  <c r="O2061" i="233" s="1"/>
  <c r="M39" i="190"/>
  <c r="G39" i="190" s="1"/>
  <c r="K39" i="190"/>
  <c r="O2060" i="233" s="1"/>
  <c r="M38" i="190"/>
  <c r="G38" i="190" s="1"/>
  <c r="K38" i="190"/>
  <c r="M37" i="190"/>
  <c r="G37" i="190" s="1"/>
  <c r="I37" i="190" s="1"/>
  <c r="K37" i="190"/>
  <c r="M36" i="190"/>
  <c r="G36" i="190" s="1"/>
  <c r="I36" i="190" s="1"/>
  <c r="K36" i="190"/>
  <c r="M35" i="190"/>
  <c r="G35" i="190" s="1"/>
  <c r="K35" i="190"/>
  <c r="M34" i="190"/>
  <c r="G34" i="190" s="1"/>
  <c r="K34" i="190"/>
  <c r="M33" i="190"/>
  <c r="G33" i="190" s="1"/>
  <c r="I33" i="190" s="1"/>
  <c r="K33" i="190"/>
  <c r="M32" i="190"/>
  <c r="G32" i="190" s="1"/>
  <c r="I32" i="190" s="1"/>
  <c r="K32" i="190"/>
  <c r="M31" i="190"/>
  <c r="G31" i="190" s="1"/>
  <c r="K31" i="190"/>
  <c r="M30" i="190"/>
  <c r="G30" i="190" s="1"/>
  <c r="K30" i="190"/>
  <c r="M29" i="190"/>
  <c r="G29" i="190" s="1"/>
  <c r="I29" i="190" s="1"/>
  <c r="K29" i="190"/>
  <c r="M28" i="190"/>
  <c r="G28" i="190" s="1"/>
  <c r="I28" i="190" s="1"/>
  <c r="K28" i="190"/>
  <c r="M27" i="190"/>
  <c r="G27" i="190" s="1"/>
  <c r="K27" i="190"/>
  <c r="M26" i="190"/>
  <c r="G26" i="190" s="1"/>
  <c r="K26" i="190"/>
  <c r="M25" i="190"/>
  <c r="G25" i="190" s="1"/>
  <c r="I25" i="190" s="1"/>
  <c r="K25" i="190"/>
  <c r="M24" i="190"/>
  <c r="G24" i="190" s="1"/>
  <c r="I24" i="190" s="1"/>
  <c r="K24" i="190"/>
  <c r="M23" i="190"/>
  <c r="K23" i="190"/>
  <c r="M22" i="190"/>
  <c r="G22" i="190" s="1"/>
  <c r="K22" i="190"/>
  <c r="O2037" i="233" s="1"/>
  <c r="M21" i="190"/>
  <c r="G21" i="190" s="1"/>
  <c r="I21" i="190" s="1"/>
  <c r="K21" i="190"/>
  <c r="O2036" i="233" s="1"/>
  <c r="M20" i="190"/>
  <c r="G20" i="190" s="1"/>
  <c r="I20" i="190" s="1"/>
  <c r="K20" i="190"/>
  <c r="O2035" i="233" s="1"/>
  <c r="M19" i="190"/>
  <c r="G19" i="190" s="1"/>
  <c r="K19" i="190"/>
  <c r="O2034" i="233" s="1"/>
  <c r="M18" i="190"/>
  <c r="G18" i="190" s="1"/>
  <c r="K18" i="190"/>
  <c r="O2033" i="233" s="1"/>
  <c r="M17" i="190"/>
  <c r="K17" i="190"/>
  <c r="O2032" i="233" s="1"/>
  <c r="M16" i="190"/>
  <c r="K16" i="190"/>
  <c r="M15" i="190"/>
  <c r="G15" i="190" s="1"/>
  <c r="I15" i="190" s="1"/>
  <c r="K15" i="190"/>
  <c r="M14" i="190"/>
  <c r="K14" i="190"/>
  <c r="M13" i="190"/>
  <c r="K13" i="190"/>
  <c r="M12" i="190"/>
  <c r="G12" i="190" s="1"/>
  <c r="I12" i="190" s="1"/>
  <c r="K12" i="190"/>
  <c r="M11" i="190"/>
  <c r="G11" i="190" s="1"/>
  <c r="I11" i="190" s="1"/>
  <c r="K11" i="190"/>
  <c r="O2026" i="233" s="1"/>
  <c r="U2026" i="233" s="1"/>
  <c r="M10" i="190"/>
  <c r="G10" i="190" s="1"/>
  <c r="I10" i="190" s="1"/>
  <c r="K10" i="190"/>
  <c r="M5" i="190"/>
  <c r="G5" i="190" s="1"/>
  <c r="I5" i="190" s="1"/>
  <c r="K5" i="190"/>
  <c r="E311" i="190"/>
  <c r="I1" i="190"/>
  <c r="H484" i="189"/>
  <c r="G484" i="189"/>
  <c r="F484" i="189"/>
  <c r="K482" i="189"/>
  <c r="J482" i="189"/>
  <c r="K481" i="189"/>
  <c r="J481" i="189"/>
  <c r="K480" i="189"/>
  <c r="J480" i="189"/>
  <c r="K479" i="189"/>
  <c r="J479" i="189"/>
  <c r="K478" i="189"/>
  <c r="J478" i="189"/>
  <c r="K477" i="189"/>
  <c r="J477" i="189"/>
  <c r="K476" i="189"/>
  <c r="J476" i="189"/>
  <c r="K475" i="189"/>
  <c r="J475" i="189"/>
  <c r="K474" i="189"/>
  <c r="J474" i="189"/>
  <c r="K473" i="189"/>
  <c r="J473" i="189"/>
  <c r="K472" i="189"/>
  <c r="J472" i="189"/>
  <c r="K471" i="189"/>
  <c r="J471" i="189"/>
  <c r="K470" i="189"/>
  <c r="J470" i="189"/>
  <c r="K469" i="189"/>
  <c r="J469" i="189"/>
  <c r="K468" i="189"/>
  <c r="J468" i="189"/>
  <c r="K467" i="189"/>
  <c r="J467" i="189"/>
  <c r="K466" i="189"/>
  <c r="J466" i="189"/>
  <c r="K465" i="189"/>
  <c r="J465" i="189"/>
  <c r="K464" i="189"/>
  <c r="J464" i="189"/>
  <c r="K463" i="189"/>
  <c r="J463" i="189"/>
  <c r="K462" i="189"/>
  <c r="J462" i="189"/>
  <c r="K461" i="189"/>
  <c r="J461" i="189"/>
  <c r="K460" i="189"/>
  <c r="J460" i="189"/>
  <c r="K459" i="189"/>
  <c r="J459" i="189"/>
  <c r="K458" i="189"/>
  <c r="J458" i="189"/>
  <c r="K457" i="189"/>
  <c r="J457" i="189"/>
  <c r="K456" i="189"/>
  <c r="J456" i="189"/>
  <c r="K455" i="189"/>
  <c r="J455" i="189"/>
  <c r="K454" i="189"/>
  <c r="J454" i="189"/>
  <c r="K453" i="189"/>
  <c r="J453" i="189"/>
  <c r="K452" i="189"/>
  <c r="J452" i="189"/>
  <c r="K451" i="189"/>
  <c r="J451" i="189"/>
  <c r="K450" i="189"/>
  <c r="J450" i="189"/>
  <c r="K449" i="189"/>
  <c r="J449" i="189"/>
  <c r="K448" i="189"/>
  <c r="J448" i="189"/>
  <c r="K447" i="189"/>
  <c r="J447" i="189"/>
  <c r="K446" i="189"/>
  <c r="J446" i="189"/>
  <c r="K445" i="189"/>
  <c r="J445" i="189"/>
  <c r="K444" i="189"/>
  <c r="J444" i="189"/>
  <c r="K443" i="189"/>
  <c r="J443" i="189"/>
  <c r="K442" i="189"/>
  <c r="J442" i="189"/>
  <c r="K441" i="189"/>
  <c r="J441" i="189"/>
  <c r="K440" i="189"/>
  <c r="J440" i="189"/>
  <c r="K439" i="189"/>
  <c r="J439" i="189"/>
  <c r="K438" i="189"/>
  <c r="J438" i="189"/>
  <c r="K437" i="189"/>
  <c r="J437" i="189"/>
  <c r="K436" i="189"/>
  <c r="J436" i="189"/>
  <c r="K435" i="189"/>
  <c r="J435" i="189"/>
  <c r="K434" i="189"/>
  <c r="J434" i="189"/>
  <c r="K433" i="189"/>
  <c r="J433" i="189"/>
  <c r="K432" i="189"/>
  <c r="J432" i="189"/>
  <c r="K431" i="189"/>
  <c r="J431" i="189"/>
  <c r="K430" i="189"/>
  <c r="J430" i="189"/>
  <c r="K429" i="189"/>
  <c r="J429" i="189"/>
  <c r="K428" i="189"/>
  <c r="J428" i="189"/>
  <c r="K427" i="189"/>
  <c r="J427" i="189"/>
  <c r="K426" i="189"/>
  <c r="J426" i="189"/>
  <c r="K425" i="189"/>
  <c r="J425" i="189"/>
  <c r="K424" i="189"/>
  <c r="J424" i="189"/>
  <c r="K423" i="189"/>
  <c r="J423" i="189"/>
  <c r="K422" i="189"/>
  <c r="J422" i="189"/>
  <c r="K421" i="189"/>
  <c r="J421" i="189"/>
  <c r="K420" i="189"/>
  <c r="J420" i="189"/>
  <c r="K419" i="189"/>
  <c r="J419" i="189"/>
  <c r="K418" i="189"/>
  <c r="J418" i="189"/>
  <c r="K417" i="189"/>
  <c r="J417" i="189"/>
  <c r="K416" i="189"/>
  <c r="J416" i="189"/>
  <c r="K415" i="189"/>
  <c r="J415" i="189"/>
  <c r="K414" i="189"/>
  <c r="J414" i="189"/>
  <c r="K413" i="189"/>
  <c r="J413" i="189"/>
  <c r="K412" i="189"/>
  <c r="J412" i="189"/>
  <c r="K411" i="189"/>
  <c r="J411" i="189"/>
  <c r="K410" i="189"/>
  <c r="J410" i="189"/>
  <c r="K409" i="189"/>
  <c r="J409" i="189"/>
  <c r="K408" i="189"/>
  <c r="J408" i="189"/>
  <c r="K407" i="189"/>
  <c r="J407" i="189"/>
  <c r="K406" i="189"/>
  <c r="J406" i="189"/>
  <c r="K405" i="189"/>
  <c r="J405" i="189"/>
  <c r="K404" i="189"/>
  <c r="J404" i="189"/>
  <c r="K403" i="189"/>
  <c r="J403" i="189"/>
  <c r="K402" i="189"/>
  <c r="J402" i="189"/>
  <c r="K401" i="189"/>
  <c r="J401" i="189"/>
  <c r="K400" i="189"/>
  <c r="J400" i="189"/>
  <c r="K399" i="189"/>
  <c r="J399" i="189"/>
  <c r="K398" i="189"/>
  <c r="J398" i="189"/>
  <c r="K397" i="189"/>
  <c r="J397" i="189"/>
  <c r="K396" i="189"/>
  <c r="J396" i="189"/>
  <c r="K395" i="189"/>
  <c r="J395" i="189"/>
  <c r="K394" i="189"/>
  <c r="J394" i="189"/>
  <c r="K393" i="189"/>
  <c r="J393" i="189"/>
  <c r="K392" i="189"/>
  <c r="J392" i="189"/>
  <c r="K391" i="189"/>
  <c r="J391" i="189"/>
  <c r="K390" i="189"/>
  <c r="J390" i="189"/>
  <c r="K389" i="189"/>
  <c r="J389" i="189"/>
  <c r="K388" i="189"/>
  <c r="J388" i="189"/>
  <c r="K387" i="189"/>
  <c r="J387" i="189"/>
  <c r="K386" i="189"/>
  <c r="J386" i="189"/>
  <c r="K385" i="189"/>
  <c r="J385" i="189"/>
  <c r="K384" i="189"/>
  <c r="J384" i="189"/>
  <c r="K383" i="189"/>
  <c r="J383" i="189"/>
  <c r="K382" i="189"/>
  <c r="J382" i="189"/>
  <c r="K381" i="189"/>
  <c r="J381" i="189"/>
  <c r="K380" i="189"/>
  <c r="J380" i="189"/>
  <c r="K379" i="189"/>
  <c r="J379" i="189"/>
  <c r="K378" i="189"/>
  <c r="J378" i="189"/>
  <c r="K377" i="189"/>
  <c r="J377" i="189"/>
  <c r="K376" i="189"/>
  <c r="J376" i="189"/>
  <c r="K375" i="189"/>
  <c r="J375" i="189"/>
  <c r="K374" i="189"/>
  <c r="J374" i="189"/>
  <c r="K373" i="189"/>
  <c r="J373" i="189"/>
  <c r="K372" i="189"/>
  <c r="J372" i="189"/>
  <c r="K371" i="189"/>
  <c r="J371" i="189"/>
  <c r="K370" i="189"/>
  <c r="J370" i="189"/>
  <c r="K369" i="189"/>
  <c r="J369" i="189"/>
  <c r="K368" i="189"/>
  <c r="J368" i="189"/>
  <c r="K367" i="189"/>
  <c r="J367" i="189"/>
  <c r="K366" i="189"/>
  <c r="J366" i="189"/>
  <c r="K365" i="189"/>
  <c r="J365" i="189"/>
  <c r="K364" i="189"/>
  <c r="J364" i="189"/>
  <c r="K363" i="189"/>
  <c r="J363" i="189"/>
  <c r="K362" i="189"/>
  <c r="J362" i="189"/>
  <c r="K361" i="189"/>
  <c r="J361" i="189"/>
  <c r="K360" i="189"/>
  <c r="J360" i="189"/>
  <c r="K359" i="189"/>
  <c r="J359" i="189"/>
  <c r="K358" i="189"/>
  <c r="J358" i="189"/>
  <c r="K357" i="189"/>
  <c r="J357" i="189"/>
  <c r="K356" i="189"/>
  <c r="J356" i="189"/>
  <c r="K355" i="189"/>
  <c r="J355" i="189"/>
  <c r="K354" i="189"/>
  <c r="J354" i="189"/>
  <c r="K353" i="189"/>
  <c r="J353" i="189"/>
  <c r="K352" i="189"/>
  <c r="J352" i="189"/>
  <c r="K351" i="189"/>
  <c r="J351" i="189"/>
  <c r="K350" i="189"/>
  <c r="J350" i="189"/>
  <c r="K349" i="189"/>
  <c r="J349" i="189"/>
  <c r="K348" i="189"/>
  <c r="J348" i="189"/>
  <c r="K347" i="189"/>
  <c r="J347" i="189"/>
  <c r="K346" i="189"/>
  <c r="J346" i="189"/>
  <c r="K345" i="189"/>
  <c r="J345" i="189"/>
  <c r="K344" i="189"/>
  <c r="J344" i="189"/>
  <c r="K343" i="189"/>
  <c r="J343" i="189"/>
  <c r="K342" i="189"/>
  <c r="J342" i="189"/>
  <c r="K341" i="189"/>
  <c r="J341" i="189"/>
  <c r="K340" i="189"/>
  <c r="J340" i="189"/>
  <c r="K339" i="189"/>
  <c r="J339" i="189"/>
  <c r="K338" i="189"/>
  <c r="J338" i="189"/>
  <c r="K337" i="189"/>
  <c r="J337" i="189"/>
  <c r="K336" i="189"/>
  <c r="J336" i="189"/>
  <c r="K335" i="189"/>
  <c r="J335" i="189"/>
  <c r="K334" i="189"/>
  <c r="J334" i="189"/>
  <c r="K333" i="189"/>
  <c r="J333" i="189"/>
  <c r="K332" i="189"/>
  <c r="J332" i="189"/>
  <c r="K331" i="189"/>
  <c r="J331" i="189"/>
  <c r="K330" i="189"/>
  <c r="J330" i="189"/>
  <c r="K329" i="189"/>
  <c r="J329" i="189"/>
  <c r="K328" i="189"/>
  <c r="J328" i="189"/>
  <c r="K327" i="189"/>
  <c r="J327" i="189"/>
  <c r="K326" i="189"/>
  <c r="J326" i="189"/>
  <c r="K325" i="189"/>
  <c r="J325" i="189"/>
  <c r="K324" i="189"/>
  <c r="J324" i="189"/>
  <c r="K323" i="189"/>
  <c r="J323" i="189"/>
  <c r="K322" i="189"/>
  <c r="J322" i="189"/>
  <c r="K321" i="189"/>
  <c r="J321" i="189"/>
  <c r="K320" i="189"/>
  <c r="J320" i="189"/>
  <c r="K319" i="189"/>
  <c r="J319" i="189"/>
  <c r="K318" i="189"/>
  <c r="J318" i="189"/>
  <c r="K317" i="189"/>
  <c r="J317" i="189"/>
  <c r="K316" i="189"/>
  <c r="J316" i="189"/>
  <c r="K315" i="189"/>
  <c r="J315" i="189"/>
  <c r="K314" i="189"/>
  <c r="J314" i="189"/>
  <c r="K313" i="189"/>
  <c r="J313" i="189"/>
  <c r="K312" i="189"/>
  <c r="J312" i="189"/>
  <c r="K311" i="189"/>
  <c r="J311" i="189"/>
  <c r="K310" i="189"/>
  <c r="J310" i="189"/>
  <c r="K309" i="189"/>
  <c r="J309" i="189"/>
  <c r="K308" i="189"/>
  <c r="J308" i="189"/>
  <c r="K307" i="189"/>
  <c r="J307" i="189"/>
  <c r="K306" i="189"/>
  <c r="J306" i="189"/>
  <c r="K305" i="189"/>
  <c r="J305" i="189"/>
  <c r="K304" i="189"/>
  <c r="J304" i="189"/>
  <c r="K303" i="189"/>
  <c r="J303" i="189"/>
  <c r="K302" i="189"/>
  <c r="J302" i="189"/>
  <c r="K301" i="189"/>
  <c r="J301" i="189"/>
  <c r="K300" i="189"/>
  <c r="J300" i="189"/>
  <c r="K299" i="189"/>
  <c r="J299" i="189"/>
  <c r="K298" i="189"/>
  <c r="J298" i="189"/>
  <c r="K297" i="189"/>
  <c r="J297" i="189"/>
  <c r="K296" i="189"/>
  <c r="J296" i="189"/>
  <c r="K295" i="189"/>
  <c r="J295" i="189"/>
  <c r="K294" i="189"/>
  <c r="J294" i="189"/>
  <c r="K293" i="189"/>
  <c r="J293" i="189"/>
  <c r="K292" i="189"/>
  <c r="J292" i="189"/>
  <c r="K291" i="189"/>
  <c r="J291" i="189"/>
  <c r="K290" i="189"/>
  <c r="J290" i="189"/>
  <c r="K289" i="189"/>
  <c r="J289" i="189"/>
  <c r="K288" i="189"/>
  <c r="J288" i="189"/>
  <c r="K287" i="189"/>
  <c r="J287" i="189"/>
  <c r="K286" i="189"/>
  <c r="J286" i="189"/>
  <c r="K285" i="189"/>
  <c r="J285" i="189"/>
  <c r="K284" i="189"/>
  <c r="J284" i="189"/>
  <c r="K283" i="189"/>
  <c r="J283" i="189"/>
  <c r="K282" i="189"/>
  <c r="J282" i="189"/>
  <c r="K281" i="189"/>
  <c r="J281" i="189"/>
  <c r="K280" i="189"/>
  <c r="J280" i="189"/>
  <c r="K279" i="189"/>
  <c r="J279" i="189"/>
  <c r="K278" i="189"/>
  <c r="J278" i="189"/>
  <c r="K277" i="189"/>
  <c r="J277" i="189"/>
  <c r="K276" i="189"/>
  <c r="J276" i="189"/>
  <c r="K275" i="189"/>
  <c r="J275" i="189"/>
  <c r="K274" i="189"/>
  <c r="J274" i="189"/>
  <c r="K273" i="189"/>
  <c r="J273" i="189"/>
  <c r="K272" i="189"/>
  <c r="J272" i="189"/>
  <c r="K271" i="189"/>
  <c r="J271" i="189"/>
  <c r="K270" i="189"/>
  <c r="J270" i="189"/>
  <c r="K269" i="189"/>
  <c r="J269" i="189"/>
  <c r="K268" i="189"/>
  <c r="J268" i="189"/>
  <c r="K267" i="189"/>
  <c r="J267" i="189"/>
  <c r="K266" i="189"/>
  <c r="J266" i="189"/>
  <c r="K265" i="189"/>
  <c r="J265" i="189"/>
  <c r="K264" i="189"/>
  <c r="J264" i="189"/>
  <c r="K263" i="189"/>
  <c r="J263" i="189"/>
  <c r="K262" i="189"/>
  <c r="J262" i="189"/>
  <c r="K261" i="189"/>
  <c r="J261" i="189"/>
  <c r="K260" i="189"/>
  <c r="J260" i="189"/>
  <c r="K259" i="189"/>
  <c r="J259" i="189"/>
  <c r="K258" i="189"/>
  <c r="J258" i="189"/>
  <c r="K257" i="189"/>
  <c r="J257" i="189"/>
  <c r="K256" i="189"/>
  <c r="J256" i="189"/>
  <c r="K255" i="189"/>
  <c r="J255" i="189"/>
  <c r="K254" i="189"/>
  <c r="J254" i="189"/>
  <c r="K253" i="189"/>
  <c r="J253" i="189"/>
  <c r="K252" i="189"/>
  <c r="J252" i="189"/>
  <c r="K251" i="189"/>
  <c r="J251" i="189"/>
  <c r="K250" i="189"/>
  <c r="J250" i="189"/>
  <c r="K249" i="189"/>
  <c r="J249" i="189"/>
  <c r="K248" i="189"/>
  <c r="J248" i="189"/>
  <c r="K247" i="189"/>
  <c r="J247" i="189"/>
  <c r="K246" i="189"/>
  <c r="J246" i="189"/>
  <c r="K245" i="189"/>
  <c r="J245" i="189"/>
  <c r="K244" i="189"/>
  <c r="J244" i="189"/>
  <c r="K243" i="189"/>
  <c r="J243" i="189"/>
  <c r="K242" i="189"/>
  <c r="J242" i="189"/>
  <c r="K241" i="189"/>
  <c r="J241" i="189"/>
  <c r="K240" i="189"/>
  <c r="J240" i="189"/>
  <c r="K239" i="189"/>
  <c r="J239" i="189"/>
  <c r="K238" i="189"/>
  <c r="J238" i="189"/>
  <c r="K237" i="189"/>
  <c r="J237" i="189"/>
  <c r="K236" i="189"/>
  <c r="J236" i="189"/>
  <c r="K235" i="189"/>
  <c r="J235" i="189"/>
  <c r="K234" i="189"/>
  <c r="J234" i="189"/>
  <c r="K233" i="189"/>
  <c r="J233" i="189"/>
  <c r="K232" i="189"/>
  <c r="J232" i="189"/>
  <c r="K231" i="189"/>
  <c r="J231" i="189"/>
  <c r="K230" i="189"/>
  <c r="J230" i="189"/>
  <c r="K229" i="189"/>
  <c r="J229" i="189"/>
  <c r="K228" i="189"/>
  <c r="J228" i="189"/>
  <c r="K227" i="189"/>
  <c r="J227" i="189"/>
  <c r="K226" i="189"/>
  <c r="J226" i="189"/>
  <c r="K225" i="189"/>
  <c r="J225" i="189"/>
  <c r="K224" i="189"/>
  <c r="J224" i="189"/>
  <c r="K223" i="189"/>
  <c r="J223" i="189"/>
  <c r="K222" i="189"/>
  <c r="J222" i="189"/>
  <c r="K221" i="189"/>
  <c r="J221" i="189"/>
  <c r="K220" i="189"/>
  <c r="J220" i="189"/>
  <c r="K219" i="189"/>
  <c r="J219" i="189"/>
  <c r="K218" i="189"/>
  <c r="J218" i="189"/>
  <c r="K217" i="189"/>
  <c r="J217" i="189"/>
  <c r="K216" i="189"/>
  <c r="J216" i="189"/>
  <c r="K215" i="189"/>
  <c r="J215" i="189"/>
  <c r="K214" i="189"/>
  <c r="J214" i="189"/>
  <c r="K213" i="189"/>
  <c r="J213" i="189"/>
  <c r="K212" i="189"/>
  <c r="J212" i="189"/>
  <c r="K211" i="189"/>
  <c r="J211" i="189"/>
  <c r="K210" i="189"/>
  <c r="J210" i="189"/>
  <c r="K209" i="189"/>
  <c r="J209" i="189"/>
  <c r="K208" i="189"/>
  <c r="J208" i="189"/>
  <c r="K207" i="189"/>
  <c r="J207" i="189"/>
  <c r="K206" i="189"/>
  <c r="J206" i="189"/>
  <c r="K205" i="189"/>
  <c r="J205" i="189"/>
  <c r="K204" i="189"/>
  <c r="J204" i="189"/>
  <c r="K203" i="189"/>
  <c r="J203" i="189"/>
  <c r="K202" i="189"/>
  <c r="J202" i="189"/>
  <c r="K201" i="189"/>
  <c r="J201" i="189"/>
  <c r="K200" i="189"/>
  <c r="J200" i="189"/>
  <c r="K199" i="189"/>
  <c r="J199" i="189"/>
  <c r="K198" i="189"/>
  <c r="J198" i="189"/>
  <c r="K197" i="189"/>
  <c r="J197" i="189"/>
  <c r="K196" i="189"/>
  <c r="J196" i="189"/>
  <c r="K195" i="189"/>
  <c r="J195" i="189"/>
  <c r="K194" i="189"/>
  <c r="J194" i="189"/>
  <c r="K193" i="189"/>
  <c r="J193" i="189"/>
  <c r="K192" i="189"/>
  <c r="J192" i="189"/>
  <c r="K191" i="189"/>
  <c r="J191" i="189"/>
  <c r="K190" i="189"/>
  <c r="J190" i="189"/>
  <c r="K189" i="189"/>
  <c r="J189" i="189"/>
  <c r="K188" i="189"/>
  <c r="J188" i="189"/>
  <c r="K187" i="189"/>
  <c r="J187" i="189"/>
  <c r="K186" i="189"/>
  <c r="J186" i="189"/>
  <c r="K185" i="189"/>
  <c r="J185" i="189"/>
  <c r="K184" i="189"/>
  <c r="J184" i="189"/>
  <c r="K183" i="189"/>
  <c r="J183" i="189"/>
  <c r="K182" i="189"/>
  <c r="J182" i="189"/>
  <c r="K181" i="189"/>
  <c r="J181" i="189"/>
  <c r="K180" i="189"/>
  <c r="J180" i="189"/>
  <c r="K179" i="189"/>
  <c r="J179" i="189"/>
  <c r="K178" i="189"/>
  <c r="J178" i="189"/>
  <c r="K177" i="189"/>
  <c r="J177" i="189"/>
  <c r="K176" i="189"/>
  <c r="J176" i="189"/>
  <c r="K175" i="189"/>
  <c r="J175" i="189"/>
  <c r="K174" i="189"/>
  <c r="J174" i="189"/>
  <c r="K173" i="189"/>
  <c r="J173" i="189"/>
  <c r="K172" i="189"/>
  <c r="J172" i="189"/>
  <c r="K171" i="189"/>
  <c r="J171" i="189"/>
  <c r="K170" i="189"/>
  <c r="J170" i="189"/>
  <c r="K169" i="189"/>
  <c r="J169" i="189"/>
  <c r="K168" i="189"/>
  <c r="J168" i="189"/>
  <c r="K167" i="189"/>
  <c r="J167" i="189"/>
  <c r="K166" i="189"/>
  <c r="J166" i="189"/>
  <c r="K165" i="189"/>
  <c r="J165" i="189"/>
  <c r="K164" i="189"/>
  <c r="J164" i="189"/>
  <c r="K163" i="189"/>
  <c r="J163" i="189"/>
  <c r="K162" i="189"/>
  <c r="J162" i="189"/>
  <c r="K161" i="189"/>
  <c r="J161" i="189"/>
  <c r="K160" i="189"/>
  <c r="J160" i="189"/>
  <c r="K159" i="189"/>
  <c r="J159" i="189"/>
  <c r="K158" i="189"/>
  <c r="J158" i="189"/>
  <c r="K157" i="189"/>
  <c r="J157" i="189"/>
  <c r="K156" i="189"/>
  <c r="J156" i="189"/>
  <c r="K155" i="189"/>
  <c r="J155" i="189"/>
  <c r="K154" i="189"/>
  <c r="J154" i="189"/>
  <c r="K153" i="189"/>
  <c r="J153" i="189"/>
  <c r="K152" i="189"/>
  <c r="J152" i="189"/>
  <c r="K151" i="189"/>
  <c r="J151" i="189"/>
  <c r="K150" i="189"/>
  <c r="J150" i="189"/>
  <c r="K149" i="189"/>
  <c r="J149" i="189"/>
  <c r="K148" i="189"/>
  <c r="J148" i="189"/>
  <c r="K147" i="189"/>
  <c r="J147" i="189"/>
  <c r="K146" i="189"/>
  <c r="J146" i="189"/>
  <c r="K145" i="189"/>
  <c r="J145" i="189"/>
  <c r="K144" i="189"/>
  <c r="J144" i="189"/>
  <c r="K143" i="189"/>
  <c r="J143" i="189"/>
  <c r="K142" i="189"/>
  <c r="J142" i="189"/>
  <c r="K141" i="189"/>
  <c r="J141" i="189"/>
  <c r="K140" i="189"/>
  <c r="J140" i="189"/>
  <c r="K139" i="189"/>
  <c r="J139" i="189"/>
  <c r="K138" i="189"/>
  <c r="J138" i="189"/>
  <c r="K137" i="189"/>
  <c r="J137" i="189"/>
  <c r="K136" i="189"/>
  <c r="J136" i="189"/>
  <c r="K135" i="189"/>
  <c r="J135" i="189"/>
  <c r="K134" i="189"/>
  <c r="J134" i="189"/>
  <c r="K133" i="189"/>
  <c r="J133" i="189"/>
  <c r="K132" i="189"/>
  <c r="J132" i="189"/>
  <c r="K131" i="189"/>
  <c r="J131" i="189"/>
  <c r="K130" i="189"/>
  <c r="J130" i="189"/>
  <c r="K129" i="189"/>
  <c r="J129" i="189"/>
  <c r="K128" i="189"/>
  <c r="J128" i="189"/>
  <c r="K127" i="189"/>
  <c r="J127" i="189"/>
  <c r="K126" i="189"/>
  <c r="J126" i="189"/>
  <c r="K125" i="189"/>
  <c r="J125" i="189"/>
  <c r="K124" i="189"/>
  <c r="J124" i="189"/>
  <c r="K123" i="189"/>
  <c r="J123" i="189"/>
  <c r="K122" i="189"/>
  <c r="J122" i="189"/>
  <c r="K121" i="189"/>
  <c r="J121" i="189"/>
  <c r="K120" i="189"/>
  <c r="J120" i="189"/>
  <c r="K119" i="189"/>
  <c r="J119" i="189"/>
  <c r="K118" i="189"/>
  <c r="J118" i="189"/>
  <c r="K117" i="189"/>
  <c r="J117" i="189"/>
  <c r="K116" i="189"/>
  <c r="J116" i="189"/>
  <c r="K115" i="189"/>
  <c r="J115" i="189"/>
  <c r="K114" i="189"/>
  <c r="J114" i="189"/>
  <c r="K113" i="189"/>
  <c r="J113" i="189"/>
  <c r="K112" i="189"/>
  <c r="J112" i="189"/>
  <c r="K111" i="189"/>
  <c r="J111" i="189"/>
  <c r="K110" i="189"/>
  <c r="J110" i="189"/>
  <c r="K109" i="189"/>
  <c r="J109" i="189"/>
  <c r="K108" i="189"/>
  <c r="J108" i="189"/>
  <c r="K107" i="189"/>
  <c r="J107" i="189"/>
  <c r="K106" i="189"/>
  <c r="J106" i="189"/>
  <c r="K105" i="189"/>
  <c r="J105" i="189"/>
  <c r="K104" i="189"/>
  <c r="J104" i="189"/>
  <c r="K103" i="189"/>
  <c r="J103" i="189"/>
  <c r="K102" i="189"/>
  <c r="J102" i="189"/>
  <c r="K101" i="189"/>
  <c r="J101" i="189"/>
  <c r="K100" i="189"/>
  <c r="J100" i="189"/>
  <c r="K99" i="189"/>
  <c r="J99" i="189"/>
  <c r="K98" i="189"/>
  <c r="J98" i="189"/>
  <c r="K97" i="189"/>
  <c r="J97" i="189"/>
  <c r="K96" i="189"/>
  <c r="J96" i="189"/>
  <c r="K95" i="189"/>
  <c r="J95" i="189"/>
  <c r="K94" i="189"/>
  <c r="J94" i="189"/>
  <c r="K93" i="189"/>
  <c r="J93" i="189"/>
  <c r="K92" i="189"/>
  <c r="J92" i="189"/>
  <c r="K91" i="189"/>
  <c r="J91" i="189"/>
  <c r="K90" i="189"/>
  <c r="J90" i="189"/>
  <c r="K89" i="189"/>
  <c r="J89" i="189"/>
  <c r="K88" i="189"/>
  <c r="J88" i="189"/>
  <c r="K87" i="189"/>
  <c r="J87" i="189"/>
  <c r="K86" i="189"/>
  <c r="J86" i="189"/>
  <c r="K85" i="189"/>
  <c r="J85" i="189"/>
  <c r="K84" i="189"/>
  <c r="J84" i="189"/>
  <c r="K83" i="189"/>
  <c r="J83" i="189"/>
  <c r="K82" i="189"/>
  <c r="J82" i="189"/>
  <c r="K81" i="189"/>
  <c r="J81" i="189"/>
  <c r="K80" i="189"/>
  <c r="J80" i="189"/>
  <c r="K79" i="189"/>
  <c r="J79" i="189"/>
  <c r="K78" i="189"/>
  <c r="J78" i="189"/>
  <c r="K77" i="189"/>
  <c r="J77" i="189"/>
  <c r="K76" i="189"/>
  <c r="J76" i="189"/>
  <c r="K75" i="189"/>
  <c r="J75" i="189"/>
  <c r="K74" i="189"/>
  <c r="J74" i="189"/>
  <c r="K73" i="189"/>
  <c r="J73" i="189"/>
  <c r="K72" i="189"/>
  <c r="J72" i="189"/>
  <c r="K71" i="189"/>
  <c r="J71" i="189"/>
  <c r="K70" i="189"/>
  <c r="J70" i="189"/>
  <c r="K69" i="189"/>
  <c r="J69" i="189"/>
  <c r="K68" i="189"/>
  <c r="J68" i="189"/>
  <c r="K67" i="189"/>
  <c r="J67" i="189"/>
  <c r="K66" i="189"/>
  <c r="J66" i="189"/>
  <c r="K65" i="189"/>
  <c r="J65" i="189"/>
  <c r="K64" i="189"/>
  <c r="J64" i="189"/>
  <c r="K63" i="189"/>
  <c r="J63" i="189"/>
  <c r="K62" i="189"/>
  <c r="J62" i="189"/>
  <c r="K61" i="189"/>
  <c r="J61" i="189"/>
  <c r="K60" i="189"/>
  <c r="J60" i="189"/>
  <c r="K59" i="189"/>
  <c r="J59" i="189"/>
  <c r="K58" i="189"/>
  <c r="J58" i="189"/>
  <c r="K57" i="189"/>
  <c r="J57" i="189"/>
  <c r="K56" i="189"/>
  <c r="J56" i="189"/>
  <c r="K55" i="189"/>
  <c r="J55" i="189"/>
  <c r="K54" i="189"/>
  <c r="J54" i="189"/>
  <c r="K53" i="189"/>
  <c r="J53" i="189"/>
  <c r="K52" i="189"/>
  <c r="J52" i="189"/>
  <c r="K51" i="189"/>
  <c r="J51" i="189"/>
  <c r="K50" i="189"/>
  <c r="J50" i="189"/>
  <c r="K49" i="189"/>
  <c r="J49" i="189"/>
  <c r="K48" i="189"/>
  <c r="J48" i="189"/>
  <c r="K47" i="189"/>
  <c r="J47" i="189"/>
  <c r="K46" i="189"/>
  <c r="J46" i="189"/>
  <c r="K45" i="189"/>
  <c r="J45" i="189"/>
  <c r="K44" i="189"/>
  <c r="J44" i="189"/>
  <c r="K43" i="189"/>
  <c r="J43" i="189"/>
  <c r="K42" i="189"/>
  <c r="J42" i="189"/>
  <c r="K41" i="189"/>
  <c r="J41" i="189"/>
  <c r="K40" i="189"/>
  <c r="J40" i="189"/>
  <c r="K39" i="189"/>
  <c r="J39" i="189"/>
  <c r="K38" i="189"/>
  <c r="J38" i="189"/>
  <c r="K37" i="189"/>
  <c r="J37" i="189"/>
  <c r="K36" i="189"/>
  <c r="J36" i="189"/>
  <c r="K35" i="189"/>
  <c r="J35" i="189"/>
  <c r="K34" i="189"/>
  <c r="J34" i="189"/>
  <c r="K33" i="189"/>
  <c r="J33" i="189"/>
  <c r="K32" i="189"/>
  <c r="J32" i="189"/>
  <c r="K31" i="189"/>
  <c r="J31" i="189"/>
  <c r="K30" i="189"/>
  <c r="J30" i="189"/>
  <c r="K29" i="189"/>
  <c r="J29" i="189"/>
  <c r="K28" i="189"/>
  <c r="J28" i="189"/>
  <c r="K27" i="189"/>
  <c r="J27" i="189"/>
  <c r="K26" i="189"/>
  <c r="J26" i="189"/>
  <c r="K25" i="189"/>
  <c r="J25" i="189"/>
  <c r="K24" i="189"/>
  <c r="J24" i="189"/>
  <c r="K23" i="189"/>
  <c r="J23" i="189"/>
  <c r="I484" i="189"/>
  <c r="K22" i="189"/>
  <c r="J22" i="189"/>
  <c r="K21" i="189"/>
  <c r="J21" i="189"/>
  <c r="K20" i="189"/>
  <c r="J20" i="189"/>
  <c r="K19" i="189"/>
  <c r="J19" i="189"/>
  <c r="K18" i="189"/>
  <c r="J18" i="189"/>
  <c r="K17" i="189"/>
  <c r="J17" i="189"/>
  <c r="K16" i="189"/>
  <c r="J16" i="189"/>
  <c r="K15" i="189"/>
  <c r="J15" i="189"/>
  <c r="D4" i="189"/>
  <c r="C2" i="189"/>
  <c r="I308" i="190" l="1"/>
  <c r="H1122" i="234"/>
  <c r="H1154" i="233"/>
  <c r="O2079" i="234"/>
  <c r="S2079" i="234" s="1"/>
  <c r="O2486" i="233"/>
  <c r="O2596" i="233"/>
  <c r="S2596" i="233" s="1"/>
  <c r="M2434" i="233"/>
  <c r="S2434" i="233" s="1"/>
  <c r="O2075" i="233"/>
  <c r="O2154" i="233"/>
  <c r="O2113" i="233"/>
  <c r="O2127" i="233"/>
  <c r="O2472" i="233"/>
  <c r="O1997" i="234"/>
  <c r="S1997" i="234" s="1"/>
  <c r="O2049" i="233"/>
  <c r="O487" i="233"/>
  <c r="O2157" i="233"/>
  <c r="O2126" i="233"/>
  <c r="O2164" i="233"/>
  <c r="U2164" i="233" s="1"/>
  <c r="O693" i="233"/>
  <c r="O1842" i="234"/>
  <c r="M2035" i="233"/>
  <c r="O2197" i="233"/>
  <c r="O2024" i="233"/>
  <c r="U2024" i="233" s="1"/>
  <c r="O2031" i="233"/>
  <c r="O2038" i="233"/>
  <c r="O2048" i="233"/>
  <c r="O486" i="233"/>
  <c r="O2050" i="233"/>
  <c r="O488" i="233"/>
  <c r="O2064" i="233"/>
  <c r="O2069" i="233"/>
  <c r="O2071" i="233"/>
  <c r="O2072" i="233"/>
  <c r="O561" i="233"/>
  <c r="O2074" i="233"/>
  <c r="O2155" i="233"/>
  <c r="O632" i="233"/>
  <c r="O2119" i="233"/>
  <c r="O2125" i="233"/>
  <c r="O2130" i="233"/>
  <c r="O2379" i="233"/>
  <c r="O2514" i="233"/>
  <c r="S2514" i="233" s="1"/>
  <c r="O2047" i="233"/>
  <c r="O485" i="233"/>
  <c r="O1831" i="234"/>
  <c r="S1831" i="234" s="1"/>
  <c r="O2186" i="233"/>
  <c r="S2186" i="233" s="1"/>
  <c r="M2024" i="233"/>
  <c r="S2024" i="233" s="1"/>
  <c r="O1833" i="234"/>
  <c r="S1833" i="234" s="1"/>
  <c r="O2188" i="233"/>
  <c r="S2188" i="233" s="1"/>
  <c r="M2026" i="233"/>
  <c r="S2026" i="233" s="1"/>
  <c r="O1843" i="234"/>
  <c r="O2198" i="233"/>
  <c r="M2036" i="233"/>
  <c r="O483" i="234"/>
  <c r="R483" i="234" s="1"/>
  <c r="O1855" i="234"/>
  <c r="O2210" i="233"/>
  <c r="M2048" i="233"/>
  <c r="M486" i="233"/>
  <c r="O1870" i="234"/>
  <c r="O2225" i="233"/>
  <c r="M2063" i="233"/>
  <c r="O1872" i="234"/>
  <c r="O2227" i="233"/>
  <c r="M2065" i="233"/>
  <c r="O560" i="234"/>
  <c r="R560" i="234" s="1"/>
  <c r="M563" i="233"/>
  <c r="R563" i="233" s="1"/>
  <c r="O2239" i="233"/>
  <c r="M2077" i="233"/>
  <c r="O1884" i="234"/>
  <c r="O1965" i="234"/>
  <c r="M2158" i="233"/>
  <c r="O2320" i="233"/>
  <c r="O1960" i="234"/>
  <c r="O2315" i="233"/>
  <c r="M2153" i="233"/>
  <c r="O1921" i="234"/>
  <c r="O2276" i="233"/>
  <c r="M2114" i="233"/>
  <c r="O1926" i="234"/>
  <c r="M2119" i="233"/>
  <c r="O2281" i="233"/>
  <c r="O1929" i="234"/>
  <c r="O2284" i="233"/>
  <c r="M2122" i="233"/>
  <c r="O1935" i="234"/>
  <c r="M2128" i="233"/>
  <c r="O2290" i="233"/>
  <c r="O1938" i="234"/>
  <c r="M2131" i="233"/>
  <c r="O2293" i="233"/>
  <c r="O1940" i="234"/>
  <c r="O2295" i="233"/>
  <c r="M2133" i="233"/>
  <c r="M1545" i="234"/>
  <c r="R1545" i="234" s="1"/>
  <c r="M1577" i="233"/>
  <c r="O2299" i="233"/>
  <c r="O1944" i="234"/>
  <c r="M2137" i="233"/>
  <c r="O1948" i="234"/>
  <c r="O2303" i="233"/>
  <c r="M2141" i="233"/>
  <c r="O2491" i="233"/>
  <c r="O2415" i="233"/>
  <c r="M2352" i="233"/>
  <c r="S2352" i="233" s="1"/>
  <c r="M2366" i="233" s="1"/>
  <c r="Y2366" i="233" s="1"/>
  <c r="O2051" i="233"/>
  <c r="O489" i="233"/>
  <c r="O1854" i="234"/>
  <c r="O482" i="234"/>
  <c r="R482" i="234" s="1"/>
  <c r="O2209" i="233"/>
  <c r="M485" i="233"/>
  <c r="M2047" i="233"/>
  <c r="O1858" i="234"/>
  <c r="O486" i="234"/>
  <c r="R486" i="234" s="1"/>
  <c r="O2213" i="233"/>
  <c r="M2051" i="233"/>
  <c r="M489" i="233"/>
  <c r="O1873" i="234"/>
  <c r="O2228" i="233"/>
  <c r="M2066" i="233"/>
  <c r="O559" i="234"/>
  <c r="R559" i="234" s="1"/>
  <c r="M562" i="233"/>
  <c r="R562" i="233" s="1"/>
  <c r="O1880" i="234"/>
  <c r="O2235" i="233"/>
  <c r="M2073" i="233"/>
  <c r="O1883" i="234"/>
  <c r="M2076" i="233"/>
  <c r="O2238" i="233"/>
  <c r="O1893" i="234"/>
  <c r="O2248" i="233"/>
  <c r="M2086" i="233"/>
  <c r="O632" i="234"/>
  <c r="R632" i="234" s="1"/>
  <c r="M635" i="233"/>
  <c r="R635" i="233" s="1"/>
  <c r="O1964" i="234"/>
  <c r="O1933" i="234"/>
  <c r="O2288" i="233"/>
  <c r="M2126" i="233"/>
  <c r="O2319" i="233"/>
  <c r="M2157" i="233"/>
  <c r="O1922" i="234"/>
  <c r="M2115" i="233"/>
  <c r="O2277" i="233"/>
  <c r="O1923" i="234"/>
  <c r="O2278" i="233"/>
  <c r="M2116" i="233"/>
  <c r="O1934" i="234"/>
  <c r="O2289" i="233"/>
  <c r="M2127" i="233"/>
  <c r="O2283" i="233"/>
  <c r="M2121" i="233"/>
  <c r="O1928" i="234"/>
  <c r="O1939" i="234"/>
  <c r="M2132" i="233"/>
  <c r="O2294" i="233"/>
  <c r="O1941" i="234"/>
  <c r="O2296" i="233"/>
  <c r="M2134" i="233"/>
  <c r="O1943" i="234"/>
  <c r="M2136" i="233"/>
  <c r="O2298" i="233"/>
  <c r="O1947" i="234"/>
  <c r="M2140" i="233"/>
  <c r="O2302" i="233"/>
  <c r="O2431" i="233"/>
  <c r="F152" i="190"/>
  <c r="I152" i="190" s="1"/>
  <c r="L23" i="189"/>
  <c r="A23" i="189" s="1"/>
  <c r="L25" i="189"/>
  <c r="A25" i="189" s="1"/>
  <c r="L26" i="189"/>
  <c r="A26" i="189" s="1"/>
  <c r="G277" i="190"/>
  <c r="I277" i="190" s="1"/>
  <c r="G277" i="5" s="1"/>
  <c r="G14" i="190"/>
  <c r="I14" i="190" s="1"/>
  <c r="G16" i="190"/>
  <c r="I16" i="190" s="1"/>
  <c r="L19" i="189"/>
  <c r="A19" i="189" s="1"/>
  <c r="L20" i="189"/>
  <c r="A20" i="189" s="1"/>
  <c r="L21" i="189"/>
  <c r="A21" i="189" s="1"/>
  <c r="M16" i="189"/>
  <c r="M15" i="189"/>
  <c r="M18" i="189"/>
  <c r="G276" i="190"/>
  <c r="I276" i="190" s="1"/>
  <c r="G276" i="5" s="1"/>
  <c r="G278" i="190"/>
  <c r="I278" i="190" s="1"/>
  <c r="G278" i="5" s="1"/>
  <c r="H36" i="5"/>
  <c r="G308" i="5"/>
  <c r="F203" i="190"/>
  <c r="I203" i="190" s="1"/>
  <c r="I168" i="190"/>
  <c r="G168" i="5" s="1"/>
  <c r="G275" i="190"/>
  <c r="I275" i="190" s="1"/>
  <c r="G275" i="5" s="1"/>
  <c r="I178" i="190"/>
  <c r="G178" i="5" s="1"/>
  <c r="I194" i="190"/>
  <c r="G194" i="5" s="1"/>
  <c r="I252" i="190"/>
  <c r="G252" i="5" s="1"/>
  <c r="I302" i="190"/>
  <c r="G302" i="5" s="1"/>
  <c r="I167" i="190"/>
  <c r="G167" i="5" s="1"/>
  <c r="G185" i="190"/>
  <c r="I185" i="190" s="1"/>
  <c r="G185" i="5" s="1"/>
  <c r="G306" i="190"/>
  <c r="I306" i="190" s="1"/>
  <c r="G306" i="5" s="1"/>
  <c r="I190" i="190"/>
  <c r="G190" i="5" s="1"/>
  <c r="I257" i="190"/>
  <c r="G257" i="5" s="1"/>
  <c r="I172" i="190"/>
  <c r="G172" i="5" s="1"/>
  <c r="G23" i="190"/>
  <c r="I23" i="190" s="1"/>
  <c r="F211" i="190"/>
  <c r="I211" i="190" s="1"/>
  <c r="F219" i="190"/>
  <c r="I219" i="190" s="1"/>
  <c r="I287" i="190"/>
  <c r="G287" i="5" s="1"/>
  <c r="L18" i="189"/>
  <c r="L22" i="189"/>
  <c r="A22" i="189" s="1"/>
  <c r="L24" i="189"/>
  <c r="A24" i="189" s="1"/>
  <c r="G17" i="190"/>
  <c r="I17" i="190" s="1"/>
  <c r="G188" i="190"/>
  <c r="I188" i="190" s="1"/>
  <c r="G188" i="5" s="1"/>
  <c r="I291" i="190"/>
  <c r="G291" i="5" s="1"/>
  <c r="G283" i="190"/>
  <c r="I283" i="190" s="1"/>
  <c r="G283" i="5" s="1"/>
  <c r="I297" i="190"/>
  <c r="G297" i="5" s="1"/>
  <c r="I165" i="190"/>
  <c r="G165" i="5" s="1"/>
  <c r="I208" i="190"/>
  <c r="G208" i="5" s="1"/>
  <c r="I220" i="190"/>
  <c r="G220" i="5" s="1"/>
  <c r="I228" i="190"/>
  <c r="G228" i="5" s="1"/>
  <c r="M17" i="189"/>
  <c r="A17" i="189" s="1"/>
  <c r="G288" i="190"/>
  <c r="I288" i="190" s="1"/>
  <c r="G288" i="5" s="1"/>
  <c r="L16" i="189"/>
  <c r="L15" i="189"/>
  <c r="I295" i="190"/>
  <c r="G295" i="5" s="1"/>
  <c r="I151" i="190"/>
  <c r="F8" i="189"/>
  <c r="D8" i="189" s="1"/>
  <c r="I153" i="190"/>
  <c r="G13" i="190"/>
  <c r="I13" i="190" s="1"/>
  <c r="I281" i="190"/>
  <c r="G281" i="5" s="1"/>
  <c r="I94" i="190"/>
  <c r="I169" i="190"/>
  <c r="G169" i="5" s="1"/>
  <c r="I51" i="190"/>
  <c r="I34" i="190"/>
  <c r="I191" i="190"/>
  <c r="G191" i="5" s="1"/>
  <c r="I250" i="190"/>
  <c r="I258" i="190"/>
  <c r="G258" i="5" s="1"/>
  <c r="I26" i="190"/>
  <c r="I187" i="190"/>
  <c r="G187" i="5" s="1"/>
  <c r="I261" i="190"/>
  <c r="G261" i="5" s="1"/>
  <c r="I134" i="190"/>
  <c r="I290" i="190"/>
  <c r="G290" i="5" s="1"/>
  <c r="I81" i="190"/>
  <c r="I120" i="190"/>
  <c r="I256" i="190"/>
  <c r="I273" i="190"/>
  <c r="G273" i="5" s="1"/>
  <c r="I40" i="190"/>
  <c r="I131" i="190"/>
  <c r="I142" i="190"/>
  <c r="I149" i="190"/>
  <c r="I213" i="190"/>
  <c r="G213" i="5" s="1"/>
  <c r="I55" i="190"/>
  <c r="I59" i="190"/>
  <c r="I72" i="190"/>
  <c r="I83" i="190"/>
  <c r="I117" i="190"/>
  <c r="I282" i="190"/>
  <c r="G282" i="5" s="1"/>
  <c r="I307" i="190"/>
  <c r="I164" i="190"/>
  <c r="G164" i="5" s="1"/>
  <c r="I253" i="190"/>
  <c r="G253" i="5" s="1"/>
  <c r="I86" i="190"/>
  <c r="I97" i="190"/>
  <c r="I260" i="190"/>
  <c r="G260" i="5" s="1"/>
  <c r="I289" i="190"/>
  <c r="G289" i="5" s="1"/>
  <c r="I43" i="190"/>
  <c r="I50" i="190"/>
  <c r="O2231" i="233" s="1"/>
  <c r="I80" i="190"/>
  <c r="I90" i="190"/>
  <c r="I122" i="190"/>
  <c r="I143" i="190"/>
  <c r="I150" i="190"/>
  <c r="I54" i="190"/>
  <c r="O1878" i="234" s="1"/>
  <c r="I58" i="190"/>
  <c r="I75" i="190"/>
  <c r="I163" i="190"/>
  <c r="I171" i="190"/>
  <c r="G171" i="5" s="1"/>
  <c r="I189" i="190"/>
  <c r="G189" i="5" s="1"/>
  <c r="I198" i="190"/>
  <c r="I262" i="190"/>
  <c r="I175" i="190"/>
  <c r="G175" i="5" s="1"/>
  <c r="I193" i="190"/>
  <c r="G193" i="5" s="1"/>
  <c r="I186" i="190"/>
  <c r="G186" i="5" s="1"/>
  <c r="I197" i="190"/>
  <c r="G197" i="5" s="1"/>
  <c r="F215" i="190"/>
  <c r="I215" i="190" s="1"/>
  <c r="F223" i="190"/>
  <c r="I223" i="190" s="1"/>
  <c r="I264" i="190"/>
  <c r="G264" i="5" s="1"/>
  <c r="I269" i="190"/>
  <c r="G269" i="5" s="1"/>
  <c r="I166" i="190"/>
  <c r="G166" i="5" s="1"/>
  <c r="I267" i="190"/>
  <c r="G267" i="5" s="1"/>
  <c r="I292" i="190"/>
  <c r="G292" i="5" s="1"/>
  <c r="I296" i="190"/>
  <c r="G296" i="5" s="1"/>
  <c r="F199" i="190"/>
  <c r="I199" i="190" s="1"/>
  <c r="F207" i="190"/>
  <c r="I207" i="190" s="1"/>
  <c r="F227" i="190"/>
  <c r="I227" i="190" s="1"/>
  <c r="I31" i="190"/>
  <c r="I205" i="190"/>
  <c r="G205" i="5" s="1"/>
  <c r="I300" i="190"/>
  <c r="G300" i="5" s="1"/>
  <c r="I93" i="190"/>
  <c r="I39" i="190"/>
  <c r="I74" i="190"/>
  <c r="I85" i="190"/>
  <c r="I141" i="190"/>
  <c r="I145" i="190"/>
  <c r="I255" i="190"/>
  <c r="G255" i="5" s="1"/>
  <c r="I271" i="190"/>
  <c r="G271" i="5" s="1"/>
  <c r="I116" i="190"/>
  <c r="I121" i="190"/>
  <c r="I144" i="190"/>
  <c r="I196" i="190"/>
  <c r="G196" i="5" s="1"/>
  <c r="I212" i="190"/>
  <c r="G212" i="5" s="1"/>
  <c r="I224" i="190"/>
  <c r="G224" i="5" s="1"/>
  <c r="I251" i="190"/>
  <c r="G251" i="5" s="1"/>
  <c r="I272" i="190"/>
  <c r="G272" i="5" s="1"/>
  <c r="I299" i="190"/>
  <c r="I303" i="190"/>
  <c r="G303" i="5" s="1"/>
  <c r="I18" i="190"/>
  <c r="I19" i="190"/>
  <c r="I22" i="190"/>
  <c r="I27" i="190"/>
  <c r="I30" i="190"/>
  <c r="I35" i="190"/>
  <c r="I38" i="190"/>
  <c r="I64" i="190"/>
  <c r="I65" i="190"/>
  <c r="I68" i="190"/>
  <c r="I73" i="190"/>
  <c r="I77" i="190"/>
  <c r="I78" i="190"/>
  <c r="I89" i="190"/>
  <c r="I96" i="190"/>
  <c r="M2113" i="233" s="1"/>
  <c r="I102" i="190"/>
  <c r="I104" i="190"/>
  <c r="I130" i="190"/>
  <c r="I135" i="190"/>
  <c r="I139" i="190"/>
  <c r="I192" i="190"/>
  <c r="G192" i="5" s="1"/>
  <c r="I204" i="190"/>
  <c r="G204" i="5" s="1"/>
  <c r="I221" i="190"/>
  <c r="G221" i="5" s="1"/>
  <c r="I182" i="190"/>
  <c r="G182" i="5" s="1"/>
  <c r="D311" i="190"/>
  <c r="D2" i="190" s="1"/>
  <c r="H2" i="190" s="1"/>
  <c r="I47" i="190"/>
  <c r="I71" i="190"/>
  <c r="I48" i="190"/>
  <c r="I66" i="190"/>
  <c r="I127" i="190"/>
  <c r="I170" i="190"/>
  <c r="G170" i="5" s="1"/>
  <c r="I173" i="190"/>
  <c r="G173" i="5" s="1"/>
  <c r="I180" i="190"/>
  <c r="I181" i="190"/>
  <c r="G181" i="5" s="1"/>
  <c r="I195" i="190"/>
  <c r="G195" i="5" s="1"/>
  <c r="I113" i="190"/>
  <c r="K311" i="190"/>
  <c r="K2" i="190" s="1"/>
  <c r="I76" i="190"/>
  <c r="I140" i="190"/>
  <c r="I174" i="190"/>
  <c r="G174" i="5" s="1"/>
  <c r="I84" i="190"/>
  <c r="I179" i="190"/>
  <c r="I183" i="190"/>
  <c r="G183" i="5" s="1"/>
  <c r="I184" i="190"/>
  <c r="G184" i="5" s="1"/>
  <c r="I280" i="190"/>
  <c r="G280" i="5" s="1"/>
  <c r="I285" i="190"/>
  <c r="G285" i="5" s="1"/>
  <c r="I254" i="190"/>
  <c r="G254" i="5" s="1"/>
  <c r="I259" i="190"/>
  <c r="G259" i="5" s="1"/>
  <c r="I266" i="190"/>
  <c r="G266" i="5" s="1"/>
  <c r="I270" i="190"/>
  <c r="G270" i="5" s="1"/>
  <c r="I284" i="190"/>
  <c r="G284" i="5" s="1"/>
  <c r="I301" i="190"/>
  <c r="G301" i="5" s="1"/>
  <c r="I304" i="190"/>
  <c r="G304" i="5" s="1"/>
  <c r="I293" i="190"/>
  <c r="G293" i="5" s="1"/>
  <c r="A71" i="189"/>
  <c r="A260" i="189"/>
  <c r="A472" i="189"/>
  <c r="A473" i="189"/>
  <c r="A51" i="189"/>
  <c r="A248" i="189"/>
  <c r="A256" i="189"/>
  <c r="A424" i="189"/>
  <c r="A452" i="189"/>
  <c r="A468" i="189"/>
  <c r="A164" i="189"/>
  <c r="A181" i="189"/>
  <c r="A205" i="189"/>
  <c r="A220" i="189"/>
  <c r="A224" i="189"/>
  <c r="A226" i="189"/>
  <c r="A227" i="189"/>
  <c r="A229" i="189"/>
  <c r="A230" i="189"/>
  <c r="A231" i="189"/>
  <c r="A232" i="189"/>
  <c r="A234" i="189"/>
  <c r="A235" i="189"/>
  <c r="A236" i="189"/>
  <c r="A237" i="189"/>
  <c r="A245" i="189"/>
  <c r="A246" i="189"/>
  <c r="A247" i="189"/>
  <c r="A309" i="189"/>
  <c r="A333" i="189"/>
  <c r="A389" i="189"/>
  <c r="A396" i="189"/>
  <c r="A400" i="189"/>
  <c r="A402" i="189"/>
  <c r="A403" i="189"/>
  <c r="A404" i="189"/>
  <c r="A405" i="189"/>
  <c r="A406" i="189"/>
  <c r="A407" i="189"/>
  <c r="A408" i="189"/>
  <c r="A412" i="189"/>
  <c r="A79" i="189"/>
  <c r="A95" i="189"/>
  <c r="A97" i="189"/>
  <c r="A98" i="189"/>
  <c r="A103" i="189"/>
  <c r="A105" i="189"/>
  <c r="A106" i="189"/>
  <c r="A107" i="189"/>
  <c r="A109" i="189"/>
  <c r="A110" i="189"/>
  <c r="A111" i="189"/>
  <c r="A113" i="189"/>
  <c r="A114" i="189"/>
  <c r="A115" i="189"/>
  <c r="A119" i="189"/>
  <c r="A143" i="189"/>
  <c r="A145" i="189"/>
  <c r="A146" i="189"/>
  <c r="A147" i="189"/>
  <c r="A148" i="189"/>
  <c r="A153" i="189"/>
  <c r="A156" i="189"/>
  <c r="A158" i="189"/>
  <c r="A159" i="189"/>
  <c r="A160" i="189"/>
  <c r="A162" i="189"/>
  <c r="A163" i="189"/>
  <c r="A277" i="189"/>
  <c r="A292" i="189"/>
  <c r="A293" i="189"/>
  <c r="A300" i="189"/>
  <c r="A336" i="189"/>
  <c r="A376" i="189"/>
  <c r="A84" i="189"/>
  <c r="A63" i="189"/>
  <c r="A65" i="189"/>
  <c r="A316" i="189"/>
  <c r="A318" i="189"/>
  <c r="A319" i="189"/>
  <c r="A323" i="189"/>
  <c r="A326" i="189"/>
  <c r="A328" i="189"/>
  <c r="A331" i="189"/>
  <c r="A438" i="189"/>
  <c r="A444" i="189"/>
  <c r="A447" i="189"/>
  <c r="A127" i="189"/>
  <c r="A184" i="189"/>
  <c r="A192" i="189"/>
  <c r="A194" i="189"/>
  <c r="A195" i="189"/>
  <c r="A197" i="189"/>
  <c r="A198" i="189"/>
  <c r="A199" i="189"/>
  <c r="A200" i="189"/>
  <c r="A202" i="189"/>
  <c r="A203" i="189"/>
  <c r="A204" i="189"/>
  <c r="A261" i="189"/>
  <c r="A262" i="189"/>
  <c r="A263" i="189"/>
  <c r="A264" i="189"/>
  <c r="A266" i="189"/>
  <c r="A267" i="189"/>
  <c r="A268" i="189"/>
  <c r="A272" i="189"/>
  <c r="A274" i="189"/>
  <c r="A275" i="189"/>
  <c r="A276" i="189"/>
  <c r="A352" i="189"/>
  <c r="A354" i="189"/>
  <c r="A355" i="189"/>
  <c r="A364" i="189"/>
  <c r="A368" i="189"/>
  <c r="A370" i="189"/>
  <c r="A371" i="189"/>
  <c r="A372" i="189"/>
  <c r="A373" i="189"/>
  <c r="A374" i="189"/>
  <c r="A375" i="189"/>
  <c r="A83" i="189"/>
  <c r="A55" i="189"/>
  <c r="A66" i="189"/>
  <c r="A280" i="189"/>
  <c r="A312" i="189"/>
  <c r="A317" i="189"/>
  <c r="A320" i="189"/>
  <c r="A322" i="189"/>
  <c r="A325" i="189"/>
  <c r="A327" i="189"/>
  <c r="A330" i="189"/>
  <c r="A332" i="189"/>
  <c r="A436" i="189"/>
  <c r="A439" i="189"/>
  <c r="A446" i="189"/>
  <c r="A448" i="189"/>
  <c r="A450" i="189"/>
  <c r="A451" i="189"/>
  <c r="A99" i="189"/>
  <c r="A100" i="189"/>
  <c r="A185" i="189"/>
  <c r="A196" i="189"/>
  <c r="A313" i="189"/>
  <c r="A397" i="189"/>
  <c r="A52" i="189"/>
  <c r="A56" i="189"/>
  <c r="A60" i="189"/>
  <c r="A131" i="189"/>
  <c r="A132" i="189"/>
  <c r="A228" i="189"/>
  <c r="A281" i="189"/>
  <c r="A337" i="189"/>
  <c r="A344" i="189"/>
  <c r="A345" i="189"/>
  <c r="A356" i="189"/>
  <c r="A361" i="189"/>
  <c r="A365" i="189"/>
  <c r="A425" i="189"/>
  <c r="A428" i="189"/>
  <c r="A429" i="189"/>
  <c r="A433" i="189"/>
  <c r="A440" i="189"/>
  <c r="A441" i="189"/>
  <c r="A27" i="189"/>
  <c r="A31" i="189"/>
  <c r="A32" i="189"/>
  <c r="A44" i="189"/>
  <c r="A81" i="189"/>
  <c r="A82" i="189"/>
  <c r="A87" i="189"/>
  <c r="A89" i="189"/>
  <c r="A90" i="189"/>
  <c r="A91" i="189"/>
  <c r="A93" i="189"/>
  <c r="A94" i="189"/>
  <c r="A120" i="189"/>
  <c r="A124" i="189"/>
  <c r="A129" i="189"/>
  <c r="A130" i="189"/>
  <c r="A135" i="189"/>
  <c r="A137" i="189"/>
  <c r="A138" i="189"/>
  <c r="A139" i="189"/>
  <c r="A141" i="189"/>
  <c r="A142" i="189"/>
  <c r="A165" i="189"/>
  <c r="A169" i="189"/>
  <c r="A173" i="189"/>
  <c r="A182" i="189"/>
  <c r="A183" i="189"/>
  <c r="A208" i="189"/>
  <c r="A209" i="189"/>
  <c r="A216" i="189"/>
  <c r="A217" i="189"/>
  <c r="A221" i="189"/>
  <c r="A222" i="189"/>
  <c r="A223" i="189"/>
  <c r="A249" i="189"/>
  <c r="A252" i="189"/>
  <c r="A258" i="189"/>
  <c r="A259" i="189"/>
  <c r="A284" i="189"/>
  <c r="A285" i="189"/>
  <c r="A286" i="189"/>
  <c r="A287" i="189"/>
  <c r="A288" i="189"/>
  <c r="A290" i="189"/>
  <c r="A291" i="189"/>
  <c r="A301" i="189"/>
  <c r="A310" i="189"/>
  <c r="A311" i="189"/>
  <c r="A341" i="189"/>
  <c r="A342" i="189"/>
  <c r="A343" i="189"/>
  <c r="A348" i="189"/>
  <c r="A349" i="189"/>
  <c r="A350" i="189"/>
  <c r="A351" i="189"/>
  <c r="A377" i="189"/>
  <c r="A380" i="189"/>
  <c r="A388" i="189"/>
  <c r="A390" i="189"/>
  <c r="A391" i="189"/>
  <c r="A392" i="189"/>
  <c r="A394" i="189"/>
  <c r="A395" i="189"/>
  <c r="A413" i="189"/>
  <c r="A417" i="189"/>
  <c r="A456" i="189"/>
  <c r="A457" i="189"/>
  <c r="A470" i="189"/>
  <c r="A471" i="189"/>
  <c r="A476" i="189"/>
  <c r="A478" i="189"/>
  <c r="A479" i="189"/>
  <c r="A480" i="189"/>
  <c r="A482" i="189"/>
  <c r="A47" i="189"/>
  <c r="A49" i="189"/>
  <c r="A50" i="189"/>
  <c r="A67" i="189"/>
  <c r="A68" i="189"/>
  <c r="A73" i="189"/>
  <c r="A74" i="189"/>
  <c r="A75" i="189"/>
  <c r="A77" i="189"/>
  <c r="A78" i="189"/>
  <c r="A116" i="189"/>
  <c r="A149" i="189"/>
  <c r="A172" i="189"/>
  <c r="A176" i="189"/>
  <c r="A178" i="189"/>
  <c r="A179" i="189"/>
  <c r="A180" i="189"/>
  <c r="A213" i="189"/>
  <c r="A214" i="189"/>
  <c r="A215" i="189"/>
  <c r="A240" i="189"/>
  <c r="A241" i="189"/>
  <c r="A269" i="189"/>
  <c r="A278" i="189"/>
  <c r="A279" i="189"/>
  <c r="A297" i="189"/>
  <c r="A304" i="189"/>
  <c r="A306" i="189"/>
  <c r="A307" i="189"/>
  <c r="A308" i="189"/>
  <c r="A324" i="189"/>
  <c r="A384" i="189"/>
  <c r="A386" i="189"/>
  <c r="A387" i="189"/>
  <c r="A409" i="189"/>
  <c r="A420" i="189"/>
  <c r="A422" i="189"/>
  <c r="A423" i="189"/>
  <c r="A454" i="189"/>
  <c r="A455" i="189"/>
  <c r="A460" i="189"/>
  <c r="A462" i="189"/>
  <c r="A463" i="189"/>
  <c r="A464" i="189"/>
  <c r="A466" i="189"/>
  <c r="A467" i="189"/>
  <c r="A108" i="189"/>
  <c r="A401" i="189"/>
  <c r="A477" i="189"/>
  <c r="A481" i="189"/>
  <c r="A88" i="189"/>
  <c r="A92" i="189"/>
  <c r="A104" i="189"/>
  <c r="A35" i="189"/>
  <c r="A37" i="189"/>
  <c r="A38" i="189"/>
  <c r="A39" i="189"/>
  <c r="A41" i="189"/>
  <c r="A42" i="189"/>
  <c r="A43" i="189"/>
  <c r="A45" i="189"/>
  <c r="A46" i="189"/>
  <c r="A154" i="189"/>
  <c r="A233" i="189"/>
  <c r="A157" i="189"/>
  <c r="A273" i="189"/>
  <c r="A329" i="189"/>
  <c r="A461" i="189"/>
  <c r="A465" i="189"/>
  <c r="A57" i="189"/>
  <c r="A58" i="189"/>
  <c r="A59" i="189"/>
  <c r="A61" i="189"/>
  <c r="A62" i="189"/>
  <c r="A72" i="189"/>
  <c r="A76" i="189"/>
  <c r="A121" i="189"/>
  <c r="A122" i="189"/>
  <c r="A123" i="189"/>
  <c r="A125" i="189"/>
  <c r="A126" i="189"/>
  <c r="A136" i="189"/>
  <c r="A140" i="189"/>
  <c r="A188" i="189"/>
  <c r="A189" i="189"/>
  <c r="A190" i="189"/>
  <c r="A191" i="189"/>
  <c r="A201" i="189"/>
  <c r="A242" i="189"/>
  <c r="A243" i="189"/>
  <c r="A244" i="189"/>
  <c r="A357" i="189"/>
  <c r="A358" i="189"/>
  <c r="A359" i="189"/>
  <c r="A360" i="189"/>
  <c r="A362" i="189"/>
  <c r="A363" i="189"/>
  <c r="A369" i="189"/>
  <c r="A414" i="189"/>
  <c r="A415" i="189"/>
  <c r="A416" i="189"/>
  <c r="A418" i="189"/>
  <c r="A419" i="189"/>
  <c r="A48" i="189"/>
  <c r="A53" i="189"/>
  <c r="A54" i="189"/>
  <c r="A64" i="189"/>
  <c r="A69" i="189"/>
  <c r="A70" i="189"/>
  <c r="A80" i="189"/>
  <c r="A85" i="189"/>
  <c r="A86" i="189"/>
  <c r="A96" i="189"/>
  <c r="A101" i="189"/>
  <c r="A102" i="189"/>
  <c r="A112" i="189"/>
  <c r="A117" i="189"/>
  <c r="A118" i="189"/>
  <c r="A128" i="189"/>
  <c r="A133" i="189"/>
  <c r="A134" i="189"/>
  <c r="A166" i="189"/>
  <c r="A167" i="189"/>
  <c r="A168" i="189"/>
  <c r="A170" i="189"/>
  <c r="A171" i="189"/>
  <c r="A177" i="189"/>
  <c r="A210" i="189"/>
  <c r="A211" i="189"/>
  <c r="A212" i="189"/>
  <c r="A253" i="189"/>
  <c r="A254" i="189"/>
  <c r="A255" i="189"/>
  <c r="A265" i="189"/>
  <c r="A294" i="189"/>
  <c r="A295" i="189"/>
  <c r="A296" i="189"/>
  <c r="A298" i="189"/>
  <c r="A299" i="189"/>
  <c r="A305" i="189"/>
  <c r="A338" i="189"/>
  <c r="A339" i="189"/>
  <c r="A340" i="189"/>
  <c r="A381" i="189"/>
  <c r="A382" i="189"/>
  <c r="A383" i="189"/>
  <c r="A393" i="189"/>
  <c r="A430" i="189"/>
  <c r="A431" i="189"/>
  <c r="A432" i="189"/>
  <c r="A434" i="189"/>
  <c r="A435" i="189"/>
  <c r="A445" i="189"/>
  <c r="A449" i="189"/>
  <c r="A144" i="189"/>
  <c r="A150" i="189"/>
  <c r="A151" i="189"/>
  <c r="A152" i="189"/>
  <c r="A161" i="189"/>
  <c r="A174" i="189"/>
  <c r="A175" i="189"/>
  <c r="A186" i="189"/>
  <c r="A187" i="189"/>
  <c r="A193" i="189"/>
  <c r="A206" i="189"/>
  <c r="A207" i="189"/>
  <c r="A218" i="189"/>
  <c r="A219" i="189"/>
  <c r="A225" i="189"/>
  <c r="A238" i="189"/>
  <c r="A239" i="189"/>
  <c r="A250" i="189"/>
  <c r="A251" i="189"/>
  <c r="A257" i="189"/>
  <c r="A270" i="189"/>
  <c r="A271" i="189"/>
  <c r="A282" i="189"/>
  <c r="A283" i="189"/>
  <c r="A289" i="189"/>
  <c r="A302" i="189"/>
  <c r="A303" i="189"/>
  <c r="A314" i="189"/>
  <c r="A315" i="189"/>
  <c r="A321" i="189"/>
  <c r="A334" i="189"/>
  <c r="A335" i="189"/>
  <c r="A346" i="189"/>
  <c r="A347" i="189"/>
  <c r="A353" i="189"/>
  <c r="A366" i="189"/>
  <c r="A367" i="189"/>
  <c r="A378" i="189"/>
  <c r="A379" i="189"/>
  <c r="A385" i="189"/>
  <c r="A398" i="189"/>
  <c r="A399" i="189"/>
  <c r="A410" i="189"/>
  <c r="A411" i="189"/>
  <c r="A421" i="189"/>
  <c r="A426" i="189"/>
  <c r="A427" i="189"/>
  <c r="A437" i="189"/>
  <c r="A442" i="189"/>
  <c r="A443" i="189"/>
  <c r="A453" i="189"/>
  <c r="A458" i="189"/>
  <c r="A459" i="189"/>
  <c r="A469" i="189"/>
  <c r="A474" i="189"/>
  <c r="A475" i="189"/>
  <c r="A29" i="189"/>
  <c r="A30" i="189"/>
  <c r="A40" i="189"/>
  <c r="F486" i="189"/>
  <c r="F9" i="189" s="1"/>
  <c r="A36" i="189"/>
  <c r="A28" i="189"/>
  <c r="A33" i="189"/>
  <c r="A34" i="189"/>
  <c r="A155" i="189"/>
  <c r="O2136" i="234" l="1"/>
  <c r="O2024" i="234"/>
  <c r="O2117" i="234"/>
  <c r="D2117" i="234" s="1"/>
  <c r="R485" i="233"/>
  <c r="O2633" i="233"/>
  <c r="D2633" i="233" s="1"/>
  <c r="R486" i="233"/>
  <c r="O2028" i="233"/>
  <c r="U2028" i="233" s="1"/>
  <c r="O2042" i="233" s="1"/>
  <c r="O2150" i="233"/>
  <c r="U2150" i="233" s="1"/>
  <c r="O2060" i="234"/>
  <c r="D2060" i="234" s="1"/>
  <c r="O2011" i="234"/>
  <c r="D2011" i="234" s="1"/>
  <c r="O2131" i="234"/>
  <c r="O2076" i="234"/>
  <c r="D2076" i="234" s="1"/>
  <c r="M2472" i="233"/>
  <c r="Y2472" i="233" s="1"/>
  <c r="M2415" i="233"/>
  <c r="Y2415" i="233" s="1"/>
  <c r="M2379" i="233"/>
  <c r="O2236" i="233"/>
  <c r="R1577" i="233"/>
  <c r="O1876" i="234"/>
  <c r="O2110" i="233"/>
  <c r="U2110" i="233" s="1"/>
  <c r="O2528" i="233"/>
  <c r="D2528" i="233" s="1"/>
  <c r="M2071" i="233"/>
  <c r="O2044" i="233"/>
  <c r="U2044" i="233" s="1"/>
  <c r="O2057" i="233"/>
  <c r="U2057" i="233" s="1"/>
  <c r="Z2366" i="233"/>
  <c r="D2366" i="233" s="1"/>
  <c r="O1881" i="234"/>
  <c r="O2275" i="233"/>
  <c r="M2074" i="233"/>
  <c r="M2069" i="233"/>
  <c r="O1942" i="234"/>
  <c r="O2297" i="233"/>
  <c r="M2135" i="233"/>
  <c r="O1874" i="234"/>
  <c r="O2229" i="233"/>
  <c r="M2067" i="233"/>
  <c r="O1945" i="234"/>
  <c r="O2300" i="233"/>
  <c r="M2138" i="233"/>
  <c r="O2196" i="233"/>
  <c r="O1841" i="234"/>
  <c r="M2034" i="233"/>
  <c r="O630" i="234"/>
  <c r="R630" i="234" s="1"/>
  <c r="M633" i="233"/>
  <c r="R633" i="233" s="1"/>
  <c r="O1838" i="234"/>
  <c r="M2031" i="233"/>
  <c r="O2193" i="233"/>
  <c r="O1962" i="234"/>
  <c r="O629" i="234"/>
  <c r="R629" i="234" s="1"/>
  <c r="M2155" i="233"/>
  <c r="O2317" i="233"/>
  <c r="M632" i="233"/>
  <c r="R632" i="233" s="1"/>
  <c r="O1882" i="234"/>
  <c r="O2237" i="233"/>
  <c r="M2075" i="233"/>
  <c r="O1892" i="234"/>
  <c r="M2085" i="233"/>
  <c r="O2247" i="233"/>
  <c r="O1856" i="234"/>
  <c r="O484" i="234"/>
  <c r="R484" i="234" s="1"/>
  <c r="O2211" i="233"/>
  <c r="M2049" i="233"/>
  <c r="M487" i="233"/>
  <c r="R487" i="233" s="1"/>
  <c r="O1840" i="234"/>
  <c r="O2195" i="233"/>
  <c r="M2033" i="233"/>
  <c r="O694" i="234"/>
  <c r="R694" i="234" s="1"/>
  <c r="M697" i="233"/>
  <c r="R697" i="233" s="1"/>
  <c r="O1888" i="234"/>
  <c r="O2243" i="233"/>
  <c r="M2081" i="233"/>
  <c r="O1932" i="234"/>
  <c r="O2287" i="233"/>
  <c r="M2125" i="233"/>
  <c r="O2301" i="233"/>
  <c r="O1946" i="234"/>
  <c r="M2139" i="233"/>
  <c r="O2291" i="233"/>
  <c r="O1936" i="234"/>
  <c r="M2129" i="233"/>
  <c r="O2194" i="233"/>
  <c r="O1839" i="234"/>
  <c r="M2032" i="233"/>
  <c r="X2431" i="233"/>
  <c r="O2233" i="233"/>
  <c r="O2652" i="233"/>
  <c r="O2577" i="233"/>
  <c r="D2577" i="233" s="1"/>
  <c r="O1927" i="234"/>
  <c r="O2282" i="233"/>
  <c r="M2120" i="233"/>
  <c r="O1875" i="234"/>
  <c r="M2068" i="233"/>
  <c r="O2230" i="233"/>
  <c r="O1924" i="234"/>
  <c r="O2279" i="233"/>
  <c r="M2117" i="233"/>
  <c r="O1891" i="234"/>
  <c r="O2246" i="233"/>
  <c r="M2084" i="233"/>
  <c r="O1937" i="234"/>
  <c r="O2292" i="233"/>
  <c r="M2130" i="233"/>
  <c r="O695" i="234"/>
  <c r="R695" i="234" s="1"/>
  <c r="M698" i="233"/>
  <c r="R698" i="233" s="1"/>
  <c r="O1867" i="234"/>
  <c r="M2060" i="233"/>
  <c r="O2222" i="233"/>
  <c r="O1857" i="234"/>
  <c r="O485" i="234"/>
  <c r="R485" i="234" s="1"/>
  <c r="O2212" i="233"/>
  <c r="M2050" i="233"/>
  <c r="M488" i="233"/>
  <c r="R488" i="233" s="1"/>
  <c r="O700" i="234"/>
  <c r="R700" i="234" s="1"/>
  <c r="M703" i="233"/>
  <c r="R703" i="233" s="1"/>
  <c r="O1894" i="234"/>
  <c r="M2087" i="233"/>
  <c r="O2249" i="233"/>
  <c r="O1868" i="234"/>
  <c r="O2223" i="233"/>
  <c r="M2061" i="233"/>
  <c r="O1920" i="234"/>
  <c r="M2486" i="233"/>
  <c r="O2647" i="233"/>
  <c r="O2593" i="233"/>
  <c r="D2593" i="233" s="1"/>
  <c r="O1890" i="234"/>
  <c r="O2245" i="233"/>
  <c r="M2083" i="233"/>
  <c r="O1961" i="234"/>
  <c r="M2154" i="233"/>
  <c r="O2316" i="233"/>
  <c r="O1871" i="234"/>
  <c r="O2226" i="233"/>
  <c r="M2064" i="233"/>
  <c r="O631" i="234"/>
  <c r="R631" i="234" s="1"/>
  <c r="M634" i="233"/>
  <c r="R634" i="233" s="1"/>
  <c r="O1879" i="234"/>
  <c r="O558" i="234"/>
  <c r="R558" i="234" s="1"/>
  <c r="O2234" i="233"/>
  <c r="M2072" i="233"/>
  <c r="M561" i="233"/>
  <c r="R561" i="233" s="1"/>
  <c r="O692" i="234"/>
  <c r="R692" i="234" s="1"/>
  <c r="M695" i="233"/>
  <c r="R695" i="233" s="1"/>
  <c r="O1949" i="234"/>
  <c r="M2142" i="233"/>
  <c r="O2304" i="233"/>
  <c r="O1877" i="234"/>
  <c r="O2232" i="233"/>
  <c r="M2070" i="233"/>
  <c r="O1845" i="234"/>
  <c r="M2038" i="233"/>
  <c r="O2200" i="233"/>
  <c r="O690" i="234"/>
  <c r="R690" i="234" s="1"/>
  <c r="O1971" i="234"/>
  <c r="S1971" i="234" s="1"/>
  <c r="M2164" i="233"/>
  <c r="S2164" i="233" s="1"/>
  <c r="O2326" i="233"/>
  <c r="S2326" i="233" s="1"/>
  <c r="M693" i="233"/>
  <c r="R693" i="233" s="1"/>
  <c r="O1885" i="234"/>
  <c r="O2240" i="233"/>
  <c r="M2078" i="233"/>
  <c r="O1950" i="234"/>
  <c r="O2305" i="233"/>
  <c r="M2143" i="233"/>
  <c r="O1887" i="234"/>
  <c r="O2242" i="233"/>
  <c r="M2080" i="233"/>
  <c r="O1844" i="234"/>
  <c r="O2199" i="233"/>
  <c r="M2037" i="233"/>
  <c r="O1930" i="234"/>
  <c r="M2123" i="233"/>
  <c r="O2285" i="233"/>
  <c r="O691" i="234"/>
  <c r="R691" i="234" s="1"/>
  <c r="M694" i="233"/>
  <c r="R694" i="233" s="1"/>
  <c r="O2318" i="233"/>
  <c r="M2156" i="233"/>
  <c r="O1963" i="234"/>
  <c r="O1889" i="234"/>
  <c r="O2244" i="233"/>
  <c r="M2082" i="233"/>
  <c r="O693" i="234"/>
  <c r="R693" i="234" s="1"/>
  <c r="M696" i="233"/>
  <c r="R696" i="233" s="1"/>
  <c r="M2079" i="233"/>
  <c r="O1886" i="234"/>
  <c r="O2241" i="233"/>
  <c r="O699" i="234"/>
  <c r="R699" i="234" s="1"/>
  <c r="M702" i="233"/>
  <c r="R702" i="233" s="1"/>
  <c r="R489" i="233"/>
  <c r="M2491" i="233"/>
  <c r="R2336" i="233" s="1"/>
  <c r="R2352" i="233" s="1"/>
  <c r="M2431" i="233"/>
  <c r="Z2431" i="233" s="1"/>
  <c r="O2541" i="233"/>
  <c r="A15" i="189"/>
  <c r="A18" i="189"/>
  <c r="A16" i="189"/>
  <c r="G311" i="190"/>
  <c r="G2" i="190" s="1"/>
  <c r="N2" i="190"/>
  <c r="J1154" i="233" s="1"/>
  <c r="F311" i="190"/>
  <c r="R2498" i="233" l="1"/>
  <c r="R2610" i="233" s="1"/>
  <c r="D2652" i="233"/>
  <c r="R1981" i="234"/>
  <c r="R2113" i="234" s="1"/>
  <c r="D2136" i="234"/>
  <c r="R2494" i="233"/>
  <c r="R2396" i="233"/>
  <c r="R2390" i="233"/>
  <c r="R2459" i="233"/>
  <c r="R2345" i="233"/>
  <c r="R2342" i="233"/>
  <c r="R2374" i="233"/>
  <c r="R2415" i="233"/>
  <c r="R2402" i="233"/>
  <c r="R2477" i="233"/>
  <c r="R2462" i="233"/>
  <c r="R2455" i="233"/>
  <c r="R2385" i="233"/>
  <c r="R2398" i="233"/>
  <c r="R2454" i="233"/>
  <c r="R2456" i="233"/>
  <c r="R2492" i="233"/>
  <c r="R2413" i="233"/>
  <c r="R2449" i="233"/>
  <c r="R2470" i="233"/>
  <c r="R2347" i="233"/>
  <c r="R2343" i="233"/>
  <c r="R2447" i="233"/>
  <c r="R2453" i="233"/>
  <c r="R2472" i="233"/>
  <c r="R2397" i="233"/>
  <c r="R2445" i="233"/>
  <c r="R2451" i="233"/>
  <c r="R2490" i="233"/>
  <c r="R2411" i="233"/>
  <c r="R2395" i="233"/>
  <c r="R2358" i="233"/>
  <c r="R2482" i="233"/>
  <c r="R2427" i="233"/>
  <c r="R2422" i="233"/>
  <c r="R2463" i="233"/>
  <c r="R2392" i="233"/>
  <c r="R2368" i="233"/>
  <c r="R2369" i="233" s="1"/>
  <c r="R2406" i="233"/>
  <c r="R2340" i="233"/>
  <c r="R2362" i="233"/>
  <c r="R2391" i="233"/>
  <c r="R2338" i="233"/>
  <c r="R2372" i="233"/>
  <c r="R2386" i="233"/>
  <c r="R2497" i="233"/>
  <c r="R2491" i="233"/>
  <c r="R2471" i="233"/>
  <c r="R2448" i="233"/>
  <c r="R2473" i="233"/>
  <c r="R2496" i="233"/>
  <c r="R2344" i="233"/>
  <c r="R2425" i="233"/>
  <c r="R2488" i="233"/>
  <c r="R2481" i="233"/>
  <c r="R2428" i="233"/>
  <c r="R2493" i="233"/>
  <c r="R2489" i="233"/>
  <c r="R2441" i="233"/>
  <c r="R2416" i="233"/>
  <c r="R2387" i="233"/>
  <c r="R2399" i="233"/>
  <c r="R2405" i="233"/>
  <c r="R2438" i="233"/>
  <c r="R2432" i="233"/>
  <c r="R2465" i="233"/>
  <c r="R2361" i="233"/>
  <c r="R2423" i="233"/>
  <c r="R2434" i="233"/>
  <c r="R2469" i="233" s="1"/>
  <c r="R2426" i="233"/>
  <c r="R2408" i="233"/>
  <c r="R2429" i="233"/>
  <c r="R2431" i="233"/>
  <c r="R2464" i="233"/>
  <c r="R2360" i="233"/>
  <c r="R2421" i="233"/>
  <c r="R2418" i="233"/>
  <c r="R2417" i="233"/>
  <c r="R2407" i="233"/>
  <c r="R2420" i="233"/>
  <c r="R2437" i="233"/>
  <c r="R2409" i="233"/>
  <c r="R2359" i="233"/>
  <c r="R2424" i="233"/>
  <c r="R2446" i="233"/>
  <c r="R2457" i="233"/>
  <c r="R2355" i="233"/>
  <c r="R2346" i="233"/>
  <c r="R2371" i="233"/>
  <c r="R2373" i="233"/>
  <c r="R2468" i="233"/>
  <c r="R2443" i="233"/>
  <c r="R2444" i="233"/>
  <c r="R2467" i="233"/>
  <c r="R2394" i="233"/>
  <c r="R2440" i="233"/>
  <c r="R2450" i="233"/>
  <c r="R2479" i="233"/>
  <c r="R2410" i="233"/>
  <c r="R2442" i="233"/>
  <c r="R2389" i="233"/>
  <c r="R2337" i="233"/>
  <c r="R2430" i="233"/>
  <c r="R2401" i="233"/>
  <c r="R2419" i="233"/>
  <c r="R2414" i="233"/>
  <c r="R2461" i="233"/>
  <c r="R2357" i="233"/>
  <c r="R2384" i="233"/>
  <c r="R2381" i="233"/>
  <c r="R2382" i="233" s="1"/>
  <c r="R2383" i="233" s="1"/>
  <c r="R2439" i="233"/>
  <c r="R2404" i="233"/>
  <c r="R2400" i="233"/>
  <c r="R2393" i="233"/>
  <c r="R2460" i="233"/>
  <c r="R2356" i="233"/>
  <c r="R2350" i="233"/>
  <c r="R2351" i="233" s="1"/>
  <c r="R2375" i="233"/>
  <c r="R2433" i="233"/>
  <c r="R2403" i="233"/>
  <c r="R2341" i="233"/>
  <c r="R2478" i="233"/>
  <c r="R2388" i="233"/>
  <c r="R2466" i="233"/>
  <c r="R2480" i="233"/>
  <c r="R2348" i="233"/>
  <c r="R2349" i="233" s="1"/>
  <c r="R2495" i="233"/>
  <c r="R2474" i="233"/>
  <c r="R2475" i="233" s="1"/>
  <c r="R2476" i="233" s="1"/>
  <c r="R2452" i="233"/>
  <c r="R2339" i="233"/>
  <c r="R2458" i="233"/>
  <c r="U2076" i="234"/>
  <c r="Z2472" i="233"/>
  <c r="D2472" i="233" s="1"/>
  <c r="O2167" i="233"/>
  <c r="O2055" i="233"/>
  <c r="Z2415" i="233"/>
  <c r="D2415" i="233" s="1"/>
  <c r="O2091" i="233"/>
  <c r="O2206" i="233"/>
  <c r="S2206" i="233" s="1"/>
  <c r="O2312" i="233"/>
  <c r="S2312" i="233" s="1"/>
  <c r="M2044" i="233"/>
  <c r="S2044" i="233" s="1"/>
  <c r="O2148" i="233"/>
  <c r="O2107" i="233"/>
  <c r="M2110" i="233"/>
  <c r="S2110" i="233" s="1"/>
  <c r="O2272" i="233"/>
  <c r="S2272" i="233" s="1"/>
  <c r="M2150" i="233"/>
  <c r="S2150" i="233" s="1"/>
  <c r="O1957" i="234"/>
  <c r="S1957" i="234" s="1"/>
  <c r="O1851" i="234"/>
  <c r="S1851" i="234" s="1"/>
  <c r="O2162" i="233"/>
  <c r="Y2491" i="233"/>
  <c r="V2593" i="233"/>
  <c r="M2057" i="233"/>
  <c r="S2057" i="233" s="1"/>
  <c r="R2379" i="233"/>
  <c r="R2380" i="233" s="1"/>
  <c r="R2376" i="233"/>
  <c r="R2377" i="233" s="1"/>
  <c r="R2378" i="233" s="1"/>
  <c r="O1835" i="234"/>
  <c r="S1835" i="234" s="1"/>
  <c r="R2635" i="233"/>
  <c r="R2557" i="233"/>
  <c r="R2627" i="233"/>
  <c r="R2550" i="233"/>
  <c r="R2523" i="233"/>
  <c r="R2567" i="233"/>
  <c r="R2570" i="233"/>
  <c r="R2650" i="233"/>
  <c r="R2657" i="233"/>
  <c r="R2555" i="233"/>
  <c r="R2599" i="233"/>
  <c r="R2569" i="233"/>
  <c r="R2552" i="233"/>
  <c r="R2658" i="233"/>
  <c r="R2605" i="233"/>
  <c r="R2588" i="233"/>
  <c r="R2585" i="233"/>
  <c r="R2501" i="233"/>
  <c r="R2608" i="233"/>
  <c r="R2590" i="233"/>
  <c r="R2651" i="233"/>
  <c r="R2581" i="233"/>
  <c r="R2643" i="233"/>
  <c r="R2620" i="233"/>
  <c r="R2503" i="233"/>
  <c r="R2594" i="233"/>
  <c r="R2601" i="233"/>
  <c r="R2613" i="233"/>
  <c r="R2519" i="233"/>
  <c r="R2642" i="233"/>
  <c r="R2614" i="233"/>
  <c r="R2612" i="233"/>
  <c r="R2547" i="233"/>
  <c r="R2505" i="233"/>
  <c r="R2576" i="233"/>
  <c r="R2566" i="233"/>
  <c r="R2562" i="233"/>
  <c r="R2571" i="233"/>
  <c r="R2546" i="233"/>
  <c r="R2510" i="233"/>
  <c r="R2511" i="233" s="1"/>
  <c r="R2629" i="233"/>
  <c r="R2533" i="233"/>
  <c r="R2654" i="233"/>
  <c r="R2509" i="233"/>
  <c r="R2504" i="233"/>
  <c r="R2596" i="233"/>
  <c r="R2617" i="233"/>
  <c r="R2638" i="233"/>
  <c r="R2138" i="234"/>
  <c r="M2028" i="233"/>
  <c r="S2028" i="233" s="1"/>
  <c r="J1122" i="234"/>
  <c r="Z2491" i="233"/>
  <c r="O1917" i="234"/>
  <c r="S1917" i="234" s="1"/>
  <c r="O1864" i="234"/>
  <c r="S1864" i="234" s="1"/>
  <c r="R2353" i="233"/>
  <c r="R2354" i="233" s="1"/>
  <c r="R2363" i="233"/>
  <c r="R2364" i="233"/>
  <c r="R2365" i="233" s="1"/>
  <c r="R2366" i="233" s="1"/>
  <c r="R2367" i="233" s="1"/>
  <c r="O2219" i="233"/>
  <c r="S2219" i="233" s="1"/>
  <c r="V2431" i="233"/>
  <c r="Y2431" i="233"/>
  <c r="D2431" i="233" s="1"/>
  <c r="O2190" i="233"/>
  <c r="S2190" i="233" s="1"/>
  <c r="G35" i="5"/>
  <c r="I311" i="190"/>
  <c r="I2" i="190" s="1"/>
  <c r="R2412" i="233" l="1"/>
  <c r="R2133" i="234"/>
  <c r="R2107" i="234"/>
  <c r="R2030" i="234"/>
  <c r="R2135" i="234"/>
  <c r="R2050" i="234"/>
  <c r="R2076" i="234"/>
  <c r="R1987" i="234"/>
  <c r="R2019" i="234"/>
  <c r="R1983" i="234"/>
  <c r="R2007" i="234"/>
  <c r="R2048" i="234"/>
  <c r="R2054" i="234"/>
  <c r="R2033" i="234"/>
  <c r="R2059" i="234"/>
  <c r="R2061" i="234"/>
  <c r="R2002" i="234"/>
  <c r="R2056" i="234"/>
  <c r="R2106" i="234"/>
  <c r="R2071" i="234"/>
  <c r="R2062" i="234"/>
  <c r="R2055" i="234"/>
  <c r="R2045" i="234"/>
  <c r="R2046" i="234"/>
  <c r="R2110" i="234"/>
  <c r="R2119" i="234"/>
  <c r="R2120" i="234" s="1"/>
  <c r="R2121" i="234" s="1"/>
  <c r="R2103" i="234"/>
  <c r="R2094" i="234"/>
  <c r="R2070" i="234"/>
  <c r="R2141" i="234"/>
  <c r="R2075" i="234"/>
  <c r="R2031" i="234"/>
  <c r="R2047" i="234"/>
  <c r="R2029" i="234"/>
  <c r="R1982" i="234"/>
  <c r="R2063" i="234"/>
  <c r="R2084" i="234"/>
  <c r="R2049" i="234"/>
  <c r="R2052" i="234"/>
  <c r="R2064" i="234"/>
  <c r="R2013" i="234"/>
  <c r="R2015" i="234" s="1"/>
  <c r="R2123" i="234"/>
  <c r="R2051" i="234"/>
  <c r="R2137" i="234"/>
  <c r="R2142" i="234"/>
  <c r="R1993" i="234"/>
  <c r="R1994" i="234" s="1"/>
  <c r="R1995" i="234"/>
  <c r="R1996" i="234" s="1"/>
  <c r="R2043" i="234"/>
  <c r="R1997" i="234"/>
  <c r="R2008" i="234" s="1"/>
  <c r="R2095" i="234"/>
  <c r="R2038" i="234"/>
  <c r="R2117" i="234"/>
  <c r="R2124" i="234"/>
  <c r="R2100" i="234"/>
  <c r="R2017" i="234"/>
  <c r="R2032" i="234"/>
  <c r="R2040" i="234"/>
  <c r="R2112" i="234"/>
  <c r="R2058" i="234"/>
  <c r="R2136" i="234"/>
  <c r="R2039" i="234"/>
  <c r="R1985" i="234"/>
  <c r="R2077" i="234"/>
  <c r="R2034" i="234"/>
  <c r="R2109" i="234"/>
  <c r="R2118" i="234"/>
  <c r="R1988" i="234"/>
  <c r="R2102" i="234"/>
  <c r="R2099" i="234"/>
  <c r="R2072" i="234"/>
  <c r="R2078" i="234"/>
  <c r="R2003" i="234"/>
  <c r="R2134" i="234"/>
  <c r="R2065" i="234"/>
  <c r="R2016" i="234"/>
  <c r="R2085" i="234"/>
  <c r="R2104" i="234"/>
  <c r="R2044" i="234"/>
  <c r="R2042" i="234"/>
  <c r="R2127" i="234"/>
  <c r="R2111" i="234"/>
  <c r="R2053" i="234"/>
  <c r="R1990" i="234"/>
  <c r="R2074" i="234"/>
  <c r="R2097" i="234"/>
  <c r="R2066" i="234"/>
  <c r="R2004" i="234"/>
  <c r="R2115" i="234"/>
  <c r="R2140" i="234"/>
  <c r="R2105" i="234"/>
  <c r="R2098" i="234"/>
  <c r="R1991" i="234"/>
  <c r="R2090" i="234"/>
  <c r="R2096" i="234"/>
  <c r="R2037" i="234"/>
  <c r="R1984" i="234"/>
  <c r="R2068" i="234"/>
  <c r="R2091" i="234"/>
  <c r="R2088" i="234"/>
  <c r="R2026" i="234"/>
  <c r="R2027" i="234" s="1"/>
  <c r="R2028" i="234" s="1"/>
  <c r="R2126" i="234"/>
  <c r="R2082" i="234"/>
  <c r="R1986" i="234"/>
  <c r="R2041" i="234"/>
  <c r="R1989" i="234"/>
  <c r="R2086" i="234"/>
  <c r="R2036" i="234"/>
  <c r="R2116" i="234"/>
  <c r="R2122" i="234"/>
  <c r="R2018" i="234"/>
  <c r="R2092" i="234"/>
  <c r="R2006" i="234"/>
  <c r="R2139" i="234"/>
  <c r="R2067" i="234"/>
  <c r="R2020" i="234"/>
  <c r="R2087" i="234"/>
  <c r="R2108" i="234"/>
  <c r="R2035" i="234"/>
  <c r="R2079" i="234"/>
  <c r="R2080" i="234" s="1"/>
  <c r="R2081" i="234" s="1"/>
  <c r="R2000" i="234"/>
  <c r="R2001" i="234"/>
  <c r="R2089" i="234"/>
  <c r="R2069" i="234"/>
  <c r="R2073" i="234"/>
  <c r="R1992" i="234"/>
  <c r="R2125" i="234"/>
  <c r="R2060" i="234"/>
  <c r="R2005" i="234"/>
  <c r="R2083" i="234"/>
  <c r="R2101" i="234"/>
  <c r="R2370" i="233"/>
  <c r="R2435" i="233"/>
  <c r="R2436" i="233" s="1"/>
  <c r="R2522" i="233"/>
  <c r="R2602" i="233"/>
  <c r="R2563" i="233"/>
  <c r="R2508" i="233"/>
  <c r="R2572" i="233"/>
  <c r="R2587" i="233"/>
  <c r="R2589" i="233"/>
  <c r="R2586" i="233"/>
  <c r="R2580" i="233"/>
  <c r="R2655" i="233"/>
  <c r="R2621" i="233"/>
  <c r="R2582" i="233"/>
  <c r="R2623" i="233"/>
  <c r="R2537" i="233"/>
  <c r="R2592" i="233"/>
  <c r="R2559" i="233"/>
  <c r="R2530" i="233"/>
  <c r="R2532" i="233" s="1"/>
  <c r="R2506" i="233"/>
  <c r="R2618" i="233"/>
  <c r="R2551" i="233"/>
  <c r="R2626" i="233"/>
  <c r="R2632" i="233"/>
  <c r="R2640" i="233"/>
  <c r="R2584" i="233"/>
  <c r="R2499" i="233"/>
  <c r="R2548" i="233"/>
  <c r="R2652" i="233"/>
  <c r="R2591" i="233"/>
  <c r="R2517" i="233"/>
  <c r="R2560" i="233"/>
  <c r="R2628" i="233"/>
  <c r="R2641" i="233"/>
  <c r="R2619" i="233"/>
  <c r="R2606" i="233"/>
  <c r="R2518" i="233"/>
  <c r="R2593" i="233"/>
  <c r="R2600" i="233"/>
  <c r="R2556" i="233"/>
  <c r="R2609" i="233"/>
  <c r="R2624" i="233"/>
  <c r="R2558" i="233"/>
  <c r="R2615" i="233"/>
  <c r="R2575" i="233"/>
  <c r="R2656" i="233"/>
  <c r="R2625" i="233"/>
  <c r="R2534" i="233"/>
  <c r="R2561" i="233"/>
  <c r="R2634" i="233"/>
  <c r="R2535" i="233"/>
  <c r="R2500" i="233"/>
  <c r="R2603" i="233"/>
  <c r="R2607" i="233"/>
  <c r="R2611" i="233"/>
  <c r="R2549" i="233"/>
  <c r="R2553" i="233"/>
  <c r="R2595" i="233"/>
  <c r="R2568" i="233"/>
  <c r="R2639" i="233"/>
  <c r="R2604" i="233"/>
  <c r="R2536" i="233"/>
  <c r="R2573" i="233"/>
  <c r="R2583" i="233"/>
  <c r="R2554" i="233"/>
  <c r="R2565" i="233"/>
  <c r="R2631" i="233"/>
  <c r="R2564" i="233"/>
  <c r="R2649" i="233"/>
  <c r="R2653" i="233"/>
  <c r="R2578" i="233"/>
  <c r="R2520" i="233"/>
  <c r="R2512" i="233"/>
  <c r="R2513" i="233" s="1"/>
  <c r="R2579" i="233"/>
  <c r="R2507" i="233"/>
  <c r="R2633" i="233"/>
  <c r="R2577" i="233"/>
  <c r="R2514" i="233"/>
  <c r="R2526" i="233" s="1"/>
  <c r="R2527" i="233" s="1"/>
  <c r="R2528" i="233" s="1"/>
  <c r="R2529" i="233" s="1"/>
  <c r="R2524" i="233"/>
  <c r="R2502" i="233"/>
  <c r="R2521" i="233"/>
  <c r="R2616" i="233"/>
  <c r="R2543" i="233"/>
  <c r="R2574" i="233" s="1"/>
  <c r="R2622" i="233"/>
  <c r="R2093" i="234"/>
  <c r="D2491" i="233"/>
  <c r="R2483" i="233"/>
  <c r="R2484" i="233" s="1"/>
  <c r="R2485" i="233" s="1"/>
  <c r="R2486" i="233" s="1"/>
  <c r="R2487" i="233" s="1"/>
  <c r="X2107" i="233"/>
  <c r="O2204" i="233"/>
  <c r="D2204" i="233" s="1"/>
  <c r="O2269" i="233"/>
  <c r="D2269" i="233" s="1"/>
  <c r="O2253" i="233"/>
  <c r="D2253" i="233" s="1"/>
  <c r="O2324" i="233"/>
  <c r="O2217" i="233"/>
  <c r="O2329" i="233"/>
  <c r="D2329" i="233" s="1"/>
  <c r="O2310" i="233"/>
  <c r="D2310" i="233" s="1"/>
  <c r="M2167" i="233"/>
  <c r="R2012" i="233" s="1"/>
  <c r="R2028" i="233" s="1"/>
  <c r="M2091" i="233"/>
  <c r="M2162" i="233"/>
  <c r="M2148" i="233"/>
  <c r="M2107" i="233"/>
  <c r="M2042" i="233"/>
  <c r="M2055" i="233"/>
  <c r="R2597" i="233"/>
  <c r="R2598" i="233" s="1"/>
  <c r="R2630" i="233"/>
  <c r="R2644" i="233"/>
  <c r="R2645" i="233" s="1"/>
  <c r="R2646" i="233" s="1"/>
  <c r="R2647" i="233" s="1"/>
  <c r="R2648" i="233" s="1"/>
  <c r="R2636" i="233"/>
  <c r="R2637" i="233" s="1"/>
  <c r="R2544" i="233"/>
  <c r="R2545" i="233" s="1"/>
  <c r="O1849" i="234"/>
  <c r="D1849" i="234" s="1"/>
  <c r="O1862" i="234"/>
  <c r="O1974" i="234"/>
  <c r="D1974" i="234" s="1"/>
  <c r="O1969" i="234"/>
  <c r="O1955" i="234"/>
  <c r="D1955" i="234" s="1"/>
  <c r="O1914" i="234"/>
  <c r="D1914" i="234" s="1"/>
  <c r="O1898" i="234"/>
  <c r="D1898" i="234" s="1"/>
  <c r="R2531" i="233"/>
  <c r="M149" i="136"/>
  <c r="G149" i="136" s="1"/>
  <c r="I149" i="136" s="1"/>
  <c r="K149" i="136"/>
  <c r="O691" i="233" s="1"/>
  <c r="R2538" i="233" l="1"/>
  <c r="R2539" i="233" s="1"/>
  <c r="R2540" i="233" s="1"/>
  <c r="R2541" i="233"/>
  <c r="R2542" i="233" s="1"/>
  <c r="R2128" i="234"/>
  <c r="R2129" i="234" s="1"/>
  <c r="R2130" i="234" s="1"/>
  <c r="R2131" i="234" s="1"/>
  <c r="R2132" i="234" s="1"/>
  <c r="R2057" i="234"/>
  <c r="R2114" i="234"/>
  <c r="R2009" i="234"/>
  <c r="R2010" i="234" s="1"/>
  <c r="R2011" i="234" s="1"/>
  <c r="R2012" i="234" s="1"/>
  <c r="R2021" i="234"/>
  <c r="R2022" i="234" s="1"/>
  <c r="R2023" i="234" s="1"/>
  <c r="R1998" i="234"/>
  <c r="R1999" i="234" s="1"/>
  <c r="R2014" i="234"/>
  <c r="R2024" i="234"/>
  <c r="R2025" i="234" s="1"/>
  <c r="R2515" i="233"/>
  <c r="R2516" i="233" s="1"/>
  <c r="R2525" i="233"/>
  <c r="R2171" i="233"/>
  <c r="R2133" i="233"/>
  <c r="R2147" i="233"/>
  <c r="R2017" i="233"/>
  <c r="R2081" i="233"/>
  <c r="R2149" i="233"/>
  <c r="R2110" i="233"/>
  <c r="R2111" i="233" s="1"/>
  <c r="R2112" i="233" s="1"/>
  <c r="R2032" i="233"/>
  <c r="R2114" i="233"/>
  <c r="R2136" i="233"/>
  <c r="R2075" i="233"/>
  <c r="R2024" i="233"/>
  <c r="R2025" i="233" s="1"/>
  <c r="R2084" i="233"/>
  <c r="R2031" i="233"/>
  <c r="R2015" i="233"/>
  <c r="R2035" i="233"/>
  <c r="R2021" i="233"/>
  <c r="R2139" i="233"/>
  <c r="R2096" i="233"/>
  <c r="R2063" i="233"/>
  <c r="R2087" i="233"/>
  <c r="R2049" i="233"/>
  <c r="R2026" i="233"/>
  <c r="R2027" i="233" s="1"/>
  <c r="R2062" i="233"/>
  <c r="R2044" i="233"/>
  <c r="R2046" i="233" s="1"/>
  <c r="R2138" i="233"/>
  <c r="R2092" i="233"/>
  <c r="R2057" i="233"/>
  <c r="R2088" i="233" s="1"/>
  <c r="R2086" i="233"/>
  <c r="R2048" i="233"/>
  <c r="R2023" i="233"/>
  <c r="R2037" i="233"/>
  <c r="R2128" i="233"/>
  <c r="R2169" i="233"/>
  <c r="R2083" i="233"/>
  <c r="R2157" i="233"/>
  <c r="R2034" i="233"/>
  <c r="R2134" i="233"/>
  <c r="R2165" i="233"/>
  <c r="R2082" i="233"/>
  <c r="R2168" i="233"/>
  <c r="R2033" i="233"/>
  <c r="R2131" i="233"/>
  <c r="R2085" i="233"/>
  <c r="R2066" i="233"/>
  <c r="R2098" i="233"/>
  <c r="R2097" i="233"/>
  <c r="R2065" i="233"/>
  <c r="R2143" i="233"/>
  <c r="R2115" i="233"/>
  <c r="R2060" i="233"/>
  <c r="R2104" i="233"/>
  <c r="R2095" i="233"/>
  <c r="R2038" i="233"/>
  <c r="R2155" i="233"/>
  <c r="R2113" i="233"/>
  <c r="R2094" i="233"/>
  <c r="R2121" i="233"/>
  <c r="R2077" i="233"/>
  <c r="R2153" i="233"/>
  <c r="R2127" i="233"/>
  <c r="R2119" i="233"/>
  <c r="R2167" i="233"/>
  <c r="R2129" i="233"/>
  <c r="R2123" i="233"/>
  <c r="R2170" i="233"/>
  <c r="R2080" i="233"/>
  <c r="R2125" i="233"/>
  <c r="R2093" i="233"/>
  <c r="R2016" i="233"/>
  <c r="R2069" i="233"/>
  <c r="R2135" i="233"/>
  <c r="R2022" i="233"/>
  <c r="R2018" i="233"/>
  <c r="R2013" i="233"/>
  <c r="R2020" i="233"/>
  <c r="R2154" i="233"/>
  <c r="R2036" i="233"/>
  <c r="R2067" i="233"/>
  <c r="R2076" i="233"/>
  <c r="R2100" i="233"/>
  <c r="R2142" i="233"/>
  <c r="R2109" i="233"/>
  <c r="R2103" i="233"/>
  <c r="R2124" i="233"/>
  <c r="R2141" i="233"/>
  <c r="R2101" i="233"/>
  <c r="R2068" i="233"/>
  <c r="R2099" i="233"/>
  <c r="R2051" i="233"/>
  <c r="R2070" i="233"/>
  <c r="R2074" i="233"/>
  <c r="R2173" i="233"/>
  <c r="R2148" i="233"/>
  <c r="R2107" i="233"/>
  <c r="R2091" i="233"/>
  <c r="R2118" i="233"/>
  <c r="R2072" i="233"/>
  <c r="R2150" i="233"/>
  <c r="R2151" i="233" s="1"/>
  <c r="R2152" i="233" s="1"/>
  <c r="R2126" i="233"/>
  <c r="R2102" i="233"/>
  <c r="R2166" i="233"/>
  <c r="R2122" i="233"/>
  <c r="R2120" i="233"/>
  <c r="R2158" i="233"/>
  <c r="R2079" i="233"/>
  <c r="R2172" i="233"/>
  <c r="R2090" i="233"/>
  <c r="R2014" i="233"/>
  <c r="R2164" i="233"/>
  <c r="R2117" i="233"/>
  <c r="R2108" i="233"/>
  <c r="R2132" i="233"/>
  <c r="R2078" i="233"/>
  <c r="R2156" i="233"/>
  <c r="R2130" i="233"/>
  <c r="R2146" i="233"/>
  <c r="R2144" i="233"/>
  <c r="R2137" i="233"/>
  <c r="R2089" i="233"/>
  <c r="R2047" i="233"/>
  <c r="R2019" i="233"/>
  <c r="R2140" i="233"/>
  <c r="R2064" i="233"/>
  <c r="R2050" i="233"/>
  <c r="R2105" i="233"/>
  <c r="R2106" i="233"/>
  <c r="R2071" i="233"/>
  <c r="R2116" i="233"/>
  <c r="R2073" i="233"/>
  <c r="R2061" i="233"/>
  <c r="V2107" i="233"/>
  <c r="Y2107" i="233"/>
  <c r="Z2107" i="233"/>
  <c r="Y2167" i="233"/>
  <c r="Z2167" i="233"/>
  <c r="R2055" i="233"/>
  <c r="R2056" i="233" s="1"/>
  <c r="Y2148" i="233"/>
  <c r="Z2148" i="233"/>
  <c r="R2040" i="233"/>
  <c r="R2041" i="233" s="1"/>
  <c r="R2042" i="233" s="1"/>
  <c r="R2043" i="233" s="1"/>
  <c r="R2029" i="233"/>
  <c r="R2030" i="233" s="1"/>
  <c r="R2039" i="233"/>
  <c r="R1819" i="234"/>
  <c r="R2174" i="233"/>
  <c r="V2269" i="233"/>
  <c r="O688" i="234"/>
  <c r="R688" i="234" s="1"/>
  <c r="M691" i="233"/>
  <c r="R691" i="233" s="1"/>
  <c r="U1914" i="234"/>
  <c r="Y2042" i="233"/>
  <c r="Z2042" i="233"/>
  <c r="Y2091" i="233"/>
  <c r="Z2091" i="233"/>
  <c r="M153" i="136"/>
  <c r="K153" i="136"/>
  <c r="K152" i="136"/>
  <c r="M151" i="136"/>
  <c r="K151" i="136"/>
  <c r="C1" i="136"/>
  <c r="M37" i="136"/>
  <c r="G37" i="136" s="1"/>
  <c r="I37" i="136" s="1"/>
  <c r="K37" i="136"/>
  <c r="M36" i="136"/>
  <c r="G36" i="136" s="1"/>
  <c r="I36" i="136" s="1"/>
  <c r="K36" i="136"/>
  <c r="M35" i="136"/>
  <c r="G35" i="136" s="1"/>
  <c r="I35" i="136" s="1"/>
  <c r="K35" i="136"/>
  <c r="M34" i="136"/>
  <c r="G34" i="136" s="1"/>
  <c r="I34" i="136" s="1"/>
  <c r="K34" i="136"/>
  <c r="M33" i="136"/>
  <c r="G33" i="136" s="1"/>
  <c r="I33" i="136" s="1"/>
  <c r="K33" i="136"/>
  <c r="D2148" i="233" l="1"/>
  <c r="R2045" i="233"/>
  <c r="R2052" i="233"/>
  <c r="R2053" i="233" s="1"/>
  <c r="R2054" i="233" s="1"/>
  <c r="D2042" i="233"/>
  <c r="D2091" i="233"/>
  <c r="D2107" i="233"/>
  <c r="D2167" i="233"/>
  <c r="R2145" i="233"/>
  <c r="R2159" i="233"/>
  <c r="R2160" i="233" s="1"/>
  <c r="R2161" i="233" s="1"/>
  <c r="R2162" i="233" s="1"/>
  <c r="R2163" i="233" s="1"/>
  <c r="R2058" i="233"/>
  <c r="R2059" i="233" s="1"/>
  <c r="R1931" i="234"/>
  <c r="R1951" i="234"/>
  <c r="R2286" i="233"/>
  <c r="R2306" i="233"/>
  <c r="R1974" i="234"/>
  <c r="R1973" i="234"/>
  <c r="R1940" i="234"/>
  <c r="R1933" i="234"/>
  <c r="R1916" i="234"/>
  <c r="R1890" i="234"/>
  <c r="R1879" i="234"/>
  <c r="R1844" i="234"/>
  <c r="R1824" i="234"/>
  <c r="R1961" i="234"/>
  <c r="R1924" i="234"/>
  <c r="R1911" i="234"/>
  <c r="R1899" i="234"/>
  <c r="R1877" i="234"/>
  <c r="R1856" i="234"/>
  <c r="R1829" i="234"/>
  <c r="R1957" i="234"/>
  <c r="R1921" i="234"/>
  <c r="R1898" i="234"/>
  <c r="R1867" i="234"/>
  <c r="R1960" i="234"/>
  <c r="R1912" i="234"/>
  <c r="R1874" i="234"/>
  <c r="R1825" i="234"/>
  <c r="R1950" i="234"/>
  <c r="R1876" i="234"/>
  <c r="R1935" i="234"/>
  <c r="R1864" i="234"/>
  <c r="R1828" i="234"/>
  <c r="R1902" i="234"/>
  <c r="R1857" i="234"/>
  <c r="R1943" i="234"/>
  <c r="R1914" i="234"/>
  <c r="R1972" i="234"/>
  <c r="R1938" i="234"/>
  <c r="R1930" i="234"/>
  <c r="R1886" i="234"/>
  <c r="R1840" i="234"/>
  <c r="R1979" i="234"/>
  <c r="R1922" i="234"/>
  <c r="R1897" i="234"/>
  <c r="R1875" i="234"/>
  <c r="R1826" i="234"/>
  <c r="R1946" i="234"/>
  <c r="R1917" i="234"/>
  <c r="R1839" i="234"/>
  <c r="R1954" i="234"/>
  <c r="R1869" i="234"/>
  <c r="R1820" i="234"/>
  <c r="R1822" i="234"/>
  <c r="R1910" i="234"/>
  <c r="R1942" i="234"/>
  <c r="R1858" i="234"/>
  <c r="R1901" i="234"/>
  <c r="R1980" i="234"/>
  <c r="R1948" i="234"/>
  <c r="R1936" i="234"/>
  <c r="R1928" i="234"/>
  <c r="R1900" i="234"/>
  <c r="R1883" i="234"/>
  <c r="R1868" i="234"/>
  <c r="R1830" i="234"/>
  <c r="R1965" i="234"/>
  <c r="R1945" i="234"/>
  <c r="R1920" i="234"/>
  <c r="R1905" i="234"/>
  <c r="R1891" i="234"/>
  <c r="R1873" i="234"/>
  <c r="R1841" i="234"/>
  <c r="R1823" i="234"/>
  <c r="R1939" i="234"/>
  <c r="R1913" i="234"/>
  <c r="R1882" i="234"/>
  <c r="R1835" i="234"/>
  <c r="R1947" i="234"/>
  <c r="R1892" i="234"/>
  <c r="R1854" i="234"/>
  <c r="R1978" i="234"/>
  <c r="R1896" i="234"/>
  <c r="R1976" i="234"/>
  <c r="R1880" i="234"/>
  <c r="R1843" i="234"/>
  <c r="R1937" i="234"/>
  <c r="R1971" i="234"/>
  <c r="R1885" i="234"/>
  <c r="R1955" i="234"/>
  <c r="R1977" i="234"/>
  <c r="R1975" i="234"/>
  <c r="R1944" i="234"/>
  <c r="R1934" i="234"/>
  <c r="R1926" i="234"/>
  <c r="R1894" i="234"/>
  <c r="R1881" i="234"/>
  <c r="R1855" i="234"/>
  <c r="R1827" i="234"/>
  <c r="R1963" i="234"/>
  <c r="R1941" i="234"/>
  <c r="R1915" i="234"/>
  <c r="R1903" i="234"/>
  <c r="R1887" i="234"/>
  <c r="R1871" i="234"/>
  <c r="R1838" i="234"/>
  <c r="R1821" i="234"/>
  <c r="R1932" i="234"/>
  <c r="R1909" i="234"/>
  <c r="R1872" i="234"/>
  <c r="R1831" i="234"/>
  <c r="R1832" i="234" s="1"/>
  <c r="R1923" i="234"/>
  <c r="R1884" i="234"/>
  <c r="R1842" i="234"/>
  <c r="R1962" i="234"/>
  <c r="R1893" i="234"/>
  <c r="R1964" i="234"/>
  <c r="R1878" i="234"/>
  <c r="R1833" i="234"/>
  <c r="R1834" i="234" s="1"/>
  <c r="R1906" i="234"/>
  <c r="R1927" i="234"/>
  <c r="R1956" i="234"/>
  <c r="R1925" i="234"/>
  <c r="R1953" i="234"/>
  <c r="R1904" i="234"/>
  <c r="R1870" i="234"/>
  <c r="R1949" i="234"/>
  <c r="R1908" i="234"/>
  <c r="R1851" i="234"/>
  <c r="R1889" i="234"/>
  <c r="R1907" i="234"/>
  <c r="R1929" i="234"/>
  <c r="R1845" i="234"/>
  <c r="R1888" i="234"/>
  <c r="R2335" i="233"/>
  <c r="R2315" i="233"/>
  <c r="R2297" i="233"/>
  <c r="R2287" i="233"/>
  <c r="R2268" i="233"/>
  <c r="R2253" i="233"/>
  <c r="R2239" i="233"/>
  <c r="R2222" i="233"/>
  <c r="R2190" i="233"/>
  <c r="R2333" i="233"/>
  <c r="R2303" i="233"/>
  <c r="R2266" i="233"/>
  <c r="R2244" i="233"/>
  <c r="R2194" i="233"/>
  <c r="R2312" i="233"/>
  <c r="R2271" i="233"/>
  <c r="R2249" i="233"/>
  <c r="R2196" i="233"/>
  <c r="R2318" i="233"/>
  <c r="R2296" i="233"/>
  <c r="R2270" i="233"/>
  <c r="R2230" i="233"/>
  <c r="R2181" i="233"/>
  <c r="R2302" i="233"/>
  <c r="R2248" i="233"/>
  <c r="R2293" i="233"/>
  <c r="R2223" i="233"/>
  <c r="R2183" i="233"/>
  <c r="R2242" i="233"/>
  <c r="R2198" i="233"/>
  <c r="R2328" i="233"/>
  <c r="R2238" i="233"/>
  <c r="R2260" i="233"/>
  <c r="R2284" i="233"/>
  <c r="R2251" i="233"/>
  <c r="R2212" i="233"/>
  <c r="R2329" i="233"/>
  <c r="R2300" i="233"/>
  <c r="R2241" i="233"/>
  <c r="R2330" i="233"/>
  <c r="R2298" i="233"/>
  <c r="R2246" i="233"/>
  <c r="R2185" i="233"/>
  <c r="R2308" i="233"/>
  <c r="R2259" i="233"/>
  <c r="R2228" i="233"/>
  <c r="R2288" i="233"/>
  <c r="R2229" i="233"/>
  <c r="R2209" i="233"/>
  <c r="R2177" i="233"/>
  <c r="R2320" i="233"/>
  <c r="R2227" i="233"/>
  <c r="R2245" i="233"/>
  <c r="R2317" i="233"/>
  <c r="R2301" i="233"/>
  <c r="R2290" i="233"/>
  <c r="R2272" i="233"/>
  <c r="R2257" i="233"/>
  <c r="R2243" i="233"/>
  <c r="R2224" i="233"/>
  <c r="R2197" i="233"/>
  <c r="R2175" i="233"/>
  <c r="R2309" i="233"/>
  <c r="R2283" i="233"/>
  <c r="R2252" i="233"/>
  <c r="R2219" i="233"/>
  <c r="R2316" i="233"/>
  <c r="R2289" i="233"/>
  <c r="R2254" i="233"/>
  <c r="R2199" i="233"/>
  <c r="R2179" i="233"/>
  <c r="R2299" i="233"/>
  <c r="R2276" i="233"/>
  <c r="R2232" i="233"/>
  <c r="R2184" i="233"/>
  <c r="R2334" i="233"/>
  <c r="R2264" i="233"/>
  <c r="R2332" i="233"/>
  <c r="R2231" i="233"/>
  <c r="R2193" i="233"/>
  <c r="R2258" i="233"/>
  <c r="R2210" i="233"/>
  <c r="R2213" i="233"/>
  <c r="R2240" i="233"/>
  <c r="R2310" i="233"/>
  <c r="R2331" i="233"/>
  <c r="R2311" i="233"/>
  <c r="R2294" i="233"/>
  <c r="R2265" i="233"/>
  <c r="R2237" i="233"/>
  <c r="R2188" i="233"/>
  <c r="R2189" i="233" s="1"/>
  <c r="R2261" i="233"/>
  <c r="R2267" i="233"/>
  <c r="R2280" i="233"/>
  <c r="R2178" i="233"/>
  <c r="R2275" i="233"/>
  <c r="R2236" i="233"/>
  <c r="R2285" i="233"/>
  <c r="R2319" i="233"/>
  <c r="R2262" i="233"/>
  <c r="R2186" i="233"/>
  <c r="R2187" i="233" s="1"/>
  <c r="R2225" i="233"/>
  <c r="R2211" i="233"/>
  <c r="R2234" i="233"/>
  <c r="R2206" i="233"/>
  <c r="R2233" i="233"/>
  <c r="R2305" i="233"/>
  <c r="R2247" i="233"/>
  <c r="R2326" i="233"/>
  <c r="R2327" i="233"/>
  <c r="R2182" i="233"/>
  <c r="R2226" i="233"/>
  <c r="R2269" i="233"/>
  <c r="R2279" i="233"/>
  <c r="R2292" i="233"/>
  <c r="R2235" i="233"/>
  <c r="R2291" i="233"/>
  <c r="R2295" i="233"/>
  <c r="R2304" i="233"/>
  <c r="R2176" i="233"/>
  <c r="R2195" i="233"/>
  <c r="R2256" i="233"/>
  <c r="R2282" i="233"/>
  <c r="R2200" i="233"/>
  <c r="R2255" i="233"/>
  <c r="R2263" i="233"/>
  <c r="R2278" i="233"/>
  <c r="R2281" i="233"/>
  <c r="R2277" i="233"/>
  <c r="R2180" i="233"/>
  <c r="H311" i="5"/>
  <c r="H2" i="5" s="1"/>
  <c r="H1" i="5"/>
  <c r="G1" i="5"/>
  <c r="F1" i="5"/>
  <c r="D1" i="5"/>
  <c r="R1836" i="234" l="1"/>
  <c r="R1837" i="234" s="1"/>
  <c r="R1847" i="234"/>
  <c r="R1848" i="234" s="1"/>
  <c r="R1849" i="234" s="1"/>
  <c r="R1850" i="234" s="1"/>
  <c r="R1846" i="234"/>
  <c r="R2321" i="233"/>
  <c r="R2322" i="233" s="1"/>
  <c r="R2323" i="233" s="1"/>
  <c r="R2324" i="233" s="1"/>
  <c r="R2325" i="233" s="1"/>
  <c r="R2313" i="233"/>
  <c r="R2314" i="233" s="1"/>
  <c r="R1853" i="234"/>
  <c r="R1859" i="234"/>
  <c r="R1860" i="234" s="1"/>
  <c r="R1861" i="234" s="1"/>
  <c r="R1862" i="234"/>
  <c r="R1863" i="234" s="1"/>
  <c r="R1852" i="234"/>
  <c r="R1952" i="234"/>
  <c r="R1918" i="234"/>
  <c r="R1919" i="234" s="1"/>
  <c r="R1958" i="234"/>
  <c r="R1959" i="234" s="1"/>
  <c r="R1966" i="234"/>
  <c r="R1967" i="234" s="1"/>
  <c r="R1968" i="234" s="1"/>
  <c r="R1969" i="234" s="1"/>
  <c r="R1970" i="234" s="1"/>
  <c r="R2220" i="233"/>
  <c r="R2221" i="233" s="1"/>
  <c r="R2250" i="233"/>
  <c r="R1895" i="234"/>
  <c r="R1865" i="234"/>
  <c r="R1866" i="234" s="1"/>
  <c r="R2214" i="233"/>
  <c r="R2215" i="233" s="1"/>
  <c r="R2216" i="233" s="1"/>
  <c r="R2208" i="233"/>
  <c r="R2207" i="233"/>
  <c r="R2217" i="233"/>
  <c r="R2218" i="233" s="1"/>
  <c r="R2307" i="233"/>
  <c r="R2273" i="233"/>
  <c r="R2274" i="233" s="1"/>
  <c r="R2191" i="233"/>
  <c r="R2192" i="233" s="1"/>
  <c r="R2202" i="233"/>
  <c r="R2203" i="233" s="1"/>
  <c r="R2204" i="233" s="1"/>
  <c r="R2205" i="233" s="1"/>
  <c r="R2201" i="233"/>
  <c r="G311" i="5"/>
  <c r="G2" i="5" s="1"/>
  <c r="G84" i="187"/>
  <c r="G65" i="187"/>
  <c r="G48" i="187"/>
  <c r="G31" i="187"/>
  <c r="H22" i="187"/>
  <c r="G10" i="187"/>
  <c r="E3" i="187"/>
  <c r="C2" i="187"/>
  <c r="G22" i="187" l="1"/>
  <c r="G28" i="178"/>
  <c r="C17" i="178"/>
  <c r="C16" i="178"/>
  <c r="C15" i="178"/>
  <c r="C14" i="178"/>
  <c r="C13" i="178"/>
  <c r="C12" i="178"/>
  <c r="G10" i="178"/>
  <c r="E3" i="178"/>
  <c r="C2" i="178"/>
  <c r="G26" i="169"/>
  <c r="C8" i="169"/>
  <c r="C9" i="169"/>
  <c r="C10" i="169"/>
  <c r="C11" i="169"/>
  <c r="C12" i="169"/>
  <c r="C13" i="169"/>
  <c r="C14" i="169"/>
  <c r="C15" i="169"/>
  <c r="C16" i="169"/>
  <c r="C17" i="169"/>
  <c r="C18" i="169"/>
  <c r="C19" i="169"/>
  <c r="C20" i="169"/>
  <c r="C21" i="169"/>
  <c r="C22" i="169"/>
  <c r="C23" i="169"/>
  <c r="C24" i="169"/>
  <c r="H26" i="169"/>
  <c r="G6" i="169"/>
  <c r="E3" i="169"/>
  <c r="C2" i="169"/>
  <c r="C8" i="168"/>
  <c r="G6" i="168"/>
  <c r="E3" i="168"/>
  <c r="C2" i="168"/>
  <c r="G79" i="167"/>
  <c r="G61" i="167"/>
  <c r="G44" i="167"/>
  <c r="G27" i="167"/>
  <c r="G10" i="167"/>
  <c r="E3" i="167"/>
  <c r="C2" i="167"/>
  <c r="C2" i="124" l="1"/>
  <c r="P281" i="5"/>
  <c r="R21" i="80" l="1"/>
  <c r="S21" i="80" s="1"/>
  <c r="R20" i="80" l="1"/>
  <c r="T23" i="80"/>
  <c r="U23" i="80"/>
  <c r="R18" i="80"/>
  <c r="R15" i="80"/>
  <c r="R16" i="80"/>
  <c r="R17" i="80"/>
  <c r="R19" i="80"/>
  <c r="Q23" i="80"/>
  <c r="P23" i="80"/>
  <c r="R23" i="80" l="1"/>
  <c r="P11" i="89"/>
  <c r="P12" i="89"/>
  <c r="J11" i="89"/>
  <c r="I11" i="89"/>
  <c r="J12" i="89"/>
  <c r="I12" i="89"/>
  <c r="J13" i="89"/>
  <c r="I13" i="89"/>
  <c r="J10" i="89" l="1"/>
  <c r="P10" i="89"/>
  <c r="I10" i="89"/>
  <c r="P13" i="89"/>
  <c r="P14" i="89" l="1"/>
  <c r="P298" i="89" s="1"/>
  <c r="J14" i="89"/>
  <c r="I14" i="89"/>
  <c r="I15" i="224" s="1"/>
  <c r="P149" i="5"/>
  <c r="J23" i="149"/>
  <c r="M482" i="149"/>
  <c r="L482" i="149"/>
  <c r="K482" i="149"/>
  <c r="J482" i="149"/>
  <c r="M481" i="149"/>
  <c r="L481" i="149"/>
  <c r="K481" i="149"/>
  <c r="J481" i="149"/>
  <c r="M480" i="149"/>
  <c r="L480" i="149"/>
  <c r="K480" i="149"/>
  <c r="J480" i="149"/>
  <c r="M479" i="149"/>
  <c r="L479" i="149"/>
  <c r="K479" i="149"/>
  <c r="J479" i="149"/>
  <c r="M478" i="149"/>
  <c r="L478" i="149"/>
  <c r="K478" i="149"/>
  <c r="J478" i="149"/>
  <c r="M477" i="149"/>
  <c r="L477" i="149"/>
  <c r="K477" i="149"/>
  <c r="J477" i="149"/>
  <c r="M476" i="149"/>
  <c r="L476" i="149"/>
  <c r="K476" i="149"/>
  <c r="J476" i="149"/>
  <c r="M475" i="149"/>
  <c r="L475" i="149"/>
  <c r="K475" i="149"/>
  <c r="J475" i="149"/>
  <c r="M474" i="149"/>
  <c r="L474" i="149"/>
  <c r="K474" i="149"/>
  <c r="J474" i="149"/>
  <c r="M473" i="149"/>
  <c r="L473" i="149"/>
  <c r="K473" i="149"/>
  <c r="J473" i="149"/>
  <c r="M472" i="149"/>
  <c r="L472" i="149"/>
  <c r="K472" i="149"/>
  <c r="J472" i="149"/>
  <c r="M471" i="149"/>
  <c r="L471" i="149"/>
  <c r="K471" i="149"/>
  <c r="J471" i="149"/>
  <c r="M470" i="149"/>
  <c r="L470" i="149"/>
  <c r="K470" i="149"/>
  <c r="J470" i="149"/>
  <c r="M469" i="149"/>
  <c r="L469" i="149"/>
  <c r="K469" i="149"/>
  <c r="J469" i="149"/>
  <c r="M468" i="149"/>
  <c r="L468" i="149"/>
  <c r="K468" i="149"/>
  <c r="J468" i="149"/>
  <c r="M467" i="149"/>
  <c r="L467" i="149"/>
  <c r="K467" i="149"/>
  <c r="J467" i="149"/>
  <c r="M466" i="149"/>
  <c r="L466" i="149"/>
  <c r="K466" i="149"/>
  <c r="J466" i="149"/>
  <c r="M465" i="149"/>
  <c r="L465" i="149"/>
  <c r="K465" i="149"/>
  <c r="J465" i="149"/>
  <c r="M464" i="149"/>
  <c r="L464" i="149"/>
  <c r="K464" i="149"/>
  <c r="J464" i="149"/>
  <c r="M463" i="149"/>
  <c r="L463" i="149"/>
  <c r="K463" i="149"/>
  <c r="J463" i="149"/>
  <c r="M462" i="149"/>
  <c r="L462" i="149"/>
  <c r="K462" i="149"/>
  <c r="J462" i="149"/>
  <c r="M461" i="149"/>
  <c r="L461" i="149"/>
  <c r="K461" i="149"/>
  <c r="J461" i="149"/>
  <c r="M460" i="149"/>
  <c r="L460" i="149"/>
  <c r="K460" i="149"/>
  <c r="J460" i="149"/>
  <c r="M459" i="149"/>
  <c r="L459" i="149"/>
  <c r="K459" i="149"/>
  <c r="J459" i="149"/>
  <c r="M458" i="149"/>
  <c r="L458" i="149"/>
  <c r="K458" i="149"/>
  <c r="J458" i="149"/>
  <c r="M457" i="149"/>
  <c r="L457" i="149"/>
  <c r="K457" i="149"/>
  <c r="J457" i="149"/>
  <c r="M456" i="149"/>
  <c r="L456" i="149"/>
  <c r="K456" i="149"/>
  <c r="J456" i="149"/>
  <c r="M455" i="149"/>
  <c r="L455" i="149"/>
  <c r="K455" i="149"/>
  <c r="J455" i="149"/>
  <c r="M454" i="149"/>
  <c r="L454" i="149"/>
  <c r="K454" i="149"/>
  <c r="J454" i="149"/>
  <c r="M453" i="149"/>
  <c r="L453" i="149"/>
  <c r="K453" i="149"/>
  <c r="J453" i="149"/>
  <c r="M452" i="149"/>
  <c r="L452" i="149"/>
  <c r="K452" i="149"/>
  <c r="J452" i="149"/>
  <c r="M451" i="149"/>
  <c r="L451" i="149"/>
  <c r="K451" i="149"/>
  <c r="J451" i="149"/>
  <c r="M450" i="149"/>
  <c r="L450" i="149"/>
  <c r="K450" i="149"/>
  <c r="J450" i="149"/>
  <c r="M449" i="149"/>
  <c r="L449" i="149"/>
  <c r="K449" i="149"/>
  <c r="J449" i="149"/>
  <c r="M448" i="149"/>
  <c r="L448" i="149"/>
  <c r="K448" i="149"/>
  <c r="J448" i="149"/>
  <c r="M447" i="149"/>
  <c r="L447" i="149"/>
  <c r="K447" i="149"/>
  <c r="J447" i="149"/>
  <c r="M446" i="149"/>
  <c r="L446" i="149"/>
  <c r="K446" i="149"/>
  <c r="J446" i="149"/>
  <c r="M445" i="149"/>
  <c r="L445" i="149"/>
  <c r="K445" i="149"/>
  <c r="J445" i="149"/>
  <c r="M444" i="149"/>
  <c r="L444" i="149"/>
  <c r="K444" i="149"/>
  <c r="J444" i="149"/>
  <c r="M443" i="149"/>
  <c r="L443" i="149"/>
  <c r="K443" i="149"/>
  <c r="J443" i="149"/>
  <c r="M442" i="149"/>
  <c r="L442" i="149"/>
  <c r="K442" i="149"/>
  <c r="J442" i="149"/>
  <c r="M441" i="149"/>
  <c r="L441" i="149"/>
  <c r="K441" i="149"/>
  <c r="J441" i="149"/>
  <c r="M440" i="149"/>
  <c r="L440" i="149"/>
  <c r="K440" i="149"/>
  <c r="J440" i="149"/>
  <c r="M439" i="149"/>
  <c r="L439" i="149"/>
  <c r="K439" i="149"/>
  <c r="J439" i="149"/>
  <c r="M438" i="149"/>
  <c r="L438" i="149"/>
  <c r="K438" i="149"/>
  <c r="J438" i="149"/>
  <c r="M437" i="149"/>
  <c r="L437" i="149"/>
  <c r="K437" i="149"/>
  <c r="J437" i="149"/>
  <c r="M436" i="149"/>
  <c r="L436" i="149"/>
  <c r="K436" i="149"/>
  <c r="J436" i="149"/>
  <c r="M435" i="149"/>
  <c r="L435" i="149"/>
  <c r="K435" i="149"/>
  <c r="J435" i="149"/>
  <c r="M434" i="149"/>
  <c r="L434" i="149"/>
  <c r="K434" i="149"/>
  <c r="J434" i="149"/>
  <c r="M433" i="149"/>
  <c r="L433" i="149"/>
  <c r="K433" i="149"/>
  <c r="J433" i="149"/>
  <c r="M432" i="149"/>
  <c r="L432" i="149"/>
  <c r="K432" i="149"/>
  <c r="J432" i="149"/>
  <c r="M431" i="149"/>
  <c r="L431" i="149"/>
  <c r="K431" i="149"/>
  <c r="J431" i="149"/>
  <c r="M430" i="149"/>
  <c r="L430" i="149"/>
  <c r="K430" i="149"/>
  <c r="J430" i="149"/>
  <c r="M429" i="149"/>
  <c r="L429" i="149"/>
  <c r="K429" i="149"/>
  <c r="J429" i="149"/>
  <c r="M428" i="149"/>
  <c r="L428" i="149"/>
  <c r="K428" i="149"/>
  <c r="J428" i="149"/>
  <c r="M427" i="149"/>
  <c r="L427" i="149"/>
  <c r="K427" i="149"/>
  <c r="J427" i="149"/>
  <c r="M426" i="149"/>
  <c r="L426" i="149"/>
  <c r="K426" i="149"/>
  <c r="J426" i="149"/>
  <c r="M425" i="149"/>
  <c r="L425" i="149"/>
  <c r="K425" i="149"/>
  <c r="J425" i="149"/>
  <c r="M424" i="149"/>
  <c r="L424" i="149"/>
  <c r="K424" i="149"/>
  <c r="J424" i="149"/>
  <c r="M423" i="149"/>
  <c r="L423" i="149"/>
  <c r="K423" i="149"/>
  <c r="J423" i="149"/>
  <c r="M422" i="149"/>
  <c r="L422" i="149"/>
  <c r="K422" i="149"/>
  <c r="J422" i="149"/>
  <c r="M421" i="149"/>
  <c r="L421" i="149"/>
  <c r="K421" i="149"/>
  <c r="J421" i="149"/>
  <c r="M420" i="149"/>
  <c r="L420" i="149"/>
  <c r="K420" i="149"/>
  <c r="J420" i="149"/>
  <c r="M419" i="149"/>
  <c r="L419" i="149"/>
  <c r="K419" i="149"/>
  <c r="J419" i="149"/>
  <c r="M418" i="149"/>
  <c r="L418" i="149"/>
  <c r="K418" i="149"/>
  <c r="J418" i="149"/>
  <c r="M417" i="149"/>
  <c r="L417" i="149"/>
  <c r="K417" i="149"/>
  <c r="J417" i="149"/>
  <c r="M416" i="149"/>
  <c r="L416" i="149"/>
  <c r="K416" i="149"/>
  <c r="J416" i="149"/>
  <c r="M415" i="149"/>
  <c r="L415" i="149"/>
  <c r="K415" i="149"/>
  <c r="J415" i="149"/>
  <c r="M414" i="149"/>
  <c r="L414" i="149"/>
  <c r="K414" i="149"/>
  <c r="J414" i="149"/>
  <c r="M413" i="149"/>
  <c r="L413" i="149"/>
  <c r="K413" i="149"/>
  <c r="J413" i="149"/>
  <c r="M412" i="149"/>
  <c r="L412" i="149"/>
  <c r="K412" i="149"/>
  <c r="J412" i="149"/>
  <c r="M411" i="149"/>
  <c r="L411" i="149"/>
  <c r="K411" i="149"/>
  <c r="J411" i="149"/>
  <c r="M410" i="149"/>
  <c r="L410" i="149"/>
  <c r="K410" i="149"/>
  <c r="J410" i="149"/>
  <c r="M409" i="149"/>
  <c r="L409" i="149"/>
  <c r="K409" i="149"/>
  <c r="J409" i="149"/>
  <c r="M408" i="149"/>
  <c r="L408" i="149"/>
  <c r="K408" i="149"/>
  <c r="J408" i="149"/>
  <c r="M407" i="149"/>
  <c r="L407" i="149"/>
  <c r="K407" i="149"/>
  <c r="J407" i="149"/>
  <c r="M406" i="149"/>
  <c r="L406" i="149"/>
  <c r="K406" i="149"/>
  <c r="J406" i="149"/>
  <c r="M405" i="149"/>
  <c r="L405" i="149"/>
  <c r="K405" i="149"/>
  <c r="J405" i="149"/>
  <c r="M404" i="149"/>
  <c r="L404" i="149"/>
  <c r="K404" i="149"/>
  <c r="J404" i="149"/>
  <c r="M403" i="149"/>
  <c r="L403" i="149"/>
  <c r="K403" i="149"/>
  <c r="J403" i="149"/>
  <c r="M402" i="149"/>
  <c r="L402" i="149"/>
  <c r="K402" i="149"/>
  <c r="J402" i="149"/>
  <c r="M401" i="149"/>
  <c r="L401" i="149"/>
  <c r="K401" i="149"/>
  <c r="J401" i="149"/>
  <c r="M400" i="149"/>
  <c r="L400" i="149"/>
  <c r="K400" i="149"/>
  <c r="J400" i="149"/>
  <c r="M399" i="149"/>
  <c r="L399" i="149"/>
  <c r="K399" i="149"/>
  <c r="J399" i="149"/>
  <c r="M398" i="149"/>
  <c r="L398" i="149"/>
  <c r="K398" i="149"/>
  <c r="J398" i="149"/>
  <c r="M397" i="149"/>
  <c r="L397" i="149"/>
  <c r="K397" i="149"/>
  <c r="J397" i="149"/>
  <c r="M396" i="149"/>
  <c r="L396" i="149"/>
  <c r="K396" i="149"/>
  <c r="J396" i="149"/>
  <c r="M395" i="149"/>
  <c r="L395" i="149"/>
  <c r="K395" i="149"/>
  <c r="J395" i="149"/>
  <c r="M394" i="149"/>
  <c r="L394" i="149"/>
  <c r="K394" i="149"/>
  <c r="J394" i="149"/>
  <c r="M393" i="149"/>
  <c r="L393" i="149"/>
  <c r="K393" i="149"/>
  <c r="J393" i="149"/>
  <c r="M392" i="149"/>
  <c r="L392" i="149"/>
  <c r="K392" i="149"/>
  <c r="J392" i="149"/>
  <c r="M391" i="149"/>
  <c r="L391" i="149"/>
  <c r="K391" i="149"/>
  <c r="J391" i="149"/>
  <c r="M390" i="149"/>
  <c r="L390" i="149"/>
  <c r="K390" i="149"/>
  <c r="J390" i="149"/>
  <c r="M389" i="149"/>
  <c r="L389" i="149"/>
  <c r="K389" i="149"/>
  <c r="J389" i="149"/>
  <c r="M388" i="149"/>
  <c r="L388" i="149"/>
  <c r="K388" i="149"/>
  <c r="J388" i="149"/>
  <c r="M387" i="149"/>
  <c r="L387" i="149"/>
  <c r="K387" i="149"/>
  <c r="J387" i="149"/>
  <c r="M386" i="149"/>
  <c r="L386" i="149"/>
  <c r="K386" i="149"/>
  <c r="J386" i="149"/>
  <c r="M385" i="149"/>
  <c r="L385" i="149"/>
  <c r="K385" i="149"/>
  <c r="J385" i="149"/>
  <c r="M384" i="149"/>
  <c r="L384" i="149"/>
  <c r="K384" i="149"/>
  <c r="J384" i="149"/>
  <c r="M383" i="149"/>
  <c r="L383" i="149"/>
  <c r="K383" i="149"/>
  <c r="J383" i="149"/>
  <c r="M382" i="149"/>
  <c r="L382" i="149"/>
  <c r="K382" i="149"/>
  <c r="J382" i="149"/>
  <c r="M381" i="149"/>
  <c r="L381" i="149"/>
  <c r="K381" i="149"/>
  <c r="J381" i="149"/>
  <c r="M380" i="149"/>
  <c r="L380" i="149"/>
  <c r="K380" i="149"/>
  <c r="J380" i="149"/>
  <c r="M379" i="149"/>
  <c r="L379" i="149"/>
  <c r="K379" i="149"/>
  <c r="J379" i="149"/>
  <c r="M378" i="149"/>
  <c r="L378" i="149"/>
  <c r="K378" i="149"/>
  <c r="J378" i="149"/>
  <c r="M377" i="149"/>
  <c r="L377" i="149"/>
  <c r="K377" i="149"/>
  <c r="J377" i="149"/>
  <c r="M376" i="149"/>
  <c r="L376" i="149"/>
  <c r="K376" i="149"/>
  <c r="J376" i="149"/>
  <c r="M375" i="149"/>
  <c r="L375" i="149"/>
  <c r="K375" i="149"/>
  <c r="J375" i="149"/>
  <c r="M374" i="149"/>
  <c r="L374" i="149"/>
  <c r="K374" i="149"/>
  <c r="J374" i="149"/>
  <c r="M373" i="149"/>
  <c r="L373" i="149"/>
  <c r="K373" i="149"/>
  <c r="J373" i="149"/>
  <c r="M372" i="149"/>
  <c r="L372" i="149"/>
  <c r="K372" i="149"/>
  <c r="J372" i="149"/>
  <c r="M371" i="149"/>
  <c r="L371" i="149"/>
  <c r="K371" i="149"/>
  <c r="J371" i="149"/>
  <c r="M370" i="149"/>
  <c r="L370" i="149"/>
  <c r="K370" i="149"/>
  <c r="J370" i="149"/>
  <c r="M369" i="149"/>
  <c r="L369" i="149"/>
  <c r="K369" i="149"/>
  <c r="J369" i="149"/>
  <c r="M368" i="149"/>
  <c r="L368" i="149"/>
  <c r="K368" i="149"/>
  <c r="J368" i="149"/>
  <c r="M367" i="149"/>
  <c r="L367" i="149"/>
  <c r="K367" i="149"/>
  <c r="J367" i="149"/>
  <c r="M366" i="149"/>
  <c r="L366" i="149"/>
  <c r="K366" i="149"/>
  <c r="J366" i="149"/>
  <c r="M365" i="149"/>
  <c r="L365" i="149"/>
  <c r="K365" i="149"/>
  <c r="J365" i="149"/>
  <c r="M364" i="149"/>
  <c r="L364" i="149"/>
  <c r="K364" i="149"/>
  <c r="J364" i="149"/>
  <c r="M363" i="149"/>
  <c r="L363" i="149"/>
  <c r="K363" i="149"/>
  <c r="J363" i="149"/>
  <c r="M362" i="149"/>
  <c r="L362" i="149"/>
  <c r="K362" i="149"/>
  <c r="J362" i="149"/>
  <c r="M361" i="149"/>
  <c r="L361" i="149"/>
  <c r="K361" i="149"/>
  <c r="J361" i="149"/>
  <c r="M360" i="149"/>
  <c r="L360" i="149"/>
  <c r="K360" i="149"/>
  <c r="J360" i="149"/>
  <c r="M359" i="149"/>
  <c r="L359" i="149"/>
  <c r="K359" i="149"/>
  <c r="J359" i="149"/>
  <c r="M358" i="149"/>
  <c r="L358" i="149"/>
  <c r="K358" i="149"/>
  <c r="J358" i="149"/>
  <c r="M357" i="149"/>
  <c r="L357" i="149"/>
  <c r="K357" i="149"/>
  <c r="J357" i="149"/>
  <c r="M356" i="149"/>
  <c r="L356" i="149"/>
  <c r="K356" i="149"/>
  <c r="J356" i="149"/>
  <c r="M355" i="149"/>
  <c r="L355" i="149"/>
  <c r="K355" i="149"/>
  <c r="J355" i="149"/>
  <c r="M354" i="149"/>
  <c r="L354" i="149"/>
  <c r="K354" i="149"/>
  <c r="J354" i="149"/>
  <c r="M353" i="149"/>
  <c r="L353" i="149"/>
  <c r="K353" i="149"/>
  <c r="J353" i="149"/>
  <c r="M352" i="149"/>
  <c r="L352" i="149"/>
  <c r="K352" i="149"/>
  <c r="J352" i="149"/>
  <c r="M351" i="149"/>
  <c r="L351" i="149"/>
  <c r="K351" i="149"/>
  <c r="J351" i="149"/>
  <c r="M350" i="149"/>
  <c r="L350" i="149"/>
  <c r="K350" i="149"/>
  <c r="J350" i="149"/>
  <c r="M349" i="149"/>
  <c r="L349" i="149"/>
  <c r="K349" i="149"/>
  <c r="J349" i="149"/>
  <c r="M348" i="149"/>
  <c r="L348" i="149"/>
  <c r="K348" i="149"/>
  <c r="J348" i="149"/>
  <c r="M347" i="149"/>
  <c r="L347" i="149"/>
  <c r="K347" i="149"/>
  <c r="J347" i="149"/>
  <c r="M346" i="149"/>
  <c r="L346" i="149"/>
  <c r="K346" i="149"/>
  <c r="J346" i="149"/>
  <c r="M345" i="149"/>
  <c r="L345" i="149"/>
  <c r="K345" i="149"/>
  <c r="J345" i="149"/>
  <c r="M344" i="149"/>
  <c r="L344" i="149"/>
  <c r="K344" i="149"/>
  <c r="J344" i="149"/>
  <c r="M343" i="149"/>
  <c r="L343" i="149"/>
  <c r="K343" i="149"/>
  <c r="J343" i="149"/>
  <c r="M342" i="149"/>
  <c r="L342" i="149"/>
  <c r="K342" i="149"/>
  <c r="J342" i="149"/>
  <c r="M341" i="149"/>
  <c r="L341" i="149"/>
  <c r="K341" i="149"/>
  <c r="J341" i="149"/>
  <c r="M340" i="149"/>
  <c r="L340" i="149"/>
  <c r="K340" i="149"/>
  <c r="J340" i="149"/>
  <c r="M339" i="149"/>
  <c r="L339" i="149"/>
  <c r="K339" i="149"/>
  <c r="J339" i="149"/>
  <c r="M338" i="149"/>
  <c r="L338" i="149"/>
  <c r="K338" i="149"/>
  <c r="J338" i="149"/>
  <c r="M337" i="149"/>
  <c r="L337" i="149"/>
  <c r="K337" i="149"/>
  <c r="J337" i="149"/>
  <c r="M336" i="149"/>
  <c r="L336" i="149"/>
  <c r="K336" i="149"/>
  <c r="J336" i="149"/>
  <c r="M335" i="149"/>
  <c r="L335" i="149"/>
  <c r="K335" i="149"/>
  <c r="J335" i="149"/>
  <c r="M334" i="149"/>
  <c r="L334" i="149"/>
  <c r="K334" i="149"/>
  <c r="J334" i="149"/>
  <c r="M333" i="149"/>
  <c r="L333" i="149"/>
  <c r="K333" i="149"/>
  <c r="J333" i="149"/>
  <c r="M332" i="149"/>
  <c r="L332" i="149"/>
  <c r="K332" i="149"/>
  <c r="J332" i="149"/>
  <c r="M331" i="149"/>
  <c r="L331" i="149"/>
  <c r="K331" i="149"/>
  <c r="J331" i="149"/>
  <c r="M330" i="149"/>
  <c r="L330" i="149"/>
  <c r="K330" i="149"/>
  <c r="J330" i="149"/>
  <c r="M329" i="149"/>
  <c r="L329" i="149"/>
  <c r="K329" i="149"/>
  <c r="J329" i="149"/>
  <c r="M328" i="149"/>
  <c r="L328" i="149"/>
  <c r="K328" i="149"/>
  <c r="J328" i="149"/>
  <c r="M327" i="149"/>
  <c r="L327" i="149"/>
  <c r="K327" i="149"/>
  <c r="J327" i="149"/>
  <c r="M326" i="149"/>
  <c r="L326" i="149"/>
  <c r="K326" i="149"/>
  <c r="J326" i="149"/>
  <c r="M325" i="149"/>
  <c r="L325" i="149"/>
  <c r="K325" i="149"/>
  <c r="J325" i="149"/>
  <c r="M324" i="149"/>
  <c r="L324" i="149"/>
  <c r="K324" i="149"/>
  <c r="J324" i="149"/>
  <c r="M323" i="149"/>
  <c r="L323" i="149"/>
  <c r="K323" i="149"/>
  <c r="J323" i="149"/>
  <c r="M322" i="149"/>
  <c r="L322" i="149"/>
  <c r="K322" i="149"/>
  <c r="J322" i="149"/>
  <c r="M321" i="149"/>
  <c r="L321" i="149"/>
  <c r="K321" i="149"/>
  <c r="J321" i="149"/>
  <c r="M320" i="149"/>
  <c r="L320" i="149"/>
  <c r="K320" i="149"/>
  <c r="J320" i="149"/>
  <c r="M319" i="149"/>
  <c r="L319" i="149"/>
  <c r="K319" i="149"/>
  <c r="J319" i="149"/>
  <c r="M318" i="149"/>
  <c r="L318" i="149"/>
  <c r="K318" i="149"/>
  <c r="J318" i="149"/>
  <c r="M317" i="149"/>
  <c r="L317" i="149"/>
  <c r="K317" i="149"/>
  <c r="J317" i="149"/>
  <c r="M316" i="149"/>
  <c r="L316" i="149"/>
  <c r="K316" i="149"/>
  <c r="J316" i="149"/>
  <c r="M315" i="149"/>
  <c r="L315" i="149"/>
  <c r="K315" i="149"/>
  <c r="J315" i="149"/>
  <c r="M314" i="149"/>
  <c r="L314" i="149"/>
  <c r="K314" i="149"/>
  <c r="J314" i="149"/>
  <c r="M313" i="149"/>
  <c r="L313" i="149"/>
  <c r="K313" i="149"/>
  <c r="J313" i="149"/>
  <c r="M312" i="149"/>
  <c r="L312" i="149"/>
  <c r="K312" i="149"/>
  <c r="J312" i="149"/>
  <c r="M311" i="149"/>
  <c r="L311" i="149"/>
  <c r="K311" i="149"/>
  <c r="J311" i="149"/>
  <c r="M310" i="149"/>
  <c r="L310" i="149"/>
  <c r="K310" i="149"/>
  <c r="J310" i="149"/>
  <c r="M309" i="149"/>
  <c r="L309" i="149"/>
  <c r="K309" i="149"/>
  <c r="J309" i="149"/>
  <c r="M308" i="149"/>
  <c r="L308" i="149"/>
  <c r="K308" i="149"/>
  <c r="J308" i="149"/>
  <c r="M307" i="149"/>
  <c r="L307" i="149"/>
  <c r="K307" i="149"/>
  <c r="J307" i="149"/>
  <c r="M306" i="149"/>
  <c r="L306" i="149"/>
  <c r="K306" i="149"/>
  <c r="J306" i="149"/>
  <c r="M305" i="149"/>
  <c r="L305" i="149"/>
  <c r="K305" i="149"/>
  <c r="J305" i="149"/>
  <c r="M304" i="149"/>
  <c r="L304" i="149"/>
  <c r="K304" i="149"/>
  <c r="J304" i="149"/>
  <c r="M303" i="149"/>
  <c r="L303" i="149"/>
  <c r="K303" i="149"/>
  <c r="J303" i="149"/>
  <c r="M302" i="149"/>
  <c r="L302" i="149"/>
  <c r="K302" i="149"/>
  <c r="J302" i="149"/>
  <c r="M301" i="149"/>
  <c r="L301" i="149"/>
  <c r="K301" i="149"/>
  <c r="J301" i="149"/>
  <c r="M300" i="149"/>
  <c r="L300" i="149"/>
  <c r="K300" i="149"/>
  <c r="J300" i="149"/>
  <c r="M299" i="149"/>
  <c r="L299" i="149"/>
  <c r="K299" i="149"/>
  <c r="J299" i="149"/>
  <c r="M298" i="149"/>
  <c r="L298" i="149"/>
  <c r="K298" i="149"/>
  <c r="J298" i="149"/>
  <c r="M297" i="149"/>
  <c r="L297" i="149"/>
  <c r="K297" i="149"/>
  <c r="J297" i="149"/>
  <c r="M296" i="149"/>
  <c r="L296" i="149"/>
  <c r="K296" i="149"/>
  <c r="J296" i="149"/>
  <c r="M295" i="149"/>
  <c r="L295" i="149"/>
  <c r="K295" i="149"/>
  <c r="J295" i="149"/>
  <c r="M294" i="149"/>
  <c r="L294" i="149"/>
  <c r="K294" i="149"/>
  <c r="J294" i="149"/>
  <c r="M293" i="149"/>
  <c r="L293" i="149"/>
  <c r="K293" i="149"/>
  <c r="J293" i="149"/>
  <c r="M292" i="149"/>
  <c r="L292" i="149"/>
  <c r="K292" i="149"/>
  <c r="J292" i="149"/>
  <c r="M291" i="149"/>
  <c r="L291" i="149"/>
  <c r="K291" i="149"/>
  <c r="J291" i="149"/>
  <c r="M290" i="149"/>
  <c r="L290" i="149"/>
  <c r="K290" i="149"/>
  <c r="J290" i="149"/>
  <c r="M289" i="149"/>
  <c r="L289" i="149"/>
  <c r="K289" i="149"/>
  <c r="J289" i="149"/>
  <c r="M288" i="149"/>
  <c r="L288" i="149"/>
  <c r="K288" i="149"/>
  <c r="J288" i="149"/>
  <c r="M287" i="149"/>
  <c r="L287" i="149"/>
  <c r="K287" i="149"/>
  <c r="J287" i="149"/>
  <c r="M286" i="149"/>
  <c r="L286" i="149"/>
  <c r="K286" i="149"/>
  <c r="J286" i="149"/>
  <c r="M285" i="149"/>
  <c r="L285" i="149"/>
  <c r="K285" i="149"/>
  <c r="J285" i="149"/>
  <c r="M284" i="149"/>
  <c r="L284" i="149"/>
  <c r="K284" i="149"/>
  <c r="J284" i="149"/>
  <c r="M283" i="149"/>
  <c r="L283" i="149"/>
  <c r="K283" i="149"/>
  <c r="J283" i="149"/>
  <c r="M282" i="149"/>
  <c r="L282" i="149"/>
  <c r="K282" i="149"/>
  <c r="J282" i="149"/>
  <c r="M281" i="149"/>
  <c r="L281" i="149"/>
  <c r="K281" i="149"/>
  <c r="J281" i="149"/>
  <c r="M280" i="149"/>
  <c r="L280" i="149"/>
  <c r="K280" i="149"/>
  <c r="J280" i="149"/>
  <c r="M279" i="149"/>
  <c r="L279" i="149"/>
  <c r="K279" i="149"/>
  <c r="J279" i="149"/>
  <c r="M278" i="149"/>
  <c r="L278" i="149"/>
  <c r="K278" i="149"/>
  <c r="J278" i="149"/>
  <c r="M277" i="149"/>
  <c r="L277" i="149"/>
  <c r="K277" i="149"/>
  <c r="J277" i="149"/>
  <c r="M276" i="149"/>
  <c r="L276" i="149"/>
  <c r="K276" i="149"/>
  <c r="J276" i="149"/>
  <c r="M275" i="149"/>
  <c r="L275" i="149"/>
  <c r="K275" i="149"/>
  <c r="J275" i="149"/>
  <c r="M274" i="149"/>
  <c r="L274" i="149"/>
  <c r="K274" i="149"/>
  <c r="J274" i="149"/>
  <c r="M273" i="149"/>
  <c r="L273" i="149"/>
  <c r="K273" i="149"/>
  <c r="J273" i="149"/>
  <c r="M272" i="149"/>
  <c r="L272" i="149"/>
  <c r="K272" i="149"/>
  <c r="J272" i="149"/>
  <c r="M271" i="149"/>
  <c r="L271" i="149"/>
  <c r="K271" i="149"/>
  <c r="J271" i="149"/>
  <c r="M270" i="149"/>
  <c r="L270" i="149"/>
  <c r="K270" i="149"/>
  <c r="J270" i="149"/>
  <c r="M269" i="149"/>
  <c r="L269" i="149"/>
  <c r="K269" i="149"/>
  <c r="J269" i="149"/>
  <c r="M268" i="149"/>
  <c r="L268" i="149"/>
  <c r="K268" i="149"/>
  <c r="J268" i="149"/>
  <c r="M267" i="149"/>
  <c r="L267" i="149"/>
  <c r="K267" i="149"/>
  <c r="J267" i="149"/>
  <c r="M266" i="149"/>
  <c r="L266" i="149"/>
  <c r="K266" i="149"/>
  <c r="J266" i="149"/>
  <c r="M265" i="149"/>
  <c r="L265" i="149"/>
  <c r="K265" i="149"/>
  <c r="J265" i="149"/>
  <c r="M264" i="149"/>
  <c r="L264" i="149"/>
  <c r="K264" i="149"/>
  <c r="J264" i="149"/>
  <c r="M263" i="149"/>
  <c r="L263" i="149"/>
  <c r="K263" i="149"/>
  <c r="J263" i="149"/>
  <c r="M262" i="149"/>
  <c r="L262" i="149"/>
  <c r="K262" i="149"/>
  <c r="J262" i="149"/>
  <c r="M261" i="149"/>
  <c r="L261" i="149"/>
  <c r="K261" i="149"/>
  <c r="J261" i="149"/>
  <c r="M260" i="149"/>
  <c r="L260" i="149"/>
  <c r="K260" i="149"/>
  <c r="J260" i="149"/>
  <c r="M259" i="149"/>
  <c r="L259" i="149"/>
  <c r="K259" i="149"/>
  <c r="J259" i="149"/>
  <c r="M258" i="149"/>
  <c r="L258" i="149"/>
  <c r="K258" i="149"/>
  <c r="J258" i="149"/>
  <c r="M257" i="149"/>
  <c r="L257" i="149"/>
  <c r="K257" i="149"/>
  <c r="J257" i="149"/>
  <c r="M256" i="149"/>
  <c r="L256" i="149"/>
  <c r="K256" i="149"/>
  <c r="J256" i="149"/>
  <c r="M255" i="149"/>
  <c r="L255" i="149"/>
  <c r="K255" i="149"/>
  <c r="J255" i="149"/>
  <c r="M254" i="149"/>
  <c r="L254" i="149"/>
  <c r="K254" i="149"/>
  <c r="J254" i="149"/>
  <c r="M253" i="149"/>
  <c r="L253" i="149"/>
  <c r="K253" i="149"/>
  <c r="J253" i="149"/>
  <c r="M252" i="149"/>
  <c r="L252" i="149"/>
  <c r="K252" i="149"/>
  <c r="J252" i="149"/>
  <c r="M251" i="149"/>
  <c r="L251" i="149"/>
  <c r="K251" i="149"/>
  <c r="J251" i="149"/>
  <c r="M250" i="149"/>
  <c r="L250" i="149"/>
  <c r="K250" i="149"/>
  <c r="J250" i="149"/>
  <c r="M249" i="149"/>
  <c r="L249" i="149"/>
  <c r="K249" i="149"/>
  <c r="J249" i="149"/>
  <c r="M248" i="149"/>
  <c r="L248" i="149"/>
  <c r="K248" i="149"/>
  <c r="J248" i="149"/>
  <c r="M247" i="149"/>
  <c r="L247" i="149"/>
  <c r="K247" i="149"/>
  <c r="J247" i="149"/>
  <c r="M246" i="149"/>
  <c r="L246" i="149"/>
  <c r="K246" i="149"/>
  <c r="J246" i="149"/>
  <c r="M245" i="149"/>
  <c r="L245" i="149"/>
  <c r="K245" i="149"/>
  <c r="J245" i="149"/>
  <c r="M244" i="149"/>
  <c r="L244" i="149"/>
  <c r="K244" i="149"/>
  <c r="J244" i="149"/>
  <c r="M243" i="149"/>
  <c r="L243" i="149"/>
  <c r="K243" i="149"/>
  <c r="J243" i="149"/>
  <c r="M242" i="149"/>
  <c r="L242" i="149"/>
  <c r="K242" i="149"/>
  <c r="J242" i="149"/>
  <c r="M241" i="149"/>
  <c r="L241" i="149"/>
  <c r="K241" i="149"/>
  <c r="J241" i="149"/>
  <c r="M240" i="149"/>
  <c r="L240" i="149"/>
  <c r="K240" i="149"/>
  <c r="J240" i="149"/>
  <c r="M239" i="149"/>
  <c r="L239" i="149"/>
  <c r="K239" i="149"/>
  <c r="J239" i="149"/>
  <c r="M238" i="149"/>
  <c r="L238" i="149"/>
  <c r="K238" i="149"/>
  <c r="J238" i="149"/>
  <c r="M237" i="149"/>
  <c r="L237" i="149"/>
  <c r="K237" i="149"/>
  <c r="J237" i="149"/>
  <c r="M236" i="149"/>
  <c r="L236" i="149"/>
  <c r="K236" i="149"/>
  <c r="J236" i="149"/>
  <c r="M235" i="149"/>
  <c r="L235" i="149"/>
  <c r="K235" i="149"/>
  <c r="J235" i="149"/>
  <c r="M234" i="149"/>
  <c r="L234" i="149"/>
  <c r="K234" i="149"/>
  <c r="J234" i="149"/>
  <c r="M233" i="149"/>
  <c r="L233" i="149"/>
  <c r="K233" i="149"/>
  <c r="J233" i="149"/>
  <c r="M232" i="149"/>
  <c r="L232" i="149"/>
  <c r="K232" i="149"/>
  <c r="J232" i="149"/>
  <c r="M231" i="149"/>
  <c r="L231" i="149"/>
  <c r="K231" i="149"/>
  <c r="J231" i="149"/>
  <c r="M230" i="149"/>
  <c r="L230" i="149"/>
  <c r="K230" i="149"/>
  <c r="J230" i="149"/>
  <c r="M229" i="149"/>
  <c r="L229" i="149"/>
  <c r="K229" i="149"/>
  <c r="J229" i="149"/>
  <c r="M228" i="149"/>
  <c r="L228" i="149"/>
  <c r="K228" i="149"/>
  <c r="J228" i="149"/>
  <c r="M227" i="149"/>
  <c r="L227" i="149"/>
  <c r="K227" i="149"/>
  <c r="J227" i="149"/>
  <c r="M226" i="149"/>
  <c r="L226" i="149"/>
  <c r="K226" i="149"/>
  <c r="J226" i="149"/>
  <c r="M225" i="149"/>
  <c r="L225" i="149"/>
  <c r="K225" i="149"/>
  <c r="J225" i="149"/>
  <c r="M224" i="149"/>
  <c r="L224" i="149"/>
  <c r="K224" i="149"/>
  <c r="J224" i="149"/>
  <c r="M223" i="149"/>
  <c r="L223" i="149"/>
  <c r="K223" i="149"/>
  <c r="J223" i="149"/>
  <c r="M222" i="149"/>
  <c r="L222" i="149"/>
  <c r="K222" i="149"/>
  <c r="J222" i="149"/>
  <c r="M221" i="149"/>
  <c r="L221" i="149"/>
  <c r="K221" i="149"/>
  <c r="J221" i="149"/>
  <c r="M220" i="149"/>
  <c r="L220" i="149"/>
  <c r="K220" i="149"/>
  <c r="J220" i="149"/>
  <c r="M219" i="149"/>
  <c r="L219" i="149"/>
  <c r="K219" i="149"/>
  <c r="J219" i="149"/>
  <c r="M218" i="149"/>
  <c r="L218" i="149"/>
  <c r="K218" i="149"/>
  <c r="J218" i="149"/>
  <c r="M217" i="149"/>
  <c r="L217" i="149"/>
  <c r="K217" i="149"/>
  <c r="J217" i="149"/>
  <c r="M216" i="149"/>
  <c r="L216" i="149"/>
  <c r="K216" i="149"/>
  <c r="J216" i="149"/>
  <c r="M215" i="149"/>
  <c r="L215" i="149"/>
  <c r="K215" i="149"/>
  <c r="J215" i="149"/>
  <c r="M214" i="149"/>
  <c r="L214" i="149"/>
  <c r="K214" i="149"/>
  <c r="J214" i="149"/>
  <c r="M213" i="149"/>
  <c r="L213" i="149"/>
  <c r="K213" i="149"/>
  <c r="J213" i="149"/>
  <c r="M212" i="149"/>
  <c r="L212" i="149"/>
  <c r="K212" i="149"/>
  <c r="J212" i="149"/>
  <c r="M211" i="149"/>
  <c r="L211" i="149"/>
  <c r="K211" i="149"/>
  <c r="J211" i="149"/>
  <c r="M210" i="149"/>
  <c r="L210" i="149"/>
  <c r="K210" i="149"/>
  <c r="J210" i="149"/>
  <c r="M209" i="149"/>
  <c r="L209" i="149"/>
  <c r="K209" i="149"/>
  <c r="J209" i="149"/>
  <c r="M208" i="149"/>
  <c r="L208" i="149"/>
  <c r="K208" i="149"/>
  <c r="J208" i="149"/>
  <c r="M207" i="149"/>
  <c r="L207" i="149"/>
  <c r="K207" i="149"/>
  <c r="J207" i="149"/>
  <c r="M206" i="149"/>
  <c r="L206" i="149"/>
  <c r="K206" i="149"/>
  <c r="J206" i="149"/>
  <c r="M205" i="149"/>
  <c r="L205" i="149"/>
  <c r="K205" i="149"/>
  <c r="J205" i="149"/>
  <c r="M204" i="149"/>
  <c r="L204" i="149"/>
  <c r="K204" i="149"/>
  <c r="J204" i="149"/>
  <c r="M203" i="149"/>
  <c r="L203" i="149"/>
  <c r="K203" i="149"/>
  <c r="J203" i="149"/>
  <c r="M202" i="149"/>
  <c r="L202" i="149"/>
  <c r="K202" i="149"/>
  <c r="J202" i="149"/>
  <c r="M201" i="149"/>
  <c r="L201" i="149"/>
  <c r="K201" i="149"/>
  <c r="J201" i="149"/>
  <c r="M200" i="149"/>
  <c r="L200" i="149"/>
  <c r="K200" i="149"/>
  <c r="J200" i="149"/>
  <c r="M199" i="149"/>
  <c r="L199" i="149"/>
  <c r="K199" i="149"/>
  <c r="J199" i="149"/>
  <c r="M198" i="149"/>
  <c r="L198" i="149"/>
  <c r="K198" i="149"/>
  <c r="J198" i="149"/>
  <c r="M197" i="149"/>
  <c r="L197" i="149"/>
  <c r="K197" i="149"/>
  <c r="J197" i="149"/>
  <c r="M196" i="149"/>
  <c r="L196" i="149"/>
  <c r="K196" i="149"/>
  <c r="J196" i="149"/>
  <c r="M195" i="149"/>
  <c r="L195" i="149"/>
  <c r="K195" i="149"/>
  <c r="J195" i="149"/>
  <c r="M194" i="149"/>
  <c r="L194" i="149"/>
  <c r="K194" i="149"/>
  <c r="J194" i="149"/>
  <c r="M193" i="149"/>
  <c r="L193" i="149"/>
  <c r="K193" i="149"/>
  <c r="J193" i="149"/>
  <c r="M192" i="149"/>
  <c r="L192" i="149"/>
  <c r="K192" i="149"/>
  <c r="J192" i="149"/>
  <c r="M191" i="149"/>
  <c r="L191" i="149"/>
  <c r="K191" i="149"/>
  <c r="J191" i="149"/>
  <c r="M190" i="149"/>
  <c r="L190" i="149"/>
  <c r="K190" i="149"/>
  <c r="J190" i="149"/>
  <c r="M189" i="149"/>
  <c r="L189" i="149"/>
  <c r="K189" i="149"/>
  <c r="J189" i="149"/>
  <c r="M188" i="149"/>
  <c r="L188" i="149"/>
  <c r="K188" i="149"/>
  <c r="J188" i="149"/>
  <c r="M187" i="149"/>
  <c r="L187" i="149"/>
  <c r="K187" i="149"/>
  <c r="J187" i="149"/>
  <c r="M186" i="149"/>
  <c r="L186" i="149"/>
  <c r="K186" i="149"/>
  <c r="J186" i="149"/>
  <c r="M185" i="149"/>
  <c r="L185" i="149"/>
  <c r="K185" i="149"/>
  <c r="J185" i="149"/>
  <c r="M184" i="149"/>
  <c r="L184" i="149"/>
  <c r="K184" i="149"/>
  <c r="J184" i="149"/>
  <c r="M183" i="149"/>
  <c r="L183" i="149"/>
  <c r="K183" i="149"/>
  <c r="J183" i="149"/>
  <c r="M182" i="149"/>
  <c r="L182" i="149"/>
  <c r="K182" i="149"/>
  <c r="J182" i="149"/>
  <c r="M181" i="149"/>
  <c r="L181" i="149"/>
  <c r="K181" i="149"/>
  <c r="J181" i="149"/>
  <c r="M180" i="149"/>
  <c r="L180" i="149"/>
  <c r="K180" i="149"/>
  <c r="J180" i="149"/>
  <c r="M179" i="149"/>
  <c r="L179" i="149"/>
  <c r="K179" i="149"/>
  <c r="J179" i="149"/>
  <c r="M178" i="149"/>
  <c r="L178" i="149"/>
  <c r="K178" i="149"/>
  <c r="J178" i="149"/>
  <c r="M177" i="149"/>
  <c r="L177" i="149"/>
  <c r="K177" i="149"/>
  <c r="J177" i="149"/>
  <c r="M176" i="149"/>
  <c r="L176" i="149"/>
  <c r="K176" i="149"/>
  <c r="J176" i="149"/>
  <c r="M175" i="149"/>
  <c r="L175" i="149"/>
  <c r="K175" i="149"/>
  <c r="J175" i="149"/>
  <c r="M174" i="149"/>
  <c r="L174" i="149"/>
  <c r="K174" i="149"/>
  <c r="J174" i="149"/>
  <c r="M173" i="149"/>
  <c r="L173" i="149"/>
  <c r="K173" i="149"/>
  <c r="J173" i="149"/>
  <c r="M172" i="149"/>
  <c r="L172" i="149"/>
  <c r="K172" i="149"/>
  <c r="J172" i="149"/>
  <c r="M171" i="149"/>
  <c r="L171" i="149"/>
  <c r="K171" i="149"/>
  <c r="J171" i="149"/>
  <c r="M170" i="149"/>
  <c r="L170" i="149"/>
  <c r="K170" i="149"/>
  <c r="J170" i="149"/>
  <c r="M169" i="149"/>
  <c r="L169" i="149"/>
  <c r="K169" i="149"/>
  <c r="J169" i="149"/>
  <c r="M168" i="149"/>
  <c r="L168" i="149"/>
  <c r="K168" i="149"/>
  <c r="J168" i="149"/>
  <c r="M167" i="149"/>
  <c r="L167" i="149"/>
  <c r="K167" i="149"/>
  <c r="J167" i="149"/>
  <c r="M166" i="149"/>
  <c r="L166" i="149"/>
  <c r="K166" i="149"/>
  <c r="J166" i="149"/>
  <c r="M165" i="149"/>
  <c r="L165" i="149"/>
  <c r="K165" i="149"/>
  <c r="J165" i="149"/>
  <c r="M164" i="149"/>
  <c r="L164" i="149"/>
  <c r="K164" i="149"/>
  <c r="J164" i="149"/>
  <c r="M163" i="149"/>
  <c r="L163" i="149"/>
  <c r="K163" i="149"/>
  <c r="J163" i="149"/>
  <c r="M162" i="149"/>
  <c r="L162" i="149"/>
  <c r="K162" i="149"/>
  <c r="J162" i="149"/>
  <c r="M161" i="149"/>
  <c r="L161" i="149"/>
  <c r="K161" i="149"/>
  <c r="J161" i="149"/>
  <c r="M160" i="149"/>
  <c r="L160" i="149"/>
  <c r="K160" i="149"/>
  <c r="J160" i="149"/>
  <c r="M159" i="149"/>
  <c r="L159" i="149"/>
  <c r="K159" i="149"/>
  <c r="J159" i="149"/>
  <c r="M158" i="149"/>
  <c r="L158" i="149"/>
  <c r="K158" i="149"/>
  <c r="J158" i="149"/>
  <c r="M157" i="149"/>
  <c r="L157" i="149"/>
  <c r="K157" i="149"/>
  <c r="J157" i="149"/>
  <c r="M156" i="149"/>
  <c r="L156" i="149"/>
  <c r="K156" i="149"/>
  <c r="J156" i="149"/>
  <c r="M155" i="149"/>
  <c r="L155" i="149"/>
  <c r="K155" i="149"/>
  <c r="J155" i="149"/>
  <c r="M154" i="149"/>
  <c r="L154" i="149"/>
  <c r="K154" i="149"/>
  <c r="J154" i="149"/>
  <c r="M153" i="149"/>
  <c r="L153" i="149"/>
  <c r="K153" i="149"/>
  <c r="J153" i="149"/>
  <c r="M152" i="149"/>
  <c r="L152" i="149"/>
  <c r="K152" i="149"/>
  <c r="J152" i="149"/>
  <c r="M151" i="149"/>
  <c r="L151" i="149"/>
  <c r="K151" i="149"/>
  <c r="J151" i="149"/>
  <c r="M150" i="149"/>
  <c r="L150" i="149"/>
  <c r="K150" i="149"/>
  <c r="J150" i="149"/>
  <c r="M149" i="149"/>
  <c r="L149" i="149"/>
  <c r="K149" i="149"/>
  <c r="J149" i="149"/>
  <c r="M148" i="149"/>
  <c r="L148" i="149"/>
  <c r="K148" i="149"/>
  <c r="J148" i="149"/>
  <c r="M147" i="149"/>
  <c r="L147" i="149"/>
  <c r="K147" i="149"/>
  <c r="J147" i="149"/>
  <c r="M146" i="149"/>
  <c r="L146" i="149"/>
  <c r="K146" i="149"/>
  <c r="J146" i="149"/>
  <c r="M145" i="149"/>
  <c r="L145" i="149"/>
  <c r="K145" i="149"/>
  <c r="J145" i="149"/>
  <c r="M144" i="149"/>
  <c r="L144" i="149"/>
  <c r="K144" i="149"/>
  <c r="J144" i="149"/>
  <c r="M143" i="149"/>
  <c r="L143" i="149"/>
  <c r="K143" i="149"/>
  <c r="J143" i="149"/>
  <c r="M142" i="149"/>
  <c r="L142" i="149"/>
  <c r="K142" i="149"/>
  <c r="J142" i="149"/>
  <c r="M141" i="149"/>
  <c r="L141" i="149"/>
  <c r="K141" i="149"/>
  <c r="J141" i="149"/>
  <c r="M140" i="149"/>
  <c r="L140" i="149"/>
  <c r="K140" i="149"/>
  <c r="J140" i="149"/>
  <c r="M139" i="149"/>
  <c r="L139" i="149"/>
  <c r="K139" i="149"/>
  <c r="J139" i="149"/>
  <c r="M138" i="149"/>
  <c r="L138" i="149"/>
  <c r="K138" i="149"/>
  <c r="J138" i="149"/>
  <c r="M137" i="149"/>
  <c r="L137" i="149"/>
  <c r="K137" i="149"/>
  <c r="J137" i="149"/>
  <c r="M136" i="149"/>
  <c r="L136" i="149"/>
  <c r="K136" i="149"/>
  <c r="J136" i="149"/>
  <c r="M135" i="149"/>
  <c r="L135" i="149"/>
  <c r="K135" i="149"/>
  <c r="J135" i="149"/>
  <c r="M134" i="149"/>
  <c r="L134" i="149"/>
  <c r="K134" i="149"/>
  <c r="J134" i="149"/>
  <c r="M133" i="149"/>
  <c r="L133" i="149"/>
  <c r="K133" i="149"/>
  <c r="J133" i="149"/>
  <c r="M132" i="149"/>
  <c r="L132" i="149"/>
  <c r="K132" i="149"/>
  <c r="J132" i="149"/>
  <c r="M131" i="149"/>
  <c r="L131" i="149"/>
  <c r="K131" i="149"/>
  <c r="J131" i="149"/>
  <c r="M130" i="149"/>
  <c r="L130" i="149"/>
  <c r="K130" i="149"/>
  <c r="J130" i="149"/>
  <c r="M129" i="149"/>
  <c r="L129" i="149"/>
  <c r="K129" i="149"/>
  <c r="J129" i="149"/>
  <c r="M128" i="149"/>
  <c r="L128" i="149"/>
  <c r="K128" i="149"/>
  <c r="J128" i="149"/>
  <c r="M127" i="149"/>
  <c r="L127" i="149"/>
  <c r="K127" i="149"/>
  <c r="J127" i="149"/>
  <c r="M126" i="149"/>
  <c r="L126" i="149"/>
  <c r="K126" i="149"/>
  <c r="J126" i="149"/>
  <c r="M125" i="149"/>
  <c r="L125" i="149"/>
  <c r="K125" i="149"/>
  <c r="J125" i="149"/>
  <c r="M124" i="149"/>
  <c r="L124" i="149"/>
  <c r="K124" i="149"/>
  <c r="J124" i="149"/>
  <c r="M123" i="149"/>
  <c r="L123" i="149"/>
  <c r="K123" i="149"/>
  <c r="J123" i="149"/>
  <c r="M122" i="149"/>
  <c r="L122" i="149"/>
  <c r="K122" i="149"/>
  <c r="J122" i="149"/>
  <c r="M121" i="149"/>
  <c r="L121" i="149"/>
  <c r="K121" i="149"/>
  <c r="J121" i="149"/>
  <c r="M120" i="149"/>
  <c r="L120" i="149"/>
  <c r="K120" i="149"/>
  <c r="J120" i="149"/>
  <c r="M119" i="149"/>
  <c r="L119" i="149"/>
  <c r="K119" i="149"/>
  <c r="J119" i="149"/>
  <c r="M118" i="149"/>
  <c r="L118" i="149"/>
  <c r="K118" i="149"/>
  <c r="J118" i="149"/>
  <c r="M117" i="149"/>
  <c r="L117" i="149"/>
  <c r="K117" i="149"/>
  <c r="J117" i="149"/>
  <c r="M116" i="149"/>
  <c r="L116" i="149"/>
  <c r="K116" i="149"/>
  <c r="J116" i="149"/>
  <c r="M115" i="149"/>
  <c r="L115" i="149"/>
  <c r="K115" i="149"/>
  <c r="J115" i="149"/>
  <c r="M114" i="149"/>
  <c r="L114" i="149"/>
  <c r="K114" i="149"/>
  <c r="J114" i="149"/>
  <c r="M113" i="149"/>
  <c r="L113" i="149"/>
  <c r="K113" i="149"/>
  <c r="J113" i="149"/>
  <c r="M112" i="149"/>
  <c r="L112" i="149"/>
  <c r="K112" i="149"/>
  <c r="J112" i="149"/>
  <c r="M111" i="149"/>
  <c r="L111" i="149"/>
  <c r="K111" i="149"/>
  <c r="J111" i="149"/>
  <c r="M110" i="149"/>
  <c r="L110" i="149"/>
  <c r="K110" i="149"/>
  <c r="J110" i="149"/>
  <c r="M109" i="149"/>
  <c r="L109" i="149"/>
  <c r="K109" i="149"/>
  <c r="J109" i="149"/>
  <c r="M108" i="149"/>
  <c r="L108" i="149"/>
  <c r="K108" i="149"/>
  <c r="J108" i="149"/>
  <c r="M107" i="149"/>
  <c r="L107" i="149"/>
  <c r="K107" i="149"/>
  <c r="J107" i="149"/>
  <c r="M106" i="149"/>
  <c r="L106" i="149"/>
  <c r="K106" i="149"/>
  <c r="J106" i="149"/>
  <c r="M105" i="149"/>
  <c r="L105" i="149"/>
  <c r="K105" i="149"/>
  <c r="J105" i="149"/>
  <c r="M104" i="149"/>
  <c r="L104" i="149"/>
  <c r="K104" i="149"/>
  <c r="J104" i="149"/>
  <c r="M103" i="149"/>
  <c r="L103" i="149"/>
  <c r="K103" i="149"/>
  <c r="J103" i="149"/>
  <c r="M102" i="149"/>
  <c r="L102" i="149"/>
  <c r="K102" i="149"/>
  <c r="J102" i="149"/>
  <c r="M101" i="149"/>
  <c r="L101" i="149"/>
  <c r="K101" i="149"/>
  <c r="J101" i="149"/>
  <c r="M100" i="149"/>
  <c r="L100" i="149"/>
  <c r="K100" i="149"/>
  <c r="J100" i="149"/>
  <c r="M99" i="149"/>
  <c r="L99" i="149"/>
  <c r="K99" i="149"/>
  <c r="J99" i="149"/>
  <c r="M98" i="149"/>
  <c r="L98" i="149"/>
  <c r="K98" i="149"/>
  <c r="J98" i="149"/>
  <c r="M97" i="149"/>
  <c r="L97" i="149"/>
  <c r="K97" i="149"/>
  <c r="J97" i="149"/>
  <c r="M96" i="149"/>
  <c r="L96" i="149"/>
  <c r="K96" i="149"/>
  <c r="J96" i="149"/>
  <c r="M95" i="149"/>
  <c r="L95" i="149"/>
  <c r="K95" i="149"/>
  <c r="J95" i="149"/>
  <c r="M94" i="149"/>
  <c r="L94" i="149"/>
  <c r="K94" i="149"/>
  <c r="J94" i="149"/>
  <c r="M93" i="149"/>
  <c r="L93" i="149"/>
  <c r="K93" i="149"/>
  <c r="J93" i="149"/>
  <c r="M92" i="149"/>
  <c r="L92" i="149"/>
  <c r="K92" i="149"/>
  <c r="J92" i="149"/>
  <c r="M91" i="149"/>
  <c r="L91" i="149"/>
  <c r="K91" i="149"/>
  <c r="J91" i="149"/>
  <c r="M90" i="149"/>
  <c r="L90" i="149"/>
  <c r="K90" i="149"/>
  <c r="J90" i="149"/>
  <c r="M89" i="149"/>
  <c r="L89" i="149"/>
  <c r="K89" i="149"/>
  <c r="J89" i="149"/>
  <c r="M88" i="149"/>
  <c r="L88" i="149"/>
  <c r="K88" i="149"/>
  <c r="J88" i="149"/>
  <c r="M87" i="149"/>
  <c r="L87" i="149"/>
  <c r="K87" i="149"/>
  <c r="J87" i="149"/>
  <c r="M86" i="149"/>
  <c r="L86" i="149"/>
  <c r="K86" i="149"/>
  <c r="J86" i="149"/>
  <c r="M85" i="149"/>
  <c r="L85" i="149"/>
  <c r="K85" i="149"/>
  <c r="J85" i="149"/>
  <c r="M84" i="149"/>
  <c r="L84" i="149"/>
  <c r="K84" i="149"/>
  <c r="J84" i="149"/>
  <c r="M83" i="149"/>
  <c r="L83" i="149"/>
  <c r="K83" i="149"/>
  <c r="J83" i="149"/>
  <c r="M82" i="149"/>
  <c r="L82" i="149"/>
  <c r="K82" i="149"/>
  <c r="J82" i="149"/>
  <c r="M81" i="149"/>
  <c r="L81" i="149"/>
  <c r="K81" i="149"/>
  <c r="J81" i="149"/>
  <c r="M80" i="149"/>
  <c r="L80" i="149"/>
  <c r="K80" i="149"/>
  <c r="J80" i="149"/>
  <c r="M79" i="149"/>
  <c r="L79" i="149"/>
  <c r="K79" i="149"/>
  <c r="J79" i="149"/>
  <c r="M78" i="149"/>
  <c r="L78" i="149"/>
  <c r="K78" i="149"/>
  <c r="J78" i="149"/>
  <c r="M77" i="149"/>
  <c r="L77" i="149"/>
  <c r="K77" i="149"/>
  <c r="J77" i="149"/>
  <c r="M76" i="149"/>
  <c r="L76" i="149"/>
  <c r="K76" i="149"/>
  <c r="J76" i="149"/>
  <c r="M75" i="149"/>
  <c r="L75" i="149"/>
  <c r="K75" i="149"/>
  <c r="J75" i="149"/>
  <c r="M74" i="149"/>
  <c r="L74" i="149"/>
  <c r="K74" i="149"/>
  <c r="J74" i="149"/>
  <c r="M73" i="149"/>
  <c r="L73" i="149"/>
  <c r="K73" i="149"/>
  <c r="J73" i="149"/>
  <c r="M72" i="149"/>
  <c r="L72" i="149"/>
  <c r="K72" i="149"/>
  <c r="J72" i="149"/>
  <c r="M71" i="149"/>
  <c r="L71" i="149"/>
  <c r="K71" i="149"/>
  <c r="J71" i="149"/>
  <c r="M70" i="149"/>
  <c r="L70" i="149"/>
  <c r="K70" i="149"/>
  <c r="J70" i="149"/>
  <c r="M69" i="149"/>
  <c r="L69" i="149"/>
  <c r="K69" i="149"/>
  <c r="J69" i="149"/>
  <c r="M68" i="149"/>
  <c r="L68" i="149"/>
  <c r="K68" i="149"/>
  <c r="J68" i="149"/>
  <c r="M67" i="149"/>
  <c r="L67" i="149"/>
  <c r="K67" i="149"/>
  <c r="J67" i="149"/>
  <c r="M66" i="149"/>
  <c r="L66" i="149"/>
  <c r="K66" i="149"/>
  <c r="J66" i="149"/>
  <c r="M65" i="149"/>
  <c r="L65" i="149"/>
  <c r="K65" i="149"/>
  <c r="J65" i="149"/>
  <c r="M64" i="149"/>
  <c r="L64" i="149"/>
  <c r="K64" i="149"/>
  <c r="J64" i="149"/>
  <c r="M63" i="149"/>
  <c r="L63" i="149"/>
  <c r="K63" i="149"/>
  <c r="J63" i="149"/>
  <c r="M62" i="149"/>
  <c r="L62" i="149"/>
  <c r="K62" i="149"/>
  <c r="J62" i="149"/>
  <c r="M61" i="149"/>
  <c r="L61" i="149"/>
  <c r="K61" i="149"/>
  <c r="J61" i="149"/>
  <c r="M60" i="149"/>
  <c r="L60" i="149"/>
  <c r="K60" i="149"/>
  <c r="J60" i="149"/>
  <c r="M59" i="149"/>
  <c r="L59" i="149"/>
  <c r="K59" i="149"/>
  <c r="J59" i="149"/>
  <c r="M58" i="149"/>
  <c r="L58" i="149"/>
  <c r="K58" i="149"/>
  <c r="J58" i="149"/>
  <c r="M57" i="149"/>
  <c r="L57" i="149"/>
  <c r="K57" i="149"/>
  <c r="J57" i="149"/>
  <c r="M56" i="149"/>
  <c r="L56" i="149"/>
  <c r="K56" i="149"/>
  <c r="J56" i="149"/>
  <c r="M55" i="149"/>
  <c r="L55" i="149"/>
  <c r="K55" i="149"/>
  <c r="J55" i="149"/>
  <c r="M54" i="149"/>
  <c r="L54" i="149"/>
  <c r="K54" i="149"/>
  <c r="J54" i="149"/>
  <c r="M53" i="149"/>
  <c r="L53" i="149"/>
  <c r="K53" i="149"/>
  <c r="J53" i="149"/>
  <c r="M52" i="149"/>
  <c r="L52" i="149"/>
  <c r="K52" i="149"/>
  <c r="J52" i="149"/>
  <c r="M51" i="149"/>
  <c r="L51" i="149"/>
  <c r="K51" i="149"/>
  <c r="J51" i="149"/>
  <c r="M50" i="149"/>
  <c r="L50" i="149"/>
  <c r="K50" i="149"/>
  <c r="J50" i="149"/>
  <c r="M49" i="149"/>
  <c r="L49" i="149"/>
  <c r="K49" i="149"/>
  <c r="J49" i="149"/>
  <c r="M48" i="149"/>
  <c r="L48" i="149"/>
  <c r="K48" i="149"/>
  <c r="J48" i="149"/>
  <c r="M47" i="149"/>
  <c r="L47" i="149"/>
  <c r="K47" i="149"/>
  <c r="J47" i="149"/>
  <c r="M46" i="149"/>
  <c r="L46" i="149"/>
  <c r="K46" i="149"/>
  <c r="J46" i="149"/>
  <c r="M45" i="149"/>
  <c r="L45" i="149"/>
  <c r="K45" i="149"/>
  <c r="J45" i="149"/>
  <c r="M44" i="149"/>
  <c r="L44" i="149"/>
  <c r="K44" i="149"/>
  <c r="J44" i="149"/>
  <c r="M43" i="149"/>
  <c r="L43" i="149"/>
  <c r="K43" i="149"/>
  <c r="J43" i="149"/>
  <c r="M42" i="149"/>
  <c r="L42" i="149"/>
  <c r="K42" i="149"/>
  <c r="J42" i="149"/>
  <c r="M41" i="149"/>
  <c r="L41" i="149"/>
  <c r="K41" i="149"/>
  <c r="J41" i="149"/>
  <c r="M40" i="149"/>
  <c r="L40" i="149"/>
  <c r="K40" i="149"/>
  <c r="J40" i="149"/>
  <c r="M39" i="149"/>
  <c r="L39" i="149"/>
  <c r="K39" i="149"/>
  <c r="J39" i="149"/>
  <c r="M38" i="149"/>
  <c r="L38" i="149"/>
  <c r="K38" i="149"/>
  <c r="J38" i="149"/>
  <c r="M37" i="149"/>
  <c r="L37" i="149"/>
  <c r="K37" i="149"/>
  <c r="J37" i="149"/>
  <c r="M36" i="149"/>
  <c r="L36" i="149"/>
  <c r="K36" i="149"/>
  <c r="J36" i="149"/>
  <c r="M35" i="149"/>
  <c r="L35" i="149"/>
  <c r="K35" i="149"/>
  <c r="J35" i="149"/>
  <c r="M34" i="149"/>
  <c r="L34" i="149"/>
  <c r="K34" i="149"/>
  <c r="J34" i="149"/>
  <c r="M33" i="149"/>
  <c r="L33" i="149"/>
  <c r="K33" i="149"/>
  <c r="J33" i="149"/>
  <c r="M32" i="149"/>
  <c r="L32" i="149"/>
  <c r="K32" i="149"/>
  <c r="J32" i="149"/>
  <c r="M31" i="149"/>
  <c r="L31" i="149"/>
  <c r="K31" i="149"/>
  <c r="J31" i="149"/>
  <c r="M30" i="149"/>
  <c r="L30" i="149"/>
  <c r="K30" i="149"/>
  <c r="J30" i="149"/>
  <c r="K29" i="149"/>
  <c r="J29" i="149"/>
  <c r="M28" i="149"/>
  <c r="K28" i="149"/>
  <c r="M27" i="149"/>
  <c r="L27" i="149"/>
  <c r="K27" i="149"/>
  <c r="J27" i="149"/>
  <c r="K26" i="149"/>
  <c r="J26" i="149"/>
  <c r="K25" i="149"/>
  <c r="J25" i="149"/>
  <c r="M24" i="149"/>
  <c r="K24" i="149"/>
  <c r="J24" i="149"/>
  <c r="K23" i="149"/>
  <c r="K22" i="149"/>
  <c r="J22" i="149"/>
  <c r="K21" i="149"/>
  <c r="J21" i="149"/>
  <c r="K20" i="149"/>
  <c r="J20" i="149"/>
  <c r="K19" i="149"/>
  <c r="J19" i="149"/>
  <c r="L18" i="149"/>
  <c r="K18" i="149"/>
  <c r="J18" i="149"/>
  <c r="L17" i="149"/>
  <c r="K17" i="149"/>
  <c r="J17" i="149"/>
  <c r="K16" i="149"/>
  <c r="J16" i="149"/>
  <c r="J15" i="149"/>
  <c r="I298" i="89" l="1"/>
  <c r="J298" i="89"/>
  <c r="E311" i="5"/>
  <c r="P37" i="5" l="1"/>
  <c r="J37" i="5" s="1"/>
  <c r="L37" i="5" s="1"/>
  <c r="P36" i="5"/>
  <c r="J36" i="5" s="1"/>
  <c r="L36" i="5" s="1"/>
  <c r="P35" i="5"/>
  <c r="J35" i="5" s="1"/>
  <c r="L35" i="5" s="1"/>
  <c r="P34" i="5"/>
  <c r="J34" i="5" s="1"/>
  <c r="P33" i="5"/>
  <c r="J33" i="5" s="1"/>
  <c r="L33" i="5" s="1"/>
  <c r="O1513" i="234" l="1"/>
  <c r="M1545" i="233"/>
  <c r="O1514" i="234"/>
  <c r="M1546" i="233"/>
  <c r="C90" i="4"/>
  <c r="C188" i="4"/>
  <c r="C183" i="4"/>
  <c r="C178" i="4"/>
  <c r="C163" i="4"/>
  <c r="C158" i="4"/>
  <c r="C153" i="4"/>
  <c r="C148" i="4"/>
  <c r="C143" i="4"/>
  <c r="G7" i="152"/>
  <c r="E3" i="152"/>
  <c r="L23" i="80"/>
  <c r="K23" i="80"/>
  <c r="I23" i="80"/>
  <c r="H23" i="80"/>
  <c r="G23" i="80"/>
  <c r="F23" i="80"/>
  <c r="C21" i="80"/>
  <c r="C15" i="80"/>
  <c r="E4" i="80"/>
  <c r="E74" i="80" s="1"/>
  <c r="F132" i="80" l="1"/>
  <c r="S1546" i="233"/>
  <c r="V2652" i="233"/>
  <c r="V2491" i="233"/>
  <c r="W1514" i="234"/>
  <c r="D1514" i="234" s="1"/>
  <c r="R1514" i="234"/>
  <c r="S1514" i="234"/>
  <c r="U2136" i="234"/>
  <c r="S1545" i="233"/>
  <c r="V2329" i="233"/>
  <c r="V2167" i="233"/>
  <c r="W1513" i="234"/>
  <c r="D1513" i="234" s="1"/>
  <c r="R1513" i="234"/>
  <c r="S1513" i="234"/>
  <c r="U1974" i="234"/>
  <c r="C39" i="80"/>
  <c r="M135" i="136"/>
  <c r="G135" i="136" s="1"/>
  <c r="I135" i="136" s="1"/>
  <c r="M134" i="136"/>
  <c r="G134" i="136" s="1"/>
  <c r="M133" i="136"/>
  <c r="G133" i="136" s="1"/>
  <c r="I133" i="136" s="1"/>
  <c r="M132" i="136"/>
  <c r="G132" i="136" s="1"/>
  <c r="I132" i="136" s="1"/>
  <c r="M131" i="136"/>
  <c r="G131" i="136" s="1"/>
  <c r="I131" i="136" s="1"/>
  <c r="H484" i="149"/>
  <c r="G484" i="149"/>
  <c r="I484" i="149"/>
  <c r="K15" i="149"/>
  <c r="D4" i="149"/>
  <c r="C2" i="149"/>
  <c r="K287" i="136"/>
  <c r="F287" i="136" s="1"/>
  <c r="K288" i="136"/>
  <c r="F288" i="136" s="1"/>
  <c r="M308" i="136"/>
  <c r="M307" i="136"/>
  <c r="G307" i="136" s="1"/>
  <c r="I307" i="136" s="1"/>
  <c r="M306" i="136"/>
  <c r="G306" i="136" s="1"/>
  <c r="M305" i="136"/>
  <c r="G305" i="136" s="1"/>
  <c r="M304" i="136"/>
  <c r="G304" i="136" s="1"/>
  <c r="M303" i="136"/>
  <c r="G303" i="136" s="1"/>
  <c r="M302" i="136"/>
  <c r="M301" i="136"/>
  <c r="G301" i="136" s="1"/>
  <c r="M300" i="136"/>
  <c r="G300" i="136" s="1"/>
  <c r="M299" i="136"/>
  <c r="G299" i="136" s="1"/>
  <c r="M298" i="136"/>
  <c r="G298" i="136" s="1"/>
  <c r="M297" i="136"/>
  <c r="G297" i="136" s="1"/>
  <c r="M296" i="136"/>
  <c r="G296" i="136" s="1"/>
  <c r="M295" i="136"/>
  <c r="G295" i="136" s="1"/>
  <c r="M294" i="136"/>
  <c r="G294" i="136" s="1"/>
  <c r="I294" i="136" s="1"/>
  <c r="M293" i="136"/>
  <c r="G293" i="136" s="1"/>
  <c r="M292" i="136"/>
  <c r="G292" i="136" s="1"/>
  <c r="M291" i="136"/>
  <c r="G291" i="136" s="1"/>
  <c r="M290" i="136"/>
  <c r="G290" i="136" s="1"/>
  <c r="M289" i="136"/>
  <c r="G289" i="136" s="1"/>
  <c r="M288" i="136"/>
  <c r="G288" i="136" s="1"/>
  <c r="M287" i="136"/>
  <c r="G287" i="136" s="1"/>
  <c r="M286" i="136"/>
  <c r="G286" i="136" s="1"/>
  <c r="M285" i="136"/>
  <c r="G285" i="136" s="1"/>
  <c r="M284" i="136"/>
  <c r="G284" i="136" s="1"/>
  <c r="M283" i="136"/>
  <c r="G283" i="136" s="1"/>
  <c r="M282" i="136"/>
  <c r="G282" i="136" s="1"/>
  <c r="M281" i="136"/>
  <c r="G281" i="136" s="1"/>
  <c r="M280" i="136"/>
  <c r="G280" i="136" s="1"/>
  <c r="M279" i="136"/>
  <c r="G279" i="136" s="1"/>
  <c r="M278" i="136"/>
  <c r="M277" i="136"/>
  <c r="G277" i="136" s="1"/>
  <c r="M276" i="136"/>
  <c r="G276" i="136" s="1"/>
  <c r="M275" i="136"/>
  <c r="G275" i="136" s="1"/>
  <c r="M274" i="136"/>
  <c r="G274" i="136" s="1"/>
  <c r="I274" i="136" s="1"/>
  <c r="M273" i="136"/>
  <c r="G273" i="136" s="1"/>
  <c r="M272" i="136"/>
  <c r="G272" i="136" s="1"/>
  <c r="M271" i="136"/>
  <c r="G271" i="136" s="1"/>
  <c r="M270" i="136"/>
  <c r="G270" i="136" s="1"/>
  <c r="M269" i="136"/>
  <c r="G269" i="136" s="1"/>
  <c r="M267" i="136"/>
  <c r="G267" i="136" s="1"/>
  <c r="M266" i="136"/>
  <c r="G266" i="136" s="1"/>
  <c r="M264" i="136"/>
  <c r="G264" i="136" s="1"/>
  <c r="M262" i="136"/>
  <c r="G262" i="136" s="1"/>
  <c r="M261" i="136"/>
  <c r="G261" i="136" s="1"/>
  <c r="M260" i="136"/>
  <c r="G260" i="136" s="1"/>
  <c r="M259" i="136"/>
  <c r="G259" i="136" s="1"/>
  <c r="M258" i="136"/>
  <c r="G258" i="136" s="1"/>
  <c r="M257" i="136"/>
  <c r="G257" i="136" s="1"/>
  <c r="M256" i="136"/>
  <c r="G256" i="136" s="1"/>
  <c r="M255" i="136"/>
  <c r="G255" i="136" s="1"/>
  <c r="M254" i="136"/>
  <c r="G254" i="136" s="1"/>
  <c r="M253" i="136"/>
  <c r="G253" i="136" s="1"/>
  <c r="M252" i="136"/>
  <c r="G252" i="136" s="1"/>
  <c r="M251" i="136"/>
  <c r="G251" i="136" s="1"/>
  <c r="M250" i="136"/>
  <c r="G250" i="136" s="1"/>
  <c r="M249" i="136"/>
  <c r="G249" i="136" s="1"/>
  <c r="I249" i="136" s="1"/>
  <c r="M230" i="136"/>
  <c r="G230" i="136" s="1"/>
  <c r="M229" i="136"/>
  <c r="G229" i="136" s="1"/>
  <c r="I229" i="136" s="1"/>
  <c r="F229" i="5" s="1"/>
  <c r="M228" i="136"/>
  <c r="G228" i="136" s="1"/>
  <c r="I228" i="136" s="1"/>
  <c r="F228" i="5" s="1"/>
  <c r="M227" i="136"/>
  <c r="G227" i="136" s="1"/>
  <c r="M226" i="136"/>
  <c r="G226" i="136" s="1"/>
  <c r="I226" i="136" s="1"/>
  <c r="M225" i="136"/>
  <c r="G225" i="136" s="1"/>
  <c r="I225" i="136" s="1"/>
  <c r="F225" i="5" s="1"/>
  <c r="M224" i="136"/>
  <c r="G224" i="136" s="1"/>
  <c r="I224" i="136" s="1"/>
  <c r="F224" i="5" s="1"/>
  <c r="M223" i="136"/>
  <c r="G223" i="136" s="1"/>
  <c r="M222" i="136"/>
  <c r="G222" i="136" s="1"/>
  <c r="I222" i="136" s="1"/>
  <c r="M221" i="136"/>
  <c r="G221" i="136" s="1"/>
  <c r="I221" i="136" s="1"/>
  <c r="F221" i="5" s="1"/>
  <c r="M220" i="136"/>
  <c r="G220" i="136" s="1"/>
  <c r="I220" i="136" s="1"/>
  <c r="F220" i="5" s="1"/>
  <c r="M219" i="136"/>
  <c r="G219" i="136" s="1"/>
  <c r="M218" i="136"/>
  <c r="G218" i="136" s="1"/>
  <c r="I218" i="136" s="1"/>
  <c r="M217" i="136"/>
  <c r="G217" i="136" s="1"/>
  <c r="I217" i="136" s="1"/>
  <c r="F217" i="5" s="1"/>
  <c r="M216" i="136"/>
  <c r="G216" i="136" s="1"/>
  <c r="I216" i="136" s="1"/>
  <c r="F216" i="5" s="1"/>
  <c r="M215" i="136"/>
  <c r="G215" i="136" s="1"/>
  <c r="M214" i="136"/>
  <c r="G214" i="136" s="1"/>
  <c r="I214" i="136" s="1"/>
  <c r="M213" i="136"/>
  <c r="G213" i="136" s="1"/>
  <c r="I213" i="136" s="1"/>
  <c r="F213" i="5" s="1"/>
  <c r="M212" i="136"/>
  <c r="G212" i="136" s="1"/>
  <c r="I212" i="136" s="1"/>
  <c r="F212" i="5" s="1"/>
  <c r="M211" i="136"/>
  <c r="G211" i="136" s="1"/>
  <c r="M210" i="136"/>
  <c r="G210" i="136" s="1"/>
  <c r="I210" i="136" s="1"/>
  <c r="M209" i="136"/>
  <c r="G209" i="136" s="1"/>
  <c r="I209" i="136" s="1"/>
  <c r="F209" i="5" s="1"/>
  <c r="M208" i="136"/>
  <c r="G208" i="136" s="1"/>
  <c r="I208" i="136" s="1"/>
  <c r="F208" i="5" s="1"/>
  <c r="M207" i="136"/>
  <c r="G207" i="136" s="1"/>
  <c r="M206" i="136"/>
  <c r="G206" i="136" s="1"/>
  <c r="I206" i="136" s="1"/>
  <c r="M205" i="136"/>
  <c r="G205" i="136" s="1"/>
  <c r="I205" i="136" s="1"/>
  <c r="F205" i="5" s="1"/>
  <c r="M204" i="136"/>
  <c r="G204" i="136" s="1"/>
  <c r="I204" i="136" s="1"/>
  <c r="F204" i="5" s="1"/>
  <c r="M203" i="136"/>
  <c r="G203" i="136" s="1"/>
  <c r="M202" i="136"/>
  <c r="G202" i="136" s="1"/>
  <c r="I202" i="136" s="1"/>
  <c r="M201" i="136"/>
  <c r="G201" i="136" s="1"/>
  <c r="I201" i="136" s="1"/>
  <c r="F201" i="5" s="1"/>
  <c r="M200" i="136"/>
  <c r="G200" i="136" s="1"/>
  <c r="I200" i="136" s="1"/>
  <c r="F200" i="5" s="1"/>
  <c r="M199" i="136"/>
  <c r="G199" i="136" s="1"/>
  <c r="M198" i="136"/>
  <c r="G198" i="136" s="1"/>
  <c r="I198" i="136" s="1"/>
  <c r="M197" i="136"/>
  <c r="G197" i="136" s="1"/>
  <c r="M196" i="136"/>
  <c r="G196" i="136" s="1"/>
  <c r="M195" i="136"/>
  <c r="G195" i="136" s="1"/>
  <c r="M194" i="136"/>
  <c r="G194" i="136" s="1"/>
  <c r="M193" i="136"/>
  <c r="G193" i="136" s="1"/>
  <c r="M192" i="136"/>
  <c r="G192" i="136" s="1"/>
  <c r="M191" i="136"/>
  <c r="G191" i="136" s="1"/>
  <c r="M190" i="136"/>
  <c r="G190" i="136" s="1"/>
  <c r="M189" i="136"/>
  <c r="G189" i="136" s="1"/>
  <c r="M188" i="136"/>
  <c r="G188" i="136" s="1"/>
  <c r="M187" i="136"/>
  <c r="G187" i="136" s="1"/>
  <c r="M186" i="136"/>
  <c r="G186" i="136" s="1"/>
  <c r="M185" i="136"/>
  <c r="G185" i="136" s="1"/>
  <c r="M184" i="136"/>
  <c r="G184" i="136" s="1"/>
  <c r="M183" i="136"/>
  <c r="G183" i="136" s="1"/>
  <c r="M182" i="136"/>
  <c r="G182" i="136" s="1"/>
  <c r="M181" i="136"/>
  <c r="M180" i="136"/>
  <c r="G180" i="136" s="1"/>
  <c r="M179" i="136"/>
  <c r="G179" i="136" s="1"/>
  <c r="M178" i="136"/>
  <c r="G178" i="136" s="1"/>
  <c r="M175" i="136"/>
  <c r="G175" i="136" s="1"/>
  <c r="M174" i="136"/>
  <c r="G174" i="136" s="1"/>
  <c r="M173" i="136"/>
  <c r="G173" i="136" s="1"/>
  <c r="M172" i="136"/>
  <c r="G172" i="136" s="1"/>
  <c r="M171" i="136"/>
  <c r="G171" i="136" s="1"/>
  <c r="M170" i="136"/>
  <c r="G170" i="136" s="1"/>
  <c r="M169" i="136"/>
  <c r="G169" i="136" s="1"/>
  <c r="M168" i="136"/>
  <c r="G168" i="136" s="1"/>
  <c r="M167" i="136"/>
  <c r="G167" i="136" s="1"/>
  <c r="M166" i="136"/>
  <c r="G166" i="136" s="1"/>
  <c r="M165" i="136"/>
  <c r="G165" i="136" s="1"/>
  <c r="M164" i="136"/>
  <c r="G164" i="136" s="1"/>
  <c r="M163" i="136"/>
  <c r="G163" i="136" s="1"/>
  <c r="I163" i="136" s="1"/>
  <c r="K308" i="136"/>
  <c r="F308" i="136" s="1"/>
  <c r="K307" i="136"/>
  <c r="K306" i="136"/>
  <c r="F306" i="136" s="1"/>
  <c r="K305" i="136"/>
  <c r="K304" i="136"/>
  <c r="F304" i="136" s="1"/>
  <c r="K303" i="136"/>
  <c r="F303" i="136" s="1"/>
  <c r="K302" i="136"/>
  <c r="F302" i="136" s="1"/>
  <c r="K301" i="136"/>
  <c r="F301" i="136" s="1"/>
  <c r="K300" i="136"/>
  <c r="F300" i="136" s="1"/>
  <c r="K299" i="136"/>
  <c r="K298" i="136"/>
  <c r="K297" i="136"/>
  <c r="F297" i="136" s="1"/>
  <c r="K296" i="136"/>
  <c r="F296" i="136" s="1"/>
  <c r="K295" i="136"/>
  <c r="F295" i="136" s="1"/>
  <c r="K294" i="136"/>
  <c r="K293" i="136"/>
  <c r="F293" i="136" s="1"/>
  <c r="K292" i="136"/>
  <c r="F292" i="136" s="1"/>
  <c r="K291" i="136"/>
  <c r="F291" i="136" s="1"/>
  <c r="K290" i="136"/>
  <c r="F290" i="136" s="1"/>
  <c r="K289" i="136"/>
  <c r="F289" i="136" s="1"/>
  <c r="K286" i="136"/>
  <c r="K285" i="136"/>
  <c r="F285" i="136" s="1"/>
  <c r="K284" i="136"/>
  <c r="F284" i="136" s="1"/>
  <c r="K283" i="136"/>
  <c r="F283" i="136" s="1"/>
  <c r="K282" i="136"/>
  <c r="F282" i="136" s="1"/>
  <c r="K281" i="136"/>
  <c r="F281" i="136" s="1"/>
  <c r="K280" i="136"/>
  <c r="F280" i="136" s="1"/>
  <c r="K279" i="136"/>
  <c r="K278" i="136"/>
  <c r="F278" i="136" s="1"/>
  <c r="K277" i="136"/>
  <c r="F277" i="136" s="1"/>
  <c r="K276" i="136"/>
  <c r="F276" i="136" s="1"/>
  <c r="K275" i="136"/>
  <c r="F275" i="136" s="1"/>
  <c r="K274" i="136"/>
  <c r="K273" i="136"/>
  <c r="F273" i="136" s="1"/>
  <c r="K272" i="136"/>
  <c r="F272" i="136" s="1"/>
  <c r="K271" i="136"/>
  <c r="F271" i="136" s="1"/>
  <c r="K270" i="136"/>
  <c r="F270" i="136" s="1"/>
  <c r="K269" i="136"/>
  <c r="F269" i="136" s="1"/>
  <c r="K267" i="136"/>
  <c r="F267" i="136" s="1"/>
  <c r="K266" i="136"/>
  <c r="F266" i="136" s="1"/>
  <c r="K264" i="136"/>
  <c r="F264" i="136" s="1"/>
  <c r="K262" i="136"/>
  <c r="K261" i="136"/>
  <c r="F261" i="136" s="1"/>
  <c r="K260" i="136"/>
  <c r="F260" i="136" s="1"/>
  <c r="K259" i="136"/>
  <c r="F259" i="136" s="1"/>
  <c r="K258" i="136"/>
  <c r="F258" i="136" s="1"/>
  <c r="K257" i="136"/>
  <c r="F257" i="136" s="1"/>
  <c r="K256" i="136"/>
  <c r="K255" i="136"/>
  <c r="F255" i="136" s="1"/>
  <c r="K254" i="136"/>
  <c r="F254" i="136" s="1"/>
  <c r="K253" i="136"/>
  <c r="F253" i="136" s="1"/>
  <c r="K252" i="136"/>
  <c r="F252" i="136" s="1"/>
  <c r="K251" i="136"/>
  <c r="F251" i="136" s="1"/>
  <c r="K250" i="136"/>
  <c r="K249" i="136"/>
  <c r="K230" i="136"/>
  <c r="K229" i="136"/>
  <c r="K228" i="136"/>
  <c r="K227" i="136"/>
  <c r="K226" i="136"/>
  <c r="K225" i="136"/>
  <c r="K224" i="136"/>
  <c r="K223" i="136"/>
  <c r="K222" i="136"/>
  <c r="K221" i="136"/>
  <c r="K220" i="136"/>
  <c r="K219" i="136"/>
  <c r="K218" i="136"/>
  <c r="K217" i="136"/>
  <c r="K216" i="136"/>
  <c r="K215" i="136"/>
  <c r="K214" i="136"/>
  <c r="K213" i="136"/>
  <c r="K212" i="136"/>
  <c r="K211" i="136"/>
  <c r="K210" i="136"/>
  <c r="K209" i="136"/>
  <c r="K208" i="136"/>
  <c r="K207" i="136"/>
  <c r="K206" i="136"/>
  <c r="K205" i="136"/>
  <c r="K204" i="136"/>
  <c r="K203" i="136"/>
  <c r="K202" i="136"/>
  <c r="K201" i="136"/>
  <c r="K200" i="136"/>
  <c r="K199" i="136"/>
  <c r="K198" i="136"/>
  <c r="K197" i="136"/>
  <c r="F197" i="136" s="1"/>
  <c r="K196" i="136"/>
  <c r="F196" i="136" s="1"/>
  <c r="K195" i="136"/>
  <c r="F195" i="136" s="1"/>
  <c r="K194" i="136"/>
  <c r="F194" i="136" s="1"/>
  <c r="K193" i="136"/>
  <c r="F193" i="136" s="1"/>
  <c r="K192" i="136"/>
  <c r="F192" i="136" s="1"/>
  <c r="K191" i="136"/>
  <c r="F191" i="136" s="1"/>
  <c r="K190" i="136"/>
  <c r="F190" i="136" s="1"/>
  <c r="K189" i="136"/>
  <c r="F189" i="136" s="1"/>
  <c r="K188" i="136"/>
  <c r="F188" i="136" s="1"/>
  <c r="K187" i="136"/>
  <c r="F187" i="136" s="1"/>
  <c r="K186" i="136"/>
  <c r="F186" i="136" s="1"/>
  <c r="K185" i="136"/>
  <c r="F185" i="136" s="1"/>
  <c r="K184" i="136"/>
  <c r="F184" i="136" s="1"/>
  <c r="K183" i="136"/>
  <c r="F183" i="136" s="1"/>
  <c r="K182" i="136"/>
  <c r="F182" i="136" s="1"/>
  <c r="K181" i="136"/>
  <c r="F181" i="136" s="1"/>
  <c r="K180" i="136"/>
  <c r="F180" i="136" s="1"/>
  <c r="K179" i="136"/>
  <c r="F179" i="136" s="1"/>
  <c r="K178" i="136"/>
  <c r="F178" i="136" s="1"/>
  <c r="K175" i="136"/>
  <c r="F175" i="136" s="1"/>
  <c r="K174" i="136"/>
  <c r="F174" i="136" s="1"/>
  <c r="K173" i="136"/>
  <c r="F173" i="136" s="1"/>
  <c r="K172" i="136"/>
  <c r="F172" i="136" s="1"/>
  <c r="K171" i="136"/>
  <c r="F171" i="136" s="1"/>
  <c r="K170" i="136"/>
  <c r="F170" i="136" s="1"/>
  <c r="K169" i="136"/>
  <c r="F169" i="136" s="1"/>
  <c r="K168" i="136"/>
  <c r="F168" i="136" s="1"/>
  <c r="K167" i="136"/>
  <c r="F167" i="136" s="1"/>
  <c r="K166" i="136"/>
  <c r="F166" i="136" s="1"/>
  <c r="K165" i="136"/>
  <c r="F165" i="136" s="1"/>
  <c r="K164" i="136"/>
  <c r="F164" i="136" s="1"/>
  <c r="K163" i="136"/>
  <c r="R160" i="89"/>
  <c r="R297" i="89" s="1"/>
  <c r="E3" i="124"/>
  <c r="O1784" i="234" l="1"/>
  <c r="M1815" i="233"/>
  <c r="O1977" i="233"/>
  <c r="O1788" i="234"/>
  <c r="M1819" i="233"/>
  <c r="O1981" i="233"/>
  <c r="O1785" i="234"/>
  <c r="O1978" i="233"/>
  <c r="M1816" i="233"/>
  <c r="O1786" i="234"/>
  <c r="M1817" i="233"/>
  <c r="O1979" i="233"/>
  <c r="G302" i="136"/>
  <c r="M29" i="149"/>
  <c r="M22" i="149"/>
  <c r="M15" i="149"/>
  <c r="P118" i="224"/>
  <c r="M21" i="149"/>
  <c r="M18" i="149"/>
  <c r="A18" i="149" s="1"/>
  <c r="M16" i="149"/>
  <c r="M26" i="149"/>
  <c r="M25" i="149"/>
  <c r="M23" i="149"/>
  <c r="M20" i="149"/>
  <c r="M19" i="149"/>
  <c r="M17" i="149"/>
  <c r="G278" i="136"/>
  <c r="I278" i="136" s="1"/>
  <c r="F278" i="5" s="1"/>
  <c r="G181" i="136"/>
  <c r="I181" i="136" s="1"/>
  <c r="F181" i="5" s="1"/>
  <c r="G308" i="136"/>
  <c r="I308" i="136" s="1"/>
  <c r="F308" i="5" s="1"/>
  <c r="I187" i="136"/>
  <c r="F187" i="5" s="1"/>
  <c r="I191" i="136"/>
  <c r="F191" i="5" s="1"/>
  <c r="I165" i="136"/>
  <c r="F165" i="5" s="1"/>
  <c r="I174" i="136"/>
  <c r="F174" i="5" s="1"/>
  <c r="I173" i="136"/>
  <c r="F173" i="5" s="1"/>
  <c r="I185" i="136"/>
  <c r="F185" i="5" s="1"/>
  <c r="I190" i="136"/>
  <c r="F190" i="5" s="1"/>
  <c r="A304" i="149"/>
  <c r="A464" i="149"/>
  <c r="I167" i="136"/>
  <c r="F167" i="5" s="1"/>
  <c r="I171" i="136"/>
  <c r="F171" i="5" s="1"/>
  <c r="I290" i="136"/>
  <c r="F290" i="5" s="1"/>
  <c r="F199" i="136"/>
  <c r="I199" i="136" s="1"/>
  <c r="F203" i="136"/>
  <c r="I203" i="136" s="1"/>
  <c r="F207" i="136"/>
  <c r="I207" i="136" s="1"/>
  <c r="F211" i="136"/>
  <c r="I211" i="136" s="1"/>
  <c r="F215" i="136"/>
  <c r="I215" i="136" s="1"/>
  <c r="F219" i="136"/>
  <c r="I219" i="136" s="1"/>
  <c r="F223" i="136"/>
  <c r="I223" i="136" s="1"/>
  <c r="F227" i="136"/>
  <c r="I227" i="136" s="1"/>
  <c r="A49" i="149"/>
  <c r="A51" i="149"/>
  <c r="A52" i="149"/>
  <c r="A57" i="149"/>
  <c r="A59" i="149"/>
  <c r="A60" i="149"/>
  <c r="A61" i="149"/>
  <c r="A63" i="149"/>
  <c r="A64" i="149"/>
  <c r="A65" i="149"/>
  <c r="A67" i="149"/>
  <c r="A68" i="149"/>
  <c r="A73" i="149"/>
  <c r="A75" i="149"/>
  <c r="A76" i="149"/>
  <c r="A77" i="149"/>
  <c r="A79" i="149"/>
  <c r="A80" i="149"/>
  <c r="A149" i="149"/>
  <c r="A181" i="149"/>
  <c r="A189" i="149"/>
  <c r="A192" i="149"/>
  <c r="A197" i="149"/>
  <c r="A198" i="149"/>
  <c r="A199" i="149"/>
  <c r="A204" i="149"/>
  <c r="A205" i="149"/>
  <c r="A206" i="149"/>
  <c r="A207" i="149"/>
  <c r="A208" i="149"/>
  <c r="A210" i="149"/>
  <c r="A211" i="149"/>
  <c r="A212" i="149"/>
  <c r="A236" i="149"/>
  <c r="A238" i="149"/>
  <c r="A239" i="149"/>
  <c r="A240" i="149"/>
  <c r="A244" i="149"/>
  <c r="I175" i="136"/>
  <c r="F175" i="5" s="1"/>
  <c r="I182" i="136"/>
  <c r="F182" i="5" s="1"/>
  <c r="I186" i="136"/>
  <c r="F186" i="5" s="1"/>
  <c r="I194" i="136"/>
  <c r="F194" i="5" s="1"/>
  <c r="I253" i="136"/>
  <c r="F253" i="5" s="1"/>
  <c r="I261" i="136"/>
  <c r="F261" i="5" s="1"/>
  <c r="I264" i="136"/>
  <c r="F264" i="5" s="1"/>
  <c r="I164" i="136"/>
  <c r="F164" i="5" s="1"/>
  <c r="I168" i="136"/>
  <c r="F168" i="5" s="1"/>
  <c r="I172" i="136"/>
  <c r="F172" i="5" s="1"/>
  <c r="I178" i="136"/>
  <c r="F178" i="5" s="1"/>
  <c r="I183" i="136"/>
  <c r="F183" i="5" s="1"/>
  <c r="I195" i="136"/>
  <c r="F195" i="5" s="1"/>
  <c r="I169" i="136"/>
  <c r="F169" i="5" s="1"/>
  <c r="I179" i="136"/>
  <c r="I184" i="136"/>
  <c r="F184" i="5" s="1"/>
  <c r="I188" i="136"/>
  <c r="F188" i="5" s="1"/>
  <c r="I192" i="136"/>
  <c r="F192" i="5" s="1"/>
  <c r="I196" i="136"/>
  <c r="F196" i="5" s="1"/>
  <c r="I255" i="136"/>
  <c r="F255" i="5" s="1"/>
  <c r="I267" i="136"/>
  <c r="F267" i="5" s="1"/>
  <c r="I272" i="136"/>
  <c r="F272" i="5" s="1"/>
  <c r="I280" i="136"/>
  <c r="F280" i="5" s="1"/>
  <c r="I166" i="136"/>
  <c r="F166" i="5" s="1"/>
  <c r="I170" i="136"/>
  <c r="F170" i="5" s="1"/>
  <c r="I180" i="136"/>
  <c r="I189" i="136"/>
  <c r="F189" i="5" s="1"/>
  <c r="I193" i="136"/>
  <c r="F193" i="5" s="1"/>
  <c r="I197" i="136"/>
  <c r="F197" i="5" s="1"/>
  <c r="I260" i="136"/>
  <c r="F260" i="5" s="1"/>
  <c r="I285" i="136"/>
  <c r="F285" i="5" s="1"/>
  <c r="I304" i="136"/>
  <c r="F304" i="5" s="1"/>
  <c r="I134" i="136"/>
  <c r="I251" i="136"/>
  <c r="F251" i="5" s="1"/>
  <c r="I259" i="136"/>
  <c r="F259" i="5" s="1"/>
  <c r="I276" i="136"/>
  <c r="F276" i="5" s="1"/>
  <c r="I284" i="136"/>
  <c r="F284" i="5" s="1"/>
  <c r="I288" i="136"/>
  <c r="F288" i="5" s="1"/>
  <c r="I292" i="136"/>
  <c r="F292" i="5" s="1"/>
  <c r="I295" i="136"/>
  <c r="F295" i="5" s="1"/>
  <c r="I299" i="136"/>
  <c r="I303" i="136"/>
  <c r="F303" i="5" s="1"/>
  <c r="A81" i="149"/>
  <c r="A153" i="149"/>
  <c r="A156" i="149"/>
  <c r="A364" i="149"/>
  <c r="A380" i="149"/>
  <c r="A382" i="149"/>
  <c r="A383" i="149"/>
  <c r="A388" i="149"/>
  <c r="A390" i="149"/>
  <c r="A391" i="149"/>
  <c r="A392" i="149"/>
  <c r="A394" i="149"/>
  <c r="A395" i="149"/>
  <c r="A396" i="149"/>
  <c r="A398" i="149"/>
  <c r="A399" i="149"/>
  <c r="A400" i="149"/>
  <c r="A412" i="149"/>
  <c r="A414" i="149"/>
  <c r="A415" i="149"/>
  <c r="A420" i="149"/>
  <c r="A432" i="149"/>
  <c r="A436" i="149"/>
  <c r="A444" i="149"/>
  <c r="A446" i="149"/>
  <c r="A447" i="149"/>
  <c r="A452" i="149"/>
  <c r="A454" i="149"/>
  <c r="A455" i="149"/>
  <c r="A456" i="149"/>
  <c r="A458" i="149"/>
  <c r="A459" i="149"/>
  <c r="A460" i="149"/>
  <c r="A462" i="149"/>
  <c r="A463" i="149"/>
  <c r="A252" i="149"/>
  <c r="A305" i="149"/>
  <c r="A309" i="149"/>
  <c r="A313" i="149"/>
  <c r="A316" i="149"/>
  <c r="A320" i="149"/>
  <c r="A321" i="149"/>
  <c r="A188" i="149"/>
  <c r="A368" i="149"/>
  <c r="A369" i="149"/>
  <c r="A373" i="149"/>
  <c r="A377" i="149"/>
  <c r="A37" i="149"/>
  <c r="A38" i="149"/>
  <c r="A113" i="149"/>
  <c r="A115" i="149"/>
  <c r="A116" i="149"/>
  <c r="A121" i="149"/>
  <c r="A123" i="149"/>
  <c r="A124" i="149"/>
  <c r="A125" i="149"/>
  <c r="A127" i="149"/>
  <c r="A128" i="149"/>
  <c r="A129" i="149"/>
  <c r="A131" i="149"/>
  <c r="A132" i="149"/>
  <c r="A141" i="149"/>
  <c r="A143" i="149"/>
  <c r="A144" i="149"/>
  <c r="A213" i="149"/>
  <c r="A217" i="149"/>
  <c r="A224" i="149"/>
  <c r="A225" i="149"/>
  <c r="A228" i="149"/>
  <c r="A292" i="149"/>
  <c r="A294" i="149"/>
  <c r="A295" i="149"/>
  <c r="A296" i="149"/>
  <c r="A298" i="149"/>
  <c r="A299" i="149"/>
  <c r="A300" i="149"/>
  <c r="A302" i="149"/>
  <c r="A303" i="149"/>
  <c r="A428" i="149"/>
  <c r="A85" i="149"/>
  <c r="A86" i="149"/>
  <c r="A97" i="149"/>
  <c r="A101" i="149"/>
  <c r="A102" i="149"/>
  <c r="A161" i="149"/>
  <c r="A162" i="149"/>
  <c r="A163" i="149"/>
  <c r="A165" i="149"/>
  <c r="A166" i="149"/>
  <c r="A167" i="149"/>
  <c r="A168" i="149"/>
  <c r="A169" i="149"/>
  <c r="A170" i="149"/>
  <c r="A171" i="149"/>
  <c r="A172" i="149"/>
  <c r="A177" i="149"/>
  <c r="A178" i="149"/>
  <c r="A179" i="149"/>
  <c r="A256" i="149"/>
  <c r="A257" i="149"/>
  <c r="A272" i="149"/>
  <c r="A273" i="149"/>
  <c r="A276" i="149"/>
  <c r="A277" i="149"/>
  <c r="A281" i="149"/>
  <c r="A288" i="149"/>
  <c r="A289" i="149"/>
  <c r="A336" i="149"/>
  <c r="A348" i="149"/>
  <c r="A350" i="149"/>
  <c r="A351" i="149"/>
  <c r="A356" i="149"/>
  <c r="A358" i="149"/>
  <c r="A359" i="149"/>
  <c r="A360" i="149"/>
  <c r="A362" i="149"/>
  <c r="A363" i="149"/>
  <c r="A465" i="149"/>
  <c r="A468" i="149"/>
  <c r="A469" i="149"/>
  <c r="A473" i="149"/>
  <c r="A480" i="149"/>
  <c r="A481" i="149"/>
  <c r="A53" i="149"/>
  <c r="A54" i="149"/>
  <c r="A117" i="149"/>
  <c r="A341" i="149"/>
  <c r="A384" i="149"/>
  <c r="A433" i="149"/>
  <c r="A441" i="149"/>
  <c r="A27" i="149"/>
  <c r="A69" i="149"/>
  <c r="A70" i="149"/>
  <c r="A83" i="149"/>
  <c r="A84" i="149"/>
  <c r="A89" i="149"/>
  <c r="A91" i="149"/>
  <c r="A92" i="149"/>
  <c r="A93" i="149"/>
  <c r="A95" i="149"/>
  <c r="A96" i="149"/>
  <c r="A133" i="149"/>
  <c r="A134" i="149"/>
  <c r="A138" i="149"/>
  <c r="A145" i="149"/>
  <c r="A146" i="149"/>
  <c r="A150" i="149"/>
  <c r="A151" i="149"/>
  <c r="A152" i="149"/>
  <c r="A173" i="149"/>
  <c r="A180" i="149"/>
  <c r="A182" i="149"/>
  <c r="A183" i="149"/>
  <c r="A184" i="149"/>
  <c r="A186" i="149"/>
  <c r="A187" i="149"/>
  <c r="A200" i="149"/>
  <c r="A201" i="149"/>
  <c r="A220" i="149"/>
  <c r="A222" i="149"/>
  <c r="A223" i="149"/>
  <c r="A241" i="149"/>
  <c r="A245" i="149"/>
  <c r="A249" i="149"/>
  <c r="A254" i="149"/>
  <c r="A255" i="149"/>
  <c r="A260" i="149"/>
  <c r="A262" i="149"/>
  <c r="A263" i="149"/>
  <c r="A264" i="149"/>
  <c r="A266" i="149"/>
  <c r="A267" i="149"/>
  <c r="A268" i="149"/>
  <c r="A270" i="149"/>
  <c r="A271" i="149"/>
  <c r="A308" i="149"/>
  <c r="A366" i="149"/>
  <c r="A367" i="149"/>
  <c r="A401" i="149"/>
  <c r="A404" i="149"/>
  <c r="A405" i="149"/>
  <c r="A409" i="149"/>
  <c r="A416" i="149"/>
  <c r="A417" i="149"/>
  <c r="A422" i="149"/>
  <c r="A423" i="149"/>
  <c r="A424" i="149"/>
  <c r="A426" i="149"/>
  <c r="A427" i="149"/>
  <c r="A448" i="149"/>
  <c r="A449" i="149"/>
  <c r="A476" i="149"/>
  <c r="A478" i="149"/>
  <c r="A479" i="149"/>
  <c r="A118" i="149"/>
  <c r="A164" i="149"/>
  <c r="A193" i="149"/>
  <c r="A337" i="149"/>
  <c r="A340" i="149"/>
  <c r="A345" i="149"/>
  <c r="A352" i="149"/>
  <c r="A353" i="149"/>
  <c r="A385" i="149"/>
  <c r="A437" i="149"/>
  <c r="A35" i="149"/>
  <c r="A36" i="149"/>
  <c r="A41" i="149"/>
  <c r="A43" i="149"/>
  <c r="A44" i="149"/>
  <c r="A45" i="149"/>
  <c r="A47" i="149"/>
  <c r="A48" i="149"/>
  <c r="A99" i="149"/>
  <c r="A100" i="149"/>
  <c r="A105" i="149"/>
  <c r="A107" i="149"/>
  <c r="A108" i="149"/>
  <c r="A109" i="149"/>
  <c r="A111" i="149"/>
  <c r="A112" i="149"/>
  <c r="A154" i="149"/>
  <c r="A155" i="149"/>
  <c r="A157" i="149"/>
  <c r="A158" i="149"/>
  <c r="A159" i="149"/>
  <c r="A160" i="149"/>
  <c r="A230" i="149"/>
  <c r="A231" i="149"/>
  <c r="A232" i="149"/>
  <c r="A234" i="149"/>
  <c r="A235" i="149"/>
  <c r="A284" i="149"/>
  <c r="A286" i="149"/>
  <c r="A287" i="149"/>
  <c r="A318" i="149"/>
  <c r="A319" i="149"/>
  <c r="A324" i="149"/>
  <c r="A326" i="149"/>
  <c r="A327" i="149"/>
  <c r="A328" i="149"/>
  <c r="A330" i="149"/>
  <c r="A331" i="149"/>
  <c r="A332" i="149"/>
  <c r="A334" i="149"/>
  <c r="A335" i="149"/>
  <c r="A372" i="149"/>
  <c r="A430" i="149"/>
  <c r="A431" i="149"/>
  <c r="A46" i="149"/>
  <c r="A62" i="149"/>
  <c r="A78" i="149"/>
  <c r="A94" i="149"/>
  <c r="A110" i="149"/>
  <c r="A126" i="149"/>
  <c r="A33" i="149"/>
  <c r="A34" i="149"/>
  <c r="A39" i="149"/>
  <c r="A40" i="149"/>
  <c r="A50" i="149"/>
  <c r="A55" i="149"/>
  <c r="A56" i="149"/>
  <c r="A66" i="149"/>
  <c r="A71" i="149"/>
  <c r="A72" i="149"/>
  <c r="A82" i="149"/>
  <c r="A87" i="149"/>
  <c r="A88" i="149"/>
  <c r="A98" i="149"/>
  <c r="A103" i="149"/>
  <c r="A104" i="149"/>
  <c r="A114" i="149"/>
  <c r="A119" i="149"/>
  <c r="A120" i="149"/>
  <c r="A130" i="149"/>
  <c r="A135" i="149"/>
  <c r="A136" i="149"/>
  <c r="A137" i="149"/>
  <c r="A139" i="149"/>
  <c r="A140" i="149"/>
  <c r="A174" i="149"/>
  <c r="A175" i="149"/>
  <c r="A176" i="149"/>
  <c r="A185" i="149"/>
  <c r="A214" i="149"/>
  <c r="A215" i="149"/>
  <c r="A216" i="149"/>
  <c r="A218" i="149"/>
  <c r="A219" i="149"/>
  <c r="A229" i="149"/>
  <c r="A233" i="149"/>
  <c r="A278" i="149"/>
  <c r="A279" i="149"/>
  <c r="A280" i="149"/>
  <c r="A282" i="149"/>
  <c r="A283" i="149"/>
  <c r="A293" i="149"/>
  <c r="A297" i="149"/>
  <c r="A342" i="149"/>
  <c r="A343" i="149"/>
  <c r="A344" i="149"/>
  <c r="A346" i="149"/>
  <c r="A347" i="149"/>
  <c r="A357" i="149"/>
  <c r="A361" i="149"/>
  <c r="A406" i="149"/>
  <c r="A407" i="149"/>
  <c r="A408" i="149"/>
  <c r="A410" i="149"/>
  <c r="A411" i="149"/>
  <c r="A421" i="149"/>
  <c r="A425" i="149"/>
  <c r="A470" i="149"/>
  <c r="A471" i="149"/>
  <c r="A472" i="149"/>
  <c r="A474" i="149"/>
  <c r="A475" i="149"/>
  <c r="A42" i="149"/>
  <c r="A58" i="149"/>
  <c r="A74" i="149"/>
  <c r="A90" i="149"/>
  <c r="A106" i="149"/>
  <c r="A122" i="149"/>
  <c r="A194" i="149"/>
  <c r="A195" i="149"/>
  <c r="A196" i="149"/>
  <c r="A246" i="149"/>
  <c r="A247" i="149"/>
  <c r="A248" i="149"/>
  <c r="A250" i="149"/>
  <c r="A251" i="149"/>
  <c r="A261" i="149"/>
  <c r="A265" i="149"/>
  <c r="A310" i="149"/>
  <c r="A311" i="149"/>
  <c r="A312" i="149"/>
  <c r="A314" i="149"/>
  <c r="A315" i="149"/>
  <c r="A325" i="149"/>
  <c r="A329" i="149"/>
  <c r="A374" i="149"/>
  <c r="A375" i="149"/>
  <c r="A376" i="149"/>
  <c r="A378" i="149"/>
  <c r="A379" i="149"/>
  <c r="A389" i="149"/>
  <c r="A393" i="149"/>
  <c r="A438" i="149"/>
  <c r="A439" i="149"/>
  <c r="A440" i="149"/>
  <c r="A442" i="149"/>
  <c r="A443" i="149"/>
  <c r="A453" i="149"/>
  <c r="A457" i="149"/>
  <c r="A142" i="149"/>
  <c r="A147" i="149"/>
  <c r="A148" i="149"/>
  <c r="A190" i="149"/>
  <c r="A191" i="149"/>
  <c r="A202" i="149"/>
  <c r="A203" i="149"/>
  <c r="A209" i="149"/>
  <c r="A221" i="149"/>
  <c r="A226" i="149"/>
  <c r="A227" i="149"/>
  <c r="A237" i="149"/>
  <c r="A242" i="149"/>
  <c r="A243" i="149"/>
  <c r="A253" i="149"/>
  <c r="A258" i="149"/>
  <c r="A259" i="149"/>
  <c r="A269" i="149"/>
  <c r="A274" i="149"/>
  <c r="A275" i="149"/>
  <c r="A285" i="149"/>
  <c r="A290" i="149"/>
  <c r="A291" i="149"/>
  <c r="A301" i="149"/>
  <c r="A306" i="149"/>
  <c r="A307" i="149"/>
  <c r="A317" i="149"/>
  <c r="A322" i="149"/>
  <c r="A323" i="149"/>
  <c r="A333" i="149"/>
  <c r="A338" i="149"/>
  <c r="A339" i="149"/>
  <c r="A349" i="149"/>
  <c r="A354" i="149"/>
  <c r="A355" i="149"/>
  <c r="A365" i="149"/>
  <c r="A370" i="149"/>
  <c r="A371" i="149"/>
  <c r="A381" i="149"/>
  <c r="A386" i="149"/>
  <c r="A387" i="149"/>
  <c r="A397" i="149"/>
  <c r="A402" i="149"/>
  <c r="A403" i="149"/>
  <c r="A413" i="149"/>
  <c r="A418" i="149"/>
  <c r="A419" i="149"/>
  <c r="A429" i="149"/>
  <c r="A434" i="149"/>
  <c r="A435" i="149"/>
  <c r="A445" i="149"/>
  <c r="A450" i="149"/>
  <c r="A451" i="149"/>
  <c r="A461" i="149"/>
  <c r="A466" i="149"/>
  <c r="A467" i="149"/>
  <c r="A477" i="149"/>
  <c r="A482" i="149"/>
  <c r="I254" i="136"/>
  <c r="F254" i="5" s="1"/>
  <c r="I258" i="136"/>
  <c r="F258" i="5" s="1"/>
  <c r="I266" i="136"/>
  <c r="F266" i="5" s="1"/>
  <c r="I271" i="136"/>
  <c r="F271" i="5" s="1"/>
  <c r="I275" i="136"/>
  <c r="F275" i="5" s="1"/>
  <c r="I279" i="136"/>
  <c r="I283" i="136"/>
  <c r="F283" i="5" s="1"/>
  <c r="I291" i="136"/>
  <c r="F291" i="5" s="1"/>
  <c r="I298" i="136"/>
  <c r="I302" i="136"/>
  <c r="F302" i="5" s="1"/>
  <c r="I250" i="136"/>
  <c r="I230" i="136"/>
  <c r="L230" i="5" s="1"/>
  <c r="I252" i="136"/>
  <c r="F252" i="5" s="1"/>
  <c r="I256" i="136"/>
  <c r="I262" i="136"/>
  <c r="I269" i="136"/>
  <c r="F269" i="5" s="1"/>
  <c r="I273" i="136"/>
  <c r="F273" i="5" s="1"/>
  <c r="I277" i="136"/>
  <c r="F277" i="5" s="1"/>
  <c r="I281" i="136"/>
  <c r="F281" i="5" s="1"/>
  <c r="I289" i="136"/>
  <c r="F289" i="5" s="1"/>
  <c r="I293" i="136"/>
  <c r="F293" i="5" s="1"/>
  <c r="I296" i="136"/>
  <c r="F296" i="5" s="1"/>
  <c r="I300" i="136"/>
  <c r="F300" i="5" s="1"/>
  <c r="I305" i="136"/>
  <c r="A30" i="149"/>
  <c r="A31" i="149"/>
  <c r="A32" i="149"/>
  <c r="I287" i="136"/>
  <c r="F287" i="5" s="1"/>
  <c r="I257" i="136"/>
  <c r="F257" i="5" s="1"/>
  <c r="I270" i="136"/>
  <c r="F270" i="5" s="1"/>
  <c r="I282" i="136"/>
  <c r="F282" i="5" s="1"/>
  <c r="I286" i="136"/>
  <c r="I297" i="136"/>
  <c r="F297" i="5" s="1"/>
  <c r="I301" i="136"/>
  <c r="F301" i="5" s="1"/>
  <c r="I306" i="136"/>
  <c r="F306" i="5" s="1"/>
  <c r="O1787" i="234" l="1"/>
  <c r="O1980" i="233"/>
  <c r="M1818" i="233"/>
  <c r="L175" i="5"/>
  <c r="L174" i="5"/>
  <c r="D311" i="5"/>
  <c r="K135" i="136"/>
  <c r="O1819" i="233" s="1"/>
  <c r="K134" i="136"/>
  <c r="O1818" i="233" s="1"/>
  <c r="K133" i="136"/>
  <c r="O1817" i="233" s="1"/>
  <c r="K132" i="136"/>
  <c r="O1816" i="233" s="1"/>
  <c r="K131" i="136"/>
  <c r="O1815" i="233" s="1"/>
  <c r="O1177" i="234" l="1"/>
  <c r="R1177" i="234" s="1"/>
  <c r="M1209" i="233"/>
  <c r="R1209" i="233" s="1"/>
  <c r="O1178" i="234"/>
  <c r="R1178" i="234" s="1"/>
  <c r="M1210" i="233"/>
  <c r="R1210" i="233" s="1"/>
  <c r="E173" i="4"/>
  <c r="E168" i="4"/>
  <c r="D311" i="136"/>
  <c r="E311" i="136"/>
  <c r="D2" i="136" l="1"/>
  <c r="A311" i="136"/>
  <c r="F260" i="4"/>
  <c r="O436" i="233" s="1"/>
  <c r="F223" i="4"/>
  <c r="O399" i="233" s="1"/>
  <c r="U399" i="233" s="1"/>
  <c r="F243" i="4"/>
  <c r="O419" i="233" s="1"/>
  <c r="U419" i="233" s="1"/>
  <c r="F241" i="4"/>
  <c r="O417" i="233" s="1"/>
  <c r="U417" i="233" s="1"/>
  <c r="F239" i="4"/>
  <c r="O415" i="233" s="1"/>
  <c r="U415" i="233" s="1"/>
  <c r="F222" i="4"/>
  <c r="O398" i="233" s="1"/>
  <c r="U398" i="233" s="1"/>
  <c r="F221" i="4"/>
  <c r="O397" i="233" s="1"/>
  <c r="U397" i="233" s="1"/>
  <c r="F220" i="4"/>
  <c r="O396" i="233" s="1"/>
  <c r="U396" i="233" l="1"/>
  <c r="F231" i="4"/>
  <c r="O407" i="233" s="1"/>
  <c r="F219" i="4"/>
  <c r="O395" i="233" s="1"/>
  <c r="U407" i="233" l="1"/>
  <c r="O404" i="233"/>
  <c r="U395" i="233"/>
  <c r="O392" i="233"/>
  <c r="P135" i="5"/>
  <c r="P134" i="5"/>
  <c r="J134" i="5" s="1"/>
  <c r="L134" i="5" s="1"/>
  <c r="P133" i="5"/>
  <c r="J133" i="5" s="1"/>
  <c r="L133" i="5" s="1"/>
  <c r="P132" i="5"/>
  <c r="J132" i="5" s="1"/>
  <c r="L132" i="5" s="1"/>
  <c r="P131" i="5"/>
  <c r="J131" i="5" s="1"/>
  <c r="L131" i="5" s="1"/>
  <c r="O1483" i="234" l="1"/>
  <c r="R1483" i="234" s="1"/>
  <c r="M1515" i="233"/>
  <c r="O1484" i="234"/>
  <c r="R1484" i="234" s="1"/>
  <c r="M1516" i="233"/>
  <c r="O1481" i="234"/>
  <c r="R1481" i="234" s="1"/>
  <c r="M1513" i="233"/>
  <c r="O1482" i="234"/>
  <c r="R1482" i="234" s="1"/>
  <c r="M1514" i="233"/>
  <c r="P178" i="5"/>
  <c r="J178" i="5" s="1"/>
  <c r="P177" i="5"/>
  <c r="J177" i="5" s="1"/>
  <c r="P176" i="5"/>
  <c r="J176" i="5" s="1"/>
  <c r="P180" i="5"/>
  <c r="J180" i="5" s="1"/>
  <c r="P179" i="5"/>
  <c r="P173" i="5"/>
  <c r="J173" i="5" s="1"/>
  <c r="P172" i="5"/>
  <c r="J172" i="5" s="1"/>
  <c r="P171" i="5"/>
  <c r="J171" i="5" s="1"/>
  <c r="P170" i="5"/>
  <c r="J170" i="5" s="1"/>
  <c r="P169" i="5"/>
  <c r="J169" i="5" s="1"/>
  <c r="M150" i="136" l="1"/>
  <c r="K150" i="136"/>
  <c r="O692" i="233" s="1"/>
  <c r="M145" i="136"/>
  <c r="K145" i="136"/>
  <c r="O687" i="233" s="1"/>
  <c r="M144" i="136"/>
  <c r="K144" i="136"/>
  <c r="O686" i="233" s="1"/>
  <c r="M143" i="136"/>
  <c r="K143" i="136"/>
  <c r="O685" i="233" s="1"/>
  <c r="M142" i="136"/>
  <c r="K142" i="136"/>
  <c r="O684" i="233" s="1"/>
  <c r="M141" i="136"/>
  <c r="K141" i="136"/>
  <c r="O683" i="233" s="1"/>
  <c r="M140" i="136"/>
  <c r="K140" i="136"/>
  <c r="M139" i="136"/>
  <c r="K139" i="136"/>
  <c r="M138" i="136"/>
  <c r="K138" i="136"/>
  <c r="M130" i="136"/>
  <c r="K130" i="136"/>
  <c r="O1814" i="233" s="1"/>
  <c r="M129" i="136"/>
  <c r="K129" i="136"/>
  <c r="O1813" i="233" s="1"/>
  <c r="M128" i="136"/>
  <c r="K128" i="136"/>
  <c r="O1812" i="233" s="1"/>
  <c r="M127" i="136"/>
  <c r="K127" i="136"/>
  <c r="O1811" i="233" s="1"/>
  <c r="M126" i="136"/>
  <c r="K126" i="136"/>
  <c r="O1810" i="233" s="1"/>
  <c r="M124" i="136"/>
  <c r="K124" i="136"/>
  <c r="O1808" i="233" s="1"/>
  <c r="M123" i="136"/>
  <c r="K123" i="136"/>
  <c r="O1807" i="233" s="1"/>
  <c r="M122" i="136"/>
  <c r="K122" i="136"/>
  <c r="M121" i="136"/>
  <c r="K121" i="136"/>
  <c r="M120" i="136"/>
  <c r="K120" i="136"/>
  <c r="O1805" i="233" s="1"/>
  <c r="M119" i="136"/>
  <c r="K119" i="136"/>
  <c r="O1804" i="233" s="1"/>
  <c r="M118" i="136"/>
  <c r="K118" i="136"/>
  <c r="M117" i="136"/>
  <c r="K117" i="136"/>
  <c r="M116" i="136"/>
  <c r="K116" i="136"/>
  <c r="O1799" i="233" s="1"/>
  <c r="M115" i="136"/>
  <c r="K115" i="136"/>
  <c r="O1798" i="233" s="1"/>
  <c r="M114" i="136"/>
  <c r="K114" i="136"/>
  <c r="O1797" i="233" s="1"/>
  <c r="M113" i="136"/>
  <c r="K113" i="136"/>
  <c r="O1796" i="233" s="1"/>
  <c r="M112" i="136"/>
  <c r="K112" i="136"/>
  <c r="M111" i="136"/>
  <c r="K111" i="136"/>
  <c r="M110" i="136"/>
  <c r="K110" i="136"/>
  <c r="M109" i="136"/>
  <c r="K109" i="136"/>
  <c r="M108" i="136"/>
  <c r="K108" i="136"/>
  <c r="M107" i="136"/>
  <c r="K107" i="136"/>
  <c r="M106" i="136"/>
  <c r="K106" i="136"/>
  <c r="M105" i="136"/>
  <c r="K105" i="136"/>
  <c r="M104" i="136"/>
  <c r="K104" i="136"/>
  <c r="M102" i="136"/>
  <c r="G102" i="136" s="1"/>
  <c r="K102" i="136"/>
  <c r="O1793" i="233" s="1"/>
  <c r="M101" i="136"/>
  <c r="K101" i="136"/>
  <c r="O1792" i="233" s="1"/>
  <c r="M100" i="136"/>
  <c r="K100" i="136"/>
  <c r="O1790" i="233" s="1"/>
  <c r="M99" i="136"/>
  <c r="K99" i="136"/>
  <c r="O1791" i="233" s="1"/>
  <c r="M98" i="136"/>
  <c r="K98" i="136"/>
  <c r="M97" i="136"/>
  <c r="K97" i="136"/>
  <c r="M96" i="136"/>
  <c r="K96" i="136"/>
  <c r="M95" i="136"/>
  <c r="K95" i="136"/>
  <c r="M94" i="136"/>
  <c r="K94" i="136"/>
  <c r="M93" i="136"/>
  <c r="K93" i="136"/>
  <c r="O1832" i="233" s="1"/>
  <c r="M92" i="136"/>
  <c r="K92" i="136"/>
  <c r="O1829" i="233" s="1"/>
  <c r="M91" i="136"/>
  <c r="G91" i="136" s="1"/>
  <c r="K91" i="136"/>
  <c r="M90" i="136"/>
  <c r="K90" i="136"/>
  <c r="M89" i="136"/>
  <c r="K89" i="136"/>
  <c r="M88" i="136"/>
  <c r="K88" i="136"/>
  <c r="M87" i="136"/>
  <c r="K87" i="136"/>
  <c r="O631" i="233" s="1"/>
  <c r="M86" i="136"/>
  <c r="K86" i="136"/>
  <c r="O630" i="233" s="1"/>
  <c r="M85" i="136"/>
  <c r="K85" i="136"/>
  <c r="O629" i="233" s="1"/>
  <c r="M84" i="136"/>
  <c r="K84" i="136"/>
  <c r="M83" i="136"/>
  <c r="K83" i="136"/>
  <c r="M82" i="136"/>
  <c r="K82" i="136"/>
  <c r="O1834" i="233" s="1"/>
  <c r="M81" i="136"/>
  <c r="K81" i="136"/>
  <c r="M80" i="136"/>
  <c r="G80" i="136" s="1"/>
  <c r="K80" i="136"/>
  <c r="O1763" i="233" s="1"/>
  <c r="M79" i="136"/>
  <c r="K79" i="136"/>
  <c r="O1762" i="233" s="1"/>
  <c r="M78" i="136"/>
  <c r="K78" i="136"/>
  <c r="O1761" i="233" s="1"/>
  <c r="M77" i="136"/>
  <c r="K77" i="136"/>
  <c r="O1760" i="233" s="1"/>
  <c r="M76" i="136"/>
  <c r="K76" i="136"/>
  <c r="O1759" i="233" s="1"/>
  <c r="M75" i="136"/>
  <c r="K75" i="136"/>
  <c r="O1758" i="233" s="1"/>
  <c r="M74" i="136"/>
  <c r="K74" i="136"/>
  <c r="O1757" i="233" s="1"/>
  <c r="M73" i="136"/>
  <c r="G73" i="136" s="1"/>
  <c r="K73" i="136"/>
  <c r="O1756" i="233" s="1"/>
  <c r="M72" i="136"/>
  <c r="G72" i="136" s="1"/>
  <c r="K72" i="136"/>
  <c r="O1755" i="233" s="1"/>
  <c r="M71" i="136"/>
  <c r="K71" i="136"/>
  <c r="O1754" i="233" s="1"/>
  <c r="M70" i="136"/>
  <c r="K70" i="136"/>
  <c r="O1753" i="233" s="1"/>
  <c r="M69" i="136"/>
  <c r="K69" i="136"/>
  <c r="O1752" i="233" s="1"/>
  <c r="M68" i="136"/>
  <c r="K68" i="136"/>
  <c r="M66" i="136"/>
  <c r="K66" i="136"/>
  <c r="M65" i="136"/>
  <c r="K65" i="136"/>
  <c r="M64" i="136"/>
  <c r="K64" i="136"/>
  <c r="M63" i="136"/>
  <c r="K63" i="136"/>
  <c r="M62" i="136"/>
  <c r="K62" i="136"/>
  <c r="O1749" i="233" s="1"/>
  <c r="M61" i="136"/>
  <c r="K61" i="136"/>
  <c r="O560" i="233" s="1"/>
  <c r="M60" i="136"/>
  <c r="K60" i="136"/>
  <c r="O559" i="233" s="1"/>
  <c r="M59" i="136"/>
  <c r="K59" i="136"/>
  <c r="M58" i="136"/>
  <c r="K58" i="136"/>
  <c r="M57" i="136"/>
  <c r="K57" i="136"/>
  <c r="M56" i="136"/>
  <c r="K56" i="136"/>
  <c r="M55" i="136"/>
  <c r="K55" i="136"/>
  <c r="M54" i="136"/>
  <c r="K54" i="136"/>
  <c r="M53" i="136"/>
  <c r="K53" i="136"/>
  <c r="M52" i="136"/>
  <c r="K52" i="136"/>
  <c r="M51" i="136"/>
  <c r="G51" i="136" s="1"/>
  <c r="K51" i="136"/>
  <c r="O1746" i="233" s="1"/>
  <c r="M50" i="136"/>
  <c r="K50" i="136"/>
  <c r="M49" i="136"/>
  <c r="K49" i="136"/>
  <c r="M48" i="136"/>
  <c r="G48" i="136" s="1"/>
  <c r="K48" i="136"/>
  <c r="O1744" i="233" s="1"/>
  <c r="M47" i="136"/>
  <c r="K47" i="136"/>
  <c r="O1743" i="233" s="1"/>
  <c r="M46" i="136"/>
  <c r="K46" i="136"/>
  <c r="O1742" i="233" s="1"/>
  <c r="M45" i="136"/>
  <c r="K45" i="136"/>
  <c r="O1741" i="233" s="1"/>
  <c r="M44" i="136"/>
  <c r="K44" i="136"/>
  <c r="M43" i="136"/>
  <c r="K43" i="136"/>
  <c r="M42" i="136"/>
  <c r="K42" i="136"/>
  <c r="M41" i="136"/>
  <c r="K41" i="136"/>
  <c r="O1739" i="233" s="1"/>
  <c r="M40" i="136"/>
  <c r="K40" i="136"/>
  <c r="O1737" i="233" s="1"/>
  <c r="M39" i="136"/>
  <c r="K39" i="136"/>
  <c r="O1736" i="233" s="1"/>
  <c r="M38" i="136"/>
  <c r="K38" i="136"/>
  <c r="M32" i="136"/>
  <c r="K32" i="136"/>
  <c r="M31" i="136"/>
  <c r="K31" i="136"/>
  <c r="M30" i="136"/>
  <c r="K30" i="136"/>
  <c r="M29" i="136"/>
  <c r="K29" i="136"/>
  <c r="M28" i="136"/>
  <c r="K28" i="136"/>
  <c r="M27" i="136"/>
  <c r="K27" i="136"/>
  <c r="M26" i="136"/>
  <c r="K26" i="136"/>
  <c r="M25" i="136"/>
  <c r="K25" i="136"/>
  <c r="M24" i="136"/>
  <c r="K24" i="136"/>
  <c r="M23" i="136"/>
  <c r="K23" i="136"/>
  <c r="M22" i="136"/>
  <c r="K22" i="136"/>
  <c r="O1713" i="233" s="1"/>
  <c r="M21" i="136"/>
  <c r="K21" i="136"/>
  <c r="O1712" i="233" s="1"/>
  <c r="M20" i="136"/>
  <c r="K20" i="136"/>
  <c r="O1711" i="233" s="1"/>
  <c r="M19" i="136"/>
  <c r="K19" i="136"/>
  <c r="O1710" i="233" s="1"/>
  <c r="M18" i="136"/>
  <c r="K18" i="136"/>
  <c r="O1709" i="233" s="1"/>
  <c r="M17" i="136"/>
  <c r="K17" i="136"/>
  <c r="O1708" i="233" s="1"/>
  <c r="M16" i="136"/>
  <c r="K16" i="136"/>
  <c r="M15" i="136"/>
  <c r="K15" i="136"/>
  <c r="M14" i="136"/>
  <c r="K14" i="136"/>
  <c r="M13" i="136"/>
  <c r="K13" i="136"/>
  <c r="M12" i="136"/>
  <c r="K12" i="136"/>
  <c r="M11" i="136"/>
  <c r="K11" i="136"/>
  <c r="O1702" i="233" s="1"/>
  <c r="U1702" i="233" s="1"/>
  <c r="M10" i="136"/>
  <c r="K10" i="136"/>
  <c r="M5" i="136"/>
  <c r="K5" i="136"/>
  <c r="I1" i="136"/>
  <c r="P189" i="5"/>
  <c r="J189" i="5" s="1"/>
  <c r="P188" i="5"/>
  <c r="P187" i="5"/>
  <c r="J187" i="5" s="1"/>
  <c r="P186" i="5"/>
  <c r="J186" i="5" s="1"/>
  <c r="O1700" i="233" l="1"/>
  <c r="U1700" i="233" s="1"/>
  <c r="O1707" i="233"/>
  <c r="O1714" i="233"/>
  <c r="O1751" i="233"/>
  <c r="O1830" i="233"/>
  <c r="O1789" i="233"/>
  <c r="O1803" i="233"/>
  <c r="O1802" i="233"/>
  <c r="O1833" i="233"/>
  <c r="O1840" i="233"/>
  <c r="U1840" i="233" s="1"/>
  <c r="O682" i="233"/>
  <c r="O480" i="233"/>
  <c r="O1723" i="233"/>
  <c r="O1725" i="233"/>
  <c r="O482" i="233"/>
  <c r="O1727" i="233"/>
  <c r="O484" i="233"/>
  <c r="O1740" i="233"/>
  <c r="O1745" i="233"/>
  <c r="O1747" i="233"/>
  <c r="O558" i="233"/>
  <c r="O1748" i="233"/>
  <c r="O1750" i="233"/>
  <c r="O628" i="233"/>
  <c r="O1831" i="233"/>
  <c r="O1795" i="233"/>
  <c r="O1801" i="233"/>
  <c r="O1806" i="233"/>
  <c r="O1724" i="233"/>
  <c r="O481" i="233"/>
  <c r="O1726" i="233"/>
  <c r="O483" i="233"/>
  <c r="F152" i="136"/>
  <c r="I152" i="136" s="1"/>
  <c r="L25" i="149"/>
  <c r="A25" i="149" s="1"/>
  <c r="L23" i="149"/>
  <c r="A23" i="149" s="1"/>
  <c r="L24" i="149"/>
  <c r="A24" i="149" s="1"/>
  <c r="L26" i="149"/>
  <c r="A26" i="149" s="1"/>
  <c r="L20" i="149"/>
  <c r="L21" i="149"/>
  <c r="A21" i="149" s="1"/>
  <c r="L19" i="149"/>
  <c r="L28" i="149"/>
  <c r="A28" i="149" s="1"/>
  <c r="L29" i="149"/>
  <c r="A29" i="149" s="1"/>
  <c r="L22" i="149"/>
  <c r="A22" i="149" s="1"/>
  <c r="L16" i="149"/>
  <c r="L15" i="149"/>
  <c r="G140" i="136"/>
  <c r="I140" i="136" s="1"/>
  <c r="G49" i="136"/>
  <c r="I49" i="136" s="1"/>
  <c r="G74" i="136"/>
  <c r="I74" i="136" s="1"/>
  <c r="G76" i="136"/>
  <c r="I76" i="136" s="1"/>
  <c r="G78" i="136"/>
  <c r="I78" i="136" s="1"/>
  <c r="G93" i="136"/>
  <c r="I93" i="136" s="1"/>
  <c r="G96" i="136"/>
  <c r="I96" i="136" s="1"/>
  <c r="G98" i="136"/>
  <c r="I98" i="136" s="1"/>
  <c r="G100" i="136"/>
  <c r="I100" i="136" s="1"/>
  <c r="G105" i="136"/>
  <c r="I105" i="136" s="1"/>
  <c r="G106" i="136"/>
  <c r="I106" i="136" s="1"/>
  <c r="G107" i="136"/>
  <c r="I107" i="136" s="1"/>
  <c r="G109" i="136"/>
  <c r="I109" i="136" s="1"/>
  <c r="G111" i="136"/>
  <c r="I111" i="136" s="1"/>
  <c r="G113" i="136"/>
  <c r="I113" i="136" s="1"/>
  <c r="G115" i="136"/>
  <c r="I115" i="136" s="1"/>
  <c r="G117" i="136"/>
  <c r="I117" i="136" s="1"/>
  <c r="G119" i="136"/>
  <c r="I119" i="136" s="1"/>
  <c r="G121" i="136"/>
  <c r="I121" i="136" s="1"/>
  <c r="G122" i="136"/>
  <c r="I122" i="136" s="1"/>
  <c r="F111" i="80" s="1"/>
  <c r="G124" i="136"/>
  <c r="I124" i="136" s="1"/>
  <c r="G126" i="136"/>
  <c r="I126" i="136" s="1"/>
  <c r="G128" i="136"/>
  <c r="I128" i="136" s="1"/>
  <c r="G130" i="136"/>
  <c r="I130" i="136" s="1"/>
  <c r="G139" i="136"/>
  <c r="I139" i="136" s="1"/>
  <c r="G141" i="136"/>
  <c r="I141" i="136" s="1"/>
  <c r="G143" i="136"/>
  <c r="I143" i="136" s="1"/>
  <c r="G145" i="136"/>
  <c r="I145" i="136" s="1"/>
  <c r="G138" i="136"/>
  <c r="I138" i="136" s="1"/>
  <c r="G142" i="136"/>
  <c r="I142" i="136" s="1"/>
  <c r="G144" i="136"/>
  <c r="I144" i="136" s="1"/>
  <c r="G150" i="136"/>
  <c r="I150" i="136" s="1"/>
  <c r="G46" i="136"/>
  <c r="I46" i="136" s="1"/>
  <c r="G53" i="136"/>
  <c r="I53" i="136" s="1"/>
  <c r="G55" i="136"/>
  <c r="I55" i="136" s="1"/>
  <c r="G57" i="136"/>
  <c r="I57" i="136" s="1"/>
  <c r="G59" i="136"/>
  <c r="I59" i="136" s="1"/>
  <c r="G61" i="136"/>
  <c r="I61" i="136" s="1"/>
  <c r="G63" i="136"/>
  <c r="I63" i="136" s="1"/>
  <c r="G65" i="136"/>
  <c r="I65" i="136" s="1"/>
  <c r="G68" i="136"/>
  <c r="I68" i="136" s="1"/>
  <c r="G70" i="136"/>
  <c r="I70" i="136" s="1"/>
  <c r="G83" i="136"/>
  <c r="I83" i="136" s="1"/>
  <c r="G85" i="136"/>
  <c r="I85" i="136" s="1"/>
  <c r="G87" i="136"/>
  <c r="I87" i="136" s="1"/>
  <c r="G89" i="136"/>
  <c r="I89" i="136" s="1"/>
  <c r="G45" i="136"/>
  <c r="I45" i="136" s="1"/>
  <c r="G47" i="136"/>
  <c r="I47" i="136" s="1"/>
  <c r="G50" i="136"/>
  <c r="I50" i="136" s="1"/>
  <c r="G52" i="136"/>
  <c r="I52" i="136" s="1"/>
  <c r="G54" i="136"/>
  <c r="I54" i="136" s="1"/>
  <c r="G56" i="136"/>
  <c r="I56" i="136" s="1"/>
  <c r="G58" i="136"/>
  <c r="I58" i="136" s="1"/>
  <c r="G60" i="136"/>
  <c r="I60" i="136" s="1"/>
  <c r="G62" i="136"/>
  <c r="I62" i="136" s="1"/>
  <c r="G64" i="136"/>
  <c r="I64" i="136" s="1"/>
  <c r="G66" i="136"/>
  <c r="I66" i="136" s="1"/>
  <c r="G69" i="136"/>
  <c r="I69" i="136" s="1"/>
  <c r="G71" i="136"/>
  <c r="I71" i="136" s="1"/>
  <c r="G75" i="136"/>
  <c r="I75" i="136" s="1"/>
  <c r="G77" i="136"/>
  <c r="I77" i="136" s="1"/>
  <c r="G79" i="136"/>
  <c r="I79" i="136" s="1"/>
  <c r="G81" i="136"/>
  <c r="I81" i="136" s="1"/>
  <c r="G82" i="136"/>
  <c r="I82" i="136" s="1"/>
  <c r="G84" i="136"/>
  <c r="I84" i="136" s="1"/>
  <c r="G86" i="136"/>
  <c r="I86" i="136" s="1"/>
  <c r="G88" i="136"/>
  <c r="I88" i="136" s="1"/>
  <c r="G90" i="136"/>
  <c r="I90" i="136" s="1"/>
  <c r="G92" i="136"/>
  <c r="I92" i="136" s="1"/>
  <c r="G94" i="136"/>
  <c r="I94" i="136" s="1"/>
  <c r="G95" i="136"/>
  <c r="I95" i="136" s="1"/>
  <c r="G97" i="136"/>
  <c r="I97" i="136" s="1"/>
  <c r="G99" i="136"/>
  <c r="I99" i="136" s="1"/>
  <c r="G101" i="136"/>
  <c r="I101" i="136" s="1"/>
  <c r="G104" i="136"/>
  <c r="I104" i="136" s="1"/>
  <c r="G108" i="136"/>
  <c r="I108" i="136" s="1"/>
  <c r="G110" i="136"/>
  <c r="I110" i="136" s="1"/>
  <c r="G112" i="136"/>
  <c r="I112" i="136" s="1"/>
  <c r="G114" i="136"/>
  <c r="I114" i="136" s="1"/>
  <c r="G116" i="136"/>
  <c r="I116" i="136" s="1"/>
  <c r="G118" i="136"/>
  <c r="I118" i="136" s="1"/>
  <c r="F108" i="80" s="1"/>
  <c r="G120" i="136"/>
  <c r="I120" i="136" s="1"/>
  <c r="G123" i="136"/>
  <c r="I123" i="136" s="1"/>
  <c r="G127" i="136"/>
  <c r="I127" i="136" s="1"/>
  <c r="G129" i="136"/>
  <c r="I129" i="136" s="1"/>
  <c r="G12" i="136"/>
  <c r="I12" i="136" s="1"/>
  <c r="G16" i="136"/>
  <c r="I16" i="136" s="1"/>
  <c r="G11" i="136"/>
  <c r="I11" i="136" s="1"/>
  <c r="G13" i="136"/>
  <c r="I13" i="136" s="1"/>
  <c r="G15" i="136"/>
  <c r="I15" i="136" s="1"/>
  <c r="G17" i="136"/>
  <c r="I17" i="136" s="1"/>
  <c r="G19" i="136"/>
  <c r="I19" i="136" s="1"/>
  <c r="G21" i="136"/>
  <c r="I21" i="136" s="1"/>
  <c r="G23" i="136"/>
  <c r="I23" i="136" s="1"/>
  <c r="G25" i="136"/>
  <c r="I25" i="136" s="1"/>
  <c r="G27" i="136"/>
  <c r="I27" i="136" s="1"/>
  <c r="G29" i="136"/>
  <c r="I29" i="136" s="1"/>
  <c r="G31" i="136"/>
  <c r="I31" i="136" s="1"/>
  <c r="G38" i="136"/>
  <c r="I38" i="136" s="1"/>
  <c r="G40" i="136"/>
  <c r="I40" i="136" s="1"/>
  <c r="G42" i="136"/>
  <c r="I42" i="136" s="1"/>
  <c r="G10" i="136"/>
  <c r="I10" i="136" s="1"/>
  <c r="G14" i="136"/>
  <c r="I14" i="136" s="1"/>
  <c r="G18" i="136"/>
  <c r="I18" i="136" s="1"/>
  <c r="G20" i="136"/>
  <c r="G22" i="136"/>
  <c r="I22" i="136" s="1"/>
  <c r="G24" i="136"/>
  <c r="I24" i="136" s="1"/>
  <c r="G26" i="136"/>
  <c r="I26" i="136" s="1"/>
  <c r="G28" i="136"/>
  <c r="I28" i="136" s="1"/>
  <c r="G30" i="136"/>
  <c r="I30" i="136" s="1"/>
  <c r="G32" i="136"/>
  <c r="I32" i="136" s="1"/>
  <c r="G39" i="136"/>
  <c r="I39" i="136" s="1"/>
  <c r="G41" i="136"/>
  <c r="I41" i="136" s="1"/>
  <c r="G44" i="136"/>
  <c r="I44" i="136" s="1"/>
  <c r="K311" i="136"/>
  <c r="K2" i="136" s="1"/>
  <c r="H2" i="136"/>
  <c r="O1704" i="233" l="1"/>
  <c r="U1704" i="233" s="1"/>
  <c r="O1718" i="233" s="1"/>
  <c r="O1826" i="233"/>
  <c r="U1826" i="233" s="1"/>
  <c r="O1786" i="233"/>
  <c r="U1786" i="233" s="1"/>
  <c r="O1733" i="233"/>
  <c r="U1733" i="233" s="1"/>
  <c r="O1719" i="234"/>
  <c r="M1750" i="233"/>
  <c r="O1912" i="233"/>
  <c r="O683" i="234"/>
  <c r="R683" i="234" s="1"/>
  <c r="M686" i="233"/>
  <c r="R686" i="233" s="1"/>
  <c r="O1775" i="234"/>
  <c r="O1968" i="233"/>
  <c r="M1806" i="233"/>
  <c r="O1683" i="234"/>
  <c r="M1714" i="233"/>
  <c r="O1876" i="233"/>
  <c r="O1774" i="234"/>
  <c r="M1805" i="233"/>
  <c r="O1967" i="233"/>
  <c r="O1721" i="234"/>
  <c r="M1752" i="233"/>
  <c r="O1914" i="233"/>
  <c r="O1799" i="234"/>
  <c r="M1830" i="233"/>
  <c r="O1992" i="233"/>
  <c r="O1722" i="234"/>
  <c r="O1915" i="233"/>
  <c r="M1753" i="233"/>
  <c r="O557" i="234"/>
  <c r="R557" i="234" s="1"/>
  <c r="M560" i="233"/>
  <c r="R560" i="233" s="1"/>
  <c r="O1716" i="234"/>
  <c r="O1909" i="233"/>
  <c r="M1747" i="233"/>
  <c r="O681" i="234"/>
  <c r="R681" i="234" s="1"/>
  <c r="M684" i="233"/>
  <c r="R684" i="233" s="1"/>
  <c r="O680" i="234"/>
  <c r="R680" i="234" s="1"/>
  <c r="M683" i="233"/>
  <c r="R683" i="233" s="1"/>
  <c r="O1779" i="234"/>
  <c r="O1972" i="233"/>
  <c r="M1810" i="233"/>
  <c r="O1773" i="234"/>
  <c r="M1804" i="233"/>
  <c r="O1966" i="233"/>
  <c r="O1764" i="234"/>
  <c r="O1957" i="233"/>
  <c r="M1795" i="233"/>
  <c r="O1801" i="234"/>
  <c r="M1832" i="233"/>
  <c r="O1994" i="233"/>
  <c r="O1714" i="234"/>
  <c r="O1907" i="233"/>
  <c r="M1745" i="233"/>
  <c r="O1696" i="234"/>
  <c r="O1889" i="233"/>
  <c r="O481" i="234"/>
  <c r="R481" i="234" s="1"/>
  <c r="M1727" i="233"/>
  <c r="M484" i="233"/>
  <c r="R484" i="233" s="1"/>
  <c r="O1776" i="234"/>
  <c r="O1969" i="233"/>
  <c r="M1807" i="233"/>
  <c r="O1766" i="234"/>
  <c r="O1959" i="233"/>
  <c r="M1797" i="233"/>
  <c r="O1758" i="234"/>
  <c r="O1951" i="233"/>
  <c r="M1789" i="233"/>
  <c r="O1723" i="234"/>
  <c r="O1916" i="233"/>
  <c r="M1754" i="233"/>
  <c r="O1718" i="234"/>
  <c r="O1911" i="233"/>
  <c r="M1749" i="233"/>
  <c r="O1710" i="234"/>
  <c r="M1741" i="233"/>
  <c r="O1903" i="233"/>
  <c r="O682" i="234"/>
  <c r="R682" i="234" s="1"/>
  <c r="M685" i="233"/>
  <c r="R685" i="233" s="1"/>
  <c r="O1781" i="234"/>
  <c r="O1974" i="233"/>
  <c r="M1812" i="233"/>
  <c r="O1765" i="234"/>
  <c r="O1958" i="233"/>
  <c r="M1796" i="233"/>
  <c r="M1757" i="233"/>
  <c r="O1726" i="234"/>
  <c r="O1919" i="233"/>
  <c r="O1694" i="234"/>
  <c r="O479" i="234"/>
  <c r="R479" i="234" s="1"/>
  <c r="O1887" i="233"/>
  <c r="M1725" i="233"/>
  <c r="M482" i="233"/>
  <c r="R482" i="233" s="1"/>
  <c r="O1682" i="234"/>
  <c r="O1875" i="233"/>
  <c r="M1713" i="233"/>
  <c r="O480" i="234"/>
  <c r="R480" i="234" s="1"/>
  <c r="O1695" i="234"/>
  <c r="O1888" i="233"/>
  <c r="M483" i="233"/>
  <c r="R483" i="233" s="1"/>
  <c r="M1726" i="233"/>
  <c r="O1761" i="234"/>
  <c r="O1954" i="233"/>
  <c r="M1792" i="233"/>
  <c r="O627" i="234"/>
  <c r="R627" i="234" s="1"/>
  <c r="M630" i="233"/>
  <c r="R630" i="233" s="1"/>
  <c r="O1731" i="234"/>
  <c r="O1924" i="233"/>
  <c r="M1762" i="233"/>
  <c r="O556" i="234"/>
  <c r="R556" i="234" s="1"/>
  <c r="M559" i="233"/>
  <c r="R559" i="233" s="1"/>
  <c r="O1708" i="234"/>
  <c r="O1901" i="233"/>
  <c r="M1739" i="233"/>
  <c r="O1692" i="234"/>
  <c r="O477" i="234"/>
  <c r="R477" i="234" s="1"/>
  <c r="O1885" i="233"/>
  <c r="M1723" i="233"/>
  <c r="M480" i="233"/>
  <c r="R480" i="233" s="1"/>
  <c r="O478" i="234"/>
  <c r="R478" i="234" s="1"/>
  <c r="O1693" i="234"/>
  <c r="M1724" i="233"/>
  <c r="O1886" i="233"/>
  <c r="M481" i="233"/>
  <c r="R481" i="233" s="1"/>
  <c r="O1681" i="234"/>
  <c r="O1874" i="233"/>
  <c r="M1712" i="233"/>
  <c r="O1676" i="234"/>
  <c r="M1707" i="233"/>
  <c r="O1869" i="233"/>
  <c r="O1782" i="234"/>
  <c r="M1813" i="233"/>
  <c r="O1975" i="233"/>
  <c r="O1760" i="234"/>
  <c r="O1953" i="233"/>
  <c r="M1791" i="233"/>
  <c r="O1798" i="234"/>
  <c r="O1991" i="233"/>
  <c r="M1829" i="233"/>
  <c r="O625" i="234"/>
  <c r="R625" i="234" s="1"/>
  <c r="O1800" i="234"/>
  <c r="O1993" i="233"/>
  <c r="M628" i="233"/>
  <c r="R628" i="233" s="1"/>
  <c r="M1831" i="233"/>
  <c r="O1729" i="234"/>
  <c r="O1922" i="233"/>
  <c r="M1760" i="233"/>
  <c r="O1720" i="234"/>
  <c r="O1913" i="233"/>
  <c r="M1751" i="233"/>
  <c r="O628" i="234"/>
  <c r="R628" i="234" s="1"/>
  <c r="M631" i="233"/>
  <c r="R631" i="233" s="1"/>
  <c r="O555" i="234"/>
  <c r="R555" i="234" s="1"/>
  <c r="O1717" i="234"/>
  <c r="M1748" i="233"/>
  <c r="O1910" i="233"/>
  <c r="M558" i="233"/>
  <c r="R558" i="233" s="1"/>
  <c r="O1711" i="234"/>
  <c r="M1742" i="233"/>
  <c r="O1904" i="233"/>
  <c r="O1777" i="234"/>
  <c r="M1808" i="233"/>
  <c r="O1970" i="233"/>
  <c r="O1770" i="234"/>
  <c r="O1963" i="233"/>
  <c r="M1801" i="233"/>
  <c r="O1759" i="234"/>
  <c r="O1952" i="233"/>
  <c r="M1790" i="233"/>
  <c r="O1730" i="234"/>
  <c r="O1923" i="233"/>
  <c r="M1761" i="233"/>
  <c r="O1809" i="234"/>
  <c r="S1809" i="234" s="1"/>
  <c r="O679" i="234"/>
  <c r="R679" i="234" s="1"/>
  <c r="O2002" i="233"/>
  <c r="S2002" i="233" s="1"/>
  <c r="M1840" i="233"/>
  <c r="S1840" i="233" s="1"/>
  <c r="M682" i="233"/>
  <c r="R682" i="233" s="1"/>
  <c r="O1720" i="233"/>
  <c r="U1720" i="233" s="1"/>
  <c r="O1677" i="234"/>
  <c r="M1708" i="233"/>
  <c r="O1870" i="233"/>
  <c r="O1705" i="234"/>
  <c r="M1736" i="233"/>
  <c r="O1898" i="233"/>
  <c r="O1678" i="234"/>
  <c r="M1709" i="233"/>
  <c r="O1871" i="233"/>
  <c r="O1706" i="234"/>
  <c r="O1899" i="233"/>
  <c r="M1737" i="233"/>
  <c r="O1679" i="234"/>
  <c r="M1710" i="233"/>
  <c r="O1872" i="233"/>
  <c r="O1671" i="234"/>
  <c r="S1671" i="234" s="1"/>
  <c r="O1864" i="233"/>
  <c r="S1864" i="233" s="1"/>
  <c r="M1702" i="233"/>
  <c r="S1702" i="233" s="1"/>
  <c r="O1780" i="234"/>
  <c r="M1811" i="233"/>
  <c r="O1973" i="233"/>
  <c r="O1768" i="234"/>
  <c r="M1799" i="233"/>
  <c r="O1961" i="233"/>
  <c r="O1772" i="234"/>
  <c r="O1965" i="233"/>
  <c r="M1803" i="233"/>
  <c r="O1803" i="234"/>
  <c r="M1834" i="233"/>
  <c r="O1996" i="233"/>
  <c r="O1727" i="234"/>
  <c r="O1920" i="233"/>
  <c r="M1758" i="233"/>
  <c r="O1712" i="234"/>
  <c r="O1905" i="233"/>
  <c r="M1743" i="233"/>
  <c r="O626" i="234"/>
  <c r="R626" i="234" s="1"/>
  <c r="M629" i="233"/>
  <c r="R629" i="233" s="1"/>
  <c r="O689" i="234"/>
  <c r="R689" i="234" s="1"/>
  <c r="M692" i="233"/>
  <c r="R692" i="233" s="1"/>
  <c r="O684" i="234"/>
  <c r="R684" i="234" s="1"/>
  <c r="M687" i="233"/>
  <c r="R687" i="233" s="1"/>
  <c r="O1783" i="234"/>
  <c r="O1976" i="233"/>
  <c r="M1814" i="233"/>
  <c r="O1767" i="234"/>
  <c r="O1960" i="233"/>
  <c r="M1798" i="233"/>
  <c r="O1728" i="234"/>
  <c r="M1759" i="233"/>
  <c r="O1921" i="233"/>
  <c r="F113" i="80"/>
  <c r="F112" i="80"/>
  <c r="F110" i="80"/>
  <c r="F105" i="80"/>
  <c r="F109" i="80"/>
  <c r="F107" i="80"/>
  <c r="F106" i="80"/>
  <c r="I20" i="136"/>
  <c r="F311" i="136"/>
  <c r="I80" i="136"/>
  <c r="I51" i="136"/>
  <c r="I102" i="136"/>
  <c r="I73" i="136"/>
  <c r="I91" i="136"/>
  <c r="I48" i="136"/>
  <c r="I72" i="136"/>
  <c r="O1689" i="234" l="1"/>
  <c r="S1689" i="234" s="1"/>
  <c r="O1725" i="234"/>
  <c r="O1918" i="233"/>
  <c r="M1756" i="233"/>
  <c r="O1843" i="233"/>
  <c r="O1838" i="233"/>
  <c r="O1824" i="233"/>
  <c r="O1783" i="233"/>
  <c r="O1731" i="233"/>
  <c r="O1767" i="233"/>
  <c r="O1771" i="234"/>
  <c r="O1802" i="234"/>
  <c r="O1795" i="234" s="1"/>
  <c r="S1795" i="234" s="1"/>
  <c r="O1995" i="233"/>
  <c r="O1988" i="233" s="1"/>
  <c r="S1988" i="233" s="1"/>
  <c r="O1964" i="233"/>
  <c r="M1833" i="233"/>
  <c r="M1826" i="233" s="1"/>
  <c r="S1826" i="233" s="1"/>
  <c r="M1802" i="233"/>
  <c r="O1732" i="234"/>
  <c r="M1763" i="233"/>
  <c r="O1925" i="233"/>
  <c r="M1720" i="233"/>
  <c r="S1720" i="233" s="1"/>
  <c r="O1724" i="234"/>
  <c r="M1755" i="233"/>
  <c r="O1917" i="233"/>
  <c r="O1762" i="234"/>
  <c r="M1793" i="233"/>
  <c r="O1955" i="233"/>
  <c r="O1948" i="233" s="1"/>
  <c r="S1948" i="233" s="1"/>
  <c r="O1680" i="234"/>
  <c r="O1673" i="234" s="1"/>
  <c r="S1673" i="234" s="1"/>
  <c r="M1711" i="233"/>
  <c r="O1873" i="233"/>
  <c r="O1866" i="233" s="1"/>
  <c r="S1866" i="233" s="1"/>
  <c r="O1882" i="233"/>
  <c r="S1882" i="233" s="1"/>
  <c r="O1713" i="234"/>
  <c r="M1744" i="233"/>
  <c r="O1906" i="233"/>
  <c r="O1715" i="234"/>
  <c r="M1746" i="233"/>
  <c r="O1908" i="233"/>
  <c r="J79" i="26"/>
  <c r="J80" i="26"/>
  <c r="P148" i="5"/>
  <c r="J148" i="5" s="1"/>
  <c r="L148" i="5" s="1"/>
  <c r="J74" i="26"/>
  <c r="J71" i="26"/>
  <c r="J69" i="26"/>
  <c r="J73" i="26"/>
  <c r="J70" i="26"/>
  <c r="G13" i="89"/>
  <c r="G6" i="124"/>
  <c r="J34" i="26"/>
  <c r="P273" i="5"/>
  <c r="J273" i="5" s="1"/>
  <c r="P147" i="5"/>
  <c r="J147" i="5" s="1"/>
  <c r="L147" i="5" s="1"/>
  <c r="P194" i="5"/>
  <c r="J194" i="5" s="1"/>
  <c r="P193" i="5"/>
  <c r="J193" i="5" s="1"/>
  <c r="P192" i="5"/>
  <c r="J192" i="5" s="1"/>
  <c r="P191" i="5"/>
  <c r="J191" i="5" s="1"/>
  <c r="P190" i="5"/>
  <c r="J190" i="5" s="1"/>
  <c r="S19" i="80"/>
  <c r="S17" i="80"/>
  <c r="C20" i="80"/>
  <c r="C19" i="80"/>
  <c r="C18" i="80"/>
  <c r="C17" i="80"/>
  <c r="C16" i="80"/>
  <c r="P272" i="5"/>
  <c r="J272" i="5" s="1"/>
  <c r="P271" i="5"/>
  <c r="J271" i="5" s="1"/>
  <c r="P80" i="5"/>
  <c r="J80" i="5" s="1"/>
  <c r="L80" i="5" s="1"/>
  <c r="P79" i="5"/>
  <c r="J79" i="5" s="1"/>
  <c r="L79" i="5" s="1"/>
  <c r="P78" i="5"/>
  <c r="J78" i="5" s="1"/>
  <c r="L78" i="5" s="1"/>
  <c r="P77" i="5"/>
  <c r="J77" i="5" s="1"/>
  <c r="L77" i="5" s="1"/>
  <c r="G38" i="4"/>
  <c r="G37" i="4"/>
  <c r="H37" i="4" s="1"/>
  <c r="P108" i="5"/>
  <c r="P109" i="5"/>
  <c r="J109" i="5" s="1"/>
  <c r="E25" i="4"/>
  <c r="J17" i="26"/>
  <c r="J15" i="5" s="1"/>
  <c r="L15" i="5" s="1"/>
  <c r="P287" i="5"/>
  <c r="P59" i="5"/>
  <c r="J59" i="5" s="1"/>
  <c r="L59" i="5" s="1"/>
  <c r="P60" i="5"/>
  <c r="J60" i="5" s="1"/>
  <c r="L60" i="5" s="1"/>
  <c r="P71" i="5"/>
  <c r="J71" i="5" s="1"/>
  <c r="L71" i="5" s="1"/>
  <c r="P126" i="5"/>
  <c r="J126" i="5" s="1"/>
  <c r="L126" i="5" s="1"/>
  <c r="F104" i="89"/>
  <c r="Q104" i="89" s="1"/>
  <c r="S104" i="89" s="1"/>
  <c r="T104" i="89" s="1"/>
  <c r="G11" i="89"/>
  <c r="G12" i="89"/>
  <c r="J60" i="26"/>
  <c r="J61" i="26"/>
  <c r="P84" i="5"/>
  <c r="J84" i="5" s="1"/>
  <c r="L84" i="5" s="1"/>
  <c r="J65" i="26"/>
  <c r="J62" i="26"/>
  <c r="J45" i="26"/>
  <c r="J28" i="26"/>
  <c r="J38" i="26"/>
  <c r="J52" i="26"/>
  <c r="J55" i="26"/>
  <c r="J21" i="26"/>
  <c r="J26" i="26"/>
  <c r="P18" i="5"/>
  <c r="J18" i="5" s="1"/>
  <c r="L18" i="5" s="1"/>
  <c r="J23" i="26"/>
  <c r="J43" i="26"/>
  <c r="J179" i="5" s="1"/>
  <c r="J44" i="26"/>
  <c r="J46" i="26"/>
  <c r="J47" i="26"/>
  <c r="J18" i="26"/>
  <c r="J48" i="26"/>
  <c r="J49" i="26"/>
  <c r="J27" i="26"/>
  <c r="J50" i="26"/>
  <c r="J58" i="26"/>
  <c r="J66" i="26"/>
  <c r="N309" i="5"/>
  <c r="G39" i="4"/>
  <c r="J25" i="26"/>
  <c r="J248" i="5" s="1"/>
  <c r="L248" i="5" s="1"/>
  <c r="P28" i="5"/>
  <c r="J28" i="5" s="1"/>
  <c r="L28" i="5" s="1"/>
  <c r="P29" i="5"/>
  <c r="J29" i="5" s="1"/>
  <c r="L29" i="5" s="1"/>
  <c r="P30" i="5"/>
  <c r="J30" i="5" s="1"/>
  <c r="L30" i="5" s="1"/>
  <c r="P72" i="5"/>
  <c r="J72" i="5" s="1"/>
  <c r="L72" i="5" s="1"/>
  <c r="P73" i="5"/>
  <c r="J73" i="5" s="1"/>
  <c r="L73" i="5" s="1"/>
  <c r="P74" i="5"/>
  <c r="J74" i="5" s="1"/>
  <c r="L74" i="5" s="1"/>
  <c r="J29" i="26"/>
  <c r="J30" i="26"/>
  <c r="F169" i="89"/>
  <c r="F168" i="89"/>
  <c r="F101" i="89"/>
  <c r="F28" i="89"/>
  <c r="F27" i="89"/>
  <c r="J51" i="26"/>
  <c r="J149" i="5" s="1"/>
  <c r="L149" i="5" s="1"/>
  <c r="P257" i="5"/>
  <c r="J257" i="5" s="1"/>
  <c r="J41" i="26"/>
  <c r="J281" i="5" s="1"/>
  <c r="J54" i="26"/>
  <c r="J63" i="26"/>
  <c r="J64" i="26"/>
  <c r="P197" i="5"/>
  <c r="J197" i="5" s="1"/>
  <c r="P196" i="5"/>
  <c r="J196" i="5" s="1"/>
  <c r="P195" i="5"/>
  <c r="J195" i="5" s="1"/>
  <c r="P75" i="5"/>
  <c r="J75" i="5" s="1"/>
  <c r="L75" i="5" s="1"/>
  <c r="P76" i="5"/>
  <c r="J76" i="5" s="1"/>
  <c r="L76" i="5" s="1"/>
  <c r="P85" i="5"/>
  <c r="P127" i="5"/>
  <c r="J127" i="5" s="1"/>
  <c r="L127" i="5" s="1"/>
  <c r="P128" i="5"/>
  <c r="J128" i="5" s="1"/>
  <c r="L128" i="5" s="1"/>
  <c r="P129" i="5"/>
  <c r="J129" i="5" s="1"/>
  <c r="L129" i="5" s="1"/>
  <c r="P288" i="5"/>
  <c r="J288" i="5" s="1"/>
  <c r="D93" i="89"/>
  <c r="D11" i="89"/>
  <c r="D229" i="89"/>
  <c r="D294" i="89"/>
  <c r="D147" i="224" s="1"/>
  <c r="L13" i="89"/>
  <c r="C2" i="89"/>
  <c r="C10" i="89"/>
  <c r="F29" i="89"/>
  <c r="F30" i="89"/>
  <c r="F31" i="89"/>
  <c r="F32" i="89"/>
  <c r="F33" i="89"/>
  <c r="F34" i="89"/>
  <c r="F35" i="89"/>
  <c r="F36" i="89"/>
  <c r="F37" i="89"/>
  <c r="F38" i="89"/>
  <c r="F39" i="89"/>
  <c r="F40" i="89"/>
  <c r="F41" i="89"/>
  <c r="F42" i="89"/>
  <c r="F43" i="89"/>
  <c r="C11" i="89"/>
  <c r="E11" i="89"/>
  <c r="F102" i="89"/>
  <c r="F103" i="89"/>
  <c r="K11" i="89"/>
  <c r="C12" i="89"/>
  <c r="E12" i="89"/>
  <c r="K12" i="89"/>
  <c r="L12" i="89"/>
  <c r="C13" i="89"/>
  <c r="P164" i="5"/>
  <c r="P165" i="5"/>
  <c r="P181" i="5"/>
  <c r="J83" i="4"/>
  <c r="J84" i="4"/>
  <c r="L482" i="26"/>
  <c r="M482" i="26"/>
  <c r="L481" i="26"/>
  <c r="M481" i="26"/>
  <c r="L480" i="26"/>
  <c r="M480" i="26"/>
  <c r="L479" i="26"/>
  <c r="M479" i="26"/>
  <c r="L478" i="26"/>
  <c r="M478" i="26"/>
  <c r="L477" i="26"/>
  <c r="M477" i="26"/>
  <c r="L476" i="26"/>
  <c r="M476" i="26"/>
  <c r="L475" i="26"/>
  <c r="M475" i="26"/>
  <c r="L474" i="26"/>
  <c r="M474" i="26"/>
  <c r="L473" i="26"/>
  <c r="M473" i="26"/>
  <c r="L472" i="26"/>
  <c r="M472" i="26"/>
  <c r="L471" i="26"/>
  <c r="M471" i="26"/>
  <c r="L470" i="26"/>
  <c r="M470" i="26"/>
  <c r="L469" i="26"/>
  <c r="M469" i="26"/>
  <c r="L468" i="26"/>
  <c r="M468" i="26"/>
  <c r="L467" i="26"/>
  <c r="M467" i="26"/>
  <c r="L466" i="26"/>
  <c r="M466" i="26"/>
  <c r="L465" i="26"/>
  <c r="M465" i="26"/>
  <c r="L464" i="26"/>
  <c r="M464" i="26"/>
  <c r="L463" i="26"/>
  <c r="M463" i="26"/>
  <c r="L462" i="26"/>
  <c r="M462" i="26"/>
  <c r="L461" i="26"/>
  <c r="M461" i="26"/>
  <c r="L460" i="26"/>
  <c r="M460" i="26"/>
  <c r="L459" i="26"/>
  <c r="M459" i="26"/>
  <c r="L458" i="26"/>
  <c r="M458" i="26"/>
  <c r="L457" i="26"/>
  <c r="M457" i="26"/>
  <c r="L456" i="26"/>
  <c r="M456" i="26"/>
  <c r="L455" i="26"/>
  <c r="M455" i="26"/>
  <c r="L454" i="26"/>
  <c r="M454" i="26"/>
  <c r="L453" i="26"/>
  <c r="M453" i="26"/>
  <c r="L452" i="26"/>
  <c r="M452" i="26"/>
  <c r="L451" i="26"/>
  <c r="M451" i="26"/>
  <c r="L450" i="26"/>
  <c r="M450" i="26"/>
  <c r="L449" i="26"/>
  <c r="M449" i="26"/>
  <c r="L448" i="26"/>
  <c r="M448" i="26"/>
  <c r="L447" i="26"/>
  <c r="M447" i="26"/>
  <c r="L446" i="26"/>
  <c r="M446" i="26"/>
  <c r="L445" i="26"/>
  <c r="M445" i="26"/>
  <c r="L444" i="26"/>
  <c r="M444" i="26"/>
  <c r="L443" i="26"/>
  <c r="M443" i="26"/>
  <c r="L442" i="26"/>
  <c r="M442" i="26"/>
  <c r="L441" i="26"/>
  <c r="M441" i="26"/>
  <c r="L440" i="26"/>
  <c r="M440" i="26"/>
  <c r="L439" i="26"/>
  <c r="M439" i="26"/>
  <c r="L438" i="26"/>
  <c r="M438" i="26"/>
  <c r="L437" i="26"/>
  <c r="M437" i="26"/>
  <c r="L436" i="26"/>
  <c r="M436" i="26"/>
  <c r="L435" i="26"/>
  <c r="M435" i="26"/>
  <c r="L434" i="26"/>
  <c r="M434" i="26"/>
  <c r="L433" i="26"/>
  <c r="M433" i="26"/>
  <c r="L432" i="26"/>
  <c r="M432" i="26"/>
  <c r="L431" i="26"/>
  <c r="M431" i="26"/>
  <c r="L430" i="26"/>
  <c r="M430" i="26"/>
  <c r="L429" i="26"/>
  <c r="M429" i="26"/>
  <c r="L428" i="26"/>
  <c r="M428" i="26"/>
  <c r="L427" i="26"/>
  <c r="M427" i="26"/>
  <c r="L426" i="26"/>
  <c r="M426" i="26"/>
  <c r="L425" i="26"/>
  <c r="M425" i="26"/>
  <c r="L424" i="26"/>
  <c r="M424" i="26"/>
  <c r="L423" i="26"/>
  <c r="M423" i="26"/>
  <c r="L422" i="26"/>
  <c r="M422" i="26"/>
  <c r="L421" i="26"/>
  <c r="M421" i="26"/>
  <c r="L420" i="26"/>
  <c r="M420" i="26"/>
  <c r="L419" i="26"/>
  <c r="M419" i="26"/>
  <c r="L418" i="26"/>
  <c r="M418" i="26"/>
  <c r="L417" i="26"/>
  <c r="M417" i="26"/>
  <c r="L416" i="26"/>
  <c r="M416" i="26"/>
  <c r="L415" i="26"/>
  <c r="M415" i="26"/>
  <c r="L414" i="26"/>
  <c r="M414" i="26"/>
  <c r="L413" i="26"/>
  <c r="M413" i="26"/>
  <c r="L412" i="26"/>
  <c r="M412" i="26"/>
  <c r="L411" i="26"/>
  <c r="M411" i="26"/>
  <c r="L410" i="26"/>
  <c r="M410" i="26"/>
  <c r="L409" i="26"/>
  <c r="M409" i="26"/>
  <c r="L408" i="26"/>
  <c r="M408" i="26"/>
  <c r="L407" i="26"/>
  <c r="M407" i="26"/>
  <c r="L406" i="26"/>
  <c r="M406" i="26"/>
  <c r="L405" i="26"/>
  <c r="M405" i="26"/>
  <c r="L404" i="26"/>
  <c r="M404" i="26"/>
  <c r="L403" i="26"/>
  <c r="M403" i="26"/>
  <c r="L402" i="26"/>
  <c r="M402" i="26"/>
  <c r="L401" i="26"/>
  <c r="M401" i="26"/>
  <c r="L400" i="26"/>
  <c r="M400" i="26"/>
  <c r="L399" i="26"/>
  <c r="M399" i="26"/>
  <c r="L398" i="26"/>
  <c r="M398" i="26"/>
  <c r="L397" i="26"/>
  <c r="M397" i="26"/>
  <c r="L396" i="26"/>
  <c r="M396" i="26"/>
  <c r="L395" i="26"/>
  <c r="M395" i="26"/>
  <c r="L394" i="26"/>
  <c r="M394" i="26"/>
  <c r="L393" i="26"/>
  <c r="M393" i="26"/>
  <c r="L392" i="26"/>
  <c r="M392" i="26"/>
  <c r="L391" i="26"/>
  <c r="M391" i="26"/>
  <c r="L390" i="26"/>
  <c r="M390" i="26"/>
  <c r="L389" i="26"/>
  <c r="M389" i="26"/>
  <c r="L388" i="26"/>
  <c r="M388" i="26"/>
  <c r="L387" i="26"/>
  <c r="M387" i="26"/>
  <c r="L386" i="26"/>
  <c r="M386" i="26"/>
  <c r="L385" i="26"/>
  <c r="M385" i="26"/>
  <c r="L384" i="26"/>
  <c r="M384" i="26"/>
  <c r="L383" i="26"/>
  <c r="M383" i="26"/>
  <c r="L382" i="26"/>
  <c r="M382" i="26"/>
  <c r="L381" i="26"/>
  <c r="M381" i="26"/>
  <c r="L380" i="26"/>
  <c r="M380" i="26"/>
  <c r="L379" i="26"/>
  <c r="M379" i="26"/>
  <c r="L378" i="26"/>
  <c r="M378" i="26"/>
  <c r="L377" i="26"/>
  <c r="M377" i="26"/>
  <c r="L376" i="26"/>
  <c r="M376" i="26"/>
  <c r="L375" i="26"/>
  <c r="M375" i="26"/>
  <c r="L374" i="26"/>
  <c r="M374" i="26"/>
  <c r="L373" i="26"/>
  <c r="M373" i="26"/>
  <c r="L372" i="26"/>
  <c r="M372" i="26"/>
  <c r="L371" i="26"/>
  <c r="M371" i="26"/>
  <c r="L370" i="26"/>
  <c r="M370" i="26"/>
  <c r="L369" i="26"/>
  <c r="M369" i="26"/>
  <c r="L368" i="26"/>
  <c r="M368" i="26"/>
  <c r="L367" i="26"/>
  <c r="M367" i="26"/>
  <c r="L366" i="26"/>
  <c r="M366" i="26"/>
  <c r="L365" i="26"/>
  <c r="M365" i="26"/>
  <c r="L364" i="26"/>
  <c r="M364" i="26"/>
  <c r="L363" i="26"/>
  <c r="M363" i="26"/>
  <c r="L362" i="26"/>
  <c r="M362" i="26"/>
  <c r="L361" i="26"/>
  <c r="M361" i="26"/>
  <c r="L360" i="26"/>
  <c r="M360" i="26"/>
  <c r="L359" i="26"/>
  <c r="M359" i="26"/>
  <c r="L358" i="26"/>
  <c r="M358" i="26"/>
  <c r="L357" i="26"/>
  <c r="M357" i="26"/>
  <c r="L356" i="26"/>
  <c r="M356" i="26"/>
  <c r="L355" i="26"/>
  <c r="M355" i="26"/>
  <c r="L354" i="26"/>
  <c r="M354" i="26"/>
  <c r="L353" i="26"/>
  <c r="M353" i="26"/>
  <c r="L352" i="26"/>
  <c r="M352" i="26"/>
  <c r="L351" i="26"/>
  <c r="M351" i="26"/>
  <c r="L350" i="26"/>
  <c r="M350" i="26"/>
  <c r="L349" i="26"/>
  <c r="M349" i="26"/>
  <c r="L348" i="26"/>
  <c r="M348" i="26"/>
  <c r="L347" i="26"/>
  <c r="M347" i="26"/>
  <c r="L346" i="26"/>
  <c r="M346" i="26"/>
  <c r="L345" i="26"/>
  <c r="M345" i="26"/>
  <c r="L344" i="26"/>
  <c r="M344" i="26"/>
  <c r="L343" i="26"/>
  <c r="M343" i="26"/>
  <c r="L342" i="26"/>
  <c r="M342" i="26"/>
  <c r="L341" i="26"/>
  <c r="M341" i="26"/>
  <c r="L340" i="26"/>
  <c r="M340" i="26"/>
  <c r="L339" i="26"/>
  <c r="M339" i="26"/>
  <c r="L338" i="26"/>
  <c r="M338" i="26"/>
  <c r="L337" i="26"/>
  <c r="M337" i="26"/>
  <c r="L336" i="26"/>
  <c r="M336" i="26"/>
  <c r="L335" i="26"/>
  <c r="M335" i="26"/>
  <c r="L334" i="26"/>
  <c r="M334" i="26"/>
  <c r="L333" i="26"/>
  <c r="M333" i="26"/>
  <c r="L332" i="26"/>
  <c r="M332" i="26"/>
  <c r="L331" i="26"/>
  <c r="M331" i="26"/>
  <c r="L330" i="26"/>
  <c r="M330" i="26"/>
  <c r="L329" i="26"/>
  <c r="M329" i="26"/>
  <c r="L328" i="26"/>
  <c r="M328" i="26"/>
  <c r="L327" i="26"/>
  <c r="M327" i="26"/>
  <c r="L326" i="26"/>
  <c r="M326" i="26"/>
  <c r="L325" i="26"/>
  <c r="M325" i="26"/>
  <c r="L324" i="26"/>
  <c r="M324" i="26"/>
  <c r="L323" i="26"/>
  <c r="M323" i="26"/>
  <c r="L322" i="26"/>
  <c r="M322" i="26"/>
  <c r="L321" i="26"/>
  <c r="M321" i="26"/>
  <c r="L320" i="26"/>
  <c r="M320" i="26"/>
  <c r="L319" i="26"/>
  <c r="M319" i="26"/>
  <c r="L318" i="26"/>
  <c r="M318" i="26"/>
  <c r="L317" i="26"/>
  <c r="M317" i="26"/>
  <c r="L316" i="26"/>
  <c r="M316" i="26"/>
  <c r="L315" i="26"/>
  <c r="M315" i="26"/>
  <c r="L314" i="26"/>
  <c r="M314" i="26"/>
  <c r="L313" i="26"/>
  <c r="M313" i="26"/>
  <c r="L312" i="26"/>
  <c r="M312" i="26"/>
  <c r="L311" i="26"/>
  <c r="M311" i="26"/>
  <c r="L310" i="26"/>
  <c r="M310" i="26"/>
  <c r="L309" i="26"/>
  <c r="M309" i="26"/>
  <c r="L308" i="26"/>
  <c r="M308" i="26"/>
  <c r="L307" i="26"/>
  <c r="M307" i="26"/>
  <c r="L306" i="26"/>
  <c r="M306" i="26"/>
  <c r="L305" i="26"/>
  <c r="M305" i="26"/>
  <c r="L304" i="26"/>
  <c r="M304" i="26"/>
  <c r="L303" i="26"/>
  <c r="M303" i="26"/>
  <c r="L302" i="26"/>
  <c r="M302" i="26"/>
  <c r="L301" i="26"/>
  <c r="M301" i="26"/>
  <c r="L300" i="26"/>
  <c r="M300" i="26"/>
  <c r="L299" i="26"/>
  <c r="M299" i="26"/>
  <c r="L298" i="26"/>
  <c r="M298" i="26"/>
  <c r="L297" i="26"/>
  <c r="M297" i="26"/>
  <c r="L296" i="26"/>
  <c r="M296" i="26"/>
  <c r="L295" i="26"/>
  <c r="M295" i="26"/>
  <c r="L294" i="26"/>
  <c r="M294" i="26"/>
  <c r="L293" i="26"/>
  <c r="M293" i="26"/>
  <c r="L292" i="26"/>
  <c r="M292" i="26"/>
  <c r="L291" i="26"/>
  <c r="M291" i="26"/>
  <c r="L290" i="26"/>
  <c r="M290" i="26"/>
  <c r="L289" i="26"/>
  <c r="M289" i="26"/>
  <c r="L288" i="26"/>
  <c r="M288" i="26"/>
  <c r="L287" i="26"/>
  <c r="M287" i="26"/>
  <c r="L286" i="26"/>
  <c r="M286" i="26"/>
  <c r="L285" i="26"/>
  <c r="M285" i="26"/>
  <c r="L284" i="26"/>
  <c r="M284" i="26"/>
  <c r="L283" i="26"/>
  <c r="M283" i="26"/>
  <c r="L282" i="26"/>
  <c r="M282" i="26"/>
  <c r="L281" i="26"/>
  <c r="M281" i="26"/>
  <c r="L280" i="26"/>
  <c r="M280" i="26"/>
  <c r="L279" i="26"/>
  <c r="M279" i="26"/>
  <c r="L278" i="26"/>
  <c r="M278" i="26"/>
  <c r="L277" i="26"/>
  <c r="M277" i="26"/>
  <c r="L276" i="26"/>
  <c r="M276" i="26"/>
  <c r="L275" i="26"/>
  <c r="M275" i="26"/>
  <c r="L274" i="26"/>
  <c r="M274" i="26"/>
  <c r="L273" i="26"/>
  <c r="M273" i="26"/>
  <c r="L272" i="26"/>
  <c r="M272" i="26"/>
  <c r="L271" i="26"/>
  <c r="M271" i="26"/>
  <c r="L270" i="26"/>
  <c r="M270" i="26"/>
  <c r="L269" i="26"/>
  <c r="M269" i="26"/>
  <c r="L268" i="26"/>
  <c r="M268" i="26"/>
  <c r="L267" i="26"/>
  <c r="M267" i="26"/>
  <c r="L266" i="26"/>
  <c r="M266" i="26"/>
  <c r="L265" i="26"/>
  <c r="M265" i="26"/>
  <c r="L264" i="26"/>
  <c r="M264" i="26"/>
  <c r="L263" i="26"/>
  <c r="M263" i="26"/>
  <c r="L262" i="26"/>
  <c r="M262" i="26"/>
  <c r="L261" i="26"/>
  <c r="M261" i="26"/>
  <c r="L260" i="26"/>
  <c r="M260" i="26"/>
  <c r="L259" i="26"/>
  <c r="M259" i="26"/>
  <c r="L258" i="26"/>
  <c r="M258" i="26"/>
  <c r="L257" i="26"/>
  <c r="M257" i="26"/>
  <c r="L256" i="26"/>
  <c r="M256" i="26"/>
  <c r="L255" i="26"/>
  <c r="M255" i="26"/>
  <c r="L254" i="26"/>
  <c r="M254" i="26"/>
  <c r="L253" i="26"/>
  <c r="M253" i="26"/>
  <c r="L252" i="26"/>
  <c r="M252" i="26"/>
  <c r="L251" i="26"/>
  <c r="M251" i="26"/>
  <c r="L250" i="26"/>
  <c r="M250" i="26"/>
  <c r="L249" i="26"/>
  <c r="M249" i="26"/>
  <c r="L248" i="26"/>
  <c r="M248" i="26"/>
  <c r="L247" i="26"/>
  <c r="M247" i="26"/>
  <c r="L246" i="26"/>
  <c r="M246" i="26"/>
  <c r="L245" i="26"/>
  <c r="M245" i="26"/>
  <c r="L244" i="26"/>
  <c r="M244" i="26"/>
  <c r="L243" i="26"/>
  <c r="M243" i="26"/>
  <c r="L242" i="26"/>
  <c r="M242" i="26"/>
  <c r="L241" i="26"/>
  <c r="M241" i="26"/>
  <c r="L240" i="26"/>
  <c r="M240" i="26"/>
  <c r="L239" i="26"/>
  <c r="M239" i="26"/>
  <c r="L238" i="26"/>
  <c r="M238" i="26"/>
  <c r="L237" i="26"/>
  <c r="M237" i="26"/>
  <c r="L236" i="26"/>
  <c r="M236" i="26"/>
  <c r="L235" i="26"/>
  <c r="M235" i="26"/>
  <c r="L234" i="26"/>
  <c r="M234" i="26"/>
  <c r="L233" i="26"/>
  <c r="M233" i="26"/>
  <c r="L232" i="26"/>
  <c r="M232" i="26"/>
  <c r="L231" i="26"/>
  <c r="M231" i="26"/>
  <c r="L230" i="26"/>
  <c r="M230" i="26"/>
  <c r="L229" i="26"/>
  <c r="M229" i="26"/>
  <c r="L228" i="26"/>
  <c r="M228" i="26"/>
  <c r="L227" i="26"/>
  <c r="M227" i="26"/>
  <c r="L226" i="26"/>
  <c r="M226" i="26"/>
  <c r="L225" i="26"/>
  <c r="M225" i="26"/>
  <c r="L224" i="26"/>
  <c r="M224" i="26"/>
  <c r="L223" i="26"/>
  <c r="M223" i="26"/>
  <c r="L222" i="26"/>
  <c r="M222" i="26"/>
  <c r="L221" i="26"/>
  <c r="M221" i="26"/>
  <c r="L220" i="26"/>
  <c r="M220" i="26"/>
  <c r="L219" i="26"/>
  <c r="M219" i="26"/>
  <c r="L218" i="26"/>
  <c r="M218" i="26"/>
  <c r="L217" i="26"/>
  <c r="M217" i="26"/>
  <c r="L216" i="26"/>
  <c r="M216" i="26"/>
  <c r="L215" i="26"/>
  <c r="M215" i="26"/>
  <c r="L214" i="26"/>
  <c r="M214" i="26"/>
  <c r="L213" i="26"/>
  <c r="M213" i="26"/>
  <c r="L212" i="26"/>
  <c r="M212" i="26"/>
  <c r="L211" i="26"/>
  <c r="M211" i="26"/>
  <c r="L210" i="26"/>
  <c r="M210" i="26"/>
  <c r="L209" i="26"/>
  <c r="M209" i="26"/>
  <c r="L208" i="26"/>
  <c r="M208" i="26"/>
  <c r="L207" i="26"/>
  <c r="M207" i="26"/>
  <c r="L206" i="26"/>
  <c r="M206" i="26"/>
  <c r="L205" i="26"/>
  <c r="M205" i="26"/>
  <c r="L204" i="26"/>
  <c r="M204" i="26"/>
  <c r="L203" i="26"/>
  <c r="M203" i="26"/>
  <c r="L202" i="26"/>
  <c r="M202" i="26"/>
  <c r="L201" i="26"/>
  <c r="M201" i="26"/>
  <c r="L200" i="26"/>
  <c r="M200" i="26"/>
  <c r="L199" i="26"/>
  <c r="M199" i="26"/>
  <c r="L198" i="26"/>
  <c r="M198" i="26"/>
  <c r="L197" i="26"/>
  <c r="M197" i="26"/>
  <c r="L196" i="26"/>
  <c r="M196" i="26"/>
  <c r="L195" i="26"/>
  <c r="M195" i="26"/>
  <c r="L194" i="26"/>
  <c r="M194" i="26"/>
  <c r="L193" i="26"/>
  <c r="M193" i="26"/>
  <c r="L192" i="26"/>
  <c r="M192" i="26"/>
  <c r="L191" i="26"/>
  <c r="M191" i="26"/>
  <c r="L190" i="26"/>
  <c r="M190" i="26"/>
  <c r="L189" i="26"/>
  <c r="M189" i="26"/>
  <c r="L188" i="26"/>
  <c r="M188" i="26"/>
  <c r="L187" i="26"/>
  <c r="M187" i="26"/>
  <c r="L186" i="26"/>
  <c r="M186" i="26"/>
  <c r="L185" i="26"/>
  <c r="M185" i="26"/>
  <c r="L184" i="26"/>
  <c r="M184" i="26"/>
  <c r="L183" i="26"/>
  <c r="M183" i="26"/>
  <c r="L182" i="26"/>
  <c r="M182" i="26"/>
  <c r="L181" i="26"/>
  <c r="M181" i="26"/>
  <c r="L180" i="26"/>
  <c r="M180" i="26"/>
  <c r="L179" i="26"/>
  <c r="M179" i="26"/>
  <c r="L178" i="26"/>
  <c r="M178" i="26"/>
  <c r="L177" i="26"/>
  <c r="M177" i="26"/>
  <c r="L176" i="26"/>
  <c r="M176" i="26"/>
  <c r="L175" i="26"/>
  <c r="M175" i="26"/>
  <c r="L174" i="26"/>
  <c r="M174" i="26"/>
  <c r="L173" i="26"/>
  <c r="M173" i="26"/>
  <c r="L172" i="26"/>
  <c r="M172" i="26"/>
  <c r="L171" i="26"/>
  <c r="M171" i="26"/>
  <c r="L170" i="26"/>
  <c r="M170" i="26"/>
  <c r="L169" i="26"/>
  <c r="M169" i="26"/>
  <c r="L168" i="26"/>
  <c r="M168" i="26"/>
  <c r="L167" i="26"/>
  <c r="M167" i="26"/>
  <c r="L166" i="26"/>
  <c r="M166" i="26"/>
  <c r="L165" i="26"/>
  <c r="M165" i="26"/>
  <c r="L164" i="26"/>
  <c r="M164" i="26"/>
  <c r="L163" i="26"/>
  <c r="M163" i="26"/>
  <c r="L162" i="26"/>
  <c r="M162" i="26"/>
  <c r="L161" i="26"/>
  <c r="M161" i="26"/>
  <c r="L160" i="26"/>
  <c r="M160" i="26"/>
  <c r="L159" i="26"/>
  <c r="M159" i="26"/>
  <c r="L158" i="26"/>
  <c r="M158" i="26"/>
  <c r="L157" i="26"/>
  <c r="M157" i="26"/>
  <c r="L156" i="26"/>
  <c r="M156" i="26"/>
  <c r="L155" i="26"/>
  <c r="M155" i="26"/>
  <c r="L154" i="26"/>
  <c r="M154" i="26"/>
  <c r="L153" i="26"/>
  <c r="M153" i="26"/>
  <c r="L152" i="26"/>
  <c r="M152" i="26"/>
  <c r="L151" i="26"/>
  <c r="M151" i="26"/>
  <c r="L150" i="26"/>
  <c r="M150" i="26"/>
  <c r="L149" i="26"/>
  <c r="M149" i="26"/>
  <c r="L148" i="26"/>
  <c r="M148" i="26"/>
  <c r="L147" i="26"/>
  <c r="M147" i="26"/>
  <c r="L146" i="26"/>
  <c r="M146" i="26"/>
  <c r="L145" i="26"/>
  <c r="M145" i="26"/>
  <c r="L144" i="26"/>
  <c r="M144" i="26"/>
  <c r="L143" i="26"/>
  <c r="M143" i="26"/>
  <c r="L142" i="26"/>
  <c r="M142" i="26"/>
  <c r="L141" i="26"/>
  <c r="M141" i="26"/>
  <c r="L140" i="26"/>
  <c r="M140" i="26"/>
  <c r="L139" i="26"/>
  <c r="M139" i="26"/>
  <c r="L138" i="26"/>
  <c r="M138" i="26"/>
  <c r="L137" i="26"/>
  <c r="M137" i="26"/>
  <c r="L136" i="26"/>
  <c r="M136" i="26"/>
  <c r="L135" i="26"/>
  <c r="M135" i="26"/>
  <c r="L134" i="26"/>
  <c r="M134" i="26"/>
  <c r="L133" i="26"/>
  <c r="M133" i="26"/>
  <c r="L132" i="26"/>
  <c r="M132" i="26"/>
  <c r="L131" i="26"/>
  <c r="M131" i="26"/>
  <c r="L130" i="26"/>
  <c r="M130" i="26"/>
  <c r="L129" i="26"/>
  <c r="M129" i="26"/>
  <c r="L128" i="26"/>
  <c r="M128" i="26"/>
  <c r="L127" i="26"/>
  <c r="M127" i="26"/>
  <c r="L126" i="26"/>
  <c r="M126" i="26"/>
  <c r="L125" i="26"/>
  <c r="M125" i="26"/>
  <c r="L124" i="26"/>
  <c r="M124" i="26"/>
  <c r="L123" i="26"/>
  <c r="M123" i="26"/>
  <c r="L122" i="26"/>
  <c r="M122" i="26"/>
  <c r="L121" i="26"/>
  <c r="M121" i="26"/>
  <c r="L120" i="26"/>
  <c r="M120" i="26"/>
  <c r="L119" i="26"/>
  <c r="M119" i="26"/>
  <c r="L118" i="26"/>
  <c r="M118" i="26"/>
  <c r="L117" i="26"/>
  <c r="M117" i="26"/>
  <c r="L116" i="26"/>
  <c r="M116" i="26"/>
  <c r="L115" i="26"/>
  <c r="M115" i="26"/>
  <c r="L114" i="26"/>
  <c r="M114" i="26"/>
  <c r="L113" i="26"/>
  <c r="M113" i="26"/>
  <c r="L112" i="26"/>
  <c r="M112" i="26"/>
  <c r="L111" i="26"/>
  <c r="M111" i="26"/>
  <c r="L110" i="26"/>
  <c r="M110" i="26"/>
  <c r="L109" i="26"/>
  <c r="M109" i="26"/>
  <c r="L108" i="26"/>
  <c r="M108" i="26"/>
  <c r="L107" i="26"/>
  <c r="M107" i="26"/>
  <c r="L106" i="26"/>
  <c r="M106" i="26"/>
  <c r="L105" i="26"/>
  <c r="M105" i="26"/>
  <c r="L104" i="26"/>
  <c r="M104" i="26"/>
  <c r="L103" i="26"/>
  <c r="M103" i="26"/>
  <c r="L102" i="26"/>
  <c r="M102" i="26"/>
  <c r="L101" i="26"/>
  <c r="M101" i="26"/>
  <c r="L100" i="26"/>
  <c r="M100" i="26"/>
  <c r="L99" i="26"/>
  <c r="M99" i="26"/>
  <c r="L98" i="26"/>
  <c r="M98" i="26"/>
  <c r="L97" i="26"/>
  <c r="M97" i="26"/>
  <c r="L96" i="26"/>
  <c r="M96" i="26"/>
  <c r="M95" i="26"/>
  <c r="L94" i="26"/>
  <c r="L93" i="26"/>
  <c r="M93" i="26"/>
  <c r="L92" i="26"/>
  <c r="M91" i="26"/>
  <c r="K91" i="26"/>
  <c r="L90" i="26"/>
  <c r="M90" i="26"/>
  <c r="K90" i="26"/>
  <c r="L89" i="26"/>
  <c r="K89" i="26"/>
  <c r="L88" i="26"/>
  <c r="K88" i="26"/>
  <c r="L87" i="26"/>
  <c r="M87" i="26"/>
  <c r="K87" i="26"/>
  <c r="L86" i="26"/>
  <c r="K86" i="26"/>
  <c r="L85" i="26"/>
  <c r="K85" i="26"/>
  <c r="L84" i="26"/>
  <c r="M84" i="26"/>
  <c r="K84" i="26"/>
  <c r="L83" i="26"/>
  <c r="K83" i="26"/>
  <c r="M82" i="26"/>
  <c r="K82" i="26"/>
  <c r="M81" i="26"/>
  <c r="K81" i="26"/>
  <c r="M80" i="26"/>
  <c r="K80" i="26"/>
  <c r="M79" i="26"/>
  <c r="K79" i="26"/>
  <c r="M78" i="26"/>
  <c r="K78" i="26"/>
  <c r="M77" i="26"/>
  <c r="K77" i="26"/>
  <c r="L76" i="26"/>
  <c r="M76" i="26"/>
  <c r="K76" i="26"/>
  <c r="L75" i="26"/>
  <c r="K75" i="26"/>
  <c r="L74" i="26"/>
  <c r="K74" i="26"/>
  <c r="M73" i="26"/>
  <c r="K73" i="26"/>
  <c r="M72" i="26"/>
  <c r="K72" i="26"/>
  <c r="M71" i="26"/>
  <c r="K71" i="26"/>
  <c r="K70" i="26"/>
  <c r="K69" i="26"/>
  <c r="M68" i="26"/>
  <c r="K68" i="26"/>
  <c r="L67" i="26"/>
  <c r="K67" i="26"/>
  <c r="L66" i="26"/>
  <c r="K66" i="26"/>
  <c r="K65" i="26"/>
  <c r="L64" i="26"/>
  <c r="K64" i="26"/>
  <c r="L63" i="26"/>
  <c r="K63" i="26"/>
  <c r="L62" i="26"/>
  <c r="K62" i="26"/>
  <c r="L61" i="26"/>
  <c r="K61" i="26"/>
  <c r="L60" i="26"/>
  <c r="K60" i="26"/>
  <c r="L59" i="26"/>
  <c r="K59" i="26"/>
  <c r="L58" i="26"/>
  <c r="K58" i="26"/>
  <c r="K57" i="26"/>
  <c r="K56" i="26"/>
  <c r="L55" i="26"/>
  <c r="K55" i="26"/>
  <c r="L54" i="26"/>
  <c r="K54" i="26"/>
  <c r="K53" i="26"/>
  <c r="K52" i="26"/>
  <c r="L51" i="26"/>
  <c r="K51" i="26"/>
  <c r="L50" i="26"/>
  <c r="K50" i="26"/>
  <c r="K49" i="26"/>
  <c r="L48" i="26"/>
  <c r="K48" i="26"/>
  <c r="L47" i="26"/>
  <c r="K47" i="26"/>
  <c r="K46" i="26"/>
  <c r="K45" i="26"/>
  <c r="L44" i="26"/>
  <c r="K44" i="26"/>
  <c r="K43" i="26"/>
  <c r="L42" i="26"/>
  <c r="K42" i="26"/>
  <c r="K41" i="26"/>
  <c r="K40" i="26"/>
  <c r="K39" i="26"/>
  <c r="K38" i="26"/>
  <c r="K37" i="26"/>
  <c r="L36" i="26"/>
  <c r="K36" i="26"/>
  <c r="K35" i="26"/>
  <c r="K34" i="26"/>
  <c r="K33" i="26"/>
  <c r="K32" i="26"/>
  <c r="K31" i="26"/>
  <c r="K30" i="26"/>
  <c r="K29" i="26"/>
  <c r="K28" i="26"/>
  <c r="K27" i="26"/>
  <c r="K26" i="26"/>
  <c r="K25" i="26"/>
  <c r="K24" i="26"/>
  <c r="K23" i="26"/>
  <c r="P182" i="5"/>
  <c r="K22" i="26"/>
  <c r="K21" i="26"/>
  <c r="K20" i="26"/>
  <c r="K19" i="26"/>
  <c r="K18" i="26"/>
  <c r="K17" i="26"/>
  <c r="K16" i="26"/>
  <c r="K15" i="26"/>
  <c r="P110" i="5"/>
  <c r="J110" i="5" s="1"/>
  <c r="P111" i="5"/>
  <c r="K482" i="26"/>
  <c r="K481" i="26"/>
  <c r="K480" i="26"/>
  <c r="K479" i="26"/>
  <c r="K478" i="26"/>
  <c r="K477" i="26"/>
  <c r="K476" i="26"/>
  <c r="K475" i="26"/>
  <c r="K474" i="26"/>
  <c r="K473" i="26"/>
  <c r="K472" i="26"/>
  <c r="K471" i="26"/>
  <c r="K470" i="26"/>
  <c r="K469" i="26"/>
  <c r="K468" i="26"/>
  <c r="K467" i="26"/>
  <c r="K466" i="26"/>
  <c r="K465" i="26"/>
  <c r="K464" i="26"/>
  <c r="K463" i="26"/>
  <c r="K462" i="26"/>
  <c r="K461" i="26"/>
  <c r="K460" i="26"/>
  <c r="K459" i="26"/>
  <c r="K458" i="26"/>
  <c r="K457" i="26"/>
  <c r="K456" i="26"/>
  <c r="K455" i="26"/>
  <c r="K454" i="26"/>
  <c r="K453" i="26"/>
  <c r="K452" i="26"/>
  <c r="K451" i="26"/>
  <c r="K450" i="26"/>
  <c r="K449" i="26"/>
  <c r="K448" i="26"/>
  <c r="K447" i="26"/>
  <c r="K446" i="26"/>
  <c r="K445" i="26"/>
  <c r="K444" i="26"/>
  <c r="K443" i="26"/>
  <c r="K442" i="26"/>
  <c r="K441" i="26"/>
  <c r="K440" i="26"/>
  <c r="K439" i="26"/>
  <c r="K438" i="26"/>
  <c r="K437" i="26"/>
  <c r="K436" i="26"/>
  <c r="K435" i="26"/>
  <c r="K434" i="26"/>
  <c r="K433" i="26"/>
  <c r="K432" i="26"/>
  <c r="K431" i="26"/>
  <c r="K430" i="26"/>
  <c r="K429" i="26"/>
  <c r="K428" i="26"/>
  <c r="K427" i="26"/>
  <c r="K426" i="26"/>
  <c r="K425" i="26"/>
  <c r="K424" i="26"/>
  <c r="K423" i="26"/>
  <c r="K422" i="26"/>
  <c r="K421" i="26"/>
  <c r="K420" i="26"/>
  <c r="K419" i="26"/>
  <c r="K418" i="26"/>
  <c r="K417" i="26"/>
  <c r="K416" i="26"/>
  <c r="K415" i="26"/>
  <c r="K414" i="26"/>
  <c r="K413" i="26"/>
  <c r="K412" i="26"/>
  <c r="K411" i="26"/>
  <c r="K410" i="26"/>
  <c r="K409" i="26"/>
  <c r="K408" i="26"/>
  <c r="K407" i="26"/>
  <c r="K406" i="26"/>
  <c r="K405" i="26"/>
  <c r="K404" i="26"/>
  <c r="K403" i="26"/>
  <c r="K402" i="26"/>
  <c r="K401" i="26"/>
  <c r="K400" i="26"/>
  <c r="K399" i="26"/>
  <c r="K398" i="26"/>
  <c r="K397" i="26"/>
  <c r="K396" i="26"/>
  <c r="K395" i="26"/>
  <c r="K394" i="26"/>
  <c r="K393" i="26"/>
  <c r="K392" i="26"/>
  <c r="K391" i="26"/>
  <c r="K390" i="26"/>
  <c r="K389" i="26"/>
  <c r="K388" i="26"/>
  <c r="K387" i="26"/>
  <c r="K386" i="26"/>
  <c r="K385" i="26"/>
  <c r="K384" i="26"/>
  <c r="K383" i="26"/>
  <c r="K382" i="26"/>
  <c r="K381" i="26"/>
  <c r="K380" i="26"/>
  <c r="K379" i="26"/>
  <c r="K378" i="26"/>
  <c r="K377" i="26"/>
  <c r="K376" i="26"/>
  <c r="K375" i="26"/>
  <c r="K374" i="26"/>
  <c r="K373" i="26"/>
  <c r="K372" i="26"/>
  <c r="K371" i="26"/>
  <c r="K370" i="26"/>
  <c r="K369" i="26"/>
  <c r="K368" i="26"/>
  <c r="K367" i="26"/>
  <c r="K366" i="26"/>
  <c r="K365" i="26"/>
  <c r="K364" i="26"/>
  <c r="K363" i="26"/>
  <c r="K362" i="26"/>
  <c r="K361" i="26"/>
  <c r="K360" i="26"/>
  <c r="K359" i="26"/>
  <c r="K358" i="26"/>
  <c r="K357" i="26"/>
  <c r="K356" i="26"/>
  <c r="K355" i="26"/>
  <c r="K354" i="26"/>
  <c r="K353" i="26"/>
  <c r="K352" i="26"/>
  <c r="K351" i="26"/>
  <c r="K350" i="26"/>
  <c r="K349" i="26"/>
  <c r="K348" i="26"/>
  <c r="K347" i="26"/>
  <c r="K346" i="26"/>
  <c r="K345" i="26"/>
  <c r="K344" i="26"/>
  <c r="K343" i="26"/>
  <c r="K342" i="26"/>
  <c r="K341" i="26"/>
  <c r="K340" i="26"/>
  <c r="K339" i="26"/>
  <c r="K338" i="26"/>
  <c r="K337" i="26"/>
  <c r="K336" i="26"/>
  <c r="K335" i="26"/>
  <c r="K334" i="26"/>
  <c r="K333" i="26"/>
  <c r="K332" i="26"/>
  <c r="K331" i="26"/>
  <c r="K330" i="26"/>
  <c r="K329" i="26"/>
  <c r="K328" i="26"/>
  <c r="K327" i="26"/>
  <c r="K326" i="26"/>
  <c r="K325" i="26"/>
  <c r="K324" i="26"/>
  <c r="K323" i="26"/>
  <c r="K322" i="26"/>
  <c r="K321" i="26"/>
  <c r="K320" i="26"/>
  <c r="K319" i="26"/>
  <c r="K318" i="26"/>
  <c r="K317" i="26"/>
  <c r="K316" i="26"/>
  <c r="K315" i="26"/>
  <c r="K314" i="26"/>
  <c r="K313" i="26"/>
  <c r="K312" i="26"/>
  <c r="K311" i="26"/>
  <c r="K310" i="26"/>
  <c r="K309" i="26"/>
  <c r="K308" i="26"/>
  <c r="K307" i="26"/>
  <c r="K306" i="26"/>
  <c r="K305" i="26"/>
  <c r="K304" i="26"/>
  <c r="K303" i="26"/>
  <c r="K302" i="26"/>
  <c r="K301" i="26"/>
  <c r="K300" i="26"/>
  <c r="K299" i="26"/>
  <c r="K298" i="26"/>
  <c r="K297" i="26"/>
  <c r="K296" i="26"/>
  <c r="K295" i="26"/>
  <c r="K294" i="26"/>
  <c r="K293" i="26"/>
  <c r="K292" i="26"/>
  <c r="K291" i="26"/>
  <c r="K290" i="26"/>
  <c r="K289" i="26"/>
  <c r="K288" i="26"/>
  <c r="K287" i="26"/>
  <c r="K286" i="26"/>
  <c r="K285" i="26"/>
  <c r="K284" i="26"/>
  <c r="K283" i="26"/>
  <c r="K282" i="26"/>
  <c r="K281" i="26"/>
  <c r="K280" i="26"/>
  <c r="K279" i="26"/>
  <c r="K278" i="26"/>
  <c r="K277" i="26"/>
  <c r="K276" i="26"/>
  <c r="K275" i="26"/>
  <c r="K274" i="26"/>
  <c r="K273" i="26"/>
  <c r="K272" i="26"/>
  <c r="K271" i="26"/>
  <c r="K270" i="26"/>
  <c r="K269" i="26"/>
  <c r="K268" i="26"/>
  <c r="K267" i="26"/>
  <c r="K266" i="26"/>
  <c r="K265" i="26"/>
  <c r="K264" i="26"/>
  <c r="K263" i="26"/>
  <c r="K262" i="26"/>
  <c r="K261" i="26"/>
  <c r="K260" i="26"/>
  <c r="K259" i="26"/>
  <c r="K258" i="26"/>
  <c r="K257" i="26"/>
  <c r="K256" i="26"/>
  <c r="K255" i="26"/>
  <c r="K254" i="26"/>
  <c r="K253" i="26"/>
  <c r="K252" i="26"/>
  <c r="K251" i="26"/>
  <c r="K250" i="26"/>
  <c r="K249" i="26"/>
  <c r="K248" i="26"/>
  <c r="K247" i="26"/>
  <c r="K246" i="26"/>
  <c r="K245" i="26"/>
  <c r="K244" i="26"/>
  <c r="K243" i="26"/>
  <c r="K242" i="26"/>
  <c r="K241" i="26"/>
  <c r="K240" i="26"/>
  <c r="K239" i="26"/>
  <c r="K238" i="26"/>
  <c r="K237" i="26"/>
  <c r="K236" i="26"/>
  <c r="K235" i="26"/>
  <c r="K234" i="26"/>
  <c r="K233" i="26"/>
  <c r="K232" i="26"/>
  <c r="K231" i="26"/>
  <c r="K230" i="26"/>
  <c r="K229" i="26"/>
  <c r="K228" i="26"/>
  <c r="K227" i="26"/>
  <c r="K226" i="26"/>
  <c r="K225" i="26"/>
  <c r="K224" i="26"/>
  <c r="K223" i="26"/>
  <c r="K222" i="26"/>
  <c r="K221" i="26"/>
  <c r="K220" i="26"/>
  <c r="K219" i="26"/>
  <c r="K218" i="26"/>
  <c r="K217" i="26"/>
  <c r="K216" i="26"/>
  <c r="K215" i="26"/>
  <c r="K214" i="26"/>
  <c r="K213" i="26"/>
  <c r="K212" i="26"/>
  <c r="K211" i="26"/>
  <c r="K210" i="26"/>
  <c r="K209" i="26"/>
  <c r="K208" i="26"/>
  <c r="K207" i="26"/>
  <c r="K206" i="26"/>
  <c r="K205" i="26"/>
  <c r="K204" i="26"/>
  <c r="K203" i="26"/>
  <c r="K202" i="26"/>
  <c r="K201" i="26"/>
  <c r="K200" i="26"/>
  <c r="K199" i="26"/>
  <c r="K198" i="26"/>
  <c r="K197" i="26"/>
  <c r="K196" i="26"/>
  <c r="K195" i="26"/>
  <c r="K194" i="26"/>
  <c r="K193" i="26"/>
  <c r="K192" i="26"/>
  <c r="K191" i="26"/>
  <c r="K190" i="26"/>
  <c r="K189" i="26"/>
  <c r="K188" i="26"/>
  <c r="K187" i="26"/>
  <c r="K186" i="26"/>
  <c r="K185" i="26"/>
  <c r="K184" i="26"/>
  <c r="K183" i="26"/>
  <c r="K182" i="26"/>
  <c r="K181" i="26"/>
  <c r="K180" i="26"/>
  <c r="K179" i="26"/>
  <c r="K178" i="26"/>
  <c r="K177" i="26"/>
  <c r="K176" i="26"/>
  <c r="K175" i="26"/>
  <c r="K174" i="26"/>
  <c r="K173" i="26"/>
  <c r="K172" i="26"/>
  <c r="K171" i="26"/>
  <c r="K170" i="26"/>
  <c r="K169" i="26"/>
  <c r="K168" i="26"/>
  <c r="K167" i="26"/>
  <c r="K166" i="26"/>
  <c r="K165" i="26"/>
  <c r="K164" i="26"/>
  <c r="K163" i="26"/>
  <c r="K162" i="26"/>
  <c r="K161" i="26"/>
  <c r="K160" i="26"/>
  <c r="K159" i="26"/>
  <c r="K158" i="26"/>
  <c r="K157" i="26"/>
  <c r="K156" i="26"/>
  <c r="K155" i="26"/>
  <c r="K154" i="26"/>
  <c r="K153" i="26"/>
  <c r="K152" i="26"/>
  <c r="K151" i="26"/>
  <c r="K150" i="26"/>
  <c r="K149" i="26"/>
  <c r="K148" i="26"/>
  <c r="K147" i="26"/>
  <c r="K146" i="26"/>
  <c r="K145" i="26"/>
  <c r="K144" i="26"/>
  <c r="K143" i="26"/>
  <c r="K142" i="26"/>
  <c r="K141" i="26"/>
  <c r="K140" i="26"/>
  <c r="K139" i="26"/>
  <c r="K138" i="26"/>
  <c r="K137" i="26"/>
  <c r="K136" i="26"/>
  <c r="K135" i="26"/>
  <c r="K134" i="26"/>
  <c r="K133" i="26"/>
  <c r="K132" i="26"/>
  <c r="K131" i="26"/>
  <c r="K130" i="26"/>
  <c r="K129" i="26"/>
  <c r="K128" i="26"/>
  <c r="K127" i="26"/>
  <c r="K126" i="26"/>
  <c r="K125" i="26"/>
  <c r="K124" i="26"/>
  <c r="K123" i="26"/>
  <c r="K122" i="26"/>
  <c r="K121" i="26"/>
  <c r="K120" i="26"/>
  <c r="K119" i="26"/>
  <c r="K118" i="26"/>
  <c r="K117" i="26"/>
  <c r="K116" i="26"/>
  <c r="K115" i="26"/>
  <c r="K114" i="26"/>
  <c r="K113" i="26"/>
  <c r="K112" i="26"/>
  <c r="K111" i="26"/>
  <c r="K110" i="26"/>
  <c r="K109" i="26"/>
  <c r="K108" i="26"/>
  <c r="K107" i="26"/>
  <c r="K106" i="26"/>
  <c r="K105" i="26"/>
  <c r="K104" i="26"/>
  <c r="K103" i="26"/>
  <c r="K102" i="26"/>
  <c r="K101" i="26"/>
  <c r="K100" i="26"/>
  <c r="K99" i="26"/>
  <c r="K98" i="26"/>
  <c r="K97" i="26"/>
  <c r="K96" i="26"/>
  <c r="K95" i="26"/>
  <c r="K94" i="26"/>
  <c r="K93" i="26"/>
  <c r="K92" i="26"/>
  <c r="P258" i="5"/>
  <c r="J258" i="5" s="1"/>
  <c r="P19" i="5"/>
  <c r="J19" i="5" s="1"/>
  <c r="L19" i="5" s="1"/>
  <c r="P141" i="5"/>
  <c r="P295" i="5"/>
  <c r="J295" i="5" s="1"/>
  <c r="P20" i="5"/>
  <c r="J20" i="5" s="1"/>
  <c r="L20" i="5" s="1"/>
  <c r="J75" i="26"/>
  <c r="P308" i="5"/>
  <c r="P307" i="5"/>
  <c r="J307" i="5" s="1"/>
  <c r="L307" i="5" s="1"/>
  <c r="P306" i="5"/>
  <c r="P305" i="5"/>
  <c r="J305" i="5" s="1"/>
  <c r="L305" i="5" s="1"/>
  <c r="P304" i="5"/>
  <c r="J304" i="5" s="1"/>
  <c r="P303" i="5"/>
  <c r="P302" i="5"/>
  <c r="P301" i="5"/>
  <c r="J301" i="5" s="1"/>
  <c r="P300" i="5"/>
  <c r="J300" i="5" s="1"/>
  <c r="P299" i="5"/>
  <c r="J299" i="5" s="1"/>
  <c r="L299" i="5" s="1"/>
  <c r="P298" i="5"/>
  <c r="J298" i="5" s="1"/>
  <c r="P297" i="5"/>
  <c r="J297" i="5" s="1"/>
  <c r="P296" i="5"/>
  <c r="J296" i="5" s="1"/>
  <c r="P294" i="5"/>
  <c r="J294" i="5" s="1"/>
  <c r="L294" i="5" s="1"/>
  <c r="P293" i="5"/>
  <c r="P292" i="5"/>
  <c r="J292" i="5" s="1"/>
  <c r="P291" i="5"/>
  <c r="J291" i="5" s="1"/>
  <c r="P290" i="5"/>
  <c r="J290" i="5" s="1"/>
  <c r="P289" i="5"/>
  <c r="J289" i="5" s="1"/>
  <c r="P286" i="5"/>
  <c r="J286" i="5" s="1"/>
  <c r="L286" i="5" s="1"/>
  <c r="P285" i="5"/>
  <c r="J285" i="5" s="1"/>
  <c r="P284" i="5"/>
  <c r="P283" i="5"/>
  <c r="J283" i="5" s="1"/>
  <c r="P282" i="5"/>
  <c r="J282" i="5" s="1"/>
  <c r="P280" i="5"/>
  <c r="P279" i="5"/>
  <c r="J279" i="5" s="1"/>
  <c r="L279" i="5" s="1"/>
  <c r="P278" i="5"/>
  <c r="P277" i="5"/>
  <c r="J277" i="5" s="1"/>
  <c r="P275" i="5"/>
  <c r="P274" i="5"/>
  <c r="J274" i="5" s="1"/>
  <c r="L274" i="5" s="1"/>
  <c r="P270" i="5"/>
  <c r="J270" i="5" s="1"/>
  <c r="P269" i="5"/>
  <c r="J269" i="5" s="1"/>
  <c r="P267" i="5"/>
  <c r="J267" i="5" s="1"/>
  <c r="P266" i="5"/>
  <c r="J266" i="5" s="1"/>
  <c r="M70" i="26"/>
  <c r="P264" i="5"/>
  <c r="P262" i="5"/>
  <c r="J262" i="5" s="1"/>
  <c r="L262" i="5" s="1"/>
  <c r="P261" i="5"/>
  <c r="J261" i="5" s="1"/>
  <c r="P260" i="5"/>
  <c r="J260" i="5" s="1"/>
  <c r="P259" i="5"/>
  <c r="J259" i="5" s="1"/>
  <c r="P256" i="5"/>
  <c r="J256" i="5" s="1"/>
  <c r="L256" i="5" s="1"/>
  <c r="P255" i="5"/>
  <c r="J255" i="5" s="1"/>
  <c r="P254" i="5"/>
  <c r="J254" i="5" s="1"/>
  <c r="P253" i="5"/>
  <c r="J253" i="5" s="1"/>
  <c r="P252" i="5"/>
  <c r="J252" i="5" s="1"/>
  <c r="P251" i="5"/>
  <c r="J251" i="5" s="1"/>
  <c r="P250" i="5"/>
  <c r="J250" i="5" s="1"/>
  <c r="L250" i="5" s="1"/>
  <c r="P249" i="5"/>
  <c r="J249" i="5" s="1"/>
  <c r="L249" i="5" s="1"/>
  <c r="P229" i="5"/>
  <c r="J229" i="5" s="1"/>
  <c r="L229" i="5" s="1"/>
  <c r="P228" i="5"/>
  <c r="J228" i="5" s="1"/>
  <c r="P227" i="5"/>
  <c r="J227" i="5" s="1"/>
  <c r="P226" i="5"/>
  <c r="J226" i="5" s="1"/>
  <c r="L226" i="5" s="1"/>
  <c r="P225" i="5"/>
  <c r="J225" i="5" s="1"/>
  <c r="L225" i="5" s="1"/>
  <c r="M749" i="234" s="1"/>
  <c r="P224" i="5"/>
  <c r="P223" i="5"/>
  <c r="J223" i="5" s="1"/>
  <c r="P222" i="5"/>
  <c r="J222" i="5" s="1"/>
  <c r="L222" i="5" s="1"/>
  <c r="J84" i="26"/>
  <c r="P221" i="5"/>
  <c r="J221" i="5" s="1"/>
  <c r="L221" i="5" s="1"/>
  <c r="P220" i="5"/>
  <c r="J220" i="5" s="1"/>
  <c r="J83" i="26"/>
  <c r="P219" i="5"/>
  <c r="J219" i="5" s="1"/>
  <c r="P218" i="5"/>
  <c r="J218" i="5" s="1"/>
  <c r="L218" i="5" s="1"/>
  <c r="P217" i="5"/>
  <c r="J217" i="5" s="1"/>
  <c r="L217" i="5" s="1"/>
  <c r="P216" i="5"/>
  <c r="J216" i="5" s="1"/>
  <c r="L216" i="5" s="1"/>
  <c r="F85" i="80" s="1"/>
  <c r="P215" i="5"/>
  <c r="J215" i="5" s="1"/>
  <c r="P214" i="5"/>
  <c r="J214" i="5" s="1"/>
  <c r="L214" i="5" s="1"/>
  <c r="P213" i="5"/>
  <c r="P212" i="5"/>
  <c r="J212" i="5" s="1"/>
  <c r="P211" i="5"/>
  <c r="J211" i="5" s="1"/>
  <c r="P210" i="5"/>
  <c r="J210" i="5" s="1"/>
  <c r="L210" i="5" s="1"/>
  <c r="P209" i="5"/>
  <c r="J209" i="5" s="1"/>
  <c r="L209" i="5" s="1"/>
  <c r="P208" i="5"/>
  <c r="P207" i="5"/>
  <c r="J207" i="5" s="1"/>
  <c r="P206" i="5"/>
  <c r="J206" i="5" s="1"/>
  <c r="L206" i="5" s="1"/>
  <c r="P205" i="5"/>
  <c r="P204" i="5"/>
  <c r="J204" i="5" s="1"/>
  <c r="P203" i="5"/>
  <c r="J203" i="5" s="1"/>
  <c r="P202" i="5"/>
  <c r="J202" i="5" s="1"/>
  <c r="L202" i="5" s="1"/>
  <c r="P201" i="5"/>
  <c r="P200" i="5"/>
  <c r="J200" i="5" s="1"/>
  <c r="L200" i="5" s="1"/>
  <c r="F83" i="80" s="1"/>
  <c r="P199" i="5"/>
  <c r="J199" i="5" s="1"/>
  <c r="P198" i="5"/>
  <c r="J198" i="5" s="1"/>
  <c r="L198" i="5" s="1"/>
  <c r="P185" i="5"/>
  <c r="J185" i="5" s="1"/>
  <c r="P184" i="5"/>
  <c r="J184" i="5" s="1"/>
  <c r="P183" i="5"/>
  <c r="P168" i="5"/>
  <c r="P167" i="5"/>
  <c r="J167" i="5" s="1"/>
  <c r="P166" i="5"/>
  <c r="J59" i="26"/>
  <c r="P163" i="5"/>
  <c r="J163" i="5" s="1"/>
  <c r="L163" i="5" s="1"/>
  <c r="J76" i="26"/>
  <c r="P150" i="5"/>
  <c r="P146" i="5"/>
  <c r="P142" i="5"/>
  <c r="P139" i="5"/>
  <c r="J139" i="5" s="1"/>
  <c r="L139" i="5" s="1"/>
  <c r="P138" i="5"/>
  <c r="J138" i="5" s="1"/>
  <c r="L138" i="5" s="1"/>
  <c r="P130" i="5"/>
  <c r="J130" i="5" s="1"/>
  <c r="L130" i="5" s="1"/>
  <c r="P124" i="5"/>
  <c r="J124" i="5" s="1"/>
  <c r="L124" i="5" s="1"/>
  <c r="P123" i="5"/>
  <c r="J123" i="5" s="1"/>
  <c r="L123" i="5" s="1"/>
  <c r="P122" i="5"/>
  <c r="J122" i="5" s="1"/>
  <c r="P121" i="5"/>
  <c r="J121" i="5" s="1"/>
  <c r="P120" i="5"/>
  <c r="J120" i="5" s="1"/>
  <c r="L120" i="5" s="1"/>
  <c r="P119" i="5"/>
  <c r="J119" i="5" s="1"/>
  <c r="L119" i="5" s="1"/>
  <c r="P118" i="5"/>
  <c r="J118" i="5" s="1"/>
  <c r="P117" i="5"/>
  <c r="J117" i="5" s="1"/>
  <c r="L117" i="5" s="1"/>
  <c r="P116" i="5"/>
  <c r="J116" i="5" s="1"/>
  <c r="L116" i="5" s="1"/>
  <c r="P115" i="5"/>
  <c r="J115" i="5" s="1"/>
  <c r="L115" i="5" s="1"/>
  <c r="P114" i="5"/>
  <c r="J114" i="5" s="1"/>
  <c r="L114" i="5" s="1"/>
  <c r="P113" i="5"/>
  <c r="J113" i="5" s="1"/>
  <c r="L113" i="5" s="1"/>
  <c r="P112" i="5"/>
  <c r="J112" i="5" s="1"/>
  <c r="P107" i="5"/>
  <c r="J107" i="5" s="1"/>
  <c r="L107" i="5" s="1"/>
  <c r="P106" i="5"/>
  <c r="J106" i="5" s="1"/>
  <c r="P105" i="5"/>
  <c r="J105" i="5" s="1"/>
  <c r="P104" i="5"/>
  <c r="J104" i="5" s="1"/>
  <c r="L104" i="5" s="1"/>
  <c r="P102" i="5"/>
  <c r="J102" i="5" s="1"/>
  <c r="L102" i="5" s="1"/>
  <c r="P101" i="5"/>
  <c r="J101" i="5" s="1"/>
  <c r="L101" i="5" s="1"/>
  <c r="P100" i="5"/>
  <c r="P99" i="5"/>
  <c r="P98" i="5"/>
  <c r="J98" i="5" s="1"/>
  <c r="L98" i="5" s="1"/>
  <c r="P97" i="5"/>
  <c r="J97" i="5" s="1"/>
  <c r="P96" i="5"/>
  <c r="J96" i="5" s="1"/>
  <c r="P95" i="5"/>
  <c r="P94" i="5"/>
  <c r="J94" i="5" s="1"/>
  <c r="L94" i="5" s="1"/>
  <c r="P93" i="5"/>
  <c r="J93" i="5" s="1"/>
  <c r="L93" i="5" s="1"/>
  <c r="P92" i="5"/>
  <c r="J92" i="5" s="1"/>
  <c r="L92" i="5" s="1"/>
  <c r="P91" i="5"/>
  <c r="P90" i="5"/>
  <c r="J90" i="5" s="1"/>
  <c r="L90" i="5" s="1"/>
  <c r="P89" i="5"/>
  <c r="J89" i="5" s="1"/>
  <c r="L89" i="5" s="1"/>
  <c r="P88" i="5"/>
  <c r="J88" i="5" s="1"/>
  <c r="L88" i="5" s="1"/>
  <c r="P87" i="5"/>
  <c r="J87" i="5" s="1"/>
  <c r="L87" i="5" s="1"/>
  <c r="P86" i="5"/>
  <c r="J86" i="5" s="1"/>
  <c r="L86" i="5" s="1"/>
  <c r="P83" i="5"/>
  <c r="J83" i="5" s="1"/>
  <c r="L83" i="5" s="1"/>
  <c r="P82" i="5"/>
  <c r="J82" i="5" s="1"/>
  <c r="L82" i="5" s="1"/>
  <c r="P81" i="5"/>
  <c r="J81" i="5" s="1"/>
  <c r="L81" i="5" s="1"/>
  <c r="P70" i="5"/>
  <c r="J70" i="5" s="1"/>
  <c r="L70" i="5" s="1"/>
  <c r="P69" i="5"/>
  <c r="J69" i="5" s="1"/>
  <c r="L69" i="5" s="1"/>
  <c r="P68" i="5"/>
  <c r="J68" i="5" s="1"/>
  <c r="L68" i="5" s="1"/>
  <c r="P66" i="5"/>
  <c r="J66" i="5" s="1"/>
  <c r="L66" i="5" s="1"/>
  <c r="P65" i="5"/>
  <c r="J65" i="5" s="1"/>
  <c r="P64" i="5"/>
  <c r="J64" i="5" s="1"/>
  <c r="P63" i="5"/>
  <c r="J63" i="5" s="1"/>
  <c r="L63" i="5" s="1"/>
  <c r="P62" i="5"/>
  <c r="J62" i="5" s="1"/>
  <c r="L62" i="5" s="1"/>
  <c r="P61" i="5"/>
  <c r="J61" i="5" s="1"/>
  <c r="L61" i="5" s="1"/>
  <c r="P58" i="5"/>
  <c r="J58" i="5" s="1"/>
  <c r="L58" i="5" s="1"/>
  <c r="P57" i="5"/>
  <c r="J57" i="5" s="1"/>
  <c r="L57" i="5" s="1"/>
  <c r="P56" i="5"/>
  <c r="J56" i="5" s="1"/>
  <c r="P55" i="5"/>
  <c r="J55" i="5" s="1"/>
  <c r="P54" i="5"/>
  <c r="J54" i="5" s="1"/>
  <c r="L54" i="5" s="1"/>
  <c r="P53" i="5"/>
  <c r="J53" i="5" s="1"/>
  <c r="L53" i="5" s="1"/>
  <c r="P52" i="5"/>
  <c r="J52" i="5" s="1"/>
  <c r="L52" i="5" s="1"/>
  <c r="P51" i="5"/>
  <c r="J51" i="5" s="1"/>
  <c r="L51" i="5" s="1"/>
  <c r="P50" i="5"/>
  <c r="J50" i="5" s="1"/>
  <c r="P49" i="5"/>
  <c r="J49" i="5" s="1"/>
  <c r="L49" i="5" s="1"/>
  <c r="P48" i="5"/>
  <c r="J48" i="5" s="1"/>
  <c r="L48" i="5" s="1"/>
  <c r="P47" i="5"/>
  <c r="P46" i="5"/>
  <c r="J46" i="5" s="1"/>
  <c r="L46" i="5" s="1"/>
  <c r="P45" i="5"/>
  <c r="J45" i="5" s="1"/>
  <c r="L45" i="5" s="1"/>
  <c r="P44" i="5"/>
  <c r="J44" i="5" s="1"/>
  <c r="P43" i="5"/>
  <c r="J43" i="5" s="1"/>
  <c r="P42" i="5"/>
  <c r="J42" i="5" s="1"/>
  <c r="L42" i="5" s="1"/>
  <c r="P41" i="5"/>
  <c r="J41" i="5" s="1"/>
  <c r="L41" i="5" s="1"/>
  <c r="P40" i="5"/>
  <c r="J40" i="5" s="1"/>
  <c r="L40" i="5" s="1"/>
  <c r="P39" i="5"/>
  <c r="J39" i="5" s="1"/>
  <c r="P38" i="5"/>
  <c r="J38" i="5" s="1"/>
  <c r="L38" i="5" s="1"/>
  <c r="P32" i="5"/>
  <c r="J32" i="5" s="1"/>
  <c r="L32" i="5" s="1"/>
  <c r="P31" i="5"/>
  <c r="J31" i="5" s="1"/>
  <c r="L31" i="5" s="1"/>
  <c r="P27" i="5"/>
  <c r="J27" i="5" s="1"/>
  <c r="L27" i="5" s="1"/>
  <c r="P26" i="5"/>
  <c r="P25" i="5"/>
  <c r="J25" i="5" s="1"/>
  <c r="L25" i="5" s="1"/>
  <c r="P23" i="5"/>
  <c r="P22" i="5"/>
  <c r="J22" i="5" s="1"/>
  <c r="L22" i="5" s="1"/>
  <c r="P21" i="5"/>
  <c r="J21" i="5" s="1"/>
  <c r="L21" i="5" s="1"/>
  <c r="P17" i="5"/>
  <c r="P16" i="5"/>
  <c r="P13" i="5"/>
  <c r="P12" i="5"/>
  <c r="J12" i="5" s="1"/>
  <c r="L12" i="5" s="1"/>
  <c r="P11" i="5"/>
  <c r="P10" i="5"/>
  <c r="J10" i="5" s="1"/>
  <c r="L10" i="5" s="1"/>
  <c r="P5" i="5"/>
  <c r="C2" i="26"/>
  <c r="D4" i="26"/>
  <c r="J85" i="26"/>
  <c r="J86" i="26"/>
  <c r="J87" i="26"/>
  <c r="J88" i="26"/>
  <c r="J89" i="26"/>
  <c r="J90" i="26"/>
  <c r="J91" i="26"/>
  <c r="J92" i="26"/>
  <c r="J93" i="26"/>
  <c r="J94" i="26"/>
  <c r="J95" i="26"/>
  <c r="J96" i="26"/>
  <c r="J97" i="26"/>
  <c r="J98" i="26"/>
  <c r="J99" i="26"/>
  <c r="J100" i="26"/>
  <c r="J101" i="26"/>
  <c r="J102" i="26"/>
  <c r="J103" i="26"/>
  <c r="J104" i="26"/>
  <c r="J105" i="26"/>
  <c r="J106" i="26"/>
  <c r="J107" i="26"/>
  <c r="J108" i="26"/>
  <c r="J109" i="26"/>
  <c r="J110" i="26"/>
  <c r="J111" i="26"/>
  <c r="J112" i="26"/>
  <c r="J113" i="26"/>
  <c r="J114" i="26"/>
  <c r="J115" i="26"/>
  <c r="J116" i="26"/>
  <c r="J117" i="26"/>
  <c r="J118" i="26"/>
  <c r="J119" i="26"/>
  <c r="J120" i="26"/>
  <c r="J121" i="26"/>
  <c r="J122" i="26"/>
  <c r="J123" i="26"/>
  <c r="J124" i="26"/>
  <c r="J125" i="26"/>
  <c r="J126" i="26"/>
  <c r="J127" i="26"/>
  <c r="J128" i="26"/>
  <c r="J129" i="26"/>
  <c r="J130" i="26"/>
  <c r="J131" i="26"/>
  <c r="J132" i="26"/>
  <c r="J133" i="26"/>
  <c r="J134" i="26"/>
  <c r="J135" i="26"/>
  <c r="J136" i="26"/>
  <c r="J137" i="26"/>
  <c r="J138" i="26"/>
  <c r="J139" i="26"/>
  <c r="J140" i="26"/>
  <c r="J141" i="26"/>
  <c r="J142" i="26"/>
  <c r="J143" i="26"/>
  <c r="J144" i="26"/>
  <c r="J145" i="26"/>
  <c r="J146" i="26"/>
  <c r="J147" i="26"/>
  <c r="J148" i="26"/>
  <c r="J149" i="26"/>
  <c r="J150" i="26"/>
  <c r="J151" i="26"/>
  <c r="J152" i="26"/>
  <c r="J153" i="26"/>
  <c r="J154" i="26"/>
  <c r="J155" i="26"/>
  <c r="J156" i="26"/>
  <c r="J157" i="26"/>
  <c r="J158" i="26"/>
  <c r="J159" i="26"/>
  <c r="J160" i="26"/>
  <c r="J161" i="26"/>
  <c r="J162" i="26"/>
  <c r="J163" i="26"/>
  <c r="J164" i="26"/>
  <c r="J165" i="26"/>
  <c r="J166" i="26"/>
  <c r="J167" i="26"/>
  <c r="J168" i="26"/>
  <c r="J169" i="26"/>
  <c r="J170" i="26"/>
  <c r="J171" i="26"/>
  <c r="J172" i="26"/>
  <c r="J173" i="26"/>
  <c r="J174" i="26"/>
  <c r="J175" i="26"/>
  <c r="J176" i="26"/>
  <c r="J177" i="26"/>
  <c r="J178" i="26"/>
  <c r="J179" i="26"/>
  <c r="J180" i="26"/>
  <c r="J181" i="26"/>
  <c r="J182" i="26"/>
  <c r="J183" i="26"/>
  <c r="J184" i="26"/>
  <c r="J185" i="26"/>
  <c r="J186" i="26"/>
  <c r="J187" i="26"/>
  <c r="J188" i="26"/>
  <c r="J189" i="26"/>
  <c r="J190" i="26"/>
  <c r="J191" i="26"/>
  <c r="J192" i="26"/>
  <c r="J193" i="26"/>
  <c r="J194" i="26"/>
  <c r="J195" i="26"/>
  <c r="J196" i="26"/>
  <c r="J197" i="26"/>
  <c r="J198" i="26"/>
  <c r="J199" i="26"/>
  <c r="J200" i="26"/>
  <c r="J201" i="26"/>
  <c r="J202" i="26"/>
  <c r="J203" i="26"/>
  <c r="J204" i="26"/>
  <c r="J205" i="26"/>
  <c r="J206" i="26"/>
  <c r="J207" i="26"/>
  <c r="J208" i="26"/>
  <c r="J209" i="26"/>
  <c r="J210" i="26"/>
  <c r="J211" i="26"/>
  <c r="J212" i="26"/>
  <c r="J213" i="26"/>
  <c r="J214" i="26"/>
  <c r="J215" i="26"/>
  <c r="J216" i="26"/>
  <c r="J217" i="26"/>
  <c r="J218" i="26"/>
  <c r="J219" i="26"/>
  <c r="J220" i="26"/>
  <c r="J221" i="26"/>
  <c r="J222" i="26"/>
  <c r="J223" i="26"/>
  <c r="J224" i="26"/>
  <c r="J225" i="26"/>
  <c r="J226" i="26"/>
  <c r="J227" i="26"/>
  <c r="J228" i="26"/>
  <c r="J229" i="26"/>
  <c r="J230" i="26"/>
  <c r="J231" i="26"/>
  <c r="J232" i="26"/>
  <c r="J233" i="26"/>
  <c r="J234" i="26"/>
  <c r="J235" i="26"/>
  <c r="J236" i="26"/>
  <c r="J237" i="26"/>
  <c r="J238" i="26"/>
  <c r="J239" i="26"/>
  <c r="J240" i="26"/>
  <c r="J241" i="26"/>
  <c r="J242" i="26"/>
  <c r="J243" i="26"/>
  <c r="J244" i="26"/>
  <c r="J245" i="26"/>
  <c r="J246" i="26"/>
  <c r="J247" i="26"/>
  <c r="J248" i="26"/>
  <c r="J249" i="26"/>
  <c r="J250" i="26"/>
  <c r="J251" i="26"/>
  <c r="J252" i="26"/>
  <c r="J253" i="26"/>
  <c r="J254" i="26"/>
  <c r="J255" i="26"/>
  <c r="J256" i="26"/>
  <c r="J257" i="26"/>
  <c r="J258" i="26"/>
  <c r="J259" i="26"/>
  <c r="J260" i="26"/>
  <c r="J261" i="26"/>
  <c r="J262" i="26"/>
  <c r="J263" i="26"/>
  <c r="J264" i="26"/>
  <c r="J265" i="26"/>
  <c r="J266" i="26"/>
  <c r="J267" i="26"/>
  <c r="J268" i="26"/>
  <c r="J269" i="26"/>
  <c r="J270" i="26"/>
  <c r="J271" i="26"/>
  <c r="J272" i="26"/>
  <c r="J273" i="26"/>
  <c r="J274" i="26"/>
  <c r="J275" i="26"/>
  <c r="J276" i="26"/>
  <c r="J277" i="26"/>
  <c r="J278" i="26"/>
  <c r="J279" i="26"/>
  <c r="J280" i="26"/>
  <c r="J281" i="26"/>
  <c r="J282" i="26"/>
  <c r="J283" i="26"/>
  <c r="J284" i="26"/>
  <c r="J285" i="26"/>
  <c r="J286" i="26"/>
  <c r="J287" i="26"/>
  <c r="J288" i="26"/>
  <c r="J289" i="26"/>
  <c r="J290" i="26"/>
  <c r="J291" i="26"/>
  <c r="J292" i="26"/>
  <c r="J293" i="26"/>
  <c r="J294" i="26"/>
  <c r="J295" i="26"/>
  <c r="J296" i="26"/>
  <c r="J297" i="26"/>
  <c r="J298" i="26"/>
  <c r="J299" i="26"/>
  <c r="J300" i="26"/>
  <c r="J301" i="26"/>
  <c r="J302" i="26"/>
  <c r="J303" i="26"/>
  <c r="J304" i="26"/>
  <c r="J305" i="26"/>
  <c r="J306" i="26"/>
  <c r="J307" i="26"/>
  <c r="J308" i="26"/>
  <c r="J309" i="26"/>
  <c r="J310" i="26"/>
  <c r="J311" i="26"/>
  <c r="J312" i="26"/>
  <c r="J313" i="26"/>
  <c r="J314" i="26"/>
  <c r="J315" i="26"/>
  <c r="J316" i="26"/>
  <c r="J317" i="26"/>
  <c r="J318" i="26"/>
  <c r="J319" i="26"/>
  <c r="J320" i="26"/>
  <c r="J321" i="26"/>
  <c r="J322" i="26"/>
  <c r="J323" i="26"/>
  <c r="J324" i="26"/>
  <c r="J325" i="26"/>
  <c r="J326" i="26"/>
  <c r="J327" i="26"/>
  <c r="J328" i="26"/>
  <c r="J329" i="26"/>
  <c r="J330" i="26"/>
  <c r="J331" i="26"/>
  <c r="J332" i="26"/>
  <c r="J333" i="26"/>
  <c r="J334" i="26"/>
  <c r="J335" i="26"/>
  <c r="J336" i="26"/>
  <c r="J337" i="26"/>
  <c r="J338" i="26"/>
  <c r="J339" i="26"/>
  <c r="J340" i="26"/>
  <c r="J341" i="26"/>
  <c r="J342" i="26"/>
  <c r="J343" i="26"/>
  <c r="J344" i="26"/>
  <c r="J345" i="26"/>
  <c r="J346" i="26"/>
  <c r="J347" i="26"/>
  <c r="J348" i="26"/>
  <c r="J349" i="26"/>
  <c r="J350" i="26"/>
  <c r="J351" i="26"/>
  <c r="J352" i="26"/>
  <c r="J353" i="26"/>
  <c r="J354" i="26"/>
  <c r="J355" i="26"/>
  <c r="J356" i="26"/>
  <c r="J357" i="26"/>
  <c r="J358" i="26"/>
  <c r="J359" i="26"/>
  <c r="J360" i="26"/>
  <c r="J361" i="26"/>
  <c r="J362" i="26"/>
  <c r="J363" i="26"/>
  <c r="J364" i="26"/>
  <c r="J365" i="26"/>
  <c r="J366" i="26"/>
  <c r="J367" i="26"/>
  <c r="J368" i="26"/>
  <c r="J369" i="26"/>
  <c r="J370" i="26"/>
  <c r="J371" i="26"/>
  <c r="J372" i="26"/>
  <c r="J373" i="26"/>
  <c r="J374" i="26"/>
  <c r="J375" i="26"/>
  <c r="J376" i="26"/>
  <c r="J377" i="26"/>
  <c r="J378" i="26"/>
  <c r="J379" i="26"/>
  <c r="J380" i="26"/>
  <c r="J381" i="26"/>
  <c r="J382" i="26"/>
  <c r="J383" i="26"/>
  <c r="J384" i="26"/>
  <c r="J385" i="26"/>
  <c r="J386" i="26"/>
  <c r="J387" i="26"/>
  <c r="J388" i="26"/>
  <c r="J389" i="26"/>
  <c r="J390" i="26"/>
  <c r="J391" i="26"/>
  <c r="J392" i="26"/>
  <c r="J393" i="26"/>
  <c r="J394" i="26"/>
  <c r="J395" i="26"/>
  <c r="J396" i="26"/>
  <c r="J397" i="26"/>
  <c r="J398" i="26"/>
  <c r="J399" i="26"/>
  <c r="J400" i="26"/>
  <c r="J401" i="26"/>
  <c r="J402" i="26"/>
  <c r="J403" i="26"/>
  <c r="J404" i="26"/>
  <c r="J405" i="26"/>
  <c r="J406" i="26"/>
  <c r="J407" i="26"/>
  <c r="J408" i="26"/>
  <c r="J409" i="26"/>
  <c r="J410" i="26"/>
  <c r="J411" i="26"/>
  <c r="J412" i="26"/>
  <c r="J413" i="26"/>
  <c r="J414" i="26"/>
  <c r="J415" i="26"/>
  <c r="J416" i="26"/>
  <c r="J417" i="26"/>
  <c r="J418" i="26"/>
  <c r="J419" i="26"/>
  <c r="J420" i="26"/>
  <c r="J421" i="26"/>
  <c r="J422" i="26"/>
  <c r="J423" i="26"/>
  <c r="J424" i="26"/>
  <c r="J425" i="26"/>
  <c r="J426" i="26"/>
  <c r="J427" i="26"/>
  <c r="J428" i="26"/>
  <c r="J429" i="26"/>
  <c r="J430" i="26"/>
  <c r="J431" i="26"/>
  <c r="J432" i="26"/>
  <c r="J433" i="26"/>
  <c r="J434" i="26"/>
  <c r="J435" i="26"/>
  <c r="J436" i="26"/>
  <c r="J437" i="26"/>
  <c r="J438" i="26"/>
  <c r="J439" i="26"/>
  <c r="J440" i="26"/>
  <c r="J441" i="26"/>
  <c r="J442" i="26"/>
  <c r="J443" i="26"/>
  <c r="J444" i="26"/>
  <c r="J445" i="26"/>
  <c r="J446" i="26"/>
  <c r="J447" i="26"/>
  <c r="J448" i="26"/>
  <c r="J449" i="26"/>
  <c r="J450" i="26"/>
  <c r="J451" i="26"/>
  <c r="J452" i="26"/>
  <c r="J453" i="26"/>
  <c r="J454" i="26"/>
  <c r="J455" i="26"/>
  <c r="J456" i="26"/>
  <c r="J457" i="26"/>
  <c r="J458" i="26"/>
  <c r="J459" i="26"/>
  <c r="J460" i="26"/>
  <c r="J461" i="26"/>
  <c r="J462" i="26"/>
  <c r="J463" i="26"/>
  <c r="J464" i="26"/>
  <c r="J465" i="26"/>
  <c r="J466" i="26"/>
  <c r="J467" i="26"/>
  <c r="J468" i="26"/>
  <c r="J469" i="26"/>
  <c r="J470" i="26"/>
  <c r="J471" i="26"/>
  <c r="J472" i="26"/>
  <c r="J473" i="26"/>
  <c r="J474" i="26"/>
  <c r="J475" i="26"/>
  <c r="J476" i="26"/>
  <c r="J477" i="26"/>
  <c r="J478" i="26"/>
  <c r="J479" i="26"/>
  <c r="J480" i="26"/>
  <c r="J481" i="26"/>
  <c r="J482" i="26"/>
  <c r="F71" i="4"/>
  <c r="G71" i="4"/>
  <c r="H71" i="4"/>
  <c r="I71" i="4"/>
  <c r="F72" i="4"/>
  <c r="G72" i="4"/>
  <c r="H72" i="4"/>
  <c r="I72" i="4"/>
  <c r="F73" i="4"/>
  <c r="G73" i="4"/>
  <c r="H73" i="4"/>
  <c r="I73" i="4"/>
  <c r="J76" i="4"/>
  <c r="J77" i="4"/>
  <c r="E80" i="4"/>
  <c r="F80" i="4"/>
  <c r="G80" i="4"/>
  <c r="H80" i="4"/>
  <c r="I80" i="4"/>
  <c r="C118" i="4"/>
  <c r="C123" i="4"/>
  <c r="C128" i="4"/>
  <c r="C133" i="4"/>
  <c r="C138" i="4"/>
  <c r="M208" i="4"/>
  <c r="G269" i="4"/>
  <c r="L1" i="5"/>
  <c r="M56" i="26"/>
  <c r="M69" i="26"/>
  <c r="L65" i="26"/>
  <c r="J35" i="26"/>
  <c r="J42" i="26"/>
  <c r="L23" i="26"/>
  <c r="L27" i="26"/>
  <c r="L41" i="26"/>
  <c r="L45" i="26"/>
  <c r="M18" i="26"/>
  <c r="J53" i="26"/>
  <c r="J81" i="26"/>
  <c r="J24" i="26"/>
  <c r="J22" i="26"/>
  <c r="L73" i="26"/>
  <c r="J82" i="26"/>
  <c r="J72" i="26"/>
  <c r="L81" i="26"/>
  <c r="L69" i="26"/>
  <c r="M62" i="26"/>
  <c r="M59" i="26"/>
  <c r="M36" i="26"/>
  <c r="M39" i="26"/>
  <c r="M53" i="26"/>
  <c r="M83" i="26"/>
  <c r="M40" i="26"/>
  <c r="M94" i="26"/>
  <c r="M89" i="26"/>
  <c r="M86" i="26"/>
  <c r="M75" i="26"/>
  <c r="M85" i="26"/>
  <c r="M88" i="26"/>
  <c r="M46" i="26"/>
  <c r="M66" i="26"/>
  <c r="M74" i="26"/>
  <c r="M92" i="26"/>
  <c r="L82" i="26"/>
  <c r="L24" i="26"/>
  <c r="L72" i="26"/>
  <c r="L91" i="26"/>
  <c r="L57" i="26"/>
  <c r="L95" i="26"/>
  <c r="L79" i="26"/>
  <c r="L77" i="26"/>
  <c r="L71" i="26"/>
  <c r="L78" i="26"/>
  <c r="L80" i="26"/>
  <c r="L70" i="26"/>
  <c r="O1093" i="233" l="1"/>
  <c r="O872" i="233"/>
  <c r="M1704" i="233"/>
  <c r="S1704" i="233" s="1"/>
  <c r="O456" i="233"/>
  <c r="O519" i="233"/>
  <c r="M886" i="233"/>
  <c r="O854" i="234"/>
  <c r="O863" i="234"/>
  <c r="M895" i="233"/>
  <c r="J137" i="5"/>
  <c r="L137" i="5" s="1"/>
  <c r="M465" i="233"/>
  <c r="O462" i="234"/>
  <c r="R462" i="234" s="1"/>
  <c r="M1786" i="233"/>
  <c r="S1786" i="233" s="1"/>
  <c r="M1173" i="233"/>
  <c r="K1173" i="233" s="1"/>
  <c r="M1141" i="234"/>
  <c r="M1166" i="233"/>
  <c r="H1166" i="233" s="1"/>
  <c r="M1134" i="234"/>
  <c r="M1171" i="233"/>
  <c r="K1171" i="233" s="1"/>
  <c r="M1139" i="234"/>
  <c r="M1167" i="233"/>
  <c r="J1167" i="233" s="1"/>
  <c r="M1135" i="234"/>
  <c r="M1157" i="233"/>
  <c r="M1125" i="234"/>
  <c r="M1163" i="233"/>
  <c r="H1163" i="233" s="1"/>
  <c r="M1131" i="234"/>
  <c r="M1169" i="233"/>
  <c r="J1169" i="233" s="1"/>
  <c r="M1137" i="234"/>
  <c r="M1170" i="233"/>
  <c r="J1170" i="233" s="1"/>
  <c r="M1138" i="234"/>
  <c r="O1755" i="234"/>
  <c r="S1755" i="234" s="1"/>
  <c r="O1496" i="234"/>
  <c r="R1496" i="234" s="1"/>
  <c r="M1557" i="234"/>
  <c r="R1557" i="234" s="1"/>
  <c r="O614" i="234"/>
  <c r="M1589" i="233"/>
  <c r="R1589" i="233" s="1"/>
  <c r="M617" i="233"/>
  <c r="M1528" i="233"/>
  <c r="O1458" i="234"/>
  <c r="R1458" i="234" s="1"/>
  <c r="M1490" i="233"/>
  <c r="K742" i="234"/>
  <c r="K766" i="233"/>
  <c r="O1376" i="234"/>
  <c r="R1376" i="234" s="1"/>
  <c r="M1408" i="233"/>
  <c r="O1477" i="234"/>
  <c r="R1477" i="234" s="1"/>
  <c r="M1509" i="233"/>
  <c r="O677" i="234"/>
  <c r="R677" i="234" s="1"/>
  <c r="M680" i="233"/>
  <c r="O1422" i="234"/>
  <c r="R1422" i="234" s="1"/>
  <c r="M1454" i="233"/>
  <c r="O1389" i="234"/>
  <c r="R1389" i="234" s="1"/>
  <c r="O473" i="234"/>
  <c r="R473" i="234" s="1"/>
  <c r="M1421" i="233"/>
  <c r="M476" i="233"/>
  <c r="O1413" i="234"/>
  <c r="R1413" i="234" s="1"/>
  <c r="O552" i="234"/>
  <c r="M1445" i="233"/>
  <c r="M555" i="233"/>
  <c r="O1425" i="234"/>
  <c r="R1425" i="234" s="1"/>
  <c r="M1457" i="233"/>
  <c r="O676" i="234"/>
  <c r="R676" i="234" s="1"/>
  <c r="M679" i="233"/>
  <c r="O1378" i="234"/>
  <c r="R1378" i="234" s="1"/>
  <c r="M1410" i="233"/>
  <c r="O267" i="234"/>
  <c r="M267" i="233"/>
  <c r="O1411" i="234"/>
  <c r="R1411" i="234" s="1"/>
  <c r="M1443" i="233"/>
  <c r="O554" i="234"/>
  <c r="R554" i="234" s="1"/>
  <c r="M557" i="233"/>
  <c r="O1418" i="234"/>
  <c r="R1418" i="234" s="1"/>
  <c r="M1450" i="233"/>
  <c r="O623" i="234"/>
  <c r="R623" i="234" s="1"/>
  <c r="M626" i="233"/>
  <c r="M618" i="233"/>
  <c r="O615" i="234"/>
  <c r="R615" i="234" s="1"/>
  <c r="O1454" i="234"/>
  <c r="R1454" i="234" s="1"/>
  <c r="M1486" i="233"/>
  <c r="O1459" i="234"/>
  <c r="R1459" i="234" s="1"/>
  <c r="M1491" i="233"/>
  <c r="M1540" i="234"/>
  <c r="R1540" i="234" s="1"/>
  <c r="O1464" i="234"/>
  <c r="R1464" i="234" s="1"/>
  <c r="M1496" i="233"/>
  <c r="M1572" i="233"/>
  <c r="R1572" i="233" s="1"/>
  <c r="O1470" i="234"/>
  <c r="R1470" i="234" s="1"/>
  <c r="M1502" i="233"/>
  <c r="O1473" i="234"/>
  <c r="R1473" i="234" s="1"/>
  <c r="M1505" i="233"/>
  <c r="J749" i="234"/>
  <c r="J773" i="233"/>
  <c r="K749" i="234"/>
  <c r="K773" i="233"/>
  <c r="O1421" i="234"/>
  <c r="R1421" i="234" s="1"/>
  <c r="M1453" i="233"/>
  <c r="O472" i="234"/>
  <c r="O1388" i="234"/>
  <c r="M1420" i="233"/>
  <c r="M475" i="233"/>
  <c r="O1374" i="234"/>
  <c r="R1374" i="234" s="1"/>
  <c r="M1406" i="233"/>
  <c r="O1476" i="234"/>
  <c r="R1476" i="234" s="1"/>
  <c r="M1508" i="233"/>
  <c r="O1426" i="234"/>
  <c r="R1426" i="234" s="1"/>
  <c r="M1458" i="233"/>
  <c r="X1783" i="233"/>
  <c r="O1407" i="234"/>
  <c r="R1407" i="234" s="1"/>
  <c r="M1439" i="233"/>
  <c r="O1417" i="234"/>
  <c r="R1417" i="234" s="1"/>
  <c r="M1449" i="233"/>
  <c r="O1463" i="234"/>
  <c r="R1463" i="234" s="1"/>
  <c r="M1495" i="233"/>
  <c r="O1391" i="234"/>
  <c r="R1391" i="234" s="1"/>
  <c r="O475" i="234"/>
  <c r="R475" i="234" s="1"/>
  <c r="M1423" i="233"/>
  <c r="M478" i="233"/>
  <c r="O1402" i="234"/>
  <c r="R1402" i="234" s="1"/>
  <c r="M1434" i="233"/>
  <c r="O1409" i="234"/>
  <c r="R1409" i="234" s="1"/>
  <c r="M1441" i="233"/>
  <c r="O1414" i="234"/>
  <c r="R1414" i="234" s="1"/>
  <c r="M1446" i="233"/>
  <c r="O1416" i="234"/>
  <c r="R1416" i="234" s="1"/>
  <c r="M1448" i="233"/>
  <c r="O624" i="234"/>
  <c r="R624" i="234" s="1"/>
  <c r="O1465" i="234"/>
  <c r="R1465" i="234" s="1"/>
  <c r="M1497" i="233"/>
  <c r="O1471" i="234"/>
  <c r="R1471" i="234" s="1"/>
  <c r="M1503" i="233"/>
  <c r="O1474" i="234"/>
  <c r="R1474" i="234" s="1"/>
  <c r="M1506" i="233"/>
  <c r="K750" i="234"/>
  <c r="K774" i="233"/>
  <c r="O1479" i="234"/>
  <c r="R1479" i="234" s="1"/>
  <c r="M1511" i="233"/>
  <c r="O1424" i="234"/>
  <c r="R1424" i="234" s="1"/>
  <c r="M1456" i="233"/>
  <c r="O1420" i="234"/>
  <c r="R1420" i="234" s="1"/>
  <c r="M1452" i="233"/>
  <c r="O1419" i="234"/>
  <c r="R1419" i="234" s="1"/>
  <c r="M1451" i="233"/>
  <c r="O1427" i="234"/>
  <c r="R1427" i="234" s="1"/>
  <c r="M1459" i="233"/>
  <c r="O675" i="234"/>
  <c r="R675" i="234" s="1"/>
  <c r="M678" i="233"/>
  <c r="O1377" i="234"/>
  <c r="R1377" i="234" s="1"/>
  <c r="M1409" i="233"/>
  <c r="O1498" i="234"/>
  <c r="R1498" i="234" s="1"/>
  <c r="O645" i="234"/>
  <c r="R645" i="234" s="1"/>
  <c r="O398" i="234"/>
  <c r="M398" i="233"/>
  <c r="M648" i="233"/>
  <c r="M1530" i="233"/>
  <c r="O476" i="234"/>
  <c r="R476" i="234" s="1"/>
  <c r="M1424" i="233"/>
  <c r="M479" i="233"/>
  <c r="O1392" i="234"/>
  <c r="R1392" i="234" s="1"/>
  <c r="O1404" i="234"/>
  <c r="R1404" i="234" s="1"/>
  <c r="M1436" i="233"/>
  <c r="O1406" i="234"/>
  <c r="R1406" i="234" s="1"/>
  <c r="M1438" i="233"/>
  <c r="O643" i="234"/>
  <c r="R643" i="234" s="1"/>
  <c r="O1500" i="234"/>
  <c r="R1500" i="234" s="1"/>
  <c r="O399" i="234"/>
  <c r="M646" i="233"/>
  <c r="M1532" i="233"/>
  <c r="M399" i="233"/>
  <c r="O395" i="234"/>
  <c r="M395" i="233"/>
  <c r="O1495" i="234"/>
  <c r="O644" i="234"/>
  <c r="R644" i="234" s="1"/>
  <c r="O397" i="234"/>
  <c r="M1527" i="233"/>
  <c r="M397" i="233"/>
  <c r="M647" i="233"/>
  <c r="O1462" i="234"/>
  <c r="R1462" i="234" s="1"/>
  <c r="M1539" i="234"/>
  <c r="R1539" i="234" s="1"/>
  <c r="M1494" i="233"/>
  <c r="M1571" i="233"/>
  <c r="R1571" i="233" s="1"/>
  <c r="O1480" i="234"/>
  <c r="R1480" i="234" s="1"/>
  <c r="M1512" i="233"/>
  <c r="M773" i="233"/>
  <c r="M750" i="234"/>
  <c r="M746" i="234" s="1"/>
  <c r="M774" i="233"/>
  <c r="O1375" i="234"/>
  <c r="R1375" i="234" s="1"/>
  <c r="M1407" i="233"/>
  <c r="O1478" i="234"/>
  <c r="R1478" i="234" s="1"/>
  <c r="M1510" i="233"/>
  <c r="O1423" i="234"/>
  <c r="R1423" i="234" s="1"/>
  <c r="M1455" i="233"/>
  <c r="O474" i="234"/>
  <c r="R474" i="234" s="1"/>
  <c r="O1390" i="234"/>
  <c r="R1390" i="234" s="1"/>
  <c r="M1422" i="233"/>
  <c r="M477" i="233"/>
  <c r="O621" i="234"/>
  <c r="M624" i="233"/>
  <c r="O553" i="234"/>
  <c r="R553" i="234" s="1"/>
  <c r="M556" i="233"/>
  <c r="O2346" i="233"/>
  <c r="O2429" i="233"/>
  <c r="O2105" i="233"/>
  <c r="O2022" i="233"/>
  <c r="O1352" i="233"/>
  <c r="O551" i="233"/>
  <c r="O258" i="233"/>
  <c r="O1698" i="233"/>
  <c r="O1478" i="233"/>
  <c r="O1781" i="233"/>
  <c r="O1395" i="233"/>
  <c r="O584" i="233"/>
  <c r="O1301" i="233"/>
  <c r="O1274" i="233"/>
  <c r="O1195" i="233"/>
  <c r="O968" i="233"/>
  <c r="O831" i="233"/>
  <c r="O667" i="233"/>
  <c r="O916" i="233"/>
  <c r="O382" i="233"/>
  <c r="O311" i="233"/>
  <c r="O1328" i="233"/>
  <c r="O1065" i="233"/>
  <c r="O942" i="233"/>
  <c r="O1033" i="233"/>
  <c r="O1007" i="233"/>
  <c r="O609" i="233"/>
  <c r="O1235" i="233"/>
  <c r="O1428" i="234"/>
  <c r="R1428" i="234" s="1"/>
  <c r="M1460" i="233"/>
  <c r="H742" i="234"/>
  <c r="H766" i="233"/>
  <c r="F737" i="233"/>
  <c r="L20" i="26"/>
  <c r="L21" i="26"/>
  <c r="M30" i="26"/>
  <c r="M25" i="26"/>
  <c r="J302" i="5"/>
  <c r="J95" i="5"/>
  <c r="L95" i="5" s="1"/>
  <c r="L31" i="26"/>
  <c r="H6" i="222"/>
  <c r="M22" i="26"/>
  <c r="L17" i="26"/>
  <c r="D22" i="224"/>
  <c r="P22" i="224" s="1"/>
  <c r="P89" i="224" s="1"/>
  <c r="D297" i="89"/>
  <c r="J293" i="5"/>
  <c r="F147" i="224"/>
  <c r="F204" i="224" s="1"/>
  <c r="F13" i="224" s="1"/>
  <c r="D204" i="224"/>
  <c r="P147" i="224"/>
  <c r="D12" i="89"/>
  <c r="D124" i="224"/>
  <c r="F95" i="80"/>
  <c r="F96" i="80"/>
  <c r="F99" i="80"/>
  <c r="F101" i="80"/>
  <c r="F98" i="80"/>
  <c r="H38" i="4"/>
  <c r="L55" i="5"/>
  <c r="L65" i="5"/>
  <c r="F103" i="80" s="1"/>
  <c r="L56" i="5"/>
  <c r="F100" i="80" s="1"/>
  <c r="L112" i="5"/>
  <c r="L39" i="5"/>
  <c r="L50" i="5"/>
  <c r="F97" i="80" s="1"/>
  <c r="L64" i="5"/>
  <c r="M1140" i="234" s="1"/>
  <c r="L97" i="5"/>
  <c r="L118" i="5"/>
  <c r="M1499" i="233" s="1"/>
  <c r="L122" i="5"/>
  <c r="L109" i="5"/>
  <c r="L110" i="5"/>
  <c r="L96" i="5"/>
  <c r="L121" i="5"/>
  <c r="Q103" i="89"/>
  <c r="S103" i="89" s="1"/>
  <c r="T103" i="89" s="1"/>
  <c r="Q43" i="89"/>
  <c r="S43" i="89" s="1"/>
  <c r="T43" i="89" s="1"/>
  <c r="Q39" i="89"/>
  <c r="S39" i="89" s="1"/>
  <c r="T39" i="89" s="1"/>
  <c r="Q35" i="89"/>
  <c r="S35" i="89" s="1"/>
  <c r="T35" i="89" s="1"/>
  <c r="Q31" i="89"/>
  <c r="S31" i="89" s="1"/>
  <c r="T31" i="89" s="1"/>
  <c r="Q28" i="89"/>
  <c r="S28" i="89" s="1"/>
  <c r="T28" i="89" s="1"/>
  <c r="Q40" i="89"/>
  <c r="S40" i="89" s="1"/>
  <c r="T40" i="89" s="1"/>
  <c r="Q36" i="89"/>
  <c r="S36" i="89" s="1"/>
  <c r="T36" i="89" s="1"/>
  <c r="Q32" i="89"/>
  <c r="S32" i="89" s="1"/>
  <c r="T32" i="89" s="1"/>
  <c r="Q27" i="89"/>
  <c r="S27" i="89" s="1"/>
  <c r="T27" i="89" s="1"/>
  <c r="Q169" i="89"/>
  <c r="S169" i="89" s="1"/>
  <c r="T169" i="89" s="1"/>
  <c r="Q102" i="89"/>
  <c r="S102" i="89" s="1"/>
  <c r="T102" i="89" s="1"/>
  <c r="Q42" i="89"/>
  <c r="S42" i="89" s="1"/>
  <c r="T42" i="89" s="1"/>
  <c r="Q38" i="89"/>
  <c r="S38" i="89" s="1"/>
  <c r="T38" i="89" s="1"/>
  <c r="Q34" i="89"/>
  <c r="S34" i="89" s="1"/>
  <c r="T34" i="89" s="1"/>
  <c r="Q30" i="89"/>
  <c r="S30" i="89" s="1"/>
  <c r="T30" i="89" s="1"/>
  <c r="Q101" i="89"/>
  <c r="S101" i="89" s="1"/>
  <c r="F160" i="89"/>
  <c r="F11" i="89" s="1"/>
  <c r="Q41" i="89"/>
  <c r="S41" i="89" s="1"/>
  <c r="T41" i="89" s="1"/>
  <c r="Q37" i="89"/>
  <c r="S37" i="89" s="1"/>
  <c r="T37" i="89" s="1"/>
  <c r="Q33" i="89"/>
  <c r="S33" i="89" s="1"/>
  <c r="T33" i="89" s="1"/>
  <c r="Q29" i="89"/>
  <c r="S29" i="89" s="1"/>
  <c r="T29" i="89" s="1"/>
  <c r="Q26" i="89"/>
  <c r="F93" i="89"/>
  <c r="Q168" i="89"/>
  <c r="F229" i="89"/>
  <c r="F12" i="89" s="1"/>
  <c r="Q2" i="5"/>
  <c r="L49" i="26"/>
  <c r="L53" i="26"/>
  <c r="A53" i="26" s="1"/>
  <c r="M44" i="26"/>
  <c r="A44" i="26" s="1"/>
  <c r="M34" i="26"/>
  <c r="M35" i="26"/>
  <c r="M15" i="26"/>
  <c r="M31" i="26"/>
  <c r="L38" i="26"/>
  <c r="H6" i="208"/>
  <c r="H6" i="209"/>
  <c r="M27" i="26"/>
  <c r="A27" i="26" s="1"/>
  <c r="M37" i="26"/>
  <c r="J47" i="5"/>
  <c r="L47" i="5" s="1"/>
  <c r="L52" i="26"/>
  <c r="L56" i="26"/>
  <c r="A56" i="26" s="1"/>
  <c r="M32" i="26"/>
  <c r="M50" i="26"/>
  <c r="A50" i="26" s="1"/>
  <c r="J166" i="5"/>
  <c r="M47" i="26"/>
  <c r="A47" i="26" s="1"/>
  <c r="L19" i="26"/>
  <c r="L18" i="26"/>
  <c r="A18" i="26" s="1"/>
  <c r="L43" i="26"/>
  <c r="L22" i="26"/>
  <c r="L26" i="26"/>
  <c r="J208" i="5"/>
  <c r="L208" i="5" s="1"/>
  <c r="M28" i="26"/>
  <c r="J213" i="5"/>
  <c r="L213" i="5" s="1"/>
  <c r="L15" i="26"/>
  <c r="L29" i="26"/>
  <c r="E10" i="89"/>
  <c r="L33" i="26"/>
  <c r="D10" i="89"/>
  <c r="L10" i="89"/>
  <c r="K10" i="89"/>
  <c r="G10" i="89"/>
  <c r="D13" i="89"/>
  <c r="E13" i="89"/>
  <c r="J146" i="5"/>
  <c r="L146" i="5" s="1"/>
  <c r="M19" i="80"/>
  <c r="J306" i="5"/>
  <c r="K1" i="192"/>
  <c r="C152" i="192" s="1"/>
  <c r="M152" i="192" s="1"/>
  <c r="K1" i="190"/>
  <c r="C152" i="190" s="1"/>
  <c r="M152" i="190" s="1"/>
  <c r="G33" i="222"/>
  <c r="H10" i="187"/>
  <c r="H48" i="187"/>
  <c r="H31" i="187"/>
  <c r="H84" i="187"/>
  <c r="H65" i="187"/>
  <c r="H10" i="178"/>
  <c r="H61" i="167"/>
  <c r="H44" i="167"/>
  <c r="H6" i="168"/>
  <c r="H10" i="167"/>
  <c r="H28" i="178"/>
  <c r="H6" i="169"/>
  <c r="H79" i="167"/>
  <c r="H27" i="167"/>
  <c r="M16" i="80"/>
  <c r="S16" i="80"/>
  <c r="M18" i="80"/>
  <c r="S18" i="80"/>
  <c r="M20" i="80"/>
  <c r="F43" i="80" s="1"/>
  <c r="S20" i="80"/>
  <c r="S15" i="80"/>
  <c r="M41" i="26"/>
  <c r="A41" i="26" s="1"/>
  <c r="M45" i="26"/>
  <c r="A45" i="26" s="1"/>
  <c r="M42" i="26"/>
  <c r="A42" i="26" s="1"/>
  <c r="M48" i="26"/>
  <c r="A48" i="26" s="1"/>
  <c r="L46" i="26"/>
  <c r="A46" i="26" s="1"/>
  <c r="M49" i="26"/>
  <c r="M65" i="26"/>
  <c r="A65" i="26" s="1"/>
  <c r="L37" i="26"/>
  <c r="M54" i="26"/>
  <c r="A54" i="26" s="1"/>
  <c r="M60" i="26"/>
  <c r="A60" i="26" s="1"/>
  <c r="L39" i="26"/>
  <c r="A39" i="26" s="1"/>
  <c r="L68" i="26"/>
  <c r="A68" i="26" s="1"/>
  <c r="M57" i="26"/>
  <c r="A57" i="26" s="1"/>
  <c r="M61" i="26"/>
  <c r="A61" i="26" s="1"/>
  <c r="M52" i="26"/>
  <c r="M63" i="26"/>
  <c r="A63" i="26" s="1"/>
  <c r="M51" i="26"/>
  <c r="A51" i="26" s="1"/>
  <c r="M38" i="26"/>
  <c r="M58" i="26"/>
  <c r="A58" i="26" s="1"/>
  <c r="M55" i="26"/>
  <c r="A55" i="26" s="1"/>
  <c r="L35" i="26"/>
  <c r="L40" i="26"/>
  <c r="A40" i="26" s="1"/>
  <c r="M43" i="26"/>
  <c r="M64" i="26"/>
  <c r="A64" i="26" s="1"/>
  <c r="M67" i="26"/>
  <c r="A67" i="26" s="1"/>
  <c r="J303" i="5"/>
  <c r="J284" i="5"/>
  <c r="J11" i="5"/>
  <c r="L11" i="5" s="1"/>
  <c r="J188" i="5"/>
  <c r="J224" i="5"/>
  <c r="L224" i="5" s="1"/>
  <c r="F86" i="80" s="1"/>
  <c r="M29" i="26"/>
  <c r="M23" i="26"/>
  <c r="A23" i="26" s="1"/>
  <c r="M26" i="26"/>
  <c r="M24" i="26"/>
  <c r="A24" i="26" s="1"/>
  <c r="A16" i="149"/>
  <c r="A15" i="149"/>
  <c r="L25" i="26"/>
  <c r="L28" i="26"/>
  <c r="M33" i="26"/>
  <c r="L32" i="26"/>
  <c r="L34" i="26"/>
  <c r="L30" i="26"/>
  <c r="J99" i="5"/>
  <c r="L99" i="5" s="1"/>
  <c r="A20" i="149"/>
  <c r="A19" i="149"/>
  <c r="A17" i="149"/>
  <c r="H7" i="152"/>
  <c r="J23" i="80"/>
  <c r="V19" i="80"/>
  <c r="V18" i="80"/>
  <c r="J308" i="5"/>
  <c r="L308" i="5" s="1"/>
  <c r="J181" i="5"/>
  <c r="M21" i="26"/>
  <c r="M20" i="26"/>
  <c r="L16" i="26"/>
  <c r="M17" i="26"/>
  <c r="M19" i="26"/>
  <c r="R11" i="89"/>
  <c r="V15" i="80"/>
  <c r="V17" i="80"/>
  <c r="K1" i="136"/>
  <c r="C152" i="136" s="1"/>
  <c r="M152" i="136" s="1"/>
  <c r="L11" i="89"/>
  <c r="R12" i="89"/>
  <c r="J168" i="5"/>
  <c r="A473" i="26"/>
  <c r="A312" i="26"/>
  <c r="A322" i="26"/>
  <c r="A406" i="26"/>
  <c r="A450" i="26"/>
  <c r="A452" i="26"/>
  <c r="A454" i="26"/>
  <c r="A138" i="26"/>
  <c r="A172" i="26"/>
  <c r="A198" i="26"/>
  <c r="A270" i="26"/>
  <c r="A294" i="26"/>
  <c r="A324" i="26"/>
  <c r="A326" i="26"/>
  <c r="A330" i="26"/>
  <c r="A449" i="26"/>
  <c r="A121" i="26"/>
  <c r="A131" i="26"/>
  <c r="A213" i="26"/>
  <c r="A237" i="26"/>
  <c r="A283" i="26"/>
  <c r="A309" i="26"/>
  <c r="A317" i="26"/>
  <c r="A357" i="26"/>
  <c r="A363" i="26"/>
  <c r="A365" i="26"/>
  <c r="A369" i="26"/>
  <c r="A393" i="26"/>
  <c r="A439" i="26"/>
  <c r="A447" i="26"/>
  <c r="A463" i="26"/>
  <c r="A475" i="26"/>
  <c r="A477" i="26"/>
  <c r="A479" i="26"/>
  <c r="A85" i="26"/>
  <c r="A72" i="26"/>
  <c r="A59" i="26"/>
  <c r="A367" i="26"/>
  <c r="A467" i="26"/>
  <c r="A225" i="26"/>
  <c r="A233" i="26"/>
  <c r="A371" i="26"/>
  <c r="A435" i="26"/>
  <c r="A443" i="26"/>
  <c r="A481" i="26"/>
  <c r="A71" i="26"/>
  <c r="A471" i="26"/>
  <c r="A78" i="26"/>
  <c r="A136" i="26"/>
  <c r="A144" i="26"/>
  <c r="A170" i="26"/>
  <c r="A176" i="26"/>
  <c r="A178" i="26"/>
  <c r="A188" i="26"/>
  <c r="A190" i="26"/>
  <c r="A218" i="26"/>
  <c r="A226" i="26"/>
  <c r="A238" i="26"/>
  <c r="A246" i="26"/>
  <c r="A248" i="26"/>
  <c r="A252" i="26"/>
  <c r="A254" i="26"/>
  <c r="A256" i="26"/>
  <c r="A272" i="26"/>
  <c r="A318" i="26"/>
  <c r="A334" i="26"/>
  <c r="A244" i="26"/>
  <c r="A390" i="26"/>
  <c r="A382" i="26"/>
  <c r="A396" i="26"/>
  <c r="A101" i="26"/>
  <c r="A143" i="26"/>
  <c r="A159" i="26"/>
  <c r="A169" i="26"/>
  <c r="A181" i="26"/>
  <c r="A185" i="26"/>
  <c r="A195" i="26"/>
  <c r="A203" i="26"/>
  <c r="A207" i="26"/>
  <c r="A211" i="26"/>
  <c r="A215" i="26"/>
  <c r="A217" i="26"/>
  <c r="A221" i="26"/>
  <c r="A223" i="26"/>
  <c r="A227" i="26"/>
  <c r="A229" i="26"/>
  <c r="A231" i="26"/>
  <c r="A235" i="26"/>
  <c r="A80" i="26"/>
  <c r="A168" i="26"/>
  <c r="A250" i="26"/>
  <c r="A289" i="26"/>
  <c r="A320" i="26"/>
  <c r="A372" i="26"/>
  <c r="A166" i="26"/>
  <c r="A174" i="26"/>
  <c r="A196" i="26"/>
  <c r="A417" i="26"/>
  <c r="A374" i="26"/>
  <c r="A384" i="26"/>
  <c r="A398" i="26"/>
  <c r="A285" i="26"/>
  <c r="A291" i="26"/>
  <c r="A305" i="26"/>
  <c r="A313" i="26"/>
  <c r="A319" i="26"/>
  <c r="A329" i="26"/>
  <c r="A353" i="26"/>
  <c r="A355" i="26"/>
  <c r="A359" i="26"/>
  <c r="A422" i="26"/>
  <c r="A155" i="26"/>
  <c r="A315" i="26"/>
  <c r="A325" i="26"/>
  <c r="A98" i="26"/>
  <c r="A106" i="26"/>
  <c r="A110" i="26"/>
  <c r="A114" i="26"/>
  <c r="A118" i="26"/>
  <c r="A122" i="26"/>
  <c r="A126" i="26"/>
  <c r="A140" i="26"/>
  <c r="A154" i="26"/>
  <c r="A377" i="26"/>
  <c r="A385" i="26"/>
  <c r="A389" i="26"/>
  <c r="A391" i="26"/>
  <c r="A395" i="26"/>
  <c r="A397" i="26"/>
  <c r="A399" i="26"/>
  <c r="A403" i="26"/>
  <c r="A413" i="26"/>
  <c r="A415" i="26"/>
  <c r="A70" i="26"/>
  <c r="A152" i="26"/>
  <c r="A205" i="26"/>
  <c r="A209" i="26"/>
  <c r="A378" i="26"/>
  <c r="A420" i="26"/>
  <c r="A432" i="26"/>
  <c r="A66" i="26"/>
  <c r="A90" i="26"/>
  <c r="A117" i="26"/>
  <c r="A125" i="26"/>
  <c r="A147" i="26"/>
  <c r="A151" i="26"/>
  <c r="A274" i="26"/>
  <c r="A278" i="26"/>
  <c r="A282" i="26"/>
  <c r="A286" i="26"/>
  <c r="A290" i="26"/>
  <c r="A296" i="26"/>
  <c r="A298" i="26"/>
  <c r="A300" i="26"/>
  <c r="A302" i="26"/>
  <c r="A328" i="26"/>
  <c r="A346" i="26"/>
  <c r="A425" i="26"/>
  <c r="A441" i="26"/>
  <c r="A127" i="26"/>
  <c r="A161" i="26"/>
  <c r="A219" i="26"/>
  <c r="A241" i="26"/>
  <c r="A307" i="26"/>
  <c r="A335" i="26"/>
  <c r="A351" i="26"/>
  <c r="A361" i="26"/>
  <c r="A376" i="26"/>
  <c r="A380" i="26"/>
  <c r="A456" i="26"/>
  <c r="A263" i="26"/>
  <c r="A267" i="26"/>
  <c r="A331" i="26"/>
  <c r="A424" i="26"/>
  <c r="A428" i="26"/>
  <c r="A458" i="26"/>
  <c r="A466" i="26"/>
  <c r="A476" i="26"/>
  <c r="A69" i="26"/>
  <c r="A419" i="26"/>
  <c r="A115" i="26"/>
  <c r="A119" i="26"/>
  <c r="A123" i="26"/>
  <c r="A149" i="26"/>
  <c r="A153" i="26"/>
  <c r="M17" i="80"/>
  <c r="R10" i="89"/>
  <c r="M16" i="26"/>
  <c r="A464" i="26"/>
  <c r="A468" i="26"/>
  <c r="A163" i="26"/>
  <c r="A167" i="26"/>
  <c r="A220" i="26"/>
  <c r="A236" i="26"/>
  <c r="A239" i="26"/>
  <c r="A243" i="26"/>
  <c r="A247" i="26"/>
  <c r="A251" i="26"/>
  <c r="A400" i="26"/>
  <c r="A402" i="26"/>
  <c r="A404" i="26"/>
  <c r="A408" i="26"/>
  <c r="A414" i="26"/>
  <c r="A137" i="26"/>
  <c r="A164" i="26"/>
  <c r="A242" i="26"/>
  <c r="A445" i="26"/>
  <c r="A87" i="26"/>
  <c r="A100" i="26"/>
  <c r="A104" i="26"/>
  <c r="A108" i="26"/>
  <c r="A112" i="26"/>
  <c r="A120" i="26"/>
  <c r="A124" i="26"/>
  <c r="A128" i="26"/>
  <c r="A130" i="26"/>
  <c r="A132" i="26"/>
  <c r="A134" i="26"/>
  <c r="A142" i="26"/>
  <c r="A148" i="26"/>
  <c r="A150" i="26"/>
  <c r="A156" i="26"/>
  <c r="A162" i="26"/>
  <c r="A180" i="26"/>
  <c r="A182" i="26"/>
  <c r="A192" i="26"/>
  <c r="A194" i="26"/>
  <c r="A200" i="26"/>
  <c r="A210" i="26"/>
  <c r="A222" i="26"/>
  <c r="A240" i="26"/>
  <c r="A245" i="26"/>
  <c r="A249" i="26"/>
  <c r="A261" i="26"/>
  <c r="A337" i="26"/>
  <c r="A339" i="26"/>
  <c r="A341" i="26"/>
  <c r="A343" i="26"/>
  <c r="A347" i="26"/>
  <c r="A426" i="26"/>
  <c r="A434" i="26"/>
  <c r="A448" i="26"/>
  <c r="A103" i="26"/>
  <c r="A107" i="26"/>
  <c r="A157" i="26"/>
  <c r="A193" i="26"/>
  <c r="A276" i="26"/>
  <c r="A280" i="26"/>
  <c r="A284" i="26"/>
  <c r="A288" i="26"/>
  <c r="A348" i="26"/>
  <c r="A368" i="26"/>
  <c r="A158" i="26"/>
  <c r="A160" i="26"/>
  <c r="A165" i="26"/>
  <c r="A171" i="26"/>
  <c r="A173" i="26"/>
  <c r="A175" i="26"/>
  <c r="A177" i="26"/>
  <c r="A179" i="26"/>
  <c r="A183" i="26"/>
  <c r="A187" i="26"/>
  <c r="A189" i="26"/>
  <c r="A191" i="26"/>
  <c r="A197" i="26"/>
  <c r="A199" i="26"/>
  <c r="A201" i="26"/>
  <c r="A262" i="26"/>
  <c r="A264" i="26"/>
  <c r="A266" i="26"/>
  <c r="A268" i="26"/>
  <c r="A304" i="26"/>
  <c r="A314" i="26"/>
  <c r="A316" i="26"/>
  <c r="A321" i="26"/>
  <c r="A323" i="26"/>
  <c r="A327" i="26"/>
  <c r="A333" i="26"/>
  <c r="A345" i="26"/>
  <c r="A388" i="26"/>
  <c r="A392" i="26"/>
  <c r="A394" i="26"/>
  <c r="A410" i="26"/>
  <c r="A418" i="26"/>
  <c r="A421" i="26"/>
  <c r="A423" i="26"/>
  <c r="A427" i="26"/>
  <c r="A429" i="26"/>
  <c r="A462" i="26"/>
  <c r="A474" i="26"/>
  <c r="A482" i="26"/>
  <c r="A253" i="26"/>
  <c r="A255" i="26"/>
  <c r="A257" i="26"/>
  <c r="A259" i="26"/>
  <c r="A265" i="26"/>
  <c r="A275" i="26"/>
  <c r="A277" i="26"/>
  <c r="A279" i="26"/>
  <c r="A281" i="26"/>
  <c r="A287" i="26"/>
  <c r="A293" i="26"/>
  <c r="A297" i="26"/>
  <c r="A299" i="26"/>
  <c r="A336" i="26"/>
  <c r="A338" i="26"/>
  <c r="A340" i="26"/>
  <c r="A358" i="26"/>
  <c r="A360" i="26"/>
  <c r="A362" i="26"/>
  <c r="A364" i="26"/>
  <c r="A366" i="26"/>
  <c r="A370" i="26"/>
  <c r="A373" i="26"/>
  <c r="A375" i="26"/>
  <c r="A379" i="26"/>
  <c r="A381" i="26"/>
  <c r="A383" i="26"/>
  <c r="A387" i="26"/>
  <c r="A430" i="26"/>
  <c r="A436" i="26"/>
  <c r="A442" i="26"/>
  <c r="A444" i="26"/>
  <c r="A446" i="26"/>
  <c r="A451" i="26"/>
  <c r="A453" i="26"/>
  <c r="A455" i="26"/>
  <c r="A457" i="26"/>
  <c r="A459" i="26"/>
  <c r="A461" i="26"/>
  <c r="A469" i="26"/>
  <c r="F216" i="4"/>
  <c r="F228" i="4"/>
  <c r="A206" i="26"/>
  <c r="A214" i="26"/>
  <c r="A224" i="26"/>
  <c r="A232" i="26"/>
  <c r="A273" i="26"/>
  <c r="A308" i="26"/>
  <c r="A354" i="26"/>
  <c r="A416" i="26"/>
  <c r="A480" i="26"/>
  <c r="A82" i="26"/>
  <c r="A89" i="26"/>
  <c r="A116" i="26"/>
  <c r="A146" i="26"/>
  <c r="A184" i="26"/>
  <c r="A186" i="26"/>
  <c r="A258" i="26"/>
  <c r="A260" i="26"/>
  <c r="A292" i="26"/>
  <c r="A332" i="26"/>
  <c r="A386" i="26"/>
  <c r="A460" i="26"/>
  <c r="A91" i="26"/>
  <c r="A105" i="26"/>
  <c r="A202" i="26"/>
  <c r="A204" i="26"/>
  <c r="A208" i="26"/>
  <c r="A212" i="26"/>
  <c r="A216" i="26"/>
  <c r="A228" i="26"/>
  <c r="A230" i="26"/>
  <c r="A234" i="26"/>
  <c r="A269" i="26"/>
  <c r="A271" i="26"/>
  <c r="A306" i="26"/>
  <c r="A310" i="26"/>
  <c r="A350" i="26"/>
  <c r="A352" i="26"/>
  <c r="A356" i="26"/>
  <c r="A412" i="26"/>
  <c r="A438" i="26"/>
  <c r="A440" i="26"/>
  <c r="A470" i="26"/>
  <c r="A472" i="26"/>
  <c r="A478" i="26"/>
  <c r="A99" i="26"/>
  <c r="A109" i="26"/>
  <c r="A111" i="26"/>
  <c r="A113" i="26"/>
  <c r="A129" i="26"/>
  <c r="A133" i="26"/>
  <c r="A135" i="26"/>
  <c r="A139" i="26"/>
  <c r="A141" i="26"/>
  <c r="A145" i="26"/>
  <c r="A295" i="26"/>
  <c r="A301" i="26"/>
  <c r="A303" i="26"/>
  <c r="A311" i="26"/>
  <c r="A342" i="26"/>
  <c r="A344" i="26"/>
  <c r="A349" i="26"/>
  <c r="A401" i="26"/>
  <c r="A405" i="26"/>
  <c r="A407" i="26"/>
  <c r="A409" i="26"/>
  <c r="A411" i="26"/>
  <c r="A431" i="26"/>
  <c r="A433" i="26"/>
  <c r="A437" i="26"/>
  <c r="A465" i="26"/>
  <c r="A92" i="26"/>
  <c r="A96" i="26"/>
  <c r="A62" i="26"/>
  <c r="A73" i="26"/>
  <c r="A75" i="26"/>
  <c r="A77" i="26"/>
  <c r="A79" i="26"/>
  <c r="A81" i="26"/>
  <c r="A83" i="26"/>
  <c r="A84" i="26"/>
  <c r="A86" i="26"/>
  <c r="A88" i="26"/>
  <c r="A94" i="26"/>
  <c r="A97" i="26"/>
  <c r="A95" i="26"/>
  <c r="A102" i="26"/>
  <c r="A36" i="26"/>
  <c r="A74" i="26"/>
  <c r="A76" i="26"/>
  <c r="J73" i="4"/>
  <c r="J80" i="4"/>
  <c r="H6" i="124"/>
  <c r="N1" i="5"/>
  <c r="F201" i="4"/>
  <c r="V16" i="80"/>
  <c r="V20" i="80"/>
  <c r="A93" i="26"/>
  <c r="E73" i="4"/>
  <c r="R895" i="233" l="1"/>
  <c r="S895" i="233"/>
  <c r="R863" i="234"/>
  <c r="S863" i="234"/>
  <c r="R854" i="234"/>
  <c r="S854" i="234"/>
  <c r="R886" i="233"/>
  <c r="S886" i="233"/>
  <c r="M1165" i="233"/>
  <c r="M1573" i="233"/>
  <c r="R1573" i="233" s="1"/>
  <c r="O1466" i="234"/>
  <c r="R1466" i="234" s="1"/>
  <c r="M1364" i="233"/>
  <c r="R1364" i="233" s="1"/>
  <c r="M1498" i="233"/>
  <c r="R1498" i="233" s="1"/>
  <c r="M1133" i="234"/>
  <c r="O1332" i="234"/>
  <c r="R1332" i="234" s="1"/>
  <c r="M1541" i="234"/>
  <c r="R1541" i="234" s="1"/>
  <c r="H1157" i="233"/>
  <c r="R1157" i="233"/>
  <c r="J1173" i="233"/>
  <c r="M466" i="233"/>
  <c r="O463" i="234"/>
  <c r="K1169" i="233"/>
  <c r="H1171" i="233"/>
  <c r="J1157" i="233"/>
  <c r="K1170" i="233"/>
  <c r="H1169" i="233"/>
  <c r="H1173" i="233"/>
  <c r="K1157" i="233"/>
  <c r="K1167" i="233"/>
  <c r="H1170" i="233"/>
  <c r="J1171" i="233"/>
  <c r="K1163" i="233"/>
  <c r="J1163" i="233"/>
  <c r="K1166" i="233"/>
  <c r="J1166" i="233"/>
  <c r="H1167" i="233"/>
  <c r="J1138" i="234"/>
  <c r="K1138" i="234"/>
  <c r="H1138" i="234"/>
  <c r="H1131" i="234"/>
  <c r="J1131" i="234"/>
  <c r="K1131" i="234"/>
  <c r="K1135" i="234"/>
  <c r="H1135" i="234"/>
  <c r="J1135" i="234"/>
  <c r="H1134" i="234"/>
  <c r="J1134" i="234"/>
  <c r="K1134" i="234"/>
  <c r="K1140" i="234"/>
  <c r="J1140" i="234"/>
  <c r="H1140" i="234"/>
  <c r="K1137" i="234"/>
  <c r="H1137" i="234"/>
  <c r="J1137" i="234"/>
  <c r="K1125" i="234"/>
  <c r="J1125" i="234"/>
  <c r="H1125" i="234"/>
  <c r="H1139" i="234"/>
  <c r="J1139" i="234"/>
  <c r="K1139" i="234"/>
  <c r="J1141" i="234"/>
  <c r="K1141" i="234"/>
  <c r="H1141" i="234"/>
  <c r="M1158" i="233"/>
  <c r="M1126" i="234"/>
  <c r="M1162" i="233"/>
  <c r="H1162" i="233" s="1"/>
  <c r="M1130" i="234"/>
  <c r="O1415" i="234"/>
  <c r="R1415" i="234" s="1"/>
  <c r="M1172" i="233"/>
  <c r="M770" i="233"/>
  <c r="K770" i="233"/>
  <c r="M415" i="233"/>
  <c r="R415" i="233" s="1"/>
  <c r="O1455" i="234"/>
  <c r="R1455" i="234" s="1"/>
  <c r="M1487" i="233"/>
  <c r="R395" i="233"/>
  <c r="S395" i="233"/>
  <c r="M1447" i="233"/>
  <c r="R1167" i="233"/>
  <c r="R1134" i="234"/>
  <c r="R1173" i="233"/>
  <c r="M497" i="233"/>
  <c r="R1138" i="234"/>
  <c r="R1169" i="233"/>
  <c r="R1131" i="234"/>
  <c r="R1125" i="234"/>
  <c r="M614" i="233"/>
  <c r="O674" i="234"/>
  <c r="R674" i="234" s="1"/>
  <c r="M677" i="233"/>
  <c r="M1542" i="234"/>
  <c r="R1542" i="234" s="1"/>
  <c r="M1574" i="233"/>
  <c r="R1574" i="233" s="1"/>
  <c r="O1401" i="234"/>
  <c r="M1433" i="233"/>
  <c r="O1467" i="234"/>
  <c r="R1467" i="234" s="1"/>
  <c r="R397" i="234"/>
  <c r="S397" i="234"/>
  <c r="R395" i="234"/>
  <c r="S395" i="234"/>
  <c r="R399" i="234"/>
  <c r="S399" i="234"/>
  <c r="R1135" i="234"/>
  <c r="R1171" i="233"/>
  <c r="M1417" i="233"/>
  <c r="R1170" i="233"/>
  <c r="R1137" i="234"/>
  <c r="R1163" i="233"/>
  <c r="M569" i="233"/>
  <c r="M742" i="234"/>
  <c r="M766" i="233"/>
  <c r="J742" i="234"/>
  <c r="J766" i="233"/>
  <c r="O1472" i="234"/>
  <c r="R1472" i="234" s="1"/>
  <c r="M1504" i="233"/>
  <c r="M1399" i="233"/>
  <c r="O1367" i="234"/>
  <c r="O526" i="234"/>
  <c r="R526" i="234" s="1"/>
  <c r="M529" i="233"/>
  <c r="O528" i="234"/>
  <c r="R528" i="234" s="1"/>
  <c r="M531" i="233"/>
  <c r="S399" i="233"/>
  <c r="R399" i="233"/>
  <c r="M1444" i="233"/>
  <c r="M1442" i="233"/>
  <c r="R398" i="233"/>
  <c r="S398" i="233"/>
  <c r="R1139" i="234"/>
  <c r="R1388" i="234"/>
  <c r="O1385" i="234"/>
  <c r="S267" i="233"/>
  <c r="R614" i="234"/>
  <c r="O611" i="234"/>
  <c r="J750" i="234"/>
  <c r="J746" i="234" s="1"/>
  <c r="J774" i="233"/>
  <c r="J770" i="233" s="1"/>
  <c r="O1408" i="234"/>
  <c r="R1408" i="234" s="1"/>
  <c r="M1440" i="233"/>
  <c r="R776" i="234"/>
  <c r="R777" i="234" s="1"/>
  <c r="R801" i="233"/>
  <c r="R802" i="233" s="1"/>
  <c r="O1457" i="234"/>
  <c r="R1457" i="234" s="1"/>
  <c r="M1489" i="233"/>
  <c r="M528" i="233"/>
  <c r="O525" i="234"/>
  <c r="R525" i="234" s="1"/>
  <c r="O415" i="234"/>
  <c r="S415" i="234" s="1"/>
  <c r="R621" i="234"/>
  <c r="R397" i="233"/>
  <c r="S397" i="233"/>
  <c r="R1495" i="234"/>
  <c r="O1412" i="234"/>
  <c r="R1412" i="234" s="1"/>
  <c r="O1410" i="234"/>
  <c r="R1410" i="234" s="1"/>
  <c r="R398" i="234"/>
  <c r="S398" i="234"/>
  <c r="R1166" i="233"/>
  <c r="R1141" i="234"/>
  <c r="R472" i="234"/>
  <c r="O494" i="234"/>
  <c r="R494" i="234" s="1"/>
  <c r="R471" i="234" s="1"/>
  <c r="K746" i="234"/>
  <c r="R267" i="234"/>
  <c r="R268" i="234" s="1"/>
  <c r="S267" i="234"/>
  <c r="R552" i="234"/>
  <c r="O566" i="234"/>
  <c r="A20" i="26"/>
  <c r="A21" i="26"/>
  <c r="A25" i="26"/>
  <c r="F102" i="80"/>
  <c r="A30" i="26"/>
  <c r="A31" i="26"/>
  <c r="A22" i="26"/>
  <c r="A17" i="26"/>
  <c r="F22" i="224"/>
  <c r="F89" i="224" s="1"/>
  <c r="F10" i="224" s="1"/>
  <c r="D89" i="224"/>
  <c r="D90" i="224" s="1"/>
  <c r="G16" i="89"/>
  <c r="F10" i="89"/>
  <c r="F297" i="89"/>
  <c r="H39" i="4"/>
  <c r="P204" i="224"/>
  <c r="R147" i="224"/>
  <c r="R204" i="224" s="1"/>
  <c r="R13" i="224" s="1"/>
  <c r="D13" i="224"/>
  <c r="D205" i="224"/>
  <c r="D140" i="224"/>
  <c r="F124" i="224"/>
  <c r="F140" i="224" s="1"/>
  <c r="F12" i="224" s="1"/>
  <c r="P124" i="224"/>
  <c r="P10" i="224"/>
  <c r="P90" i="224"/>
  <c r="G19" i="222"/>
  <c r="A52" i="26"/>
  <c r="S26" i="89"/>
  <c r="S93" i="89" s="1"/>
  <c r="Q93" i="89"/>
  <c r="S168" i="89"/>
  <c r="S229" i="89" s="1"/>
  <c r="Q229" i="89"/>
  <c r="O124" i="224" s="1"/>
  <c r="Q160" i="89"/>
  <c r="E14" i="89"/>
  <c r="D14" i="89"/>
  <c r="A38" i="26"/>
  <c r="A49" i="26"/>
  <c r="A35" i="26"/>
  <c r="A34" i="26"/>
  <c r="A15" i="26"/>
  <c r="A32" i="26"/>
  <c r="A37" i="26"/>
  <c r="A19" i="26"/>
  <c r="A26" i="26"/>
  <c r="A43" i="26"/>
  <c r="A28" i="26"/>
  <c r="A29" i="26"/>
  <c r="A33" i="26"/>
  <c r="L14" i="89"/>
  <c r="W16" i="80"/>
  <c r="W19" i="80"/>
  <c r="F13" i="89"/>
  <c r="W18" i="80"/>
  <c r="S23" i="80"/>
  <c r="W20" i="80"/>
  <c r="M23" i="80"/>
  <c r="T101" i="89"/>
  <c r="W15" i="80"/>
  <c r="V23" i="80"/>
  <c r="A16" i="26"/>
  <c r="W17" i="80"/>
  <c r="R1133" i="234" l="1"/>
  <c r="H1133" i="234"/>
  <c r="J1133" i="234"/>
  <c r="K1133" i="234"/>
  <c r="J1165" i="233"/>
  <c r="H1165" i="233"/>
  <c r="R1165" i="233"/>
  <c r="K1165" i="233"/>
  <c r="H1158" i="233"/>
  <c r="R1158" i="233"/>
  <c r="O1173" i="233"/>
  <c r="R463" i="234"/>
  <c r="R793" i="233"/>
  <c r="R795" i="233"/>
  <c r="R797" i="233"/>
  <c r="R822" i="233"/>
  <c r="R800" i="233"/>
  <c r="R796" i="233"/>
  <c r="R821" i="233"/>
  <c r="R799" i="233"/>
  <c r="R794" i="233"/>
  <c r="R820" i="233"/>
  <c r="R798" i="233"/>
  <c r="R819" i="233"/>
  <c r="R790" i="234"/>
  <c r="R772" i="234"/>
  <c r="R789" i="234"/>
  <c r="R775" i="234"/>
  <c r="R771" i="234"/>
  <c r="R774" i="234"/>
  <c r="R788" i="234"/>
  <c r="R769" i="234"/>
  <c r="R787" i="234"/>
  <c r="R773" i="234"/>
  <c r="R768" i="234"/>
  <c r="R770" i="234"/>
  <c r="D10" i="224"/>
  <c r="J1158" i="233"/>
  <c r="K1158" i="233"/>
  <c r="K1162" i="233"/>
  <c r="J1162" i="233"/>
  <c r="K1130" i="234"/>
  <c r="H1130" i="234"/>
  <c r="J1130" i="234"/>
  <c r="H1126" i="234"/>
  <c r="J1126" i="234"/>
  <c r="K1126" i="234"/>
  <c r="J1172" i="233"/>
  <c r="K1172" i="233"/>
  <c r="H1172" i="233"/>
  <c r="O1157" i="233"/>
  <c r="U267" i="234"/>
  <c r="O1166" i="233"/>
  <c r="O1170" i="233"/>
  <c r="S415" i="233"/>
  <c r="O742" i="234"/>
  <c r="O766" i="233"/>
  <c r="O1163" i="233"/>
  <c r="O1125" i="234"/>
  <c r="O1138" i="234"/>
  <c r="R415" i="234"/>
  <c r="O1169" i="233"/>
  <c r="O1141" i="234"/>
  <c r="O1135" i="234"/>
  <c r="R1162" i="233"/>
  <c r="R778" i="234"/>
  <c r="R779" i="234"/>
  <c r="R785" i="234"/>
  <c r="R781" i="234"/>
  <c r="R786" i="234"/>
  <c r="R784" i="234"/>
  <c r="R783" i="234"/>
  <c r="R780" i="234"/>
  <c r="R782" i="234"/>
  <c r="S1399" i="233"/>
  <c r="R493" i="234"/>
  <c r="R496" i="234"/>
  <c r="R495" i="234"/>
  <c r="R470" i="234"/>
  <c r="R492" i="234"/>
  <c r="R497" i="234"/>
  <c r="R1172" i="233"/>
  <c r="S611" i="234"/>
  <c r="R611" i="234"/>
  <c r="R1385" i="234"/>
  <c r="S1385" i="234"/>
  <c r="S1417" i="233"/>
  <c r="O1171" i="233"/>
  <c r="U395" i="234"/>
  <c r="R1401" i="234"/>
  <c r="V267" i="233"/>
  <c r="R1130" i="234"/>
  <c r="R566" i="234"/>
  <c r="R551" i="234" s="1"/>
  <c r="U566" i="234"/>
  <c r="R1140" i="234"/>
  <c r="O1139" i="234"/>
  <c r="R1126" i="234"/>
  <c r="O1137" i="234"/>
  <c r="O1131" i="234"/>
  <c r="R806" i="233"/>
  <c r="R811" i="233"/>
  <c r="R812" i="233"/>
  <c r="R805" i="233"/>
  <c r="R818" i="233"/>
  <c r="R803" i="233"/>
  <c r="R815" i="233"/>
  <c r="R817" i="233"/>
  <c r="R813" i="233"/>
  <c r="R808" i="233"/>
  <c r="R810" i="233"/>
  <c r="R804" i="233"/>
  <c r="R814" i="233"/>
  <c r="R807" i="233"/>
  <c r="R816" i="233"/>
  <c r="R809" i="233"/>
  <c r="R1367" i="234"/>
  <c r="R1368" i="234" s="1"/>
  <c r="S1367" i="234"/>
  <c r="V569" i="233"/>
  <c r="V395" i="233"/>
  <c r="S614" i="233"/>
  <c r="O1134" i="234"/>
  <c r="O1167" i="233"/>
  <c r="D207" i="224"/>
  <c r="F207" i="224"/>
  <c r="H40" i="4"/>
  <c r="D2096" i="234" s="1"/>
  <c r="O22" i="224"/>
  <c r="Q22" i="224" s="1"/>
  <c r="Q297" i="89"/>
  <c r="T26" i="89"/>
  <c r="T93" i="89" s="1"/>
  <c r="F14" i="224"/>
  <c r="P13" i="224"/>
  <c r="P205" i="224"/>
  <c r="O140" i="224"/>
  <c r="O12" i="224" s="1"/>
  <c r="Q124" i="224"/>
  <c r="Q140" i="224" s="1"/>
  <c r="Q12" i="224" s="1"/>
  <c r="P140" i="224"/>
  <c r="P207" i="224" s="1"/>
  <c r="Q12" i="89"/>
  <c r="I105" i="5" s="1"/>
  <c r="L105" i="5" s="1"/>
  <c r="D12" i="224"/>
  <c r="D141" i="224"/>
  <c r="Q11" i="89"/>
  <c r="I212" i="5" s="1"/>
  <c r="L212" i="5" s="1"/>
  <c r="O96" i="224"/>
  <c r="T168" i="89"/>
  <c r="T229" i="89" s="1"/>
  <c r="T12" i="89" s="1"/>
  <c r="L298" i="89"/>
  <c r="D298" i="89"/>
  <c r="E298" i="89"/>
  <c r="S160" i="89"/>
  <c r="S11" i="89" s="1"/>
  <c r="Q10" i="89"/>
  <c r="I204" i="5" s="1"/>
  <c r="T160" i="89"/>
  <c r="T11" i="89" s="1"/>
  <c r="F14" i="89"/>
  <c r="J37" i="26"/>
  <c r="J36" i="26"/>
  <c r="J16" i="5"/>
  <c r="L16" i="5" s="1"/>
  <c r="J67" i="26"/>
  <c r="S10" i="89"/>
  <c r="S12" i="89"/>
  <c r="W23" i="80"/>
  <c r="J33" i="26"/>
  <c r="R13" i="89"/>
  <c r="K13" i="89"/>
  <c r="K14" i="89" s="1"/>
  <c r="D2" i="5"/>
  <c r="O1165" i="233" l="1"/>
  <c r="O1133" i="234"/>
  <c r="O1158" i="233"/>
  <c r="K298" i="89"/>
  <c r="K15" i="224"/>
  <c r="D14" i="224"/>
  <c r="D208" i="224" s="1"/>
  <c r="O1130" i="234"/>
  <c r="O1126" i="234"/>
  <c r="O1172" i="233"/>
  <c r="D1469" i="234"/>
  <c r="D1965" i="233"/>
  <c r="D1772" i="234"/>
  <c r="D2127" i="233"/>
  <c r="D1803" i="233"/>
  <c r="D2613" i="233"/>
  <c r="R572" i="234"/>
  <c r="R540" i="234"/>
  <c r="R550" i="234"/>
  <c r="R565" i="234"/>
  <c r="R567" i="234"/>
  <c r="R569" i="234"/>
  <c r="R541" i="234"/>
  <c r="R547" i="234"/>
  <c r="R570" i="234"/>
  <c r="R548" i="234"/>
  <c r="R571" i="234"/>
  <c r="R543" i="234"/>
  <c r="R549" i="234"/>
  <c r="R542" i="234"/>
  <c r="R544" i="234"/>
  <c r="R545" i="234"/>
  <c r="R564" i="234"/>
  <c r="R568" i="234"/>
  <c r="R546" i="234"/>
  <c r="D2289" i="233"/>
  <c r="R1386" i="234"/>
  <c r="R1396" i="234"/>
  <c r="R1397" i="234" s="1"/>
  <c r="R1393" i="234"/>
  <c r="R1394" i="234" s="1"/>
  <c r="R1395" i="234" s="1"/>
  <c r="R1387" i="234"/>
  <c r="O1162" i="233"/>
  <c r="J753" i="234"/>
  <c r="J777" i="233"/>
  <c r="D1501" i="233"/>
  <c r="O587" i="234"/>
  <c r="R587" i="234" s="1"/>
  <c r="M590" i="233"/>
  <c r="D2451" i="233"/>
  <c r="D1934" i="234"/>
  <c r="O1140" i="234"/>
  <c r="R612" i="234"/>
  <c r="R617" i="234"/>
  <c r="R613" i="234"/>
  <c r="R616" i="234"/>
  <c r="J278" i="5"/>
  <c r="J135" i="5"/>
  <c r="L135" i="5" s="1"/>
  <c r="O89" i="224"/>
  <c r="I220" i="5"/>
  <c r="L220" i="5" s="1"/>
  <c r="T10" i="89"/>
  <c r="T297" i="89"/>
  <c r="S297" i="89"/>
  <c r="F208" i="224"/>
  <c r="R124" i="224"/>
  <c r="R140" i="224" s="1"/>
  <c r="R12" i="224" s="1"/>
  <c r="P12" i="224"/>
  <c r="P14" i="224" s="1"/>
  <c r="P141" i="224"/>
  <c r="I44" i="5"/>
  <c r="L44" i="5" s="1"/>
  <c r="O117" i="224"/>
  <c r="O11" i="224" s="1"/>
  <c r="Q96" i="224"/>
  <c r="L204" i="5"/>
  <c r="R22" i="224"/>
  <c r="R89" i="224" s="1"/>
  <c r="Q89" i="224"/>
  <c r="I43" i="5"/>
  <c r="L43" i="5" s="1"/>
  <c r="F298" i="89"/>
  <c r="J264" i="5"/>
  <c r="J108" i="5"/>
  <c r="J287" i="5"/>
  <c r="G14" i="89"/>
  <c r="G15" i="224" s="1"/>
  <c r="R14" i="89"/>
  <c r="J68" i="26"/>
  <c r="P15" i="224" l="1"/>
  <c r="D15" i="224"/>
  <c r="M1161" i="233"/>
  <c r="H1161" i="233" s="1"/>
  <c r="M1129" i="234"/>
  <c r="H753" i="234"/>
  <c r="H777" i="233"/>
  <c r="O1405" i="234"/>
  <c r="M1437" i="233"/>
  <c r="O586" i="234"/>
  <c r="R586" i="234" s="1"/>
  <c r="M589" i="233"/>
  <c r="K753" i="234"/>
  <c r="K777" i="233"/>
  <c r="M1537" i="234"/>
  <c r="M1569" i="233"/>
  <c r="M1517" i="233"/>
  <c r="O1485" i="234"/>
  <c r="R1485" i="234" s="1"/>
  <c r="O1330" i="234"/>
  <c r="M1362" i="233"/>
  <c r="F114" i="80"/>
  <c r="O207" i="224"/>
  <c r="O10" i="224"/>
  <c r="G279" i="4" s="1"/>
  <c r="P208" i="224"/>
  <c r="Q117" i="224"/>
  <c r="Q11" i="224" s="1"/>
  <c r="R96" i="224"/>
  <c r="R117" i="224" s="1"/>
  <c r="R11" i="224" s="1"/>
  <c r="Q10" i="224"/>
  <c r="R10" i="224"/>
  <c r="L108" i="5"/>
  <c r="R298" i="89"/>
  <c r="G298" i="89"/>
  <c r="R1330" i="234" l="1"/>
  <c r="R1537" i="234"/>
  <c r="J1161" i="233"/>
  <c r="K1161" i="233"/>
  <c r="J1129" i="234"/>
  <c r="K1129" i="234"/>
  <c r="H1129" i="234"/>
  <c r="R1405" i="234"/>
  <c r="O1398" i="234"/>
  <c r="O524" i="234"/>
  <c r="M527" i="233"/>
  <c r="M1555" i="234"/>
  <c r="M1587" i="233"/>
  <c r="M1430" i="233"/>
  <c r="R1569" i="233"/>
  <c r="R1161" i="233"/>
  <c r="R1160" i="233" s="1"/>
  <c r="R1129" i="234"/>
  <c r="R1128" i="234" s="1"/>
  <c r="O14" i="224"/>
  <c r="O208" i="224" s="1"/>
  <c r="Q207" i="224"/>
  <c r="R207" i="224"/>
  <c r="R14" i="224"/>
  <c r="Q14" i="224"/>
  <c r="S1430" i="233" l="1"/>
  <c r="R1587" i="233"/>
  <c r="R1398" i="234"/>
  <c r="S1398" i="234"/>
  <c r="R1555" i="234"/>
  <c r="R524" i="234"/>
  <c r="O1129" i="234"/>
  <c r="O1161" i="233"/>
  <c r="R208" i="224"/>
  <c r="Q208" i="224"/>
  <c r="R1399" i="234" l="1"/>
  <c r="R1400" i="234" s="1"/>
  <c r="R1429" i="234"/>
  <c r="Q13" i="89"/>
  <c r="Q14" i="89" s="1"/>
  <c r="Q298" i="89" l="1"/>
  <c r="I228" i="5"/>
  <c r="L228" i="5" s="1"/>
  <c r="I106" i="5"/>
  <c r="L106" i="5" s="1"/>
  <c r="T13" i="89"/>
  <c r="T14" i="89" s="1"/>
  <c r="S13" i="89"/>
  <c r="S14" i="89" s="1"/>
  <c r="M1164" i="233" l="1"/>
  <c r="M1132" i="234"/>
  <c r="M753" i="234"/>
  <c r="O753" i="234" s="1"/>
  <c r="M777" i="233"/>
  <c r="O588" i="234"/>
  <c r="R588" i="234" s="1"/>
  <c r="M591" i="233"/>
  <c r="M1493" i="233"/>
  <c r="O1461" i="234"/>
  <c r="R1461" i="234" s="1"/>
  <c r="S298" i="89"/>
  <c r="T298" i="89"/>
  <c r="K1132" i="234" l="1"/>
  <c r="H1132" i="234"/>
  <c r="J1132" i="234"/>
  <c r="K1164" i="233"/>
  <c r="H1164" i="233"/>
  <c r="J1164" i="233"/>
  <c r="O777" i="233"/>
  <c r="R1132" i="234"/>
  <c r="R1164" i="233"/>
  <c r="J78" i="26"/>
  <c r="G484" i="26"/>
  <c r="O1132" i="234" l="1"/>
  <c r="O1164" i="233"/>
  <c r="J77" i="26"/>
  <c r="H484" i="26"/>
  <c r="F212" i="4" l="1"/>
  <c r="O388" i="233" s="1"/>
  <c r="U388" i="233" s="1"/>
  <c r="F250" i="4"/>
  <c r="F242" i="4"/>
  <c r="F251" i="4"/>
  <c r="O427" i="233" s="1"/>
  <c r="U427" i="233" s="1"/>
  <c r="F211" i="4"/>
  <c r="O387" i="233" s="1"/>
  <c r="F252" i="4"/>
  <c r="O428" i="233" l="1"/>
  <c r="U428" i="233" s="1"/>
  <c r="U387" i="233"/>
  <c r="O384" i="233" s="1"/>
  <c r="O391" i="233"/>
  <c r="F236" i="4"/>
  <c r="U418" i="233"/>
  <c r="O412" i="233" s="1"/>
  <c r="U426" i="233"/>
  <c r="F247" i="4"/>
  <c r="F215" i="4"/>
  <c r="F227" i="4" s="1"/>
  <c r="F208" i="4" s="1"/>
  <c r="O423" i="233" l="1"/>
  <c r="O433" i="233"/>
  <c r="O440" i="233" s="1"/>
  <c r="O403" i="233"/>
  <c r="F257" i="4"/>
  <c r="F264" i="4" s="1"/>
  <c r="J28" i="149" l="1"/>
  <c r="F484" i="149"/>
  <c r="F486" i="149" s="1"/>
  <c r="F9" i="149" s="1"/>
  <c r="I151" i="136" l="1"/>
  <c r="G43" i="136"/>
  <c r="I43" i="136" s="1"/>
  <c r="F94" i="80" s="1"/>
  <c r="I153" i="136"/>
  <c r="G5" i="136"/>
  <c r="F8" i="149"/>
  <c r="D8" i="149" s="1"/>
  <c r="Q16" i="89" l="1"/>
  <c r="Q17" i="89" s="1"/>
  <c r="M1740" i="233"/>
  <c r="M1733" i="233" s="1"/>
  <c r="S1733" i="233" s="1"/>
  <c r="O1709" i="234"/>
  <c r="O1702" i="234" s="1"/>
  <c r="S1702" i="234" s="1"/>
  <c r="O1902" i="233"/>
  <c r="O1895" i="233" s="1"/>
  <c r="S1895" i="233" s="1"/>
  <c r="M588" i="233"/>
  <c r="M269" i="233"/>
  <c r="O585" i="234"/>
  <c r="O269" i="234"/>
  <c r="M1363" i="233"/>
  <c r="F81" i="80"/>
  <c r="G311" i="136"/>
  <c r="G2" i="136" s="1"/>
  <c r="I5" i="136"/>
  <c r="O1669" i="234" l="1"/>
  <c r="S1669" i="234" s="1"/>
  <c r="O1862" i="233"/>
  <c r="S1862" i="233" s="1"/>
  <c r="M1700" i="233"/>
  <c r="S1700" i="233" s="1"/>
  <c r="S269" i="234"/>
  <c r="R269" i="234"/>
  <c r="R270" i="234" s="1"/>
  <c r="M594" i="233"/>
  <c r="R585" i="234"/>
  <c r="O591" i="234"/>
  <c r="R1331" i="234"/>
  <c r="S269" i="233"/>
  <c r="I311" i="136"/>
  <c r="I2" i="136" s="1"/>
  <c r="N2" i="136"/>
  <c r="K1154" i="233" s="1"/>
  <c r="K1122" i="234" l="1"/>
  <c r="V594" i="233"/>
  <c r="M1570" i="233"/>
  <c r="O1793" i="234"/>
  <c r="D1793" i="234" s="1"/>
  <c r="O1736" i="234"/>
  <c r="D1736" i="234" s="1"/>
  <c r="O1752" i="234"/>
  <c r="D1752" i="234" s="1"/>
  <c r="O1807" i="234"/>
  <c r="O1700" i="234"/>
  <c r="O1687" i="234"/>
  <c r="D1687" i="234" s="1"/>
  <c r="O1812" i="234"/>
  <c r="D1812" i="234" s="1"/>
  <c r="R591" i="234"/>
  <c r="R584" i="234" s="1"/>
  <c r="M1538" i="234"/>
  <c r="U591" i="234"/>
  <c r="M1731" i="233"/>
  <c r="M1767" i="233"/>
  <c r="M1783" i="233"/>
  <c r="M1838" i="233"/>
  <c r="M1824" i="233"/>
  <c r="M1843" i="233"/>
  <c r="R1688" i="233" s="1"/>
  <c r="R1704" i="233" s="1"/>
  <c r="M1718" i="233"/>
  <c r="O1986" i="233"/>
  <c r="D1986" i="233" s="1"/>
  <c r="O2005" i="233"/>
  <c r="D2005" i="233" s="1"/>
  <c r="O2000" i="233"/>
  <c r="O1929" i="233"/>
  <c r="D1929" i="233" s="1"/>
  <c r="O1893" i="233"/>
  <c r="O1945" i="233"/>
  <c r="D1945" i="233" s="1"/>
  <c r="O1880" i="233"/>
  <c r="D1880" i="233" s="1"/>
  <c r="F34" i="5"/>
  <c r="L34" i="5" s="1"/>
  <c r="R1786" i="233" l="1"/>
  <c r="R1807" i="233"/>
  <c r="R1724" i="233"/>
  <c r="R1819" i="233"/>
  <c r="R1823" i="233"/>
  <c r="R1755" i="233"/>
  <c r="R1781" i="233"/>
  <c r="R1809" i="233"/>
  <c r="R1802" i="233"/>
  <c r="R1777" i="233"/>
  <c r="R1702" i="233"/>
  <c r="R1703" i="233" s="1"/>
  <c r="R1805" i="233"/>
  <c r="R1714" i="233"/>
  <c r="R1812" i="233"/>
  <c r="R1773" i="233"/>
  <c r="R1795" i="233"/>
  <c r="R1713" i="233"/>
  <c r="R1841" i="233"/>
  <c r="R1801" i="233"/>
  <c r="R1753" i="233"/>
  <c r="R1770" i="233"/>
  <c r="R1768" i="233"/>
  <c r="R1792" i="233"/>
  <c r="R1826" i="233"/>
  <c r="R1725" i="233"/>
  <c r="R1842" i="233"/>
  <c r="R1825" i="233"/>
  <c r="R1756" i="233"/>
  <c r="R1793" i="233"/>
  <c r="R1810" i="233"/>
  <c r="R1798" i="233"/>
  <c r="R1762" i="233"/>
  <c r="R1746" i="233"/>
  <c r="R1692" i="233"/>
  <c r="R1693" i="233"/>
  <c r="R1759" i="233"/>
  <c r="R1813" i="233"/>
  <c r="R1690" i="233"/>
  <c r="R1832" i="233"/>
  <c r="R1816" i="233"/>
  <c r="R1840" i="233"/>
  <c r="R1829" i="233"/>
  <c r="R1811" i="233"/>
  <c r="R1695" i="233"/>
  <c r="R1846" i="233"/>
  <c r="R1814" i="233"/>
  <c r="R1700" i="233"/>
  <c r="R1701" i="233" s="1"/>
  <c r="R1767" i="233"/>
  <c r="R1791" i="233"/>
  <c r="R1711" i="233"/>
  <c r="R1799" i="233"/>
  <c r="R1782" i="233"/>
  <c r="R1738" i="233"/>
  <c r="R1733" i="233"/>
  <c r="R1691" i="233"/>
  <c r="R1766" i="233"/>
  <c r="R1751" i="233"/>
  <c r="R1848" i="233"/>
  <c r="R1780" i="233"/>
  <c r="R1824" i="233"/>
  <c r="R1796" i="233"/>
  <c r="R1750" i="233"/>
  <c r="R1774" i="233"/>
  <c r="R1709" i="233"/>
  <c r="R1776" i="233"/>
  <c r="R1775" i="233"/>
  <c r="R1803" i="233"/>
  <c r="R1822" i="233"/>
  <c r="R1739" i="233"/>
  <c r="R1769" i="233"/>
  <c r="R1794" i="233"/>
  <c r="R1712" i="233"/>
  <c r="R1831" i="233"/>
  <c r="R1789" i="233"/>
  <c r="R1742" i="233"/>
  <c r="R1743" i="233"/>
  <c r="R1723" i="233"/>
  <c r="R1779" i="233"/>
  <c r="R1834" i="233"/>
  <c r="R1806" i="233"/>
  <c r="R1697" i="233"/>
  <c r="R1698" i="233"/>
  <c r="R1749" i="233"/>
  <c r="R1800" i="233"/>
  <c r="R1844" i="233"/>
  <c r="R1741" i="233"/>
  <c r="R1765" i="233"/>
  <c r="R1737" i="233"/>
  <c r="R1763" i="233"/>
  <c r="R1783" i="233"/>
  <c r="R1817" i="233"/>
  <c r="R1696" i="233"/>
  <c r="R1736" i="233"/>
  <c r="R1727" i="233"/>
  <c r="R1785" i="233"/>
  <c r="R1758" i="233"/>
  <c r="R1778" i="233"/>
  <c r="R1830" i="233"/>
  <c r="R1707" i="233"/>
  <c r="R1748" i="233"/>
  <c r="R1699" i="233"/>
  <c r="R1694" i="233"/>
  <c r="R1761" i="233"/>
  <c r="R1740" i="233"/>
  <c r="R1815" i="233"/>
  <c r="R1847" i="233"/>
  <c r="R1745" i="233"/>
  <c r="R1771" i="233"/>
  <c r="R1708" i="233"/>
  <c r="R1752" i="233"/>
  <c r="R1772" i="233"/>
  <c r="R1790" i="233"/>
  <c r="R1818" i="233"/>
  <c r="R1720" i="233"/>
  <c r="R1689" i="233"/>
  <c r="R1845" i="233"/>
  <c r="R1820" i="233"/>
  <c r="R1804" i="233"/>
  <c r="R1744" i="233"/>
  <c r="R1843" i="233"/>
  <c r="R1833" i="233"/>
  <c r="R1710" i="233"/>
  <c r="R1754" i="233"/>
  <c r="R1797" i="233"/>
  <c r="R1726" i="233"/>
  <c r="R1849" i="233"/>
  <c r="R1757" i="233"/>
  <c r="R1808" i="233"/>
  <c r="R1747" i="233"/>
  <c r="R1760" i="233"/>
  <c r="R1784" i="233"/>
  <c r="R1850" i="233"/>
  <c r="R2007" i="233" s="1"/>
  <c r="R1538" i="234"/>
  <c r="Y1718" i="233"/>
  <c r="Z1718" i="233"/>
  <c r="Y1783" i="233"/>
  <c r="V1783" i="233"/>
  <c r="Z1783" i="233"/>
  <c r="Y1843" i="233"/>
  <c r="Z1843" i="233"/>
  <c r="Y1767" i="233"/>
  <c r="Z1767" i="233"/>
  <c r="R596" i="234"/>
  <c r="R575" i="234"/>
  <c r="R594" i="234"/>
  <c r="R582" i="234"/>
  <c r="R581" i="234"/>
  <c r="R592" i="234"/>
  <c r="R597" i="234"/>
  <c r="R577" i="234"/>
  <c r="R580" i="234"/>
  <c r="R579" i="234"/>
  <c r="R583" i="234"/>
  <c r="R590" i="234"/>
  <c r="R593" i="234"/>
  <c r="R576" i="234"/>
  <c r="R595" i="234"/>
  <c r="R578" i="234"/>
  <c r="R574" i="234"/>
  <c r="R589" i="234"/>
  <c r="R573" i="234"/>
  <c r="M1544" i="233"/>
  <c r="V1843" i="233" s="1"/>
  <c r="O1512" i="234"/>
  <c r="U1812" i="234" s="1"/>
  <c r="U1752" i="234"/>
  <c r="R1570" i="233"/>
  <c r="V1945" i="233"/>
  <c r="Y1824" i="233"/>
  <c r="Z1824" i="233"/>
  <c r="R1657" i="234"/>
  <c r="F311" i="5"/>
  <c r="F2" i="5" s="1"/>
  <c r="K2" i="5" s="1"/>
  <c r="D1783" i="233" l="1"/>
  <c r="D1767" i="233"/>
  <c r="D1824" i="233"/>
  <c r="D1718" i="233"/>
  <c r="D1843" i="233"/>
  <c r="R1731" i="233"/>
  <c r="R1732" i="233" s="1"/>
  <c r="R1728" i="233"/>
  <c r="R1729" i="233" s="1"/>
  <c r="R1730" i="233" s="1"/>
  <c r="R1722" i="233"/>
  <c r="R1721" i="233"/>
  <c r="R1734" i="233"/>
  <c r="R1735" i="233" s="1"/>
  <c r="R1764" i="233"/>
  <c r="R1716" i="233"/>
  <c r="R1717" i="233" s="1"/>
  <c r="R1718" i="233" s="1"/>
  <c r="R1719" i="233" s="1"/>
  <c r="R1715" i="233"/>
  <c r="R1705" i="233"/>
  <c r="R1706" i="233" s="1"/>
  <c r="R1835" i="233"/>
  <c r="R1836" i="233" s="1"/>
  <c r="R1837" i="233" s="1"/>
  <c r="R1838" i="233" s="1"/>
  <c r="R1839" i="233" s="1"/>
  <c r="R1827" i="233"/>
  <c r="R1828" i="233" s="1"/>
  <c r="R1821" i="233"/>
  <c r="R1787" i="233"/>
  <c r="R1788" i="233" s="1"/>
  <c r="R1988" i="233"/>
  <c r="R1989" i="233" s="1"/>
  <c r="R1990" i="233" s="1"/>
  <c r="R1995" i="233"/>
  <c r="R1856" i="233"/>
  <c r="R1971" i="233"/>
  <c r="R1855" i="233"/>
  <c r="R1858" i="233"/>
  <c r="R2002" i="233"/>
  <c r="R1925" i="233"/>
  <c r="R1938" i="233"/>
  <c r="R1920" i="233"/>
  <c r="R1992" i="233"/>
  <c r="R1854" i="233"/>
  <c r="R1965" i="233"/>
  <c r="R1947" i="233"/>
  <c r="R1895" i="233"/>
  <c r="R1896" i="233" s="1"/>
  <c r="R1897" i="233" s="1"/>
  <c r="R1986" i="233"/>
  <c r="R2009" i="233"/>
  <c r="R1875" i="233"/>
  <c r="R1975" i="233"/>
  <c r="R1957" i="233"/>
  <c r="R1973" i="233"/>
  <c r="R1966" i="233"/>
  <c r="R1871" i="233"/>
  <c r="R1905" i="233"/>
  <c r="R1968" i="233"/>
  <c r="R1956" i="233"/>
  <c r="R1889" i="233"/>
  <c r="R1861" i="233"/>
  <c r="R1908" i="233"/>
  <c r="R1899" i="233"/>
  <c r="R1866" i="233"/>
  <c r="R1867" i="233" s="1"/>
  <c r="R1868" i="233" s="1"/>
  <c r="R2011" i="233"/>
  <c r="R1928" i="233"/>
  <c r="R1946" i="233"/>
  <c r="R1851" i="233"/>
  <c r="R1993" i="233"/>
  <c r="R1916" i="233"/>
  <c r="R1852" i="233"/>
  <c r="R1937" i="233"/>
  <c r="R1909" i="233"/>
  <c r="R1915" i="233"/>
  <c r="R1906" i="233"/>
  <c r="R2004" i="233"/>
  <c r="R1857" i="233"/>
  <c r="R1900" i="233"/>
  <c r="R1918" i="233"/>
  <c r="R1911" i="233"/>
  <c r="R1910" i="233"/>
  <c r="R1876" i="233"/>
  <c r="R1921" i="233"/>
  <c r="R1901" i="233"/>
  <c r="R1940" i="233"/>
  <c r="R1942" i="233"/>
  <c r="R1980" i="233"/>
  <c r="R1939" i="233"/>
  <c r="R1944" i="233"/>
  <c r="R1994" i="233"/>
  <c r="R1902" i="233"/>
  <c r="R1914" i="233"/>
  <c r="R1933" i="233"/>
  <c r="R1934" i="233"/>
  <c r="R1872" i="233"/>
  <c r="R2010" i="233"/>
  <c r="R1929" i="233"/>
  <c r="R1991" i="233"/>
  <c r="R1959" i="233"/>
  <c r="R1904" i="233"/>
  <c r="R1870" i="233"/>
  <c r="R1922" i="233"/>
  <c r="R1903" i="233"/>
  <c r="R1978" i="233"/>
  <c r="R1919" i="233"/>
  <c r="R1977" i="233"/>
  <c r="R1859" i="233"/>
  <c r="R2008" i="233"/>
  <c r="R1961" i="233"/>
  <c r="R1951" i="233"/>
  <c r="R1923" i="233"/>
  <c r="R2006" i="233"/>
  <c r="R1979" i="233"/>
  <c r="R1960" i="233"/>
  <c r="R1931" i="233"/>
  <c r="R1882" i="233"/>
  <c r="R1883" i="233" s="1"/>
  <c r="R2005" i="233"/>
  <c r="R1996" i="233"/>
  <c r="R1958" i="233"/>
  <c r="R1943" i="233"/>
  <c r="R1874" i="233"/>
  <c r="R1955" i="233"/>
  <c r="R1898" i="233"/>
  <c r="R1963" i="233"/>
  <c r="R1974" i="233"/>
  <c r="R1924" i="233"/>
  <c r="R1954" i="233"/>
  <c r="R1952" i="233"/>
  <c r="R1984" i="233"/>
  <c r="R1945" i="233"/>
  <c r="R1873" i="233"/>
  <c r="R1948" i="233"/>
  <c r="R1983" i="233" s="1"/>
  <c r="R1985" i="233"/>
  <c r="R1912" i="233"/>
  <c r="R1964" i="233"/>
  <c r="R1860" i="233"/>
  <c r="R1862" i="233"/>
  <c r="R1863" i="233" s="1"/>
  <c r="R1981" i="233"/>
  <c r="R1869" i="233"/>
  <c r="R1917" i="233"/>
  <c r="R1976" i="233"/>
  <c r="R1886" i="233"/>
  <c r="R1969" i="233"/>
  <c r="R1930" i="233"/>
  <c r="R1853" i="233"/>
  <c r="R1885" i="233"/>
  <c r="R1887" i="233"/>
  <c r="R1982" i="233"/>
  <c r="R1907" i="233"/>
  <c r="R1936" i="233"/>
  <c r="R1935" i="233"/>
  <c r="R1967" i="233"/>
  <c r="R1953" i="233"/>
  <c r="R1932" i="233"/>
  <c r="R2003" i="233"/>
  <c r="R1864" i="233"/>
  <c r="R1865" i="233" s="1"/>
  <c r="R1888" i="233"/>
  <c r="R1927" i="233"/>
  <c r="R1972" i="233"/>
  <c r="R1913" i="233"/>
  <c r="R1970" i="233"/>
  <c r="R1962" i="233"/>
  <c r="R1987" i="233"/>
  <c r="R1941" i="233"/>
  <c r="R1769" i="234"/>
  <c r="R1789" i="234"/>
  <c r="R1793" i="234"/>
  <c r="R1782" i="234"/>
  <c r="R1682" i="234"/>
  <c r="R1748" i="234"/>
  <c r="R1715" i="234"/>
  <c r="R1810" i="234"/>
  <c r="R1689" i="234"/>
  <c r="R1763" i="234"/>
  <c r="R1799" i="234"/>
  <c r="R1734" i="234"/>
  <c r="R1773" i="234"/>
  <c r="R1677" i="234"/>
  <c r="R1659" i="234"/>
  <c r="R1662" i="234"/>
  <c r="R1739" i="234"/>
  <c r="R1695" i="234"/>
  <c r="R1791" i="234"/>
  <c r="R1713" i="234"/>
  <c r="R1728" i="234"/>
  <c r="R1792" i="234"/>
  <c r="R1712" i="234"/>
  <c r="R1725" i="234"/>
  <c r="R1774" i="234"/>
  <c r="R1708" i="234"/>
  <c r="R1730" i="234"/>
  <c r="R1669" i="234"/>
  <c r="R1670" i="234" s="1"/>
  <c r="R1767" i="234"/>
  <c r="R1785" i="234"/>
  <c r="R1710" i="234"/>
  <c r="R1722" i="234"/>
  <c r="R1772" i="234"/>
  <c r="R1706" i="234"/>
  <c r="R1752" i="234"/>
  <c r="R1673" i="234"/>
  <c r="R1775" i="234"/>
  <c r="R1817" i="234"/>
  <c r="R1762" i="234"/>
  <c r="R1719" i="234"/>
  <c r="R1768" i="234"/>
  <c r="R1671" i="234"/>
  <c r="R1672" i="234" s="1"/>
  <c r="R1779" i="234"/>
  <c r="R1716" i="234"/>
  <c r="R1680" i="234"/>
  <c r="R1780" i="234"/>
  <c r="R1694" i="234"/>
  <c r="R1720" i="234"/>
  <c r="R1781" i="234"/>
  <c r="R1681" i="234"/>
  <c r="R1696" i="234"/>
  <c r="R1753" i="234"/>
  <c r="R1787" i="234"/>
  <c r="R1802" i="234"/>
  <c r="R1711" i="234"/>
  <c r="R1766" i="234"/>
  <c r="R1679" i="234"/>
  <c r="R1758" i="234"/>
  <c r="R1749" i="234"/>
  <c r="R1800" i="234"/>
  <c r="R1693" i="234"/>
  <c r="R1676" i="234"/>
  <c r="R1814" i="234"/>
  <c r="R1812" i="234"/>
  <c r="R1755" i="234"/>
  <c r="R1798" i="234"/>
  <c r="R1738" i="234"/>
  <c r="R1718" i="234"/>
  <c r="R1735" i="234"/>
  <c r="R1726" i="234"/>
  <c r="R1795" i="234"/>
  <c r="R1786" i="234"/>
  <c r="R1666" i="234"/>
  <c r="R1741" i="234"/>
  <c r="R1754" i="234"/>
  <c r="R1658" i="234"/>
  <c r="R1801" i="234"/>
  <c r="R1770" i="234"/>
  <c r="R1776" i="234"/>
  <c r="R1714" i="234"/>
  <c r="R1747" i="234"/>
  <c r="R1784" i="234"/>
  <c r="R1668" i="234"/>
  <c r="R1751" i="234"/>
  <c r="R1661" i="234"/>
  <c r="R1783" i="234"/>
  <c r="R1818" i="234"/>
  <c r="R1794" i="234"/>
  <c r="R1744" i="234"/>
  <c r="R1760" i="234"/>
  <c r="R1665" i="234"/>
  <c r="R1743" i="234"/>
  <c r="R1809" i="234"/>
  <c r="R1721" i="234"/>
  <c r="R1667" i="234"/>
  <c r="R1724" i="234"/>
  <c r="R1736" i="234"/>
  <c r="R1683" i="234"/>
  <c r="R1803" i="234"/>
  <c r="R1740" i="234"/>
  <c r="R1815" i="234"/>
  <c r="R1816" i="234"/>
  <c r="R1778" i="234"/>
  <c r="R1663" i="234"/>
  <c r="R1765" i="234"/>
  <c r="R1745" i="234"/>
  <c r="R1771" i="234"/>
  <c r="R1702" i="234"/>
  <c r="R1692" i="234"/>
  <c r="R1705" i="234"/>
  <c r="R1664" i="234"/>
  <c r="R1678" i="234"/>
  <c r="R1750" i="234"/>
  <c r="R1813" i="234"/>
  <c r="R1727" i="234"/>
  <c r="R1742" i="234"/>
  <c r="R1811" i="234"/>
  <c r="R1732" i="234"/>
  <c r="R1777" i="234"/>
  <c r="R1717" i="234"/>
  <c r="R1709" i="234"/>
  <c r="R1707" i="234"/>
  <c r="R1723" i="234"/>
  <c r="R1737" i="234"/>
  <c r="R1788" i="234"/>
  <c r="R1729" i="234"/>
  <c r="R1746" i="234"/>
  <c r="R1761" i="234"/>
  <c r="R1660" i="234"/>
  <c r="R1759" i="234"/>
  <c r="R1764" i="234"/>
  <c r="R1731" i="234"/>
  <c r="V2005" i="233"/>
  <c r="R1997" i="233"/>
  <c r="R1998" i="233" s="1"/>
  <c r="R1999" i="233" s="1"/>
  <c r="R2000" i="233" s="1"/>
  <c r="R2001" i="233" s="1"/>
  <c r="S1544" i="233"/>
  <c r="W1512" i="234"/>
  <c r="D1512" i="234" s="1"/>
  <c r="R1511" i="234"/>
  <c r="R1510" i="234" s="1"/>
  <c r="R1509" i="234" s="1"/>
  <c r="R1508" i="234" s="1"/>
  <c r="R1507" i="234" s="1"/>
  <c r="R1512" i="234"/>
  <c r="S1512" i="234"/>
  <c r="N281" i="5"/>
  <c r="O1038" i="233" s="1"/>
  <c r="U1038" i="233" s="1"/>
  <c r="R1926" i="233" l="1"/>
  <c r="R1890" i="233"/>
  <c r="R1891" i="233" s="1"/>
  <c r="R1892" i="233" s="1"/>
  <c r="R1949" i="233"/>
  <c r="R1950" i="233" s="1"/>
  <c r="R1878" i="233"/>
  <c r="R1879" i="233" s="1"/>
  <c r="R1880" i="233" s="1"/>
  <c r="R1881" i="233" s="1"/>
  <c r="R1877" i="233"/>
  <c r="R1893" i="233"/>
  <c r="R1894" i="233" s="1"/>
  <c r="R1884" i="233"/>
  <c r="R1756" i="234"/>
  <c r="R1757" i="234" s="1"/>
  <c r="R1790" i="234"/>
  <c r="R1697" i="234"/>
  <c r="R1698" i="234" s="1"/>
  <c r="R1699" i="234" s="1"/>
  <c r="R1690" i="234"/>
  <c r="R1700" i="234"/>
  <c r="R1701" i="234" s="1"/>
  <c r="R1691" i="234"/>
  <c r="R1733" i="234"/>
  <c r="R1703" i="234"/>
  <c r="R1704" i="234" s="1"/>
  <c r="R1685" i="234"/>
  <c r="R1686" i="234" s="1"/>
  <c r="R1687" i="234" s="1"/>
  <c r="R1688" i="234" s="1"/>
  <c r="R1674" i="234"/>
  <c r="R1675" i="234" s="1"/>
  <c r="R1684" i="234"/>
  <c r="R1796" i="234"/>
  <c r="R1797" i="234" s="1"/>
  <c r="R1804" i="234"/>
  <c r="R1805" i="234" s="1"/>
  <c r="R1806" i="234" s="1"/>
  <c r="R1807" i="234" s="1"/>
  <c r="R1808" i="234" s="1"/>
  <c r="I281" i="5"/>
  <c r="L281" i="5" s="1"/>
  <c r="M1038" i="233" l="1"/>
  <c r="N33" i="5"/>
  <c r="S1006" i="234" l="1"/>
  <c r="R1006" i="234"/>
  <c r="S1038" i="233"/>
  <c r="R1038" i="233"/>
  <c r="N37" i="5"/>
  <c r="N36" i="5" l="1"/>
  <c r="O1546" i="233" s="1"/>
  <c r="N35" i="5"/>
  <c r="O1545" i="233" s="1"/>
  <c r="U1546" i="233" l="1"/>
  <c r="Z1546" i="233"/>
  <c r="X2491" i="233"/>
  <c r="Y1546" i="233"/>
  <c r="R1546" i="233"/>
  <c r="U1545" i="233"/>
  <c r="Z1545" i="233"/>
  <c r="X2167" i="233"/>
  <c r="Y1545" i="233"/>
  <c r="R1545" i="233"/>
  <c r="N135" i="5"/>
  <c r="N134" i="5"/>
  <c r="O1516" i="233" s="1"/>
  <c r="R1516" i="233" s="1"/>
  <c r="N133" i="5"/>
  <c r="O1515" i="233" s="1"/>
  <c r="R1515" i="233" s="1"/>
  <c r="N132" i="5"/>
  <c r="O1514" i="233" s="1"/>
  <c r="R1514" i="233" s="1"/>
  <c r="N131" i="5"/>
  <c r="O1513" i="233" s="1"/>
  <c r="R1513" i="233" s="1"/>
  <c r="AA1546" i="233" l="1"/>
  <c r="D1546" i="233"/>
  <c r="O1362" i="233"/>
  <c r="R1362" i="233" s="1"/>
  <c r="O1517" i="233"/>
  <c r="R1517" i="233" s="1"/>
  <c r="D1545" i="233"/>
  <c r="AA1545" i="233"/>
  <c r="N169" i="5"/>
  <c r="O1204" i="233" s="1"/>
  <c r="N177" i="5"/>
  <c r="O1212" i="233" s="1"/>
  <c r="N170" i="5"/>
  <c r="O1205" i="233" s="1"/>
  <c r="N176" i="5"/>
  <c r="O1211" i="233" s="1"/>
  <c r="I176" i="5" l="1"/>
  <c r="N180" i="5"/>
  <c r="N171" i="5"/>
  <c r="O1206" i="233" s="1"/>
  <c r="I170" i="5"/>
  <c r="I177" i="5"/>
  <c r="L177" i="5" s="1"/>
  <c r="I169" i="5"/>
  <c r="N179" i="5"/>
  <c r="N189" i="5"/>
  <c r="O1247" i="233" s="1"/>
  <c r="N187" i="5"/>
  <c r="O1245" i="233" s="1"/>
  <c r="N186" i="5"/>
  <c r="O1244" i="233" s="1"/>
  <c r="I179" i="5" l="1"/>
  <c r="L179" i="5" s="1"/>
  <c r="O1217" i="233"/>
  <c r="U1217" i="233" s="1"/>
  <c r="O1180" i="234"/>
  <c r="R1180" i="234" s="1"/>
  <c r="M1212" i="233"/>
  <c r="R1212" i="233" s="1"/>
  <c r="L170" i="5"/>
  <c r="L169" i="5"/>
  <c r="L176" i="5"/>
  <c r="I189" i="5"/>
  <c r="L189" i="5" s="1"/>
  <c r="N172" i="5"/>
  <c r="O1207" i="233" s="1"/>
  <c r="I187" i="5"/>
  <c r="L187" i="5" s="1"/>
  <c r="E183" i="4"/>
  <c r="I180" i="5"/>
  <c r="L180" i="5" s="1"/>
  <c r="N178" i="5"/>
  <c r="O1213" i="233" s="1"/>
  <c r="I171" i="5"/>
  <c r="I186" i="5"/>
  <c r="L186" i="5" s="1"/>
  <c r="N173" i="5"/>
  <c r="O1208" i="233" s="1"/>
  <c r="O1173" i="234" l="1"/>
  <c r="R1173" i="234" s="1"/>
  <c r="M1205" i="233"/>
  <c r="R1205" i="233" s="1"/>
  <c r="O1185" i="234"/>
  <c r="M1217" i="233"/>
  <c r="O1215" i="234"/>
  <c r="R1215" i="234" s="1"/>
  <c r="M1247" i="233"/>
  <c r="R1247" i="233" s="1"/>
  <c r="O1212" i="234"/>
  <c r="R1212" i="234" s="1"/>
  <c r="M1244" i="233"/>
  <c r="R1244" i="233" s="1"/>
  <c r="O1179" i="234"/>
  <c r="R1179" i="234" s="1"/>
  <c r="M1211" i="233"/>
  <c r="R1211" i="233" s="1"/>
  <c r="O1213" i="234"/>
  <c r="R1213" i="234" s="1"/>
  <c r="M1245" i="233"/>
  <c r="R1245" i="233" s="1"/>
  <c r="E143" i="4"/>
  <c r="O1172" i="234"/>
  <c r="R1172" i="234" s="1"/>
  <c r="M1204" i="233"/>
  <c r="R1204" i="233" s="1"/>
  <c r="E148" i="4"/>
  <c r="E178" i="4"/>
  <c r="L171" i="5"/>
  <c r="I178" i="5"/>
  <c r="L178" i="5" s="1"/>
  <c r="I173" i="5"/>
  <c r="I172" i="5"/>
  <c r="O1181" i="234" l="1"/>
  <c r="R1181" i="234" s="1"/>
  <c r="M1213" i="233"/>
  <c r="R1213" i="233" s="1"/>
  <c r="S1217" i="233"/>
  <c r="R1217" i="233"/>
  <c r="R1185" i="234"/>
  <c r="S1185" i="234"/>
  <c r="O1174" i="234"/>
  <c r="R1174" i="234" s="1"/>
  <c r="M1206" i="233"/>
  <c r="R1206" i="233" s="1"/>
  <c r="E153" i="4"/>
  <c r="L173" i="5"/>
  <c r="L172" i="5"/>
  <c r="E188" i="4"/>
  <c r="N80" i="5"/>
  <c r="O1460" i="233" s="1"/>
  <c r="R1460" i="233" s="1"/>
  <c r="N79" i="5"/>
  <c r="O1459" i="233" s="1"/>
  <c r="R1459" i="233" s="1"/>
  <c r="N78" i="5"/>
  <c r="O1458" i="233" s="1"/>
  <c r="R1458" i="233" s="1"/>
  <c r="N77" i="5"/>
  <c r="O1457" i="233" s="1"/>
  <c r="R1457" i="233" s="1"/>
  <c r="N108" i="5"/>
  <c r="N109" i="5"/>
  <c r="O528" i="233" s="1"/>
  <c r="R528" i="233" s="1"/>
  <c r="N18" i="5"/>
  <c r="O1406" i="233" s="1"/>
  <c r="R1406" i="233" s="1"/>
  <c r="N29" i="5"/>
  <c r="N30" i="5"/>
  <c r="N74" i="5"/>
  <c r="O1454" i="233" s="1"/>
  <c r="R1454" i="233" s="1"/>
  <c r="N75" i="5"/>
  <c r="O1455" i="233" s="1"/>
  <c r="R1455" i="233" s="1"/>
  <c r="N76" i="5"/>
  <c r="O1456" i="233" s="1"/>
  <c r="R1456" i="233" s="1"/>
  <c r="N127" i="5"/>
  <c r="O1509" i="233" s="1"/>
  <c r="R1509" i="233" s="1"/>
  <c r="N128" i="5"/>
  <c r="O1510" i="233" s="1"/>
  <c r="R1510" i="233" s="1"/>
  <c r="N129" i="5"/>
  <c r="O1511" i="233" s="1"/>
  <c r="R1511" i="233" s="1"/>
  <c r="N110" i="5"/>
  <c r="O529" i="233" s="1"/>
  <c r="R529" i="233" s="1"/>
  <c r="N111" i="5"/>
  <c r="O530" i="233" s="1"/>
  <c r="N19" i="5"/>
  <c r="O1407" i="233" s="1"/>
  <c r="R1407" i="233" s="1"/>
  <c r="N20" i="5"/>
  <c r="O1408" i="233" s="1"/>
  <c r="R1408" i="233" s="1"/>
  <c r="N307" i="5"/>
  <c r="N305" i="5"/>
  <c r="N298" i="5"/>
  <c r="O363" i="233" s="1"/>
  <c r="X363" i="233" s="1"/>
  <c r="N286" i="5"/>
  <c r="N256" i="5"/>
  <c r="N250" i="5"/>
  <c r="N249" i="5"/>
  <c r="N226" i="5"/>
  <c r="N222" i="5"/>
  <c r="N218" i="5"/>
  <c r="N214" i="5"/>
  <c r="N210" i="5"/>
  <c r="N206" i="5"/>
  <c r="N202" i="5"/>
  <c r="N153" i="5"/>
  <c r="N152" i="5"/>
  <c r="N151" i="5"/>
  <c r="N130" i="5"/>
  <c r="O1512" i="233" s="1"/>
  <c r="R1512" i="233" s="1"/>
  <c r="N122" i="5"/>
  <c r="N121" i="5"/>
  <c r="N120" i="5"/>
  <c r="O1503" i="233" s="1"/>
  <c r="R1503" i="233" s="1"/>
  <c r="N118" i="5"/>
  <c r="N116" i="5"/>
  <c r="O1497" i="233" s="1"/>
  <c r="R1497" i="233" s="1"/>
  <c r="N115" i="5"/>
  <c r="O1496" i="233" s="1"/>
  <c r="R1496" i="233" s="1"/>
  <c r="N114" i="5"/>
  <c r="O1495" i="233" s="1"/>
  <c r="R1495" i="233" s="1"/>
  <c r="N113" i="5"/>
  <c r="O1494" i="233" s="1"/>
  <c r="R1494" i="233" s="1"/>
  <c r="N112" i="5"/>
  <c r="O531" i="233" s="1"/>
  <c r="R531" i="233" s="1"/>
  <c r="N104" i="5"/>
  <c r="N100" i="5"/>
  <c r="O1488" i="233" s="1"/>
  <c r="N98" i="5"/>
  <c r="O1486" i="233" s="1"/>
  <c r="N97" i="5"/>
  <c r="N96" i="5"/>
  <c r="N93" i="5"/>
  <c r="N92" i="5"/>
  <c r="N88" i="5"/>
  <c r="N87" i="5"/>
  <c r="R627" i="233" s="1"/>
  <c r="N86" i="5"/>
  <c r="O626" i="233" s="1"/>
  <c r="R626" i="233" s="1"/>
  <c r="N82" i="5"/>
  <c r="N70" i="5"/>
  <c r="O1450" i="233" s="1"/>
  <c r="R1450" i="233" s="1"/>
  <c r="N68" i="5"/>
  <c r="N65" i="5"/>
  <c r="N64" i="5"/>
  <c r="N61" i="5"/>
  <c r="O557" i="233" s="1"/>
  <c r="R557" i="233" s="1"/>
  <c r="N58" i="5"/>
  <c r="N57" i="5"/>
  <c r="N56" i="5"/>
  <c r="N55" i="5"/>
  <c r="N54" i="5"/>
  <c r="N52" i="5"/>
  <c r="N51" i="5"/>
  <c r="O1443" i="233" s="1"/>
  <c r="R1443" i="233" s="1"/>
  <c r="N50" i="5"/>
  <c r="N49" i="5"/>
  <c r="N45" i="5"/>
  <c r="O1438" i="233" s="1"/>
  <c r="R1438" i="233" s="1"/>
  <c r="N41" i="5"/>
  <c r="O1436" i="233" s="1"/>
  <c r="R1436" i="233" s="1"/>
  <c r="N39" i="5"/>
  <c r="N32" i="5"/>
  <c r="N31" i="5"/>
  <c r="N25" i="5"/>
  <c r="N23" i="5"/>
  <c r="N22" i="5"/>
  <c r="O1410" i="233" s="1"/>
  <c r="R1410" i="233" s="1"/>
  <c r="N21" i="5"/>
  <c r="O1409" i="233" s="1"/>
  <c r="R1409" i="233" s="1"/>
  <c r="N13" i="5"/>
  <c r="N10" i="5"/>
  <c r="O465" i="233" s="1"/>
  <c r="R465" i="233" s="1"/>
  <c r="H19" i="222" l="1"/>
  <c r="O1433" i="233"/>
  <c r="O478" i="233"/>
  <c r="R478" i="233" s="1"/>
  <c r="O1423" i="233"/>
  <c r="R1423" i="233" s="1"/>
  <c r="O1530" i="233"/>
  <c r="R1530" i="233" s="1"/>
  <c r="O648" i="233"/>
  <c r="R648" i="233" s="1"/>
  <c r="O1422" i="233"/>
  <c r="R1422" i="233" s="1"/>
  <c r="O477" i="233"/>
  <c r="R477" i="233" s="1"/>
  <c r="O1501" i="233"/>
  <c r="O527" i="233"/>
  <c r="R1184" i="234"/>
  <c r="R1183" i="234"/>
  <c r="R1182" i="234"/>
  <c r="O1424" i="233"/>
  <c r="R1424" i="233" s="1"/>
  <c r="O479" i="233"/>
  <c r="R479" i="233" s="1"/>
  <c r="O1442" i="233"/>
  <c r="R1442" i="233" s="1"/>
  <c r="O1504" i="233"/>
  <c r="R1504" i="233" s="1"/>
  <c r="O1421" i="233"/>
  <c r="R1421" i="233" s="1"/>
  <c r="O476" i="233"/>
  <c r="R476" i="233" s="1"/>
  <c r="R1214" i="233"/>
  <c r="R1215" i="233"/>
  <c r="R1216" i="233"/>
  <c r="O1175" i="234"/>
  <c r="R1175" i="234" s="1"/>
  <c r="M1207" i="233"/>
  <c r="R1207" i="233" s="1"/>
  <c r="O1532" i="233"/>
  <c r="R1532" i="233" s="1"/>
  <c r="O646" i="233"/>
  <c r="R646" i="233" s="1"/>
  <c r="O647" i="233"/>
  <c r="R647" i="233" s="1"/>
  <c r="O1527" i="233"/>
  <c r="R1486" i="233"/>
  <c r="O1176" i="234"/>
  <c r="R1176" i="234" s="1"/>
  <c r="M1208" i="233"/>
  <c r="R1208" i="233" s="1"/>
  <c r="E163" i="4"/>
  <c r="E158" i="4"/>
  <c r="I298" i="5"/>
  <c r="N12" i="5"/>
  <c r="N27" i="5"/>
  <c r="N200" i="5"/>
  <c r="H744" i="233" s="1"/>
  <c r="N208" i="5"/>
  <c r="J744" i="233" s="1"/>
  <c r="N216" i="5"/>
  <c r="K744" i="233" s="1"/>
  <c r="N59" i="5"/>
  <c r="N95" i="5"/>
  <c r="O1487" i="233" s="1"/>
  <c r="R1487" i="233" s="1"/>
  <c r="N201" i="5"/>
  <c r="H751" i="233" s="1"/>
  <c r="N209" i="5"/>
  <c r="J751" i="233" s="1"/>
  <c r="N217" i="5"/>
  <c r="K751" i="233" s="1"/>
  <c r="N274" i="5"/>
  <c r="N83" i="5"/>
  <c r="N89" i="5"/>
  <c r="N117" i="5"/>
  <c r="O1499" i="233" s="1"/>
  <c r="R1499" i="233" s="1"/>
  <c r="N138" i="5"/>
  <c r="N150" i="5"/>
  <c r="O681" i="233" s="1"/>
  <c r="N198" i="5"/>
  <c r="N221" i="5"/>
  <c r="K752" i="233" s="1"/>
  <c r="N262" i="5"/>
  <c r="N279" i="5"/>
  <c r="N294" i="5"/>
  <c r="N299" i="5"/>
  <c r="N73" i="5"/>
  <c r="O1453" i="233" s="1"/>
  <c r="R1453" i="233" s="1"/>
  <c r="N84" i="5"/>
  <c r="N53" i="5"/>
  <c r="O1444" i="233" s="1"/>
  <c r="R1444" i="233" s="1"/>
  <c r="N63" i="5"/>
  <c r="O1447" i="233" s="1"/>
  <c r="R1447" i="233" s="1"/>
  <c r="N91" i="5"/>
  <c r="N107" i="5"/>
  <c r="N163" i="5"/>
  <c r="N205" i="5"/>
  <c r="H752" i="233" s="1"/>
  <c r="N213" i="5"/>
  <c r="J752" i="233" s="1"/>
  <c r="N38" i="5"/>
  <c r="N42" i="5"/>
  <c r="N66" i="5"/>
  <c r="O1448" i="233" s="1"/>
  <c r="R1448" i="233" s="1"/>
  <c r="N81" i="5"/>
  <c r="N90" i="5"/>
  <c r="O618" i="233" s="1"/>
  <c r="R618" i="233" s="1"/>
  <c r="N94" i="5"/>
  <c r="N139" i="5"/>
  <c r="N225" i="5"/>
  <c r="M751" i="233" s="1"/>
  <c r="N229" i="5"/>
  <c r="M752" i="233" s="1"/>
  <c r="N72" i="5"/>
  <c r="O1452" i="233" s="1"/>
  <c r="R1452" i="233" s="1"/>
  <c r="N28" i="5"/>
  <c r="N292" i="5"/>
  <c r="O1103" i="233" s="1"/>
  <c r="N149" i="5"/>
  <c r="O680" i="233" s="1"/>
  <c r="R680" i="233" s="1"/>
  <c r="N291" i="5"/>
  <c r="N285" i="5"/>
  <c r="O1045" i="233" s="1"/>
  <c r="U1045" i="233" s="1"/>
  <c r="N296" i="5"/>
  <c r="O1333" i="233" s="1"/>
  <c r="N304" i="5"/>
  <c r="O1282" i="233" s="1"/>
  <c r="N308" i="5"/>
  <c r="N26" i="5"/>
  <c r="O1411" i="233" s="1"/>
  <c r="N185" i="5"/>
  <c r="O1243" i="233" s="1"/>
  <c r="N273" i="5"/>
  <c r="N184" i="5"/>
  <c r="O1242" i="233" s="1"/>
  <c r="N269" i="5"/>
  <c r="N191" i="5"/>
  <c r="O1249" i="233" s="1"/>
  <c r="N193" i="5"/>
  <c r="O1251" i="233" s="1"/>
  <c r="N183" i="5"/>
  <c r="O1241" i="233" s="1"/>
  <c r="N277" i="5"/>
  <c r="O1014" i="233" s="1"/>
  <c r="N255" i="5"/>
  <c r="O924" i="233" s="1"/>
  <c r="N272" i="5"/>
  <c r="N301" i="5"/>
  <c r="O1279" i="233" s="1"/>
  <c r="N227" i="5"/>
  <c r="M741" i="233" s="1"/>
  <c r="N197" i="5"/>
  <c r="O1255" i="233" s="1"/>
  <c r="N196" i="5"/>
  <c r="O1254" i="233" s="1"/>
  <c r="N192" i="5"/>
  <c r="O1250" i="233" s="1"/>
  <c r="N199" i="5"/>
  <c r="H740" i="233" s="1"/>
  <c r="N207" i="5"/>
  <c r="J740" i="233" s="1"/>
  <c r="N253" i="5"/>
  <c r="O922" i="233" s="1"/>
  <c r="N270" i="5"/>
  <c r="N297" i="5"/>
  <c r="O1334" i="233" s="1"/>
  <c r="N194" i="5"/>
  <c r="O1252" i="233" s="1"/>
  <c r="N195" i="5"/>
  <c r="O1253" i="233" s="1"/>
  <c r="N258" i="5"/>
  <c r="O947" i="233" s="1"/>
  <c r="N251" i="5"/>
  <c r="N259" i="5"/>
  <c r="O948" i="233" s="1"/>
  <c r="N260" i="5"/>
  <c r="O949" i="233" s="1"/>
  <c r="N211" i="5"/>
  <c r="J741" i="233" s="1"/>
  <c r="N203" i="5"/>
  <c r="H741" i="233" s="1"/>
  <c r="N219" i="5"/>
  <c r="K741" i="233" s="1"/>
  <c r="N254" i="5"/>
  <c r="O923" i="233" s="1"/>
  <c r="N215" i="5"/>
  <c r="K740" i="233" s="1"/>
  <c r="N167" i="5"/>
  <c r="O1202" i="233" s="1"/>
  <c r="N252" i="5"/>
  <c r="O921" i="233" s="1"/>
  <c r="N223" i="5"/>
  <c r="M740" i="233" s="1"/>
  <c r="N300" i="5"/>
  <c r="H737" i="233" l="1"/>
  <c r="O1102" i="233"/>
  <c r="O984" i="233"/>
  <c r="H14" i="208"/>
  <c r="O987" i="233"/>
  <c r="H17" i="208"/>
  <c r="O988" i="233"/>
  <c r="H18" i="208"/>
  <c r="O985" i="233"/>
  <c r="H15" i="208"/>
  <c r="J737" i="233"/>
  <c r="M737" i="233"/>
  <c r="O741" i="233"/>
  <c r="O751" i="233"/>
  <c r="O740" i="233"/>
  <c r="O752" i="233"/>
  <c r="J748" i="233"/>
  <c r="M748" i="233"/>
  <c r="O1420" i="233"/>
  <c r="O475" i="233"/>
  <c r="O267" i="233"/>
  <c r="O1073" i="233"/>
  <c r="O1309" i="233"/>
  <c r="O617" i="233"/>
  <c r="O1528" i="233"/>
  <c r="R1528" i="233" s="1"/>
  <c r="O1278" i="233"/>
  <c r="H762" i="233"/>
  <c r="O624" i="233"/>
  <c r="H748" i="233"/>
  <c r="O534" i="233"/>
  <c r="X534" i="233" s="1"/>
  <c r="R527" i="233"/>
  <c r="R1433" i="233"/>
  <c r="K748" i="233"/>
  <c r="O555" i="233"/>
  <c r="J762" i="233"/>
  <c r="J784" i="233" s="1"/>
  <c r="O1072" i="233"/>
  <c r="O1308" i="233"/>
  <c r="R1527" i="233"/>
  <c r="O1307" i="233"/>
  <c r="O1071" i="233"/>
  <c r="K737" i="233"/>
  <c r="K762" i="233"/>
  <c r="K784" i="233" s="1"/>
  <c r="O1310" i="233"/>
  <c r="O1074" i="233"/>
  <c r="O645" i="233"/>
  <c r="O642" i="233" s="1"/>
  <c r="U642" i="233" s="1"/>
  <c r="O1500" i="233"/>
  <c r="O1531" i="233"/>
  <c r="O1365" i="233"/>
  <c r="O319" i="233"/>
  <c r="O920" i="233"/>
  <c r="O927" i="233" s="1"/>
  <c r="L298" i="5"/>
  <c r="I292" i="5"/>
  <c r="L292" i="5" s="1"/>
  <c r="I291" i="5"/>
  <c r="L291" i="5" s="1"/>
  <c r="I259" i="5"/>
  <c r="L259" i="5" s="1"/>
  <c r="I255" i="5"/>
  <c r="L255" i="5" s="1"/>
  <c r="I193" i="5"/>
  <c r="L193" i="5" s="1"/>
  <c r="I191" i="5"/>
  <c r="L191" i="5" s="1"/>
  <c r="N224" i="5"/>
  <c r="M744" i="233" s="1"/>
  <c r="M762" i="233" s="1"/>
  <c r="N48" i="5"/>
  <c r="N124" i="5"/>
  <c r="O1506" i="233" s="1"/>
  <c r="R1506" i="233" s="1"/>
  <c r="N123" i="5"/>
  <c r="O1505" i="233" s="1"/>
  <c r="R1505" i="233" s="1"/>
  <c r="N261" i="5"/>
  <c r="O950" i="233" s="1"/>
  <c r="I260" i="5"/>
  <c r="L260" i="5" s="1"/>
  <c r="I253" i="5"/>
  <c r="L253" i="5" s="1"/>
  <c r="I290" i="5"/>
  <c r="I269" i="5"/>
  <c r="I184" i="5"/>
  <c r="L184" i="5" s="1"/>
  <c r="N40" i="5"/>
  <c r="O1434" i="233" s="1"/>
  <c r="R1434" i="233" s="1"/>
  <c r="N119" i="5"/>
  <c r="O1502" i="233" s="1"/>
  <c r="R1502" i="233" s="1"/>
  <c r="H20" i="167"/>
  <c r="I300" i="5"/>
  <c r="L300" i="5" s="1"/>
  <c r="I167" i="5"/>
  <c r="I215" i="5"/>
  <c r="L215" i="5" s="1"/>
  <c r="K738" i="234" s="1"/>
  <c r="I194" i="5"/>
  <c r="L194" i="5" s="1"/>
  <c r="I192" i="5"/>
  <c r="L192" i="5" s="1"/>
  <c r="I273" i="5"/>
  <c r="I185" i="5"/>
  <c r="L185" i="5" s="1"/>
  <c r="N295" i="5"/>
  <c r="I252" i="5"/>
  <c r="L252" i="5" s="1"/>
  <c r="I258" i="5"/>
  <c r="L258" i="5" s="1"/>
  <c r="I195" i="5"/>
  <c r="L195" i="5" s="1"/>
  <c r="I270" i="5"/>
  <c r="I272" i="5"/>
  <c r="I183" i="5"/>
  <c r="N182" i="5"/>
  <c r="O1240" i="233" s="1"/>
  <c r="N142" i="5"/>
  <c r="O673" i="233" s="1"/>
  <c r="N60" i="5"/>
  <c r="O556" i="233" s="1"/>
  <c r="R556" i="233" s="1"/>
  <c r="N141" i="5"/>
  <c r="O672" i="233" s="1"/>
  <c r="N46" i="5"/>
  <c r="O1439" i="233" s="1"/>
  <c r="R1439" i="233" s="1"/>
  <c r="N147" i="5"/>
  <c r="O678" i="233" s="1"/>
  <c r="R678" i="233" s="1"/>
  <c r="N62" i="5"/>
  <c r="O1446" i="233" s="1"/>
  <c r="R1446" i="233" s="1"/>
  <c r="N69" i="5"/>
  <c r="O1449" i="233" s="1"/>
  <c r="R1449" i="233" s="1"/>
  <c r="N126" i="5"/>
  <c r="O1508" i="233" s="1"/>
  <c r="R1508" i="233" s="1"/>
  <c r="I289" i="5"/>
  <c r="I196" i="5"/>
  <c r="L196" i="5" s="1"/>
  <c r="N47" i="5"/>
  <c r="O1440" i="233" s="1"/>
  <c r="R1440" i="233" s="1"/>
  <c r="I254" i="5"/>
  <c r="L254" i="5" s="1"/>
  <c r="I251" i="5"/>
  <c r="L251" i="5" s="1"/>
  <c r="N275" i="5"/>
  <c r="I199" i="5"/>
  <c r="L199" i="5" s="1"/>
  <c r="N293" i="5"/>
  <c r="O1104" i="233" s="1"/>
  <c r="I301" i="5"/>
  <c r="L301" i="5" s="1"/>
  <c r="H37" i="167"/>
  <c r="H89" i="167"/>
  <c r="I304" i="5"/>
  <c r="L304" i="5" s="1"/>
  <c r="H94" i="187"/>
  <c r="I285" i="5"/>
  <c r="L285" i="5" s="1"/>
  <c r="N148" i="5"/>
  <c r="O679" i="233" s="1"/>
  <c r="R679" i="233" s="1"/>
  <c r="N146" i="5"/>
  <c r="O677" i="233" s="1"/>
  <c r="R677" i="233" s="1"/>
  <c r="N17" i="5"/>
  <c r="I297" i="5"/>
  <c r="L297" i="5" s="1"/>
  <c r="I207" i="5"/>
  <c r="L207" i="5" s="1"/>
  <c r="J738" i="234" s="1"/>
  <c r="I197" i="5"/>
  <c r="L197" i="5" s="1"/>
  <c r="I277" i="5"/>
  <c r="L277" i="5" s="1"/>
  <c r="N11" i="5"/>
  <c r="O466" i="233" s="1"/>
  <c r="R466" i="233" s="1"/>
  <c r="I296" i="5"/>
  <c r="L296" i="5" s="1"/>
  <c r="N71" i="5"/>
  <c r="O1451" i="233" s="1"/>
  <c r="R1451" i="233" s="1"/>
  <c r="N102" i="5"/>
  <c r="O1491" i="233" s="1"/>
  <c r="R1491" i="233" s="1"/>
  <c r="N101" i="5"/>
  <c r="O1490" i="233" s="1"/>
  <c r="R1490" i="233" s="1"/>
  <c r="M1102" i="233" l="1"/>
  <c r="R1102" i="233" s="1"/>
  <c r="O1070" i="234"/>
  <c r="R1070" i="234" s="1"/>
  <c r="X440" i="233"/>
  <c r="O1071" i="234"/>
  <c r="R1071" i="234" s="1"/>
  <c r="M1103" i="233"/>
  <c r="R1103" i="233" s="1"/>
  <c r="M436" i="233"/>
  <c r="O436" i="234"/>
  <c r="O1107" i="233"/>
  <c r="X1107" i="233" s="1"/>
  <c r="AB428" i="233"/>
  <c r="L290" i="5"/>
  <c r="O1069" i="234" s="1"/>
  <c r="R1069" i="234" s="1"/>
  <c r="L289" i="5"/>
  <c r="O1068" i="234" s="1"/>
  <c r="R1068" i="234" s="1"/>
  <c r="O1405" i="233"/>
  <c r="O744" i="233"/>
  <c r="O762" i="233" s="1"/>
  <c r="X762" i="233" s="1"/>
  <c r="O748" i="233"/>
  <c r="O737" i="233"/>
  <c r="X737" i="233" s="1"/>
  <c r="O1445" i="233"/>
  <c r="R1445" i="233" s="1"/>
  <c r="O1247" i="234"/>
  <c r="R1247" i="234" s="1"/>
  <c r="M1279" i="233"/>
  <c r="R1279" i="233" s="1"/>
  <c r="M949" i="233"/>
  <c r="R949" i="233" s="1"/>
  <c r="O917" i="234"/>
  <c r="R917" i="234" s="1"/>
  <c r="O569" i="233"/>
  <c r="R555" i="233"/>
  <c r="O497" i="233"/>
  <c r="R475" i="233"/>
  <c r="J760" i="234"/>
  <c r="O1250" i="234"/>
  <c r="R1250" i="234" s="1"/>
  <c r="M1282" i="233"/>
  <c r="R1282" i="233" s="1"/>
  <c r="O891" i="234"/>
  <c r="R891" i="234" s="1"/>
  <c r="M923" i="233"/>
  <c r="R923" i="233" s="1"/>
  <c r="O1220" i="234"/>
  <c r="R1220" i="234" s="1"/>
  <c r="M1252" i="233"/>
  <c r="R1252" i="233" s="1"/>
  <c r="O363" i="234"/>
  <c r="M363" i="233"/>
  <c r="O1399" i="233"/>
  <c r="O1302" i="234"/>
  <c r="R1302" i="234" s="1"/>
  <c r="M1334" i="233"/>
  <c r="R1334" i="233" s="1"/>
  <c r="H738" i="234"/>
  <c r="O1221" i="234"/>
  <c r="R1221" i="234" s="1"/>
  <c r="M1253" i="233"/>
  <c r="R1253" i="233" s="1"/>
  <c r="O1211" i="234"/>
  <c r="R1211" i="234" s="1"/>
  <c r="M1243" i="233"/>
  <c r="R1243" i="233" s="1"/>
  <c r="K760" i="234"/>
  <c r="O1217" i="234"/>
  <c r="R1217" i="234" s="1"/>
  <c r="M1249" i="233"/>
  <c r="R1249" i="233" s="1"/>
  <c r="K747" i="233"/>
  <c r="M784" i="233"/>
  <c r="O1223" i="234"/>
  <c r="R1223" i="234" s="1"/>
  <c r="M1255" i="233"/>
  <c r="R1255" i="233" s="1"/>
  <c r="O1275" i="234"/>
  <c r="R1275" i="234" s="1"/>
  <c r="M1071" i="233"/>
  <c r="R1071" i="233" s="1"/>
  <c r="M1307" i="233"/>
  <c r="R1307" i="233" s="1"/>
  <c r="O1218" i="234"/>
  <c r="R1218" i="234" s="1"/>
  <c r="M1250" i="233"/>
  <c r="R1250" i="233" s="1"/>
  <c r="O1210" i="234"/>
  <c r="R1210" i="234" s="1"/>
  <c r="M1242" i="233"/>
  <c r="R1242" i="233" s="1"/>
  <c r="H33" i="222"/>
  <c r="O1441" i="233"/>
  <c r="R1441" i="233" s="1"/>
  <c r="O892" i="234"/>
  <c r="R892" i="234" s="1"/>
  <c r="M924" i="233"/>
  <c r="R924" i="233" s="1"/>
  <c r="O1278" i="234"/>
  <c r="R1278" i="234" s="1"/>
  <c r="M1310" i="233"/>
  <c r="R1310" i="233" s="1"/>
  <c r="O1042" i="234"/>
  <c r="R1042" i="234" s="1"/>
  <c r="M1074" i="233"/>
  <c r="R1074" i="233" s="1"/>
  <c r="H747" i="233"/>
  <c r="O1075" i="233"/>
  <c r="O1332" i="233"/>
  <c r="O1337" i="233" s="1"/>
  <c r="O362" i="233"/>
  <c r="O916" i="234"/>
  <c r="R916" i="234" s="1"/>
  <c r="M948" i="233"/>
  <c r="R948" i="233" s="1"/>
  <c r="O614" i="233"/>
  <c r="R617" i="233"/>
  <c r="O1417" i="233"/>
  <c r="R1420" i="233"/>
  <c r="O982" i="234"/>
  <c r="R982" i="234" s="1"/>
  <c r="M1014" i="233"/>
  <c r="R1014" i="233" s="1"/>
  <c r="O1013" i="234"/>
  <c r="M1045" i="233"/>
  <c r="O1012" i="233"/>
  <c r="O1222" i="234"/>
  <c r="R1222" i="234" s="1"/>
  <c r="M1254" i="233"/>
  <c r="R1254" i="233" s="1"/>
  <c r="O1069" i="233"/>
  <c r="O1305" i="233"/>
  <c r="O890" i="234"/>
  <c r="R890" i="234" s="1"/>
  <c r="M922" i="233"/>
  <c r="R922" i="233" s="1"/>
  <c r="O1219" i="234"/>
  <c r="R1219" i="234" s="1"/>
  <c r="M1251" i="233"/>
  <c r="R1251" i="233" s="1"/>
  <c r="O1277" i="234"/>
  <c r="R1277" i="234" s="1"/>
  <c r="O1041" i="234"/>
  <c r="R1041" i="234" s="1"/>
  <c r="M1309" i="233"/>
  <c r="R1309" i="233" s="1"/>
  <c r="M1073" i="233"/>
  <c r="R1073" i="233" s="1"/>
  <c r="J747" i="233"/>
  <c r="R624" i="233"/>
  <c r="U267" i="233"/>
  <c r="R267" i="233"/>
  <c r="R268" i="233" s="1"/>
  <c r="M747" i="233"/>
  <c r="X319" i="233"/>
  <c r="M921" i="233"/>
  <c r="R921" i="233" s="1"/>
  <c r="O889" i="234"/>
  <c r="R889" i="234" s="1"/>
  <c r="D319" i="233"/>
  <c r="M920" i="233"/>
  <c r="R920" i="233" s="1"/>
  <c r="M319" i="233"/>
  <c r="O888" i="234"/>
  <c r="D319" i="234"/>
  <c r="O319" i="234"/>
  <c r="M1278" i="233"/>
  <c r="O1246" i="234"/>
  <c r="O1301" i="234"/>
  <c r="R1301" i="234" s="1"/>
  <c r="M1333" i="233"/>
  <c r="R1333" i="233" s="1"/>
  <c r="O915" i="234"/>
  <c r="R915" i="234" s="1"/>
  <c r="M947" i="233"/>
  <c r="R947" i="233" s="1"/>
  <c r="L272" i="5"/>
  <c r="G17" i="208" s="1"/>
  <c r="L273" i="5"/>
  <c r="G18" i="208" s="1"/>
  <c r="L270" i="5"/>
  <c r="L167" i="5"/>
  <c r="L269" i="5"/>
  <c r="N212" i="5"/>
  <c r="J755" i="233" s="1"/>
  <c r="J763" i="233" s="1"/>
  <c r="J785" i="233" s="1"/>
  <c r="N302" i="5"/>
  <c r="I261" i="5"/>
  <c r="L261" i="5" s="1"/>
  <c r="N303" i="5"/>
  <c r="O1281" i="233" s="1"/>
  <c r="N257" i="5"/>
  <c r="G94" i="187"/>
  <c r="G37" i="167"/>
  <c r="H39" i="178"/>
  <c r="I293" i="5"/>
  <c r="L293" i="5" s="1"/>
  <c r="I275" i="5"/>
  <c r="I287" i="5"/>
  <c r="L287" i="5" s="1"/>
  <c r="N166" i="5"/>
  <c r="O1201" i="233" s="1"/>
  <c r="N283" i="5"/>
  <c r="O1043" i="233" s="1"/>
  <c r="U1043" i="233" s="1"/>
  <c r="N284" i="5"/>
  <c r="U1044" i="233" s="1"/>
  <c r="N5" i="5"/>
  <c r="G20" i="167"/>
  <c r="N99" i="5"/>
  <c r="N188" i="5"/>
  <c r="O1246" i="233" s="1"/>
  <c r="N168" i="5"/>
  <c r="O1203" i="233" s="1"/>
  <c r="I182" i="5"/>
  <c r="N105" i="5"/>
  <c r="N271" i="5"/>
  <c r="N16" i="5"/>
  <c r="N267" i="5"/>
  <c r="N282" i="5"/>
  <c r="O1042" i="233" s="1"/>
  <c r="U1042" i="233" s="1"/>
  <c r="N140" i="5"/>
  <c r="I223" i="5"/>
  <c r="L223" i="5" s="1"/>
  <c r="G89" i="167"/>
  <c r="I295" i="5"/>
  <c r="L295" i="5" s="1"/>
  <c r="O428" i="234" s="1"/>
  <c r="N43" i="5"/>
  <c r="C1063" i="234" l="1"/>
  <c r="C1064" i="234"/>
  <c r="R1064" i="234" s="1"/>
  <c r="C1095" i="233"/>
  <c r="C1096" i="233"/>
  <c r="R1096" i="233" s="1"/>
  <c r="C1271" i="234"/>
  <c r="C1303" i="233"/>
  <c r="O1040" i="234"/>
  <c r="R1040" i="234" s="1"/>
  <c r="O1276" i="234"/>
  <c r="R1276" i="234" s="1"/>
  <c r="M1104" i="233"/>
  <c r="R1104" i="233" s="1"/>
  <c r="O1072" i="234"/>
  <c r="R1072" i="234" s="1"/>
  <c r="X428" i="234"/>
  <c r="AA428" i="233"/>
  <c r="M428" i="233"/>
  <c r="M1308" i="233"/>
  <c r="R1308" i="233" s="1"/>
  <c r="M1100" i="233"/>
  <c r="R1100" i="233" s="1"/>
  <c r="O1066" i="234"/>
  <c r="O1039" i="234"/>
  <c r="R1039" i="234" s="1"/>
  <c r="M1072" i="233"/>
  <c r="R1072" i="233" s="1"/>
  <c r="M1101" i="233"/>
  <c r="R1101" i="233" s="1"/>
  <c r="M1098" i="233"/>
  <c r="O260" i="233"/>
  <c r="O460" i="233"/>
  <c r="O469" i="233" s="1"/>
  <c r="M985" i="233"/>
  <c r="R985" i="233" s="1"/>
  <c r="G15" i="208"/>
  <c r="O978" i="233"/>
  <c r="H12" i="208"/>
  <c r="M984" i="233"/>
  <c r="G14" i="208"/>
  <c r="O986" i="233"/>
  <c r="O981" i="233" s="1"/>
  <c r="U981" i="233" s="1"/>
  <c r="H16" i="208"/>
  <c r="O747" i="233"/>
  <c r="X362" i="233"/>
  <c r="O1404" i="233"/>
  <c r="O262" i="233"/>
  <c r="O918" i="234"/>
  <c r="R918" i="234" s="1"/>
  <c r="M950" i="233"/>
  <c r="R950" i="233" s="1"/>
  <c r="X267" i="233"/>
  <c r="R497" i="233"/>
  <c r="R474" i="233" s="1"/>
  <c r="D362" i="233"/>
  <c r="O590" i="233"/>
  <c r="R590" i="233" s="1"/>
  <c r="O1043" i="234"/>
  <c r="R1043" i="234" s="1"/>
  <c r="M1075" i="233"/>
  <c r="R1075" i="233" s="1"/>
  <c r="O1280" i="233"/>
  <c r="S1045" i="233"/>
  <c r="R1045" i="233"/>
  <c r="V363" i="233"/>
  <c r="R363" i="233"/>
  <c r="D16" i="89"/>
  <c r="M738" i="234"/>
  <c r="O1397" i="233"/>
  <c r="U1397" i="233" s="1"/>
  <c r="O955" i="234"/>
  <c r="R955" i="234" s="1"/>
  <c r="M987" i="233"/>
  <c r="R987" i="233" s="1"/>
  <c r="O588" i="233"/>
  <c r="O1538" i="233"/>
  <c r="U1538" i="233" s="1"/>
  <c r="O671" i="233"/>
  <c r="O717" i="233" s="1"/>
  <c r="O279" i="233"/>
  <c r="U279" i="233" s="1"/>
  <c r="O1170" i="234"/>
  <c r="R1170" i="234" s="1"/>
  <c r="M1202" i="233"/>
  <c r="R1202" i="233" s="1"/>
  <c r="U1417" i="233"/>
  <c r="R1417" i="233"/>
  <c r="U1399" i="233"/>
  <c r="R1399" i="233"/>
  <c r="R1400" i="233" s="1"/>
  <c r="O1489" i="233"/>
  <c r="O320" i="233"/>
  <c r="O946" i="233"/>
  <c r="O953" i="233" s="1"/>
  <c r="AB417" i="233"/>
  <c r="M988" i="233"/>
  <c r="R988" i="233" s="1"/>
  <c r="O956" i="234"/>
  <c r="R956" i="234" s="1"/>
  <c r="J758" i="233"/>
  <c r="R1013" i="234"/>
  <c r="S1013" i="234"/>
  <c r="U614" i="233"/>
  <c r="X395" i="233"/>
  <c r="R614" i="233"/>
  <c r="R363" i="234"/>
  <c r="U363" i="234"/>
  <c r="X569" i="233"/>
  <c r="R569" i="233"/>
  <c r="R554" i="233" s="1"/>
  <c r="R888" i="234"/>
  <c r="O895" i="234"/>
  <c r="R895" i="234" s="1"/>
  <c r="R887" i="234" s="1"/>
  <c r="R319" i="233"/>
  <c r="R319" i="234"/>
  <c r="M927" i="233"/>
  <c r="R927" i="233" s="1"/>
  <c r="R919" i="233" s="1"/>
  <c r="R1246" i="234"/>
  <c r="R1278" i="233"/>
  <c r="O1273" i="234"/>
  <c r="R1273" i="234" s="1"/>
  <c r="M1305" i="233"/>
  <c r="M1069" i="233"/>
  <c r="R1069" i="233" s="1"/>
  <c r="O1037" i="234"/>
  <c r="R1037" i="234" s="1"/>
  <c r="O1300" i="234"/>
  <c r="R1300" i="234" s="1"/>
  <c r="D362" i="234"/>
  <c r="O362" i="234"/>
  <c r="M1332" i="233"/>
  <c r="M362" i="233"/>
  <c r="O953" i="234"/>
  <c r="R953" i="234" s="1"/>
  <c r="O952" i="234"/>
  <c r="E133" i="4"/>
  <c r="I168" i="5"/>
  <c r="I166" i="5"/>
  <c r="H58" i="187"/>
  <c r="I283" i="5"/>
  <c r="L283" i="5" s="1"/>
  <c r="G39" i="178"/>
  <c r="I303" i="5"/>
  <c r="L303" i="5" s="1"/>
  <c r="H72" i="167"/>
  <c r="I211" i="5"/>
  <c r="L211" i="5" s="1"/>
  <c r="J739" i="234" s="1"/>
  <c r="N220" i="5"/>
  <c r="K755" i="233" s="1"/>
  <c r="N204" i="5"/>
  <c r="I188" i="5"/>
  <c r="L188" i="5" s="1"/>
  <c r="I257" i="5"/>
  <c r="L257" i="5" s="1"/>
  <c r="H54" i="167"/>
  <c r="I302" i="5"/>
  <c r="L302" i="5" s="1"/>
  <c r="N44" i="5"/>
  <c r="O589" i="233" s="1"/>
  <c r="R589" i="233" s="1"/>
  <c r="I267" i="5"/>
  <c r="I271" i="5"/>
  <c r="H77" i="187"/>
  <c r="I284" i="5"/>
  <c r="L284" i="5" s="1"/>
  <c r="N264" i="5"/>
  <c r="H9" i="208" s="1"/>
  <c r="I282" i="5"/>
  <c r="L282" i="5" s="1"/>
  <c r="R1066" i="234" l="1"/>
  <c r="R1098" i="233"/>
  <c r="O1401" i="233"/>
  <c r="U1401" i="233" s="1"/>
  <c r="X260" i="233"/>
  <c r="U262" i="233"/>
  <c r="U260" i="233"/>
  <c r="M760" i="234"/>
  <c r="O738" i="234"/>
  <c r="X320" i="233"/>
  <c r="O1249" i="234"/>
  <c r="R1249" i="234" s="1"/>
  <c r="M1281" i="233"/>
  <c r="R1281" i="233" s="1"/>
  <c r="R616" i="233"/>
  <c r="R615" i="233"/>
  <c r="R619" i="233"/>
  <c r="R620" i="233"/>
  <c r="D320" i="233"/>
  <c r="J761" i="234"/>
  <c r="J734" i="234"/>
  <c r="O1011" i="234"/>
  <c r="M1043" i="233"/>
  <c r="R1419" i="233"/>
  <c r="R1425" i="233"/>
  <c r="R1426" i="233" s="1"/>
  <c r="R1427" i="233" s="1"/>
  <c r="R1418" i="233"/>
  <c r="R1428" i="233"/>
  <c r="R1429" i="233" s="1"/>
  <c r="O1437" i="233"/>
  <c r="O1248" i="234"/>
  <c r="M1280" i="233"/>
  <c r="H755" i="233"/>
  <c r="R588" i="233"/>
  <c r="O1010" i="234"/>
  <c r="M1042" i="233"/>
  <c r="K763" i="233"/>
  <c r="K785" i="233" s="1"/>
  <c r="K758" i="233"/>
  <c r="R568" i="233"/>
  <c r="R544" i="233"/>
  <c r="R571" i="233"/>
  <c r="R570" i="233"/>
  <c r="R567" i="233"/>
  <c r="R552" i="233"/>
  <c r="R573" i="233"/>
  <c r="R549" i="233"/>
  <c r="R551" i="233"/>
  <c r="R548" i="233"/>
  <c r="R550" i="233"/>
  <c r="R553" i="233"/>
  <c r="R545" i="233"/>
  <c r="R575" i="233"/>
  <c r="R572" i="233"/>
  <c r="R547" i="233"/>
  <c r="R546" i="233"/>
  <c r="R543" i="233"/>
  <c r="R574" i="233"/>
  <c r="X279" i="233"/>
  <c r="X407" i="233"/>
  <c r="O975" i="233"/>
  <c r="M1044" i="233"/>
  <c r="O1214" i="234"/>
  <c r="R1214" i="234" s="1"/>
  <c r="M1246" i="233"/>
  <c r="R1246" i="233" s="1"/>
  <c r="J780" i="233"/>
  <c r="J769" i="233"/>
  <c r="R1489" i="233"/>
  <c r="O269" i="233"/>
  <c r="R496" i="233"/>
  <c r="R495" i="233"/>
  <c r="R499" i="233"/>
  <c r="R498" i="233"/>
  <c r="R473" i="233"/>
  <c r="R500" i="233"/>
  <c r="R952" i="234"/>
  <c r="U319" i="234"/>
  <c r="V319" i="233"/>
  <c r="R910" i="233"/>
  <c r="R925" i="233"/>
  <c r="R916" i="233"/>
  <c r="R912" i="233"/>
  <c r="R909" i="233"/>
  <c r="R917" i="233"/>
  <c r="R913" i="233"/>
  <c r="R928" i="233"/>
  <c r="R929" i="233" s="1"/>
  <c r="R930" i="233" s="1"/>
  <c r="R931" i="233" s="1"/>
  <c r="R932" i="233" s="1"/>
  <c r="R933" i="233" s="1"/>
  <c r="R915" i="233"/>
  <c r="R911" i="233"/>
  <c r="R926" i="233"/>
  <c r="R914" i="233"/>
  <c r="R918" i="233"/>
  <c r="R908" i="233"/>
  <c r="R878" i="234"/>
  <c r="R885" i="234"/>
  <c r="R884" i="234"/>
  <c r="R876" i="234"/>
  <c r="R896" i="234"/>
  <c r="R897" i="234" s="1"/>
  <c r="R898" i="234" s="1"/>
  <c r="R899" i="234" s="1"/>
  <c r="R900" i="234" s="1"/>
  <c r="R901" i="234" s="1"/>
  <c r="R877" i="234"/>
  <c r="R881" i="234"/>
  <c r="R893" i="234"/>
  <c r="R894" i="234"/>
  <c r="R880" i="234"/>
  <c r="R883" i="234"/>
  <c r="R882" i="234"/>
  <c r="R886" i="234"/>
  <c r="R879" i="234"/>
  <c r="R1305" i="233"/>
  <c r="R362" i="234"/>
  <c r="R362" i="233"/>
  <c r="R1332" i="233"/>
  <c r="M1337" i="233"/>
  <c r="R1337" i="233" s="1"/>
  <c r="R1331" i="233" s="1"/>
  <c r="O1305" i="234"/>
  <c r="R1305" i="234" s="1"/>
  <c r="R1299" i="234" s="1"/>
  <c r="R984" i="233"/>
  <c r="O417" i="234"/>
  <c r="R417" i="234" s="1"/>
  <c r="D320" i="234"/>
  <c r="O914" i="234"/>
  <c r="R914" i="234" s="1"/>
  <c r="AA417" i="233"/>
  <c r="AC417" i="233" s="1"/>
  <c r="M946" i="233"/>
  <c r="M320" i="233"/>
  <c r="X417" i="234"/>
  <c r="Y417" i="234" s="1"/>
  <c r="O320" i="234"/>
  <c r="M417" i="233"/>
  <c r="L271" i="5"/>
  <c r="G16" i="208" s="1"/>
  <c r="L267" i="5"/>
  <c r="L166" i="5"/>
  <c r="L168" i="5"/>
  <c r="D17" i="89"/>
  <c r="G77" i="187"/>
  <c r="I219" i="5"/>
  <c r="L219" i="5" s="1"/>
  <c r="K739" i="234" s="1"/>
  <c r="G72" i="167"/>
  <c r="N85" i="5"/>
  <c r="I264" i="5"/>
  <c r="G54" i="167"/>
  <c r="N164" i="5"/>
  <c r="I203" i="5"/>
  <c r="L203" i="5" s="1"/>
  <c r="H739" i="234" s="1"/>
  <c r="H734" i="234" s="1"/>
  <c r="G58" i="187"/>
  <c r="O1428" i="233" l="1"/>
  <c r="O1415" i="233"/>
  <c r="O265" i="233"/>
  <c r="E99" i="4"/>
  <c r="G12" i="208"/>
  <c r="O1171" i="234"/>
  <c r="R1171" i="234" s="1"/>
  <c r="M1203" i="233"/>
  <c r="R1203" i="233" s="1"/>
  <c r="S1012" i="234"/>
  <c r="R1012" i="234"/>
  <c r="J756" i="234"/>
  <c r="J745" i="234"/>
  <c r="K761" i="234"/>
  <c r="K734" i="234"/>
  <c r="O1169" i="234"/>
  <c r="R1169" i="234" s="1"/>
  <c r="M1201" i="233"/>
  <c r="R1201" i="233" s="1"/>
  <c r="R1042" i="233"/>
  <c r="S1042" i="233"/>
  <c r="R1280" i="233"/>
  <c r="R1437" i="233"/>
  <c r="O1430" i="233"/>
  <c r="M978" i="233"/>
  <c r="R978" i="233" s="1"/>
  <c r="O946" i="234"/>
  <c r="R946" i="234" s="1"/>
  <c r="R1010" i="234"/>
  <c r="S1010" i="234"/>
  <c r="H763" i="233"/>
  <c r="H758" i="233"/>
  <c r="R1248" i="234"/>
  <c r="S1043" i="233"/>
  <c r="R1043" i="233"/>
  <c r="O1199" i="233"/>
  <c r="O625" i="233"/>
  <c r="O621" i="233" s="1"/>
  <c r="O1529" i="233"/>
  <c r="O1524" i="233" s="1"/>
  <c r="U1524" i="233" s="1"/>
  <c r="O277" i="233"/>
  <c r="U277" i="233" s="1"/>
  <c r="O954" i="234"/>
  <c r="C949" i="234" s="1"/>
  <c r="M986" i="233"/>
  <c r="C981" i="233" s="1"/>
  <c r="U269" i="233"/>
  <c r="R269" i="233"/>
  <c r="R270" i="233" s="1"/>
  <c r="S1044" i="233"/>
  <c r="R1044" i="233"/>
  <c r="K769" i="233"/>
  <c r="K780" i="233"/>
  <c r="R1011" i="234"/>
  <c r="S1011" i="234"/>
  <c r="U362" i="234"/>
  <c r="R1325" i="233"/>
  <c r="R1328" i="233"/>
  <c r="R1330" i="233"/>
  <c r="R1329" i="233"/>
  <c r="R1323" i="233"/>
  <c r="R1338" i="233"/>
  <c r="R1320" i="233"/>
  <c r="R1324" i="233"/>
  <c r="R1335" i="233"/>
  <c r="R1327" i="233"/>
  <c r="R1322" i="233"/>
  <c r="R1326" i="233"/>
  <c r="R1321" i="233"/>
  <c r="R1336" i="233"/>
  <c r="R1343" i="233"/>
  <c r="R1340" i="233"/>
  <c r="R1339" i="233"/>
  <c r="R1342" i="233"/>
  <c r="R1341" i="233"/>
  <c r="R1298" i="234"/>
  <c r="R1290" i="234"/>
  <c r="R1308" i="234"/>
  <c r="R1307" i="234"/>
  <c r="R1297" i="234"/>
  <c r="R1309" i="234"/>
  <c r="R1296" i="234"/>
  <c r="R1311" i="234"/>
  <c r="R1310" i="234"/>
  <c r="R1295" i="234"/>
  <c r="R1303" i="234"/>
  <c r="R1289" i="234"/>
  <c r="R1292" i="234"/>
  <c r="R1294" i="234"/>
  <c r="R1293" i="234"/>
  <c r="R1288" i="234"/>
  <c r="R1291" i="234"/>
  <c r="R1306" i="234"/>
  <c r="R1304" i="234"/>
  <c r="V362" i="233"/>
  <c r="O921" i="234"/>
  <c r="R921" i="234" s="1"/>
  <c r="R913" i="234" s="1"/>
  <c r="R320" i="233"/>
  <c r="R417" i="233"/>
  <c r="S417" i="233"/>
  <c r="Y417" i="233"/>
  <c r="Z417" i="233"/>
  <c r="R946" i="233"/>
  <c r="M953" i="233"/>
  <c r="R953" i="233" s="1"/>
  <c r="R945" i="233" s="1"/>
  <c r="S417" i="234"/>
  <c r="W417" i="234"/>
  <c r="D417" i="234" s="1"/>
  <c r="R320" i="234"/>
  <c r="E128" i="4"/>
  <c r="E138" i="4"/>
  <c r="L264" i="5"/>
  <c r="G9" i="208" s="1"/>
  <c r="I164" i="5"/>
  <c r="N165" i="5"/>
  <c r="O1200" i="233" s="1"/>
  <c r="U1197" i="233" l="1"/>
  <c r="O1220" i="233" s="1"/>
  <c r="O1216" i="233"/>
  <c r="U1430" i="233"/>
  <c r="R1430" i="233"/>
  <c r="K756" i="234"/>
  <c r="K745" i="234"/>
  <c r="M975" i="233"/>
  <c r="O352" i="233"/>
  <c r="H745" i="234"/>
  <c r="R986" i="233"/>
  <c r="M981" i="233"/>
  <c r="U621" i="233"/>
  <c r="O652" i="233" s="1"/>
  <c r="X396" i="233"/>
  <c r="H769" i="233"/>
  <c r="R954" i="234"/>
  <c r="O949" i="234"/>
  <c r="AB426" i="233"/>
  <c r="O943" i="234"/>
  <c r="R934" i="233"/>
  <c r="R936" i="233"/>
  <c r="R943" i="233"/>
  <c r="R942" i="233"/>
  <c r="R938" i="233"/>
  <c r="R957" i="233"/>
  <c r="R954" i="233"/>
  <c r="R958" i="233"/>
  <c r="R941" i="233"/>
  <c r="R940" i="233"/>
  <c r="R959" i="233"/>
  <c r="R951" i="233"/>
  <c r="R944" i="233"/>
  <c r="R937" i="233"/>
  <c r="R956" i="233"/>
  <c r="R955" i="233"/>
  <c r="R939" i="233"/>
  <c r="R952" i="233"/>
  <c r="R935" i="233"/>
  <c r="V320" i="233"/>
  <c r="U320" i="234"/>
  <c r="D417" i="233"/>
  <c r="E90" i="4"/>
  <c r="H30" i="168"/>
  <c r="I165" i="5"/>
  <c r="X277" i="233" l="1"/>
  <c r="S981" i="233"/>
  <c r="R981" i="233"/>
  <c r="R949" i="234"/>
  <c r="S949" i="234"/>
  <c r="X352" i="233"/>
  <c r="R1461" i="233"/>
  <c r="R1431" i="233"/>
  <c r="R1432" i="233" s="1"/>
  <c r="R975" i="233"/>
  <c r="O1480" i="233"/>
  <c r="O1464" i="233"/>
  <c r="R943" i="234"/>
  <c r="R927" i="234"/>
  <c r="R909" i="234"/>
  <c r="R912" i="234"/>
  <c r="R922" i="234"/>
  <c r="R910" i="234"/>
  <c r="R920" i="234"/>
  <c r="R926" i="234"/>
  <c r="R925" i="234"/>
  <c r="R904" i="234"/>
  <c r="R905" i="234"/>
  <c r="R908" i="234"/>
  <c r="R911" i="234"/>
  <c r="R919" i="234"/>
  <c r="R903" i="234"/>
  <c r="R923" i="234"/>
  <c r="R924" i="234"/>
  <c r="R907" i="234"/>
  <c r="R902" i="234"/>
  <c r="R906" i="234"/>
  <c r="J19" i="26"/>
  <c r="J239" i="5" l="1"/>
  <c r="J245" i="5"/>
  <c r="L245" i="5" s="1"/>
  <c r="R989" i="233"/>
  <c r="R982" i="233"/>
  <c r="R983" i="233" s="1"/>
  <c r="R950" i="234"/>
  <c r="R951" i="234" s="1"/>
  <c r="R957" i="234"/>
  <c r="X1480" i="233"/>
  <c r="J85" i="5"/>
  <c r="L85" i="5" s="1"/>
  <c r="J26" i="5"/>
  <c r="L26" i="5" s="1"/>
  <c r="J142" i="5"/>
  <c r="L142" i="5" s="1"/>
  <c r="J20" i="26"/>
  <c r="J276" i="5" s="1"/>
  <c r="L276" i="5" s="1"/>
  <c r="L239" i="5" l="1"/>
  <c r="O825" i="234" s="1"/>
  <c r="M885" i="233"/>
  <c r="S885" i="233" s="1"/>
  <c r="O862" i="234"/>
  <c r="S862" i="234" s="1"/>
  <c r="O857" i="234" s="1"/>
  <c r="M894" i="233"/>
  <c r="S894" i="233" s="1"/>
  <c r="M889" i="233" s="1"/>
  <c r="O853" i="234"/>
  <c r="S853" i="234" s="1"/>
  <c r="O670" i="234"/>
  <c r="R670" i="234" s="1"/>
  <c r="M673" i="233"/>
  <c r="R673" i="233" s="1"/>
  <c r="O981" i="234"/>
  <c r="R981" i="234" s="1"/>
  <c r="M1013" i="233"/>
  <c r="R1013" i="233" s="1"/>
  <c r="O622" i="234"/>
  <c r="M625" i="233"/>
  <c r="O396" i="234"/>
  <c r="O1497" i="234"/>
  <c r="M396" i="233"/>
  <c r="M1529" i="233"/>
  <c r="J201" i="5"/>
  <c r="J275" i="5"/>
  <c r="L275" i="5" s="1"/>
  <c r="J165" i="5"/>
  <c r="R825" i="234" l="1"/>
  <c r="S825" i="234"/>
  <c r="M848" i="233"/>
  <c r="M857" i="233"/>
  <c r="R857" i="233" s="1"/>
  <c r="O816" i="234"/>
  <c r="S816" i="234" s="1"/>
  <c r="R842" i="234"/>
  <c r="R843" i="234" s="1"/>
  <c r="U857" i="234"/>
  <c r="V889" i="233"/>
  <c r="R874" i="233"/>
  <c r="R875" i="233" s="1"/>
  <c r="R1529" i="233"/>
  <c r="R396" i="233"/>
  <c r="S396" i="233"/>
  <c r="M392" i="233"/>
  <c r="R392" i="233" s="1"/>
  <c r="R625" i="233"/>
  <c r="M621" i="233"/>
  <c r="V396" i="233" s="1"/>
  <c r="R1497" i="234"/>
  <c r="R622" i="234"/>
  <c r="O618" i="234"/>
  <c r="U396" i="234" s="1"/>
  <c r="R396" i="234"/>
  <c r="S396" i="234"/>
  <c r="O392" i="234"/>
  <c r="R392" i="234" s="1"/>
  <c r="O980" i="234"/>
  <c r="M1012" i="233"/>
  <c r="L165" i="5"/>
  <c r="L201" i="5"/>
  <c r="G17" i="89"/>
  <c r="S857" i="233" l="1"/>
  <c r="S848" i="233"/>
  <c r="R848" i="233"/>
  <c r="R816" i="234"/>
  <c r="R885" i="233"/>
  <c r="R883" i="233"/>
  <c r="R877" i="233"/>
  <c r="R880" i="233"/>
  <c r="R879" i="233"/>
  <c r="R894" i="233"/>
  <c r="R887" i="233"/>
  <c r="R896" i="233"/>
  <c r="R876" i="233"/>
  <c r="R898" i="233"/>
  <c r="R888" i="233"/>
  <c r="R890" i="233"/>
  <c r="R889" i="233"/>
  <c r="R891" i="233"/>
  <c r="R893" i="233"/>
  <c r="R884" i="233"/>
  <c r="R878" i="233"/>
  <c r="R892" i="233"/>
  <c r="R897" i="233"/>
  <c r="R882" i="233"/>
  <c r="R857" i="234"/>
  <c r="R855" i="234"/>
  <c r="R846" i="234"/>
  <c r="R859" i="234"/>
  <c r="R844" i="234"/>
  <c r="R853" i="234"/>
  <c r="R852" i="234"/>
  <c r="R861" i="234"/>
  <c r="R860" i="234"/>
  <c r="R845" i="234"/>
  <c r="R866" i="234"/>
  <c r="R865" i="234"/>
  <c r="R851" i="234"/>
  <c r="R858" i="234"/>
  <c r="R864" i="234"/>
  <c r="R848" i="234"/>
  <c r="R856" i="234"/>
  <c r="R862" i="234"/>
  <c r="R850" i="234"/>
  <c r="R847" i="234"/>
  <c r="R393" i="234"/>
  <c r="R394" i="234" s="1"/>
  <c r="R401" i="234"/>
  <c r="R402" i="234" s="1"/>
  <c r="R403" i="234" s="1"/>
  <c r="R400" i="234"/>
  <c r="S621" i="233"/>
  <c r="R621" i="233"/>
  <c r="H749" i="234"/>
  <c r="O749" i="234" s="1"/>
  <c r="H773" i="233"/>
  <c r="O773" i="233" s="1"/>
  <c r="S618" i="234"/>
  <c r="R618" i="234"/>
  <c r="R393" i="233"/>
  <c r="R394" i="233" s="1"/>
  <c r="R401" i="233"/>
  <c r="R402" i="233" s="1"/>
  <c r="R403" i="233" s="1"/>
  <c r="R400" i="233"/>
  <c r="R980" i="234"/>
  <c r="R1012" i="233"/>
  <c r="M1200" i="233"/>
  <c r="R1200" i="233" s="1"/>
  <c r="O1168" i="234"/>
  <c r="R1168" i="234" s="1"/>
  <c r="I16" i="89"/>
  <c r="I17" i="89" s="1"/>
  <c r="R16" i="89"/>
  <c r="R17" i="89" s="1"/>
  <c r="E123" i="4"/>
  <c r="O784" i="233" l="1"/>
  <c r="O760" i="234"/>
  <c r="R641" i="233"/>
  <c r="R623" i="233"/>
  <c r="R640" i="233"/>
  <c r="R622" i="233"/>
  <c r="H784" i="233"/>
  <c r="R620" i="234"/>
  <c r="R619" i="234"/>
  <c r="R637" i="234"/>
  <c r="R638" i="234"/>
  <c r="H760" i="234"/>
  <c r="J40" i="26"/>
  <c r="J39" i="26"/>
  <c r="N106" i="5"/>
  <c r="O271" i="233" s="1"/>
  <c r="N228" i="5"/>
  <c r="R732" i="233" l="1"/>
  <c r="R733" i="233" s="1"/>
  <c r="R729" i="234"/>
  <c r="R730" i="234" s="1"/>
  <c r="V784" i="233"/>
  <c r="U760" i="234"/>
  <c r="M755" i="233"/>
  <c r="O317" i="233"/>
  <c r="O591" i="233"/>
  <c r="O1493" i="233"/>
  <c r="O1363" i="233"/>
  <c r="U271" i="233"/>
  <c r="J17" i="5"/>
  <c r="L17" i="5" s="1"/>
  <c r="J100" i="5"/>
  <c r="L100" i="5" s="1"/>
  <c r="J5" i="5"/>
  <c r="L5" i="5" s="1"/>
  <c r="F27" i="80" s="1"/>
  <c r="I227" i="5"/>
  <c r="L227" i="5" s="1"/>
  <c r="R1363" i="233" l="1"/>
  <c r="O1358" i="233"/>
  <c r="R767" i="234"/>
  <c r="R766" i="234"/>
  <c r="R727" i="234"/>
  <c r="R722" i="234"/>
  <c r="R726" i="234"/>
  <c r="R721" i="234"/>
  <c r="R765" i="234"/>
  <c r="R723" i="234"/>
  <c r="R725" i="234"/>
  <c r="R728" i="234"/>
  <c r="R724" i="234"/>
  <c r="R726" i="233"/>
  <c r="R728" i="233"/>
  <c r="R792" i="233"/>
  <c r="R731" i="233"/>
  <c r="R727" i="233"/>
  <c r="R791" i="233"/>
  <c r="R730" i="233"/>
  <c r="R725" i="233"/>
  <c r="R790" i="233"/>
  <c r="R729" i="233"/>
  <c r="R724" i="233"/>
  <c r="R789" i="233"/>
  <c r="M260" i="233"/>
  <c r="O457" i="234"/>
  <c r="M460" i="233"/>
  <c r="R763" i="233"/>
  <c r="R734" i="233"/>
  <c r="R750" i="234"/>
  <c r="R731" i="234"/>
  <c r="R752" i="233"/>
  <c r="R776" i="233"/>
  <c r="R749" i="233"/>
  <c r="R770" i="233"/>
  <c r="R782" i="233"/>
  <c r="R735" i="233"/>
  <c r="R740" i="233"/>
  <c r="R754" i="233"/>
  <c r="R783" i="233"/>
  <c r="R775" i="233"/>
  <c r="R746" i="233"/>
  <c r="R747" i="233"/>
  <c r="R769" i="233"/>
  <c r="R765" i="233"/>
  <c r="R737" i="233"/>
  <c r="R736" i="233"/>
  <c r="R777" i="233"/>
  <c r="R781" i="233"/>
  <c r="R787" i="233"/>
  <c r="R779" i="233"/>
  <c r="R760" i="233"/>
  <c r="R742" i="233"/>
  <c r="R756" i="233"/>
  <c r="R738" i="233"/>
  <c r="R758" i="233"/>
  <c r="R739" i="233"/>
  <c r="R766" i="233"/>
  <c r="R772" i="233"/>
  <c r="R761" i="233"/>
  <c r="R755" i="233"/>
  <c r="R745" i="233"/>
  <c r="R788" i="233"/>
  <c r="R786" i="233"/>
  <c r="R785" i="233"/>
  <c r="R753" i="233"/>
  <c r="R768" i="233"/>
  <c r="R762" i="233"/>
  <c r="R750" i="233"/>
  <c r="R743" i="233"/>
  <c r="R751" i="233"/>
  <c r="R748" i="233"/>
  <c r="R773" i="233"/>
  <c r="R780" i="233"/>
  <c r="R784" i="233"/>
  <c r="R767" i="233"/>
  <c r="R744" i="233"/>
  <c r="R741" i="233"/>
  <c r="R771" i="233"/>
  <c r="R757" i="233"/>
  <c r="R764" i="233"/>
  <c r="R774" i="233"/>
  <c r="R759" i="233"/>
  <c r="R778" i="233"/>
  <c r="R743" i="234"/>
  <c r="R732" i="234"/>
  <c r="R738" i="234"/>
  <c r="R764" i="234"/>
  <c r="R748" i="234"/>
  <c r="R757" i="234"/>
  <c r="R740" i="234"/>
  <c r="R754" i="234"/>
  <c r="R762" i="234"/>
  <c r="R736" i="234"/>
  <c r="R735" i="234"/>
  <c r="R751" i="234"/>
  <c r="R763" i="234"/>
  <c r="R742" i="234"/>
  <c r="R761" i="234"/>
  <c r="R759" i="234"/>
  <c r="R752" i="234"/>
  <c r="R733" i="234"/>
  <c r="R741" i="234"/>
  <c r="R734" i="234"/>
  <c r="R739" i="234"/>
  <c r="R737" i="234"/>
  <c r="R744" i="234"/>
  <c r="R756" i="234"/>
  <c r="R749" i="234"/>
  <c r="R758" i="234"/>
  <c r="R745" i="234"/>
  <c r="R760" i="234"/>
  <c r="R746" i="234"/>
  <c r="R753" i="234"/>
  <c r="R747" i="234"/>
  <c r="R755" i="234"/>
  <c r="M758" i="233"/>
  <c r="O755" i="233"/>
  <c r="O275" i="233"/>
  <c r="O1357" i="233"/>
  <c r="O283" i="233"/>
  <c r="M739" i="234"/>
  <c r="U1358" i="233"/>
  <c r="O1365" i="234"/>
  <c r="M1397" i="233"/>
  <c r="R1493" i="233"/>
  <c r="O1483" i="233"/>
  <c r="U1483" i="233" s="1"/>
  <c r="F80" i="80"/>
  <c r="O1373" i="234"/>
  <c r="R1373" i="234" s="1"/>
  <c r="M1405" i="233"/>
  <c r="R1405" i="233" s="1"/>
  <c r="O1456" i="234"/>
  <c r="M1488" i="233"/>
  <c r="R591" i="233"/>
  <c r="O594" i="233"/>
  <c r="M763" i="233"/>
  <c r="E16" i="89"/>
  <c r="F35" i="80"/>
  <c r="O466" i="234" l="1"/>
  <c r="U260" i="234" s="1"/>
  <c r="R457" i="234"/>
  <c r="M469" i="233"/>
  <c r="V260" i="233" s="1"/>
  <c r="R460" i="233"/>
  <c r="M769" i="233"/>
  <c r="M780" i="233"/>
  <c r="O763" i="233"/>
  <c r="O758" i="233"/>
  <c r="M761" i="234"/>
  <c r="M734" i="234"/>
  <c r="O739" i="234"/>
  <c r="X594" i="233"/>
  <c r="R594" i="233"/>
  <c r="R587" i="233" s="1"/>
  <c r="R1488" i="233"/>
  <c r="R1365" i="234"/>
  <c r="R1366" i="234" s="1"/>
  <c r="S1365" i="234"/>
  <c r="R1456" i="234"/>
  <c r="S260" i="233"/>
  <c r="O1369" i="233"/>
  <c r="U1357" i="233"/>
  <c r="O1380" i="233" s="1"/>
  <c r="S260" i="234"/>
  <c r="M785" i="233"/>
  <c r="O1536" i="233"/>
  <c r="O1522" i="233"/>
  <c r="O1541" i="233"/>
  <c r="S1397" i="233"/>
  <c r="R1397" i="233"/>
  <c r="R1398" i="233" s="1"/>
  <c r="E17" i="89"/>
  <c r="F16" i="89"/>
  <c r="F17" i="89" s="1"/>
  <c r="F55" i="80"/>
  <c r="F54" i="80" s="1"/>
  <c r="F64" i="80" s="1"/>
  <c r="H35" i="80"/>
  <c r="H36" i="80" s="1"/>
  <c r="X766" i="233" l="1"/>
  <c r="X758" i="233"/>
  <c r="O769" i="233"/>
  <c r="X317" i="233"/>
  <c r="X763" i="233"/>
  <c r="O734" i="234"/>
  <c r="M745" i="234"/>
  <c r="M756" i="234"/>
  <c r="X392" i="233"/>
  <c r="X391" i="233"/>
  <c r="R584" i="233"/>
  <c r="R595" i="233"/>
  <c r="R586" i="233"/>
  <c r="R592" i="233"/>
  <c r="R598" i="233"/>
  <c r="R582" i="233"/>
  <c r="R593" i="233"/>
  <c r="R583" i="233"/>
  <c r="R585" i="233"/>
  <c r="R576" i="233"/>
  <c r="R579" i="233"/>
  <c r="R581" i="233"/>
  <c r="R577" i="233"/>
  <c r="R597" i="233"/>
  <c r="R596" i="233"/>
  <c r="R600" i="233"/>
  <c r="R578" i="233"/>
  <c r="R599" i="233"/>
  <c r="R580" i="233"/>
  <c r="N190" i="5"/>
  <c r="O1248" i="233" s="1"/>
  <c r="U734" i="234" l="1"/>
  <c r="O745" i="234"/>
  <c r="N181" i="5"/>
  <c r="I190" i="5"/>
  <c r="L190" i="5" s="1"/>
  <c r="O1216" i="234" l="1"/>
  <c r="R1216" i="234" s="1"/>
  <c r="M1248" i="233"/>
  <c r="R1248" i="233" s="1"/>
  <c r="AB427" i="233"/>
  <c r="O1239" i="233"/>
  <c r="O1258" i="233" s="1"/>
  <c r="O353" i="233"/>
  <c r="O349" i="233" s="1"/>
  <c r="U349" i="233" s="1"/>
  <c r="N278" i="5"/>
  <c r="I181" i="5"/>
  <c r="L181" i="5" s="1"/>
  <c r="H28" i="169"/>
  <c r="X353" i="233" l="1"/>
  <c r="O1015" i="233"/>
  <c r="O1018" i="233" s="1"/>
  <c r="O328" i="233"/>
  <c r="O1306" i="233"/>
  <c r="O1313" i="233" s="1"/>
  <c r="O1070" i="233"/>
  <c r="O1078" i="233" s="1"/>
  <c r="O330" i="233"/>
  <c r="O361" i="233"/>
  <c r="V435" i="233"/>
  <c r="O1207" i="234"/>
  <c r="R1207" i="234" s="1"/>
  <c r="M1239" i="233"/>
  <c r="N266" i="5"/>
  <c r="H11" i="208" s="1"/>
  <c r="H20" i="208" s="1"/>
  <c r="N280" i="5"/>
  <c r="N306" i="5"/>
  <c r="H16" i="152"/>
  <c r="I278" i="5"/>
  <c r="L278" i="5" s="1"/>
  <c r="O1341" i="234" s="1"/>
  <c r="W1341" i="234" s="1"/>
  <c r="C1341" i="234" s="1"/>
  <c r="I288" i="5"/>
  <c r="L288" i="5" s="1"/>
  <c r="H21" i="178"/>
  <c r="O1067" i="234" l="1"/>
  <c r="M1099" i="233"/>
  <c r="X328" i="233"/>
  <c r="O1283" i="233"/>
  <c r="O1286" i="233" s="1"/>
  <c r="O1046" i="233"/>
  <c r="U1046" i="233" s="1"/>
  <c r="O360" i="233"/>
  <c r="O357" i="233" s="1"/>
  <c r="U357" i="233" s="1"/>
  <c r="O369" i="233" s="1"/>
  <c r="X361" i="233"/>
  <c r="D361" i="233"/>
  <c r="O329" i="233"/>
  <c r="O325" i="233" s="1"/>
  <c r="U325" i="233" s="1"/>
  <c r="O983" i="234"/>
  <c r="M1015" i="233"/>
  <c r="M328" i="233"/>
  <c r="O328" i="234"/>
  <c r="O977" i="233"/>
  <c r="O972" i="233" s="1"/>
  <c r="U972" i="233" s="1"/>
  <c r="O992" i="233" s="1"/>
  <c r="O321" i="233"/>
  <c r="AB418" i="233"/>
  <c r="M1373" i="233"/>
  <c r="X330" i="233"/>
  <c r="O1038" i="234"/>
  <c r="R1038" i="234" s="1"/>
  <c r="M1306" i="233"/>
  <c r="M1070" i="233"/>
  <c r="R1070" i="233" s="1"/>
  <c r="O1274" i="234"/>
  <c r="R1274" i="234" s="1"/>
  <c r="O330" i="234"/>
  <c r="D361" i="234"/>
  <c r="AC428" i="233"/>
  <c r="M361" i="233"/>
  <c r="Y428" i="234"/>
  <c r="O361" i="234"/>
  <c r="M330" i="233"/>
  <c r="R428" i="234"/>
  <c r="R1239" i="233"/>
  <c r="J57" i="26"/>
  <c r="H24" i="187"/>
  <c r="I280" i="5"/>
  <c r="G16" i="152"/>
  <c r="G21" i="178"/>
  <c r="I306" i="5"/>
  <c r="I266" i="5"/>
  <c r="R1067" i="234" l="1"/>
  <c r="O1075" i="234"/>
  <c r="R1075" i="234" s="1"/>
  <c r="R1062" i="234" s="1"/>
  <c r="R1099" i="233"/>
  <c r="M1107" i="233"/>
  <c r="R1107" i="233" s="1"/>
  <c r="R1094" i="233" s="1"/>
  <c r="X360" i="233"/>
  <c r="R328" i="234"/>
  <c r="R328" i="233"/>
  <c r="O1041" i="233"/>
  <c r="U1037" i="233"/>
  <c r="O1049" i="233" s="1"/>
  <c r="X329" i="233" s="1"/>
  <c r="O314" i="233"/>
  <c r="U314" i="233" s="1"/>
  <c r="O336" i="233" s="1"/>
  <c r="X336" i="233" s="1"/>
  <c r="X321" i="233"/>
  <c r="R1015" i="233"/>
  <c r="M1018" i="233"/>
  <c r="R1018" i="233" s="1"/>
  <c r="R1010" i="233" s="1"/>
  <c r="Y1373" i="233"/>
  <c r="Z1373" i="233"/>
  <c r="R983" i="234"/>
  <c r="O986" i="234"/>
  <c r="R986" i="234" s="1"/>
  <c r="R978" i="234" s="1"/>
  <c r="R361" i="234"/>
  <c r="S428" i="233"/>
  <c r="Y428" i="233"/>
  <c r="Z428" i="233"/>
  <c r="R428" i="233"/>
  <c r="M1078" i="233"/>
  <c r="R1078" i="233" s="1"/>
  <c r="O1281" i="234"/>
  <c r="R1281" i="234" s="1"/>
  <c r="R1272" i="234" s="1"/>
  <c r="W428" i="234"/>
  <c r="D428" i="234" s="1"/>
  <c r="S428" i="234"/>
  <c r="R1306" i="233"/>
  <c r="M1313" i="233"/>
  <c r="R1313" i="233" s="1"/>
  <c r="R1304" i="233" s="1"/>
  <c r="R330" i="233"/>
  <c r="R361" i="233"/>
  <c r="R330" i="234"/>
  <c r="O1046" i="234"/>
  <c r="R1046" i="234" s="1"/>
  <c r="L266" i="5"/>
  <c r="L306" i="5"/>
  <c r="J56" i="26"/>
  <c r="R1077" i="234" l="1"/>
  <c r="R1076" i="234"/>
  <c r="R1074" i="234"/>
  <c r="R1073" i="234"/>
  <c r="R1061" i="234"/>
  <c r="R1057" i="234"/>
  <c r="R1055" i="234"/>
  <c r="R1053" i="234"/>
  <c r="R1060" i="234"/>
  <c r="R1056" i="234"/>
  <c r="R1059" i="234"/>
  <c r="R1054" i="234"/>
  <c r="R1058" i="234"/>
  <c r="R1109" i="233"/>
  <c r="R1105" i="233"/>
  <c r="R1106" i="233"/>
  <c r="R1108" i="233"/>
  <c r="R1093" i="233"/>
  <c r="R1089" i="233"/>
  <c r="R1085" i="233"/>
  <c r="R1086" i="233"/>
  <c r="R1092" i="233"/>
  <c r="R1088" i="233"/>
  <c r="R1091" i="233"/>
  <c r="R1087" i="233"/>
  <c r="R1090" i="233"/>
  <c r="C1373" i="233"/>
  <c r="E96" i="4"/>
  <c r="G11" i="208"/>
  <c r="G20" i="208" s="1"/>
  <c r="G22" i="208" s="1"/>
  <c r="V328" i="233"/>
  <c r="M977" i="233"/>
  <c r="C972" i="233" s="1"/>
  <c r="O418" i="234"/>
  <c r="O1251" i="234"/>
  <c r="O1014" i="234"/>
  <c r="M1283" i="233"/>
  <c r="M1046" i="233"/>
  <c r="O360" i="234"/>
  <c r="M360" i="233"/>
  <c r="O1343" i="234"/>
  <c r="W1343" i="234" s="1"/>
  <c r="C1343" i="234" s="1"/>
  <c r="M1375" i="233"/>
  <c r="R969" i="234"/>
  <c r="R988" i="234"/>
  <c r="R989" i="234"/>
  <c r="R968" i="234"/>
  <c r="R984" i="234"/>
  <c r="R976" i="234"/>
  <c r="R991" i="234"/>
  <c r="R970" i="234"/>
  <c r="R992" i="234"/>
  <c r="R973" i="234"/>
  <c r="R971" i="234"/>
  <c r="R990" i="234"/>
  <c r="R987" i="234"/>
  <c r="R985" i="234"/>
  <c r="R974" i="234"/>
  <c r="R977" i="234"/>
  <c r="R975" i="234"/>
  <c r="R979" i="234"/>
  <c r="R967" i="234"/>
  <c r="R972" i="234"/>
  <c r="R1009" i="233"/>
  <c r="R1022" i="233"/>
  <c r="R1020" i="233"/>
  <c r="R1017" i="233"/>
  <c r="R1023" i="233"/>
  <c r="R1000" i="233"/>
  <c r="R1008" i="233"/>
  <c r="R1004" i="233"/>
  <c r="R1001" i="233"/>
  <c r="R1016" i="233"/>
  <c r="R1007" i="233"/>
  <c r="R1011" i="233"/>
  <c r="R1006" i="233"/>
  <c r="R1002" i="233"/>
  <c r="R999" i="233"/>
  <c r="R1019" i="233"/>
  <c r="R1021" i="233"/>
  <c r="R1024" i="233"/>
  <c r="R1005" i="233"/>
  <c r="R1003" i="233"/>
  <c r="U328" i="234"/>
  <c r="O945" i="234"/>
  <c r="C940" i="234" s="1"/>
  <c r="D321" i="233"/>
  <c r="D321" i="234"/>
  <c r="M321" i="233"/>
  <c r="O321" i="234"/>
  <c r="X418" i="234"/>
  <c r="Y418" i="234" s="1"/>
  <c r="AA418" i="233"/>
  <c r="AC418" i="233" s="1"/>
  <c r="V330" i="233"/>
  <c r="R1052" i="234"/>
  <c r="R1044" i="234"/>
  <c r="R1049" i="234"/>
  <c r="R1051" i="234"/>
  <c r="R1050" i="234"/>
  <c r="R1048" i="234"/>
  <c r="R1045" i="234"/>
  <c r="R1047" i="234"/>
  <c r="R1271" i="234"/>
  <c r="R1263" i="234"/>
  <c r="R1284" i="234"/>
  <c r="R1283" i="234"/>
  <c r="R1280" i="234"/>
  <c r="R1268" i="234"/>
  <c r="R1287" i="234"/>
  <c r="R1266" i="234"/>
  <c r="R1282" i="234"/>
  <c r="R1261" i="234"/>
  <c r="R1286" i="234"/>
  <c r="R1264" i="234"/>
  <c r="R1270" i="234"/>
  <c r="R1279" i="234"/>
  <c r="R1285" i="234"/>
  <c r="R1265" i="234"/>
  <c r="R1267" i="234"/>
  <c r="R1262" i="234"/>
  <c r="R1269" i="234"/>
  <c r="U361" i="234"/>
  <c r="R1299" i="233"/>
  <c r="R1319" i="233"/>
  <c r="R1315" i="233"/>
  <c r="R1318" i="233"/>
  <c r="R1303" i="233"/>
  <c r="R1298" i="233"/>
  <c r="R1294" i="233"/>
  <c r="R1311" i="233"/>
  <c r="R1293" i="233"/>
  <c r="R1295" i="233"/>
  <c r="R1317" i="233"/>
  <c r="R1314" i="233"/>
  <c r="R1316" i="233"/>
  <c r="R1302" i="233"/>
  <c r="R1297" i="233"/>
  <c r="R1296" i="233"/>
  <c r="R1301" i="233"/>
  <c r="R1300" i="233"/>
  <c r="R1312" i="233"/>
  <c r="V361" i="233"/>
  <c r="U330" i="234"/>
  <c r="R1083" i="233"/>
  <c r="R1082" i="233"/>
  <c r="R1079" i="233"/>
  <c r="R1081" i="233"/>
  <c r="R1077" i="233"/>
  <c r="R1076" i="233"/>
  <c r="R1080" i="233"/>
  <c r="R1084" i="233"/>
  <c r="D428" i="233"/>
  <c r="H22" i="208"/>
  <c r="H43" i="80"/>
  <c r="H64" i="80" s="1"/>
  <c r="I64" i="80" s="1"/>
  <c r="R360" i="234" l="1"/>
  <c r="O357" i="234"/>
  <c r="R1251" i="234"/>
  <c r="O1254" i="234"/>
  <c r="R1254" i="234" s="1"/>
  <c r="R1245" i="234" s="1"/>
  <c r="Y1375" i="233"/>
  <c r="Z1375" i="233"/>
  <c r="S1046" i="233"/>
  <c r="R1046" i="233"/>
  <c r="R977" i="233"/>
  <c r="R360" i="233"/>
  <c r="M357" i="233"/>
  <c r="R1014" i="234"/>
  <c r="S1014" i="234"/>
  <c r="R1283" i="233"/>
  <c r="M1286" i="233"/>
  <c r="R1286" i="233" s="1"/>
  <c r="R1277" i="233" s="1"/>
  <c r="R418" i="234"/>
  <c r="W418" i="234"/>
  <c r="D418" i="234" s="1"/>
  <c r="S418" i="234"/>
  <c r="R945" i="234"/>
  <c r="O940" i="234"/>
  <c r="R321" i="234"/>
  <c r="Z418" i="233"/>
  <c r="Y418" i="233"/>
  <c r="R418" i="233"/>
  <c r="S418" i="233"/>
  <c r="R321" i="233"/>
  <c r="M972" i="233"/>
  <c r="N34" i="5"/>
  <c r="V360" i="233" l="1"/>
  <c r="S357" i="234"/>
  <c r="R357" i="234"/>
  <c r="R1273" i="233"/>
  <c r="R1270" i="233"/>
  <c r="R1271" i="233"/>
  <c r="R1287" i="233"/>
  <c r="R1284" i="233"/>
  <c r="R1266" i="233"/>
  <c r="R1269" i="233"/>
  <c r="R1289" i="233"/>
  <c r="R1268" i="233"/>
  <c r="R1285" i="233"/>
  <c r="R1272" i="233"/>
  <c r="R1288" i="233"/>
  <c r="R1292" i="233"/>
  <c r="R1275" i="233"/>
  <c r="R1290" i="233"/>
  <c r="R1276" i="233"/>
  <c r="R1291" i="233"/>
  <c r="R1267" i="233"/>
  <c r="R1274" i="233"/>
  <c r="S357" i="233"/>
  <c r="R357" i="233"/>
  <c r="C1375" i="233"/>
  <c r="U360" i="234"/>
  <c r="O1544" i="233"/>
  <c r="R1255" i="234"/>
  <c r="R1241" i="234"/>
  <c r="R1237" i="234"/>
  <c r="R1256" i="234"/>
  <c r="R1244" i="234"/>
  <c r="R1259" i="234"/>
  <c r="R1252" i="234"/>
  <c r="R1236" i="234"/>
  <c r="R1257" i="234"/>
  <c r="R1242" i="234"/>
  <c r="R1238" i="234"/>
  <c r="R1235" i="234"/>
  <c r="R1243" i="234"/>
  <c r="R1234" i="234"/>
  <c r="R1253" i="234"/>
  <c r="R1240" i="234"/>
  <c r="R1260" i="234"/>
  <c r="R1258" i="234"/>
  <c r="R1239" i="234"/>
  <c r="D418" i="233"/>
  <c r="S972" i="233"/>
  <c r="M992" i="233" s="1"/>
  <c r="R972" i="233"/>
  <c r="S940" i="234"/>
  <c r="O960" i="234" s="1"/>
  <c r="R940" i="234"/>
  <c r="A311" i="5"/>
  <c r="R359" i="233" l="1"/>
  <c r="R358" i="233"/>
  <c r="R366" i="233"/>
  <c r="R365" i="233"/>
  <c r="R364" i="233"/>
  <c r="Z1544" i="233"/>
  <c r="U1544" i="233"/>
  <c r="O1549" i="233" s="1"/>
  <c r="X1843" i="233"/>
  <c r="X1846" i="233"/>
  <c r="Y1544" i="233"/>
  <c r="R1543" i="233"/>
  <c r="R1542" i="233" s="1"/>
  <c r="R1541" i="233" s="1"/>
  <c r="R1540" i="233" s="1"/>
  <c r="R1539" i="233" s="1"/>
  <c r="R1544" i="233"/>
  <c r="R364" i="234"/>
  <c r="R358" i="234"/>
  <c r="R365" i="234"/>
  <c r="R366" i="234"/>
  <c r="R359" i="234"/>
  <c r="R992" i="233"/>
  <c r="R971" i="233" s="1"/>
  <c r="V321" i="233"/>
  <c r="R947" i="234"/>
  <c r="R948" i="234" s="1"/>
  <c r="R941" i="234"/>
  <c r="R942" i="234" s="1"/>
  <c r="R960" i="234"/>
  <c r="R939" i="234" s="1"/>
  <c r="U321" i="234"/>
  <c r="R979" i="233"/>
  <c r="R980" i="233" s="1"/>
  <c r="R973" i="233"/>
  <c r="R974" i="233" s="1"/>
  <c r="N311" i="5"/>
  <c r="N2" i="5" s="1"/>
  <c r="Q3" i="5"/>
  <c r="X286" i="233" l="1"/>
  <c r="X283" i="233"/>
  <c r="X1549" i="233"/>
  <c r="AA1544" i="233"/>
  <c r="D1544" i="233"/>
  <c r="R962" i="233"/>
  <c r="R963" i="233"/>
  <c r="R964" i="233"/>
  <c r="R997" i="233"/>
  <c r="R994" i="233"/>
  <c r="R965" i="233"/>
  <c r="R966" i="233"/>
  <c r="R967" i="233"/>
  <c r="R961" i="233"/>
  <c r="R998" i="233"/>
  <c r="R990" i="233"/>
  <c r="R970" i="233"/>
  <c r="R995" i="233"/>
  <c r="R968" i="233"/>
  <c r="R996" i="233"/>
  <c r="R993" i="233"/>
  <c r="R991" i="233"/>
  <c r="R969" i="233"/>
  <c r="R960" i="233"/>
  <c r="R964" i="234"/>
  <c r="R931" i="234"/>
  <c r="R963" i="234"/>
  <c r="R938" i="234"/>
  <c r="R961" i="234"/>
  <c r="R962" i="234"/>
  <c r="R959" i="234"/>
  <c r="R935" i="234"/>
  <c r="R929" i="234"/>
  <c r="R937" i="234"/>
  <c r="R930" i="234"/>
  <c r="R966" i="234"/>
  <c r="R958" i="234"/>
  <c r="R932" i="234"/>
  <c r="R965" i="234"/>
  <c r="R933" i="234"/>
  <c r="R928" i="234"/>
  <c r="R936" i="234"/>
  <c r="R934" i="234"/>
  <c r="I311" i="5"/>
  <c r="X2" i="233" l="1"/>
  <c r="J140" i="5"/>
  <c r="L140" i="5" l="1"/>
  <c r="O668" i="234" l="1"/>
  <c r="M671" i="233"/>
  <c r="J16" i="26"/>
  <c r="J15" i="26"/>
  <c r="J14" i="5" l="1"/>
  <c r="L14" i="5" s="1"/>
  <c r="J236" i="5"/>
  <c r="L236" i="5" s="1"/>
  <c r="J150" i="5"/>
  <c r="L150" i="5" s="1"/>
  <c r="O678" i="234" s="1"/>
  <c r="R678" i="234" s="1"/>
  <c r="J136" i="5"/>
  <c r="L136" i="5" s="1"/>
  <c r="F115" i="80" s="1"/>
  <c r="R671" i="233"/>
  <c r="R668" i="234"/>
  <c r="J23" i="5"/>
  <c r="L23" i="5" s="1"/>
  <c r="J13" i="5"/>
  <c r="L13" i="5" s="1"/>
  <c r="J182" i="5"/>
  <c r="L182" i="5" s="1"/>
  <c r="J24" i="5"/>
  <c r="L24" i="5" s="1"/>
  <c r="J141" i="5"/>
  <c r="L141" i="5" s="1"/>
  <c r="J111" i="5"/>
  <c r="L111" i="5" s="1"/>
  <c r="F82" i="80" s="1"/>
  <c r="F89" i="80" s="1"/>
  <c r="J164" i="5"/>
  <c r="L164" i="5" s="1"/>
  <c r="J280" i="5"/>
  <c r="L280" i="5" s="1"/>
  <c r="O387" i="234" s="1"/>
  <c r="M847" i="233" l="1"/>
  <c r="S847" i="233" s="1"/>
  <c r="O815" i="234"/>
  <c r="S815" i="234" s="1"/>
  <c r="O824" i="234"/>
  <c r="S824" i="234" s="1"/>
  <c r="O819" i="234" s="1"/>
  <c r="O869" i="234"/>
  <c r="R801" i="234" s="1"/>
  <c r="R803" i="234" s="1"/>
  <c r="M856" i="233"/>
  <c r="S856" i="233" s="1"/>
  <c r="M851" i="233" s="1"/>
  <c r="M901" i="233"/>
  <c r="R833" i="233" s="1"/>
  <c r="R835" i="233" s="1"/>
  <c r="O318" i="234"/>
  <c r="M318" i="233"/>
  <c r="M388" i="233"/>
  <c r="S388" i="233" s="1"/>
  <c r="M1518" i="233"/>
  <c r="R1518" i="233" s="1"/>
  <c r="M1568" i="233"/>
  <c r="R1568" i="233" s="1"/>
  <c r="M1159" i="233"/>
  <c r="M1536" i="234"/>
  <c r="R1536" i="234" s="1"/>
  <c r="M1127" i="234"/>
  <c r="O1329" i="234"/>
  <c r="R1329" i="234" s="1"/>
  <c r="M1361" i="233"/>
  <c r="R1361" i="233" s="1"/>
  <c r="O1486" i="234"/>
  <c r="R1486" i="234" s="1"/>
  <c r="M681" i="233"/>
  <c r="R681" i="233" s="1"/>
  <c r="D352" i="233"/>
  <c r="O1372" i="234"/>
  <c r="M1404" i="233"/>
  <c r="O262" i="234"/>
  <c r="M262" i="233"/>
  <c r="O527" i="234"/>
  <c r="M530" i="233"/>
  <c r="D538" i="233"/>
  <c r="R538" i="233" s="1"/>
  <c r="M1501" i="233"/>
  <c r="R1501" i="233" s="1"/>
  <c r="O1469" i="234"/>
  <c r="R1469" i="234" s="1"/>
  <c r="D535" i="234"/>
  <c r="R535" i="234" s="1"/>
  <c r="O388" i="234"/>
  <c r="S388" i="234" s="1"/>
  <c r="O669" i="234"/>
  <c r="M672" i="233"/>
  <c r="O1506" i="234"/>
  <c r="M407" i="233"/>
  <c r="M1538" i="233"/>
  <c r="O279" i="234"/>
  <c r="M279" i="233"/>
  <c r="O407" i="234"/>
  <c r="O1379" i="234"/>
  <c r="R1379" i="234" s="1"/>
  <c r="M1411" i="233"/>
  <c r="R1411" i="233" s="1"/>
  <c r="O1208" i="234"/>
  <c r="R1208" i="234" s="1"/>
  <c r="O1342" i="234"/>
  <c r="O329" i="234"/>
  <c r="M1037" i="233"/>
  <c r="M387" i="233"/>
  <c r="M329" i="233"/>
  <c r="M1374" i="233"/>
  <c r="M1240" i="233"/>
  <c r="D352" i="234"/>
  <c r="M1199" i="233"/>
  <c r="M352" i="233"/>
  <c r="O1167" i="234"/>
  <c r="AA426" i="233"/>
  <c r="AC426" i="233" s="1"/>
  <c r="X426" i="234"/>
  <c r="Y426" i="234" s="1"/>
  <c r="O426" i="234"/>
  <c r="R426" i="234" s="1"/>
  <c r="O352" i="234"/>
  <c r="F104" i="80"/>
  <c r="F91" i="80" s="1"/>
  <c r="E118" i="4"/>
  <c r="G30" i="168"/>
  <c r="G24" i="187"/>
  <c r="V318" i="233" l="1"/>
  <c r="R318" i="233"/>
  <c r="R795" i="234"/>
  <c r="R800" i="234"/>
  <c r="R791" i="234"/>
  <c r="R867" i="234"/>
  <c r="R875" i="234"/>
  <c r="R870" i="234"/>
  <c r="R869" i="234"/>
  <c r="R799" i="234"/>
  <c r="R871" i="234"/>
  <c r="R797" i="234"/>
  <c r="R794" i="234"/>
  <c r="R868" i="234"/>
  <c r="R874" i="234"/>
  <c r="R872" i="234"/>
  <c r="R802" i="234"/>
  <c r="R798" i="234"/>
  <c r="R796" i="234"/>
  <c r="R873" i="234"/>
  <c r="R792" i="234"/>
  <c r="R793" i="234"/>
  <c r="U318" i="234"/>
  <c r="R318" i="234"/>
  <c r="R804" i="234"/>
  <c r="R805" i="234" s="1"/>
  <c r="U819" i="234"/>
  <c r="R826" i="233"/>
  <c r="R829" i="233"/>
  <c r="R903" i="233"/>
  <c r="R905" i="233"/>
  <c r="R830" i="233"/>
  <c r="R900" i="233"/>
  <c r="R907" i="233"/>
  <c r="R834" i="233"/>
  <c r="R906" i="233"/>
  <c r="R899" i="233"/>
  <c r="R827" i="233"/>
  <c r="R902" i="233"/>
  <c r="R824" i="233"/>
  <c r="R904" i="233"/>
  <c r="R901" i="233"/>
  <c r="R832" i="233"/>
  <c r="R828" i="233"/>
  <c r="R823" i="233"/>
  <c r="R831" i="233"/>
  <c r="R825" i="233"/>
  <c r="R836" i="233"/>
  <c r="R837" i="233" s="1"/>
  <c r="V851" i="233"/>
  <c r="R1127" i="234"/>
  <c r="J1127" i="234"/>
  <c r="J1144" i="234" s="1"/>
  <c r="J1148" i="234" s="1"/>
  <c r="K1127" i="234"/>
  <c r="K1144" i="234" s="1"/>
  <c r="K1148" i="234" s="1"/>
  <c r="H1127" i="234"/>
  <c r="K1159" i="233"/>
  <c r="K1176" i="233" s="1"/>
  <c r="K1180" i="233" s="1"/>
  <c r="R1159" i="233"/>
  <c r="H1159" i="233"/>
  <c r="J1159" i="233"/>
  <c r="J1176" i="233" s="1"/>
  <c r="J1180" i="233" s="1"/>
  <c r="R279" i="233"/>
  <c r="R280" i="233" s="1"/>
  <c r="S279" i="233"/>
  <c r="R1506" i="234"/>
  <c r="S1506" i="234"/>
  <c r="S262" i="234"/>
  <c r="R262" i="234"/>
  <c r="R263" i="234" s="1"/>
  <c r="R264" i="234" s="1"/>
  <c r="R265" i="234" s="1"/>
  <c r="R266" i="234" s="1"/>
  <c r="S407" i="234"/>
  <c r="R407" i="234"/>
  <c r="O404" i="234"/>
  <c r="R404" i="234" s="1"/>
  <c r="M404" i="233"/>
  <c r="R404" i="233" s="1"/>
  <c r="S407" i="233"/>
  <c r="R407" i="233"/>
  <c r="S262" i="233"/>
  <c r="R262" i="233"/>
  <c r="R263" i="233" s="1"/>
  <c r="R264" i="233" s="1"/>
  <c r="R265" i="233" s="1"/>
  <c r="R266" i="233" s="1"/>
  <c r="R279" i="234"/>
  <c r="R280" i="234" s="1"/>
  <c r="S279" i="234"/>
  <c r="R672" i="233"/>
  <c r="M717" i="233"/>
  <c r="V279" i="233" s="1"/>
  <c r="R530" i="233"/>
  <c r="M534" i="233"/>
  <c r="M1401" i="233"/>
  <c r="R1401" i="233" s="1"/>
  <c r="R1404" i="233"/>
  <c r="S1538" i="233"/>
  <c r="R1538" i="233"/>
  <c r="R669" i="234"/>
  <c r="O714" i="234"/>
  <c r="R714" i="234" s="1"/>
  <c r="R667" i="234" s="1"/>
  <c r="R527" i="234"/>
  <c r="O531" i="234"/>
  <c r="R1372" i="234"/>
  <c r="O1369" i="234"/>
  <c r="O1184" i="234"/>
  <c r="R1188" i="234"/>
  <c r="R1166" i="234" s="1"/>
  <c r="S1165" i="234"/>
  <c r="O1188" i="234" s="1"/>
  <c r="U352" i="234" s="1"/>
  <c r="R1167" i="234"/>
  <c r="R329" i="233"/>
  <c r="M325" i="233"/>
  <c r="S387" i="233"/>
  <c r="M391" i="233"/>
  <c r="R329" i="234"/>
  <c r="O325" i="234"/>
  <c r="Z1374" i="233"/>
  <c r="Y1374" i="233"/>
  <c r="M1370" i="233"/>
  <c r="S1370" i="233" s="1"/>
  <c r="R1005" i="234"/>
  <c r="O1009" i="234"/>
  <c r="S1005" i="234"/>
  <c r="O1017" i="234" s="1"/>
  <c r="R1037" i="233"/>
  <c r="S1037" i="233"/>
  <c r="M1049" i="233" s="1"/>
  <c r="R1049" i="233" s="1"/>
  <c r="M1041" i="233"/>
  <c r="S387" i="234"/>
  <c r="O391" i="234"/>
  <c r="W1342" i="234"/>
  <c r="C1342" i="234" s="1"/>
  <c r="O1338" i="234"/>
  <c r="S1338" i="234" s="1"/>
  <c r="R1240" i="233"/>
  <c r="Y426" i="233"/>
  <c r="R426" i="233"/>
  <c r="Z426" i="233"/>
  <c r="S426" i="233"/>
  <c r="R352" i="234"/>
  <c r="R352" i="233"/>
  <c r="S426" i="234"/>
  <c r="W426" i="234"/>
  <c r="D426" i="234" s="1"/>
  <c r="R1199" i="233"/>
  <c r="R1220" i="233"/>
  <c r="R1198" i="233" s="1"/>
  <c r="S1197" i="233"/>
  <c r="M1220" i="233" s="1"/>
  <c r="V352" i="233" s="1"/>
  <c r="M1216" i="233"/>
  <c r="F125" i="80"/>
  <c r="R1041" i="233" l="1"/>
  <c r="R1039" i="233" s="1"/>
  <c r="R1036" i="233"/>
  <c r="R860" i="233"/>
  <c r="R862" i="233" s="1"/>
  <c r="R864" i="233"/>
  <c r="R828" i="234"/>
  <c r="R831" i="234" s="1"/>
  <c r="R832" i="234"/>
  <c r="F127" i="80"/>
  <c r="F130" i="80" s="1"/>
  <c r="F135" i="80" s="1"/>
  <c r="M384" i="233"/>
  <c r="R824" i="234"/>
  <c r="R818" i="234"/>
  <c r="R814" i="234"/>
  <c r="R813" i="234"/>
  <c r="R810" i="234"/>
  <c r="R806" i="234"/>
  <c r="R820" i="234"/>
  <c r="R808" i="234"/>
  <c r="R826" i="234"/>
  <c r="R817" i="234"/>
  <c r="R822" i="234"/>
  <c r="R823" i="234"/>
  <c r="R809" i="234"/>
  <c r="R827" i="234"/>
  <c r="R819" i="234"/>
  <c r="R812" i="234"/>
  <c r="R815" i="234"/>
  <c r="R821" i="234"/>
  <c r="R807" i="234"/>
  <c r="R859" i="233"/>
  <c r="R855" i="233"/>
  <c r="R853" i="233"/>
  <c r="R838" i="233"/>
  <c r="R840" i="233"/>
  <c r="R844" i="233"/>
  <c r="R847" i="233"/>
  <c r="R850" i="233"/>
  <c r="R856" i="233"/>
  <c r="R841" i="233"/>
  <c r="R846" i="233"/>
  <c r="R845" i="233"/>
  <c r="R858" i="233"/>
  <c r="R854" i="233"/>
  <c r="R851" i="233"/>
  <c r="R852" i="233"/>
  <c r="R842" i="233"/>
  <c r="R839" i="233"/>
  <c r="R849" i="233"/>
  <c r="O1127" i="234"/>
  <c r="H1144" i="234"/>
  <c r="H1148" i="234" s="1"/>
  <c r="O1159" i="233"/>
  <c r="H1176" i="233"/>
  <c r="H1180" i="233" s="1"/>
  <c r="U279" i="234"/>
  <c r="U407" i="234"/>
  <c r="S1401" i="233"/>
  <c r="R408" i="233"/>
  <c r="R405" i="233"/>
  <c r="R406" i="233" s="1"/>
  <c r="R531" i="234"/>
  <c r="U531" i="234"/>
  <c r="R534" i="233"/>
  <c r="V534" i="233"/>
  <c r="M265" i="233"/>
  <c r="R408" i="234"/>
  <c r="R405" i="234"/>
  <c r="R406" i="234" s="1"/>
  <c r="O265" i="234"/>
  <c r="W265" i="234" s="1"/>
  <c r="D265" i="234" s="1"/>
  <c r="R1369" i="234"/>
  <c r="S1369" i="234"/>
  <c r="R718" i="234"/>
  <c r="R661" i="234"/>
  <c r="R719" i="234"/>
  <c r="R665" i="234"/>
  <c r="R662" i="234"/>
  <c r="R712" i="234"/>
  <c r="R658" i="234"/>
  <c r="R713" i="234"/>
  <c r="R663" i="234"/>
  <c r="R657" i="234"/>
  <c r="R717" i="234"/>
  <c r="R716" i="234"/>
  <c r="R659" i="234"/>
  <c r="R720" i="234"/>
  <c r="R715" i="234"/>
  <c r="R666" i="234"/>
  <c r="R660" i="234"/>
  <c r="R656" i="234"/>
  <c r="R664" i="234"/>
  <c r="V407" i="233"/>
  <c r="R717" i="233"/>
  <c r="R670" i="233" s="1"/>
  <c r="C1374" i="233"/>
  <c r="S325" i="234"/>
  <c r="R325" i="234"/>
  <c r="V329" i="233"/>
  <c r="O403" i="234"/>
  <c r="O384" i="234"/>
  <c r="U329" i="234"/>
  <c r="R1017" i="234"/>
  <c r="M403" i="233"/>
  <c r="R1047" i="233"/>
  <c r="R1029" i="233"/>
  <c r="R1048" i="233"/>
  <c r="R1034" i="233"/>
  <c r="R1033" i="233"/>
  <c r="R1031" i="233"/>
  <c r="R1026" i="233"/>
  <c r="R1051" i="233"/>
  <c r="R1056" i="233"/>
  <c r="R1035" i="233"/>
  <c r="R1030" i="233"/>
  <c r="R1027" i="233"/>
  <c r="R1025" i="233"/>
  <c r="R1032" i="233"/>
  <c r="R1050" i="233"/>
  <c r="R1028" i="233"/>
  <c r="R1055" i="233"/>
  <c r="R1054" i="233"/>
  <c r="S325" i="233"/>
  <c r="R325" i="233"/>
  <c r="D426" i="233"/>
  <c r="R1194" i="233"/>
  <c r="R1219" i="233"/>
  <c r="R1193" i="233"/>
  <c r="R1197" i="233"/>
  <c r="R1191" i="233"/>
  <c r="R1189" i="233"/>
  <c r="R1188" i="233"/>
  <c r="R1187" i="233"/>
  <c r="R1196" i="233"/>
  <c r="R1222" i="233"/>
  <c r="R1221" i="233"/>
  <c r="R1225" i="233"/>
  <c r="R1195" i="233"/>
  <c r="R1224" i="233"/>
  <c r="R1190" i="233"/>
  <c r="R1223" i="233"/>
  <c r="R1218" i="233"/>
  <c r="R1226" i="233"/>
  <c r="R1192" i="233"/>
  <c r="R1193" i="234"/>
  <c r="R1164" i="234"/>
  <c r="R1191" i="234"/>
  <c r="R1163" i="234"/>
  <c r="R1190" i="234"/>
  <c r="R1187" i="234"/>
  <c r="R1158" i="234"/>
  <c r="R1194" i="234"/>
  <c r="R1156" i="234"/>
  <c r="R1192" i="234"/>
  <c r="R1160" i="234"/>
  <c r="R1189" i="234"/>
  <c r="R1162" i="234"/>
  <c r="R1165" i="234"/>
  <c r="R1161" i="234"/>
  <c r="R1155" i="234"/>
  <c r="R1159" i="234"/>
  <c r="R1157" i="234"/>
  <c r="R1186" i="234"/>
  <c r="J32" i="26"/>
  <c r="J183" i="5" s="1"/>
  <c r="L183" i="5" s="1"/>
  <c r="I484" i="26"/>
  <c r="J31" i="26"/>
  <c r="F484" i="26"/>
  <c r="R863" i="233" l="1"/>
  <c r="R1009" i="234"/>
  <c r="R1008" i="234" s="1"/>
  <c r="R1004" i="234"/>
  <c r="R1040" i="233"/>
  <c r="R830" i="234"/>
  <c r="R861" i="233"/>
  <c r="R829" i="234"/>
  <c r="R833" i="234"/>
  <c r="R840" i="234"/>
  <c r="R835" i="234"/>
  <c r="R836" i="234"/>
  <c r="R834" i="234"/>
  <c r="R841" i="234"/>
  <c r="R839" i="234"/>
  <c r="R838" i="234"/>
  <c r="R837" i="234"/>
  <c r="R868" i="233"/>
  <c r="R866" i="233"/>
  <c r="R871" i="233"/>
  <c r="R870" i="233"/>
  <c r="R867" i="233"/>
  <c r="R865" i="233"/>
  <c r="R872" i="233"/>
  <c r="R869" i="233"/>
  <c r="R873" i="233"/>
  <c r="J91" i="5"/>
  <c r="L91" i="5" s="1"/>
  <c r="M1154" i="233" s="1"/>
  <c r="O1154" i="233" s="1"/>
  <c r="J205" i="5"/>
  <c r="L205" i="5" s="1"/>
  <c r="R1370" i="234"/>
  <c r="R1371" i="234" s="1"/>
  <c r="R1380" i="234"/>
  <c r="R1381" i="234"/>
  <c r="R1382" i="234" s="1"/>
  <c r="R1383" i="234" s="1"/>
  <c r="R1384" i="234" s="1"/>
  <c r="O1209" i="234"/>
  <c r="M1241" i="233"/>
  <c r="D353" i="233"/>
  <c r="AA427" i="233"/>
  <c r="AC427" i="233" s="1"/>
  <c r="M353" i="233"/>
  <c r="O427" i="234"/>
  <c r="X427" i="234"/>
  <c r="Y427" i="234" s="1"/>
  <c r="O353" i="234"/>
  <c r="D353" i="234"/>
  <c r="M427" i="233"/>
  <c r="R533" i="233"/>
  <c r="R532" i="233"/>
  <c r="R537" i="233"/>
  <c r="R535" i="233"/>
  <c r="R536" i="233" s="1"/>
  <c r="R720" i="233"/>
  <c r="R719" i="233"/>
  <c r="R662" i="233"/>
  <c r="R668" i="233"/>
  <c r="R666" i="233"/>
  <c r="R669" i="233"/>
  <c r="R718" i="233"/>
  <c r="R716" i="233"/>
  <c r="R721" i="233"/>
  <c r="R665" i="233"/>
  <c r="R715" i="233"/>
  <c r="R663" i="233"/>
  <c r="R660" i="233"/>
  <c r="R667" i="233"/>
  <c r="R723" i="233"/>
  <c r="R664" i="233"/>
  <c r="R661" i="233"/>
  <c r="R659" i="233"/>
  <c r="R722" i="233"/>
  <c r="R1412" i="233"/>
  <c r="R1413" i="233"/>
  <c r="R1414" i="233" s="1"/>
  <c r="R1415" i="233" s="1"/>
  <c r="R1416" i="233" s="1"/>
  <c r="R1402" i="233"/>
  <c r="R1403" i="233" s="1"/>
  <c r="M1558" i="234"/>
  <c r="M1590" i="233"/>
  <c r="O1586" i="233" s="1"/>
  <c r="M1122" i="234"/>
  <c r="O1448" i="234"/>
  <c r="O1396" i="234"/>
  <c r="O1432" i="234"/>
  <c r="W1432" i="234" s="1"/>
  <c r="D1432" i="234" s="1"/>
  <c r="O1383" i="234"/>
  <c r="W1383" i="234" s="1"/>
  <c r="D1383" i="234" s="1"/>
  <c r="Y265" i="233"/>
  <c r="Z265" i="233"/>
  <c r="R534" i="234"/>
  <c r="R530" i="234"/>
  <c r="R532" i="234"/>
  <c r="R533" i="234" s="1"/>
  <c r="R529" i="234"/>
  <c r="M1415" i="233"/>
  <c r="M1464" i="233"/>
  <c r="M1480" i="233"/>
  <c r="M1428" i="233"/>
  <c r="R326" i="234"/>
  <c r="R327" i="234"/>
  <c r="R332" i="234"/>
  <c r="R333" i="234"/>
  <c r="R331" i="234"/>
  <c r="R332" i="233"/>
  <c r="R327" i="233"/>
  <c r="R326" i="233"/>
  <c r="R331" i="233"/>
  <c r="R333" i="233"/>
  <c r="R1024" i="234"/>
  <c r="R995" i="234"/>
  <c r="R997" i="234"/>
  <c r="R993" i="234"/>
  <c r="R999" i="234"/>
  <c r="R1023" i="234"/>
  <c r="R996" i="234"/>
  <c r="R1019" i="234"/>
  <c r="R1018" i="234"/>
  <c r="R1022" i="234"/>
  <c r="R998" i="234"/>
  <c r="R1002" i="234"/>
  <c r="R1003" i="234"/>
  <c r="R1015" i="234"/>
  <c r="R1016" i="234"/>
  <c r="R994" i="234"/>
  <c r="R1001" i="234"/>
  <c r="R1000" i="234"/>
  <c r="L152" i="5"/>
  <c r="L156" i="5" s="1"/>
  <c r="T190" i="5"/>
  <c r="R184" i="5"/>
  <c r="G28" i="169"/>
  <c r="F8" i="26"/>
  <c r="D8" i="26" s="1"/>
  <c r="F486" i="26"/>
  <c r="F9" i="26" s="1"/>
  <c r="J311" i="5"/>
  <c r="J2" i="5" s="1"/>
  <c r="R1007" i="234" l="1"/>
  <c r="D265" i="233"/>
  <c r="O419" i="234"/>
  <c r="R419" i="234" s="1"/>
  <c r="M645" i="233"/>
  <c r="M642" i="233" s="1"/>
  <c r="S642" i="233" s="1"/>
  <c r="O642" i="234"/>
  <c r="R642" i="234" s="1"/>
  <c r="M1575" i="233"/>
  <c r="O1567" i="233" s="1"/>
  <c r="O1468" i="234"/>
  <c r="R1468" i="234" s="1"/>
  <c r="M271" i="233"/>
  <c r="R271" i="233" s="1"/>
  <c r="R272" i="233" s="1"/>
  <c r="M419" i="233"/>
  <c r="K16" i="89" s="1"/>
  <c r="K17" i="89" s="1"/>
  <c r="M277" i="233"/>
  <c r="R277" i="233" s="1"/>
  <c r="R278" i="233" s="1"/>
  <c r="M1365" i="233"/>
  <c r="R1365" i="233" s="1"/>
  <c r="O1333" i="234"/>
  <c r="O1326" i="234" s="1"/>
  <c r="O1499" i="234"/>
  <c r="O1492" i="234" s="1"/>
  <c r="O271" i="234"/>
  <c r="S271" i="234" s="1"/>
  <c r="O277" i="234"/>
  <c r="R277" i="234" s="1"/>
  <c r="R278" i="234" s="1"/>
  <c r="M1531" i="233"/>
  <c r="R1531" i="233" s="1"/>
  <c r="M1543" i="234"/>
  <c r="O1535" i="234" s="1"/>
  <c r="L16" i="89"/>
  <c r="L17" i="89" s="1"/>
  <c r="M1500" i="233"/>
  <c r="R1500" i="233" s="1"/>
  <c r="H750" i="234"/>
  <c r="H774" i="233"/>
  <c r="J16" i="89"/>
  <c r="J17" i="89" s="1"/>
  <c r="O317" i="234"/>
  <c r="S16" i="89"/>
  <c r="M317" i="233"/>
  <c r="W1448" i="234"/>
  <c r="D1448" i="234" s="1"/>
  <c r="U1448" i="234"/>
  <c r="R1590" i="233"/>
  <c r="O639" i="234"/>
  <c r="R1241" i="233"/>
  <c r="M1258" i="233"/>
  <c r="R1258" i="233" s="1"/>
  <c r="R1238" i="233" s="1"/>
  <c r="Y1464" i="233"/>
  <c r="Z1464" i="233"/>
  <c r="M1144" i="234"/>
  <c r="M1148" i="234" s="1"/>
  <c r="O1122" i="234"/>
  <c r="O1144" i="234" s="1"/>
  <c r="R1558" i="234"/>
  <c r="O1554" i="234"/>
  <c r="R353" i="234"/>
  <c r="O349" i="234"/>
  <c r="M349" i="233"/>
  <c r="R353" i="233"/>
  <c r="R1209" i="234"/>
  <c r="O1226" i="234"/>
  <c r="R1226" i="234" s="1"/>
  <c r="R1206" i="234" s="1"/>
  <c r="Y1415" i="233"/>
  <c r="Z1415" i="233"/>
  <c r="M1176" i="233"/>
  <c r="M1180" i="233" s="1"/>
  <c r="O1176" i="233"/>
  <c r="R1499" i="234"/>
  <c r="R427" i="233"/>
  <c r="Z427" i="233"/>
  <c r="S427" i="233"/>
  <c r="M423" i="233"/>
  <c r="R423" i="233" s="1"/>
  <c r="Y427" i="233"/>
  <c r="V1480" i="233"/>
  <c r="Y1480" i="233"/>
  <c r="Z1480" i="233"/>
  <c r="R427" i="234"/>
  <c r="W427" i="234"/>
  <c r="D427" i="234" s="1"/>
  <c r="O423" i="234"/>
  <c r="R423" i="234" s="1"/>
  <c r="S427" i="234"/>
  <c r="L158" i="5"/>
  <c r="L160" i="5"/>
  <c r="L162" i="5"/>
  <c r="P3" i="5"/>
  <c r="R1333" i="234" l="1"/>
  <c r="R1543" i="234"/>
  <c r="S271" i="233"/>
  <c r="Z523" i="233" s="1"/>
  <c r="R419" i="233"/>
  <c r="S419" i="233"/>
  <c r="M433" i="233" s="1"/>
  <c r="D1480" i="233"/>
  <c r="D1415" i="233"/>
  <c r="D1464" i="233"/>
  <c r="O1451" i="234"/>
  <c r="S1451" i="234" s="1"/>
  <c r="S419" i="234"/>
  <c r="O433" i="234" s="1"/>
  <c r="W432" i="234" s="1"/>
  <c r="D432" i="234" s="1"/>
  <c r="R1575" i="233"/>
  <c r="S277" i="233"/>
  <c r="M283" i="233" s="1"/>
  <c r="M1358" i="233"/>
  <c r="R1358" i="233" s="1"/>
  <c r="S277" i="234"/>
  <c r="O283" i="234" s="1"/>
  <c r="R271" i="234"/>
  <c r="R272" i="234" s="1"/>
  <c r="M1483" i="233"/>
  <c r="R1483" i="233" s="1"/>
  <c r="R645" i="233"/>
  <c r="M1524" i="233"/>
  <c r="R1524" i="233" s="1"/>
  <c r="R642" i="233"/>
  <c r="R644" i="233" s="1"/>
  <c r="R317" i="233"/>
  <c r="M314" i="233"/>
  <c r="O774" i="233"/>
  <c r="H785" i="233"/>
  <c r="H770" i="233"/>
  <c r="H780" i="233" s="1"/>
  <c r="S17" i="89"/>
  <c r="T16" i="89"/>
  <c r="T17" i="89" s="1"/>
  <c r="O750" i="234"/>
  <c r="H761" i="234"/>
  <c r="H746" i="234"/>
  <c r="H756" i="234" s="1"/>
  <c r="R317" i="234"/>
  <c r="O314" i="234"/>
  <c r="M652" i="233"/>
  <c r="R652" i="233" s="1"/>
  <c r="R613" i="233" s="1"/>
  <c r="V353" i="233"/>
  <c r="D427" i="233"/>
  <c r="U353" i="234"/>
  <c r="R1492" i="234"/>
  <c r="S1492" i="234"/>
  <c r="R349" i="234"/>
  <c r="S349" i="234"/>
  <c r="R1535" i="234"/>
  <c r="R1550" i="234" s="1"/>
  <c r="S1535" i="234"/>
  <c r="R424" i="234"/>
  <c r="R425" i="234" s="1"/>
  <c r="R429" i="234"/>
  <c r="R422" i="234"/>
  <c r="M275" i="233"/>
  <c r="Z1354" i="233"/>
  <c r="Z1357" i="233"/>
  <c r="Y1354" i="233"/>
  <c r="Y1357" i="233"/>
  <c r="M1357" i="233"/>
  <c r="Z521" i="233"/>
  <c r="R1326" i="234"/>
  <c r="S1326" i="234"/>
  <c r="R1199" i="234"/>
  <c r="R1200" i="234"/>
  <c r="R1225" i="234"/>
  <c r="R1231" i="234"/>
  <c r="R1203" i="234"/>
  <c r="R1230" i="234"/>
  <c r="R1227" i="234"/>
  <c r="R1201" i="234"/>
  <c r="R1233" i="234"/>
  <c r="R1197" i="234"/>
  <c r="R1204" i="234"/>
  <c r="R1205" i="234"/>
  <c r="R1224" i="234"/>
  <c r="R1229" i="234"/>
  <c r="R1196" i="234"/>
  <c r="R1232" i="234"/>
  <c r="R1202" i="234"/>
  <c r="R1195" i="234"/>
  <c r="R1198" i="234"/>
  <c r="R1228" i="234"/>
  <c r="S349" i="233"/>
  <c r="R349" i="233"/>
  <c r="S1567" i="233"/>
  <c r="R1567" i="233"/>
  <c r="R1582" i="233" s="1"/>
  <c r="R1263" i="233"/>
  <c r="R1235" i="233"/>
  <c r="R1237" i="233"/>
  <c r="R1236" i="233"/>
  <c r="R1256" i="233"/>
  <c r="R1234" i="233"/>
  <c r="R1264" i="233"/>
  <c r="R1233" i="233"/>
  <c r="R1257" i="233"/>
  <c r="R1229" i="233"/>
  <c r="R1230" i="233"/>
  <c r="R1260" i="233"/>
  <c r="R1259" i="233"/>
  <c r="R1228" i="233"/>
  <c r="R1231" i="233"/>
  <c r="R1262" i="233"/>
  <c r="R1261" i="233"/>
  <c r="R1232" i="233"/>
  <c r="R1227" i="233"/>
  <c r="R1265" i="233"/>
  <c r="S1586" i="233"/>
  <c r="R1586" i="233"/>
  <c r="O412" i="234"/>
  <c r="R412" i="234" s="1"/>
  <c r="W518" i="234"/>
  <c r="C518" i="234" s="1"/>
  <c r="O1325" i="234"/>
  <c r="W1322" i="234"/>
  <c r="C1322" i="234" s="1"/>
  <c r="O275" i="234"/>
  <c r="W520" i="234"/>
  <c r="C520" i="234" s="1"/>
  <c r="W1325" i="234"/>
  <c r="C1325" i="234" s="1"/>
  <c r="R429" i="233"/>
  <c r="R424" i="233"/>
  <c r="R425" i="233" s="1"/>
  <c r="R422" i="233"/>
  <c r="S1554" i="234"/>
  <c r="R1554" i="234"/>
  <c r="V1176" i="233"/>
  <c r="O1180" i="233"/>
  <c r="V1180" i="233" s="1"/>
  <c r="O1148" i="234"/>
  <c r="U1148" i="234" s="1"/>
  <c r="U1144" i="234"/>
  <c r="R639" i="234"/>
  <c r="S639" i="234"/>
  <c r="O649" i="234" s="1"/>
  <c r="J1132" i="233"/>
  <c r="J1135" i="233" s="1"/>
  <c r="J1100" i="234"/>
  <c r="J1103" i="234" s="1"/>
  <c r="M1100" i="234"/>
  <c r="M1103" i="234" s="1"/>
  <c r="O345" i="234"/>
  <c r="M345" i="233"/>
  <c r="M1132" i="233"/>
  <c r="M1135" i="233" s="1"/>
  <c r="K1132" i="233"/>
  <c r="K1135" i="233" s="1"/>
  <c r="K1100" i="234"/>
  <c r="K1103" i="234" s="1"/>
  <c r="H1132" i="233"/>
  <c r="H1100" i="234"/>
  <c r="L311" i="5"/>
  <c r="L2" i="5" s="1"/>
  <c r="R1451" i="234" l="1"/>
  <c r="R1452" i="234" s="1"/>
  <c r="R1453" i="234" s="1"/>
  <c r="S1358" i="233"/>
  <c r="M412" i="233"/>
  <c r="R412" i="233" s="1"/>
  <c r="R420" i="233" s="1"/>
  <c r="R421" i="233" s="1"/>
  <c r="Y521" i="233"/>
  <c r="C521" i="233" s="1"/>
  <c r="Y523" i="233"/>
  <c r="C523" i="233" s="1"/>
  <c r="C1354" i="233"/>
  <c r="R643" i="233"/>
  <c r="S1483" i="233"/>
  <c r="S1524" i="233"/>
  <c r="R649" i="233"/>
  <c r="O770" i="233"/>
  <c r="O780" i="233" s="1"/>
  <c r="O785" i="233"/>
  <c r="V785" i="233" s="1"/>
  <c r="R314" i="233"/>
  <c r="S314" i="233"/>
  <c r="M336" i="233" s="1"/>
  <c r="S314" i="234"/>
  <c r="O336" i="234" s="1"/>
  <c r="R314" i="234"/>
  <c r="O746" i="234"/>
  <c r="O756" i="234" s="1"/>
  <c r="O761" i="234"/>
  <c r="U761" i="234" s="1"/>
  <c r="V277" i="233"/>
  <c r="R654" i="233"/>
  <c r="R602" i="233"/>
  <c r="R608" i="233"/>
  <c r="R605" i="233"/>
  <c r="R657" i="233"/>
  <c r="R656" i="233"/>
  <c r="R658" i="233"/>
  <c r="R655" i="233"/>
  <c r="R604" i="233"/>
  <c r="R651" i="233"/>
  <c r="R611" i="233"/>
  <c r="R612" i="233" s="1"/>
  <c r="R606" i="233"/>
  <c r="R653" i="233"/>
  <c r="R610" i="233"/>
  <c r="R609" i="233"/>
  <c r="R650" i="233"/>
  <c r="R601" i="233"/>
  <c r="R603" i="233"/>
  <c r="R607" i="233"/>
  <c r="R641" i="234"/>
  <c r="R646" i="234"/>
  <c r="R640" i="234"/>
  <c r="R1368" i="233"/>
  <c r="R1359" i="233"/>
  <c r="R1360" i="233"/>
  <c r="R1366" i="233"/>
  <c r="R1367" i="233"/>
  <c r="R1369" i="233"/>
  <c r="R1484" i="233"/>
  <c r="R1485" i="233" s="1"/>
  <c r="R1519" i="233"/>
  <c r="Z432" i="233"/>
  <c r="M440" i="233"/>
  <c r="V1107" i="233" s="1"/>
  <c r="Y432" i="233"/>
  <c r="W275" i="234"/>
  <c r="D275" i="234" s="1"/>
  <c r="R275" i="234"/>
  <c r="O1509" i="234"/>
  <c r="W1509" i="234" s="1"/>
  <c r="D1509" i="234" s="1"/>
  <c r="O1517" i="234"/>
  <c r="U283" i="234" s="1"/>
  <c r="O1490" i="234"/>
  <c r="W1490" i="234" s="1"/>
  <c r="D1490" i="234" s="1"/>
  <c r="O1504" i="234"/>
  <c r="C1357" i="233"/>
  <c r="O1565" i="233"/>
  <c r="D1565" i="233" s="1"/>
  <c r="Y283" i="233"/>
  <c r="Z283" i="233"/>
  <c r="R356" i="234"/>
  <c r="R350" i="234"/>
  <c r="R351" i="234"/>
  <c r="R355" i="234"/>
  <c r="R354" i="234"/>
  <c r="R1525" i="233"/>
  <c r="R1526" i="233" s="1"/>
  <c r="R1533" i="233"/>
  <c r="R1534" i="233" s="1"/>
  <c r="R1535" i="233" s="1"/>
  <c r="R1536" i="233" s="1"/>
  <c r="R1537" i="233" s="1"/>
  <c r="R1335" i="234"/>
  <c r="R1327" i="234"/>
  <c r="R1328" i="234"/>
  <c r="R1337" i="234"/>
  <c r="R1336" i="234"/>
  <c r="R1334" i="234"/>
  <c r="Y275" i="233"/>
  <c r="R275" i="233"/>
  <c r="Z275" i="233"/>
  <c r="R1551" i="234"/>
  <c r="R1552" i="234"/>
  <c r="R1553" i="234" s="1"/>
  <c r="R649" i="234"/>
  <c r="U277" i="234"/>
  <c r="S1325" i="234"/>
  <c r="O1348" i="234" s="1"/>
  <c r="O1337" i="234"/>
  <c r="O440" i="234"/>
  <c r="U1075" i="234" s="1"/>
  <c r="R1583" i="233"/>
  <c r="R1584" i="233"/>
  <c r="R1585" i="233" s="1"/>
  <c r="R351" i="233"/>
  <c r="R356" i="233"/>
  <c r="R354" i="233"/>
  <c r="R355" i="233"/>
  <c r="R350" i="233"/>
  <c r="W283" i="234"/>
  <c r="D283" i="234" s="1"/>
  <c r="O1533" i="234"/>
  <c r="D1533" i="234" s="1"/>
  <c r="R420" i="234"/>
  <c r="R421" i="234" s="1"/>
  <c r="R413" i="234"/>
  <c r="R414" i="234" s="1"/>
  <c r="R411" i="234"/>
  <c r="S1357" i="233"/>
  <c r="M1380" i="233" s="1"/>
  <c r="M1369" i="233"/>
  <c r="R1501" i="234"/>
  <c r="R1502" i="234" s="1"/>
  <c r="R1503" i="234" s="1"/>
  <c r="R1504" i="234" s="1"/>
  <c r="R1505" i="234" s="1"/>
  <c r="R1493" i="234"/>
  <c r="R1494" i="234" s="1"/>
  <c r="O342" i="234"/>
  <c r="S342" i="234" s="1"/>
  <c r="O369" i="234" s="1"/>
  <c r="O1100" i="234"/>
  <c r="C1100" i="234" s="1"/>
  <c r="H1103" i="234"/>
  <c r="O1132" i="233"/>
  <c r="C1132" i="233" s="1"/>
  <c r="H1135" i="233"/>
  <c r="M342" i="233"/>
  <c r="S342" i="233" s="1"/>
  <c r="M369" i="233" s="1"/>
  <c r="R1487" i="234" l="1"/>
  <c r="R413" i="233"/>
  <c r="R414" i="233" s="1"/>
  <c r="R411" i="233"/>
  <c r="R651" i="234"/>
  <c r="R610" i="234"/>
  <c r="M1549" i="233"/>
  <c r="V283" i="233" s="1"/>
  <c r="M1541" i="233"/>
  <c r="Z1541" i="233" s="1"/>
  <c r="U336" i="234"/>
  <c r="M1522" i="233"/>
  <c r="Y1522" i="233" s="1"/>
  <c r="M1536" i="233"/>
  <c r="D432" i="233"/>
  <c r="D275" i="233"/>
  <c r="D283" i="233"/>
  <c r="V336" i="233"/>
  <c r="U440" i="234"/>
  <c r="V440" i="233"/>
  <c r="U756" i="234"/>
  <c r="U764" i="234"/>
  <c r="U317" i="234"/>
  <c r="R323" i="233"/>
  <c r="R322" i="233"/>
  <c r="R316" i="233"/>
  <c r="R315" i="233"/>
  <c r="R324" i="233"/>
  <c r="R315" i="234"/>
  <c r="R324" i="234"/>
  <c r="R323" i="234"/>
  <c r="R316" i="234"/>
  <c r="R322" i="234"/>
  <c r="V788" i="233"/>
  <c r="V780" i="233"/>
  <c r="V317" i="233"/>
  <c r="U286" i="234"/>
  <c r="R601" i="234"/>
  <c r="R599" i="234"/>
  <c r="R652" i="234"/>
  <c r="R605" i="234"/>
  <c r="R654" i="234"/>
  <c r="R655" i="234"/>
  <c r="R608" i="234"/>
  <c r="R609" i="234" s="1"/>
  <c r="R606" i="234"/>
  <c r="R607" i="234"/>
  <c r="R648" i="234"/>
  <c r="R600" i="234"/>
  <c r="R650" i="234"/>
  <c r="R604" i="234"/>
  <c r="R603" i="234"/>
  <c r="R602" i="234"/>
  <c r="R598" i="234"/>
  <c r="R653" i="234"/>
  <c r="R647" i="234"/>
  <c r="R276" i="233"/>
  <c r="R273" i="233"/>
  <c r="R274" i="233"/>
  <c r="Y1541" i="233"/>
  <c r="O1552" i="234"/>
  <c r="S1533" i="234"/>
  <c r="O1563" i="234" s="1"/>
  <c r="D1563" i="234" s="1"/>
  <c r="R274" i="234"/>
  <c r="R273" i="234"/>
  <c r="R276" i="234"/>
  <c r="U391" i="234"/>
  <c r="U392" i="234"/>
  <c r="V392" i="233"/>
  <c r="V391" i="233"/>
  <c r="S1565" i="233"/>
  <c r="O1595" i="233" s="1"/>
  <c r="O1584" i="233"/>
  <c r="W1517" i="234"/>
  <c r="D1517" i="234" s="1"/>
  <c r="U1517" i="234"/>
  <c r="O1103" i="234"/>
  <c r="U1122" i="234"/>
  <c r="O1135" i="233"/>
  <c r="V1154" i="233"/>
  <c r="V1549" i="233" l="1"/>
  <c r="V286" i="233"/>
  <c r="Z1549" i="233"/>
  <c r="Y1549" i="233"/>
  <c r="Z1522" i="233"/>
  <c r="D1522" i="233" s="1"/>
  <c r="D1541" i="233"/>
  <c r="O1609" i="233"/>
  <c r="D1595" i="233"/>
  <c r="O1611" i="233"/>
  <c r="R1611" i="233" s="1"/>
  <c r="O1612" i="233"/>
  <c r="R1612" i="233" s="1"/>
  <c r="O1610" i="233"/>
  <c r="O1578" i="234"/>
  <c r="O1581" i="234"/>
  <c r="R1581" i="234" s="1"/>
  <c r="O1580" i="234"/>
  <c r="R1580" i="234" s="1"/>
  <c r="O1579" i="234"/>
  <c r="U1103" i="234"/>
  <c r="U345" i="234"/>
  <c r="V1135" i="233"/>
  <c r="V345" i="233"/>
  <c r="D1549" i="233" l="1"/>
  <c r="O1584" i="234"/>
  <c r="O1615" i="233"/>
  <c r="U2" i="234"/>
  <c r="V2" i="233"/>
  <c r="O1607" i="233" l="1"/>
  <c r="D1605" i="233"/>
  <c r="O1576" i="234"/>
  <c r="D1574" i="234"/>
  <c r="K267" i="233"/>
  <c r="K1965" i="233"/>
  <c r="K1824" i="233"/>
  <c r="K2472" i="233"/>
  <c r="K2633" i="233"/>
  <c r="K2148" i="233"/>
  <c r="K1522" i="233"/>
  <c r="K1986" i="233"/>
  <c r="K275" i="233"/>
  <c r="K2310" i="233"/>
  <c r="K2451" i="233" l="1"/>
  <c r="K1501" i="233"/>
  <c r="K2289" i="233"/>
  <c r="K2613" i="233"/>
  <c r="K2127" i="233"/>
  <c r="K1803" i="233"/>
  <c r="C553" i="233" l="1"/>
  <c r="C586" i="233" s="1"/>
  <c r="K2605" i="233" s="1"/>
  <c r="K2072" i="233" l="1"/>
  <c r="K1748" i="233"/>
  <c r="K1437" i="233"/>
  <c r="K2550" i="233"/>
  <c r="K2226" i="233"/>
  <c r="K2558" i="233"/>
  <c r="K2396" i="233"/>
  <c r="K2064" i="233"/>
  <c r="K2119" i="233"/>
  <c r="K1740" i="233"/>
  <c r="K1445" i="233"/>
  <c r="K1910" i="233"/>
  <c r="K1957" i="233"/>
  <c r="K1902" i="233"/>
  <c r="K1795" i="233"/>
  <c r="K2281" i="233"/>
  <c r="K2234" i="233"/>
  <c r="K1493" i="233"/>
  <c r="K2443" i="233"/>
  <c r="K2388" i="233"/>
  <c r="B611" i="233" l="1"/>
  <c r="K1826" i="233" l="1"/>
  <c r="K2474" i="233"/>
  <c r="K1988" i="233"/>
  <c r="K1524" i="233"/>
  <c r="K2635" i="233"/>
  <c r="K277" i="233"/>
  <c r="C612" i="233"/>
  <c r="C614" i="233" s="1"/>
  <c r="K395" i="233" s="1"/>
  <c r="K2150" i="233"/>
  <c r="K2312" i="233"/>
  <c r="C621" i="233" l="1"/>
  <c r="C642" i="233" s="1"/>
  <c r="K396" i="233" l="1"/>
  <c r="B669" i="233" l="1"/>
  <c r="B732" i="233" l="1"/>
  <c r="B833" i="233" s="1"/>
  <c r="C834" i="233" s="1"/>
  <c r="K1538" i="233"/>
  <c r="K2488" i="233"/>
  <c r="K2326" i="233"/>
  <c r="K2164" i="233"/>
  <c r="K279" i="233"/>
  <c r="K407" i="233"/>
  <c r="K2649" i="233"/>
  <c r="K1840" i="233"/>
  <c r="K2002" i="233"/>
  <c r="C836" i="233" l="1"/>
  <c r="C874" i="233" s="1"/>
  <c r="K317" i="233"/>
  <c r="C734" i="233"/>
  <c r="C801" i="233" s="1"/>
  <c r="K318" i="233" l="1"/>
  <c r="B918" i="233"/>
  <c r="K319" i="233" s="1"/>
  <c r="B944" i="233" l="1"/>
  <c r="K320" i="233" s="1"/>
  <c r="B970" i="233" l="1"/>
  <c r="K321" i="233" s="1"/>
  <c r="B1009" i="233" l="1"/>
  <c r="K328" i="233" s="1"/>
  <c r="B1035" i="233" l="1"/>
  <c r="B1067" i="233" s="1"/>
  <c r="K330" i="233" l="1"/>
  <c r="K440" i="233"/>
  <c r="K329" i="233"/>
  <c r="B1124" i="233"/>
  <c r="C1127" i="233" l="1"/>
  <c r="C1129" i="233" s="1"/>
  <c r="C1150" i="233" s="1"/>
  <c r="K345" i="233"/>
  <c r="B1197" i="233"/>
  <c r="B1237" i="233" s="1"/>
  <c r="K353" i="233" l="1"/>
  <c r="B1276" i="233"/>
  <c r="K352" i="233"/>
  <c r="K363" i="233"/>
  <c r="K360" i="233" l="1"/>
  <c r="B1303" i="233"/>
  <c r="K361" i="233" l="1"/>
  <c r="B1330" i="233"/>
  <c r="K362" i="233" l="1"/>
  <c r="B1354" i="233"/>
  <c r="K391" i="233" s="1"/>
  <c r="K267" i="234" l="1"/>
  <c r="K2096" i="234"/>
  <c r="K1490" i="234"/>
  <c r="K1955" i="234"/>
  <c r="K2117" i="234"/>
  <c r="K275" i="234"/>
  <c r="K1793" i="234"/>
  <c r="K1934" i="234" l="1"/>
  <c r="K1469" i="234"/>
  <c r="K1772" i="234"/>
  <c r="C550" i="234" l="1"/>
  <c r="C583" i="234" s="1"/>
  <c r="K1709" i="234" s="1"/>
  <c r="K2041" i="234" l="1"/>
  <c r="K1413" i="234"/>
  <c r="K1879" i="234"/>
  <c r="K1764" i="234"/>
  <c r="K1461" i="234"/>
  <c r="K2033" i="234"/>
  <c r="K1871" i="234"/>
  <c r="K1926" i="234"/>
  <c r="K2088" i="234"/>
  <c r="K1405" i="234"/>
  <c r="K1717" i="234"/>
  <c r="B608" i="234" l="1"/>
  <c r="C609" i="234" l="1"/>
  <c r="K277" i="234"/>
  <c r="K1492" i="234"/>
  <c r="K1957" i="234"/>
  <c r="K2119" i="234"/>
  <c r="K1795" i="234"/>
  <c r="C611" i="234" l="1"/>
  <c r="K395" i="234" s="1"/>
  <c r="C618" i="234" l="1"/>
  <c r="K396" i="234" s="1"/>
  <c r="C639" i="234" l="1"/>
  <c r="B666" i="234" l="1"/>
  <c r="B729" i="234" l="1"/>
  <c r="B801" i="234" s="1"/>
  <c r="C802" i="234" s="1"/>
  <c r="K2133" i="234"/>
  <c r="K1809" i="234"/>
  <c r="K407" i="234"/>
  <c r="K1506" i="234"/>
  <c r="K1971" i="234"/>
  <c r="K279" i="234"/>
  <c r="C804" i="234" l="1"/>
  <c r="C842" i="234" s="1"/>
  <c r="K318" i="234"/>
  <c r="B886" i="234"/>
  <c r="K319" i="234" s="1"/>
  <c r="C731" i="234"/>
  <c r="C776" i="234" s="1"/>
  <c r="K317" i="234"/>
  <c r="B912" i="234" l="1"/>
  <c r="B938" i="234" s="1"/>
  <c r="K321" i="234" s="1"/>
  <c r="B977" i="234" l="1"/>
  <c r="K328" i="234" s="1"/>
  <c r="K320" i="234"/>
  <c r="B1003" i="234" l="1"/>
  <c r="K329" i="234" s="1"/>
  <c r="B1035" i="234" l="1"/>
  <c r="B1092" i="234" l="1"/>
  <c r="C1095" i="234" s="1"/>
  <c r="C1097" i="234" s="1"/>
  <c r="C1118" i="234" s="1"/>
  <c r="K440" i="234"/>
  <c r="K330" i="234"/>
  <c r="K345" i="234" l="1"/>
  <c r="B1165" i="234"/>
  <c r="K363" i="234" s="1"/>
  <c r="B1205" i="234" l="1"/>
  <c r="K353" i="234" s="1"/>
  <c r="K352" i="234"/>
  <c r="B1244" i="234" l="1"/>
  <c r="K360" i="234" s="1"/>
  <c r="B1271" i="234" l="1"/>
  <c r="K361" i="234" s="1"/>
  <c r="B1298" i="234" l="1"/>
  <c r="K362" i="234" s="1"/>
  <c r="B1322" i="234" l="1"/>
  <c r="K391" i="234" s="1"/>
  <c r="O71" i="233" l="1"/>
  <c r="O73" i="233"/>
  <c r="O75" i="233"/>
  <c r="O77" i="233"/>
  <c r="O79" i="233"/>
  <c r="O83" i="233"/>
  <c r="O85" i="233"/>
  <c r="O87" i="233"/>
  <c r="O71" i="234"/>
  <c r="O73" i="234"/>
  <c r="O75" i="234"/>
  <c r="O77" i="234"/>
  <c r="O79" i="234"/>
  <c r="O85" i="234"/>
  <c r="O87" i="234"/>
</calcChain>
</file>

<file path=xl/sharedStrings.xml><?xml version="1.0" encoding="utf-8"?>
<sst xmlns="http://schemas.openxmlformats.org/spreadsheetml/2006/main" count="4401" uniqueCount="1104">
  <si>
    <t>6200/020</t>
  </si>
  <si>
    <t>MOTOR VEHICLES - ACC DEPR</t>
  </si>
  <si>
    <t>6200/021</t>
  </si>
  <si>
    <t>6200/022</t>
  </si>
  <si>
    <t>6200/023</t>
  </si>
  <si>
    <t>6250/000</t>
  </si>
  <si>
    <t>6250/001</t>
  </si>
  <si>
    <t>6250/002</t>
  </si>
  <si>
    <t>6250/003</t>
  </si>
  <si>
    <t>6250/020</t>
  </si>
  <si>
    <t>6250/021</t>
  </si>
  <si>
    <t>6250/022</t>
  </si>
  <si>
    <t>6250/023</t>
  </si>
  <si>
    <t>6350/000</t>
  </si>
  <si>
    <t>6350/001</t>
  </si>
  <si>
    <t>Odd</t>
  </si>
  <si>
    <t>Even</t>
  </si>
  <si>
    <t>6150/020</t>
  </si>
  <si>
    <t>6150/021</t>
  </si>
  <si>
    <t>2500/000</t>
  </si>
  <si>
    <t>7500/002</t>
  </si>
  <si>
    <t>Work in progress</t>
  </si>
  <si>
    <t>7500/003</t>
  </si>
  <si>
    <t>Finished goods</t>
  </si>
  <si>
    <t>A</t>
  </si>
  <si>
    <t>Date</t>
  </si>
  <si>
    <t>7500/004</t>
  </si>
  <si>
    <t>Trading stock</t>
  </si>
  <si>
    <t>8000/000</t>
  </si>
  <si>
    <t>DEBTORS</t>
  </si>
  <si>
    <t>8010/000</t>
  </si>
  <si>
    <t>Trade debtors</t>
  </si>
  <si>
    <t>8020/000</t>
  </si>
  <si>
    <t>6150/022</t>
  </si>
  <si>
    <t>6150/023</t>
  </si>
  <si>
    <t>6200/000</t>
  </si>
  <si>
    <t>MOTOR VEHICLES - COST</t>
  </si>
  <si>
    <t>6200/001</t>
  </si>
  <si>
    <t>6200/002</t>
  </si>
  <si>
    <t>6150/001</t>
  </si>
  <si>
    <t>6150/002</t>
  </si>
  <si>
    <t>6150/003</t>
  </si>
  <si>
    <t xml:space="preserve">Balances </t>
  </si>
  <si>
    <t>INPUT RECONCILIATION</t>
  </si>
  <si>
    <t>Operating expenses</t>
  </si>
  <si>
    <t>Admin expenses</t>
  </si>
  <si>
    <t>Plant &amp; Equipment additions</t>
  </si>
  <si>
    <t>Motor vehicle additions(Claimable)</t>
  </si>
  <si>
    <t>Electronic equipment additions</t>
  </si>
  <si>
    <t>F &amp; F Additions</t>
  </si>
  <si>
    <t>Less: Non Vatable Expenses</t>
  </si>
  <si>
    <t>VAT per returns</t>
  </si>
  <si>
    <t>INTANGIBLE ASSETS</t>
  </si>
  <si>
    <t>INVENTORY</t>
  </si>
  <si>
    <t>Depreciation rates</t>
  </si>
  <si>
    <t>2100/033</t>
  </si>
  <si>
    <t>Depr - Motor vehicles</t>
  </si>
  <si>
    <t>Depr - Electronic equipment</t>
  </si>
  <si>
    <t>2100/040</t>
  </si>
  <si>
    <t>Discounts allowed</t>
  </si>
  <si>
    <t>2100/050</t>
  </si>
  <si>
    <t>2100/055</t>
  </si>
  <si>
    <t>SALES(Zero)</t>
  </si>
  <si>
    <t>Sales per VAT returns</t>
  </si>
  <si>
    <t>Sales per Trial Balance</t>
  </si>
  <si>
    <t>Equipment lease</t>
  </si>
  <si>
    <t>2100/060</t>
  </si>
  <si>
    <t>3000/095</t>
  </si>
  <si>
    <t>Repairs and maintenance</t>
  </si>
  <si>
    <t>2100/120</t>
  </si>
  <si>
    <t>Salaries</t>
  </si>
  <si>
    <t>2100/121</t>
  </si>
  <si>
    <t>UIF - Employer</t>
  </si>
  <si>
    <t>2100/122</t>
  </si>
  <si>
    <t>Casual wages</t>
  </si>
  <si>
    <t>2100/130</t>
  </si>
  <si>
    <t>Telephone</t>
  </si>
  <si>
    <t>2100/135</t>
  </si>
  <si>
    <t>2100/140</t>
  </si>
  <si>
    <t>2100/150</t>
  </si>
  <si>
    <t>2750/000</t>
  </si>
  <si>
    <t>2750/001</t>
  </si>
  <si>
    <t>2750/002</t>
  </si>
  <si>
    <t>2750/003</t>
  </si>
  <si>
    <t>2750/004</t>
  </si>
  <si>
    <t>Tax penalties and interest</t>
  </si>
  <si>
    <t>YEAREND:</t>
  </si>
  <si>
    <t>Prepared:</t>
  </si>
  <si>
    <t>Checked:</t>
  </si>
  <si>
    <t>Balance b/fwd</t>
  </si>
  <si>
    <t>WP REF.</t>
  </si>
  <si>
    <t>NON - CURRENT RECEIVABLES</t>
  </si>
  <si>
    <t>Yes</t>
  </si>
  <si>
    <t>No</t>
  </si>
  <si>
    <t>If "Yes":</t>
  </si>
  <si>
    <t>Balance</t>
  </si>
  <si>
    <t>FIRST SET OF ACCOUNTS</t>
  </si>
  <si>
    <t>Changes in working capital</t>
  </si>
  <si>
    <t>DETAILED INCOME STATEMENT FOR THE YEAR ENDED</t>
  </si>
  <si>
    <t>BALANCE SHEET</t>
  </si>
  <si>
    <t>ACCOUNTING POLICIES</t>
  </si>
  <si>
    <t xml:space="preserve"> </t>
  </si>
  <si>
    <t xml:space="preserve">Page </t>
  </si>
  <si>
    <t>Nature of business</t>
  </si>
  <si>
    <t>Postal address</t>
  </si>
  <si>
    <t>Signature</t>
  </si>
  <si>
    <t>Date:</t>
  </si>
  <si>
    <t xml:space="preserve"> (Continued)</t>
  </si>
  <si>
    <t>FIXED ASSETS</t>
  </si>
  <si>
    <t>NOTES</t>
  </si>
  <si>
    <t>ASSETS</t>
  </si>
  <si>
    <t>EQUITY AND LIABILITIES</t>
  </si>
  <si>
    <t>REVENUE</t>
  </si>
  <si>
    <t>COST OF SALES</t>
  </si>
  <si>
    <t>OTHER INCOME</t>
  </si>
  <si>
    <t>FINANCE COSTS</t>
  </si>
  <si>
    <t>NET CASH FLOW FROM FINANCING ACTIVITIES</t>
  </si>
  <si>
    <t xml:space="preserve">NET INCREASE / (DECREASE) IN CASH AND </t>
  </si>
  <si>
    <t>CASH EQUIVALENTS DURING THE YEAR</t>
  </si>
  <si>
    <t>CAPITAL</t>
  </si>
  <si>
    <t>INTEREST</t>
  </si>
  <si>
    <t>Penalties &amp; Interest - SARS</t>
  </si>
  <si>
    <t>ELECTRONIC EQUIPMENT - COST</t>
  </si>
  <si>
    <t>ELECTRONIC EQUIPMENT - ACC DEPR</t>
  </si>
  <si>
    <t>BANK ACCOUNTS</t>
  </si>
  <si>
    <t>8460/000</t>
  </si>
  <si>
    <t>…………………………………………</t>
  </si>
  <si>
    <t>5500/000</t>
  </si>
  <si>
    <t>LONG TERM  INTEREST LIABILITIES</t>
  </si>
  <si>
    <t>5500/001</t>
  </si>
  <si>
    <t>5500/002</t>
  </si>
  <si>
    <t>5500/003</t>
  </si>
  <si>
    <t>5500/004</t>
  </si>
  <si>
    <t>5500/005</t>
  </si>
  <si>
    <t>5520/000</t>
  </si>
  <si>
    <t xml:space="preserve">B/FWD </t>
  </si>
  <si>
    <t>5550/000</t>
  </si>
  <si>
    <t>LONG TERM INTEREST FREE LOANS</t>
  </si>
  <si>
    <t>5550/001</t>
  </si>
  <si>
    <t>5550/002</t>
  </si>
  <si>
    <t>5550/003</t>
  </si>
  <si>
    <t>5550/004</t>
  </si>
  <si>
    <t>5550/005</t>
  </si>
  <si>
    <t>. . . . . . . . . . . . . . . . . . . . . . .</t>
  </si>
  <si>
    <t>6350/021</t>
  </si>
  <si>
    <t>6350/022</t>
  </si>
  <si>
    <t>7100/205</t>
  </si>
  <si>
    <t>Loss on Sale of Fixed Assets</t>
  </si>
  <si>
    <t>Sales</t>
  </si>
  <si>
    <t>YEAR END</t>
  </si>
  <si>
    <t>THIS YEAR</t>
  </si>
  <si>
    <t>Less: Disposals</t>
  </si>
  <si>
    <t xml:space="preserve">FINANCIAL STATEMENTS FOR THE YEAR ENDED </t>
  </si>
  <si>
    <t>SECRETARIAL INFORMATION</t>
  </si>
  <si>
    <t>JOURNALS</t>
  </si>
  <si>
    <t>NR</t>
  </si>
  <si>
    <t>JOURNALS - YEAR END</t>
  </si>
  <si>
    <t>CASH AND CASH EQUIVALENTS</t>
  </si>
  <si>
    <t>At the beginning of the year</t>
  </si>
  <si>
    <t>At the end of the year</t>
  </si>
  <si>
    <t>PLANT AND EQUIPMENT</t>
  </si>
  <si>
    <t>INVESTMENTS</t>
  </si>
  <si>
    <t>Levies - SDL</t>
  </si>
  <si>
    <t>2100/072</t>
  </si>
  <si>
    <t>Levies - other</t>
  </si>
  <si>
    <t>2100/080</t>
  </si>
  <si>
    <t>2100/090</t>
  </si>
  <si>
    <t>Motor vehicle expenses------------------</t>
  </si>
  <si>
    <t>2100/091</t>
  </si>
  <si>
    <t>Motor vehicle expenses - Petrol and oil</t>
  </si>
  <si>
    <t>2100/092</t>
  </si>
  <si>
    <t>Motor vehicle expenses - R&amp;M</t>
  </si>
  <si>
    <t>2100/093</t>
  </si>
  <si>
    <t>Motor vehicle expenses - Insurance</t>
  </si>
  <si>
    <t>2100/094</t>
  </si>
  <si>
    <t>2100/095</t>
  </si>
  <si>
    <t>2100/100</t>
  </si>
  <si>
    <t>2100/101</t>
  </si>
  <si>
    <t>2100/102</t>
  </si>
  <si>
    <t>2100/103</t>
  </si>
  <si>
    <t>2100/110</t>
  </si>
  <si>
    <t>2800/000</t>
  </si>
  <si>
    <t>Carrying value</t>
  </si>
  <si>
    <t>Accounting Officer</t>
  </si>
  <si>
    <t>2800/002</t>
  </si>
  <si>
    <t>Div's received - Foreign div's</t>
  </si>
  <si>
    <t>2810/000</t>
  </si>
  <si>
    <t>2820/000</t>
  </si>
  <si>
    <t>Bad debts recovered</t>
  </si>
  <si>
    <t>2830/000</t>
  </si>
  <si>
    <t>Other income</t>
  </si>
  <si>
    <t>3000/000</t>
  </si>
  <si>
    <t>3000/011</t>
  </si>
  <si>
    <t>Audit fees for current year</t>
  </si>
  <si>
    <t>3000/012</t>
  </si>
  <si>
    <t>3000/013</t>
  </si>
  <si>
    <t>Overprovision previous year</t>
  </si>
  <si>
    <t>3000/014</t>
  </si>
  <si>
    <t>Accounting fees</t>
  </si>
  <si>
    <t>3000/020</t>
  </si>
  <si>
    <t>Bank charges</t>
  </si>
  <si>
    <t>3000/030</t>
  </si>
  <si>
    <t>Bad debts</t>
  </si>
  <si>
    <t>3000/040</t>
  </si>
  <si>
    <t>3000/050</t>
  </si>
  <si>
    <t>Computer expenses</t>
  </si>
  <si>
    <t>3000/060</t>
  </si>
  <si>
    <t>3000/061</t>
  </si>
  <si>
    <t>NET CASH FLOW FROM OPERATING ACTIVITIES</t>
  </si>
  <si>
    <t>Less: Cash paid to suppliers and employees</t>
  </si>
  <si>
    <t>Cash generated from operations</t>
  </si>
  <si>
    <t xml:space="preserve">Add: </t>
  </si>
  <si>
    <t xml:space="preserve">   Dividends received</t>
  </si>
  <si>
    <t xml:space="preserve">   Interest received</t>
  </si>
  <si>
    <t xml:space="preserve">Less: </t>
  </si>
  <si>
    <t>NET CASH FLOW FROM INVESTING ACTIVITIES</t>
  </si>
  <si>
    <t>Diff</t>
  </si>
  <si>
    <t>Legal expenses - Non deductible</t>
  </si>
  <si>
    <t>Description</t>
  </si>
  <si>
    <t>Account</t>
  </si>
  <si>
    <t/>
  </si>
  <si>
    <t>DR</t>
  </si>
  <si>
    <t>CR</t>
  </si>
  <si>
    <t>1000/000</t>
  </si>
  <si>
    <t>1000/001</t>
  </si>
  <si>
    <t>1000/002</t>
  </si>
  <si>
    <t>1000/003</t>
  </si>
  <si>
    <t>2000/000</t>
  </si>
  <si>
    <t>2000/001</t>
  </si>
  <si>
    <t>8200/020</t>
  </si>
  <si>
    <t>8400/000</t>
  </si>
  <si>
    <t>8410/000</t>
  </si>
  <si>
    <t>8420/000</t>
  </si>
  <si>
    <t>8430/000</t>
  </si>
  <si>
    <t>8440/000</t>
  </si>
  <si>
    <t>8450/000</t>
  </si>
  <si>
    <t>6350/023</t>
  </si>
  <si>
    <t>Income Statement</t>
  </si>
  <si>
    <t>Is a Cash Flow Statement presented?</t>
  </si>
  <si>
    <t>(Continued)</t>
  </si>
  <si>
    <t>Licences</t>
  </si>
  <si>
    <t xml:space="preserve">Salaries </t>
  </si>
  <si>
    <t>Training</t>
  </si>
  <si>
    <t>Short term portion of long term loans</t>
  </si>
  <si>
    <t>Carried forward</t>
  </si>
  <si>
    <t>Brought forward</t>
  </si>
  <si>
    <t>Cleaning</t>
  </si>
  <si>
    <t>Donations</t>
  </si>
  <si>
    <t>Refreshments</t>
  </si>
  <si>
    <t>Security</t>
  </si>
  <si>
    <t>South African sources</t>
  </si>
  <si>
    <t xml:space="preserve">ERROR </t>
  </si>
  <si>
    <t>Keep open</t>
  </si>
  <si>
    <t>Straight Line</t>
  </si>
  <si>
    <t>6350/020</t>
  </si>
  <si>
    <t>Purchases</t>
  </si>
  <si>
    <t>Advertising</t>
  </si>
  <si>
    <t>Consumables</t>
  </si>
  <si>
    <t>Depreciation</t>
  </si>
  <si>
    <t>Insurance</t>
  </si>
  <si>
    <t>3000/180</t>
  </si>
  <si>
    <t>3000/190</t>
  </si>
  <si>
    <t>3000/200</t>
  </si>
  <si>
    <t>3000/210</t>
  </si>
  <si>
    <t>3000/220</t>
  </si>
  <si>
    <t>SHORT TERM LOANS</t>
  </si>
  <si>
    <t>6150/000</t>
  </si>
  <si>
    <t>7460/000</t>
  </si>
  <si>
    <t>Change in profit</t>
  </si>
  <si>
    <t>7460/001</t>
  </si>
  <si>
    <t>7460/002</t>
  </si>
  <si>
    <t>7460/003</t>
  </si>
  <si>
    <t>7460/006</t>
  </si>
  <si>
    <t>7460/007</t>
  </si>
  <si>
    <t>Sundry debtors</t>
  </si>
  <si>
    <t>2800/001</t>
  </si>
  <si>
    <t>Div's received - SA sources</t>
  </si>
  <si>
    <t>3000/110</t>
  </si>
  <si>
    <t>3000/120</t>
  </si>
  <si>
    <t>Printing and stationary</t>
  </si>
  <si>
    <t>3000/130</t>
  </si>
  <si>
    <t>3000/140</t>
  </si>
  <si>
    <t>3000/141</t>
  </si>
  <si>
    <t>3000/150</t>
  </si>
  <si>
    <t>3000/160</t>
  </si>
  <si>
    <t>4700/000</t>
  </si>
  <si>
    <t>4700/010</t>
  </si>
  <si>
    <t>4700/011</t>
  </si>
  <si>
    <t>4700/012</t>
  </si>
  <si>
    <t>4700/013</t>
  </si>
  <si>
    <t>4700/014</t>
  </si>
  <si>
    <t>4700/020</t>
  </si>
  <si>
    <t>OTHER OPERATING INCOME</t>
  </si>
  <si>
    <t>2050/000</t>
  </si>
  <si>
    <t>2050/001</t>
  </si>
  <si>
    <t>2050/002</t>
  </si>
  <si>
    <t>2050/003</t>
  </si>
  <si>
    <t>2050/004</t>
  </si>
  <si>
    <t>2050/005</t>
  </si>
  <si>
    <t>Fines</t>
  </si>
  <si>
    <t>Service deposits</t>
  </si>
  <si>
    <t>Profit</t>
  </si>
  <si>
    <t>Loss</t>
  </si>
  <si>
    <t>3000/170</t>
  </si>
  <si>
    <t>Appointed in year</t>
  </si>
  <si>
    <t>Ongoing</t>
  </si>
  <si>
    <t>Difference</t>
  </si>
  <si>
    <t>TOTAL</t>
  </si>
  <si>
    <t>9500/000</t>
  </si>
  <si>
    <t>VALUE ADDED TAX</t>
  </si>
  <si>
    <t>9501/000</t>
  </si>
  <si>
    <t>VAT account</t>
  </si>
  <si>
    <t>9510/000</t>
  </si>
  <si>
    <t>9990/000</t>
  </si>
  <si>
    <t>FURNITURE AND FITTINGS</t>
  </si>
  <si>
    <t>(Profit)/Loss</t>
  </si>
  <si>
    <t>PROFIT/LOSS</t>
  </si>
  <si>
    <t>Balance - end of year</t>
  </si>
  <si>
    <t>MOTOR VEHICLES</t>
  </si>
  <si>
    <t>ELECTRONIC EQUIPMENT</t>
  </si>
  <si>
    <t>Under provision previous year</t>
  </si>
  <si>
    <t>Trade licenses</t>
  </si>
  <si>
    <t>Motor vehicle expenses - licenses</t>
  </si>
  <si>
    <t>VAT CONTROL</t>
  </si>
  <si>
    <t>VAT Returns</t>
  </si>
  <si>
    <t>SALES(Incl)</t>
  </si>
  <si>
    <t>SALES(Capital)</t>
  </si>
  <si>
    <t>OUTPUT</t>
  </si>
  <si>
    <t>INPUT</t>
  </si>
  <si>
    <t>INPUT(Capital)</t>
  </si>
  <si>
    <t>NET</t>
  </si>
  <si>
    <t>2710/000</t>
  </si>
  <si>
    <t>Rent received</t>
  </si>
  <si>
    <t>3000/063</t>
  </si>
  <si>
    <t>3000/070</t>
  </si>
  <si>
    <t>3000/071</t>
  </si>
  <si>
    <t>3000/072</t>
  </si>
  <si>
    <t>3000/073</t>
  </si>
  <si>
    <t>3000/074</t>
  </si>
  <si>
    <t>3000/075</t>
  </si>
  <si>
    <t>3000/080</t>
  </si>
  <si>
    <t>3000/090</t>
  </si>
  <si>
    <t>Entertainment expenses</t>
  </si>
  <si>
    <t>3000/100</t>
  </si>
  <si>
    <t>General expenses</t>
  </si>
  <si>
    <t>OTHER INVESTMENTS</t>
  </si>
  <si>
    <t>Secured loan bearing interest at xx% p.a. with no fixed</t>
  </si>
  <si>
    <t>repayment terms</t>
  </si>
  <si>
    <t>Prepayments</t>
  </si>
  <si>
    <t>NOTES TO THE FINANCIAL STATEMENTS FOR THE YEAR ENDED</t>
  </si>
  <si>
    <t>Cost</t>
  </si>
  <si>
    <t>Plant and</t>
  </si>
  <si>
    <t>Furniture and</t>
  </si>
  <si>
    <t>Total</t>
  </si>
  <si>
    <t xml:space="preserve">  Cost</t>
  </si>
  <si>
    <t>Add: Additions</t>
  </si>
  <si>
    <t>Travelling and accommodation</t>
  </si>
  <si>
    <t>2000/002</t>
  </si>
  <si>
    <t>Opening stock - WIP</t>
  </si>
  <si>
    <t>2000/003</t>
  </si>
  <si>
    <t>Opening stock - Finished goods</t>
  </si>
  <si>
    <t>2000/004</t>
  </si>
  <si>
    <t>Opening stock - Trading stock</t>
  </si>
  <si>
    <t>2000/010</t>
  </si>
  <si>
    <t>2000/011</t>
  </si>
  <si>
    <t>2000/012</t>
  </si>
  <si>
    <t>2000/013</t>
  </si>
  <si>
    <t>2000/014</t>
  </si>
  <si>
    <t>2000/015</t>
  </si>
  <si>
    <t>2000/050</t>
  </si>
  <si>
    <t>Closing stock - Raw materials</t>
  </si>
  <si>
    <t>2000/051</t>
  </si>
  <si>
    <t>Closing stock - WIP</t>
  </si>
  <si>
    <t>2000/052</t>
  </si>
  <si>
    <t>Closing stock - Finished goods</t>
  </si>
  <si>
    <t>2000/053</t>
  </si>
  <si>
    <t>Closing stock - Trading stock</t>
  </si>
  <si>
    <t>2100/000</t>
  </si>
  <si>
    <t>2100/001</t>
  </si>
  <si>
    <t>2100/010</t>
  </si>
  <si>
    <t>2100/020</t>
  </si>
  <si>
    <t>2100/030</t>
  </si>
  <si>
    <t>2100/032</t>
  </si>
  <si>
    <t>Balance Sheet</t>
  </si>
  <si>
    <t>Months</t>
  </si>
  <si>
    <t>7500/000</t>
  </si>
  <si>
    <t>7500/001</t>
  </si>
  <si>
    <t>Raw materials</t>
  </si>
  <si>
    <t>Trade payables</t>
  </si>
  <si>
    <t>Other</t>
  </si>
  <si>
    <t>6350/002</t>
  </si>
  <si>
    <t>8500/000</t>
  </si>
  <si>
    <t>Cash on hand</t>
  </si>
  <si>
    <t>8900/000</t>
  </si>
  <si>
    <t>8900/001</t>
  </si>
  <si>
    <t>8900/002</t>
  </si>
  <si>
    <t>8900/003</t>
  </si>
  <si>
    <t>8900/004</t>
  </si>
  <si>
    <t>9000/000</t>
  </si>
  <si>
    <t>CREDITORS</t>
  </si>
  <si>
    <t>9010/000</t>
  </si>
  <si>
    <t>Trade creditors</t>
  </si>
  <si>
    <t>9200/000</t>
  </si>
  <si>
    <t>9200/010</t>
  </si>
  <si>
    <t>9200/020</t>
  </si>
  <si>
    <t>9250/000</t>
  </si>
  <si>
    <t>6350/003</t>
  </si>
  <si>
    <t>Amount to finance</t>
  </si>
  <si>
    <t>Instalment</t>
  </si>
  <si>
    <t>Interest Rate</t>
  </si>
  <si>
    <t>INSTALMENT</t>
  </si>
  <si>
    <t>BALANCE</t>
  </si>
  <si>
    <t>2100/071</t>
  </si>
  <si>
    <t>3000/111</t>
  </si>
  <si>
    <t>7000/000</t>
  </si>
  <si>
    <t>7000/025</t>
  </si>
  <si>
    <t>7100/000</t>
  </si>
  <si>
    <t>7100/100</t>
  </si>
  <si>
    <t>LISTED INVESTMENTS</t>
  </si>
  <si>
    <t>7100/101</t>
  </si>
  <si>
    <t>7100/102</t>
  </si>
  <si>
    <t>7100/103</t>
  </si>
  <si>
    <t>7100/104</t>
  </si>
  <si>
    <t>7100/105</t>
  </si>
  <si>
    <t>7100/200</t>
  </si>
  <si>
    <t>7100/201</t>
  </si>
  <si>
    <t>7100/202</t>
  </si>
  <si>
    <t>7100/203</t>
  </si>
  <si>
    <t>7100/204</t>
  </si>
  <si>
    <t>8200/000</t>
  </si>
  <si>
    <t>8200/010</t>
  </si>
  <si>
    <t>6200/003</t>
  </si>
  <si>
    <t>Postage and courier</t>
  </si>
  <si>
    <t>Rent paid</t>
  </si>
  <si>
    <t>7460/008</t>
  </si>
  <si>
    <t>4700/015</t>
  </si>
  <si>
    <t>ANNEXURES</t>
  </si>
  <si>
    <t>SERVICE DEPOSITS</t>
  </si>
  <si>
    <t>Input</t>
  </si>
  <si>
    <t>Output</t>
  </si>
  <si>
    <t>Net</t>
  </si>
  <si>
    <t>4700/016</t>
  </si>
  <si>
    <t>PREPAYMENTS</t>
  </si>
  <si>
    <t>Legal expenses</t>
  </si>
  <si>
    <t>ANNEXURE A</t>
  </si>
  <si>
    <t>Opening stock</t>
  </si>
  <si>
    <t>Closing stock</t>
  </si>
  <si>
    <t>Discount allowed</t>
  </si>
  <si>
    <t>Motor vehicle expenses</t>
  </si>
  <si>
    <t>Dividends received</t>
  </si>
  <si>
    <t xml:space="preserve">Interest received </t>
  </si>
  <si>
    <t>STAFF LOANS</t>
  </si>
  <si>
    <t>BANK BALANCES</t>
  </si>
  <si>
    <t>3000/230</t>
  </si>
  <si>
    <t>3000/240</t>
  </si>
  <si>
    <t>3000/250</t>
  </si>
  <si>
    <t>3000/260</t>
  </si>
  <si>
    <t>3000/270</t>
  </si>
  <si>
    <t>CASH ON HAND</t>
  </si>
  <si>
    <t>SALES(Exempt)</t>
  </si>
  <si>
    <t>VAT return</t>
  </si>
  <si>
    <t>TB</t>
  </si>
  <si>
    <t>DIFF</t>
  </si>
  <si>
    <t>Licenses</t>
  </si>
  <si>
    <t>Levies - Skills development</t>
  </si>
  <si>
    <t>Loss on sale of fixed assets</t>
  </si>
  <si>
    <t>Profit on sale of fixed assets</t>
  </si>
  <si>
    <t>Dividends received - South African sources</t>
  </si>
  <si>
    <t>Profit on sale of fixed Assets</t>
  </si>
  <si>
    <t xml:space="preserve">   Bad debts recovered</t>
  </si>
  <si>
    <t xml:space="preserve">   Other income</t>
  </si>
  <si>
    <t xml:space="preserve">   Rent received</t>
  </si>
  <si>
    <t xml:space="preserve">   Finance costs</t>
  </si>
  <si>
    <t>equipment</t>
  </si>
  <si>
    <t>vehicles</t>
  </si>
  <si>
    <t>Trade receivables</t>
  </si>
  <si>
    <t>Revenue Service - VAT recoverable</t>
  </si>
  <si>
    <t>Staff loans</t>
  </si>
  <si>
    <t>Revenue Service - VAT payable</t>
  </si>
  <si>
    <t>Motor vehicles</t>
  </si>
  <si>
    <t>Electronic equipment</t>
  </si>
  <si>
    <t>Foreign dividends</t>
  </si>
  <si>
    <t>Total other income</t>
  </si>
  <si>
    <t>2060/001</t>
  </si>
  <si>
    <t>2060/002</t>
  </si>
  <si>
    <t>2060/003</t>
  </si>
  <si>
    <t>2060/004</t>
  </si>
  <si>
    <t>4700/017</t>
  </si>
  <si>
    <t>Sundry suppliers</t>
  </si>
  <si>
    <t>Other accruals</t>
  </si>
  <si>
    <t>SUNDRY SUPPLIERS</t>
  </si>
  <si>
    <t>OTHER ACCRUALS</t>
  </si>
  <si>
    <t>SALARY AND WAGES CONTROL</t>
  </si>
  <si>
    <t>DIFFERENCE</t>
  </si>
  <si>
    <t>Depr adjust</t>
  </si>
  <si>
    <t>TO GO FURTHER, FINISH TRIAL BALANCE FIRST</t>
  </si>
  <si>
    <t>SALES DR</t>
  </si>
  <si>
    <t>SALES CR</t>
  </si>
  <si>
    <t>Balance before interest</t>
  </si>
  <si>
    <t>Average</t>
  </si>
  <si>
    <t>WP</t>
  </si>
  <si>
    <t>Less: Provision for doubtful debts</t>
  </si>
  <si>
    <t>TRADE DEBTORS</t>
  </si>
  <si>
    <t>8030/000</t>
  </si>
  <si>
    <t>1.</t>
  </si>
  <si>
    <t>2.</t>
  </si>
  <si>
    <t>Trial balance difference</t>
  </si>
  <si>
    <t>3.</t>
  </si>
  <si>
    <t>SUNDRY CUSTOMERS</t>
  </si>
  <si>
    <t>4.</t>
  </si>
  <si>
    <t>5.</t>
  </si>
  <si>
    <t>BANK AND CASH</t>
  </si>
  <si>
    <t>TRADE CREDITORS</t>
  </si>
  <si>
    <t>Depr</t>
  </si>
  <si>
    <t>Net Value</t>
  </si>
  <si>
    <t>Acc Depr</t>
  </si>
  <si>
    <t>Sales Cost</t>
  </si>
  <si>
    <t>Sales acc depr</t>
  </si>
  <si>
    <t>Profit/(Loss)</t>
  </si>
  <si>
    <t>5500/006</t>
  </si>
  <si>
    <t>5500/007</t>
  </si>
  <si>
    <t>5500/008</t>
  </si>
  <si>
    <t>5500/009</t>
  </si>
  <si>
    <t>5500/010</t>
  </si>
  <si>
    <t>5500/011</t>
  </si>
  <si>
    <t>5500/012</t>
  </si>
  <si>
    <t>5500/013</t>
  </si>
  <si>
    <t>A - T/A</t>
  </si>
  <si>
    <t>B - T/A</t>
  </si>
  <si>
    <t>C - T/A</t>
  </si>
  <si>
    <t>Depreciation---------------------------------</t>
  </si>
  <si>
    <t>Rent paid-------------------------------------</t>
  </si>
  <si>
    <t>Dividends received------------------------</t>
  </si>
  <si>
    <t>Interest paid--------------------------------</t>
  </si>
  <si>
    <t>--------------------------------------------------</t>
  </si>
  <si>
    <t>DR/(CR)</t>
  </si>
  <si>
    <t>2150/001</t>
  </si>
  <si>
    <t>2150/002</t>
  </si>
  <si>
    <t>2150/003</t>
  </si>
  <si>
    <t>2150/004</t>
  </si>
  <si>
    <t>2150/005</t>
  </si>
  <si>
    <t>2150/006</t>
  </si>
  <si>
    <t>2150/007</t>
  </si>
  <si>
    <t>2150/008</t>
  </si>
  <si>
    <t>2150/009</t>
  </si>
  <si>
    <t>2150/010</t>
  </si>
  <si>
    <t>5550/006</t>
  </si>
  <si>
    <t>5550/007</t>
  </si>
  <si>
    <t>5550/008</t>
  </si>
  <si>
    <t>5550/009</t>
  </si>
  <si>
    <t>7460/004</t>
  </si>
  <si>
    <t>7460/005</t>
  </si>
  <si>
    <t>ANNEXURE B</t>
  </si>
  <si>
    <t>B</t>
  </si>
  <si>
    <t>Annexure A</t>
  </si>
  <si>
    <t>Annexure B</t>
  </si>
  <si>
    <t>Annexure C</t>
  </si>
  <si>
    <t>GL</t>
  </si>
  <si>
    <t>C</t>
  </si>
  <si>
    <t>South Africa</t>
  </si>
  <si>
    <t>ANNEXURE C</t>
  </si>
  <si>
    <t>Income Tax</t>
  </si>
  <si>
    <t>5420/000</t>
  </si>
  <si>
    <t>5420/010</t>
  </si>
  <si>
    <t>5420/012</t>
  </si>
  <si>
    <t>5420/020</t>
  </si>
  <si>
    <t>5420/022</t>
  </si>
  <si>
    <t>5420/030</t>
  </si>
  <si>
    <t>5420/032</t>
  </si>
  <si>
    <t>5420/040</t>
  </si>
  <si>
    <t>5420/042</t>
  </si>
  <si>
    <t>Amortisation of prepaid lease agreement</t>
  </si>
  <si>
    <t>7000/011</t>
  </si>
  <si>
    <t>Provision for doubtful debts</t>
  </si>
  <si>
    <t>4700/018</t>
  </si>
  <si>
    <t>4700/019</t>
  </si>
  <si>
    <t>4700/021</t>
  </si>
  <si>
    <t>5500/014</t>
  </si>
  <si>
    <t>5500/015</t>
  </si>
  <si>
    <t>Column</t>
  </si>
  <si>
    <t>Opening stock - Raw materials</t>
  </si>
  <si>
    <t>NET (PROFIT)/LOSS OTHER</t>
  </si>
  <si>
    <t>2060/000</t>
  </si>
  <si>
    <t>(Profit)/Loss on sale of fixed assets</t>
  </si>
  <si>
    <t>5550/010</t>
  </si>
  <si>
    <t>5550/011</t>
  </si>
  <si>
    <t>5550/012</t>
  </si>
  <si>
    <t>5550/013</t>
  </si>
  <si>
    <t>5550/014</t>
  </si>
  <si>
    <t>5550/015</t>
  </si>
  <si>
    <t>5550/016</t>
  </si>
  <si>
    <t>5550/017</t>
  </si>
  <si>
    <t>Audit fees</t>
  </si>
  <si>
    <t>Profit realised during the period under review</t>
  </si>
  <si>
    <t>TRIAL BALANCE</t>
  </si>
  <si>
    <t>STATEMENT OF COMPREHENSIVE INCOME FOR THE YEAR ENDED</t>
  </si>
  <si>
    <t>NON CURRENT RECEIVABLES</t>
  </si>
  <si>
    <t>Resigned at annual meeting</t>
  </si>
  <si>
    <t>VAT INPUT ESTIMATE</t>
  </si>
  <si>
    <t>NO VAT</t>
  </si>
  <si>
    <t>VAT at 15%</t>
  </si>
  <si>
    <t>VAT output to declare</t>
  </si>
  <si>
    <t>FIXED ASSET SUMMARY</t>
  </si>
  <si>
    <t>VAT input</t>
  </si>
  <si>
    <t>VAT Output</t>
  </si>
  <si>
    <t>Interest bearing</t>
  </si>
  <si>
    <t>Interest free</t>
  </si>
  <si>
    <t>3000/055</t>
  </si>
  <si>
    <t>ALL ROWS TRUE</t>
  </si>
  <si>
    <t>EXPENSES</t>
  </si>
  <si>
    <t>ADVERTISING</t>
  </si>
  <si>
    <t>INSURANCE</t>
  </si>
  <si>
    <t>Place of signing</t>
  </si>
  <si>
    <t>Sales price</t>
  </si>
  <si>
    <t>Recoupment</t>
  </si>
  <si>
    <t>of allowances</t>
  </si>
  <si>
    <t>Capital</t>
  </si>
  <si>
    <t>Gain/(Loss)</t>
  </si>
  <si>
    <t>TAX ASSET REGISTER</t>
  </si>
  <si>
    <t>Allowance</t>
  </si>
  <si>
    <t>Tax loss</t>
  </si>
  <si>
    <t>allowance</t>
  </si>
  <si>
    <t>TAX</t>
  </si>
  <si>
    <t>Acc allowance</t>
  </si>
  <si>
    <t>acc allowance</t>
  </si>
  <si>
    <t>Per Fixed Asset register</t>
  </si>
  <si>
    <t>Balance with FA register</t>
  </si>
  <si>
    <t>NO</t>
  </si>
  <si>
    <t>Assets less than R7,000</t>
  </si>
  <si>
    <t>Assets less than R7 000</t>
  </si>
  <si>
    <t>…..............................</t>
  </si>
  <si>
    <t>ADD:</t>
  </si>
  <si>
    <t>section 8(4)(a) Recoupment of allowances</t>
  </si>
  <si>
    <t>LESS:</t>
  </si>
  <si>
    <t>section 11 (e) Wear-and-tear allowance</t>
  </si>
  <si>
    <t>section 11(o) Scrapping allowance</t>
  </si>
  <si>
    <t>Levies - Other</t>
  </si>
  <si>
    <t>UIF Employer</t>
  </si>
  <si>
    <t>Directors remuneration</t>
  </si>
  <si>
    <t>Salaries - admin</t>
  </si>
  <si>
    <t>Casual wages - admin</t>
  </si>
  <si>
    <t>A PRODUCT BY</t>
  </si>
  <si>
    <t>www.fseasy.co.za</t>
  </si>
  <si>
    <t>INSTRUCTIONS SUMMARY</t>
  </si>
  <si>
    <t>*</t>
  </si>
  <si>
    <t>Make a copy - right click on the file and save to your client folder.</t>
  </si>
  <si>
    <t>If you have more than one trading activity, complete sheets TrialBalanceA, TrialBalanceB and</t>
  </si>
  <si>
    <t>DETAIL INSTRUCTIONS</t>
  </si>
  <si>
    <t>Trial Balance</t>
  </si>
  <si>
    <t>figures of column L of the previous year file, copy and Paste special - Values, to the current</t>
  </si>
  <si>
    <t>Do not write any journals for depreciation, the Trial Balance is updated with the depreciation</t>
  </si>
  <si>
    <t>from the Fixed Asset Register (column I on the Trial Balance) - unless you use your own</t>
  </si>
  <si>
    <t>Type the current year figures into columns D and E, or link to the TBClient or GLClient</t>
  </si>
  <si>
    <t>Journals</t>
  </si>
  <si>
    <t>If you've written a journal for an item for which a description is filled in on the green sections</t>
  </si>
  <si>
    <t>of the Trial Balance and afterwards change the description, you'll have to do the selection</t>
  </si>
  <si>
    <t>Fixed Asset Register</t>
  </si>
  <si>
    <t>In the second year of using FSEasy statements, each section's detail can be copied from the</t>
  </si>
  <si>
    <t>If you have a Tax Asset register, fill in the details on the "TARegister" sheet.</t>
  </si>
  <si>
    <t>Change the name of the file.</t>
  </si>
  <si>
    <t>Delete the second row of each section you are filling in Tax Asset details.</t>
  </si>
  <si>
    <t>INSTRUCTIONS ON HOW TO PRINT YOUR FINAL FINANCIAL STATEMENTS</t>
  </si>
  <si>
    <t>copy)</t>
  </si>
  <si>
    <t>Make a copy of the FS sheet and name it "FSFinal" (Format, Move or Copy sheet, Create a</t>
  </si>
  <si>
    <t>Highlight column "R" on the FSFinal sheet.</t>
  </si>
  <si>
    <t>Click on the Paste drop down arrow. Choose option "Values (V)"</t>
  </si>
  <si>
    <t>Press Escape</t>
  </si>
  <si>
    <t>6.</t>
  </si>
  <si>
    <t>Click on Find &amp; Select icon</t>
  </si>
  <si>
    <t>7.</t>
  </si>
  <si>
    <t>Choose "Find"</t>
  </si>
  <si>
    <t>8.</t>
  </si>
  <si>
    <t>Type in DELETE</t>
  </si>
  <si>
    <t>9.</t>
  </si>
  <si>
    <t>10.</t>
  </si>
  <si>
    <t>Press Ctrl and A to highlight all rows</t>
  </si>
  <si>
    <t>11.</t>
  </si>
  <si>
    <t>Click on your delete row icon</t>
  </si>
  <si>
    <t>12.</t>
  </si>
  <si>
    <t>Close</t>
  </si>
  <si>
    <t>Cash and cash equivalents</t>
  </si>
  <si>
    <t>Partners' remuneration----------------</t>
  </si>
  <si>
    <t>PARTNERSHIP INFORMATION</t>
  </si>
  <si>
    <t>PARTNERSHIP NAME</t>
  </si>
  <si>
    <t>Partners</t>
  </si>
  <si>
    <t>PARTNERS CAPITAL ACCOUNTS</t>
  </si>
  <si>
    <t>Partners' capital accounts</t>
  </si>
  <si>
    <t>Proceeds on disposal of plant and equipment</t>
  </si>
  <si>
    <t>PARTNERS' RESPONSIBILITY STATEMENT AND APPROVAL</t>
  </si>
  <si>
    <t>Balances - end of year</t>
  </si>
  <si>
    <t>Cash receipts from clients and customers</t>
  </si>
  <si>
    <t>Cape Town</t>
  </si>
  <si>
    <t>In the second year of using the FSEasy file, the figures can be copied by highlighting the</t>
  </si>
  <si>
    <t>PROFIT/(LOSS) SHARE</t>
  </si>
  <si>
    <t>Main</t>
  </si>
  <si>
    <t>Activity</t>
  </si>
  <si>
    <t>One</t>
  </si>
  <si>
    <t>Two</t>
  </si>
  <si>
    <t>Three</t>
  </si>
  <si>
    <t>Net Profit/(Loss) for year</t>
  </si>
  <si>
    <t>Main activity adjustment:</t>
  </si>
  <si>
    <t>MAIN ACTIVITY</t>
  </si>
  <si>
    <t>ACTIVITY ONE</t>
  </si>
  <si>
    <t>ACTIVITY TWO</t>
  </si>
  <si>
    <t>ACTIVITY THREE</t>
  </si>
  <si>
    <t>Water and Electricity</t>
  </si>
  <si>
    <t>2100/131</t>
  </si>
  <si>
    <t xml:space="preserve">Cell phone </t>
  </si>
  <si>
    <t>Cell phone</t>
  </si>
  <si>
    <t>Cell phone expenses</t>
  </si>
  <si>
    <t>Printing and Stationary</t>
  </si>
  <si>
    <t>Administration salaries</t>
  </si>
  <si>
    <t>Main activity</t>
  </si>
  <si>
    <t>Activity one</t>
  </si>
  <si>
    <t>Activity two</t>
  </si>
  <si>
    <t>Activity three</t>
  </si>
  <si>
    <t>Bankers</t>
  </si>
  <si>
    <t>Currency</t>
  </si>
  <si>
    <t>South African Rand</t>
  </si>
  <si>
    <t>Trade and other receivables</t>
  </si>
  <si>
    <t>Electricity and water</t>
  </si>
  <si>
    <t>Telephone, postage and courier</t>
  </si>
  <si>
    <t>Consulting and professional fees</t>
  </si>
  <si>
    <t>Printing and stationery</t>
  </si>
  <si>
    <t>Subscriptions and membership fees</t>
  </si>
  <si>
    <t>Less: Loss realised during the period under review</t>
  </si>
  <si>
    <t>Plant and equipment</t>
  </si>
  <si>
    <t>Trade and other payables</t>
  </si>
  <si>
    <t>Plant and equipment acquired</t>
  </si>
  <si>
    <t>fittings</t>
  </si>
  <si>
    <t>Furniture and fittings</t>
  </si>
  <si>
    <t>Salary and wages control</t>
  </si>
  <si>
    <t xml:space="preserve">Plant and equipment </t>
  </si>
  <si>
    <t>Straight line</t>
  </si>
  <si>
    <t>Plant and equipment - leased assets capitilised</t>
  </si>
  <si>
    <t xml:space="preserve">  Less: Accumulated depreciation</t>
  </si>
  <si>
    <t>Non - current receivables</t>
  </si>
  <si>
    <t>Are trade debtors ceded to the bank for the overdraft facility?</t>
  </si>
  <si>
    <t>Trade debtors are ceded to…</t>
  </si>
  <si>
    <t>Interest bearing borrowings</t>
  </si>
  <si>
    <t>(Increase) / Decrease in inventory</t>
  </si>
  <si>
    <t>(Increase) / Decrease in accounts receivable</t>
  </si>
  <si>
    <t>Increase / (Decrease) in accounts payable</t>
  </si>
  <si>
    <t>(Increase) / Decrease in investments</t>
  </si>
  <si>
    <t>(Increase) / Decrease in non-current receivables</t>
  </si>
  <si>
    <t>Increase / (Decrease) in interest bearing borrowings</t>
  </si>
  <si>
    <t>Increase / (Decrease) in interest free borrowings</t>
  </si>
  <si>
    <t>Capital Gains profit/loss</t>
  </si>
  <si>
    <t>Accounting fee accrual</t>
  </si>
  <si>
    <t>Main - T/A</t>
  </si>
  <si>
    <t>Depr - Plant and machinery</t>
  </si>
  <si>
    <t>Motor vehicle expenses - Licenses</t>
  </si>
  <si>
    <t>Motor vehicle expenses - General</t>
  </si>
  <si>
    <t>Rent received (not main income)</t>
  </si>
  <si>
    <t>Interest received--------------------------</t>
  </si>
  <si>
    <t>Depr - Furniture and fittings</t>
  </si>
  <si>
    <t>Legal expenses - tax deductible</t>
  </si>
  <si>
    <t>Legal expenses - non deductible</t>
  </si>
  <si>
    <t>Penalties and interest - SARS</t>
  </si>
  <si>
    <t>Interest received-----------------------</t>
  </si>
  <si>
    <t>Traveling and accommodation</t>
  </si>
  <si>
    <t>PLANT AND MACHINERY - COST</t>
  </si>
  <si>
    <t>Plant and machinery - cost b/fwd</t>
  </si>
  <si>
    <t>Plant and machinery - additions</t>
  </si>
  <si>
    <t>Plant and machinery - cost of sales</t>
  </si>
  <si>
    <t>PLANT AND MACHINERY - ACC DEPR</t>
  </si>
  <si>
    <t>Plant and machinery - acc depr b/fwd</t>
  </si>
  <si>
    <t>Plant and machinery - depr this year</t>
  </si>
  <si>
    <t>Plant and machinery - acc depr on sales</t>
  </si>
  <si>
    <t>Motor vehicles - cost b/fwd</t>
  </si>
  <si>
    <t>Motor vehicles - additions</t>
  </si>
  <si>
    <t>Motor vehicles - cost of sales</t>
  </si>
  <si>
    <t>Motor vehicles - acc depr b/fwd</t>
  </si>
  <si>
    <t>Motor vehicles - depr this year</t>
  </si>
  <si>
    <t>Motor vehicles - acc depr on sales</t>
  </si>
  <si>
    <t>Electronic equipment - cost b/fwd</t>
  </si>
  <si>
    <t>Electronic equipment - additions</t>
  </si>
  <si>
    <t>Electronic equipment - cost of sales</t>
  </si>
  <si>
    <t>Electronic equipment - acc depr b/fwd</t>
  </si>
  <si>
    <t>Electronic equipment - depr this year</t>
  </si>
  <si>
    <t>Electronic equipment - acc depr on sales</t>
  </si>
  <si>
    <t>FURNITURE AND FITTINGS - COST</t>
  </si>
  <si>
    <t>Furniture and fittings - cost b/fwd</t>
  </si>
  <si>
    <t>Furniture and fittings - additions</t>
  </si>
  <si>
    <t>Furniture and fittings - cost of sales</t>
  </si>
  <si>
    <t>FURNITURE AND FITTINGS - ACC DEPR</t>
  </si>
  <si>
    <t>Furniture and fittings - acc depr b/fwd</t>
  </si>
  <si>
    <t>Furniture and fittings - depr this year</t>
  </si>
  <si>
    <t>Furniture and fittings - acc depr on sales</t>
  </si>
  <si>
    <t>Sundry customers</t>
  </si>
  <si>
    <t>Suspense account</t>
  </si>
  <si>
    <t>Electronic</t>
  </si>
  <si>
    <t>Motor</t>
  </si>
  <si>
    <t>lease agreement</t>
  </si>
  <si>
    <t>Trial balance</t>
  </si>
  <si>
    <t>Business address</t>
  </si>
  <si>
    <t>Cash Flow Statement - previous year</t>
  </si>
  <si>
    <t>Adjust to circumstances or delete the section rows on FS sheet if not applicable</t>
  </si>
  <si>
    <t>when each partner is responsible for a different trading activity</t>
  </si>
  <si>
    <t>Opening balance for current year</t>
  </si>
  <si>
    <t>Partner responsible for activity's share in Partnership</t>
  </si>
  <si>
    <t>Water and electricity</t>
  </si>
  <si>
    <t>Complete the Trial Balance with the current year entries (Column D and E).</t>
  </si>
  <si>
    <t>or Balance Sheet items for automatic update to Trial Balance).</t>
  </si>
  <si>
    <t>TrialBalanceC.</t>
  </si>
  <si>
    <t>Previous year figures are typed into column A.</t>
  </si>
  <si>
    <t>year A column.</t>
  </si>
  <si>
    <t>sheet to go back to the main TB.</t>
  </si>
  <si>
    <t>to the main Trial Balance.</t>
  </si>
  <si>
    <t>Go to the FARegister sheet and complete the Fixed Asset Register (see instructions below).</t>
  </si>
  <si>
    <t>Fixed Assets program.</t>
  </si>
  <si>
    <t>Go to the Journals sheet to write your journals.</t>
  </si>
  <si>
    <t>Choose the item from the drop down boxes for I/S and B/S.</t>
  </si>
  <si>
    <t>Choose the next item of the journal on the next row.</t>
  </si>
  <si>
    <t>on the Journals sheet again. A red "ERROR" message will appear next to the item.</t>
  </si>
  <si>
    <t>Press Control and C to copy</t>
  </si>
  <si>
    <t>click Find All</t>
  </si>
  <si>
    <t>All you have to do now is to fit the pages by deleting or adding rows and delete headings</t>
  </si>
  <si>
    <t>For example, at the Notes section, click one row below the note and highlight through the heading</t>
  </si>
  <si>
    <t>till before the next note (or date heading) and delete rows.</t>
  </si>
  <si>
    <t>If your detail Income Statement can be fitted on one page, go to carried forward cell, highlight till</t>
  </si>
  <si>
    <t>balance brought forward and delete rows.</t>
  </si>
  <si>
    <t>Tips</t>
  </si>
  <si>
    <t>Next to Digit grouping symbol, delete the comma and space bar once. Click apply, OK, Apply</t>
  </si>
  <si>
    <t>and OK.</t>
  </si>
  <si>
    <t>When you have further operating and administration expenses filled in on the green</t>
  </si>
  <si>
    <t>Do the alphabetical sort only on the FSFinal sheet and not on the FS sheet.</t>
  </si>
  <si>
    <t>next to the print preview icon on the top left corner. Go to More Commands.</t>
  </si>
  <si>
    <t>Add the icons for insert and delete rows and columns.</t>
  </si>
  <si>
    <t>For example: If you want to move the depreciation from the Main Trial Balance to the first</t>
  </si>
  <si>
    <t>other activity Trial Balance (TrialBalanceA) - write the journal for depreciation on the other</t>
  </si>
  <si>
    <t>activity (JournalsA sheet) and contra the journal on the main journals sheet - DR Acc depr,</t>
  </si>
  <si>
    <t>CR depreciation.</t>
  </si>
  <si>
    <t>provided for on any of the trading activities.</t>
  </si>
  <si>
    <t>For other income or expenses, write the journal on the Trial Balance you want it to show</t>
  </si>
  <si>
    <t>with the other leg of the journal the Suspense Account right at the bottom. Write the</t>
  </si>
  <si>
    <t>journal as a contra on the Trial Balance you want it to be removed, with the other leg of the</t>
  </si>
  <si>
    <t>journal also the Suspense Account.</t>
  </si>
  <si>
    <t>click on Custom Header. Click on Center Section, Enter once, type in DRAFT.</t>
  </si>
  <si>
    <t>Highlight DRAFT and click on A, choose font style as Bold and size as 24.</t>
  </si>
  <si>
    <t>the previous year file (column L) and Paste special, Values to the current year Trial Balance</t>
  </si>
  <si>
    <t>(column A)</t>
  </si>
  <si>
    <t>The fixed assets detail on the previous year file can also be copied to the following year file.</t>
  </si>
  <si>
    <t>Highlight the detail on the FARegister and copy to the following year file for each section.</t>
  </si>
  <si>
    <t>support@fseasy.co.za</t>
  </si>
  <si>
    <t>If there is more than two partners, always make the first two partners the signatories.</t>
  </si>
  <si>
    <t>Balances beginning of year</t>
  </si>
  <si>
    <t>Balances end of year</t>
  </si>
  <si>
    <t>Penalties &amp; interest SARS</t>
  </si>
  <si>
    <t>BALANCES WITH FA REGISTER</t>
  </si>
  <si>
    <r>
      <t xml:space="preserve">Fill in the previous year's figures on the </t>
    </r>
    <r>
      <rPr>
        <b/>
        <sz val="11"/>
        <rFont val="Calibri"/>
        <family val="2"/>
      </rPr>
      <t>Trial Balance</t>
    </r>
    <r>
      <rPr>
        <sz val="11"/>
        <rFont val="Calibri"/>
        <family val="2"/>
      </rPr>
      <t xml:space="preserve"> (Column A).</t>
    </r>
  </si>
  <si>
    <r>
      <t xml:space="preserve">Complete the </t>
    </r>
    <r>
      <rPr>
        <b/>
        <sz val="11"/>
        <rFont val="Calibri"/>
        <family val="2"/>
      </rPr>
      <t>Fixed Asset Register</t>
    </r>
    <r>
      <rPr>
        <sz val="11"/>
        <rFont val="Calibri"/>
        <family val="2"/>
      </rPr>
      <t>.</t>
    </r>
  </si>
  <si>
    <r>
      <t xml:space="preserve">Write the </t>
    </r>
    <r>
      <rPr>
        <b/>
        <sz val="11"/>
        <rFont val="Calibri"/>
        <family val="2"/>
      </rPr>
      <t>journals</t>
    </r>
    <r>
      <rPr>
        <sz val="11"/>
        <rFont val="Calibri"/>
        <family val="2"/>
      </rPr>
      <t xml:space="preserve"> on the Journals sheet (drop down boxes to choose Income Statement</t>
    </r>
  </si>
  <si>
    <r>
      <t xml:space="preserve">Complete your </t>
    </r>
    <r>
      <rPr>
        <b/>
        <sz val="11"/>
        <rFont val="Calibri"/>
        <family val="2"/>
      </rPr>
      <t>Working Papers</t>
    </r>
    <r>
      <rPr>
        <sz val="11"/>
        <rFont val="Calibri"/>
        <family val="2"/>
      </rPr>
      <t>.</t>
    </r>
  </si>
  <si>
    <r>
      <t xml:space="preserve">Complete the rest of the </t>
    </r>
    <r>
      <rPr>
        <b/>
        <sz val="11"/>
        <rFont val="Calibri"/>
        <family val="2"/>
      </rPr>
      <t>Criteria</t>
    </r>
    <r>
      <rPr>
        <sz val="11"/>
        <rFont val="Calibri"/>
        <family val="2"/>
      </rPr>
      <t xml:space="preserve"> sheet.</t>
    </r>
  </si>
  <si>
    <r>
      <t xml:space="preserve">Your Financial Statements are </t>
    </r>
    <r>
      <rPr>
        <b/>
        <sz val="11"/>
        <rFont val="Calibri"/>
        <family val="2"/>
      </rPr>
      <t>ready to be printed</t>
    </r>
    <r>
      <rPr>
        <sz val="11"/>
        <rFont val="Calibri"/>
        <family val="2"/>
      </rPr>
      <t xml:space="preserve"> under 10 minutes.</t>
    </r>
  </si>
  <si>
    <r>
      <t xml:space="preserve">If there is a </t>
    </r>
    <r>
      <rPr>
        <b/>
        <sz val="11"/>
        <rFont val="Calibri"/>
        <family val="2"/>
      </rPr>
      <t>comma as your thousands separator</t>
    </r>
    <r>
      <rPr>
        <sz val="11"/>
        <rFont val="Calibri"/>
        <family val="2"/>
      </rPr>
      <t>, do the following:</t>
    </r>
  </si>
  <si>
    <r>
      <t xml:space="preserve">sections of the Trial Balance - </t>
    </r>
    <r>
      <rPr>
        <b/>
        <sz val="11"/>
        <rFont val="Calibri"/>
        <family val="2"/>
      </rPr>
      <t>to sort the Detailed Income Statement on your FSFinal sheet</t>
    </r>
  </si>
  <si>
    <r>
      <rPr>
        <b/>
        <sz val="11"/>
        <rFont val="Calibri"/>
        <family val="2"/>
      </rPr>
      <t>alphabetically</t>
    </r>
    <r>
      <rPr>
        <sz val="11"/>
        <rFont val="Calibri"/>
        <family val="2"/>
      </rPr>
      <t>, highlight the expenses from column D to O - click Sort &amp; Filter icon, sort A to Z</t>
    </r>
  </si>
  <si>
    <r>
      <t xml:space="preserve">If you do not have </t>
    </r>
    <r>
      <rPr>
        <b/>
        <sz val="11"/>
        <rFont val="Calibri"/>
        <family val="2"/>
      </rPr>
      <t>icons for insert and delete rows or columns</t>
    </r>
    <r>
      <rPr>
        <sz val="11"/>
        <rFont val="Calibri"/>
        <family val="2"/>
      </rPr>
      <t>, click on the drop down box</t>
    </r>
  </si>
  <si>
    <r>
      <t xml:space="preserve">Income and expenses </t>
    </r>
    <r>
      <rPr>
        <b/>
        <sz val="11"/>
        <rFont val="Calibri"/>
        <family val="2"/>
      </rPr>
      <t>can be moved between the different detailed Income Statements</t>
    </r>
    <r>
      <rPr>
        <sz val="11"/>
        <rFont val="Calibri"/>
        <family val="2"/>
      </rPr>
      <t>.</t>
    </r>
  </si>
  <si>
    <r>
      <rPr>
        <b/>
        <sz val="11"/>
        <rFont val="Calibri"/>
        <family val="2"/>
      </rPr>
      <t>Draft statements</t>
    </r>
    <r>
      <rPr>
        <sz val="11"/>
        <rFont val="Calibri"/>
        <family val="2"/>
      </rPr>
      <t xml:space="preserve"> - click on Page Layout, click on Print Titles, click on Header/Footer,</t>
    </r>
  </si>
  <si>
    <r>
      <t xml:space="preserve">In the second year of using the FSEasy file, the </t>
    </r>
    <r>
      <rPr>
        <b/>
        <sz val="11"/>
        <rFont val="Calibri"/>
        <family val="2"/>
      </rPr>
      <t>previous year figures can be copied</t>
    </r>
    <r>
      <rPr>
        <sz val="11"/>
        <rFont val="Calibri"/>
        <family val="2"/>
      </rPr>
      <t xml:space="preserve"> from</t>
    </r>
  </si>
  <si>
    <t>ACCOUNTING FEE ACCRUAL</t>
  </si>
  <si>
    <r>
      <t xml:space="preserve">Modify the </t>
    </r>
    <r>
      <rPr>
        <b/>
        <sz val="11"/>
        <rFont val="Calibri"/>
        <family val="2"/>
      </rPr>
      <t>reports</t>
    </r>
    <r>
      <rPr>
        <sz val="11"/>
        <rFont val="Calibri"/>
        <family val="2"/>
      </rPr>
      <t xml:space="preserve"> to include your header and footer to the Master file (FS and FS2 spreadsheet).</t>
    </r>
  </si>
  <si>
    <t>The FS2 sheet is for first year financials, with no comparative figures.</t>
  </si>
  <si>
    <t>in the Notes section to fit the info on one page.</t>
  </si>
  <si>
    <t>Fill in (or copy from your own previous year Asset register) the details in columns B to E.</t>
  </si>
  <si>
    <t>previous year's file (column R and S) - "copy, paste special, values".</t>
  </si>
  <si>
    <t>The journals for provision of expenses and income (for example partners' remuneration), can be</t>
  </si>
  <si>
    <t>D and E of the current year.</t>
  </si>
  <si>
    <r>
      <t xml:space="preserve">Click on cell </t>
    </r>
    <r>
      <rPr>
        <sz val="11"/>
        <color rgb="FFFF0000"/>
        <rFont val="Calibri"/>
        <family val="2"/>
      </rPr>
      <t>F1</t>
    </r>
    <r>
      <rPr>
        <sz val="11"/>
        <rFont val="Calibri"/>
        <family val="2"/>
      </rPr>
      <t xml:space="preserve"> to go to the first other activity Trial Balance . Click on </t>
    </r>
    <r>
      <rPr>
        <sz val="11"/>
        <color rgb="FFFF0000"/>
        <rFont val="Calibri"/>
        <family val="2"/>
      </rPr>
      <t>C1</t>
    </r>
    <r>
      <rPr>
        <sz val="11"/>
        <rFont val="Calibri"/>
        <family val="2"/>
      </rPr>
      <t xml:space="preserve"> on the TrialBalanceA</t>
    </r>
  </si>
  <si>
    <r>
      <t xml:space="preserve">you are taken to the Debtors working paper. Click on cell </t>
    </r>
    <r>
      <rPr>
        <sz val="11"/>
        <color rgb="FFFF0000"/>
        <rFont val="Calibri"/>
        <family val="2"/>
      </rPr>
      <t>C4</t>
    </r>
    <r>
      <rPr>
        <sz val="11"/>
        <rFont val="Calibri"/>
        <family val="2"/>
      </rPr>
      <t xml:space="preserve"> on the Debtors sheet to go back</t>
    </r>
  </si>
  <si>
    <r>
      <t xml:space="preserve">Make sure that cell </t>
    </r>
    <r>
      <rPr>
        <sz val="11"/>
        <color rgb="FFFF0000"/>
        <rFont val="Calibri"/>
        <family val="2"/>
      </rPr>
      <t>V2</t>
    </r>
    <r>
      <rPr>
        <sz val="11"/>
        <rFont val="Calibri"/>
        <family val="2"/>
      </rPr>
      <t xml:space="preserve"> and </t>
    </r>
    <r>
      <rPr>
        <sz val="11"/>
        <color rgb="FFFF0000"/>
        <rFont val="Calibri"/>
        <family val="2"/>
      </rPr>
      <t>X2</t>
    </r>
    <r>
      <rPr>
        <sz val="11"/>
        <rFont val="Calibri"/>
        <family val="2"/>
      </rPr>
      <t xml:space="preserve"> on the FS sheet are YES (cell </t>
    </r>
    <r>
      <rPr>
        <sz val="11"/>
        <color rgb="FFFF0000"/>
        <rFont val="Calibri"/>
        <family val="2"/>
      </rPr>
      <t>U2</t>
    </r>
    <r>
      <rPr>
        <sz val="11"/>
        <rFont val="Calibri"/>
        <family val="2"/>
      </rPr>
      <t xml:space="preserve"> on the FS2 sheet).</t>
    </r>
  </si>
  <si>
    <t>Statements, add rows on the Financial Statements and link to the Criteria sheet.</t>
  </si>
  <si>
    <t>If your Financial Statements are for less than a year period, do the following:</t>
  </si>
  <si>
    <t>Highlight the whole Financial Statements sheet by clicking on the arrow at the top left corner of the</t>
  </si>
  <si>
    <t>sheet.</t>
  </si>
  <si>
    <t>Click on the Find &amp; Select icon and choose the replace option. Type in YEAR and replace by PERIOD,</t>
  </si>
  <si>
    <t>ABC PARTNERSHIP</t>
  </si>
  <si>
    <t>ABC Partnership</t>
  </si>
  <si>
    <t>A Individual</t>
  </si>
  <si>
    <t>B Individual</t>
  </si>
  <si>
    <t>C Individual</t>
  </si>
  <si>
    <t>D Individual</t>
  </si>
  <si>
    <t>section.</t>
  </si>
  <si>
    <t>Do the same with Year and year. Make sure the "Match case" option is clicked under the options</t>
  </si>
  <si>
    <r>
      <t xml:space="preserve">Fill in the </t>
    </r>
    <r>
      <rPr>
        <b/>
        <sz val="11"/>
        <rFont val="Calibri"/>
        <family val="2"/>
      </rPr>
      <t>Criteria</t>
    </r>
    <r>
      <rPr>
        <sz val="11"/>
        <rFont val="Calibri"/>
        <family val="2"/>
      </rPr>
      <t xml:space="preserve"> from row </t>
    </r>
    <r>
      <rPr>
        <sz val="11"/>
        <color rgb="FFFF0000"/>
        <rFont val="Calibri"/>
        <family val="2"/>
      </rPr>
      <t>1 to 59</t>
    </r>
  </si>
  <si>
    <r>
      <t xml:space="preserve">If you choose Cell </t>
    </r>
    <r>
      <rPr>
        <sz val="11"/>
        <color rgb="FFFF0000"/>
        <rFont val="Calibri"/>
        <family val="2"/>
      </rPr>
      <t>F196</t>
    </r>
    <r>
      <rPr>
        <sz val="11"/>
        <rFont val="Calibri"/>
        <family val="2"/>
      </rPr>
      <t xml:space="preserve"> on the Criteria sheet as No - </t>
    </r>
    <r>
      <rPr>
        <b/>
        <sz val="11"/>
        <rFont val="Calibri"/>
        <family val="2"/>
      </rPr>
      <t>Cash flow not presented</t>
    </r>
    <r>
      <rPr>
        <sz val="11"/>
        <rFont val="Calibri"/>
        <family val="2"/>
      </rPr>
      <t xml:space="preserve"> - delete the rows of the </t>
    </r>
  </si>
  <si>
    <r>
      <t xml:space="preserve">If you want the notes (cell </t>
    </r>
    <r>
      <rPr>
        <sz val="11"/>
        <color rgb="FFFF0000"/>
        <rFont val="Calibri"/>
        <family val="2"/>
      </rPr>
      <t>G90</t>
    </r>
    <r>
      <rPr>
        <sz val="11"/>
        <rFont val="Calibri"/>
        <family val="2"/>
      </rPr>
      <t xml:space="preserve"> and </t>
    </r>
    <r>
      <rPr>
        <sz val="11"/>
        <color rgb="FFFF0000"/>
        <rFont val="Calibri"/>
        <family val="2"/>
      </rPr>
      <t>F118</t>
    </r>
    <r>
      <rPr>
        <sz val="11"/>
        <rFont val="Calibri"/>
        <family val="2"/>
      </rPr>
      <t xml:space="preserve"> on the Criteria sheet) to show on the Financial</t>
    </r>
  </si>
  <si>
    <r>
      <t xml:space="preserve">FS sheet and copy, paste special, values to the Criteria sheet cell </t>
    </r>
    <r>
      <rPr>
        <sz val="11"/>
        <color rgb="FFFF0000"/>
        <rFont val="Calibri"/>
        <family val="2"/>
      </rPr>
      <t>H211</t>
    </r>
    <r>
      <rPr>
        <sz val="11"/>
        <rFont val="Calibri"/>
        <family val="2"/>
      </rPr>
      <t>.</t>
    </r>
  </si>
  <si>
    <t>presented to the Partners:</t>
  </si>
  <si>
    <t>The reports and statements set out below comprise the annual Financial Statements</t>
  </si>
  <si>
    <t>domicile</t>
  </si>
  <si>
    <t xml:space="preserve">Country of incorporation and </t>
  </si>
  <si>
    <t>Partner 1</t>
  </si>
  <si>
    <t>ADMINISTRATIVE EXPENSES</t>
  </si>
  <si>
    <t>Sale of goods</t>
  </si>
  <si>
    <t>Rendering of services</t>
  </si>
  <si>
    <t>Commissions received</t>
  </si>
  <si>
    <t>1000/004</t>
  </si>
  <si>
    <t>1000/005</t>
  </si>
  <si>
    <t>1000/006</t>
  </si>
  <si>
    <t>1000/007</t>
  </si>
  <si>
    <t>Inventories</t>
  </si>
  <si>
    <t>OPERATING EXPENSES</t>
  </si>
  <si>
    <t>PREVIOUS YEAR</t>
  </si>
  <si>
    <t>Previous Year</t>
  </si>
  <si>
    <t>Cummulative balance - Capital account for various activities (Note 14.3 on FS Sheet)</t>
  </si>
  <si>
    <t>Note 14.3 is for information purposes if you want to keep record of each activity's profitability and</t>
  </si>
  <si>
    <t>Purhases of plant and equipment</t>
  </si>
  <si>
    <t>Purchases of plant and equipment</t>
  </si>
  <si>
    <t>3000/280</t>
  </si>
  <si>
    <t>Amortisation of goodwill</t>
  </si>
  <si>
    <t>3000/290</t>
  </si>
  <si>
    <t>Impairment losses</t>
  </si>
  <si>
    <t>7000/001</t>
  </si>
  <si>
    <t>GOODWILL - COST</t>
  </si>
  <si>
    <t>7000/002</t>
  </si>
  <si>
    <t>Goodwill - cost b/fwd</t>
  </si>
  <si>
    <t>7000/003</t>
  </si>
  <si>
    <t>Goodwill - additions</t>
  </si>
  <si>
    <t>7000/005</t>
  </si>
  <si>
    <t>GOODWILL - ACC AMORTISATION</t>
  </si>
  <si>
    <t>7000/006</t>
  </si>
  <si>
    <t>Goodwill - acc amortisation b/fwd</t>
  </si>
  <si>
    <t>7000/007</t>
  </si>
  <si>
    <t>Goodwill - amortisation this year</t>
  </si>
  <si>
    <t>7000/010</t>
  </si>
  <si>
    <t>GOODWILL - IMPAIRMENT</t>
  </si>
  <si>
    <t>Goodwill - impairment loss b/fwd</t>
  </si>
  <si>
    <t>7000/012</t>
  </si>
  <si>
    <t>Goodwill - impairment loss this year</t>
  </si>
  <si>
    <t>7000/021</t>
  </si>
  <si>
    <t>PREPAID LEASE AGREEMENT - COST</t>
  </si>
  <si>
    <t>7000/022</t>
  </si>
  <si>
    <t>Prepaid lease agreement - cost b/fwd</t>
  </si>
  <si>
    <t>7000/023</t>
  </si>
  <si>
    <t>Prepaid lease agreement - additions</t>
  </si>
  <si>
    <t>PREPAID LEASE AGREEMENT - ACC AMORTISATION</t>
  </si>
  <si>
    <t>7000/026</t>
  </si>
  <si>
    <t>Prepaid lease agreement - acc amortisation b/fwd</t>
  </si>
  <si>
    <t>7000/027</t>
  </si>
  <si>
    <t>Prepaid lease agreement - amortisation this year</t>
  </si>
  <si>
    <t>7000/030</t>
  </si>
  <si>
    <t>PREPAID LEASE AGREEMENT - IMPAIRMENT</t>
  </si>
  <si>
    <t>7000/031</t>
  </si>
  <si>
    <t>Prepaid lease agreement - impairment loss b/fwd</t>
  </si>
  <si>
    <t>7000/032</t>
  </si>
  <si>
    <t>Prepaid lease agreement - impairment loss this year</t>
  </si>
  <si>
    <t>Intangible assets</t>
  </si>
  <si>
    <t>Carrying value at beginning of year</t>
  </si>
  <si>
    <t>Additions</t>
  </si>
  <si>
    <t>Annual amortisation</t>
  </si>
  <si>
    <t>Impairment loss</t>
  </si>
  <si>
    <t>Carrying value at the end of year</t>
  </si>
  <si>
    <t>Increase in intangibles</t>
  </si>
  <si>
    <t xml:space="preserve">Amortisation of prepaid </t>
  </si>
  <si>
    <t>value of R      and which bears interest at x% p.a.</t>
  </si>
  <si>
    <t>inclusive of capital and interest.</t>
  </si>
  <si>
    <t>and is repayable in equal monthly instalments of R     ,</t>
  </si>
  <si>
    <t>Delete if not applicable</t>
  </si>
  <si>
    <t>There can be a rounding difference for column L. Go to one of the Partners' capital account and choose</t>
  </si>
  <si>
    <t>difference - usually R1 or R2.</t>
  </si>
  <si>
    <t>one of the profits distributed accounts (column L) and press F2 and add or subtract the rounding</t>
  </si>
  <si>
    <t>Interest at the SARS official rate</t>
  </si>
  <si>
    <t>The figures for columns F,G and H are transferred from the individual Trial Balances for each other</t>
  </si>
  <si>
    <t>activity.</t>
  </si>
  <si>
    <t>FS EASY</t>
  </si>
  <si>
    <t>Less: Residential rental</t>
  </si>
  <si>
    <t>When you want to keep track of each activity's net profit each year and you want to allocate</t>
  </si>
  <si>
    <t>expenses from the main activity to each other activity (for example: Water and Electricity paid for</t>
  </si>
  <si>
    <r>
      <t xml:space="preserve">by the main activity), you can make use of the note to the Financial Statements </t>
    </r>
    <r>
      <rPr>
        <sz val="11"/>
        <color rgb="FFFF0000"/>
        <rFont val="Calibri"/>
        <family val="2"/>
      </rPr>
      <t>(Note 14.3)</t>
    </r>
    <r>
      <rPr>
        <sz val="11"/>
        <rFont val="Calibri"/>
        <family val="2"/>
      </rPr>
      <t xml:space="preserve"> and</t>
    </r>
  </si>
  <si>
    <r>
      <t xml:space="preserve">row </t>
    </r>
    <r>
      <rPr>
        <sz val="11"/>
        <color rgb="FFFF0000"/>
        <rFont val="Calibri"/>
        <family val="2"/>
      </rPr>
      <t xml:space="preserve">109 </t>
    </r>
    <r>
      <rPr>
        <sz val="11"/>
        <rFont val="Calibri"/>
        <family val="2"/>
      </rPr>
      <t>on the Criteria sheet or</t>
    </r>
  </si>
  <si>
    <t>you can allocate expenses from the main activity to each other activity with journals explained above.</t>
  </si>
  <si>
    <t>Increase / (Decrease) in short term loans</t>
  </si>
  <si>
    <t>Index reference, the Cash Flow Statement, the note to the Cash Flow Statement - Reconciliation of</t>
  </si>
  <si>
    <r>
      <t xml:space="preserve">profit before taxation to cash generated from operations and the second part of </t>
    </r>
    <r>
      <rPr>
        <sz val="11"/>
        <color rgb="FFFF0000"/>
        <rFont val="Calibri"/>
        <family val="2"/>
      </rPr>
      <t>Note 13</t>
    </r>
    <r>
      <rPr>
        <sz val="11"/>
        <rFont val="Calibri"/>
        <family val="2"/>
      </rPr>
      <t>.</t>
    </r>
  </si>
  <si>
    <t>The 2024 file can be used for previous years' Financial Statements.</t>
  </si>
  <si>
    <t>Click on the Control panel icon on your screen.</t>
  </si>
  <si>
    <t>Click on Change the date, time or number format under the Clock and region section.</t>
  </si>
  <si>
    <t>Click on Additional Settings. Change the Decimal symbol to a dot.</t>
  </si>
  <si>
    <r>
      <t xml:space="preserve">Highlight columns </t>
    </r>
    <r>
      <rPr>
        <sz val="11"/>
        <color rgb="FFFF0000"/>
        <rFont val="Calibri"/>
        <family val="2"/>
      </rPr>
      <t>R and S</t>
    </r>
    <r>
      <rPr>
        <sz val="11"/>
        <rFont val="Calibri"/>
        <family val="2"/>
      </rPr>
      <t xml:space="preserve"> and copy, paste special, values for each section to column</t>
    </r>
  </si>
  <si>
    <r>
      <t>Complete the Tax</t>
    </r>
    <r>
      <rPr>
        <b/>
        <sz val="11"/>
        <rFont val="Calibri"/>
        <family val="2"/>
      </rPr>
      <t xml:space="preserve"> Asset Register </t>
    </r>
    <r>
      <rPr>
        <sz val="11"/>
        <rFont val="Calibri"/>
        <family val="2"/>
      </rPr>
      <t>if different than the Fixed Asset Register.</t>
    </r>
  </si>
  <si>
    <t>Do this for operating and administration expenses separately.</t>
  </si>
  <si>
    <r>
      <t xml:space="preserve">Make sure, on the FS sheet (or FS2 sheet), that cell </t>
    </r>
    <r>
      <rPr>
        <sz val="11"/>
        <color rgb="FFFF0000"/>
        <rFont val="Calibri"/>
        <family val="2"/>
      </rPr>
      <t>V2</t>
    </r>
    <r>
      <rPr>
        <sz val="11"/>
        <rFont val="Calibri"/>
        <family val="2"/>
      </rPr>
      <t xml:space="preserve"> and cell </t>
    </r>
    <r>
      <rPr>
        <sz val="11"/>
        <color rgb="FFFF0000"/>
        <rFont val="Calibri"/>
        <family val="2"/>
      </rPr>
      <t>X2</t>
    </r>
    <r>
      <rPr>
        <sz val="11"/>
        <rFont val="Calibri"/>
        <family val="2"/>
      </rPr>
      <t xml:space="preserve"> (or cell </t>
    </r>
    <r>
      <rPr>
        <sz val="11"/>
        <color rgb="FFFF0000"/>
        <rFont val="Calibri"/>
        <family val="2"/>
      </rPr>
      <t>U2</t>
    </r>
    <r>
      <rPr>
        <sz val="11"/>
        <rFont val="Calibri"/>
        <family val="2"/>
      </rPr>
      <t xml:space="preserve"> on FS2) are </t>
    </r>
    <r>
      <rPr>
        <b/>
        <sz val="11"/>
        <rFont val="Calibri"/>
        <family val="2"/>
      </rPr>
      <t>"YES"</t>
    </r>
    <r>
      <rPr>
        <sz val="11"/>
        <rFont val="Calibri"/>
        <family val="2"/>
      </rPr>
      <t>.</t>
    </r>
  </si>
  <si>
    <t>sheets if your client provides in Excel format.</t>
  </si>
  <si>
    <r>
      <t xml:space="preserve">Make sure that the Fixed Asset register balances with the Trial Balance - row </t>
    </r>
    <r>
      <rPr>
        <sz val="11"/>
        <color rgb="FFFF0000"/>
        <rFont val="Calibri"/>
        <family val="2"/>
      </rPr>
      <t>17</t>
    </r>
    <r>
      <rPr>
        <sz val="11"/>
        <rFont val="Calibri"/>
        <family val="2"/>
      </rPr>
      <t>.</t>
    </r>
  </si>
  <si>
    <r>
      <t xml:space="preserve">Column K provides you with links to the Working Papers. For example if you click on cell </t>
    </r>
    <r>
      <rPr>
        <sz val="11"/>
        <color rgb="FFFF0000"/>
        <rFont val="Calibri"/>
        <family val="2"/>
      </rPr>
      <t>K279</t>
    </r>
    <r>
      <rPr>
        <sz val="11"/>
        <rFont val="Calibri"/>
        <family val="2"/>
      </rPr>
      <t>,</t>
    </r>
  </si>
  <si>
    <t>Secured by a finance lease over a motor vehicle with a book</t>
  </si>
  <si>
    <t>T/A SEAFRONT HOTEL, SEAFRONT RESTAURANT AND SURF SHOP</t>
  </si>
  <si>
    <t>SEAFRONT HOTEL</t>
  </si>
  <si>
    <t>SEAFRONT RESTAURANT</t>
  </si>
  <si>
    <t>SURF SHOP</t>
  </si>
  <si>
    <t>Seafront Hotel</t>
  </si>
  <si>
    <t>Seafront Restaurant</t>
  </si>
  <si>
    <t>Surf Shop</t>
  </si>
  <si>
    <t>Hotel industry</t>
  </si>
  <si>
    <t>Restaurant industry</t>
  </si>
  <si>
    <t>Surf shop</t>
  </si>
  <si>
    <t>Bank overdrafts are now classified as Cash and cash equivalents and not shown under short term loans</t>
  </si>
  <si>
    <t>on the Cash Flow Statement. When you copy the cash flow from the previous period to the current</t>
  </si>
  <si>
    <t>year Criteria, you'll have to adjust the overdrafts included in Increase/(decrease) of short term loans.</t>
  </si>
  <si>
    <t>Nature of operations and</t>
  </si>
  <si>
    <t>principal activities</t>
  </si>
  <si>
    <t>FSEasy</t>
  </si>
  <si>
    <t>Table of contents</t>
  </si>
  <si>
    <t>Page</t>
  </si>
  <si>
    <t>Secretarial information</t>
  </si>
  <si>
    <t>Partners' responsibility statement</t>
  </si>
  <si>
    <t>Accounting Officer's report</t>
  </si>
  <si>
    <t>Statement of comprehensive income</t>
  </si>
  <si>
    <t>Statement of financial position</t>
  </si>
  <si>
    <t>Statement of cash flows</t>
  </si>
  <si>
    <t>STATEMENT OF CASH FLOWS FOR THE YEAR ENDED</t>
  </si>
  <si>
    <t>Notes to the Financial Statements</t>
  </si>
  <si>
    <t>Detailed income statement</t>
  </si>
  <si>
    <t>Statement of taxable income of partners</t>
  </si>
  <si>
    <t>Annexure to statement of taxable income</t>
  </si>
  <si>
    <t>Annexures</t>
  </si>
  <si>
    <t>Revenue</t>
  </si>
  <si>
    <t>Cost of sales</t>
  </si>
  <si>
    <t>Other operating income</t>
  </si>
  <si>
    <t>Administrative expenses</t>
  </si>
  <si>
    <t>Finance costs</t>
  </si>
  <si>
    <t>Notes</t>
  </si>
  <si>
    <t>Non-current assets</t>
  </si>
  <si>
    <t>Current assets</t>
  </si>
  <si>
    <t>Total assets</t>
  </si>
  <si>
    <t>Equity - capital account</t>
  </si>
  <si>
    <t>Non-current liabilities</t>
  </si>
  <si>
    <t>Current liabilities</t>
  </si>
  <si>
    <t>Total equity and liabilities</t>
  </si>
  <si>
    <t>Net cash flows from operating activities</t>
  </si>
  <si>
    <t>Net cash flows from investing activities</t>
  </si>
  <si>
    <t>Net cash flows from financing activities</t>
  </si>
  <si>
    <t>cash equivalents during the year</t>
  </si>
  <si>
    <t>Approval of the annual Financial Statements</t>
  </si>
  <si>
    <t>Partners' remuneration</t>
  </si>
  <si>
    <t>Interest received</t>
  </si>
  <si>
    <t xml:space="preserve">Finance lease assets included in plant and equipment </t>
  </si>
  <si>
    <t>Goodwill</t>
  </si>
  <si>
    <t>Prepaid lease agreement</t>
  </si>
  <si>
    <t>Interest</t>
  </si>
  <si>
    <t>Balances</t>
  </si>
  <si>
    <t>to cash generated from operations</t>
  </si>
  <si>
    <t>Less: Cost of sales</t>
  </si>
  <si>
    <t>Less: Operating expenses</t>
  </si>
  <si>
    <t>Less: Administrative expenses</t>
  </si>
  <si>
    <t>Less: Finance costs</t>
  </si>
  <si>
    <t>Net profit/(loss) from other activities</t>
  </si>
  <si>
    <t>Add:</t>
  </si>
  <si>
    <t>Less:</t>
  </si>
  <si>
    <t>Capital gains</t>
  </si>
  <si>
    <t>Taxable</t>
  </si>
  <si>
    <t>Capital gains' tax of partners</t>
  </si>
  <si>
    <t>Less: Costs of sales</t>
  </si>
  <si>
    <t>Partners' responsibility statement and approval</t>
  </si>
  <si>
    <t>Less: Payable within 1 year transferred to current liabilities</t>
  </si>
  <si>
    <t xml:space="preserve">Inventories consist of the following: </t>
  </si>
  <si>
    <t>If you have items on the Statement of comprehensive income and Statement of cash flows with a</t>
  </si>
  <si>
    <t>negative amount of (10,000,000) and more, for example Operating expenses, you'll have to adjust the</t>
  </si>
  <si>
    <t>font size from 25 to 24.</t>
  </si>
  <si>
    <t>Value</t>
  </si>
  <si>
    <t>The pages and font size of the Financial Statements are set up for the printer "Microsoft Print to PDF".</t>
  </si>
  <si>
    <t>Do the page fittings using the "Microsoft Print to PDF" after which you can change to your printer.</t>
  </si>
  <si>
    <t>If the page fittings have not changed, you are good to go. If the page breaks have changed, it is an</t>
  </si>
  <si>
    <t xml:space="preserve">option to use the "Microsoft Print to PDF" printer and print the pdf. pages on your printer. </t>
  </si>
  <si>
    <t>If you have, for example, no motor vehicles, you can delete the column for motor vehicles on the note</t>
  </si>
  <si>
    <t>to Plant and equipment. You can then change the column to no border and move the other columns.</t>
  </si>
  <si>
    <t>Less: Acc depr</t>
  </si>
  <si>
    <t>Less: Accumulated amortisation</t>
  </si>
  <si>
    <t>Less: Accumulated impairment loss</t>
  </si>
  <si>
    <t>The partners are also responsible for such internal control as they determine is</t>
  </si>
  <si>
    <t>necessary to enable the preparation of the Financial Statements that are free from</t>
  </si>
  <si>
    <t xml:space="preserve">material misstatements, whether due to fraud or error and for maintaining adequate </t>
  </si>
  <si>
    <t>accounting records and an effective system of risk management.</t>
  </si>
  <si>
    <t xml:space="preserve">The partners are also responsible for such internal control as they determine is </t>
  </si>
  <si>
    <t>material misstatements, whether due to fraud or error and for maintaining adequate</t>
  </si>
  <si>
    <t>TO THE PARTNERS OF</t>
  </si>
  <si>
    <t>ACCOUNTING OFFICER'S COMPILATION REPORT</t>
  </si>
  <si>
    <t>on Related Services 4410 (Revised), Compilation Engagements.</t>
  </si>
  <si>
    <t>We performed this compilation engagement in accordance with International Standard</t>
  </si>
  <si>
    <t>We have applied our expertise in accounting and financial reporting to assist you in</t>
  </si>
  <si>
    <t>the preparation and presentation of these Financial Statements. We have complied</t>
  </si>
  <si>
    <t>professional competence and due care.</t>
  </si>
  <si>
    <t>with relevant ethical requirements, including principles of integrity, objectivity,</t>
  </si>
  <si>
    <t xml:space="preserve">with relevant ethical requirements, including principles of integrity, objectivity, </t>
  </si>
  <si>
    <t>used to compile them are your responsibility.</t>
  </si>
  <si>
    <t>These Financial Statements and the accuracy and completeness of the information</t>
  </si>
  <si>
    <t>Since a compilation engagement is not an assurance engagement, we are not required</t>
  </si>
  <si>
    <t>compile these Financial Statements.</t>
  </si>
  <si>
    <t>to verify the accuracy or completeness of the information you provided to us to</t>
  </si>
  <si>
    <t>………………………………</t>
  </si>
  <si>
    <t>……………………………</t>
  </si>
  <si>
    <t>The page break must be just above the page number.</t>
  </si>
  <si>
    <t>FINANCIAL STATEMENTS FOR THE YEAR ENDED</t>
  </si>
  <si>
    <t>STATEMENT OF TAXABLE INCOME OF PARTNERS FOR THE</t>
  </si>
  <si>
    <t>ANNEXURE TO STATEMENT OF TAXABLE INCOME FOR THE</t>
  </si>
  <si>
    <r>
      <t xml:space="preserve">Fill in your </t>
    </r>
    <r>
      <rPr>
        <b/>
        <sz val="11"/>
        <rFont val="Calibri"/>
        <family val="2"/>
      </rPr>
      <t>practice details</t>
    </r>
    <r>
      <rPr>
        <sz val="11"/>
        <rFont val="Calibri"/>
        <family val="2"/>
      </rPr>
      <t xml:space="preserve"> on the FS sheet - cell </t>
    </r>
    <r>
      <rPr>
        <sz val="11"/>
        <color rgb="FFFF0000"/>
        <rFont val="Calibri"/>
        <family val="2"/>
      </rPr>
      <t xml:space="preserve">D142 </t>
    </r>
    <r>
      <rPr>
        <sz val="11"/>
        <rFont val="Calibri"/>
        <family val="2"/>
      </rPr>
      <t>and on the FS2 sheet.</t>
    </r>
  </si>
  <si>
    <t>Cumulative profit/(loss) - various activities</t>
  </si>
  <si>
    <t>Some printers may change the page fittings.</t>
  </si>
  <si>
    <r>
      <t xml:space="preserve">The same can be done with the Cash Flow Statement - highlight cells </t>
    </r>
    <r>
      <rPr>
        <sz val="11"/>
        <color rgb="FFFF0000"/>
        <rFont val="Calibri"/>
        <family val="2"/>
      </rPr>
      <t>M387</t>
    </r>
    <r>
      <rPr>
        <sz val="11"/>
        <rFont val="Calibri"/>
        <family val="2"/>
      </rPr>
      <t xml:space="preserve"> to </t>
    </r>
    <r>
      <rPr>
        <sz val="11"/>
        <color rgb="FFFF0000"/>
        <rFont val="Calibri"/>
        <family val="2"/>
      </rPr>
      <t>M436</t>
    </r>
    <r>
      <rPr>
        <sz val="11"/>
        <rFont val="Calibri"/>
        <family val="2"/>
      </rPr>
      <t xml:space="preserve"> on the</t>
    </r>
  </si>
  <si>
    <t>28 FEBRUARY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</si>
</sst>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 #,##0.00_ ;_ * \-#,##0.00_ ;_ * &quot;-&quot;??_ ;_ @_ "/>
    <numFmt numFmtId="166" formatCode="&quot;R&quot;\ #,##0.00_);[Red]\(&quot;R&quot;\ #,##0.00\)"/>
    <numFmt numFmtId="167" formatCode="_(* #,##0_);_(* \(#,##0\);_(* &quot;-&quot;??_);_(@_)"/>
    <numFmt numFmtId="168" formatCode="0.000%"/>
    <numFmt numFmtId="169" formatCode="[$-1C09]dd\ mmmm\ yyyy;@"/>
    <numFmt numFmtId="170" formatCode="_(* #,##0.00_);_(* \(#,##0.00\);_(* \-??_);_(@_)"/>
    <numFmt numFmtId="171" formatCode="_ * #,##0.00_ ;_ * \-#,##0.00_ ;_ * \-??_ ;_ @_ "/>
    <numFmt numFmtId="172" formatCode="&quot; &quot;#,##0.00&quot; &quot;;&quot; (&quot;#,##0.00&quot;)&quot;;&quot; -&quot;00&quot; &quot;;&quot; &quot;@&quot; &quot;"/>
  </numFmts>
  <fonts count="84">
    <font>
      <sz val="10"/>
      <name val="Arial"/>
    </font>
    <font>
      <sz val="11"/>
      <color theme="1"/>
      <name val="Calibri"/>
      <family val="2"/>
      <scheme val="minor"/>
    </font>
    <font>
      <sz val="10"/>
      <name val="Arial"/>
      <family val="2"/>
    </font>
    <font>
      <sz val="10"/>
      <name val="Times New Roman"/>
      <family val="1"/>
    </font>
    <font>
      <b/>
      <sz val="10"/>
      <name val="Times New Roman"/>
      <family val="1"/>
    </font>
    <font>
      <sz val="12"/>
      <name val="Times New Roman"/>
      <family val="1"/>
    </font>
    <font>
      <b/>
      <sz val="12"/>
      <name val="Times New Roman"/>
      <family val="1"/>
    </font>
    <font>
      <b/>
      <sz val="14"/>
      <name val="Times New Roman"/>
      <family val="1"/>
    </font>
    <font>
      <sz val="12"/>
      <color indexed="10"/>
      <name val="Times New Roman"/>
      <family val="1"/>
    </font>
    <font>
      <b/>
      <sz val="18"/>
      <name val="Times New Roman"/>
      <family val="1"/>
    </font>
    <font>
      <b/>
      <sz val="10"/>
      <name val="Arial"/>
      <family val="2"/>
    </font>
    <font>
      <u/>
      <sz val="10"/>
      <color indexed="12"/>
      <name val="Arial"/>
      <family val="2"/>
    </font>
    <font>
      <b/>
      <u/>
      <sz val="12"/>
      <name val="Times New Roman"/>
      <family val="1"/>
    </font>
    <font>
      <sz val="10"/>
      <color indexed="10"/>
      <name val="Arial"/>
      <family val="2"/>
    </font>
    <font>
      <b/>
      <u/>
      <sz val="10"/>
      <name val="Times New Roman"/>
      <family val="1"/>
    </font>
    <font>
      <u/>
      <sz val="10"/>
      <name val="Times New Roman"/>
      <family val="1"/>
    </font>
    <font>
      <b/>
      <sz val="10"/>
      <name val="Arial"/>
      <family val="2"/>
    </font>
    <font>
      <sz val="10"/>
      <name val="Arial"/>
      <family val="2"/>
    </font>
    <font>
      <sz val="10"/>
      <name val="Arial"/>
      <family val="2"/>
    </font>
    <font>
      <sz val="18"/>
      <name val="Times New Roman"/>
      <family val="1"/>
    </font>
    <font>
      <sz val="18"/>
      <name val="Arial"/>
      <family val="2"/>
    </font>
    <font>
      <sz val="16"/>
      <name val="Times New Roman"/>
      <family val="1"/>
    </font>
    <font>
      <sz val="24"/>
      <name val="Arial"/>
      <family val="2"/>
    </font>
    <font>
      <b/>
      <u/>
      <sz val="18"/>
      <name val="Times New Roman"/>
      <family val="1"/>
    </font>
    <font>
      <sz val="10"/>
      <name val="Arial"/>
      <family val="2"/>
    </font>
    <font>
      <sz val="10"/>
      <name val="Arial"/>
      <family val="2"/>
    </font>
    <font>
      <sz val="10"/>
      <name val="Arial"/>
      <family val="2"/>
    </font>
    <font>
      <sz val="18"/>
      <name val="Arial"/>
      <family val="2"/>
    </font>
    <font>
      <sz val="22"/>
      <name val="Arial"/>
      <family val="2"/>
    </font>
    <font>
      <sz val="10"/>
      <name val="Arial"/>
      <family val="2"/>
    </font>
    <font>
      <sz val="11"/>
      <color indexed="8"/>
      <name val="Calibri"/>
      <family val="2"/>
    </font>
    <font>
      <sz val="10"/>
      <name val="Arial"/>
      <family val="2"/>
    </font>
    <font>
      <sz val="11"/>
      <color theme="1"/>
      <name val="Calibri"/>
      <family val="2"/>
      <scheme val="minor"/>
    </font>
    <font>
      <sz val="10"/>
      <color rgb="FFFF0000"/>
      <name val="Arial"/>
      <family val="2"/>
    </font>
    <font>
      <b/>
      <u val="singleAccounting"/>
      <sz val="18"/>
      <name val="Times New Roman"/>
      <family val="1"/>
    </font>
    <font>
      <b/>
      <u val="singleAccounting"/>
      <sz val="10"/>
      <color theme="3"/>
      <name val="Times New Roman"/>
      <family val="1"/>
    </font>
    <font>
      <b/>
      <sz val="18"/>
      <name val="Arial"/>
      <family val="2"/>
    </font>
    <font>
      <sz val="12"/>
      <name val="Arial"/>
      <family val="2"/>
    </font>
    <font>
      <b/>
      <u/>
      <sz val="11"/>
      <name val="Times New Roman"/>
      <family val="1"/>
    </font>
    <font>
      <b/>
      <u/>
      <sz val="12"/>
      <name val="Tempus Sans ITC"/>
      <family val="5"/>
    </font>
    <font>
      <b/>
      <u/>
      <sz val="14"/>
      <name val="Tempus Sans ITC"/>
      <family val="5"/>
    </font>
    <font>
      <sz val="10"/>
      <name val="MS Sans Serif"/>
      <family val="2"/>
    </font>
    <font>
      <sz val="11"/>
      <name val="Times New Roman"/>
      <family val="1"/>
    </font>
    <font>
      <u/>
      <sz val="18"/>
      <color indexed="12"/>
      <name val="Arial"/>
      <family val="2"/>
    </font>
    <font>
      <sz val="10"/>
      <color theme="0"/>
      <name val="Arial"/>
      <family val="2"/>
    </font>
    <font>
      <sz val="11"/>
      <color theme="1"/>
      <name val="Times New Roman"/>
      <family val="1"/>
    </font>
    <font>
      <sz val="10"/>
      <name val="Arial Narrow"/>
      <family val="2"/>
    </font>
    <font>
      <sz val="10"/>
      <color theme="3"/>
      <name val="Times New Roman"/>
      <family val="1"/>
    </font>
    <font>
      <sz val="11"/>
      <name val="Calibri"/>
      <family val="2"/>
    </font>
    <font>
      <sz val="12"/>
      <name val="Calibri"/>
      <family val="2"/>
    </font>
    <font>
      <sz val="24"/>
      <name val="Bodoni MT"/>
      <family val="1"/>
    </font>
    <font>
      <b/>
      <u/>
      <sz val="11"/>
      <name val="Calibri"/>
      <family val="2"/>
    </font>
    <font>
      <b/>
      <sz val="11"/>
      <name val="Calibri"/>
      <family val="2"/>
    </font>
    <font>
      <sz val="11"/>
      <color rgb="FF000000"/>
      <name val="Liberation Sans"/>
      <family val="2"/>
    </font>
    <font>
      <u/>
      <sz val="11"/>
      <color rgb="FF0563C1"/>
      <name val="Liberation Sans"/>
      <family val="2"/>
    </font>
    <font>
      <u/>
      <sz val="12"/>
      <color indexed="12"/>
      <name val="Calibri"/>
      <family val="2"/>
    </font>
    <font>
      <sz val="21"/>
      <name val="Times New Roman"/>
      <family val="1"/>
    </font>
    <font>
      <b/>
      <sz val="21"/>
      <name val="Times New Roman"/>
      <family val="1"/>
    </font>
    <font>
      <sz val="21"/>
      <name val="Arial"/>
      <family val="2"/>
    </font>
    <font>
      <b/>
      <sz val="10"/>
      <color rgb="FFFF0000"/>
      <name val="Times New Roman"/>
      <family val="1"/>
    </font>
    <font>
      <b/>
      <u/>
      <sz val="11"/>
      <name val="Tempus Sans ITC"/>
      <family val="5"/>
    </font>
    <font>
      <sz val="11"/>
      <color rgb="FFFF0000"/>
      <name val="Calibri"/>
      <family val="2"/>
    </font>
    <font>
      <u/>
      <sz val="14"/>
      <color indexed="12"/>
      <name val="Times New Roman"/>
      <family val="1"/>
    </font>
    <font>
      <sz val="25"/>
      <name val="Times New Roman"/>
      <family val="1"/>
    </font>
    <font>
      <b/>
      <sz val="25"/>
      <name val="Times New Roman"/>
      <family val="1"/>
    </font>
    <font>
      <sz val="25"/>
      <name val="Arial"/>
      <family val="2"/>
    </font>
    <font>
      <sz val="25"/>
      <color indexed="10"/>
      <name val="Times New Roman"/>
      <family val="1"/>
    </font>
    <font>
      <b/>
      <sz val="21"/>
      <color theme="3"/>
      <name val="Times New Roman"/>
      <family val="1"/>
    </font>
    <font>
      <sz val="24"/>
      <name val="Times New Roman"/>
      <family val="1"/>
    </font>
    <font>
      <b/>
      <sz val="16"/>
      <name val="Times New Roman"/>
      <family val="1"/>
    </font>
    <font>
      <sz val="16"/>
      <name val="Arial"/>
      <family val="2"/>
    </font>
    <font>
      <b/>
      <sz val="16"/>
      <color theme="3"/>
      <name val="Times New Roman"/>
      <family val="1"/>
    </font>
    <font>
      <sz val="16"/>
      <color indexed="10"/>
      <name val="Times New Roman"/>
      <family val="1"/>
    </font>
    <font>
      <sz val="27"/>
      <name val="Times New Roman"/>
      <family val="1"/>
    </font>
    <font>
      <sz val="20"/>
      <name val="Times New Roman"/>
      <family val="1"/>
    </font>
    <font>
      <b/>
      <sz val="20"/>
      <name val="Times New Roman"/>
      <family val="1"/>
    </font>
    <font>
      <b/>
      <sz val="27"/>
      <name val="Times New Roman"/>
      <family val="1"/>
    </font>
    <font>
      <b/>
      <sz val="26"/>
      <name val="Times New Roman"/>
      <family val="1"/>
    </font>
    <font>
      <sz val="22"/>
      <name val="Times New Roman"/>
      <family val="1"/>
    </font>
    <font>
      <sz val="26"/>
      <name val="Times New Roman"/>
      <family val="1"/>
    </font>
    <font>
      <b/>
      <sz val="29"/>
      <name val="Times New Roman"/>
      <family val="1"/>
    </font>
    <font>
      <sz val="29"/>
      <name val="Times New Roman"/>
      <family val="1"/>
    </font>
    <font>
      <sz val="29"/>
      <name val="Arial"/>
      <family val="2"/>
    </font>
    <font>
      <u/>
      <sz val="29"/>
      <name val="Times New Roman"/>
      <family val="1"/>
    </font>
  </fonts>
  <fills count="21">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0"/>
        <bgColor indexed="64"/>
      </patternFill>
    </fill>
    <fill>
      <patternFill patternType="solid">
        <fgColor indexed="47"/>
        <bgColor indexed="64"/>
      </patternFill>
    </fill>
    <fill>
      <patternFill patternType="solid">
        <fgColor indexed="15"/>
        <bgColor indexed="64"/>
      </patternFill>
    </fill>
    <fill>
      <patternFill patternType="solid">
        <fgColor theme="4"/>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CCFF66"/>
        <bgColor indexed="64"/>
      </patternFill>
    </fill>
    <fill>
      <patternFill patternType="solid">
        <fgColor rgb="FF7EC579"/>
        <bgColor indexed="64"/>
      </patternFill>
    </fill>
    <fill>
      <patternFill patternType="solid">
        <fgColor theme="4" tint="0.39997558519241921"/>
        <bgColor indexed="64"/>
      </patternFill>
    </fill>
    <fill>
      <patternFill patternType="solid">
        <fgColor theme="0" tint="-0.34998626667073579"/>
        <bgColor indexed="64"/>
      </patternFill>
    </fill>
    <fill>
      <gradientFill degree="270">
        <stop position="0">
          <color theme="0"/>
        </stop>
        <stop position="1">
          <color theme="4"/>
        </stop>
      </gradientFill>
    </fill>
    <fill>
      <patternFill patternType="solid">
        <fgColor theme="6" tint="0.79998168889431442"/>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s>
  <cellStyleXfs count="35">
    <xf numFmtId="0" fontId="0" fillId="0" borderId="0"/>
    <xf numFmtId="164" fontId="2" fillId="0" borderId="0" applyFont="0" applyFill="0" applyBorder="0" applyAlignment="0" applyProtection="0"/>
    <xf numFmtId="164" fontId="17" fillId="0" borderId="0" applyFont="0" applyFill="0" applyBorder="0" applyAlignment="0" applyProtection="0"/>
    <xf numFmtId="170" fontId="17" fillId="0" borderId="0" applyFill="0" applyBorder="0" applyAlignment="0" applyProtection="0"/>
    <xf numFmtId="165" fontId="24" fillId="0" borderId="0" applyFont="0" applyFill="0" applyBorder="0" applyAlignment="0" applyProtection="0"/>
    <xf numFmtId="171" fontId="17" fillId="0" borderId="0" applyFill="0" applyBorder="0" applyAlignment="0" applyProtection="0"/>
    <xf numFmtId="164" fontId="25" fillId="0" borderId="0" applyFont="0" applyFill="0" applyBorder="0" applyAlignment="0" applyProtection="0"/>
    <xf numFmtId="170" fontId="17" fillId="0" borderId="0" applyFill="0" applyBorder="0" applyAlignment="0" applyProtection="0"/>
    <xf numFmtId="164" fontId="26" fillId="0" borderId="0" applyFont="0" applyFill="0" applyBorder="0" applyAlignment="0" applyProtection="0"/>
    <xf numFmtId="170" fontId="17" fillId="0" borderId="0" applyFill="0" applyBorder="0" applyAlignment="0" applyProtection="0"/>
    <xf numFmtId="170" fontId="17" fillId="0" borderId="0" applyFill="0" applyBorder="0" applyAlignment="0" applyProtection="0"/>
    <xf numFmtId="164" fontId="31" fillId="0" borderId="0" applyFont="0" applyFill="0" applyBorder="0" applyAlignment="0" applyProtection="0"/>
    <xf numFmtId="0" fontId="30" fillId="0" borderId="0"/>
    <xf numFmtId="0" fontId="11" fillId="0" borderId="0" applyNumberFormat="0" applyFill="0" applyBorder="0" applyAlignment="0" applyProtection="0">
      <alignment vertical="top"/>
      <protection locked="0"/>
    </xf>
    <xf numFmtId="0" fontId="17" fillId="0" borderId="0"/>
    <xf numFmtId="0" fontId="32" fillId="0" borderId="0"/>
    <xf numFmtId="0" fontId="17" fillId="0" borderId="0"/>
    <xf numFmtId="9" fontId="2" fillId="0" borderId="0" applyFont="0" applyFill="0" applyBorder="0" applyAlignment="0" applyProtection="0"/>
    <xf numFmtId="9" fontId="17" fillId="0" borderId="0" applyFont="0" applyFill="0" applyBorder="0" applyAlignment="0" applyProtection="0"/>
    <xf numFmtId="9" fontId="17" fillId="0" borderId="0" applyFill="0" applyBorder="0" applyAlignment="0" applyProtection="0"/>
    <xf numFmtId="9" fontId="25" fillId="0" borderId="0" applyFont="0" applyFill="0" applyBorder="0" applyAlignment="0" applyProtection="0"/>
    <xf numFmtId="9" fontId="17" fillId="0" borderId="0" applyFill="0" applyBorder="0" applyAlignment="0" applyProtection="0"/>
    <xf numFmtId="9" fontId="31" fillId="0" borderId="0" applyFont="0" applyFill="0" applyBorder="0" applyAlignment="0" applyProtection="0"/>
    <xf numFmtId="0" fontId="2" fillId="0" borderId="0"/>
    <xf numFmtId="164" fontId="2" fillId="0" borderId="0" applyFont="0" applyFill="0" applyBorder="0" applyAlignment="0" applyProtection="0"/>
    <xf numFmtId="0" fontId="41" fillId="0" borderId="0"/>
    <xf numFmtId="0" fontId="4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53" fillId="0" borderId="0"/>
    <xf numFmtId="172" fontId="53" fillId="0" borderId="0" applyFont="0" applyFill="0" applyBorder="0" applyAlignment="0" applyProtection="0"/>
    <xf numFmtId="0" fontId="54" fillId="0" borderId="0" applyNumberFormat="0" applyFill="0" applyBorder="0" applyAlignment="0" applyProtection="0"/>
    <xf numFmtId="0" fontId="1" fillId="0" borderId="0"/>
    <xf numFmtId="164" fontId="1" fillId="0" borderId="0" applyFont="0" applyFill="0" applyBorder="0" applyAlignment="0" applyProtection="0"/>
  </cellStyleXfs>
  <cellXfs count="567">
    <xf numFmtId="0" fontId="0" fillId="0" borderId="0" xfId="0"/>
    <xf numFmtId="0" fontId="3" fillId="0" borderId="0" xfId="0" applyFont="1"/>
    <xf numFmtId="0" fontId="5" fillId="0" borderId="0" xfId="0" applyFont="1"/>
    <xf numFmtId="0" fontId="6" fillId="0" borderId="0" xfId="0" applyFont="1"/>
    <xf numFmtId="164" fontId="5" fillId="0" borderId="0" xfId="1" applyFont="1"/>
    <xf numFmtId="0" fontId="5" fillId="0" borderId="0" xfId="0" applyFont="1" applyAlignment="1">
      <alignment horizontal="center"/>
    </xf>
    <xf numFmtId="0" fontId="3" fillId="0" borderId="0" xfId="0" applyFont="1" applyAlignment="1">
      <alignment horizontal="center"/>
    </xf>
    <xf numFmtId="0" fontId="5" fillId="0" borderId="1" xfId="0" applyFont="1" applyBorder="1"/>
    <xf numFmtId="164" fontId="3" fillId="0" borderId="0" xfId="1" applyFont="1" applyAlignment="1">
      <alignment horizontal="center"/>
    </xf>
    <xf numFmtId="0" fontId="8" fillId="0" borderId="0" xfId="0" applyFont="1"/>
    <xf numFmtId="15" fontId="3" fillId="0" borderId="0" xfId="1" applyNumberFormat="1" applyFont="1" applyAlignment="1">
      <alignment horizontal="center"/>
    </xf>
    <xf numFmtId="0" fontId="5" fillId="0" borderId="9" xfId="0" applyFont="1" applyBorder="1"/>
    <xf numFmtId="0" fontId="9" fillId="0" borderId="0" xfId="0" applyFont="1"/>
    <xf numFmtId="0" fontId="0" fillId="0" borderId="0" xfId="0" quotePrefix="1"/>
    <xf numFmtId="164" fontId="0" fillId="0" borderId="0" xfId="1" applyFont="1"/>
    <xf numFmtId="0" fontId="10" fillId="0" borderId="0" xfId="0" applyFont="1"/>
    <xf numFmtId="164" fontId="0" fillId="0" borderId="0" xfId="1" applyFont="1" applyAlignment="1">
      <alignment horizontal="center"/>
    </xf>
    <xf numFmtId="164" fontId="5" fillId="0" borderId="0" xfId="0" applyNumberFormat="1" applyFont="1"/>
    <xf numFmtId="164" fontId="5" fillId="0" borderId="10" xfId="1" applyFont="1" applyBorder="1"/>
    <xf numFmtId="0" fontId="12" fillId="0" borderId="0" xfId="0" applyFont="1"/>
    <xf numFmtId="164" fontId="6" fillId="0" borderId="0" xfId="1" applyFont="1" applyAlignment="1">
      <alignment horizontal="center"/>
    </xf>
    <xf numFmtId="164" fontId="4" fillId="0" borderId="0" xfId="1" applyFont="1" applyAlignment="1">
      <alignment horizontal="center"/>
    </xf>
    <xf numFmtId="164" fontId="4" fillId="0" borderId="1" xfId="1" applyFont="1" applyBorder="1" applyAlignment="1">
      <alignment horizontal="center"/>
    </xf>
    <xf numFmtId="164" fontId="6" fillId="0" borderId="1" xfId="1" applyFont="1" applyBorder="1" applyAlignment="1">
      <alignment horizontal="center"/>
    </xf>
    <xf numFmtId="0" fontId="13" fillId="0" borderId="0" xfId="0" applyFont="1"/>
    <xf numFmtId="0" fontId="12" fillId="0" borderId="0" xfId="0" applyFont="1" applyAlignment="1">
      <alignment horizontal="center"/>
    </xf>
    <xf numFmtId="0" fontId="6" fillId="0" borderId="0" xfId="0" applyFont="1" applyAlignment="1">
      <alignment horizontal="center"/>
    </xf>
    <xf numFmtId="0" fontId="5" fillId="0" borderId="0" xfId="0" applyFont="1" applyAlignment="1">
      <alignment horizontal="left"/>
    </xf>
    <xf numFmtId="0" fontId="5" fillId="0" borderId="0" xfId="0" quotePrefix="1" applyFont="1"/>
    <xf numFmtId="39" fontId="5" fillId="0" borderId="0" xfId="0" applyNumberFormat="1" applyFont="1"/>
    <xf numFmtId="164" fontId="0" fillId="0" borderId="0" xfId="0" applyNumberFormat="1"/>
    <xf numFmtId="0" fontId="6" fillId="0" borderId="1" xfId="0" applyFont="1" applyBorder="1" applyAlignment="1">
      <alignment horizontal="center"/>
    </xf>
    <xf numFmtId="0" fontId="19" fillId="0" borderId="0" xfId="0" applyFont="1"/>
    <xf numFmtId="164" fontId="19" fillId="0" borderId="0" xfId="1" applyFont="1"/>
    <xf numFmtId="0" fontId="20" fillId="0" borderId="0" xfId="0" applyFont="1"/>
    <xf numFmtId="164" fontId="19" fillId="0" borderId="0" xfId="0" applyNumberFormat="1" applyFont="1"/>
    <xf numFmtId="0" fontId="23" fillId="0" borderId="0" xfId="0" applyFont="1"/>
    <xf numFmtId="0" fontId="5" fillId="4" borderId="0" xfId="0" applyFont="1" applyFill="1" applyProtection="1">
      <protection hidden="1"/>
    </xf>
    <xf numFmtId="164" fontId="8" fillId="0" borderId="0" xfId="1" applyFont="1"/>
    <xf numFmtId="164" fontId="6" fillId="0" borderId="0" xfId="1" applyFont="1"/>
    <xf numFmtId="164" fontId="3" fillId="0" borderId="0" xfId="1" applyFont="1"/>
    <xf numFmtId="164" fontId="18" fillId="0" borderId="0" xfId="1" applyFont="1"/>
    <xf numFmtId="164" fontId="18" fillId="0" borderId="0" xfId="1" applyFont="1" applyAlignment="1">
      <alignment horizontal="center"/>
    </xf>
    <xf numFmtId="166" fontId="5" fillId="0" borderId="0" xfId="0" applyNumberFormat="1" applyFont="1"/>
    <xf numFmtId="164" fontId="16" fillId="0" borderId="10" xfId="1" quotePrefix="1" applyFont="1" applyBorder="1"/>
    <xf numFmtId="0" fontId="18" fillId="0" borderId="0" xfId="0" applyFont="1"/>
    <xf numFmtId="0" fontId="2" fillId="0" borderId="0" xfId="0" applyFont="1"/>
    <xf numFmtId="164" fontId="3" fillId="0" borderId="10" xfId="1" applyFont="1" applyBorder="1"/>
    <xf numFmtId="0" fontId="16" fillId="0" borderId="0" xfId="0" applyFont="1"/>
    <xf numFmtId="164" fontId="18" fillId="0" borderId="0" xfId="1" quotePrefix="1" applyFont="1"/>
    <xf numFmtId="164" fontId="18" fillId="6" borderId="0" xfId="1" applyFont="1" applyFill="1"/>
    <xf numFmtId="164" fontId="18" fillId="5" borderId="0" xfId="1" applyFont="1" applyFill="1"/>
    <xf numFmtId="169" fontId="3" fillId="0" borderId="0" xfId="0" quotePrefix="1" applyNumberFormat="1" applyFont="1"/>
    <xf numFmtId="0" fontId="11" fillId="0" borderId="0" xfId="13" applyAlignment="1" applyProtection="1"/>
    <xf numFmtId="164" fontId="2" fillId="0" borderId="0" xfId="1"/>
    <xf numFmtId="9" fontId="5" fillId="0" borderId="0" xfId="0" applyNumberFormat="1" applyFont="1"/>
    <xf numFmtId="164" fontId="5" fillId="4" borderId="0" xfId="1" applyFont="1" applyFill="1" applyProtection="1">
      <protection hidden="1"/>
    </xf>
    <xf numFmtId="0" fontId="17" fillId="0" borderId="0" xfId="0" quotePrefix="1" applyFont="1"/>
    <xf numFmtId="0" fontId="10" fillId="0" borderId="0" xfId="0" quotePrefix="1" applyFont="1"/>
    <xf numFmtId="0" fontId="17" fillId="0" borderId="0" xfId="0" applyFont="1"/>
    <xf numFmtId="164" fontId="4" fillId="0" borderId="0" xfId="1" applyFont="1"/>
    <xf numFmtId="164" fontId="14" fillId="0" borderId="0" xfId="1" applyFont="1"/>
    <xf numFmtId="164" fontId="17" fillId="0" borderId="0" xfId="1" applyFont="1"/>
    <xf numFmtId="164" fontId="3" fillId="0" borderId="1" xfId="1" applyFont="1" applyBorder="1"/>
    <xf numFmtId="164" fontId="4" fillId="0" borderId="1" xfId="1" applyFont="1" applyBorder="1"/>
    <xf numFmtId="9" fontId="17" fillId="0" borderId="0" xfId="17" applyFont="1"/>
    <xf numFmtId="9" fontId="0" fillId="0" borderId="0" xfId="17" applyFont="1"/>
    <xf numFmtId="164" fontId="3" fillId="0" borderId="0" xfId="6" applyFont="1"/>
    <xf numFmtId="164" fontId="2" fillId="0" borderId="0" xfId="0" applyNumberFormat="1" applyFont="1"/>
    <xf numFmtId="164" fontId="2" fillId="0" borderId="0" xfId="1" quotePrefix="1"/>
    <xf numFmtId="164" fontId="13" fillId="0" borderId="0" xfId="0" applyNumberFormat="1" applyFont="1"/>
    <xf numFmtId="164" fontId="18" fillId="0" borderId="0" xfId="1" quotePrefix="1" applyFont="1" applyAlignment="1">
      <alignment horizontal="center"/>
    </xf>
    <xf numFmtId="164" fontId="16" fillId="0" borderId="0" xfId="1" quotePrefix="1" applyFont="1"/>
    <xf numFmtId="164" fontId="17" fillId="3" borderId="0" xfId="1" applyFont="1" applyFill="1"/>
    <xf numFmtId="164" fontId="17" fillId="0" borderId="0" xfId="1" applyFont="1" applyAlignment="1">
      <alignment horizontal="center"/>
    </xf>
    <xf numFmtId="164" fontId="6" fillId="0" borderId="14" xfId="1" applyFont="1" applyBorder="1"/>
    <xf numFmtId="164" fontId="5" fillId="0" borderId="1" xfId="1" applyFont="1" applyBorder="1"/>
    <xf numFmtId="164" fontId="17" fillId="4" borderId="0" xfId="2" applyFill="1"/>
    <xf numFmtId="164" fontId="17" fillId="4" borderId="0" xfId="2" quotePrefix="1" applyFill="1"/>
    <xf numFmtId="164" fontId="18" fillId="4" borderId="0" xfId="1" quotePrefix="1" applyFont="1" applyFill="1" applyAlignment="1">
      <alignment horizontal="center"/>
    </xf>
    <xf numFmtId="164" fontId="0" fillId="4" borderId="0" xfId="1" applyFont="1" applyFill="1" applyAlignment="1">
      <alignment horizontal="center"/>
    </xf>
    <xf numFmtId="164" fontId="10" fillId="0" borderId="0" xfId="1" quotePrefix="1" applyFont="1"/>
    <xf numFmtId="0" fontId="27" fillId="0" borderId="0" xfId="0" applyFont="1"/>
    <xf numFmtId="164" fontId="9" fillId="0" borderId="14" xfId="1" applyFont="1" applyBorder="1"/>
    <xf numFmtId="164" fontId="9" fillId="0" borderId="0" xfId="1" applyFont="1"/>
    <xf numFmtId="164" fontId="9" fillId="0" borderId="14" xfId="1" applyFont="1" applyBorder="1" applyAlignment="1">
      <alignment horizontal="center"/>
    </xf>
    <xf numFmtId="164" fontId="19" fillId="0" borderId="1" xfId="1" applyFont="1" applyBorder="1"/>
    <xf numFmtId="164" fontId="9" fillId="0" borderId="1" xfId="1" applyFont="1" applyBorder="1"/>
    <xf numFmtId="164" fontId="9" fillId="0" borderId="1" xfId="1" applyFont="1" applyBorder="1" applyAlignment="1">
      <alignment horizontal="center"/>
    </xf>
    <xf numFmtId="164" fontId="19" fillId="0" borderId="10" xfId="1" applyFont="1" applyBorder="1"/>
    <xf numFmtId="164" fontId="19" fillId="2" borderId="0" xfId="1" applyFont="1" applyFill="1"/>
    <xf numFmtId="164" fontId="19" fillId="0" borderId="8" xfId="1" applyFont="1" applyBorder="1"/>
    <xf numFmtId="164" fontId="3" fillId="0" borderId="0" xfId="8" applyFont="1"/>
    <xf numFmtId="164" fontId="27" fillId="0" borderId="0" xfId="0" applyNumberFormat="1" applyFont="1"/>
    <xf numFmtId="165" fontId="27" fillId="0" borderId="0" xfId="0" applyNumberFormat="1" applyFont="1"/>
    <xf numFmtId="170" fontId="19" fillId="0" borderId="0" xfId="3" applyFont="1"/>
    <xf numFmtId="0" fontId="28" fillId="0" borderId="0" xfId="16" applyFont="1"/>
    <xf numFmtId="0" fontId="6" fillId="0" borderId="0" xfId="0" quotePrefix="1" applyFont="1"/>
    <xf numFmtId="0" fontId="5" fillId="0" borderId="11" xfId="0" applyFont="1" applyBorder="1"/>
    <xf numFmtId="0" fontId="2" fillId="0" borderId="0" xfId="0" quotePrefix="1" applyFont="1"/>
    <xf numFmtId="164" fontId="5" fillId="7" borderId="10" xfId="1" applyFont="1" applyFill="1" applyBorder="1"/>
    <xf numFmtId="164" fontId="33" fillId="3" borderId="0" xfId="1" applyFont="1" applyFill="1"/>
    <xf numFmtId="164" fontId="34" fillId="0" borderId="0" xfId="1" applyFont="1"/>
    <xf numFmtId="164" fontId="34" fillId="0" borderId="0" xfId="1" applyFont="1" applyAlignment="1">
      <alignment horizontal="center"/>
    </xf>
    <xf numFmtId="167" fontId="5" fillId="0" borderId="0" xfId="0" applyNumberFormat="1" applyFont="1"/>
    <xf numFmtId="164" fontId="35" fillId="0" borderId="0" xfId="1" applyFont="1"/>
    <xf numFmtId="0" fontId="2" fillId="0" borderId="0" xfId="14" applyFont="1"/>
    <xf numFmtId="164" fontId="19" fillId="0" borderId="2" xfId="1" applyFont="1" applyBorder="1"/>
    <xf numFmtId="164" fontId="19" fillId="0" borderId="7" xfId="1" applyFont="1" applyBorder="1"/>
    <xf numFmtId="164" fontId="19" fillId="0" borderId="13" xfId="1" applyFont="1" applyBorder="1"/>
    <xf numFmtId="0" fontId="27" fillId="0" borderId="7" xfId="0" applyFont="1" applyBorder="1"/>
    <xf numFmtId="0" fontId="27" fillId="0" borderId="3" xfId="0" applyFont="1" applyBorder="1"/>
    <xf numFmtId="0" fontId="27" fillId="0" borderId="4" xfId="0" applyFont="1" applyBorder="1"/>
    <xf numFmtId="165" fontId="20" fillId="0" borderId="0" xfId="0" applyNumberFormat="1" applyFont="1"/>
    <xf numFmtId="164" fontId="20" fillId="0" borderId="0" xfId="0" applyNumberFormat="1" applyFont="1"/>
    <xf numFmtId="165" fontId="27" fillId="0" borderId="4" xfId="0" applyNumberFormat="1" applyFont="1" applyBorder="1"/>
    <xf numFmtId="165" fontId="36" fillId="0" borderId="0" xfId="0" applyNumberFormat="1" applyFont="1"/>
    <xf numFmtId="170" fontId="9" fillId="0" borderId="1" xfId="10" applyFont="1" applyBorder="1"/>
    <xf numFmtId="165" fontId="36" fillId="0" borderId="1" xfId="0" applyNumberFormat="1" applyFont="1" applyBorder="1"/>
    <xf numFmtId="0" fontId="36" fillId="0" borderId="6" xfId="0" applyFont="1" applyBorder="1"/>
    <xf numFmtId="0" fontId="36" fillId="0" borderId="0" xfId="0" applyFont="1"/>
    <xf numFmtId="164" fontId="36" fillId="0" borderId="0" xfId="0" applyNumberFormat="1" applyFont="1"/>
    <xf numFmtId="0" fontId="5" fillId="0" borderId="0" xfId="23" applyFont="1"/>
    <xf numFmtId="0" fontId="3" fillId="0" borderId="0" xfId="23" applyFont="1"/>
    <xf numFmtId="0" fontId="6" fillId="0" borderId="0" xfId="23" applyFont="1"/>
    <xf numFmtId="0" fontId="5" fillId="0" borderId="1" xfId="23" applyFont="1" applyBorder="1"/>
    <xf numFmtId="164" fontId="5" fillId="0" borderId="0" xfId="24" applyFont="1"/>
    <xf numFmtId="165" fontId="5" fillId="0" borderId="0" xfId="23" applyNumberFormat="1" applyFont="1"/>
    <xf numFmtId="15" fontId="5" fillId="0" borderId="0" xfId="23" applyNumberFormat="1" applyFont="1"/>
    <xf numFmtId="39" fontId="5" fillId="0" borderId="0" xfId="23" applyNumberFormat="1" applyFont="1"/>
    <xf numFmtId="164" fontId="5" fillId="0" borderId="8" xfId="24" applyFont="1" applyBorder="1"/>
    <xf numFmtId="164" fontId="4" fillId="7" borderId="10" xfId="1" applyFont="1" applyFill="1" applyBorder="1"/>
    <xf numFmtId="164" fontId="11" fillId="0" borderId="0" xfId="13" applyNumberFormat="1" applyAlignment="1" applyProtection="1">
      <alignment horizontal="center"/>
    </xf>
    <xf numFmtId="0" fontId="5" fillId="0" borderId="1" xfId="0" applyFont="1" applyBorder="1" applyAlignment="1">
      <alignment horizontal="center"/>
    </xf>
    <xf numFmtId="164" fontId="5" fillId="0" borderId="0" xfId="1" applyFont="1" applyAlignment="1">
      <alignment horizontal="center"/>
    </xf>
    <xf numFmtId="164" fontId="5" fillId="0" borderId="1" xfId="1" applyFont="1" applyBorder="1" applyAlignment="1">
      <alignment horizontal="center"/>
    </xf>
    <xf numFmtId="164" fontId="5" fillId="7" borderId="10" xfId="1" applyFont="1" applyFill="1" applyBorder="1" applyAlignment="1">
      <alignment horizontal="center"/>
    </xf>
    <xf numFmtId="0" fontId="6" fillId="10" borderId="0" xfId="0" applyFont="1" applyFill="1" applyAlignment="1">
      <alignment horizontal="left" vertical="center"/>
    </xf>
    <xf numFmtId="0" fontId="6" fillId="0" borderId="14" xfId="0" applyFont="1" applyBorder="1" applyAlignment="1">
      <alignment horizontal="center" vertical="center"/>
    </xf>
    <xf numFmtId="0" fontId="6" fillId="11" borderId="0" xfId="0" applyFont="1" applyFill="1" applyAlignment="1">
      <alignment vertical="center"/>
    </xf>
    <xf numFmtId="0" fontId="37" fillId="0" borderId="0" xfId="0" applyFont="1"/>
    <xf numFmtId="0" fontId="37" fillId="0" borderId="0" xfId="0" quotePrefix="1" applyFont="1"/>
    <xf numFmtId="164" fontId="4" fillId="0" borderId="14" xfId="1" applyFont="1" applyBorder="1" applyAlignment="1">
      <alignment horizontal="center" vertical="center"/>
    </xf>
    <xf numFmtId="164" fontId="4" fillId="11" borderId="0" xfId="1" applyFont="1" applyFill="1" applyAlignment="1">
      <alignment vertical="center"/>
    </xf>
    <xf numFmtId="0" fontId="5" fillId="12" borderId="3" xfId="0" applyFont="1" applyFill="1" applyBorder="1"/>
    <xf numFmtId="0" fontId="5" fillId="12" borderId="4" xfId="0" applyFont="1" applyFill="1" applyBorder="1"/>
    <xf numFmtId="0" fontId="5" fillId="12" borderId="6" xfId="0" applyFont="1" applyFill="1" applyBorder="1"/>
    <xf numFmtId="15" fontId="5" fillId="0" borderId="0" xfId="0" applyNumberFormat="1" applyFont="1" applyAlignment="1">
      <alignment horizontal="center"/>
    </xf>
    <xf numFmtId="0" fontId="39" fillId="0" borderId="0" xfId="0" applyFont="1"/>
    <xf numFmtId="0" fontId="40" fillId="0" borderId="0" xfId="0" applyFont="1"/>
    <xf numFmtId="164" fontId="17" fillId="14" borderId="0" xfId="2" applyFill="1"/>
    <xf numFmtId="164" fontId="10" fillId="0" borderId="10" xfId="1" quotePrefix="1" applyFont="1" applyBorder="1"/>
    <xf numFmtId="164" fontId="16" fillId="0" borderId="0" xfId="1" quotePrefix="1" applyFont="1" applyAlignment="1">
      <alignment horizontal="center"/>
    </xf>
    <xf numFmtId="0" fontId="5" fillId="16" borderId="0" xfId="0" applyFont="1" applyFill="1"/>
    <xf numFmtId="164" fontId="2" fillId="0" borderId="0" xfId="1" applyAlignment="1">
      <alignment horizontal="center"/>
    </xf>
    <xf numFmtId="164" fontId="19" fillId="0" borderId="3" xfId="1" applyFont="1" applyBorder="1"/>
    <xf numFmtId="164" fontId="9" fillId="0" borderId="4" xfId="1" applyFont="1" applyBorder="1"/>
    <xf numFmtId="164" fontId="19" fillId="0" borderId="4" xfId="1" applyFont="1" applyBorder="1"/>
    <xf numFmtId="164" fontId="19" fillId="0" borderId="5" xfId="1" applyFont="1" applyBorder="1"/>
    <xf numFmtId="164" fontId="19" fillId="0" borderId="6" xfId="1" applyFont="1" applyBorder="1"/>
    <xf numFmtId="164" fontId="5" fillId="0" borderId="0" xfId="23" applyNumberFormat="1" applyFont="1"/>
    <xf numFmtId="169" fontId="3" fillId="0" borderId="0" xfId="0" quotePrefix="1" applyNumberFormat="1" applyFont="1" applyAlignment="1">
      <alignment horizontal="center"/>
    </xf>
    <xf numFmtId="164" fontId="17" fillId="8" borderId="0" xfId="1" applyFont="1" applyFill="1"/>
    <xf numFmtId="164" fontId="17" fillId="8" borderId="0" xfId="1" quotePrefix="1" applyFont="1" applyFill="1"/>
    <xf numFmtId="164" fontId="10" fillId="8" borderId="0" xfId="1" quotePrefix="1" applyFont="1" applyFill="1"/>
    <xf numFmtId="164" fontId="0" fillId="8" borderId="0" xfId="1" applyFont="1" applyFill="1" applyAlignment="1">
      <alignment horizontal="center"/>
    </xf>
    <xf numFmtId="0" fontId="12" fillId="10" borderId="0" xfId="13" applyFont="1" applyFill="1" applyAlignment="1" applyProtection="1">
      <alignment vertical="center"/>
    </xf>
    <xf numFmtId="164" fontId="43" fillId="0" borderId="0" xfId="13" applyNumberFormat="1" applyFont="1" applyAlignment="1" applyProtection="1"/>
    <xf numFmtId="0" fontId="12" fillId="10" borderId="0" xfId="13" applyFont="1" applyFill="1" applyAlignment="1" applyProtection="1">
      <alignment horizontal="left" vertical="center"/>
    </xf>
    <xf numFmtId="164" fontId="14" fillId="10" borderId="0" xfId="13" applyNumberFormat="1" applyFont="1" applyFill="1" applyAlignment="1" applyProtection="1">
      <alignment vertical="center"/>
    </xf>
    <xf numFmtId="0" fontId="9" fillId="11" borderId="0" xfId="0" applyFont="1" applyFill="1" applyAlignment="1">
      <alignment vertical="center"/>
    </xf>
    <xf numFmtId="0" fontId="23" fillId="10" borderId="0" xfId="13" applyFont="1" applyFill="1" applyAlignment="1" applyProtection="1">
      <alignment horizontal="left" vertical="center"/>
    </xf>
    <xf numFmtId="164" fontId="9" fillId="0" borderId="14" xfId="1" applyFont="1" applyBorder="1" applyAlignment="1">
      <alignment horizontal="center" vertical="center"/>
    </xf>
    <xf numFmtId="0" fontId="44" fillId="0" borderId="0" xfId="0" applyFont="1"/>
    <xf numFmtId="164" fontId="3" fillId="0" borderId="0" xfId="13" applyNumberFormat="1" applyFont="1" applyAlignment="1" applyProtection="1"/>
    <xf numFmtId="0" fontId="45" fillId="0" borderId="0" xfId="15" quotePrefix="1" applyFont="1"/>
    <xf numFmtId="169" fontId="3" fillId="0" borderId="0" xfId="1" applyNumberFormat="1" applyFont="1"/>
    <xf numFmtId="169" fontId="14" fillId="0" borderId="0" xfId="1" applyNumberFormat="1" applyFont="1"/>
    <xf numFmtId="169" fontId="15" fillId="0" borderId="0" xfId="1" applyNumberFormat="1" applyFont="1"/>
    <xf numFmtId="169" fontId="4" fillId="0" borderId="1" xfId="1" applyNumberFormat="1" applyFont="1" applyBorder="1"/>
    <xf numFmtId="169" fontId="3" fillId="0" borderId="0" xfId="1" quotePrefix="1" applyNumberFormat="1" applyFont="1"/>
    <xf numFmtId="169" fontId="3" fillId="0" borderId="0" xfId="8" applyNumberFormat="1" applyFont="1"/>
    <xf numFmtId="169" fontId="38" fillId="0" borderId="0" xfId="1" applyNumberFormat="1" applyFont="1"/>
    <xf numFmtId="169" fontId="45" fillId="0" borderId="0" xfId="15" quotePrefix="1" applyNumberFormat="1" applyFont="1"/>
    <xf numFmtId="164" fontId="2" fillId="0" borderId="0" xfId="1" applyFont="1"/>
    <xf numFmtId="164" fontId="2" fillId="0" borderId="0" xfId="1" applyFont="1" applyAlignment="1">
      <alignment horizontal="center"/>
    </xf>
    <xf numFmtId="14" fontId="46" fillId="0" borderId="0" xfId="26" applyNumberFormat="1" applyFont="1" applyAlignment="1">
      <alignment horizontal="center"/>
    </xf>
    <xf numFmtId="0" fontId="46" fillId="0" borderId="0" xfId="26" applyFont="1"/>
    <xf numFmtId="0" fontId="46" fillId="0" borderId="0" xfId="26" applyFont="1" applyAlignment="1">
      <alignment horizontal="center"/>
    </xf>
    <xf numFmtId="15" fontId="46" fillId="0" borderId="0" xfId="26" applyNumberFormat="1" applyFont="1" applyAlignment="1">
      <alignment horizontal="center"/>
    </xf>
    <xf numFmtId="0" fontId="19" fillId="0" borderId="0" xfId="0" applyFont="1" applyAlignment="1">
      <alignment horizontal="center"/>
    </xf>
    <xf numFmtId="0" fontId="6" fillId="11" borderId="0" xfId="23" applyFont="1" applyFill="1" applyAlignment="1">
      <alignment vertical="center"/>
    </xf>
    <xf numFmtId="0" fontId="6" fillId="0" borderId="14" xfId="23" applyFont="1" applyBorder="1" applyAlignment="1">
      <alignment horizontal="center" vertical="center"/>
    </xf>
    <xf numFmtId="0" fontId="5" fillId="0" borderId="0" xfId="23" applyFont="1" applyAlignment="1">
      <alignment horizontal="center"/>
    </xf>
    <xf numFmtId="0" fontId="6" fillId="10" borderId="0" xfId="23" applyFont="1" applyFill="1" applyAlignment="1">
      <alignment horizontal="left" vertical="center"/>
    </xf>
    <xf numFmtId="0" fontId="6" fillId="0" borderId="0" xfId="23" applyFont="1" applyAlignment="1">
      <alignment horizontal="center"/>
    </xf>
    <xf numFmtId="0" fontId="37" fillId="0" borderId="0" xfId="23" applyFont="1"/>
    <xf numFmtId="164" fontId="5" fillId="2" borderId="0" xfId="27" applyFont="1" applyFill="1"/>
    <xf numFmtId="164" fontId="5" fillId="0" borderId="0" xfId="27" applyFont="1"/>
    <xf numFmtId="168" fontId="5" fillId="2" borderId="0" xfId="28" applyNumberFormat="1" applyFont="1" applyFill="1"/>
    <xf numFmtId="164" fontId="5" fillId="0" borderId="1" xfId="27" applyFont="1" applyBorder="1"/>
    <xf numFmtId="164" fontId="6" fillId="0" borderId="0" xfId="27" applyFont="1"/>
    <xf numFmtId="164" fontId="5" fillId="0" borderId="10" xfId="23" applyNumberFormat="1" applyFont="1" applyBorder="1"/>
    <xf numFmtId="0" fontId="5" fillId="0" borderId="10" xfId="23" applyFont="1" applyBorder="1"/>
    <xf numFmtId="0" fontId="5" fillId="11" borderId="0" xfId="0" applyFont="1" applyFill="1"/>
    <xf numFmtId="164" fontId="19" fillId="11" borderId="0" xfId="1" applyFont="1" applyFill="1"/>
    <xf numFmtId="0" fontId="5" fillId="11" borderId="0" xfId="23" applyFont="1" applyFill="1"/>
    <xf numFmtId="164" fontId="19" fillId="0" borderId="0" xfId="1" applyFont="1" applyFill="1" applyBorder="1"/>
    <xf numFmtId="164" fontId="19" fillId="0" borderId="9" xfId="1" applyFont="1" applyBorder="1"/>
    <xf numFmtId="164" fontId="19" fillId="0" borderId="11" xfId="1" applyFont="1" applyBorder="1"/>
    <xf numFmtId="164" fontId="19" fillId="0" borderId="12" xfId="1" applyFont="1" applyBorder="1"/>
    <xf numFmtId="164" fontId="19" fillId="0" borderId="15" xfId="1" applyFont="1" applyBorder="1"/>
    <xf numFmtId="164" fontId="4" fillId="0" borderId="0" xfId="1" applyFont="1" applyBorder="1"/>
    <xf numFmtId="164" fontId="2" fillId="0" borderId="0" xfId="1" quotePrefix="1" applyFont="1"/>
    <xf numFmtId="164" fontId="19" fillId="0" borderId="0" xfId="1" applyFont="1" applyBorder="1"/>
    <xf numFmtId="164" fontId="9" fillId="0" borderId="0" xfId="1" applyFont="1" applyBorder="1"/>
    <xf numFmtId="165" fontId="20" fillId="0" borderId="4" xfId="0" applyNumberFormat="1" applyFont="1" applyBorder="1"/>
    <xf numFmtId="164" fontId="9" fillId="0" borderId="5" xfId="1" applyFont="1" applyBorder="1"/>
    <xf numFmtId="164" fontId="9" fillId="0" borderId="6" xfId="1" applyFont="1" applyBorder="1"/>
    <xf numFmtId="167" fontId="0" fillId="0" borderId="0" xfId="0" applyNumberFormat="1"/>
    <xf numFmtId="164" fontId="3" fillId="0" borderId="0" xfId="1" applyFont="1" applyBorder="1"/>
    <xf numFmtId="9" fontId="3" fillId="0" borderId="0" xfId="17" applyFont="1" applyFill="1"/>
    <xf numFmtId="164" fontId="3" fillId="0" borderId="0" xfId="1" applyFont="1" applyFill="1"/>
    <xf numFmtId="164" fontId="4" fillId="0" borderId="13" xfId="1" applyFont="1" applyBorder="1" applyAlignment="1">
      <alignment horizontal="center"/>
    </xf>
    <xf numFmtId="164" fontId="4" fillId="0" borderId="0" xfId="1" applyFont="1" applyBorder="1" applyAlignment="1">
      <alignment horizontal="center"/>
    </xf>
    <xf numFmtId="164" fontId="4" fillId="0" borderId="4" xfId="1" applyFont="1" applyBorder="1" applyAlignment="1">
      <alignment horizontal="center"/>
    </xf>
    <xf numFmtId="164" fontId="4" fillId="0" borderId="5" xfId="1" applyFont="1" applyBorder="1" applyAlignment="1">
      <alignment horizontal="center"/>
    </xf>
    <xf numFmtId="164" fontId="4" fillId="0" borderId="6" xfId="1" applyFont="1" applyBorder="1" applyAlignment="1">
      <alignment horizontal="center"/>
    </xf>
    <xf numFmtId="164" fontId="3" fillId="0" borderId="13" xfId="1" applyFont="1" applyBorder="1"/>
    <xf numFmtId="164" fontId="3" fillId="0" borderId="4" xfId="1" applyFont="1" applyBorder="1"/>
    <xf numFmtId="164" fontId="3" fillId="0" borderId="5" xfId="1" applyFont="1" applyBorder="1"/>
    <xf numFmtId="164" fontId="3" fillId="0" borderId="6" xfId="1" applyFont="1" applyBorder="1"/>
    <xf numFmtId="164" fontId="4" fillId="0" borderId="2" xfId="1" applyFont="1" applyBorder="1" applyAlignment="1">
      <alignment horizontal="center"/>
    </xf>
    <xf numFmtId="164" fontId="4" fillId="0" borderId="7" xfId="1" applyFont="1" applyBorder="1" applyAlignment="1">
      <alignment horizontal="center"/>
    </xf>
    <xf numFmtId="164" fontId="4" fillId="0" borderId="3" xfId="1" applyFont="1" applyBorder="1" applyAlignment="1">
      <alignment horizontal="center"/>
    </xf>
    <xf numFmtId="164" fontId="47" fillId="0" borderId="0" xfId="1" applyFont="1"/>
    <xf numFmtId="164" fontId="3" fillId="0" borderId="0" xfId="8" applyFont="1" applyBorder="1"/>
    <xf numFmtId="164" fontId="3" fillId="0" borderId="0" xfId="1" quotePrefix="1" applyFont="1" applyBorder="1" applyAlignment="1">
      <alignment horizontal="center"/>
    </xf>
    <xf numFmtId="0" fontId="0" fillId="0" borderId="0" xfId="0" quotePrefix="1" applyAlignment="1">
      <alignment horizontal="center"/>
    </xf>
    <xf numFmtId="164" fontId="3" fillId="0" borderId="0" xfId="1" quotePrefix="1" applyFont="1" applyBorder="1"/>
    <xf numFmtId="14" fontId="3" fillId="0" borderId="0" xfId="1" quotePrefix="1" applyNumberFormat="1" applyFont="1" applyBorder="1" applyAlignment="1">
      <alignment horizontal="center"/>
    </xf>
    <xf numFmtId="169" fontId="3" fillId="0" borderId="0" xfId="1" quotePrefix="1" applyNumberFormat="1" applyFont="1" applyBorder="1"/>
    <xf numFmtId="164" fontId="47" fillId="0" borderId="0" xfId="8" applyFont="1" applyBorder="1"/>
    <xf numFmtId="164" fontId="47" fillId="0" borderId="0" xfId="8" applyFont="1"/>
    <xf numFmtId="164" fontId="47" fillId="0" borderId="0" xfId="6" applyFont="1"/>
    <xf numFmtId="0" fontId="48" fillId="0" borderId="0" xfId="29" applyFont="1"/>
    <xf numFmtId="0" fontId="51" fillId="0" borderId="0" xfId="29" applyFont="1"/>
    <xf numFmtId="0" fontId="52" fillId="0" borderId="0" xfId="29" applyFont="1" applyAlignment="1">
      <alignment horizontal="center" vertical="center"/>
    </xf>
    <xf numFmtId="0" fontId="48" fillId="0" borderId="0" xfId="29" quotePrefix="1" applyFont="1"/>
    <xf numFmtId="0" fontId="3" fillId="0" borderId="0" xfId="14" applyFont="1"/>
    <xf numFmtId="164" fontId="6" fillId="0" borderId="0" xfId="1" applyFont="1" applyFill="1" applyBorder="1" applyAlignment="1">
      <alignment horizontal="center"/>
    </xf>
    <xf numFmtId="9" fontId="5" fillId="0" borderId="0" xfId="17" applyFont="1" applyFill="1" applyBorder="1" applyAlignment="1">
      <alignment horizontal="center"/>
    </xf>
    <xf numFmtId="0" fontId="3" fillId="0" borderId="0" xfId="26" applyFont="1"/>
    <xf numFmtId="0" fontId="3" fillId="0" borderId="0" xfId="0" quotePrefix="1" applyFont="1"/>
    <xf numFmtId="169" fontId="3" fillId="0" borderId="0" xfId="26" applyNumberFormat="1" applyFont="1"/>
    <xf numFmtId="169" fontId="3" fillId="0" borderId="0" xfId="26" applyNumberFormat="1" applyFont="1" applyAlignment="1">
      <alignment horizontal="center"/>
    </xf>
    <xf numFmtId="169" fontId="3" fillId="0" borderId="0" xfId="1" quotePrefix="1" applyNumberFormat="1" applyFont="1" applyBorder="1" applyAlignment="1">
      <alignment horizontal="center"/>
    </xf>
    <xf numFmtId="169" fontId="4" fillId="0" borderId="0" xfId="1" applyNumberFormat="1" applyFont="1" applyBorder="1"/>
    <xf numFmtId="0" fontId="15" fillId="0" borderId="0" xfId="26" applyFont="1"/>
    <xf numFmtId="167" fontId="5" fillId="16" borderId="0" xfId="1" applyNumberFormat="1" applyFont="1" applyFill="1"/>
    <xf numFmtId="0" fontId="5" fillId="8" borderId="0" xfId="0" applyFont="1" applyFill="1"/>
    <xf numFmtId="167" fontId="5" fillId="0" borderId="0" xfId="1" applyNumberFormat="1" applyFont="1"/>
    <xf numFmtId="167" fontId="5" fillId="0" borderId="10" xfId="0" applyNumberFormat="1" applyFont="1" applyBorder="1"/>
    <xf numFmtId="167" fontId="3" fillId="0" borderId="0" xfId="1" applyNumberFormat="1" applyFont="1" applyAlignment="1">
      <alignment horizontal="center"/>
    </xf>
    <xf numFmtId="167" fontId="3" fillId="0" borderId="0" xfId="2" applyNumberFormat="1" applyFont="1" applyAlignment="1">
      <alignment horizontal="center"/>
    </xf>
    <xf numFmtId="167" fontId="3" fillId="0" borderId="2" xfId="1" applyNumberFormat="1" applyFont="1" applyBorder="1" applyAlignment="1">
      <alignment horizontal="center"/>
    </xf>
    <xf numFmtId="167" fontId="3" fillId="0" borderId="7" xfId="2" applyNumberFormat="1" applyFont="1" applyBorder="1" applyAlignment="1">
      <alignment horizontal="center"/>
    </xf>
    <xf numFmtId="167" fontId="3" fillId="0" borderId="7" xfId="1" applyNumberFormat="1" applyFont="1" applyBorder="1" applyAlignment="1">
      <alignment horizontal="center"/>
    </xf>
    <xf numFmtId="167" fontId="3" fillId="0" borderId="3" xfId="1" applyNumberFormat="1" applyFont="1" applyBorder="1" applyAlignment="1">
      <alignment horizontal="center"/>
    </xf>
    <xf numFmtId="167" fontId="3" fillId="0" borderId="4" xfId="1" applyNumberFormat="1" applyFont="1" applyBorder="1" applyAlignment="1">
      <alignment horizontal="center"/>
    </xf>
    <xf numFmtId="167" fontId="3" fillId="0" borderId="5" xfId="1" applyNumberFormat="1" applyFont="1" applyBorder="1" applyAlignment="1">
      <alignment horizontal="center"/>
    </xf>
    <xf numFmtId="167" fontId="3" fillId="0" borderId="1" xfId="1" applyNumberFormat="1" applyFont="1" applyBorder="1" applyAlignment="1">
      <alignment horizontal="center"/>
    </xf>
    <xf numFmtId="167" fontId="3" fillId="0" borderId="6" xfId="1" applyNumberFormat="1" applyFont="1" applyBorder="1" applyAlignment="1">
      <alignment horizontal="center"/>
    </xf>
    <xf numFmtId="167" fontId="6" fillId="0" borderId="0" xfId="0" applyNumberFormat="1" applyFont="1"/>
    <xf numFmtId="167" fontId="5" fillId="0" borderId="9" xfId="0" applyNumberFormat="1" applyFont="1" applyBorder="1"/>
    <xf numFmtId="167" fontId="5" fillId="0" borderId="11" xfId="0" applyNumberFormat="1" applyFont="1" applyBorder="1"/>
    <xf numFmtId="167" fontId="5" fillId="0" borderId="11" xfId="1" applyNumberFormat="1" applyFont="1" applyBorder="1" applyAlignment="1">
      <alignment horizontal="center"/>
    </xf>
    <xf numFmtId="167" fontId="5" fillId="0" borderId="12" xfId="1" applyNumberFormat="1" applyFont="1" applyBorder="1" applyAlignment="1">
      <alignment horizontal="center"/>
    </xf>
    <xf numFmtId="167" fontId="5" fillId="0" borderId="9" xfId="1" applyNumberFormat="1" applyFont="1" applyBorder="1" applyAlignment="1">
      <alignment horizontal="center"/>
    </xf>
    <xf numFmtId="167" fontId="5" fillId="0" borderId="14" xfId="1" applyNumberFormat="1" applyFont="1" applyBorder="1" applyAlignment="1">
      <alignment horizontal="center"/>
    </xf>
    <xf numFmtId="167" fontId="5" fillId="0" borderId="0" xfId="1" applyNumberFormat="1" applyFont="1" applyAlignment="1">
      <alignment horizontal="center"/>
    </xf>
    <xf numFmtId="167" fontId="6" fillId="0" borderId="0" xfId="1" applyNumberFormat="1" applyFont="1" applyAlignment="1">
      <alignment horizontal="center"/>
    </xf>
    <xf numFmtId="167" fontId="5" fillId="0" borderId="15" xfId="1" applyNumberFormat="1" applyFont="1" applyBorder="1" applyAlignment="1">
      <alignment horizontal="center"/>
    </xf>
    <xf numFmtId="167" fontId="5" fillId="0" borderId="1" xfId="1" applyNumberFormat="1" applyFont="1" applyBorder="1" applyAlignment="1">
      <alignment horizontal="center"/>
    </xf>
    <xf numFmtId="167" fontId="5" fillId="0" borderId="8" xfId="1" applyNumberFormat="1" applyFont="1" applyBorder="1" applyAlignment="1">
      <alignment horizontal="center"/>
    </xf>
    <xf numFmtId="0" fontId="49" fillId="20" borderId="0" xfId="29" applyFont="1" applyFill="1" applyAlignment="1">
      <alignment horizontal="center" vertical="center"/>
    </xf>
    <xf numFmtId="0" fontId="48" fillId="20" borderId="0" xfId="29" applyFont="1" applyFill="1"/>
    <xf numFmtId="0" fontId="50" fillId="20" borderId="0" xfId="29" applyFont="1" applyFill="1" applyAlignment="1">
      <alignment horizontal="center"/>
    </xf>
    <xf numFmtId="0" fontId="55" fillId="20" borderId="0" xfId="13" applyFont="1" applyFill="1" applyBorder="1" applyAlignment="1" applyProtection="1">
      <alignment horizontal="center"/>
    </xf>
    <xf numFmtId="10" fontId="3" fillId="2" borderId="0" xfId="17" applyNumberFormat="1" applyFont="1" applyFill="1"/>
    <xf numFmtId="0" fontId="56" fillId="0" borderId="0" xfId="0" applyFont="1" applyAlignment="1">
      <alignment horizontal="center"/>
    </xf>
    <xf numFmtId="164" fontId="59" fillId="0" borderId="0" xfId="1" applyFont="1"/>
    <xf numFmtId="0" fontId="19" fillId="8" borderId="0" xfId="0" applyFont="1" applyFill="1"/>
    <xf numFmtId="0" fontId="60" fillId="0" borderId="0" xfId="29" applyFont="1"/>
    <xf numFmtId="0" fontId="62" fillId="0" borderId="0" xfId="13" applyFont="1" applyAlignment="1" applyProtection="1"/>
    <xf numFmtId="0" fontId="5" fillId="8" borderId="0" xfId="0" applyFont="1" applyFill="1" applyProtection="1">
      <protection locked="0"/>
    </xf>
    <xf numFmtId="0" fontId="6" fillId="12" borderId="0" xfId="0" quotePrefix="1" applyFont="1" applyFill="1" applyAlignment="1" applyProtection="1">
      <alignment horizontal="center"/>
      <protection locked="0"/>
    </xf>
    <xf numFmtId="0" fontId="6" fillId="12" borderId="0" xfId="0" applyFont="1" applyFill="1" applyAlignment="1" applyProtection="1">
      <alignment horizontal="center"/>
      <protection locked="0"/>
    </xf>
    <xf numFmtId="0" fontId="5" fillId="3" borderId="0" xfId="0" applyFont="1" applyFill="1" applyAlignment="1" applyProtection="1">
      <alignment horizontal="center"/>
      <protection locked="0"/>
    </xf>
    <xf numFmtId="0" fontId="6" fillId="0" borderId="0" xfId="0" applyFont="1" applyAlignment="1" applyProtection="1">
      <alignment horizontal="center"/>
      <protection locked="0"/>
    </xf>
    <xf numFmtId="0" fontId="5" fillId="17" borderId="0" xfId="0" applyFont="1" applyFill="1" applyProtection="1">
      <protection locked="0"/>
    </xf>
    <xf numFmtId="15" fontId="5" fillId="12" borderId="0" xfId="0" applyNumberFormat="1" applyFont="1" applyFill="1" applyAlignment="1" applyProtection="1">
      <alignment horizontal="center"/>
      <protection locked="0"/>
    </xf>
    <xf numFmtId="0" fontId="5" fillId="12" borderId="2" xfId="0" applyFont="1" applyFill="1" applyBorder="1" applyProtection="1">
      <protection locked="0"/>
    </xf>
    <xf numFmtId="0" fontId="5" fillId="12" borderId="13" xfId="0" applyFont="1" applyFill="1" applyBorder="1" applyProtection="1">
      <protection locked="0"/>
    </xf>
    <xf numFmtId="0" fontId="5" fillId="12" borderId="5" xfId="0" applyFont="1" applyFill="1" applyBorder="1" applyProtection="1">
      <protection locked="0"/>
    </xf>
    <xf numFmtId="9" fontId="5" fillId="12" borderId="0" xfId="0" applyNumberFormat="1" applyFont="1" applyFill="1" applyProtection="1">
      <protection locked="0"/>
    </xf>
    <xf numFmtId="0" fontId="5" fillId="12" borderId="0" xfId="0" applyFont="1" applyFill="1" applyProtection="1">
      <protection locked="0"/>
    </xf>
    <xf numFmtId="0" fontId="5" fillId="12" borderId="0" xfId="0" applyFont="1" applyFill="1" applyAlignment="1" applyProtection="1">
      <alignment horizontal="left"/>
      <protection locked="0"/>
    </xf>
    <xf numFmtId="0" fontId="5" fillId="12" borderId="0" xfId="0" quotePrefix="1" applyFont="1" applyFill="1" applyAlignment="1" applyProtection="1">
      <alignment horizontal="left"/>
      <protection locked="0"/>
    </xf>
    <xf numFmtId="164" fontId="6" fillId="16" borderId="0" xfId="1" applyFont="1" applyFill="1" applyAlignment="1" applyProtection="1">
      <alignment horizontal="center"/>
      <protection locked="0"/>
    </xf>
    <xf numFmtId="164" fontId="6" fillId="16" borderId="1" xfId="1" applyFont="1" applyFill="1" applyBorder="1" applyAlignment="1" applyProtection="1">
      <alignment horizontal="center"/>
      <protection locked="0"/>
    </xf>
    <xf numFmtId="10" fontId="5" fillId="16" borderId="0" xfId="17" applyNumberFormat="1" applyFont="1" applyFill="1" applyAlignment="1" applyProtection="1">
      <alignment horizontal="center"/>
      <protection locked="0"/>
    </xf>
    <xf numFmtId="0" fontId="5" fillId="16" borderId="0" xfId="0" applyFont="1" applyFill="1" applyAlignment="1" applyProtection="1">
      <alignment horizontal="center"/>
      <protection locked="0"/>
    </xf>
    <xf numFmtId="167" fontId="3" fillId="16" borderId="13" xfId="1" applyNumberFormat="1" applyFont="1" applyFill="1" applyBorder="1" applyAlignment="1" applyProtection="1">
      <alignment horizontal="center"/>
      <protection locked="0"/>
    </xf>
    <xf numFmtId="167" fontId="3" fillId="16" borderId="0" xfId="2" applyNumberFormat="1" applyFont="1" applyFill="1" applyAlignment="1" applyProtection="1">
      <alignment horizontal="center"/>
      <protection locked="0"/>
    </xf>
    <xf numFmtId="167" fontId="3" fillId="16" borderId="0" xfId="1" applyNumberFormat="1" applyFont="1" applyFill="1" applyAlignment="1" applyProtection="1">
      <alignment horizontal="center"/>
      <protection locked="0"/>
    </xf>
    <xf numFmtId="0" fontId="5" fillId="16" borderId="0" xfId="0" applyFont="1" applyFill="1" applyProtection="1">
      <protection locked="0"/>
    </xf>
    <xf numFmtId="9" fontId="5" fillId="16" borderId="0" xfId="17" applyFont="1" applyFill="1" applyAlignment="1" applyProtection="1">
      <alignment horizontal="center"/>
      <protection locked="0"/>
    </xf>
    <xf numFmtId="167" fontId="5" fillId="16" borderId="0" xfId="1" applyNumberFormat="1" applyFont="1" applyFill="1" applyProtection="1">
      <protection locked="0"/>
    </xf>
    <xf numFmtId="167" fontId="5" fillId="13" borderId="0" xfId="1" applyNumberFormat="1" applyFont="1" applyFill="1" applyProtection="1">
      <protection locked="0"/>
    </xf>
    <xf numFmtId="167" fontId="5" fillId="13" borderId="11" xfId="1" applyNumberFormat="1" applyFont="1" applyFill="1" applyBorder="1" applyAlignment="1" applyProtection="1">
      <alignment horizontal="center"/>
      <protection locked="0"/>
    </xf>
    <xf numFmtId="164" fontId="2" fillId="14" borderId="0" xfId="24" applyFill="1" applyProtection="1">
      <protection locked="0"/>
    </xf>
    <xf numFmtId="164" fontId="17" fillId="14" borderId="0" xfId="2" applyFill="1" applyProtection="1">
      <protection locked="0"/>
    </xf>
    <xf numFmtId="164" fontId="17" fillId="11" borderId="0" xfId="2" applyFill="1" applyProtection="1">
      <protection locked="0"/>
    </xf>
    <xf numFmtId="0" fontId="17" fillId="0" borderId="0" xfId="0" quotePrefix="1" applyFont="1" applyProtection="1">
      <protection locked="0"/>
    </xf>
    <xf numFmtId="0" fontId="2" fillId="0" borderId="0" xfId="0" applyFont="1" applyProtection="1">
      <protection locked="0"/>
    </xf>
    <xf numFmtId="0" fontId="10" fillId="0" borderId="0" xfId="0" quotePrefix="1" applyFont="1" applyProtection="1">
      <protection locked="0"/>
    </xf>
    <xf numFmtId="0" fontId="2" fillId="0" borderId="0" xfId="0" quotePrefix="1" applyFont="1" applyProtection="1">
      <protection locked="0"/>
    </xf>
    <xf numFmtId="0" fontId="2" fillId="15" borderId="0" xfId="0" applyFont="1" applyFill="1" applyProtection="1">
      <protection locked="0"/>
    </xf>
    <xf numFmtId="0" fontId="10" fillId="0" borderId="0" xfId="0" applyFont="1" applyProtection="1">
      <protection locked="0"/>
    </xf>
    <xf numFmtId="0" fontId="11" fillId="0" borderId="0" xfId="13" applyAlignment="1" applyProtection="1">
      <protection locked="0"/>
    </xf>
    <xf numFmtId="0" fontId="17" fillId="0" borderId="0" xfId="0" applyFont="1" applyProtection="1">
      <protection locked="0"/>
    </xf>
    <xf numFmtId="0" fontId="2" fillId="15" borderId="0" xfId="0" quotePrefix="1" applyFont="1" applyFill="1" applyProtection="1">
      <protection locked="0"/>
    </xf>
    <xf numFmtId="0" fontId="17" fillId="15" borderId="0" xfId="0" quotePrefix="1" applyFont="1" applyFill="1" applyProtection="1">
      <protection locked="0"/>
    </xf>
    <xf numFmtId="0" fontId="29" fillId="15" borderId="0" xfId="0" applyFont="1" applyFill="1" applyProtection="1">
      <protection locked="0"/>
    </xf>
    <xf numFmtId="0" fontId="17" fillId="15" borderId="0" xfId="0" applyFont="1" applyFill="1" applyProtection="1">
      <protection locked="0"/>
    </xf>
    <xf numFmtId="0" fontId="0" fillId="15" borderId="0" xfId="0" applyFill="1" applyProtection="1">
      <protection locked="0"/>
    </xf>
    <xf numFmtId="164" fontId="2" fillId="0" borderId="0" xfId="1" quotePrefix="1" applyFont="1" applyProtection="1">
      <protection locked="0"/>
    </xf>
    <xf numFmtId="164" fontId="2" fillId="0" borderId="0" xfId="1" applyFont="1" applyProtection="1">
      <protection locked="0"/>
    </xf>
    <xf numFmtId="164" fontId="2" fillId="0" borderId="0" xfId="1" applyFont="1" applyAlignment="1" applyProtection="1">
      <alignment horizontal="center"/>
      <protection locked="0"/>
    </xf>
    <xf numFmtId="164" fontId="18" fillId="0" borderId="0" xfId="1" applyFont="1" applyAlignment="1" applyProtection="1">
      <alignment horizontal="center"/>
      <protection locked="0"/>
    </xf>
    <xf numFmtId="164" fontId="11" fillId="0" borderId="0" xfId="13" applyNumberFormat="1" applyAlignment="1" applyProtection="1">
      <alignment horizontal="center"/>
      <protection locked="0"/>
    </xf>
    <xf numFmtId="164" fontId="2" fillId="3" borderId="0" xfId="1" applyFont="1" applyFill="1" applyProtection="1">
      <protection locked="0"/>
    </xf>
    <xf numFmtId="164" fontId="2" fillId="18" borderId="0" xfId="1" applyFont="1" applyFill="1" applyProtection="1">
      <protection locked="0"/>
    </xf>
    <xf numFmtId="164" fontId="0" fillId="0" borderId="0" xfId="1" quotePrefix="1" applyFont="1" applyProtection="1">
      <protection locked="0"/>
    </xf>
    <xf numFmtId="0" fontId="0" fillId="0" borderId="0" xfId="0" applyProtection="1">
      <protection locked="0"/>
    </xf>
    <xf numFmtId="164" fontId="0" fillId="0" borderId="0" xfId="2" applyFont="1" applyProtection="1">
      <protection locked="0"/>
    </xf>
    <xf numFmtId="164" fontId="10" fillId="0" borderId="0" xfId="2" applyFont="1" applyAlignment="1" applyProtection="1">
      <alignment horizontal="center"/>
      <protection locked="0"/>
    </xf>
    <xf numFmtId="0" fontId="10" fillId="0" borderId="0" xfId="0" applyFont="1" applyAlignment="1" applyProtection="1">
      <alignment horizontal="center"/>
      <protection locked="0"/>
    </xf>
    <xf numFmtId="164" fontId="10" fillId="0" borderId="0" xfId="1" quotePrefix="1" applyFont="1" applyAlignment="1" applyProtection="1">
      <alignment horizontal="center"/>
      <protection locked="0"/>
    </xf>
    <xf numFmtId="164" fontId="0" fillId="0" borderId="0" xfId="1" applyFont="1" applyAlignment="1" applyProtection="1">
      <alignment horizontal="center"/>
      <protection locked="0"/>
    </xf>
    <xf numFmtId="164" fontId="10" fillId="0" borderId="0" xfId="2" applyFont="1" applyProtection="1">
      <protection locked="0"/>
    </xf>
    <xf numFmtId="164" fontId="0" fillId="0" borderId="0" xfId="2" applyFont="1" applyAlignment="1" applyProtection="1">
      <alignment horizontal="center"/>
      <protection locked="0"/>
    </xf>
    <xf numFmtId="164" fontId="2" fillId="0" borderId="0" xfId="2" applyFont="1" applyProtection="1">
      <protection locked="0"/>
    </xf>
    <xf numFmtId="164" fontId="17" fillId="0" borderId="0" xfId="2" applyProtection="1">
      <protection locked="0"/>
    </xf>
    <xf numFmtId="164" fontId="0" fillId="0" borderId="0" xfId="0" applyNumberFormat="1" applyProtection="1">
      <protection locked="0"/>
    </xf>
    <xf numFmtId="0" fontId="0" fillId="0" borderId="0" xfId="0" quotePrefix="1" applyProtection="1">
      <protection locked="0"/>
    </xf>
    <xf numFmtId="164" fontId="10" fillId="0" borderId="0" xfId="1" applyFont="1" applyProtection="1">
      <protection locked="0"/>
    </xf>
    <xf numFmtId="164" fontId="0" fillId="0" borderId="0" xfId="1" quotePrefix="1" applyFont="1" applyAlignment="1" applyProtection="1">
      <alignment horizontal="center"/>
      <protection locked="0"/>
    </xf>
    <xf numFmtId="164" fontId="17" fillId="0" borderId="0" xfId="1" applyFont="1" applyProtection="1">
      <protection locked="0"/>
    </xf>
    <xf numFmtId="0" fontId="11" fillId="0" borderId="0" xfId="13" applyAlignment="1" applyProtection="1">
      <alignment horizontal="center"/>
      <protection locked="0"/>
    </xf>
    <xf numFmtId="164" fontId="0" fillId="0" borderId="0" xfId="1" applyFont="1" applyProtection="1">
      <protection locked="0"/>
    </xf>
    <xf numFmtId="0" fontId="10" fillId="0" borderId="0" xfId="0" quotePrefix="1" applyFont="1" applyAlignment="1" applyProtection="1">
      <alignment horizontal="center"/>
      <protection locked="0"/>
    </xf>
    <xf numFmtId="164" fontId="2" fillId="0" borderId="0" xfId="1" applyProtection="1">
      <protection locked="0"/>
    </xf>
    <xf numFmtId="0" fontId="2" fillId="13" borderId="0" xfId="0" applyFont="1" applyFill="1" applyProtection="1">
      <protection locked="0"/>
    </xf>
    <xf numFmtId="0" fontId="17" fillId="13" borderId="0" xfId="0" applyFont="1" applyFill="1" applyProtection="1">
      <protection locked="0"/>
    </xf>
    <xf numFmtId="0" fontId="0" fillId="13" borderId="0" xfId="0" applyFill="1" applyProtection="1">
      <protection locked="0"/>
    </xf>
    <xf numFmtId="0" fontId="17" fillId="13" borderId="0" xfId="0" quotePrefix="1" applyFont="1" applyFill="1" applyProtection="1">
      <protection locked="0"/>
    </xf>
    <xf numFmtId="0" fontId="2" fillId="13" borderId="0" xfId="0" quotePrefix="1" applyFont="1" applyFill="1" applyProtection="1">
      <protection locked="0"/>
    </xf>
    <xf numFmtId="164" fontId="17" fillId="0" borderId="0" xfId="1" quotePrefix="1" applyFont="1" applyProtection="1">
      <protection locked="0"/>
    </xf>
    <xf numFmtId="164" fontId="10" fillId="0" borderId="0" xfId="1" quotePrefix="1" applyFont="1" applyProtection="1">
      <protection locked="0"/>
    </xf>
    <xf numFmtId="164" fontId="2" fillId="0" borderId="0" xfId="1" quotePrefix="1" applyProtection="1">
      <protection locked="0"/>
    </xf>
    <xf numFmtId="164" fontId="29" fillId="0" borderId="0" xfId="1" applyFont="1" applyProtection="1">
      <protection locked="0"/>
    </xf>
    <xf numFmtId="164" fontId="18" fillId="0" borderId="0" xfId="1" applyFont="1" applyProtection="1">
      <protection locked="0"/>
    </xf>
    <xf numFmtId="164" fontId="2" fillId="3" borderId="0" xfId="1" applyFill="1" applyProtection="1">
      <protection locked="0"/>
    </xf>
    <xf numFmtId="164" fontId="2" fillId="14" borderId="0" xfId="1" applyFill="1" applyProtection="1">
      <protection locked="0"/>
    </xf>
    <xf numFmtId="164" fontId="17" fillId="3" borderId="0" xfId="1" applyFont="1" applyFill="1" applyProtection="1">
      <protection locked="0"/>
    </xf>
    <xf numFmtId="164" fontId="33" fillId="3" borderId="0" xfId="1" applyFont="1" applyFill="1" applyProtection="1">
      <protection locked="0"/>
    </xf>
    <xf numFmtId="0" fontId="63" fillId="0" borderId="0" xfId="0" applyFont="1" applyAlignment="1">
      <alignment horizontal="center"/>
    </xf>
    <xf numFmtId="0" fontId="63" fillId="0" borderId="0" xfId="1" applyNumberFormat="1" applyFont="1" applyAlignment="1">
      <alignment horizontal="center"/>
    </xf>
    <xf numFmtId="164" fontId="63" fillId="0" borderId="0" xfId="1" applyFont="1" applyAlignment="1">
      <alignment horizontal="center"/>
    </xf>
    <xf numFmtId="167" fontId="63" fillId="0" borderId="0" xfId="1" applyNumberFormat="1" applyFont="1" applyAlignment="1">
      <alignment horizontal="center"/>
    </xf>
    <xf numFmtId="167" fontId="63" fillId="0" borderId="7" xfId="1" applyNumberFormat="1" applyFont="1" applyBorder="1" applyAlignment="1">
      <alignment horizontal="center"/>
    </xf>
    <xf numFmtId="167" fontId="63" fillId="0" borderId="5" xfId="1" applyNumberFormat="1" applyFont="1" applyBorder="1" applyAlignment="1">
      <alignment horizontal="center"/>
    </xf>
    <xf numFmtId="167" fontId="63" fillId="0" borderId="1" xfId="1" applyNumberFormat="1" applyFont="1" applyBorder="1" applyAlignment="1">
      <alignment horizontal="center"/>
    </xf>
    <xf numFmtId="167" fontId="63" fillId="0" borderId="8" xfId="1" applyNumberFormat="1" applyFont="1" applyBorder="1" applyAlignment="1">
      <alignment horizontal="center"/>
    </xf>
    <xf numFmtId="0" fontId="63" fillId="0" borderId="7" xfId="1" applyNumberFormat="1" applyFont="1" applyBorder="1" applyAlignment="1">
      <alignment horizontal="center"/>
    </xf>
    <xf numFmtId="167" fontId="63" fillId="0" borderId="0" xfId="13" applyNumberFormat="1" applyFont="1" applyAlignment="1" applyProtection="1"/>
    <xf numFmtId="9" fontId="63" fillId="0" borderId="0" xfId="17" applyFont="1" applyAlignment="1">
      <alignment horizontal="center"/>
    </xf>
    <xf numFmtId="167" fontId="63" fillId="0" borderId="0" xfId="13" applyNumberFormat="1" applyFont="1" applyAlignment="1" applyProtection="1">
      <alignment horizontal="center"/>
    </xf>
    <xf numFmtId="0" fontId="63" fillId="0" borderId="1" xfId="0" applyFont="1" applyBorder="1" applyAlignment="1">
      <alignment horizontal="center"/>
    </xf>
    <xf numFmtId="164" fontId="63" fillId="0" borderId="1" xfId="1" applyFont="1" applyBorder="1" applyAlignment="1">
      <alignment horizontal="center"/>
    </xf>
    <xf numFmtId="0" fontId="63" fillId="0" borderId="2" xfId="0" applyFont="1" applyBorder="1" applyAlignment="1">
      <alignment horizontal="center"/>
    </xf>
    <xf numFmtId="164" fontId="63" fillId="0" borderId="3" xfId="1" applyFont="1" applyBorder="1" applyAlignment="1">
      <alignment horizontal="center"/>
    </xf>
    <xf numFmtId="0" fontId="63" fillId="0" borderId="13" xfId="0" applyFont="1" applyBorder="1" applyAlignment="1">
      <alignment horizontal="center"/>
    </xf>
    <xf numFmtId="164" fontId="63" fillId="0" borderId="4" xfId="1" applyFont="1" applyBorder="1" applyAlignment="1">
      <alignment horizontal="center"/>
    </xf>
    <xf numFmtId="167" fontId="63" fillId="0" borderId="15" xfId="1" applyNumberFormat="1" applyFont="1" applyBorder="1" applyAlignment="1">
      <alignment horizontal="center"/>
    </xf>
    <xf numFmtId="0" fontId="63" fillId="0" borderId="5" xfId="0" applyFont="1" applyBorder="1" applyAlignment="1">
      <alignment horizontal="center"/>
    </xf>
    <xf numFmtId="164" fontId="63" fillId="0" borderId="6" xfId="1" applyFont="1" applyBorder="1" applyAlignment="1">
      <alignment horizontal="center"/>
    </xf>
    <xf numFmtId="167" fontId="63" fillId="0" borderId="0" xfId="1" applyNumberFormat="1" applyFont="1" applyBorder="1" applyAlignment="1">
      <alignment horizontal="center"/>
    </xf>
    <xf numFmtId="0" fontId="63" fillId="0" borderId="0" xfId="1" applyNumberFormat="1" applyFont="1" applyBorder="1" applyAlignment="1">
      <alignment horizontal="center"/>
    </xf>
    <xf numFmtId="164" fontId="63" fillId="0" borderId="7" xfId="1" applyFont="1" applyBorder="1" applyAlignment="1">
      <alignment horizontal="center"/>
    </xf>
    <xf numFmtId="0" fontId="67" fillId="0" borderId="0" xfId="0" applyFont="1" applyAlignment="1">
      <alignment horizontal="center"/>
    </xf>
    <xf numFmtId="0" fontId="68" fillId="0" borderId="0" xfId="1" applyNumberFormat="1" applyFont="1" applyAlignment="1">
      <alignment horizontal="center"/>
    </xf>
    <xf numFmtId="167" fontId="68" fillId="0" borderId="0" xfId="1" applyNumberFormat="1" applyFont="1" applyAlignment="1">
      <alignment horizontal="center"/>
    </xf>
    <xf numFmtId="167" fontId="68" fillId="0" borderId="2" xfId="1" applyNumberFormat="1" applyFont="1" applyBorder="1" applyAlignment="1">
      <alignment horizontal="center"/>
    </xf>
    <xf numFmtId="167" fontId="68" fillId="0" borderId="13" xfId="1" applyNumberFormat="1" applyFont="1" applyBorder="1" applyAlignment="1">
      <alignment horizontal="center"/>
    </xf>
    <xf numFmtId="167" fontId="68" fillId="0" borderId="5" xfId="1" applyNumberFormat="1" applyFont="1" applyBorder="1" applyAlignment="1">
      <alignment horizontal="center"/>
    </xf>
    <xf numFmtId="167" fontId="68" fillId="0" borderId="1" xfId="1" applyNumberFormat="1" applyFont="1" applyBorder="1" applyAlignment="1">
      <alignment horizontal="center"/>
    </xf>
    <xf numFmtId="167" fontId="68" fillId="0" borderId="8" xfId="1" applyNumberFormat="1" applyFont="1" applyBorder="1" applyAlignment="1">
      <alignment horizontal="center"/>
    </xf>
    <xf numFmtId="167" fontId="68" fillId="0" borderId="7" xfId="1" applyNumberFormat="1" applyFont="1" applyBorder="1" applyAlignment="1">
      <alignment horizontal="center"/>
    </xf>
    <xf numFmtId="167" fontId="68" fillId="0" borderId="0" xfId="1" applyNumberFormat="1" applyFont="1" applyBorder="1" applyAlignment="1">
      <alignment horizontal="center"/>
    </xf>
    <xf numFmtId="167" fontId="68" fillId="0" borderId="3" xfId="1" applyNumberFormat="1" applyFont="1" applyBorder="1" applyAlignment="1">
      <alignment horizontal="center"/>
    </xf>
    <xf numFmtId="167" fontId="68" fillId="0" borderId="4" xfId="1" applyNumberFormat="1" applyFont="1" applyBorder="1" applyAlignment="1">
      <alignment horizontal="center"/>
    </xf>
    <xf numFmtId="167" fontId="68" fillId="0" borderId="6" xfId="1" applyNumberFormat="1" applyFont="1" applyBorder="1" applyAlignment="1">
      <alignment horizontal="center"/>
    </xf>
    <xf numFmtId="0" fontId="68" fillId="0" borderId="0" xfId="0" applyFont="1" applyAlignment="1">
      <alignment horizontal="center"/>
    </xf>
    <xf numFmtId="0" fontId="21" fillId="0" borderId="0" xfId="0" applyFont="1" applyAlignment="1">
      <alignment horizontal="center"/>
    </xf>
    <xf numFmtId="0" fontId="71" fillId="0" borderId="0" xfId="0" applyFont="1" applyAlignment="1">
      <alignment horizontal="center"/>
    </xf>
    <xf numFmtId="0" fontId="69" fillId="0" borderId="0" xfId="0" applyFont="1" applyAlignment="1">
      <alignment horizontal="center"/>
    </xf>
    <xf numFmtId="167" fontId="21" fillId="0" borderId="0" xfId="0" applyNumberFormat="1" applyFont="1" applyAlignment="1">
      <alignment horizontal="center"/>
    </xf>
    <xf numFmtId="164" fontId="21" fillId="0" borderId="0" xfId="0" applyNumberFormat="1" applyFont="1" applyAlignment="1">
      <alignment horizontal="center"/>
    </xf>
    <xf numFmtId="0" fontId="72" fillId="0" borderId="0" xfId="0" applyFont="1" applyAlignment="1">
      <alignment horizontal="center"/>
    </xf>
    <xf numFmtId="0" fontId="70" fillId="0" borderId="0" xfId="0" applyFont="1" applyAlignment="1">
      <alignment horizontal="center"/>
    </xf>
    <xf numFmtId="0" fontId="21" fillId="0" borderId="0" xfId="13" applyFont="1" applyAlignment="1" applyProtection="1">
      <alignment horizontal="center"/>
    </xf>
    <xf numFmtId="0" fontId="74" fillId="0" borderId="0" xfId="0" applyFont="1" applyAlignment="1">
      <alignment horizontal="center"/>
    </xf>
    <xf numFmtId="0" fontId="74" fillId="0" borderId="7" xfId="0" applyFont="1" applyBorder="1" applyAlignment="1">
      <alignment horizontal="center"/>
    </xf>
    <xf numFmtId="164" fontId="63" fillId="0" borderId="0" xfId="1" applyFont="1" applyBorder="1" applyAlignment="1">
      <alignment horizontal="center"/>
    </xf>
    <xf numFmtId="164" fontId="64" fillId="0" borderId="0" xfId="1" applyFont="1" applyBorder="1" applyAlignment="1">
      <alignment horizontal="center"/>
    </xf>
    <xf numFmtId="15" fontId="63" fillId="0" borderId="0" xfId="1" applyNumberFormat="1" applyFont="1" applyBorder="1" applyAlignment="1">
      <alignment horizontal="center"/>
    </xf>
    <xf numFmtId="0" fontId="63" fillId="0" borderId="0" xfId="0" applyFont="1"/>
    <xf numFmtId="164" fontId="68" fillId="0" borderId="0" xfId="1" applyFont="1" applyAlignment="1"/>
    <xf numFmtId="164" fontId="63" fillId="0" borderId="0" xfId="1" applyFont="1" applyAlignment="1"/>
    <xf numFmtId="0" fontId="69" fillId="0" borderId="0" xfId="0" applyFont="1"/>
    <xf numFmtId="0" fontId="70" fillId="0" borderId="0" xfId="0" applyFont="1"/>
    <xf numFmtId="0" fontId="58" fillId="0" borderId="0" xfId="0" applyFont="1"/>
    <xf numFmtId="0" fontId="65" fillId="0" borderId="0" xfId="0" applyFont="1"/>
    <xf numFmtId="0" fontId="64" fillId="0" borderId="0" xfId="0" applyFont="1"/>
    <xf numFmtId="0" fontId="73" fillId="0" borderId="0" xfId="0" applyFont="1"/>
    <xf numFmtId="0" fontId="63" fillId="0" borderId="1" xfId="0" applyFont="1" applyBorder="1"/>
    <xf numFmtId="164" fontId="63" fillId="0" borderId="1" xfId="1" applyFont="1" applyBorder="1" applyAlignment="1"/>
    <xf numFmtId="0" fontId="22" fillId="0" borderId="0" xfId="0" applyFont="1"/>
    <xf numFmtId="0" fontId="68" fillId="0" borderId="0" xfId="0" applyFont="1"/>
    <xf numFmtId="0" fontId="63" fillId="0" borderId="7" xfId="0" applyFont="1" applyBorder="1"/>
    <xf numFmtId="164" fontId="68" fillId="0" borderId="7" xfId="1" applyFont="1" applyBorder="1" applyAlignment="1"/>
    <xf numFmtId="164" fontId="63" fillId="0" borderId="7" xfId="1" applyFont="1" applyBorder="1" applyAlignment="1"/>
    <xf numFmtId="0" fontId="63" fillId="0" borderId="8" xfId="0" applyFont="1" applyBorder="1"/>
    <xf numFmtId="167" fontId="63" fillId="0" borderId="8" xfId="1" applyNumberFormat="1" applyFont="1" applyBorder="1" applyAlignment="1"/>
    <xf numFmtId="164" fontId="63" fillId="0" borderId="8" xfId="1" applyFont="1" applyBorder="1" applyAlignment="1"/>
    <xf numFmtId="167" fontId="68" fillId="0" borderId="0" xfId="1" applyNumberFormat="1" applyFont="1" applyAlignment="1"/>
    <xf numFmtId="167" fontId="63" fillId="0" borderId="0" xfId="1" applyNumberFormat="1" applyFont="1" applyAlignment="1"/>
    <xf numFmtId="167" fontId="68" fillId="0" borderId="1" xfId="1" applyNumberFormat="1" applyFont="1" applyBorder="1" applyAlignment="1"/>
    <xf numFmtId="167" fontId="63" fillId="0" borderId="1" xfId="1" applyNumberFormat="1" applyFont="1" applyBorder="1" applyAlignment="1"/>
    <xf numFmtId="0" fontId="64" fillId="0" borderId="7" xfId="0" applyFont="1" applyBorder="1"/>
    <xf numFmtId="164" fontId="63" fillId="0" borderId="0" xfId="1" applyFont="1" applyBorder="1" applyAlignment="1"/>
    <xf numFmtId="164" fontId="68" fillId="0" borderId="0" xfId="1" applyFont="1" applyBorder="1" applyAlignment="1"/>
    <xf numFmtId="167" fontId="63" fillId="0" borderId="0" xfId="1" applyNumberFormat="1" applyFont="1" applyBorder="1" applyAlignment="1"/>
    <xf numFmtId="0" fontId="75" fillId="0" borderId="0" xfId="0" applyFont="1"/>
    <xf numFmtId="164" fontId="63" fillId="0" borderId="0" xfId="0" applyNumberFormat="1" applyFont="1"/>
    <xf numFmtId="0" fontId="74" fillId="0" borderId="0" xfId="0" applyFont="1"/>
    <xf numFmtId="0" fontId="75" fillId="0" borderId="7" xfId="0" applyFont="1" applyBorder="1"/>
    <xf numFmtId="167" fontId="68" fillId="0" borderId="7" xfId="1" applyNumberFormat="1" applyFont="1" applyBorder="1" applyAlignment="1"/>
    <xf numFmtId="167" fontId="63" fillId="0" borderId="7" xfId="1" applyNumberFormat="1" applyFont="1" applyBorder="1" applyAlignment="1"/>
    <xf numFmtId="0" fontId="66" fillId="0" borderId="0" xfId="0" applyFont="1"/>
    <xf numFmtId="0" fontId="56" fillId="0" borderId="0" xfId="0" applyFont="1"/>
    <xf numFmtId="15" fontId="63" fillId="0" borderId="0" xfId="1" applyNumberFormat="1" applyFont="1" applyBorder="1" applyAlignment="1"/>
    <xf numFmtId="167" fontId="63" fillId="0" borderId="0" xfId="0" applyNumberFormat="1" applyFont="1"/>
    <xf numFmtId="167" fontId="68" fillId="0" borderId="0" xfId="0" applyNumberFormat="1" applyFont="1"/>
    <xf numFmtId="0" fontId="68" fillId="0" borderId="1" xfId="0" applyFont="1" applyBorder="1"/>
    <xf numFmtId="167" fontId="22" fillId="0" borderId="0" xfId="0" applyNumberFormat="1" applyFont="1"/>
    <xf numFmtId="167" fontId="68" fillId="0" borderId="1" xfId="0" applyNumberFormat="1" applyFont="1" applyBorder="1"/>
    <xf numFmtId="167" fontId="22" fillId="0" borderId="1" xfId="0" applyNumberFormat="1" applyFont="1" applyBorder="1"/>
    <xf numFmtId="0" fontId="68" fillId="0" borderId="8" xfId="0" applyFont="1" applyBorder="1"/>
    <xf numFmtId="0" fontId="21" fillId="0" borderId="0" xfId="0" applyFont="1"/>
    <xf numFmtId="15" fontId="63" fillId="0" borderId="0" xfId="0" applyNumberFormat="1" applyFont="1"/>
    <xf numFmtId="0" fontId="76" fillId="0" borderId="0" xfId="0" applyFont="1"/>
    <xf numFmtId="167" fontId="63" fillId="0" borderId="2" xfId="1" applyNumberFormat="1" applyFont="1" applyBorder="1" applyAlignment="1">
      <alignment horizontal="center"/>
    </xf>
    <xf numFmtId="167" fontId="63" fillId="0" borderId="3" xfId="1" applyNumberFormat="1" applyFont="1" applyBorder="1" applyAlignment="1">
      <alignment horizontal="center"/>
    </xf>
    <xf numFmtId="167" fontId="63" fillId="0" borderId="13" xfId="1" applyNumberFormat="1" applyFont="1" applyBorder="1" applyAlignment="1">
      <alignment horizontal="center"/>
    </xf>
    <xf numFmtId="167" fontId="63" fillId="0" borderId="4" xfId="1" applyNumberFormat="1" applyFont="1" applyBorder="1" applyAlignment="1">
      <alignment horizontal="center"/>
    </xf>
    <xf numFmtId="167" fontId="63" fillId="0" borderId="6" xfId="1" applyNumberFormat="1" applyFont="1" applyBorder="1" applyAlignment="1">
      <alignment horizontal="center"/>
    </xf>
    <xf numFmtId="167" fontId="63" fillId="0" borderId="9" xfId="1" applyNumberFormat="1" applyFont="1" applyBorder="1" applyAlignment="1">
      <alignment horizontal="center"/>
    </xf>
    <xf numFmtId="167" fontId="63" fillId="0" borderId="11" xfId="1" applyNumberFormat="1" applyFont="1" applyBorder="1" applyAlignment="1">
      <alignment horizontal="center"/>
    </xf>
    <xf numFmtId="167" fontId="63" fillId="0" borderId="12" xfId="1" applyNumberFormat="1" applyFont="1" applyBorder="1" applyAlignment="1">
      <alignment horizontal="center"/>
    </xf>
    <xf numFmtId="0" fontId="73" fillId="0" borderId="7" xfId="0" applyFont="1" applyBorder="1"/>
    <xf numFmtId="0" fontId="78" fillId="0" borderId="0" xfId="0" applyFont="1"/>
    <xf numFmtId="0" fontId="73" fillId="0" borderId="0" xfId="0" applyFont="1" applyAlignment="1">
      <alignment horizontal="center"/>
    </xf>
    <xf numFmtId="9" fontId="73" fillId="0" borderId="0" xfId="0" applyNumberFormat="1" applyFont="1" applyAlignment="1">
      <alignment horizontal="center"/>
    </xf>
    <xf numFmtId="9" fontId="73" fillId="0" borderId="0" xfId="17" applyFont="1" applyAlignment="1">
      <alignment horizontal="center"/>
    </xf>
    <xf numFmtId="167" fontId="73" fillId="0" borderId="0" xfId="13" applyNumberFormat="1" applyFont="1" applyAlignment="1" applyProtection="1">
      <alignment horizontal="center"/>
    </xf>
    <xf numFmtId="0" fontId="79" fillId="0" borderId="0" xfId="0" applyFont="1"/>
    <xf numFmtId="0" fontId="77" fillId="0" borderId="0" xfId="0" applyFont="1"/>
    <xf numFmtId="167" fontId="68" fillId="0" borderId="8" xfId="0" applyNumberFormat="1" applyFont="1" applyBorder="1"/>
    <xf numFmtId="167" fontId="73" fillId="0" borderId="0" xfId="1" applyNumberFormat="1" applyFont="1" applyBorder="1" applyAlignment="1">
      <alignment horizontal="center"/>
    </xf>
    <xf numFmtId="167" fontId="63" fillId="0" borderId="13" xfId="13" applyNumberFormat="1" applyFont="1" applyBorder="1" applyAlignment="1" applyProtection="1"/>
    <xf numFmtId="167" fontId="63" fillId="0" borderId="4" xfId="13" applyNumberFormat="1" applyFont="1" applyBorder="1" applyAlignment="1" applyProtection="1"/>
    <xf numFmtId="167" fontId="63" fillId="0" borderId="11" xfId="13" applyNumberFormat="1" applyFont="1" applyBorder="1" applyAlignment="1" applyProtection="1"/>
    <xf numFmtId="0" fontId="73" fillId="0" borderId="1" xfId="0" applyFont="1" applyBorder="1"/>
    <xf numFmtId="9" fontId="73" fillId="0" borderId="0" xfId="17" applyFont="1" applyAlignment="1"/>
    <xf numFmtId="37" fontId="73" fillId="0" borderId="0" xfId="0" applyNumberFormat="1" applyFont="1"/>
    <xf numFmtId="0" fontId="76" fillId="0" borderId="0" xfId="13" applyFont="1" applyBorder="1" applyAlignment="1" applyProtection="1"/>
    <xf numFmtId="164" fontId="73" fillId="0" borderId="0" xfId="1" applyFont="1" applyBorder="1" applyAlignment="1">
      <alignment horizontal="center"/>
    </xf>
    <xf numFmtId="0" fontId="80" fillId="0" borderId="0" xfId="0" applyFont="1" applyAlignment="1">
      <alignment vertical="center"/>
    </xf>
    <xf numFmtId="0" fontId="81" fillId="0" borderId="0" xfId="0" applyFont="1" applyAlignment="1">
      <alignment vertical="center"/>
    </xf>
    <xf numFmtId="164" fontId="81" fillId="0" borderId="0" xfId="1" applyFont="1" applyAlignment="1">
      <alignment vertical="center"/>
    </xf>
    <xf numFmtId="164" fontId="80" fillId="0" borderId="0" xfId="1" applyFont="1" applyAlignment="1">
      <alignment horizontal="center" vertical="center"/>
    </xf>
    <xf numFmtId="0" fontId="81" fillId="0" borderId="0" xfId="1" applyNumberFormat="1" applyFont="1" applyAlignment="1">
      <alignment horizontal="center" vertical="center"/>
    </xf>
    <xf numFmtId="0" fontId="82" fillId="0" borderId="0" xfId="0" applyFont="1" applyAlignment="1">
      <alignment vertical="center"/>
    </xf>
    <xf numFmtId="0" fontId="81" fillId="0" borderId="0" xfId="0" applyFont="1" applyAlignment="1">
      <alignment horizontal="left" vertical="center"/>
    </xf>
    <xf numFmtId="0" fontId="81" fillId="0" borderId="0" xfId="0" quotePrefix="1" applyFont="1" applyAlignment="1">
      <alignment horizontal="left" vertical="center"/>
    </xf>
    <xf numFmtId="0" fontId="82" fillId="0" borderId="0" xfId="0" applyFont="1" applyAlignment="1">
      <alignment horizontal="left" vertical="center"/>
    </xf>
    <xf numFmtId="0" fontId="81" fillId="0" borderId="1" xfId="0" applyFont="1" applyBorder="1" applyAlignment="1">
      <alignment vertical="center"/>
    </xf>
    <xf numFmtId="164" fontId="81" fillId="0" borderId="1" xfId="1" applyFont="1" applyBorder="1" applyAlignment="1">
      <alignment vertical="center"/>
    </xf>
    <xf numFmtId="0" fontId="81" fillId="0" borderId="0" xfId="0" applyFont="1" applyAlignment="1">
      <alignment horizontal="center" vertical="center"/>
    </xf>
    <xf numFmtId="164" fontId="81" fillId="0" borderId="0" xfId="1" quotePrefix="1" applyFont="1" applyAlignment="1">
      <alignment vertical="center"/>
    </xf>
    <xf numFmtId="164" fontId="81" fillId="0" borderId="0" xfId="1" applyFont="1" applyAlignment="1">
      <alignment horizontal="center" vertical="center"/>
    </xf>
    <xf numFmtId="0" fontId="81" fillId="0" borderId="7" xfId="0" applyFont="1" applyBorder="1" applyAlignment="1">
      <alignment vertical="center"/>
    </xf>
    <xf numFmtId="0" fontId="81" fillId="0" borderId="0" xfId="13" applyFont="1" applyAlignment="1" applyProtection="1">
      <alignment vertical="center"/>
    </xf>
    <xf numFmtId="164" fontId="69" fillId="0" borderId="0" xfId="0" applyNumberFormat="1" applyFont="1"/>
    <xf numFmtId="0" fontId="80" fillId="0" borderId="0" xfId="13" applyFont="1" applyAlignment="1" applyProtection="1">
      <alignment vertical="center"/>
    </xf>
    <xf numFmtId="0" fontId="68" fillId="0" borderId="7" xfId="0" applyFont="1" applyBorder="1"/>
    <xf numFmtId="0" fontId="68" fillId="0" borderId="7" xfId="0" applyFont="1" applyBorder="1" applyAlignment="1">
      <alignment horizontal="center"/>
    </xf>
    <xf numFmtId="167" fontId="69" fillId="0" borderId="0" xfId="0" applyNumberFormat="1" applyFont="1"/>
    <xf numFmtId="0" fontId="81" fillId="0" borderId="0" xfId="0" applyFont="1"/>
    <xf numFmtId="164" fontId="81" fillId="0" borderId="0" xfId="1" applyFont="1" applyAlignment="1"/>
    <xf numFmtId="164" fontId="81" fillId="0" borderId="0" xfId="1" applyFont="1" applyBorder="1" applyAlignment="1"/>
    <xf numFmtId="0" fontId="80" fillId="0" borderId="0" xfId="0" applyFont="1" applyAlignment="1">
      <alignment horizontal="center" vertical="center"/>
    </xf>
    <xf numFmtId="0" fontId="81" fillId="0" borderId="7" xfId="0" applyFont="1" applyBorder="1" applyAlignment="1">
      <alignment horizontal="center" vertical="center"/>
    </xf>
    <xf numFmtId="0" fontId="83" fillId="0" borderId="0" xfId="0" applyFont="1" applyAlignment="1">
      <alignment vertical="center"/>
    </xf>
    <xf numFmtId="9" fontId="81" fillId="0" borderId="0" xfId="0" applyNumberFormat="1" applyFont="1" applyAlignment="1">
      <alignment vertical="center"/>
    </xf>
    <xf numFmtId="0" fontId="76" fillId="0" borderId="0" xfId="0" applyFont="1" applyAlignment="1">
      <alignment vertical="center"/>
    </xf>
    <xf numFmtId="0" fontId="80" fillId="0" borderId="0" xfId="0" applyFont="1"/>
    <xf numFmtId="0" fontId="81" fillId="0" borderId="7" xfId="0" applyFont="1" applyBorder="1"/>
    <xf numFmtId="0" fontId="80" fillId="0" borderId="7" xfId="0" applyFont="1" applyBorder="1"/>
    <xf numFmtId="0" fontId="82" fillId="0" borderId="0" xfId="0" applyFont="1"/>
    <xf numFmtId="0" fontId="80" fillId="0" borderId="0" xfId="13" applyFont="1" applyBorder="1" applyAlignment="1" applyProtection="1"/>
    <xf numFmtId="0" fontId="81" fillId="0" borderId="0" xfId="13" applyFont="1" applyBorder="1" applyAlignment="1" applyProtection="1"/>
    <xf numFmtId="164" fontId="81" fillId="0" borderId="0" xfId="0" applyNumberFormat="1" applyFont="1"/>
    <xf numFmtId="167" fontId="81" fillId="0" borderId="0" xfId="1" applyNumberFormat="1" applyFont="1" applyAlignment="1">
      <alignment horizontal="center"/>
    </xf>
    <xf numFmtId="164" fontId="81" fillId="0" borderId="7" xfId="1" applyFont="1" applyBorder="1" applyAlignment="1"/>
    <xf numFmtId="167" fontId="81" fillId="0" borderId="7" xfId="1" applyNumberFormat="1" applyFont="1" applyBorder="1" applyAlignment="1">
      <alignment horizontal="center"/>
    </xf>
    <xf numFmtId="0" fontId="80" fillId="0" borderId="0" xfId="13" applyFont="1" applyAlignment="1" applyProtection="1"/>
    <xf numFmtId="0" fontId="81" fillId="0" borderId="0" xfId="13" applyFont="1" applyAlignment="1" applyProtection="1"/>
    <xf numFmtId="0" fontId="81" fillId="0" borderId="0" xfId="0" applyFont="1" applyAlignment="1">
      <alignment horizontal="left" vertical="top" wrapText="1"/>
    </xf>
    <xf numFmtId="0" fontId="81" fillId="0" borderId="0" xfId="0" applyFont="1" applyAlignment="1">
      <alignment horizontal="center" vertical="center"/>
    </xf>
    <xf numFmtId="0" fontId="57" fillId="0" borderId="0" xfId="0" applyFont="1" applyAlignment="1">
      <alignment horizontal="center"/>
    </xf>
    <xf numFmtId="0" fontId="80" fillId="0" borderId="0" xfId="0" applyFont="1" applyAlignment="1">
      <alignment horizontal="center" vertical="center"/>
    </xf>
    <xf numFmtId="164" fontId="73" fillId="0" borderId="0" xfId="1" applyFont="1" applyAlignment="1">
      <alignment horizontal="center"/>
    </xf>
    <xf numFmtId="164" fontId="73" fillId="0" borderId="1" xfId="1" applyFont="1" applyBorder="1" applyAlignment="1">
      <alignment horizontal="center"/>
    </xf>
    <xf numFmtId="0" fontId="73" fillId="0" borderId="0" xfId="0" applyFont="1" applyAlignment="1">
      <alignment horizontal="center"/>
    </xf>
    <xf numFmtId="15" fontId="63" fillId="0" borderId="0" xfId="1" applyNumberFormat="1" applyFont="1" applyBorder="1" applyAlignment="1">
      <alignment horizontal="center"/>
    </xf>
    <xf numFmtId="0" fontId="5" fillId="0" borderId="0" xfId="0" applyFont="1" applyAlignment="1">
      <alignment horizontal="center"/>
    </xf>
    <xf numFmtId="0" fontId="7" fillId="9" borderId="0" xfId="0" applyFont="1" applyFill="1" applyAlignment="1">
      <alignment horizontal="center"/>
    </xf>
    <xf numFmtId="0" fontId="5" fillId="8" borderId="0" xfId="0" applyFont="1" applyFill="1" applyProtection="1">
      <protection locked="0"/>
    </xf>
    <xf numFmtId="0" fontId="7" fillId="19" borderId="0" xfId="0" applyFont="1" applyFill="1" applyProtection="1">
      <protection locked="0"/>
    </xf>
    <xf numFmtId="0" fontId="7" fillId="12" borderId="0" xfId="0" applyFont="1" applyFill="1" applyProtection="1">
      <protection locked="0"/>
    </xf>
    <xf numFmtId="0" fontId="9" fillId="0" borderId="0" xfId="0" applyFont="1" applyAlignment="1">
      <alignment horizontal="center"/>
    </xf>
    <xf numFmtId="164" fontId="10" fillId="0" borderId="0" xfId="1" applyFont="1" applyAlignment="1" applyProtection="1">
      <alignment horizontal="center"/>
      <protection locked="0"/>
    </xf>
    <xf numFmtId="164" fontId="2" fillId="0" borderId="0" xfId="1" applyAlignment="1" applyProtection="1">
      <alignment horizontal="center"/>
      <protection locked="0"/>
    </xf>
    <xf numFmtId="0" fontId="10" fillId="0" borderId="0" xfId="0" applyFont="1" applyAlignment="1" applyProtection="1">
      <alignment horizontal="center"/>
      <protection locked="0"/>
    </xf>
    <xf numFmtId="164" fontId="6" fillId="0" borderId="0" xfId="1" applyFont="1" applyAlignment="1">
      <alignment horizontal="center"/>
    </xf>
    <xf numFmtId="164" fontId="4" fillId="0" borderId="2" xfId="1" applyFont="1" applyBorder="1" applyAlignment="1">
      <alignment horizontal="center"/>
    </xf>
    <xf numFmtId="164" fontId="4" fillId="0" borderId="7" xfId="1" applyFont="1" applyBorder="1" applyAlignment="1">
      <alignment horizontal="center"/>
    </xf>
    <xf numFmtId="164" fontId="4" fillId="0" borderId="3" xfId="1" applyFont="1" applyBorder="1" applyAlignment="1">
      <alignment horizontal="center"/>
    </xf>
    <xf numFmtId="164" fontId="9" fillId="0" borderId="0" xfId="1" applyFont="1" applyBorder="1" applyAlignment="1">
      <alignment horizontal="center"/>
    </xf>
    <xf numFmtId="164" fontId="9" fillId="0" borderId="4" xfId="1" applyFont="1" applyBorder="1" applyAlignment="1">
      <alignment horizontal="center"/>
    </xf>
    <xf numFmtId="164" fontId="9" fillId="0" borderId="0" xfId="1" applyFont="1" applyAlignment="1">
      <alignment horizontal="center"/>
    </xf>
    <xf numFmtId="164" fontId="0" fillId="0" borderId="0" xfId="1" applyFont="1" applyAlignment="1" applyProtection="1">
      <alignment horizontal="center"/>
      <protection locked="0"/>
    </xf>
  </cellXfs>
  <cellStyles count="35">
    <cellStyle name="Comma" xfId="1" builtinId="3"/>
    <cellStyle name="Comma 2" xfId="2" xr:uid="{00000000-0005-0000-0000-000001000000}"/>
    <cellStyle name="Comma 2 2" xfId="3" xr:uid="{00000000-0005-0000-0000-000002000000}"/>
    <cellStyle name="Comma 2 3" xfId="24" xr:uid="{52453EEF-0D51-4395-958C-7C128978CA96}"/>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4 3" xfId="27" xr:uid="{34C8F094-A5DC-4CA8-9F63-FD1E0BB7E15D}"/>
    <cellStyle name="Comma 5" xfId="8" xr:uid="{00000000-0005-0000-0000-000007000000}"/>
    <cellStyle name="Comma 5 2" xfId="9" xr:uid="{00000000-0005-0000-0000-000008000000}"/>
    <cellStyle name="Comma 6" xfId="10" xr:uid="{00000000-0005-0000-0000-000009000000}"/>
    <cellStyle name="Comma 7" xfId="11" xr:uid="{00000000-0005-0000-0000-00000A000000}"/>
    <cellStyle name="Comma 8" xfId="31" xr:uid="{4EF3BA52-F910-4748-81A1-6ECA6D29C43C}"/>
    <cellStyle name="Comma 9" xfId="34" xr:uid="{58480ACC-546D-4280-ABA4-CBB241BF3B96}"/>
    <cellStyle name="Excel Built-in Normal" xfId="12" xr:uid="{00000000-0005-0000-0000-00000D000000}"/>
    <cellStyle name="Hyperlink" xfId="13" builtinId="8"/>
    <cellStyle name="Hyperlink 2" xfId="32" xr:uid="{78ACFBBF-5C9E-49BC-8BE7-AD7D8C273EDC}"/>
    <cellStyle name="Normal" xfId="0" builtinId="0"/>
    <cellStyle name="Normal 2" xfId="14" xr:uid="{00000000-0005-0000-0000-000010000000}"/>
    <cellStyle name="Normal 2 2" xfId="29" xr:uid="{4EEE9148-D0CA-483D-826F-903E8F74F00F}"/>
    <cellStyle name="Normal 3" xfId="15" xr:uid="{00000000-0005-0000-0000-000011000000}"/>
    <cellStyle name="Normal 4" xfId="23" xr:uid="{ACF0510B-F609-44CF-B7C9-9DF42D839272}"/>
    <cellStyle name="Normal 5" xfId="25" xr:uid="{A7247675-8E61-4763-AD07-039BEAA7DE58}"/>
    <cellStyle name="Normal 6" xfId="30" xr:uid="{242A1DC7-1E89-4F18-9A2A-1D76EC5855E0}"/>
    <cellStyle name="Normal 7" xfId="33" xr:uid="{52D1AC76-A733-400B-8405-6E64F722A63E}"/>
    <cellStyle name="Normal_Fixed asset register" xfId="26" xr:uid="{3AEC2486-2B3A-4292-9966-00BABA1C5BD4}"/>
    <cellStyle name="Normal_VAT schedule" xfId="16" xr:uid="{00000000-0005-0000-0000-000016000000}"/>
    <cellStyle name="Percent" xfId="17" builtinId="5"/>
    <cellStyle name="Percent 2" xfId="18" xr:uid="{00000000-0005-0000-0000-000018000000}"/>
    <cellStyle name="Percent 2 2" xfId="19" xr:uid="{00000000-0005-0000-0000-000019000000}"/>
    <cellStyle name="Percent 3" xfId="20" xr:uid="{00000000-0005-0000-0000-00001A000000}"/>
    <cellStyle name="Percent 3 2" xfId="21" xr:uid="{00000000-0005-0000-0000-00001B000000}"/>
    <cellStyle name="Percent 3 3" xfId="28" xr:uid="{7077C2B6-0952-4486-B5E9-B74CBFA3AB1F}"/>
    <cellStyle name="Percent 4" xfId="22" xr:uid="{00000000-0005-0000-0000-00001C000000}"/>
  </cellStyles>
  <dxfs count="0"/>
  <tableStyles count="0" defaultTableStyle="TableStyleMedium9" defaultPivotStyle="PivotStyleLight16"/>
  <colors>
    <mruColors>
      <color rgb="FF7EC579"/>
      <color rgb="FF79EE50"/>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3</xdr:col>
      <xdr:colOff>9513</xdr:colOff>
      <xdr:row>20</xdr:row>
      <xdr:rowOff>131590</xdr:rowOff>
    </xdr:to>
    <xdr:pic>
      <xdr:nvPicPr>
        <xdr:cNvPr id="4" name="Picture 3">
          <a:extLst>
            <a:ext uri="{FF2B5EF4-FFF2-40B4-BE49-F238E27FC236}">
              <a16:creationId xmlns:a16="http://schemas.microsoft.com/office/drawing/2014/main" id="{EC3625FF-8F62-48CF-AC4A-02C6B0DAD9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 y="1552575"/>
          <a:ext cx="6076938" cy="2798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303</xdr:row>
      <xdr:rowOff>0</xdr:rowOff>
    </xdr:from>
    <xdr:to>
      <xdr:col>3</xdr:col>
      <xdr:colOff>104775</xdr:colOff>
      <xdr:row>303</xdr:row>
      <xdr:rowOff>0</xdr:rowOff>
    </xdr:to>
    <xdr:pic>
      <xdr:nvPicPr>
        <xdr:cNvPr id="2" name="Picture 1">
          <a:extLst>
            <a:ext uri="{FF2B5EF4-FFF2-40B4-BE49-F238E27FC236}">
              <a16:creationId xmlns:a16="http://schemas.microsoft.com/office/drawing/2014/main" id="{9EDF2D15-8F02-4931-A1DE-D1C60BF4C2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8251507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303</xdr:row>
      <xdr:rowOff>0</xdr:rowOff>
    </xdr:from>
    <xdr:to>
      <xdr:col>10</xdr:col>
      <xdr:colOff>876300</xdr:colOff>
      <xdr:row>303</xdr:row>
      <xdr:rowOff>0</xdr:rowOff>
    </xdr:to>
    <xdr:pic>
      <xdr:nvPicPr>
        <xdr:cNvPr id="3" name="Picture 2" descr="fullset">
          <a:extLst>
            <a:ext uri="{FF2B5EF4-FFF2-40B4-BE49-F238E27FC236}">
              <a16:creationId xmlns:a16="http://schemas.microsoft.com/office/drawing/2014/main" id="{16663EE1-82D3-4B4C-91AE-7C9C36F02F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82515075"/>
          <a:ext cx="3562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303</xdr:row>
      <xdr:rowOff>0</xdr:rowOff>
    </xdr:from>
    <xdr:to>
      <xdr:col>3</xdr:col>
      <xdr:colOff>104775</xdr:colOff>
      <xdr:row>303</xdr:row>
      <xdr:rowOff>0</xdr:rowOff>
    </xdr:to>
    <xdr:pic>
      <xdr:nvPicPr>
        <xdr:cNvPr id="2" name="Picture 1">
          <a:extLst>
            <a:ext uri="{FF2B5EF4-FFF2-40B4-BE49-F238E27FC236}">
              <a16:creationId xmlns:a16="http://schemas.microsoft.com/office/drawing/2014/main" id="{B3180A9A-D5DD-4B6B-B6C0-6B88E9776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82819875"/>
          <a:ext cx="638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303</xdr:row>
      <xdr:rowOff>0</xdr:rowOff>
    </xdr:from>
    <xdr:to>
      <xdr:col>10</xdr:col>
      <xdr:colOff>876300</xdr:colOff>
      <xdr:row>303</xdr:row>
      <xdr:rowOff>0</xdr:rowOff>
    </xdr:to>
    <xdr:pic>
      <xdr:nvPicPr>
        <xdr:cNvPr id="3" name="Picture 2" descr="fullset">
          <a:extLst>
            <a:ext uri="{FF2B5EF4-FFF2-40B4-BE49-F238E27FC236}">
              <a16:creationId xmlns:a16="http://schemas.microsoft.com/office/drawing/2014/main" id="{47B73DEB-49A6-469A-80B7-36B0BC1E97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82819875"/>
          <a:ext cx="3562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xdr:colOff>
      <xdr:row>2</xdr:row>
      <xdr:rowOff>0</xdr:rowOff>
    </xdr:from>
    <xdr:to>
      <xdr:col>8</xdr:col>
      <xdr:colOff>1585118</xdr:colOff>
      <xdr:row>3</xdr:row>
      <xdr:rowOff>114300</xdr:rowOff>
    </xdr:to>
    <xdr:pic>
      <xdr:nvPicPr>
        <xdr:cNvPr id="2" name="Picture 1" descr="SARS Online">
          <a:extLst>
            <a:ext uri="{FF2B5EF4-FFF2-40B4-BE49-F238E27FC236}">
              <a16:creationId xmlns:a16="http://schemas.microsoft.com/office/drawing/2014/main" id="{4FEF3E5E-9492-4490-B7F8-7B810B6F7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10649" y="609600"/>
          <a:ext cx="3547269"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Clients\GER03\2006\Purple%20Moss%201230%20(2006).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Users/Gerhard/Documents/Albert/Ballprop%20Fourteen%20(Pty)%20Ltd/2019/Ballprop%20Fourteen%20(Pty)%20Ltd%20-%202019%20-%20SARS%20Final.xlsx" TargetMode="External"/><Relationship Id="rId1" Type="http://schemas.openxmlformats.org/officeDocument/2006/relationships/externalLinkPath" Target="/Users/Gerhard/Documents/Albert/Ballprop%20Fourteen%20(Pty)%20Ltd/2019/Ballprop%20Fourteen%20(Pty)%20Ltd%20-%202019%20-%20SARS%20Final.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Users/Gerhard/Documents/AFSEasy/MasterPtyLtd.xlsx" TargetMode="External"/><Relationship Id="rId1" Type="http://schemas.openxmlformats.org/officeDocument/2006/relationships/externalLinkPath" Target="/Users/Gerhard/Documents/AFSEasy/MasterPtyLtd.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Users/Gerhard/Documents/Albert/CShell%20172%20(Pty)%20Ltd/2017/CShell%20172%20(Pty)%20Ltd%202013%20Final%20SARS.xls" TargetMode="External"/><Relationship Id="rId1" Type="http://schemas.openxmlformats.org/officeDocument/2006/relationships/externalLinkPath" Target="/Users/Gerhard/Documents/Albert/CShell%20172%20(Pty)%20Ltd/2017/CShell%20172%20(Pty)%20Ltd%202013%20Final%20SARS.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Users/Gerhard/Documents/Albert/Scarlet%20Moon%20Investments%20CC/2018/Scarlet%20Moon%20Investments%20CC%20-%202018%20-%20SARS%20Final.xlsx" TargetMode="External"/><Relationship Id="rId1" Type="http://schemas.openxmlformats.org/officeDocument/2006/relationships/externalLinkPath" Target="/Users/Gerhard/Documents/Albert/Scarlet%20Moon%20Investments%20CC/2018/Scarlet%20Moon%20Investments%20CC%20-%202018%20-%20SARS%20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ail\gra\GRA\Clients\Sedgefield%20Classic%20Cars%20CC\2007\Sedgefield%20Classic%20Cars%20CC%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ail\gra\GRA%20Clients\Clients\KIT01\2008\Handz%20On%20Car%20Wash%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StateENG"/>
      <sheetName val="HPLead"/>
      <sheetName val="HP1 (2)"/>
      <sheetName val="HP1 (3)"/>
      <sheetName val="HP1 (4)"/>
      <sheetName val="FixAssetsRegister"/>
      <sheetName val="TaxFixAssetsRegister"/>
      <sheetName val="Notas1"/>
      <sheetName val="Journals"/>
      <sheetName val="DefTax"/>
      <sheetName val="Bankrecon"/>
      <sheetName val="StateAFR"/>
      <sheetName val="NotulesAFR"/>
      <sheetName val="NotulesENG"/>
      <sheetName val="ExceptionReport"/>
      <sheetName val="Notas2"/>
      <sheetName val="Notas3"/>
      <sheetName val="OBalanse"/>
      <sheetName val="Ouditverskille"/>
      <sheetName val="Analities1"/>
      <sheetName val="Analities2"/>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1"/>
      <sheetName val="HP2 (2)"/>
      <sheetName val="HP2"/>
      <sheetName val="InterestFree"/>
      <sheetName val="Creditors"/>
      <sheetName val="ShortLOans"/>
      <sheetName val="VAT"/>
      <sheetName val="Tax"/>
      <sheetName val="Index"/>
      <sheetName val="Sales"/>
      <sheetName val="Salesrecon"/>
      <sheetName val="Rent"/>
      <sheetName val="DirRem"/>
      <sheetName val="HP1_(2)"/>
      <sheetName val="HP1_(3)"/>
      <sheetName val="HP1_(4)"/>
      <sheetName val="HP2_(2)"/>
    </sheetNames>
    <sheetDataSet>
      <sheetData sheetId="0"/>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 xml:space="preserve">2000/011Transport </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2150/000Accommodation</v>
          </cell>
        </row>
        <row r="65">
          <cell r="K65" t="str">
            <v>2200/000Car Rental</v>
          </cell>
        </row>
        <row r="66">
          <cell r="K66" t="str">
            <v>2400/000Couriers</v>
          </cell>
        </row>
        <row r="67">
          <cell r="K67" t="str">
            <v>2400/010Food, Drinks and Cleaning</v>
          </cell>
        </row>
        <row r="68">
          <cell r="K68" t="str">
            <v>2400/020Garden and Pool Maintenance</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 xml:space="preserve">2750/001ABSA Bank </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3000/071M Brunsdon</v>
          </cell>
        </row>
        <row r="103">
          <cell r="K103" t="str">
            <v>3000/072</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3000/190Staff welfare</v>
          </cell>
        </row>
        <row r="123">
          <cell r="K123" t="str">
            <v>3000/200Membership Fees</v>
          </cell>
        </row>
        <row r="124">
          <cell r="K124" t="str">
            <v>3000/210Rates and Taxes</v>
          </cell>
        </row>
        <row r="125">
          <cell r="K125" t="str">
            <v>3000/220Uniforms</v>
          </cell>
        </row>
        <row r="126">
          <cell r="K126" t="str">
            <v>4210/000Pft/Loss on foreign exchange</v>
          </cell>
        </row>
        <row r="127">
          <cell r="K127" t="str">
            <v>4700/000FINANCE COSTS</v>
          </cell>
        </row>
        <row r="128">
          <cell r="K128" t="str">
            <v>4700/010Interest paid---------------------------</v>
          </cell>
        </row>
        <row r="129">
          <cell r="K129" t="str">
            <v xml:space="preserve">4700/011ABSA Bank </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C148" t="str">
            <v>SHARE CAPITAL</v>
          </cell>
          <cell r="K148" t="str">
            <v>5100/000SHARE CAPITAL</v>
          </cell>
        </row>
        <row r="149">
          <cell r="C149" t="str">
            <v>Share Capital - Balance b/fwd</v>
          </cell>
          <cell r="K149" t="str">
            <v>5100/001Share Capital - Balance b/fwd</v>
          </cell>
        </row>
        <row r="150">
          <cell r="C150" t="str">
            <v>Share Capital - Additions</v>
          </cell>
          <cell r="K150" t="str">
            <v>5100/002Share Capital - Additions</v>
          </cell>
        </row>
        <row r="151">
          <cell r="C151" t="str">
            <v>MEMBERS' CONTRIBUTIONS</v>
          </cell>
          <cell r="K151" t="str">
            <v>5105/000MEMBERS' CONTRIBUTIONS</v>
          </cell>
        </row>
        <row r="152">
          <cell r="C152" t="str">
            <v>H J Van Gerven</v>
          </cell>
          <cell r="K152" t="str">
            <v>5105/001H J Van Gerven</v>
          </cell>
        </row>
        <row r="153">
          <cell r="C153" t="str">
            <v>L M Van Gerven</v>
          </cell>
          <cell r="K153" t="str">
            <v>5105/002L M Van Gerven</v>
          </cell>
        </row>
        <row r="154">
          <cell r="C154" t="str">
            <v>M Van Gerven</v>
          </cell>
          <cell r="K154" t="str">
            <v>5105/003M Van Gerven</v>
          </cell>
        </row>
        <row r="155">
          <cell r="C155" t="str">
            <v>Member 4*******</v>
          </cell>
          <cell r="K155" t="str">
            <v>5105/004Member 4*******</v>
          </cell>
        </row>
        <row r="156">
          <cell r="C156" t="str">
            <v>SHARE PREMIUM</v>
          </cell>
          <cell r="K156" t="str">
            <v>5110/000SHARE PREMIUM</v>
          </cell>
        </row>
        <row r="157">
          <cell r="C157" t="str">
            <v>Share premium - Balance b/fwd</v>
          </cell>
          <cell r="K157" t="str">
            <v>5110/001Share premium - Balance b/fwd</v>
          </cell>
        </row>
        <row r="158">
          <cell r="C158" t="str">
            <v>Share premium - Additions</v>
          </cell>
          <cell r="K158" t="str">
            <v>5110/002Share premium - Additions</v>
          </cell>
        </row>
        <row r="159">
          <cell r="C159" t="str">
            <v>Share premium - transfer</v>
          </cell>
          <cell r="K159" t="str">
            <v>5110/003Share premium - transfer</v>
          </cell>
        </row>
        <row r="160">
          <cell r="C160" t="str">
            <v>VALUATION RESERVE</v>
          </cell>
          <cell r="K160" t="str">
            <v>5120/000VALUATION RESERVE</v>
          </cell>
        </row>
        <row r="161">
          <cell r="C161" t="str">
            <v>Valuation reserve - Balance b/fwd</v>
          </cell>
          <cell r="K161" t="str">
            <v>5120/001Valuation reserve - Balance b/fwd</v>
          </cell>
        </row>
        <row r="162">
          <cell r="C162" t="str">
            <v>Valuation reserve - Additions</v>
          </cell>
          <cell r="K162" t="str">
            <v>5120/002Valuation reserve - Additions</v>
          </cell>
        </row>
        <row r="163">
          <cell r="C163" t="str">
            <v>Valuation reserve - transfer to p/l</v>
          </cell>
          <cell r="K163" t="str">
            <v>5120/003Valuation reserve - transfer to p/l</v>
          </cell>
        </row>
        <row r="164">
          <cell r="C164" t="str">
            <v>OTHER RESERVES</v>
          </cell>
          <cell r="K164" t="str">
            <v>5130/000OTHER RESERVES</v>
          </cell>
        </row>
        <row r="165">
          <cell r="C165" t="str">
            <v>Other reserves - Balance B/fwd</v>
          </cell>
          <cell r="K165" t="str">
            <v>5130/001Other reserves - Balance B/fwd</v>
          </cell>
        </row>
        <row r="166">
          <cell r="C166" t="str">
            <v>Other reserves - Additions</v>
          </cell>
          <cell r="K166" t="str">
            <v>5130/002Other reserves - Additions</v>
          </cell>
        </row>
        <row r="167">
          <cell r="C167" t="str">
            <v>Other reserves - transfer</v>
          </cell>
          <cell r="K167" t="str">
            <v>5130/003Other reserves - transfer</v>
          </cell>
        </row>
        <row r="168">
          <cell r="C168" t="str">
            <v>Retained Income / (Accumulated Loss)</v>
          </cell>
          <cell r="K168" t="str">
            <v>5200/000Retained Income / (Accumulated Loss)</v>
          </cell>
        </row>
        <row r="169">
          <cell r="C169" t="str">
            <v>SHAREHOLDERS' LOANS</v>
          </cell>
          <cell r="K169" t="str">
            <v>5400/000SHAREHOLDERS' LOANS</v>
          </cell>
        </row>
        <row r="170">
          <cell r="C170" t="str">
            <v>Shareholder 1 *************</v>
          </cell>
          <cell r="K170" t="str">
            <v>5400/001Shareholder 1 *************</v>
          </cell>
        </row>
        <row r="171">
          <cell r="C171" t="str">
            <v>Shareholder 2 ***********</v>
          </cell>
          <cell r="K171" t="str">
            <v>5400/002Shareholder 2 ***********</v>
          </cell>
        </row>
        <row r="172">
          <cell r="C172" t="str">
            <v>Shareholder 3 ***********</v>
          </cell>
          <cell r="K172" t="str">
            <v>5400/003Shareholder 3 ***********</v>
          </cell>
        </row>
        <row r="173">
          <cell r="C173" t="str">
            <v>Shareholder 4 *********</v>
          </cell>
          <cell r="K173" t="str">
            <v>5400/004Shareholder 4 *********</v>
          </cell>
        </row>
        <row r="174">
          <cell r="C174" t="str">
            <v>Shareholder 5 *********</v>
          </cell>
          <cell r="K174" t="str">
            <v>5400/005Shareholder 5 *********</v>
          </cell>
        </row>
        <row r="175">
          <cell r="C175" t="str">
            <v>MEMBERS' LOANS</v>
          </cell>
          <cell r="K175" t="str">
            <v>5420/000MEMBERS' LOANS</v>
          </cell>
        </row>
        <row r="176">
          <cell r="C176" t="str">
            <v>Member 1 - balance b/fwd</v>
          </cell>
          <cell r="K176" t="str">
            <v>5420/010Member 1 - balance b/fwd</v>
          </cell>
        </row>
        <row r="177">
          <cell r="C177" t="str">
            <v>Member 1 - Advance/Repayment in year</v>
          </cell>
          <cell r="K177" t="str">
            <v>5420/011Member 1 - Advance/Repayment in year</v>
          </cell>
        </row>
        <row r="178">
          <cell r="C178" t="str">
            <v>Member 1 - Profits distributed</v>
          </cell>
          <cell r="K178" t="str">
            <v>5420/012Member 1 - Profits distributed</v>
          </cell>
        </row>
        <row r="179">
          <cell r="C179" t="str">
            <v>Member 2 - balance b/fwd</v>
          </cell>
          <cell r="K179" t="str">
            <v>5420/020Member 2 - balance b/fwd</v>
          </cell>
        </row>
        <row r="180">
          <cell r="C180" t="str">
            <v>Member 2 - Advance/Repayment in year</v>
          </cell>
          <cell r="K180" t="str">
            <v>5420/021Member 2 - Advance/Repayment in year</v>
          </cell>
        </row>
        <row r="181">
          <cell r="C181" t="str">
            <v>Member 2 - Profits distributed</v>
          </cell>
          <cell r="K181" t="str">
            <v>5420/022Member 2 - Profits distributed</v>
          </cell>
        </row>
        <row r="182">
          <cell r="C182" t="str">
            <v>Member 3 - balance b/fwd</v>
          </cell>
          <cell r="K182" t="str">
            <v>5420/030Member 3 - balance b/fwd</v>
          </cell>
        </row>
        <row r="183">
          <cell r="C183" t="str">
            <v>Member 3 - Advance/Repayment in year</v>
          </cell>
          <cell r="K183" t="str">
            <v>5420/031Member 3 - Advance/Repayment in year</v>
          </cell>
        </row>
        <row r="184">
          <cell r="C184" t="str">
            <v>Member 3 - Profits distributed</v>
          </cell>
          <cell r="K184" t="str">
            <v>5420/032Member 3 - Profits distributed</v>
          </cell>
        </row>
        <row r="185">
          <cell r="C185" t="str">
            <v>Member 4 - balance b/fwd</v>
          </cell>
          <cell r="K185" t="str">
            <v>5420/040Member 4 - balance b/fwd</v>
          </cell>
        </row>
        <row r="186">
          <cell r="C186" t="str">
            <v>Member 4 - Advance/Repayment in year</v>
          </cell>
          <cell r="K186" t="str">
            <v>5420/041Member 4 - Advance/Repayment in year</v>
          </cell>
        </row>
        <row r="187">
          <cell r="C187" t="str">
            <v>Member 4 - Profits distributed</v>
          </cell>
          <cell r="K187" t="str">
            <v>5420/042Member 4 - Profits distributed</v>
          </cell>
        </row>
        <row r="188">
          <cell r="C188" t="str">
            <v>DIRECTORS' LOANS</v>
          </cell>
          <cell r="K188" t="str">
            <v>5450/000DIRECTORS' LOANS</v>
          </cell>
        </row>
        <row r="189">
          <cell r="C189" t="str">
            <v>Director 1 **********</v>
          </cell>
          <cell r="K189" t="str">
            <v>5450/001Director 1 **********</v>
          </cell>
        </row>
        <row r="190">
          <cell r="C190" t="str">
            <v>Director 2 **********</v>
          </cell>
          <cell r="K190" t="str">
            <v>5450/002Director 2 **********</v>
          </cell>
        </row>
        <row r="191">
          <cell r="C191" t="str">
            <v>Director 3 *************</v>
          </cell>
          <cell r="K191" t="str">
            <v>5450/003Director 3 *************</v>
          </cell>
        </row>
        <row r="192">
          <cell r="C192" t="str">
            <v>Director 4 **************</v>
          </cell>
          <cell r="K192" t="str">
            <v>5450/004Director 4 **************</v>
          </cell>
        </row>
        <row r="193">
          <cell r="C193" t="str">
            <v>Director 5 **********</v>
          </cell>
          <cell r="K193" t="str">
            <v>5450/005Director 5 **********</v>
          </cell>
        </row>
        <row r="194">
          <cell r="C194" t="str">
            <v>BENEFICIARY LOANS</v>
          </cell>
          <cell r="K194" t="str">
            <v>5460/000BENEFICIARY LOANS</v>
          </cell>
        </row>
        <row r="195">
          <cell r="C195" t="str">
            <v>B/ficiary 1 - Balance B/fwd</v>
          </cell>
          <cell r="K195" t="str">
            <v>5460/001B/ficiary 1 - Balance B/fwd</v>
          </cell>
        </row>
        <row r="196">
          <cell r="C196" t="str">
            <v>B/ficiary 1 - Distribution in year</v>
          </cell>
          <cell r="K196" t="str">
            <v>5460/002B/ficiary 1 - Distribution in year</v>
          </cell>
        </row>
        <row r="197">
          <cell r="C197" t="str">
            <v>B/ficiary 2 - Balance B/fwd</v>
          </cell>
          <cell r="K197" t="str">
            <v>5460/005B/ficiary 2 - Balance B/fwd</v>
          </cell>
        </row>
        <row r="198">
          <cell r="C198" t="str">
            <v>B/ficiary 2 - Distribution in year</v>
          </cell>
          <cell r="K198" t="str">
            <v>5460/006B/ficiary 2 - Distribution in year</v>
          </cell>
        </row>
        <row r="199">
          <cell r="C199" t="str">
            <v>B/ficiary 3 - Balance B/fwd</v>
          </cell>
          <cell r="K199" t="str">
            <v>5460/010B/ficiary 3 - Balance B/fwd</v>
          </cell>
        </row>
        <row r="200">
          <cell r="C200" t="str">
            <v>B/ficiary 3 - Distribution in year</v>
          </cell>
          <cell r="K200" t="str">
            <v>5460/011B/ficiary 3 - Distribution in year</v>
          </cell>
        </row>
        <row r="201">
          <cell r="C201" t="str">
            <v>B/ficiary 4 - Balance B/fwd</v>
          </cell>
          <cell r="K201" t="str">
            <v>5460/015B/ficiary 4 - Balance B/fwd</v>
          </cell>
        </row>
        <row r="202">
          <cell r="C202" t="str">
            <v>B/ficiary 4 - Distribution in year</v>
          </cell>
          <cell r="K202" t="str">
            <v>5460/016B/ficiary 4 - Distribution in year</v>
          </cell>
        </row>
        <row r="203">
          <cell r="C203" t="str">
            <v>B/ficiary 5 - Balance B/fwd</v>
          </cell>
          <cell r="K203" t="str">
            <v>5460/015B/ficiary 5 - Balance B/fwd</v>
          </cell>
        </row>
        <row r="204">
          <cell r="C204" t="str">
            <v>B/ficiary 5 - Distribution in year</v>
          </cell>
          <cell r="K204" t="str">
            <v>5460/016B/ficiary 5 - Distribution in year</v>
          </cell>
        </row>
        <row r="205">
          <cell r="C205" t="str">
            <v>LONG TERM  INTEREST LIABILITIES</v>
          </cell>
          <cell r="K205" t="str">
            <v>5500/000LONG TERM  INTEREST LIABILITIES</v>
          </cell>
        </row>
        <row r="206">
          <cell r="C206" t="str">
            <v>Loan 1 ***********</v>
          </cell>
          <cell r="K206" t="str">
            <v>5500/001Loan 1 ***********</v>
          </cell>
        </row>
        <row r="207">
          <cell r="C207" t="str">
            <v>Loan 2 ***********</v>
          </cell>
          <cell r="K207" t="str">
            <v>5500/002Loan 2 ***********</v>
          </cell>
        </row>
        <row r="208">
          <cell r="C208" t="str">
            <v>Loan 3 *********</v>
          </cell>
          <cell r="K208" t="str">
            <v>5500/003Loan 3 *********</v>
          </cell>
        </row>
        <row r="209">
          <cell r="C209" t="str">
            <v>Loan 4 **********</v>
          </cell>
          <cell r="K209" t="str">
            <v>5500/004Loan 4 **********</v>
          </cell>
        </row>
        <row r="210">
          <cell r="C210" t="str">
            <v>Loan 5 *********</v>
          </cell>
          <cell r="K210" t="str">
            <v>5500/005Loan 5 *********</v>
          </cell>
        </row>
        <row r="211">
          <cell r="C211" t="str">
            <v>Short term portion of long term loans</v>
          </cell>
          <cell r="K211" t="str">
            <v>5520/000Short term portion of long term loans</v>
          </cell>
        </row>
        <row r="212">
          <cell r="C212" t="str">
            <v>LONG TERM INTEREST FREE LOANS</v>
          </cell>
          <cell r="K212" t="str">
            <v>5550/000LONG TERM INTEREST FREE LOANS</v>
          </cell>
        </row>
        <row r="213">
          <cell r="C213" t="str">
            <v>Otto Sand</v>
          </cell>
          <cell r="K213" t="str">
            <v>5550/001Otto Sand</v>
          </cell>
        </row>
        <row r="214">
          <cell r="C214" t="str">
            <v>Mr Sandman</v>
          </cell>
          <cell r="K214" t="str">
            <v>5550/002Mr Sandman</v>
          </cell>
        </row>
        <row r="215">
          <cell r="C215" t="str">
            <v>Interest free 3 ***********</v>
          </cell>
          <cell r="K215" t="str">
            <v>5550/003Interest free 3 ***********</v>
          </cell>
        </row>
        <row r="216">
          <cell r="C216" t="str">
            <v>Interest free 4 **********</v>
          </cell>
          <cell r="K216" t="str">
            <v>5550/004Interest free 4 **********</v>
          </cell>
        </row>
        <row r="217">
          <cell r="C217" t="str">
            <v>Interest free 5 *********</v>
          </cell>
          <cell r="K217" t="str">
            <v>5550/005Interest free 5 *********</v>
          </cell>
        </row>
        <row r="218">
          <cell r="C218" t="str">
            <v>INSTALLMENT SALE CREDITORS</v>
          </cell>
          <cell r="K218" t="str">
            <v>5600/000INSTALLMENT SALE CREDITORS</v>
          </cell>
        </row>
        <row r="219">
          <cell r="C219" t="str">
            <v>Stannic</v>
          </cell>
          <cell r="K219" t="str">
            <v>5600/001Stannic</v>
          </cell>
        </row>
        <row r="220">
          <cell r="C220" t="str">
            <v>ABSA - Komatsu Loader</v>
          </cell>
          <cell r="K220" t="str">
            <v>5600/002ABSA - Komatsu Loader</v>
          </cell>
        </row>
        <row r="221">
          <cell r="C221" t="str">
            <v>Standard Bank - 53477499</v>
          </cell>
          <cell r="K221" t="str">
            <v>5600/003Standard Bank - 53477499</v>
          </cell>
        </row>
        <row r="222">
          <cell r="C222" t="str">
            <v>Installment sale 4 **************</v>
          </cell>
          <cell r="K222" t="str">
            <v>5600/004Installment sale 4 **************</v>
          </cell>
        </row>
        <row r="223">
          <cell r="C223" t="str">
            <v>Installment sale 5 **************</v>
          </cell>
          <cell r="K223" t="str">
            <v>5600/005Installment sale 5 **************</v>
          </cell>
        </row>
        <row r="224">
          <cell r="C224" t="str">
            <v>DEFERRED TAX</v>
          </cell>
          <cell r="K224" t="str">
            <v>5700/000DEFERRED TAX</v>
          </cell>
        </row>
        <row r="225">
          <cell r="C225" t="str">
            <v>Deferred tax balance b/fwd</v>
          </cell>
          <cell r="K225" t="str">
            <v>5700/010Deferred tax balance b/fwd</v>
          </cell>
        </row>
        <row r="226">
          <cell r="C226" t="str">
            <v>Deferred tax on depreciation for year</v>
          </cell>
          <cell r="K226" t="str">
            <v>5700/011Deferred tax on depreciation for year</v>
          </cell>
        </row>
        <row r="227">
          <cell r="C227" t="str">
            <v>Deferred tax on tax loss for year</v>
          </cell>
          <cell r="K227" t="str">
            <v>5700/012Deferred tax on tax loss for year</v>
          </cell>
        </row>
        <row r="228">
          <cell r="C228" t="str">
            <v>Deferred tax adjustment previous year</v>
          </cell>
          <cell r="K228" t="str">
            <v>5700/013Deferred tax adjustment previous year</v>
          </cell>
        </row>
        <row r="229">
          <cell r="C229" t="str">
            <v>LAND &amp; BUILDINGS - COST</v>
          </cell>
          <cell r="K229" t="str">
            <v>6100/000LAND &amp; BUILDINGS - COST</v>
          </cell>
        </row>
        <row r="230">
          <cell r="C230" t="str">
            <v>Land_Buildings - Cost B/fwd</v>
          </cell>
          <cell r="K230" t="str">
            <v>6100/001Land_Buildings - Cost B/fwd</v>
          </cell>
        </row>
        <row r="231">
          <cell r="C231" t="str">
            <v>Land_Buildings - Additions</v>
          </cell>
          <cell r="K231" t="str">
            <v>6100/002Land_Buildings - Additions</v>
          </cell>
        </row>
        <row r="232">
          <cell r="C232" t="str">
            <v>Land_Buildings - Cost of sales</v>
          </cell>
          <cell r="K232" t="str">
            <v>6100/003Land_Buildings - Cost of sales</v>
          </cell>
        </row>
        <row r="233">
          <cell r="C233" t="str">
            <v>LAND &amp; BUILDINGS - ACC DEPR</v>
          </cell>
          <cell r="K233" t="str">
            <v>6100/020LAND &amp; BUILDINGS - ACC DEPR</v>
          </cell>
        </row>
        <row r="234">
          <cell r="C234" t="str">
            <v>Land &amp; Buildings - Acc depr B/fwd</v>
          </cell>
          <cell r="K234" t="str">
            <v>6100/021Land &amp; Buildings - Acc depr B/fwd</v>
          </cell>
        </row>
        <row r="235">
          <cell r="C235" t="str">
            <v>Land &amp; Buildings - Acc depr this year</v>
          </cell>
          <cell r="K235" t="str">
            <v>6100/022Land &amp; Buildings - Acc depr this year</v>
          </cell>
        </row>
        <row r="236">
          <cell r="C236" t="str">
            <v>Land &amp; Buildings - Acc depr on sales</v>
          </cell>
          <cell r="K236" t="str">
            <v>6100/023Land &amp; Buildings - Acc depr on sales</v>
          </cell>
        </row>
        <row r="237">
          <cell r="C237" t="str">
            <v>PLANT &amp; MACHINERY - COST</v>
          </cell>
          <cell r="K237" t="str">
            <v>6150/000PLANT &amp; MACHINERY - COST</v>
          </cell>
        </row>
        <row r="238">
          <cell r="C238" t="str">
            <v>Plant &amp; machinery - cost b/fwd</v>
          </cell>
          <cell r="K238" t="str">
            <v>6150/001Plant &amp; machinery - cost b/fwd</v>
          </cell>
        </row>
        <row r="239">
          <cell r="C239" t="str">
            <v>Plant &amp; machinery - Additions</v>
          </cell>
          <cell r="K239" t="str">
            <v>6150/002Plant &amp; machinery - Additions</v>
          </cell>
        </row>
        <row r="240">
          <cell r="C240" t="str">
            <v>Plant &amp; machinery - Cost of sales</v>
          </cell>
          <cell r="K240" t="str">
            <v>6150/003Plant &amp; machinery - Cost of sales</v>
          </cell>
        </row>
        <row r="241">
          <cell r="C241" t="str">
            <v>PLANT &amp; MACHINERY - ACC DEPR</v>
          </cell>
          <cell r="K241" t="str">
            <v>6150/020PLANT &amp; MACHINERY - ACC DEPR</v>
          </cell>
        </row>
        <row r="242">
          <cell r="C242" t="str">
            <v>Plant &amp; Machinery - Acc depr b/fwd</v>
          </cell>
          <cell r="K242" t="str">
            <v>6150/021Plant &amp; Machinery - Acc depr b/fwd</v>
          </cell>
        </row>
        <row r="243">
          <cell r="C243" t="str">
            <v>Plant &amp; machinery - depr this year</v>
          </cell>
          <cell r="K243" t="str">
            <v>6150/022Plant &amp; machinery - depr this year</v>
          </cell>
        </row>
        <row r="244">
          <cell r="C244" t="str">
            <v>Plant &amp; machinery - acc depr on sales</v>
          </cell>
          <cell r="K244" t="str">
            <v>6150/023Plant &amp; machinery - acc depr on sales</v>
          </cell>
        </row>
        <row r="245">
          <cell r="C245" t="str">
            <v>MOTOR VEHICLES - COST</v>
          </cell>
          <cell r="K245" t="str">
            <v>6200/000MOTOR VEHICLES - COST</v>
          </cell>
        </row>
        <row r="246">
          <cell r="C246" t="str">
            <v>Motor Vehicles - Cost B/fwd</v>
          </cell>
          <cell r="K246" t="str">
            <v>6200/001Motor Vehicles - Cost B/fwd</v>
          </cell>
        </row>
        <row r="247">
          <cell r="C247" t="str">
            <v>Motor Vehicles - Additions</v>
          </cell>
          <cell r="K247" t="str">
            <v>6200/002Motor Vehicles - Additions</v>
          </cell>
        </row>
        <row r="248">
          <cell r="C248" t="str">
            <v>Motor Vehicles - Cost of sales</v>
          </cell>
          <cell r="K248" t="str">
            <v>6200/003Motor Vehicles - Cost of sales</v>
          </cell>
        </row>
        <row r="249">
          <cell r="C249" t="str">
            <v>MOTOR VEHICLES - ACC DEPR</v>
          </cell>
          <cell r="K249" t="str">
            <v>6200/020MOTOR VEHICLES - ACC DEPR</v>
          </cell>
        </row>
        <row r="250">
          <cell r="C250" t="str">
            <v>Motor vehicles - Acc depr b/fwd</v>
          </cell>
          <cell r="K250" t="str">
            <v>6200/021Motor vehicles - Acc depr b/fwd</v>
          </cell>
        </row>
        <row r="251">
          <cell r="C251" t="str">
            <v>Motor vehicles - Depr this year</v>
          </cell>
          <cell r="K251" t="str">
            <v>6200/022Motor vehicles - Depr this year</v>
          </cell>
        </row>
        <row r="252">
          <cell r="C252" t="str">
            <v>Motor vehicles - Acc depr on sales</v>
          </cell>
          <cell r="K252" t="str">
            <v>6200/023Motor vehicles - Acc depr on sales</v>
          </cell>
        </row>
        <row r="253">
          <cell r="C253" t="str">
            <v>ELECTRONIC EQUIPMENT - COST</v>
          </cell>
          <cell r="K253" t="str">
            <v>6250/000ELECTRONIC EQUIPMENT - COST</v>
          </cell>
        </row>
        <row r="254">
          <cell r="C254" t="str">
            <v>Electronic equipment - Cost b/fwd</v>
          </cell>
          <cell r="K254" t="str">
            <v>6250/001Electronic equipment - Cost b/fwd</v>
          </cell>
        </row>
        <row r="255">
          <cell r="C255" t="str">
            <v>Electronic equipment - Additions</v>
          </cell>
          <cell r="K255" t="str">
            <v>6250/002Electronic equipment - Additions</v>
          </cell>
        </row>
        <row r="256">
          <cell r="C256" t="str">
            <v>Electronic equipment - Cost of sales</v>
          </cell>
          <cell r="K256" t="str">
            <v>6250/003Electronic equipment - Cost of sales</v>
          </cell>
        </row>
        <row r="257">
          <cell r="C257" t="str">
            <v>ELECTRONIC EQUIPMENT - ACC DEPR</v>
          </cell>
          <cell r="K257" t="str">
            <v>6250/020ELECTRONIC EQUIPMENT - ACC DEPR</v>
          </cell>
        </row>
        <row r="258">
          <cell r="C258" t="str">
            <v>Electronic equipment - Acc depr B/fwd</v>
          </cell>
          <cell r="K258" t="str">
            <v>6250/021Electronic equipment - Acc depr B/fwd</v>
          </cell>
        </row>
        <row r="259">
          <cell r="C259" t="str">
            <v>Electronic equipment - Depr this year</v>
          </cell>
          <cell r="K259" t="str">
            <v>6250/022Electronic equipment - Depr this year</v>
          </cell>
        </row>
        <row r="260">
          <cell r="C260" t="str">
            <v>Electronic equipment - Acc depr on sales</v>
          </cell>
          <cell r="K260" t="str">
            <v>6250/023Electronic equipment - Acc depr on sales</v>
          </cell>
        </row>
        <row r="261">
          <cell r="C261" t="str">
            <v>OFFICE EQUIPMENT - COST</v>
          </cell>
          <cell r="K261" t="str">
            <v>6300/000OFFICE EQUIPMENT - COST</v>
          </cell>
        </row>
        <row r="262">
          <cell r="C262" t="str">
            <v>Office Equipment - Cost B/fwd</v>
          </cell>
          <cell r="K262" t="str">
            <v>6300/001Office Equipment - Cost B/fwd</v>
          </cell>
        </row>
        <row r="263">
          <cell r="C263" t="str">
            <v>Office Equipment - Additions</v>
          </cell>
          <cell r="K263" t="str">
            <v>6300/002Office Equipment - Additions</v>
          </cell>
        </row>
        <row r="264">
          <cell r="C264" t="str">
            <v>Office Equipment - Cost of sales</v>
          </cell>
          <cell r="K264" t="str">
            <v>6300/003Office Equipment - Cost of sales</v>
          </cell>
        </row>
        <row r="265">
          <cell r="C265" t="str">
            <v>OFFICE EQUIPMENT - ACC DEPR</v>
          </cell>
          <cell r="K265" t="str">
            <v>6300/020OFFICE EQUIPMENT - ACC DEPR</v>
          </cell>
        </row>
        <row r="266">
          <cell r="C266" t="str">
            <v>Office equipment - Acc depr B/fwd</v>
          </cell>
          <cell r="K266" t="str">
            <v>6300/021Office equipment - Acc depr B/fwd</v>
          </cell>
        </row>
        <row r="267">
          <cell r="C267" t="str">
            <v>Office equipment - Depr this year</v>
          </cell>
          <cell r="K267" t="str">
            <v>6300/022Office equipment - Depr this year</v>
          </cell>
        </row>
        <row r="268">
          <cell r="C268" t="str">
            <v>Office equipment - Acc depr on sales</v>
          </cell>
          <cell r="K268" t="str">
            <v>6300/023Office equipment - Acc depr on sales</v>
          </cell>
        </row>
        <row r="269">
          <cell r="C269" t="str">
            <v>FURNITURE &amp; FITTINGS - COST</v>
          </cell>
          <cell r="K269" t="str">
            <v>6350/000FURNITURE &amp; FITTINGS - COST</v>
          </cell>
        </row>
        <row r="270">
          <cell r="C270" t="str">
            <v>Furniture &amp; fittings - Cost B/fwd</v>
          </cell>
          <cell r="K270" t="str">
            <v>6350/001Furniture &amp; fittings - Cost B/fwd</v>
          </cell>
        </row>
        <row r="271">
          <cell r="C271" t="str">
            <v>Furniture &amp; fittings - Additions</v>
          </cell>
          <cell r="K271" t="str">
            <v>6350/002Furniture &amp; fittings - Additions</v>
          </cell>
        </row>
        <row r="272">
          <cell r="C272" t="str">
            <v>Furniture &amp; fittings - Cost of sales</v>
          </cell>
          <cell r="K272" t="str">
            <v>6350/003Furniture &amp; fittings - Cost of sales</v>
          </cell>
        </row>
        <row r="273">
          <cell r="C273" t="str">
            <v>FURNITURE &amp; FITTINGS - ACC DEPR</v>
          </cell>
          <cell r="K273" t="str">
            <v>6350/020FURNITURE &amp; FITTINGS - ACC DEPR</v>
          </cell>
        </row>
        <row r="274">
          <cell r="C274" t="str">
            <v>Furniture &amp; fittings - Acc depr B/fwd</v>
          </cell>
          <cell r="K274" t="str">
            <v>6350/021Furniture &amp; fittings - Acc depr B/fwd</v>
          </cell>
        </row>
        <row r="275">
          <cell r="C275" t="str">
            <v>Furniture &amp; fittings - Depr this year</v>
          </cell>
          <cell r="K275" t="str">
            <v>6350/022Furniture &amp; fittings - Depr this year</v>
          </cell>
        </row>
        <row r="276">
          <cell r="C276" t="str">
            <v>Furniture &amp; fittings - Acc depr on sales</v>
          </cell>
          <cell r="K276" t="str">
            <v>6350/023Furniture &amp; fittings - Acc depr on sales</v>
          </cell>
        </row>
        <row r="277">
          <cell r="C277" t="str">
            <v>OTHER FIXED ASSETS  - COST</v>
          </cell>
          <cell r="K277" t="str">
            <v>6600/000OTHER FIXED ASSETS  - COST</v>
          </cell>
        </row>
        <row r="278">
          <cell r="C278" t="str">
            <v>Other fixed assets - Cost B/fwd</v>
          </cell>
          <cell r="K278" t="str">
            <v>6600/001Other fixed assets - Cost B/fwd</v>
          </cell>
        </row>
        <row r="279">
          <cell r="C279" t="str">
            <v>Other fixed assets - Additions</v>
          </cell>
          <cell r="K279" t="str">
            <v>6600/002Other fixed assets - Additions</v>
          </cell>
        </row>
        <row r="280">
          <cell r="C280" t="str">
            <v>Other fixed assets - Cost of sales</v>
          </cell>
          <cell r="K280" t="str">
            <v>6600/003Other fixed assets - Cost of sales</v>
          </cell>
        </row>
        <row r="281">
          <cell r="C281" t="str">
            <v>OTHER FIXED ASSETS - ACC DEPR</v>
          </cell>
          <cell r="K281" t="str">
            <v>6600/020OTHER FIXED ASSETS - ACC DEPR</v>
          </cell>
        </row>
        <row r="282">
          <cell r="C282" t="str">
            <v>Other fixed assets - Acc depr b/fwd</v>
          </cell>
          <cell r="K282" t="str">
            <v>6600/021Other fixed assets - Acc depr b/fwd</v>
          </cell>
        </row>
        <row r="283">
          <cell r="C283" t="str">
            <v>Other fixed assets - Depr this year</v>
          </cell>
          <cell r="K283" t="str">
            <v>6600/022Other fixed assets - Depr this year</v>
          </cell>
        </row>
        <row r="284">
          <cell r="C284" t="str">
            <v>Other fixed assets - Acc depr on sales</v>
          </cell>
          <cell r="K284" t="str">
            <v>6600/023Other fixed assets - Acc depr on sales</v>
          </cell>
        </row>
        <row r="285">
          <cell r="C285" t="str">
            <v>GOODWILL/INTANGIBLE ASSETS</v>
          </cell>
          <cell r="K285" t="str">
            <v>7000/000GOODWILL/INTANGIBLE ASSETS</v>
          </cell>
        </row>
        <row r="286">
          <cell r="C286" t="str">
            <v>Goodwill Cost</v>
          </cell>
          <cell r="K286" t="str">
            <v>7000/010Goodwill Cost</v>
          </cell>
        </row>
        <row r="287">
          <cell r="C287" t="str">
            <v>Goodwill - surplus on revaluation</v>
          </cell>
          <cell r="K287" t="str">
            <v>7000/015Goodwill - surplus on revaluation</v>
          </cell>
        </row>
        <row r="288">
          <cell r="C288" t="str">
            <v>Goodwill - write down this year</v>
          </cell>
          <cell r="K288" t="str">
            <v>7000/020Goodwill - write down this year</v>
          </cell>
        </row>
        <row r="289">
          <cell r="C289" t="str">
            <v>Goodwill - write down last year</v>
          </cell>
          <cell r="K289" t="str">
            <v>7000/025Goodwill - write down last year</v>
          </cell>
        </row>
        <row r="290">
          <cell r="C290" t="str">
            <v>INVESTMENTS</v>
          </cell>
          <cell r="K290" t="str">
            <v>7100/000INVESTMENTS</v>
          </cell>
        </row>
        <row r="291">
          <cell r="C291" t="str">
            <v>LISTED INVESTMENTS</v>
          </cell>
          <cell r="K291" t="str">
            <v>7100/100LISTED INVESTMENTS</v>
          </cell>
        </row>
        <row r="292">
          <cell r="C292" t="str">
            <v>Listed 1 ************</v>
          </cell>
          <cell r="K292" t="str">
            <v>7100/101Listed 1 ************</v>
          </cell>
        </row>
        <row r="293">
          <cell r="C293" t="str">
            <v>Listed 2 *************</v>
          </cell>
          <cell r="K293" t="str">
            <v>7100/102Listed 2 *************</v>
          </cell>
        </row>
        <row r="294">
          <cell r="C294" t="str">
            <v>Listed 3 ***************</v>
          </cell>
          <cell r="K294" t="str">
            <v>7100/103Listed 3 ***************</v>
          </cell>
        </row>
        <row r="295">
          <cell r="C295" t="str">
            <v>Listed 4 ************</v>
          </cell>
          <cell r="K295" t="str">
            <v>7100/104Listed 4 ************</v>
          </cell>
        </row>
        <row r="296">
          <cell r="C296" t="str">
            <v>Listed 5 ************</v>
          </cell>
          <cell r="K296" t="str">
            <v>7100/105Listed 5 ************</v>
          </cell>
        </row>
        <row r="297">
          <cell r="C297" t="str">
            <v>OTHER INVESTMENTS</v>
          </cell>
          <cell r="K297" t="str">
            <v>7100/200OTHER INVESTMENTS</v>
          </cell>
        </row>
        <row r="298">
          <cell r="C298" t="str">
            <v>Other investment 1 ************</v>
          </cell>
          <cell r="K298" t="str">
            <v>7100/201Other investment 1 ************</v>
          </cell>
        </row>
        <row r="299">
          <cell r="C299" t="str">
            <v>Other investment 2 ************</v>
          </cell>
          <cell r="K299" t="str">
            <v>7100/202Other investment 2 ************</v>
          </cell>
        </row>
        <row r="300">
          <cell r="C300" t="str">
            <v>Other investment 3 ************</v>
          </cell>
          <cell r="K300" t="str">
            <v>7100/203Other investment 3 ************</v>
          </cell>
        </row>
        <row r="301">
          <cell r="C301" t="str">
            <v>Other investment 4 ************</v>
          </cell>
          <cell r="K301" t="str">
            <v>7100/204Other investment 4 ************</v>
          </cell>
        </row>
        <row r="302">
          <cell r="C302" t="str">
            <v>Other investment 5 *************</v>
          </cell>
          <cell r="K302" t="str">
            <v>7100/205Other investment 5 *************</v>
          </cell>
        </row>
        <row r="303">
          <cell r="C303" t="str">
            <v>SHARES IN SUBSIDIARY COMPANIES</v>
          </cell>
          <cell r="K303" t="str">
            <v>7200/000SHARES IN SUBSIDIARY COMPANIES</v>
          </cell>
        </row>
        <row r="304">
          <cell r="C304" t="str">
            <v>Subsidiary 1 ***********</v>
          </cell>
          <cell r="K304" t="str">
            <v>7200/001Subsidiary 1 ***********</v>
          </cell>
        </row>
        <row r="305">
          <cell r="C305" t="str">
            <v>Subsidiary 2 **************</v>
          </cell>
          <cell r="K305" t="str">
            <v>7200/002Subsidiary 2 **************</v>
          </cell>
        </row>
        <row r="306">
          <cell r="C306" t="str">
            <v>LOANS SUBSIDIARY CO'S</v>
          </cell>
          <cell r="K306" t="str">
            <v>7400/000LOANS SUBSIDIARY CO'S</v>
          </cell>
        </row>
        <row r="307">
          <cell r="C307" t="str">
            <v>Subsidiary 1 **********</v>
          </cell>
          <cell r="K307" t="str">
            <v>7400/001Subsidiary 1 **********</v>
          </cell>
        </row>
        <row r="308">
          <cell r="C308" t="str">
            <v>Subsidiary 2 **********</v>
          </cell>
          <cell r="K308" t="str">
            <v>7400/002Subsidiary 2 **********</v>
          </cell>
        </row>
        <row r="309">
          <cell r="C309" t="str">
            <v>CONNECTED COMPANIES</v>
          </cell>
          <cell r="K309" t="str">
            <v>7450/000CONNECTED COMPANIES</v>
          </cell>
        </row>
        <row r="310">
          <cell r="C310" t="str">
            <v>Connected co 1 **********</v>
          </cell>
          <cell r="K310" t="str">
            <v>7450/001Connected co 1 **********</v>
          </cell>
        </row>
        <row r="311">
          <cell r="C311" t="str">
            <v>Connected co 2 **********</v>
          </cell>
          <cell r="K311" t="str">
            <v>7450/002Connected co 2 **********</v>
          </cell>
        </row>
        <row r="312">
          <cell r="C312" t="str">
            <v>Connected co 3 **********</v>
          </cell>
          <cell r="K312" t="str">
            <v>7450/003Connected co 3 **********</v>
          </cell>
        </row>
        <row r="313">
          <cell r="C313" t="str">
            <v>Connected co 4 ***********</v>
          </cell>
          <cell r="K313" t="str">
            <v>7450/004Connected co 4 ***********</v>
          </cell>
        </row>
        <row r="314">
          <cell r="C314" t="str">
            <v>Connected co 5 ***********</v>
          </cell>
          <cell r="K314" t="str">
            <v>7450/005Connected co 5 ***********</v>
          </cell>
        </row>
        <row r="315">
          <cell r="C315" t="str">
            <v>OTHER NON CURRENT RECEIVABLES</v>
          </cell>
          <cell r="K315" t="str">
            <v>7460/000OTHER NON CURRENT RECEIVABLES</v>
          </cell>
        </row>
        <row r="316">
          <cell r="K316" t="str">
            <v>7460/001</v>
          </cell>
        </row>
        <row r="317">
          <cell r="K317" t="str">
            <v>7460/002</v>
          </cell>
        </row>
        <row r="318">
          <cell r="C318" t="str">
            <v>Interest free 3 ***********</v>
          </cell>
          <cell r="K318" t="str">
            <v>7460/003Interest free 3 ***********</v>
          </cell>
        </row>
        <row r="319">
          <cell r="C319" t="str">
            <v>Interest bearing 1 ***********</v>
          </cell>
          <cell r="K319" t="str">
            <v>7460/006Interest bearing 1 ***********</v>
          </cell>
        </row>
        <row r="320">
          <cell r="C320" t="str">
            <v>Interest bearing 2 ***********</v>
          </cell>
          <cell r="K320" t="str">
            <v>7460/007Interest bearing 2 ***********</v>
          </cell>
        </row>
        <row r="321">
          <cell r="C321" t="str">
            <v>INVENTORY</v>
          </cell>
          <cell r="K321" t="str">
            <v>7500/000INVENTORY</v>
          </cell>
        </row>
        <row r="322">
          <cell r="C322" t="str">
            <v>Raw materials</v>
          </cell>
          <cell r="K322" t="str">
            <v>7500/001Raw materials</v>
          </cell>
        </row>
        <row r="323">
          <cell r="C323" t="str">
            <v>Work in progress</v>
          </cell>
          <cell r="K323" t="str">
            <v>7500/002Work in progress</v>
          </cell>
        </row>
        <row r="324">
          <cell r="C324" t="str">
            <v>Finished goods</v>
          </cell>
          <cell r="K324" t="str">
            <v>7500/003Finished goods</v>
          </cell>
        </row>
        <row r="325">
          <cell r="C325" t="str">
            <v>Trading stock</v>
          </cell>
          <cell r="K325" t="str">
            <v>7500/004Trading stock</v>
          </cell>
        </row>
        <row r="326">
          <cell r="C326" t="str">
            <v>----------------------------------------</v>
          </cell>
          <cell r="K326" t="str">
            <v>7700/000----------------------------------------</v>
          </cell>
        </row>
        <row r="327">
          <cell r="C327" t="str">
            <v>DEBTORS</v>
          </cell>
          <cell r="K327" t="str">
            <v>8000/000DEBTORS</v>
          </cell>
        </row>
        <row r="328">
          <cell r="C328" t="str">
            <v>Trade debtors</v>
          </cell>
          <cell r="K328" t="str">
            <v>8010/000Trade debtors</v>
          </cell>
        </row>
        <row r="329">
          <cell r="C329" t="str">
            <v>Service deposits</v>
          </cell>
          <cell r="K329" t="str">
            <v>8020/000Service deposits</v>
          </cell>
        </row>
        <row r="330">
          <cell r="C330" t="str">
            <v>Less: Provision For Doubtful Debts</v>
          </cell>
          <cell r="K330" t="str">
            <v>8050/000Less: Provision For Doubtful Debts</v>
          </cell>
        </row>
        <row r="331">
          <cell r="C331" t="str">
            <v>----------------------------------------</v>
          </cell>
          <cell r="K331" t="str">
            <v>8100/000----------------------------------------</v>
          </cell>
        </row>
        <row r="332">
          <cell r="C332" t="str">
            <v>Sundry Customers</v>
          </cell>
          <cell r="K332" t="str">
            <v>8200/000Sundry Customers</v>
          </cell>
        </row>
        <row r="333">
          <cell r="C333" t="str">
            <v>Prepayments</v>
          </cell>
          <cell r="K333" t="str">
            <v>8200/010Prepayments</v>
          </cell>
        </row>
        <row r="334">
          <cell r="C334" t="str">
            <v>Staff Loans</v>
          </cell>
          <cell r="K334" t="str">
            <v>8200/020Staff Loans</v>
          </cell>
        </row>
        <row r="335">
          <cell r="C335" t="str">
            <v>BANK ACCOUNTS</v>
          </cell>
          <cell r="K335" t="str">
            <v>8400/000BANK ACCOUNTS</v>
          </cell>
        </row>
        <row r="336">
          <cell r="C336" t="str">
            <v>ABSA Bank - Current</v>
          </cell>
          <cell r="K336" t="str">
            <v>8410/000ABSA Bank - Current</v>
          </cell>
        </row>
        <row r="337">
          <cell r="C337" t="str">
            <v>ABSA Bank - Money Market</v>
          </cell>
          <cell r="K337" t="str">
            <v>8420/000ABSA Bank - Money Market</v>
          </cell>
        </row>
        <row r="338">
          <cell r="C338" t="str">
            <v>Bank account 3 **********</v>
          </cell>
          <cell r="K338" t="str">
            <v>8430/000Bank account 3 **********</v>
          </cell>
        </row>
        <row r="339">
          <cell r="C339" t="str">
            <v>Bank account 4 **********</v>
          </cell>
          <cell r="K339" t="str">
            <v>8440/000Bank account 4 **********</v>
          </cell>
        </row>
        <row r="340">
          <cell r="C340" t="str">
            <v>Bank account 5 **********</v>
          </cell>
          <cell r="K340" t="str">
            <v>8450/000Bank account 5 **********</v>
          </cell>
        </row>
        <row r="341">
          <cell r="C341" t="str">
            <v>Bank account 6 ***********</v>
          </cell>
          <cell r="K341" t="str">
            <v>8460/000Bank account 6 ***********</v>
          </cell>
        </row>
        <row r="342">
          <cell r="C342" t="str">
            <v>Cash on hand</v>
          </cell>
          <cell r="K342" t="str">
            <v>8500/000Cash on hand</v>
          </cell>
        </row>
        <row r="343">
          <cell r="C343" t="str">
            <v>Petty Cash</v>
          </cell>
          <cell r="K343" t="str">
            <v>8550/000Petty Cash</v>
          </cell>
        </row>
        <row r="344">
          <cell r="C344" t="str">
            <v>SHORT TERM LOANS</v>
          </cell>
          <cell r="K344" t="str">
            <v>8900/000SHORT TERM LOANS</v>
          </cell>
        </row>
        <row r="345">
          <cell r="C345" t="str">
            <v>Sandman</v>
          </cell>
          <cell r="K345" t="str">
            <v>8900/001Sandman</v>
          </cell>
        </row>
        <row r="346">
          <cell r="C346" t="str">
            <v>Short term 2 *******</v>
          </cell>
          <cell r="K346" t="str">
            <v>8900/002Short term 2 *******</v>
          </cell>
        </row>
        <row r="347">
          <cell r="C347" t="str">
            <v>Short term 3 *********</v>
          </cell>
          <cell r="K347" t="str">
            <v>8900/003Short term 3 *********</v>
          </cell>
        </row>
        <row r="348">
          <cell r="C348" t="str">
            <v>Short term portion of long term loans</v>
          </cell>
          <cell r="K348" t="str">
            <v>8900/004Short term portion of long term loans</v>
          </cell>
        </row>
        <row r="349">
          <cell r="C349" t="str">
            <v>CREDITORS</v>
          </cell>
          <cell r="K349" t="str">
            <v>9000/000CREDITORS</v>
          </cell>
        </row>
        <row r="350">
          <cell r="C350" t="str">
            <v>Trade creditors</v>
          </cell>
          <cell r="K350" t="str">
            <v>9010/000Trade creditors</v>
          </cell>
        </row>
        <row r="351">
          <cell r="C351" t="str">
            <v>----------------------------------------</v>
          </cell>
          <cell r="K351" t="str">
            <v>9100/000----------------------------------------</v>
          </cell>
        </row>
        <row r="352">
          <cell r="C352" t="str">
            <v>Sundry Suppliers</v>
          </cell>
          <cell r="K352" t="str">
            <v>9200/000Sundry Suppliers</v>
          </cell>
        </row>
        <row r="353">
          <cell r="C353" t="str">
            <v>Accounting / Audit Fee Accrual</v>
          </cell>
          <cell r="K353" t="str">
            <v>9200/010Accounting / Audit Fee Accrual</v>
          </cell>
        </row>
        <row r="354">
          <cell r="C354" t="str">
            <v>Other Accruals</v>
          </cell>
          <cell r="K354" t="str">
            <v>9200/020Other Accruals</v>
          </cell>
        </row>
        <row r="355">
          <cell r="C355" t="str">
            <v>Salary &amp; Wages Control</v>
          </cell>
          <cell r="K355" t="str">
            <v>9250/000Salary &amp; Wages Control</v>
          </cell>
        </row>
        <row r="356">
          <cell r="C356" t="str">
            <v>TAXATION</v>
          </cell>
          <cell r="K356" t="str">
            <v>9300/000TAXATION</v>
          </cell>
        </row>
        <row r="357">
          <cell r="C357" t="str">
            <v>Balance b/fwd</v>
          </cell>
          <cell r="K357" t="str">
            <v>9300/010Balance b/fwd</v>
          </cell>
        </row>
        <row r="358">
          <cell r="C358" t="str">
            <v>Tax provision this year</v>
          </cell>
          <cell r="K358" t="str">
            <v>9300/020Tax provision this year</v>
          </cell>
        </row>
        <row r="359">
          <cell r="C359" t="str">
            <v>Over-/Underprovision previous year</v>
          </cell>
          <cell r="K359" t="str">
            <v>9300/030Over-/Underprovision previous year</v>
          </cell>
        </row>
        <row r="360">
          <cell r="C360" t="str">
            <v>Tax paid for previous year provisions</v>
          </cell>
          <cell r="K360" t="str">
            <v>9300/040Tax paid for previous year provisions</v>
          </cell>
        </row>
        <row r="361">
          <cell r="C361" t="str">
            <v>1st Provisional Paid</v>
          </cell>
          <cell r="K361" t="str">
            <v>9300/0501st Provisional Paid</v>
          </cell>
        </row>
        <row r="362">
          <cell r="C362" t="str">
            <v>2nd Provisional Paid</v>
          </cell>
          <cell r="K362" t="str">
            <v>9300/0602nd Provisional Paid</v>
          </cell>
        </row>
        <row r="363">
          <cell r="C363" t="str">
            <v>3rd Provisional paid</v>
          </cell>
          <cell r="K363" t="str">
            <v>9300/0703rd Provisional paid</v>
          </cell>
        </row>
        <row r="364">
          <cell r="C364" t="str">
            <v>STC paid for last year provision</v>
          </cell>
          <cell r="K364" t="str">
            <v>9300/080STC paid for last year provision</v>
          </cell>
        </row>
        <row r="365">
          <cell r="C365" t="str">
            <v>STC Provision this year</v>
          </cell>
          <cell r="K365" t="str">
            <v>9300/090STC Provision this year</v>
          </cell>
        </row>
        <row r="366">
          <cell r="C366" t="str">
            <v>Tax paid on Foreign Dividends</v>
          </cell>
          <cell r="K366" t="str">
            <v>9300/100Tax paid on Foreign Dividends</v>
          </cell>
        </row>
        <row r="367">
          <cell r="C367" t="str">
            <v>Dividends Payable</v>
          </cell>
          <cell r="K367" t="str">
            <v>9350/000Dividends Payable</v>
          </cell>
        </row>
        <row r="368">
          <cell r="C368" t="str">
            <v>Provision for Future Expenses</v>
          </cell>
          <cell r="K368" t="str">
            <v>9400/000Provision for Future Expenses</v>
          </cell>
        </row>
        <row r="369">
          <cell r="C369" t="str">
            <v>Provision for Insurance</v>
          </cell>
          <cell r="K369" t="str">
            <v>9400/010Provision for Insurance</v>
          </cell>
        </row>
        <row r="370">
          <cell r="C370" t="str">
            <v>Provision for Salary Bonus</v>
          </cell>
          <cell r="K370" t="str">
            <v>9400/020Provision for Salary Bonus</v>
          </cell>
        </row>
        <row r="371">
          <cell r="C371" t="str">
            <v>VALUE ADDED TAX</v>
          </cell>
          <cell r="K371" t="str">
            <v>9500/000VALUE ADDED TAX</v>
          </cell>
        </row>
        <row r="372">
          <cell r="C372" t="str">
            <v>VAT account</v>
          </cell>
          <cell r="K372" t="str">
            <v>9501/000VAT account</v>
          </cell>
        </row>
        <row r="373">
          <cell r="C373" t="str">
            <v>----------------------------------------</v>
          </cell>
          <cell r="K373" t="str">
            <v>9510/000----------------------------------------</v>
          </cell>
        </row>
        <row r="374">
          <cell r="C374" t="str">
            <v>Opening Balance / Suspense Account</v>
          </cell>
          <cell r="K374" t="str">
            <v>9990/000Opening Balance / Suspense Account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S"/>
      <sheetName val="FSFinal"/>
      <sheetName val="FS1styear"/>
      <sheetName val="Criteria"/>
      <sheetName val="TrialBalance"/>
      <sheetName val="VAT"/>
      <sheetName val="TB2019Client"/>
      <sheetName val="GL2019Client"/>
      <sheetName val="Journals"/>
      <sheetName val="A Wiffen"/>
      <sheetName val="SVDBerg (2)"/>
      <sheetName val="ILoans"/>
      <sheetName val="IFree"/>
      <sheetName val="DTax"/>
      <sheetName val="FARegister"/>
      <sheetName val="NC Receivables"/>
      <sheetName val="Stock"/>
      <sheetName val="Debtors"/>
      <sheetName val="Bank"/>
      <sheetName val="Creditors"/>
      <sheetName val="Open"/>
      <sheetName val="Loan 1"/>
      <sheetName val="HP1"/>
      <sheetName val="Investec"/>
      <sheetName val="SVDBerg"/>
      <sheetName val="TRADING1 PL"/>
      <sheetName val="TRADING1 PL Final"/>
      <sheetName val="TRADING1 PL 1st year"/>
      <sheetName val="TrialBalanceA"/>
      <sheetName val="PVHTB2019"/>
      <sheetName val="PVHGL2019"/>
      <sheetName val="JournalsA"/>
      <sheetName val="Bank Oceans"/>
      <sheetName val="TRADING2 PL"/>
      <sheetName val="TRADING2 PL 1st year"/>
      <sheetName val="TrialBalanceB"/>
      <sheetName val="JournalsB"/>
      <sheetName val="TRADING3 PL"/>
      <sheetName val="TRADING3 PL 1st year"/>
      <sheetName val="TrialBalanceC"/>
      <sheetName val="JournalsC"/>
    </sheetNames>
    <sheetDataSet>
      <sheetData sheetId="0"/>
      <sheetData sheetId="1"/>
      <sheetData sheetId="2"/>
      <sheetData sheetId="3"/>
      <sheetData sheetId="4">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v>
          </cell>
        </row>
        <row r="15">
          <cell r="P15" t="str">
            <v>2000/012</v>
          </cell>
        </row>
        <row r="16">
          <cell r="P16" t="str">
            <v>2000/013</v>
          </cell>
        </row>
        <row r="17">
          <cell r="P17" t="str">
            <v>2000/014</v>
          </cell>
        </row>
        <row r="18">
          <cell r="P18" t="str">
            <v>2000/015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v>
          </cell>
        </row>
        <row r="25">
          <cell r="P25" t="str">
            <v>2050/002</v>
          </cell>
        </row>
        <row r="26">
          <cell r="P26" t="str">
            <v>2050/003</v>
          </cell>
        </row>
        <row r="27">
          <cell r="P27" t="str">
            <v>2050/004</v>
          </cell>
        </row>
        <row r="28">
          <cell r="P28" t="str">
            <v>2050/005</v>
          </cell>
        </row>
        <row r="29">
          <cell r="P29" t="str">
            <v>2060/000NET (PROFIT)/LOSS OTHER</v>
          </cell>
        </row>
        <row r="30">
          <cell r="P30" t="str">
            <v>2060/001Net (profit)/loss - Point Village Hotel</v>
          </cell>
        </row>
        <row r="31">
          <cell r="P31" t="str">
            <v xml:space="preserve">2060/002Net (profit)/loss - </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R5,000</v>
          </cell>
        </row>
        <row r="37">
          <cell r="P37" t="str">
            <v>2100/020Consumables</v>
          </cell>
        </row>
        <row r="38">
          <cell r="P38" t="str">
            <v>2100/030Depreciation---------------------------------</v>
          </cell>
        </row>
        <row r="39">
          <cell r="P39" t="str">
            <v>2100/031Depr - Land &amp; buildings</v>
          </cell>
        </row>
        <row r="40">
          <cell r="P40" t="str">
            <v>2100/032Depr - Plant &amp;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 xml:space="preserve">2100/101Premises </v>
          </cell>
        </row>
        <row r="57">
          <cell r="P57" t="str">
            <v>2100/102</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v>
          </cell>
        </row>
        <row r="67">
          <cell r="P67" t="str">
            <v>2150/001Levies</v>
          </cell>
        </row>
        <row r="68">
          <cell r="P68" t="str">
            <v>2150/002Staff welfare</v>
          </cell>
        </row>
        <row r="69">
          <cell r="P69" t="str">
            <v>2150/003Protective clothing</v>
          </cell>
        </row>
        <row r="70">
          <cell r="P70" t="str">
            <v>2150/004</v>
          </cell>
        </row>
        <row r="71">
          <cell r="P71" t="str">
            <v>2150/005</v>
          </cell>
        </row>
        <row r="72">
          <cell r="P72" t="str">
            <v>2150/006</v>
          </cell>
        </row>
        <row r="73">
          <cell r="P73" t="str">
            <v>2150/007</v>
          </cell>
        </row>
        <row r="74">
          <cell r="P74" t="str">
            <v>2150/008</v>
          </cell>
        </row>
        <row r="75">
          <cell r="P75" t="str">
            <v>2150/009</v>
          </cell>
        </row>
        <row r="76">
          <cell r="P76" t="str">
            <v>2150/010</v>
          </cell>
        </row>
        <row r="77">
          <cell r="P77" t="str">
            <v>2500/000OTHER INCOME</v>
          </cell>
        </row>
        <row r="78">
          <cell r="P78" t="str">
            <v>2710/000Rent Received (Not Main income)</v>
          </cell>
        </row>
        <row r="79">
          <cell r="P79" t="str">
            <v>2750/000Interest Received--------------------------</v>
          </cell>
        </row>
        <row r="80">
          <cell r="P80" t="str">
            <v>2750/001Current account</v>
          </cell>
        </row>
        <row r="81">
          <cell r="P81" t="str">
            <v>2750/002A Wiffen</v>
          </cell>
        </row>
        <row r="82">
          <cell r="P82" t="str">
            <v>2750/003</v>
          </cell>
        </row>
        <row r="83">
          <cell r="P83" t="str">
            <v>2750/004</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3000/060Depreciation---------------------------------</v>
          </cell>
        </row>
        <row r="100">
          <cell r="P100" t="str">
            <v>3000/061Depr - Electronic equipment</v>
          </cell>
        </row>
        <row r="101">
          <cell r="P101" t="str">
            <v>3000/063Depr - Furniture &amp; Fittings</v>
          </cell>
        </row>
        <row r="102">
          <cell r="P102" t="str">
            <v>3000/070Directors' remuneration-----------------</v>
          </cell>
        </row>
        <row r="103">
          <cell r="P103" t="str">
            <v>3000/071A Wiffen</v>
          </cell>
        </row>
        <row r="104">
          <cell r="P104" t="str">
            <v>3000/072</v>
          </cell>
        </row>
        <row r="105">
          <cell r="P105" t="str">
            <v>3000/073</v>
          </cell>
        </row>
        <row r="106">
          <cell r="P106" t="str">
            <v>3000/074</v>
          </cell>
        </row>
        <row r="107">
          <cell r="P107" t="str">
            <v>3000/075</v>
          </cell>
        </row>
        <row r="108">
          <cell r="P108" t="str">
            <v>3000/080Donations</v>
          </cell>
        </row>
        <row r="109">
          <cell r="P109" t="str">
            <v>3000/090Entertainment expenses</v>
          </cell>
        </row>
        <row r="110">
          <cell r="P110" t="str">
            <v>3000/095Fines</v>
          </cell>
        </row>
        <row r="111">
          <cell r="P111" t="str">
            <v>3000/100General expenses</v>
          </cell>
        </row>
        <row r="112">
          <cell r="P112" t="str">
            <v>3000/110Legal expenses - Tax deductible</v>
          </cell>
        </row>
        <row r="113">
          <cell r="P113" t="str">
            <v>3000/111Legal expenses - Non deductible</v>
          </cell>
        </row>
        <row r="114">
          <cell r="P114" t="str">
            <v>3000/120Printing and stationary</v>
          </cell>
        </row>
        <row r="115">
          <cell r="P115" t="str">
            <v>3000/130Refreshments</v>
          </cell>
        </row>
        <row r="116">
          <cell r="P116" t="str">
            <v>3000/140Salaries</v>
          </cell>
        </row>
        <row r="117">
          <cell r="P117" t="str">
            <v>3000/141Casual wages</v>
          </cell>
        </row>
        <row r="118">
          <cell r="P118" t="str">
            <v>3000/150Security</v>
          </cell>
        </row>
        <row r="119">
          <cell r="P119" t="str">
            <v>3000/160Subscriptions and Membership fees</v>
          </cell>
        </row>
        <row r="120">
          <cell r="P120" t="str">
            <v>3000/170Penalties &amp; Interest - SARS</v>
          </cell>
        </row>
        <row r="121">
          <cell r="P121" t="str">
            <v>3000/180Commission paid</v>
          </cell>
        </row>
        <row r="122">
          <cell r="P122" t="str">
            <v>3000/190</v>
          </cell>
        </row>
        <row r="123">
          <cell r="P123" t="str">
            <v>3000/200</v>
          </cell>
        </row>
        <row r="124">
          <cell r="P124" t="str">
            <v>3000/210</v>
          </cell>
        </row>
        <row r="125">
          <cell r="P125" t="str">
            <v>3000/220</v>
          </cell>
        </row>
        <row r="126">
          <cell r="P126" t="str">
            <v>3000/230</v>
          </cell>
        </row>
        <row r="127">
          <cell r="P127" t="str">
            <v>3000/240</v>
          </cell>
        </row>
        <row r="128">
          <cell r="P128" t="str">
            <v>3000/250</v>
          </cell>
        </row>
        <row r="129">
          <cell r="P129" t="str">
            <v>3000/260</v>
          </cell>
        </row>
        <row r="130">
          <cell r="P130" t="str">
            <v>3000/270Amortisation of prepaid lease agreement</v>
          </cell>
        </row>
        <row r="131">
          <cell r="P131" t="str">
            <v>4210/000Pft/Loss on foreign exchange</v>
          </cell>
        </row>
        <row r="132">
          <cell r="P132" t="str">
            <v>4700/000FINANCE COSTS</v>
          </cell>
        </row>
        <row r="133">
          <cell r="P133" t="str">
            <v>4700/010Interest paid--------------------------------</v>
          </cell>
        </row>
        <row r="134">
          <cell r="P134" t="str">
            <v>4700/011Bank - Mortgage Loans</v>
          </cell>
        </row>
        <row r="135">
          <cell r="P135" t="str">
            <v>4700/012Bank Current Account</v>
          </cell>
        </row>
        <row r="136">
          <cell r="P136" t="str">
            <v>4700/013K Robertson</v>
          </cell>
        </row>
        <row r="137">
          <cell r="P137" t="str">
            <v>4700/014T Fourie</v>
          </cell>
        </row>
        <row r="138">
          <cell r="P138" t="str">
            <v>4700/015Marita Blom</v>
          </cell>
        </row>
        <row r="139">
          <cell r="P139" t="str">
            <v>4700/016S van der Berg</v>
          </cell>
        </row>
        <row r="140">
          <cell r="P140" t="str">
            <v>4700/017Point Village Restaurant 2 CC</v>
          </cell>
        </row>
        <row r="141">
          <cell r="P141" t="str">
            <v>4700/018Scarlet Moon Investments CC</v>
          </cell>
        </row>
        <row r="142">
          <cell r="P142" t="str">
            <v>4700/019Point Village Restaurant 1 CC</v>
          </cell>
        </row>
        <row r="143">
          <cell r="P143" t="str">
            <v>4700/020</v>
          </cell>
        </row>
        <row r="144">
          <cell r="P144" t="str">
            <v>4700/021Hire purchase interest</v>
          </cell>
        </row>
        <row r="145">
          <cell r="P145" t="str">
            <v>4750/000OTHER</v>
          </cell>
        </row>
        <row r="146">
          <cell r="P146" t="str">
            <v>4750/010Loss on Revaluation of Investments</v>
          </cell>
        </row>
        <row r="147">
          <cell r="P147" t="str">
            <v>4800/000NORMAL TAXATION</v>
          </cell>
        </row>
        <row r="148">
          <cell r="P148" t="str">
            <v>4800/001Tax provided this year</v>
          </cell>
        </row>
        <row r="149">
          <cell r="P149" t="str">
            <v>4800/002Tax adjustment previous year</v>
          </cell>
        </row>
        <row r="150">
          <cell r="P150" t="str">
            <v>4800/010Secondary tax on companies</v>
          </cell>
        </row>
        <row r="151">
          <cell r="P151" t="str">
            <v>4820/000DEFERRED TAX</v>
          </cell>
        </row>
        <row r="152">
          <cell r="P152" t="str">
            <v>4820/001Deferred tax this year</v>
          </cell>
        </row>
        <row r="153">
          <cell r="P153" t="str">
            <v>4820/002Deferred tax adjustment previous year</v>
          </cell>
        </row>
        <row r="154">
          <cell r="P154" t="str">
            <v>4850/000Dividends Declared</v>
          </cell>
        </row>
        <row r="155">
          <cell r="P155" t="str">
            <v>4860/000Dividends paid</v>
          </cell>
        </row>
        <row r="158">
          <cell r="P158">
            <v>0</v>
          </cell>
        </row>
        <row r="159">
          <cell r="P159" t="str">
            <v>5100/000SHARE CAPITAL</v>
          </cell>
        </row>
        <row r="160">
          <cell r="P160" t="str">
            <v>5100/001Share Capital - Balance b/fwd</v>
          </cell>
        </row>
        <row r="161">
          <cell r="P161" t="str">
            <v>5100/002Share Capital - Additions</v>
          </cell>
        </row>
        <row r="162">
          <cell r="P162" t="str">
            <v>5110/000SHARE PREMIUM</v>
          </cell>
        </row>
        <row r="163">
          <cell r="P163" t="str">
            <v>5110/001Share premium - Balance b/fwd</v>
          </cell>
        </row>
        <row r="164">
          <cell r="P164" t="str">
            <v>5110/002Share premium - Additions</v>
          </cell>
        </row>
        <row r="165">
          <cell r="P165" t="str">
            <v>5110/003Share premium - transfer</v>
          </cell>
        </row>
        <row r="166">
          <cell r="P166" t="str">
            <v>5120/000VALUATION RESERVE</v>
          </cell>
        </row>
        <row r="167">
          <cell r="P167" t="str">
            <v>5120/001Valuation reserve - Balance b/fwd</v>
          </cell>
        </row>
        <row r="168">
          <cell r="P168" t="str">
            <v>5120/002Valuation reserve - Additions</v>
          </cell>
        </row>
        <row r="169">
          <cell r="P169" t="str">
            <v>5120/003Valuation reserve - transfer to p/l</v>
          </cell>
        </row>
        <row r="170">
          <cell r="P170" t="str">
            <v>5130/000OTHER RESERVES</v>
          </cell>
        </row>
        <row r="171">
          <cell r="P171" t="str">
            <v>5130/001Other reserves - Balance B/fwd</v>
          </cell>
        </row>
        <row r="172">
          <cell r="P172" t="str">
            <v>5130/002Other reserves - Additions</v>
          </cell>
        </row>
        <row r="173">
          <cell r="P173" t="str">
            <v>5130/003Other reserves - transfer</v>
          </cell>
        </row>
        <row r="174">
          <cell r="P174" t="str">
            <v>5200/000(Retained Income) / Accumulated Loss</v>
          </cell>
        </row>
        <row r="175">
          <cell r="P175" t="str">
            <v>5500/000LONG TERM  INTEREST LIABILITIES</v>
          </cell>
        </row>
        <row r="176">
          <cell r="P176" t="str">
            <v>5500/001Nedbank - Mortgage Loan - 30136673</v>
          </cell>
        </row>
        <row r="177">
          <cell r="P177" t="str">
            <v>5500/002Nedbank - Mortgage Loan - 30136672</v>
          </cell>
        </row>
        <row r="178">
          <cell r="P178" t="str">
            <v>5500/003Nedbank - Mortgage Loan - 30137040</v>
          </cell>
        </row>
        <row r="179">
          <cell r="P179" t="str">
            <v>5500/004ABSA - Mortgage Loan - Erf 2936, Mossel Bay</v>
          </cell>
        </row>
        <row r="180">
          <cell r="P180" t="str">
            <v>5500/005ABSA - Commercial Finance - 70 1005 1173</v>
          </cell>
        </row>
        <row r="181">
          <cell r="P181" t="str">
            <v>5500/006Investec - Mortgage Loan - 251915001</v>
          </cell>
        </row>
        <row r="182">
          <cell r="P182" t="str">
            <v>5500/007Investec - Mortgage Loan - 251915002</v>
          </cell>
        </row>
        <row r="183">
          <cell r="P183" t="str">
            <v>5500/008M Blom</v>
          </cell>
        </row>
        <row r="184">
          <cell r="P184" t="str">
            <v>5500/009K Robertson</v>
          </cell>
        </row>
        <row r="185">
          <cell r="P185" t="str">
            <v>5500/010T Fourie</v>
          </cell>
        </row>
        <row r="186">
          <cell r="P186" t="str">
            <v>5500/011S van der Berg</v>
          </cell>
        </row>
        <row r="187">
          <cell r="P187" t="str">
            <v>5500/012Scarlet Moon Investments CC</v>
          </cell>
        </row>
        <row r="188">
          <cell r="P188" t="str">
            <v>5500/013Point Village Restaurant 1 CC</v>
          </cell>
        </row>
        <row r="189">
          <cell r="P189" t="str">
            <v>5500/014Point Village Restaurant 2 CC</v>
          </cell>
        </row>
        <row r="190">
          <cell r="P190" t="str">
            <v>5500/015ABSA VF</v>
          </cell>
        </row>
        <row r="191">
          <cell r="P191" t="str">
            <v>5520/000Short term portion of long term loans</v>
          </cell>
        </row>
        <row r="192">
          <cell r="P192" t="str">
            <v>5550/000LONG TERM INTEREST FREE LOANS</v>
          </cell>
        </row>
        <row r="193">
          <cell r="P193" t="str">
            <v>5550/001Scarlet Moon Trust</v>
          </cell>
        </row>
        <row r="194">
          <cell r="P194" t="str">
            <v>5550/002Jonesmia Trust</v>
          </cell>
        </row>
        <row r="195">
          <cell r="P195" t="str">
            <v>5550/003</v>
          </cell>
        </row>
        <row r="196">
          <cell r="P196" t="str">
            <v>5550/004Point Village Hotel</v>
          </cell>
        </row>
        <row r="197">
          <cell r="P197" t="str">
            <v>5550/005</v>
          </cell>
        </row>
        <row r="198">
          <cell r="P198" t="str">
            <v>5550/006</v>
          </cell>
        </row>
        <row r="199">
          <cell r="P199" t="str">
            <v>5550/007</v>
          </cell>
        </row>
        <row r="200">
          <cell r="P200" t="str">
            <v>5550/008</v>
          </cell>
        </row>
        <row r="201">
          <cell r="P201" t="str">
            <v>5550/009</v>
          </cell>
        </row>
        <row r="202">
          <cell r="P202" t="str">
            <v>5550/010</v>
          </cell>
        </row>
        <row r="203">
          <cell r="P203" t="str">
            <v>5550/011</v>
          </cell>
        </row>
        <row r="204">
          <cell r="P204" t="str">
            <v>5550/012</v>
          </cell>
        </row>
        <row r="205">
          <cell r="P205" t="str">
            <v>5550/013</v>
          </cell>
        </row>
        <row r="206">
          <cell r="P206" t="str">
            <v>5550/014</v>
          </cell>
        </row>
        <row r="207">
          <cell r="P207" t="str">
            <v>5550/015</v>
          </cell>
        </row>
        <row r="208">
          <cell r="P208" t="str">
            <v>5550/016</v>
          </cell>
        </row>
        <row r="209">
          <cell r="P209" t="str">
            <v>5550/017</v>
          </cell>
        </row>
        <row r="210">
          <cell r="P210" t="str">
            <v>5700/000DEFERRED TAX</v>
          </cell>
        </row>
        <row r="211">
          <cell r="P211" t="str">
            <v>5700/010Deferred tax balance  depreciation b/fwd</v>
          </cell>
        </row>
        <row r="212">
          <cell r="P212" t="str">
            <v>5700/020Deferred tax balance  tax loss b/fwd</v>
          </cell>
        </row>
        <row r="213">
          <cell r="P213" t="str">
            <v>5700/030Deferred tax on depreciation for year</v>
          </cell>
        </row>
        <row r="214">
          <cell r="P214" t="str">
            <v>5700/040Deferred tax on tax loss for year</v>
          </cell>
        </row>
        <row r="215">
          <cell r="P215" t="str">
            <v>5700/050Def tax adj  depreciation previous year</v>
          </cell>
        </row>
        <row r="216">
          <cell r="P216" t="str">
            <v>5700/060Def tax adj tax loss previous year</v>
          </cell>
        </row>
        <row r="217">
          <cell r="P217" t="str">
            <v>6100/000LAND &amp; BUILDINGS - COST</v>
          </cell>
        </row>
        <row r="218">
          <cell r="P218" t="str">
            <v>6100/001Land_Buildings - Cost B/fwd</v>
          </cell>
        </row>
        <row r="219">
          <cell r="P219" t="str">
            <v>6100/002Land_Buildings - Additions</v>
          </cell>
        </row>
        <row r="220">
          <cell r="P220" t="str">
            <v>6100/003Land_Buildings - Cost of sales</v>
          </cell>
        </row>
        <row r="221">
          <cell r="P221" t="str">
            <v>6100/020LAND &amp; BUILDINGS - ACC DEPR</v>
          </cell>
        </row>
        <row r="222">
          <cell r="P222" t="str">
            <v>6100/021Land &amp; Buildings - Acc depr B/fwd</v>
          </cell>
        </row>
        <row r="223">
          <cell r="P223" t="str">
            <v>6100/022Land &amp; Buildings - depr this year</v>
          </cell>
        </row>
        <row r="224">
          <cell r="P224" t="str">
            <v>6100/023Land &amp; Buildings - Acc depr on sales</v>
          </cell>
        </row>
        <row r="225">
          <cell r="P225" t="str">
            <v>6150/000PLANT &amp; MACHINERY - COST</v>
          </cell>
        </row>
        <row r="226">
          <cell r="P226" t="str">
            <v>6150/001Plant &amp; machinery - cost b/fwd</v>
          </cell>
        </row>
        <row r="227">
          <cell r="P227" t="str">
            <v>6150/002Plant &amp; machinery - Additions</v>
          </cell>
        </row>
        <row r="228">
          <cell r="P228" t="str">
            <v>6150/003Plant &amp; machinery - Cost of sales</v>
          </cell>
        </row>
        <row r="229">
          <cell r="P229" t="str">
            <v>6150/020PLANT &amp; MACHINERY - ACC DEPR</v>
          </cell>
        </row>
        <row r="230">
          <cell r="P230" t="str">
            <v>6150/021Plant &amp; Machinery - Acc depr b/fwd</v>
          </cell>
        </row>
        <row r="231">
          <cell r="P231" t="str">
            <v>6150/022Plant &amp; machinery - depr this year</v>
          </cell>
        </row>
        <row r="232">
          <cell r="P232" t="str">
            <v>6150/023Plant &amp; machinery - acc depr on sales</v>
          </cell>
        </row>
        <row r="233">
          <cell r="P233" t="str">
            <v>6200/000MOTOR VEHICLES - COST</v>
          </cell>
        </row>
        <row r="234">
          <cell r="P234" t="str">
            <v>6200/001Motor Vehicles - Cost B/fwd</v>
          </cell>
        </row>
        <row r="235">
          <cell r="P235" t="str">
            <v>6200/002Motor Vehicles - Additions</v>
          </cell>
        </row>
        <row r="236">
          <cell r="P236" t="str">
            <v>6200/003Motor Vehicles - Cost of sales</v>
          </cell>
        </row>
        <row r="237">
          <cell r="P237" t="str">
            <v>6200/020MOTOR VEHICLES - ACC DEPR</v>
          </cell>
        </row>
        <row r="238">
          <cell r="P238" t="str">
            <v>6200/021Motor vehicles - Acc depr b/fwd</v>
          </cell>
        </row>
        <row r="239">
          <cell r="P239" t="str">
            <v>6200/022Motor vehicles - Depr this year</v>
          </cell>
        </row>
        <row r="240">
          <cell r="P240" t="str">
            <v>6200/023Motor vehicles - Acc depr on sales</v>
          </cell>
        </row>
        <row r="241">
          <cell r="P241" t="str">
            <v>6250/000ELECTRONIC EQUIPMENT - COST</v>
          </cell>
        </row>
        <row r="242">
          <cell r="P242" t="str">
            <v>6250/001Electronic equipment - Cost b/fwd</v>
          </cell>
        </row>
        <row r="243">
          <cell r="P243" t="str">
            <v>6250/002Electronic equipment - Additions</v>
          </cell>
        </row>
        <row r="244">
          <cell r="P244" t="str">
            <v>6250/003Electronic equipment - Cost of sales</v>
          </cell>
        </row>
        <row r="245">
          <cell r="P245" t="str">
            <v>6250/020ELECTRONIC EQUIPMENT - ACC DEPR</v>
          </cell>
        </row>
        <row r="246">
          <cell r="P246" t="str">
            <v>6250/021Electronic equipment - Acc depr B/fwd</v>
          </cell>
        </row>
        <row r="247">
          <cell r="P247" t="str">
            <v>6250/022Electronic equipment - Depr this year</v>
          </cell>
        </row>
        <row r="248">
          <cell r="P248" t="str">
            <v>6250/023Electronic equipment - Acc depr on sales</v>
          </cell>
        </row>
        <row r="249">
          <cell r="P249" t="str">
            <v>6350/000FURNITURE &amp; FITTINGS - COST</v>
          </cell>
        </row>
        <row r="250">
          <cell r="P250" t="str">
            <v>6350/001Furniture &amp; fittings - Cost B/fwd</v>
          </cell>
        </row>
        <row r="251">
          <cell r="P251" t="str">
            <v>6350/002Furniture &amp; fittings - Additions</v>
          </cell>
        </row>
        <row r="252">
          <cell r="P252" t="str">
            <v>6350/003Furniture &amp; fittings - Cost of sales</v>
          </cell>
        </row>
        <row r="253">
          <cell r="P253" t="str">
            <v>6350/020FURNITURE &amp; FITTINGS - ACC DEPR</v>
          </cell>
        </row>
        <row r="254">
          <cell r="P254" t="str">
            <v>6350/021Furniture &amp; fittings - Acc depr B/fwd</v>
          </cell>
        </row>
        <row r="255">
          <cell r="P255" t="str">
            <v>6350/022Furniture &amp; fittings - Depr this year</v>
          </cell>
        </row>
        <row r="256">
          <cell r="P256" t="str">
            <v>6350/023Furniture &amp; fittings - Acc depr on sales</v>
          </cell>
        </row>
        <row r="257">
          <cell r="P257" t="str">
            <v>7000/000GOODWILL/INTANGIBLE ASSETS</v>
          </cell>
        </row>
        <row r="258">
          <cell r="P258" t="str">
            <v>7000/010Goodwill Cost</v>
          </cell>
        </row>
        <row r="259">
          <cell r="P259" t="str">
            <v>7000/011Prepaid lease agreement - Cost</v>
          </cell>
        </row>
        <row r="260">
          <cell r="P260" t="str">
            <v>7000/015PLA - surplus on revaluation</v>
          </cell>
        </row>
        <row r="261">
          <cell r="P261" t="str">
            <v>7000/020PLA - write down this year</v>
          </cell>
        </row>
        <row r="262">
          <cell r="P262" t="str">
            <v>7000/025PLA - write down previous years</v>
          </cell>
        </row>
        <row r="263">
          <cell r="P263" t="str">
            <v>7100/000INVESTMENTS</v>
          </cell>
        </row>
        <row r="264">
          <cell r="P264" t="str">
            <v>7100/100LISTED INVESTMENTS</v>
          </cell>
        </row>
        <row r="265">
          <cell r="P265" t="str">
            <v>7100/101Listed 1 ************</v>
          </cell>
        </row>
        <row r="266">
          <cell r="P266" t="str">
            <v>7100/102Listed 2 *************</v>
          </cell>
        </row>
        <row r="267">
          <cell r="P267" t="str">
            <v>7100/103Listed 3 ***************</v>
          </cell>
        </row>
        <row r="268">
          <cell r="P268" t="str">
            <v>7100/104Listed 4 ************</v>
          </cell>
        </row>
        <row r="269">
          <cell r="P269" t="str">
            <v>7100/105Listed 5 ************</v>
          </cell>
        </row>
        <row r="270">
          <cell r="P270" t="str">
            <v>7100/200OTHER INVESTMENTS</v>
          </cell>
        </row>
        <row r="271">
          <cell r="P271" t="str">
            <v>7100/201Pansy Cove Home Owners Association</v>
          </cell>
        </row>
        <row r="272">
          <cell r="P272" t="str">
            <v>7100/202Other investment 2 ************</v>
          </cell>
        </row>
        <row r="273">
          <cell r="P273" t="str">
            <v>7100/203Other investment 3 ************</v>
          </cell>
        </row>
        <row r="274">
          <cell r="P274" t="str">
            <v>7100/204Other investment 4 ************</v>
          </cell>
        </row>
        <row r="275">
          <cell r="P275" t="str">
            <v>7100/205Other investment 5 *************</v>
          </cell>
        </row>
        <row r="276">
          <cell r="P276" t="str">
            <v>7450/000CONNECTED COMPANIES</v>
          </cell>
        </row>
        <row r="277">
          <cell r="P277" t="str">
            <v>7450/001Connected co 1 **********</v>
          </cell>
        </row>
        <row r="278">
          <cell r="P278" t="str">
            <v>7450/002Connected co 2 **********</v>
          </cell>
        </row>
        <row r="279">
          <cell r="P279" t="str">
            <v>7450/003Connected co 3 **********</v>
          </cell>
        </row>
        <row r="280">
          <cell r="P280" t="str">
            <v>7450/004Connected co 4 ***********</v>
          </cell>
        </row>
        <row r="281">
          <cell r="P281" t="str">
            <v>7450/005Connected co 5 ***********</v>
          </cell>
        </row>
        <row r="282">
          <cell r="P282" t="str">
            <v>7460/000OTHER NON CURRENT RECEIVABLES</v>
          </cell>
        </row>
        <row r="283">
          <cell r="P283" t="str">
            <v>7460/001A Wiffen</v>
          </cell>
        </row>
        <row r="284">
          <cell r="P284" t="str">
            <v>7460/002Marketpro Properties 32 (Pty) Ltd</v>
          </cell>
        </row>
        <row r="285">
          <cell r="P285" t="str">
            <v>7460/003</v>
          </cell>
        </row>
        <row r="286">
          <cell r="P286" t="str">
            <v>7460/004</v>
          </cell>
        </row>
        <row r="287">
          <cell r="P287" t="str">
            <v>7460/005</v>
          </cell>
        </row>
        <row r="288">
          <cell r="P288" t="str">
            <v>7460/006</v>
          </cell>
        </row>
        <row r="289">
          <cell r="P289" t="str">
            <v>7460/007</v>
          </cell>
        </row>
        <row r="290">
          <cell r="P290" t="str">
            <v>7460/008</v>
          </cell>
        </row>
        <row r="291">
          <cell r="P291" t="str">
            <v>7500/000INVENTORY</v>
          </cell>
        </row>
        <row r="292">
          <cell r="P292" t="str">
            <v>7500/001Raw materials</v>
          </cell>
        </row>
        <row r="293">
          <cell r="P293" t="str">
            <v>7500/002Work in progress</v>
          </cell>
        </row>
        <row r="294">
          <cell r="P294" t="str">
            <v>7500/003Finished goods</v>
          </cell>
        </row>
        <row r="295">
          <cell r="P295" t="str">
            <v>7500/004Trading stock</v>
          </cell>
        </row>
        <row r="296">
          <cell r="P296" t="str">
            <v>8000/000DEBTORS</v>
          </cell>
        </row>
        <row r="297">
          <cell r="P297" t="str">
            <v>8010/000Trade debtors</v>
          </cell>
        </row>
        <row r="298">
          <cell r="P298" t="str">
            <v>8020/000Less: Provision For Doubtful Debts</v>
          </cell>
        </row>
        <row r="299">
          <cell r="P299" t="str">
            <v>8030/000Service deposits</v>
          </cell>
        </row>
        <row r="300">
          <cell r="P300" t="str">
            <v>8200/000Sundry Customers</v>
          </cell>
        </row>
        <row r="301">
          <cell r="P301" t="str">
            <v>8200/010Prepayments</v>
          </cell>
        </row>
        <row r="302">
          <cell r="P302" t="str">
            <v>8200/020Staff Loans</v>
          </cell>
        </row>
        <row r="303">
          <cell r="P303" t="str">
            <v>8400/000BANK ACCOUNTS</v>
          </cell>
        </row>
        <row r="304">
          <cell r="P304" t="str">
            <v>8410/000ABSA Bank - Current account</v>
          </cell>
        </row>
        <row r="305">
          <cell r="P305" t="str">
            <v>8420/000ABSA Bank  - Current Point Village Hotel</v>
          </cell>
        </row>
        <row r="306">
          <cell r="P306" t="str">
            <v>8430/000</v>
          </cell>
        </row>
        <row r="307">
          <cell r="P307" t="str">
            <v>8440/000</v>
          </cell>
        </row>
        <row r="308">
          <cell r="P308" t="str">
            <v>8450/000</v>
          </cell>
        </row>
        <row r="309">
          <cell r="P309" t="str">
            <v>8460/000</v>
          </cell>
        </row>
        <row r="310">
          <cell r="P310" t="str">
            <v>8500/000Cash on hand</v>
          </cell>
        </row>
        <row r="311">
          <cell r="P311" t="str">
            <v>8900/000SHORT TERM LOANS</v>
          </cell>
        </row>
        <row r="312">
          <cell r="P312" t="str">
            <v>8900/001</v>
          </cell>
        </row>
        <row r="313">
          <cell r="P313" t="str">
            <v>8900/002</v>
          </cell>
        </row>
        <row r="314">
          <cell r="P314" t="str">
            <v>8900/003</v>
          </cell>
        </row>
        <row r="315">
          <cell r="P315" t="str">
            <v>8900/004Short term portion of long term loans</v>
          </cell>
        </row>
        <row r="316">
          <cell r="P316" t="str">
            <v>9000/000CREDITORS</v>
          </cell>
        </row>
        <row r="317">
          <cell r="P317" t="str">
            <v>9010/000Trade creditors</v>
          </cell>
        </row>
        <row r="318">
          <cell r="P318" t="str">
            <v>9200/000Sundry Suppliers</v>
          </cell>
        </row>
        <row r="319">
          <cell r="P319" t="str">
            <v>9200/010Audit fee accrual</v>
          </cell>
        </row>
        <row r="320">
          <cell r="P320" t="str">
            <v>9200/020Other Accruals</v>
          </cell>
        </row>
        <row r="321">
          <cell r="P321" t="str">
            <v>9250/000Salary &amp; Wages Control</v>
          </cell>
        </row>
        <row r="322">
          <cell r="P322" t="str">
            <v>9300/000TAXATION</v>
          </cell>
        </row>
        <row r="323">
          <cell r="P323" t="str">
            <v>9300/010Balance b/fwd</v>
          </cell>
        </row>
        <row r="324">
          <cell r="P324" t="str">
            <v>9300/020Tax provision this year</v>
          </cell>
        </row>
        <row r="325">
          <cell r="P325" t="str">
            <v>9300/030Over-/Underprovision previous year</v>
          </cell>
        </row>
        <row r="326">
          <cell r="P326" t="str">
            <v>9300/040Tax paid for previous year provisions</v>
          </cell>
        </row>
        <row r="327">
          <cell r="P327" t="str">
            <v>9300/0501st Provisional Paid</v>
          </cell>
        </row>
        <row r="328">
          <cell r="P328" t="str">
            <v>9300/0602nd Provisional Paid</v>
          </cell>
        </row>
        <row r="329">
          <cell r="P329" t="str">
            <v>9300/0703rd Provisional paid</v>
          </cell>
        </row>
        <row r="330">
          <cell r="P330" t="str">
            <v>9300/080STC paid for last year provision</v>
          </cell>
        </row>
        <row r="331">
          <cell r="P331" t="str">
            <v>9300/090STC Provision this year</v>
          </cell>
        </row>
        <row r="332">
          <cell r="P332" t="str">
            <v>9300/100Tax paid on Foreign Dividends</v>
          </cell>
        </row>
        <row r="333">
          <cell r="P333" t="str">
            <v>9350/000Dividends payable</v>
          </cell>
        </row>
        <row r="334">
          <cell r="P334" t="str">
            <v>9400/000Provision for future expenses</v>
          </cell>
        </row>
        <row r="335">
          <cell r="P335" t="str">
            <v>9400/010Provision for insurance</v>
          </cell>
        </row>
        <row r="336">
          <cell r="P336" t="str">
            <v>9400/020Provision for salary bonus</v>
          </cell>
        </row>
        <row r="337">
          <cell r="P337" t="str">
            <v>9500/000VALUE ADDED TAX</v>
          </cell>
        </row>
        <row r="338">
          <cell r="P338" t="str">
            <v>9501/000VAT account</v>
          </cell>
        </row>
        <row r="339">
          <cell r="P339" t="str">
            <v>9510/000--------------------------------------------------</v>
          </cell>
        </row>
        <row r="340">
          <cell r="P340" t="str">
            <v>9990/000Suspense Account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2000/011Room amenities and food vouchers</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Point Village Hotel</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R5,000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2100/101Various</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2150/001Crockery and Cutlery</v>
          </cell>
        </row>
        <row r="68">
          <cell r="M68" t="str">
            <v>2150/002Flowers and Display</v>
          </cell>
        </row>
        <row r="69">
          <cell r="M69" t="str">
            <v>2150/003Laundry</v>
          </cell>
        </row>
        <row r="70">
          <cell r="M70" t="str">
            <v>2150/004Packaging</v>
          </cell>
        </row>
        <row r="71">
          <cell r="M71" t="str">
            <v>2150/005Protective clothing</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2750/001ABSA Current account</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3000/060Depreciation----------------------------</v>
          </cell>
        </row>
        <row r="100">
          <cell r="M100" t="str">
            <v>3000/061Depr - Electronic equipment</v>
          </cell>
        </row>
        <row r="101">
          <cell r="M101" t="str">
            <v>3000/063Depr - Furniture &amp; Fittings</v>
          </cell>
        </row>
        <row r="102">
          <cell r="M102" t="str">
            <v>3000/070Directors' remuneration-----------------</v>
          </cell>
        </row>
        <row r="103">
          <cell r="M103" t="str">
            <v>3000/071</v>
          </cell>
        </row>
        <row r="104">
          <cell r="M104" t="str">
            <v>3000/072</v>
          </cell>
        </row>
        <row r="105">
          <cell r="M105" t="str">
            <v>3000/073</v>
          </cell>
        </row>
        <row r="106">
          <cell r="M106" t="str">
            <v>3000/074</v>
          </cell>
        </row>
        <row r="107">
          <cell r="M107" t="str">
            <v>3000/075</v>
          </cell>
        </row>
        <row r="108">
          <cell r="M108" t="str">
            <v>3000/080Donations</v>
          </cell>
        </row>
        <row r="109">
          <cell r="M109" t="str">
            <v>3000/090Entertainment expenses</v>
          </cell>
        </row>
        <row r="110">
          <cell r="M110" t="str">
            <v>3000/095Fines</v>
          </cell>
        </row>
        <row r="111">
          <cell r="M111" t="str">
            <v>3000/100General expenses</v>
          </cell>
        </row>
        <row r="112">
          <cell r="M112" t="str">
            <v>3000/110Legal expenses - Tax deductible</v>
          </cell>
        </row>
        <row r="113">
          <cell r="M113" t="str">
            <v>3000/111Legal expenses - Non deductible</v>
          </cell>
        </row>
        <row r="114">
          <cell r="M114" t="str">
            <v>3000/120Printing and stationary</v>
          </cell>
        </row>
        <row r="115">
          <cell r="M115" t="str">
            <v>3000/130Refreshments</v>
          </cell>
        </row>
        <row r="116">
          <cell r="M116" t="str">
            <v>3000/140Salaries</v>
          </cell>
        </row>
        <row r="117">
          <cell r="M117" t="str">
            <v>3000/141Casual wages</v>
          </cell>
        </row>
        <row r="118">
          <cell r="M118" t="str">
            <v>3000/150Security</v>
          </cell>
        </row>
        <row r="119">
          <cell r="M119" t="str">
            <v>3000/160Subscriptions and Membership fees</v>
          </cell>
        </row>
        <row r="120">
          <cell r="M120" t="str">
            <v>3000/170Penalties &amp; Interest - SARS</v>
          </cell>
        </row>
        <row r="121">
          <cell r="M121" t="str">
            <v>3000/180Consultation fees</v>
          </cell>
        </row>
        <row r="122">
          <cell r="M122" t="str">
            <v>3000/190Credit card fees</v>
          </cell>
        </row>
        <row r="123">
          <cell r="M123" t="str">
            <v>3000/200Commission paid</v>
          </cell>
        </row>
        <row r="124">
          <cell r="M124" t="str">
            <v>3000/210Staff welfare</v>
          </cell>
        </row>
        <row r="125">
          <cell r="M125" t="str">
            <v>3000/220Signage</v>
          </cell>
        </row>
        <row r="126">
          <cell r="M126" t="str">
            <v>3000/230WCCA</v>
          </cell>
        </row>
        <row r="127">
          <cell r="M127" t="str">
            <v>3000/240</v>
          </cell>
        </row>
        <row r="128">
          <cell r="M128" t="str">
            <v>3000/250</v>
          </cell>
        </row>
        <row r="129">
          <cell r="M129" t="str">
            <v>3000/260</v>
          </cell>
        </row>
        <row r="130">
          <cell r="M130" t="str">
            <v>3000/270Amortisation of prepaid lease agreement</v>
          </cell>
        </row>
        <row r="131">
          <cell r="M131" t="str">
            <v>4210/000Pft/Loss on foreign exchange</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4800/010Secondary tax on companies</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v>
          </cell>
        </row>
        <row r="177">
          <cell r="M177" t="str">
            <v>5500/002</v>
          </cell>
        </row>
        <row r="178">
          <cell r="M178" t="str">
            <v>5500/003</v>
          </cell>
        </row>
        <row r="179">
          <cell r="M179" t="str">
            <v>5500/004</v>
          </cell>
        </row>
        <row r="180">
          <cell r="M180" t="str">
            <v>5500/005</v>
          </cell>
        </row>
        <row r="181">
          <cell r="M181" t="str">
            <v>5500/006</v>
          </cell>
        </row>
        <row r="182">
          <cell r="M182" t="str">
            <v>5500/007</v>
          </cell>
        </row>
        <row r="183">
          <cell r="M183" t="str">
            <v>5500/008M Blom</v>
          </cell>
        </row>
        <row r="184">
          <cell r="M184" t="str">
            <v>5500/009K Robertson</v>
          </cell>
        </row>
        <row r="185">
          <cell r="M185" t="str">
            <v>5500/010T Fourie</v>
          </cell>
        </row>
        <row r="186">
          <cell r="M186" t="str">
            <v>5500/011S van der Berg</v>
          </cell>
        </row>
        <row r="187">
          <cell r="M187" t="str">
            <v>5500/012Scarlet Moon Investments CC</v>
          </cell>
        </row>
        <row r="188">
          <cell r="M188" t="str">
            <v>5500/013Point Village Restaurant 1 CC</v>
          </cell>
        </row>
        <row r="189">
          <cell r="M189" t="str">
            <v>5500/014Point Village Restaurant 2 CC</v>
          </cell>
        </row>
        <row r="190">
          <cell r="M190" t="str">
            <v>5500/015</v>
          </cell>
        </row>
        <row r="191">
          <cell r="M191" t="str">
            <v>5520/000Short term portion of long term loans</v>
          </cell>
        </row>
        <row r="192">
          <cell r="M192" t="str">
            <v>5550/000LONG TERM INTEREST FREE LOANS</v>
          </cell>
        </row>
        <row r="193">
          <cell r="M193" t="str">
            <v>5550/001Scarlet Moon Trust</v>
          </cell>
        </row>
        <row r="194">
          <cell r="M194" t="str">
            <v>5550/002Jonesmia Trust</v>
          </cell>
        </row>
        <row r="195">
          <cell r="M195" t="str">
            <v>5550/003</v>
          </cell>
        </row>
        <row r="196">
          <cell r="M196" t="str">
            <v>5550/004Ballprop Fourteen (Pty) Ltd</v>
          </cell>
        </row>
        <row r="197">
          <cell r="M197" t="str">
            <v>5550/005</v>
          </cell>
        </row>
        <row r="198">
          <cell r="M198" t="str">
            <v>5550/006</v>
          </cell>
        </row>
        <row r="199">
          <cell r="M199" t="str">
            <v>5550/007</v>
          </cell>
        </row>
        <row r="200">
          <cell r="M200" t="str">
            <v>5550/008</v>
          </cell>
        </row>
        <row r="201">
          <cell r="M201" t="str">
            <v>5550/009</v>
          </cell>
        </row>
        <row r="202">
          <cell r="M202" t="str">
            <v>5550/010</v>
          </cell>
        </row>
        <row r="203">
          <cell r="M203" t="str">
            <v>5550/011</v>
          </cell>
        </row>
        <row r="204">
          <cell r="M204" t="str">
            <v>5550/012</v>
          </cell>
        </row>
        <row r="205">
          <cell r="M205" t="str">
            <v>5550/013</v>
          </cell>
        </row>
        <row r="206">
          <cell r="M206" t="str">
            <v>5550/014</v>
          </cell>
        </row>
        <row r="207">
          <cell r="M207" t="str">
            <v>5550/015</v>
          </cell>
        </row>
        <row r="208">
          <cell r="M208" t="str">
            <v>5550/016</v>
          </cell>
        </row>
        <row r="209">
          <cell r="M209" t="str">
            <v>5550/017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6150/000PLANT &amp; MACHINERY - COST</v>
          </cell>
        </row>
        <row r="226">
          <cell r="M226" t="str">
            <v>6150/001Plant &amp; machinery - cost b/fwd</v>
          </cell>
        </row>
        <row r="227">
          <cell r="M227" t="str">
            <v>6150/002Plant &amp; machinery - Additions</v>
          </cell>
        </row>
        <row r="228">
          <cell r="M228" t="str">
            <v>6150/003Plant &amp; machinery - Cost of sales</v>
          </cell>
        </row>
        <row r="229">
          <cell r="M229" t="str">
            <v>6150/020PLANT &amp; MACHINERY - ACC DEPR</v>
          </cell>
        </row>
        <row r="230">
          <cell r="M230" t="str">
            <v>6150/021Plant &amp; Machinery - Acc depr b/fwd</v>
          </cell>
        </row>
        <row r="231">
          <cell r="M231" t="str">
            <v>6150/022Plant &amp; machinery - depr this year</v>
          </cell>
        </row>
        <row r="232">
          <cell r="M232" t="str">
            <v>6150/023Plant &amp; machinery - acc depr on sales</v>
          </cell>
        </row>
        <row r="233">
          <cell r="M233" t="str">
            <v>6200/000MOTOR VEHICLES - COST</v>
          </cell>
        </row>
        <row r="234">
          <cell r="M234" t="str">
            <v>6200/001Motor Vehicles - Cost B/fwd</v>
          </cell>
        </row>
        <row r="235">
          <cell r="M235" t="str">
            <v>6200/002Motor Vehicles - Additions</v>
          </cell>
        </row>
        <row r="236">
          <cell r="M236" t="str">
            <v>6200/003Motor Vehicles - Cost of sales</v>
          </cell>
        </row>
        <row r="237">
          <cell r="M237" t="str">
            <v>6200/020MOTOR VEHICLES - ACC DEPR</v>
          </cell>
        </row>
        <row r="238">
          <cell r="M238" t="str">
            <v>6200/021Motor vehicles - Acc depr b/fwd</v>
          </cell>
        </row>
        <row r="239">
          <cell r="M239" t="str">
            <v>6200/022Motor vehicles - Depr this year</v>
          </cell>
        </row>
        <row r="240">
          <cell r="M240" t="str">
            <v>6200/023Motor vehicles - Acc depr on sales</v>
          </cell>
        </row>
        <row r="241">
          <cell r="M241" t="str">
            <v>6250/000ELECTRONIC EQUIPMENT - COST</v>
          </cell>
        </row>
        <row r="242">
          <cell r="M242" t="str">
            <v>6250/001Electronic equipment - Cost b/fwd</v>
          </cell>
        </row>
        <row r="243">
          <cell r="M243" t="str">
            <v>6250/002Electronic equipment - Additions</v>
          </cell>
        </row>
        <row r="244">
          <cell r="M244" t="str">
            <v>6250/003Electronic equipment - Cost of sales</v>
          </cell>
        </row>
        <row r="245">
          <cell r="M245" t="str">
            <v>6250/020ELECTRONIC EQUIPMENT - ACC DEPR</v>
          </cell>
        </row>
        <row r="246">
          <cell r="M246" t="str">
            <v>6250/021Electronic equipment - Acc depr B/fwd</v>
          </cell>
        </row>
        <row r="247">
          <cell r="M247" t="str">
            <v>6250/022Electronic equipment - Depr this year</v>
          </cell>
        </row>
        <row r="248">
          <cell r="M248" t="str">
            <v>6250/023Electronic equipment - Acc depr on sales</v>
          </cell>
        </row>
        <row r="249">
          <cell r="M249" t="str">
            <v>6350/000FURNITURE &amp; FITTINGS - COST</v>
          </cell>
        </row>
        <row r="250">
          <cell r="M250" t="str">
            <v>6350/001Furniture &amp; fittings - Cost B/fwd</v>
          </cell>
        </row>
        <row r="251">
          <cell r="M251" t="str">
            <v>6350/002Furniture &amp; fittings - Additions</v>
          </cell>
        </row>
        <row r="252">
          <cell r="M252" t="str">
            <v>6350/003Furniture &amp; fittings - Cost of sales</v>
          </cell>
        </row>
        <row r="253">
          <cell r="M253" t="str">
            <v>6350/020FURNITURE &amp; FITTINGS - ACC DEPR</v>
          </cell>
        </row>
        <row r="254">
          <cell r="M254" t="str">
            <v>6350/021Furniture &amp; fittings - Acc depr B/fwd</v>
          </cell>
        </row>
        <row r="255">
          <cell r="M255" t="str">
            <v>6350/022Furniture &amp; fittings - Depr this year</v>
          </cell>
        </row>
        <row r="256">
          <cell r="M256" t="str">
            <v>6350/023Furniture &amp; fittings - Acc depr on sales</v>
          </cell>
        </row>
        <row r="257">
          <cell r="M257" t="str">
            <v>7000/000GOODWILL/INTANGIBLE ASSETS</v>
          </cell>
        </row>
        <row r="258">
          <cell r="M258" t="str">
            <v>7000/010Goodwill Cost</v>
          </cell>
        </row>
        <row r="259">
          <cell r="M259" t="str">
            <v>7000/011Prepaid lease agreement - Cost</v>
          </cell>
        </row>
        <row r="260">
          <cell r="M260" t="str">
            <v>7000/015PLA - surplus on revaluation</v>
          </cell>
        </row>
        <row r="261">
          <cell r="M261" t="str">
            <v>7000/020PLA - write down this year</v>
          </cell>
        </row>
        <row r="262">
          <cell r="M262" t="str">
            <v>7000/025PLA - write down previous years</v>
          </cell>
        </row>
        <row r="263">
          <cell r="M263" t="str">
            <v>7100/000INVESTMENTS</v>
          </cell>
        </row>
        <row r="264">
          <cell r="M264" t="str">
            <v>7100/100LISTED INVESTMENTS</v>
          </cell>
        </row>
        <row r="265">
          <cell r="M265" t="str">
            <v>7100/101</v>
          </cell>
        </row>
        <row r="266">
          <cell r="M266" t="str">
            <v>7100/102</v>
          </cell>
        </row>
        <row r="267">
          <cell r="M267" t="str">
            <v>7100/103</v>
          </cell>
        </row>
        <row r="268">
          <cell r="M268" t="str">
            <v>7100/104</v>
          </cell>
        </row>
        <row r="269">
          <cell r="M269" t="str">
            <v>7100/105</v>
          </cell>
        </row>
        <row r="270">
          <cell r="M270" t="str">
            <v>7100/200OTHER INVESTMENTS</v>
          </cell>
        </row>
        <row r="271">
          <cell r="M271" t="str">
            <v>7100/201</v>
          </cell>
        </row>
        <row r="272">
          <cell r="M272" t="str">
            <v>7100/202</v>
          </cell>
        </row>
        <row r="273">
          <cell r="M273" t="str">
            <v>7100/203</v>
          </cell>
        </row>
        <row r="274">
          <cell r="M274" t="str">
            <v>7100/204</v>
          </cell>
        </row>
        <row r="275">
          <cell r="M275" t="str">
            <v>7100/205</v>
          </cell>
        </row>
        <row r="276">
          <cell r="M276" t="str">
            <v>7450/000CONNECTED COMPANIES</v>
          </cell>
        </row>
        <row r="277">
          <cell r="M277" t="str">
            <v>7450/001</v>
          </cell>
        </row>
        <row r="278">
          <cell r="M278" t="str">
            <v>7450/002</v>
          </cell>
        </row>
        <row r="279">
          <cell r="M279" t="str">
            <v>7450/003</v>
          </cell>
        </row>
        <row r="280">
          <cell r="M280" t="str">
            <v>7450/004</v>
          </cell>
        </row>
        <row r="281">
          <cell r="M281" t="str">
            <v>7450/005</v>
          </cell>
        </row>
        <row r="282">
          <cell r="M282" t="str">
            <v>7460/000OTHER NON CURRENT RECEIVABLES</v>
          </cell>
        </row>
        <row r="283">
          <cell r="M283" t="str">
            <v>7460/001A Wiffen</v>
          </cell>
        </row>
        <row r="284">
          <cell r="M284" t="str">
            <v>7460/002Marketpro Properties 32 (Pty) Ltd</v>
          </cell>
        </row>
        <row r="285">
          <cell r="M285" t="str">
            <v>7460/003</v>
          </cell>
        </row>
        <row r="286">
          <cell r="M286" t="str">
            <v>7460/004</v>
          </cell>
        </row>
        <row r="287">
          <cell r="M287" t="str">
            <v>7460/005</v>
          </cell>
        </row>
        <row r="288">
          <cell r="M288" t="str">
            <v>7460/006</v>
          </cell>
        </row>
        <row r="289">
          <cell r="M289" t="str">
            <v>7460/007</v>
          </cell>
        </row>
        <row r="290">
          <cell r="M290" t="str">
            <v>7460/008</v>
          </cell>
        </row>
        <row r="291">
          <cell r="M291" t="str">
            <v>7500/000INVENTORY</v>
          </cell>
        </row>
        <row r="292">
          <cell r="M292" t="str">
            <v>7500/001Raw materials</v>
          </cell>
        </row>
        <row r="293">
          <cell r="M293" t="str">
            <v>7500/002Work in progress</v>
          </cell>
        </row>
        <row r="294">
          <cell r="M294" t="str">
            <v>7500/003Finished goods</v>
          </cell>
        </row>
        <row r="295">
          <cell r="M295" t="str">
            <v>7500/004Trading stock</v>
          </cell>
        </row>
        <row r="296">
          <cell r="M296" t="str">
            <v>8000/000DEBTORS</v>
          </cell>
        </row>
        <row r="297">
          <cell r="M297" t="str">
            <v>8010/000Trade debtors</v>
          </cell>
        </row>
        <row r="298">
          <cell r="M298" t="str">
            <v>8020/000Less: Provision For Doubtful Debts</v>
          </cell>
        </row>
        <row r="299">
          <cell r="M299" t="str">
            <v>8030/000Service deposits</v>
          </cell>
        </row>
        <row r="300">
          <cell r="M300" t="str">
            <v>8200/000Sundry Customers</v>
          </cell>
        </row>
        <row r="301">
          <cell r="M301" t="str">
            <v>8200/010Prepayments</v>
          </cell>
        </row>
        <row r="302">
          <cell r="M302" t="str">
            <v>8200/020Staff Loans</v>
          </cell>
        </row>
        <row r="303">
          <cell r="M303" t="str">
            <v>8400/000BANK ACCOUNTS</v>
          </cell>
        </row>
        <row r="304">
          <cell r="M304" t="str">
            <v>8410/000</v>
          </cell>
        </row>
        <row r="305">
          <cell r="M305" t="str">
            <v>8420/000ABSA Bank - Current account</v>
          </cell>
        </row>
        <row r="306">
          <cell r="M306" t="str">
            <v>8430/000</v>
          </cell>
        </row>
        <row r="307">
          <cell r="M307" t="str">
            <v>8440/000</v>
          </cell>
        </row>
        <row r="308">
          <cell r="M308" t="str">
            <v>8450/000</v>
          </cell>
        </row>
        <row r="309">
          <cell r="M309" t="str">
            <v>8460/000</v>
          </cell>
        </row>
        <row r="310">
          <cell r="M310" t="str">
            <v>8500/000Cash on hand</v>
          </cell>
        </row>
        <row r="311">
          <cell r="M311" t="str">
            <v>8900/000SHORT TERM LOANS</v>
          </cell>
        </row>
        <row r="312">
          <cell r="M312" t="str">
            <v>8900/001</v>
          </cell>
        </row>
        <row r="313">
          <cell r="M313" t="str">
            <v>8900/002</v>
          </cell>
        </row>
        <row r="314">
          <cell r="M314" t="str">
            <v>8900/003</v>
          </cell>
        </row>
        <row r="315">
          <cell r="M315" t="str">
            <v>8900/004Short term portion of long term loans</v>
          </cell>
        </row>
        <row r="316">
          <cell r="M316" t="str">
            <v>9000/000CREDITORS</v>
          </cell>
        </row>
        <row r="317">
          <cell r="M317" t="str">
            <v>9010/000Trade creditors</v>
          </cell>
        </row>
        <row r="318">
          <cell r="M318" t="str">
            <v>9200/000Sundry Suppliers</v>
          </cell>
        </row>
        <row r="319">
          <cell r="M319" t="str">
            <v>9200/010Audit fee accrual</v>
          </cell>
        </row>
        <row r="320">
          <cell r="M320" t="str">
            <v>9200/020Other Accruals</v>
          </cell>
        </row>
        <row r="321">
          <cell r="M321" t="str">
            <v>9250/000Salary &amp; Wages Control</v>
          </cell>
        </row>
        <row r="322">
          <cell r="M322" t="str">
            <v>9300/000TAXATION</v>
          </cell>
        </row>
        <row r="323">
          <cell r="M323" t="str">
            <v>9300/010Balance b/fwd</v>
          </cell>
        </row>
        <row r="324">
          <cell r="M324" t="str">
            <v>9300/020Tax provision this year</v>
          </cell>
        </row>
        <row r="325">
          <cell r="M325" t="str">
            <v>9300/030Over-/Underprovision previous year</v>
          </cell>
        </row>
        <row r="326">
          <cell r="M326" t="str">
            <v>9300/040Tax paid for previous year provisions</v>
          </cell>
        </row>
        <row r="327">
          <cell r="M327" t="str">
            <v>9300/0501st Provisional Paid</v>
          </cell>
        </row>
        <row r="328">
          <cell r="M328" t="str">
            <v>9300/0602nd Provisional Paid</v>
          </cell>
        </row>
        <row r="329">
          <cell r="M329" t="str">
            <v>9300/0703rd Provisional paid</v>
          </cell>
        </row>
        <row r="330">
          <cell r="M330" t="str">
            <v>9300/080STC paid for last year provision</v>
          </cell>
        </row>
        <row r="331">
          <cell r="M331" t="str">
            <v>9300/090STC Provision this year</v>
          </cell>
        </row>
        <row r="332">
          <cell r="M332" t="str">
            <v>9300/100Tax paid on Foreign Dividends</v>
          </cell>
        </row>
        <row r="333">
          <cell r="M333" t="str">
            <v>9350/000Dividends Payable</v>
          </cell>
        </row>
        <row r="334">
          <cell r="M334" t="str">
            <v>9400/000Provision for Future Expenses</v>
          </cell>
        </row>
        <row r="335">
          <cell r="M335" t="str">
            <v>9400/010Provision for Insurance</v>
          </cell>
        </row>
        <row r="336">
          <cell r="M336" t="str">
            <v>9400/020Provision for Salary Bonus</v>
          </cell>
        </row>
        <row r="337">
          <cell r="M337" t="str">
            <v>9500/000VALUE ADDED TAX</v>
          </cell>
        </row>
        <row r="338">
          <cell r="M338" t="str">
            <v>9501/000VAT account</v>
          </cell>
        </row>
        <row r="339">
          <cell r="M339" t="str">
            <v>9510/000----------------------------------------</v>
          </cell>
        </row>
        <row r="340">
          <cell r="M340" t="str">
            <v>9990/000Suspense Account</v>
          </cell>
        </row>
      </sheetData>
      <sheetData sheetId="29"/>
      <sheetData sheetId="30"/>
      <sheetData sheetId="31"/>
      <sheetData sheetId="32"/>
      <sheetData sheetId="33"/>
      <sheetData sheetId="34"/>
      <sheetData sheetId="35">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R5,000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3000/060Depreciation----------------------------</v>
          </cell>
        </row>
        <row r="100">
          <cell r="M100" t="str">
            <v>3000/061Depr - Electronic equipment</v>
          </cell>
        </row>
        <row r="101">
          <cell r="M101" t="str">
            <v>3000/063Depr - Furniture &amp; Fittings</v>
          </cell>
        </row>
        <row r="102">
          <cell r="M102" t="str">
            <v>3000/070Directors' remuneration-----------------</v>
          </cell>
        </row>
        <row r="103">
          <cell r="M103" t="str">
            <v>3000/071</v>
          </cell>
        </row>
        <row r="104">
          <cell r="M104" t="str">
            <v>3000/072</v>
          </cell>
        </row>
        <row r="105">
          <cell r="M105" t="str">
            <v>3000/073</v>
          </cell>
        </row>
        <row r="106">
          <cell r="M106" t="str">
            <v>3000/074</v>
          </cell>
        </row>
        <row r="107">
          <cell r="M107" t="str">
            <v>3000/075</v>
          </cell>
        </row>
        <row r="108">
          <cell r="M108" t="str">
            <v>3000/080Donations</v>
          </cell>
        </row>
        <row r="109">
          <cell r="M109" t="str">
            <v>3000/090Entertainment expenses</v>
          </cell>
        </row>
        <row r="110">
          <cell r="M110" t="str">
            <v>3000/095Fines</v>
          </cell>
        </row>
        <row r="111">
          <cell r="M111" t="str">
            <v>3000/100General expenses</v>
          </cell>
        </row>
        <row r="112">
          <cell r="M112" t="str">
            <v>3000/110Legal expenses - Tax deductible</v>
          </cell>
        </row>
        <row r="113">
          <cell r="M113" t="str">
            <v>3000/111Legal expenses - Non deductible</v>
          </cell>
        </row>
        <row r="114">
          <cell r="M114" t="str">
            <v>3000/120Printing and stationary</v>
          </cell>
        </row>
        <row r="115">
          <cell r="M115" t="str">
            <v>3000/130Refreshments</v>
          </cell>
        </row>
        <row r="116">
          <cell r="M116" t="str">
            <v>3000/140Salaries</v>
          </cell>
        </row>
        <row r="117">
          <cell r="M117" t="str">
            <v>3000/141Casual wages</v>
          </cell>
        </row>
        <row r="118">
          <cell r="M118" t="str">
            <v>3000/150Security</v>
          </cell>
        </row>
        <row r="119">
          <cell r="M119" t="str">
            <v>3000/160Subscriptions and Membership fees</v>
          </cell>
        </row>
        <row r="120">
          <cell r="M120" t="str">
            <v>3000/170Penalties &amp; Interest - SARS</v>
          </cell>
        </row>
        <row r="121">
          <cell r="M121" t="str">
            <v>3000/180</v>
          </cell>
        </row>
        <row r="122">
          <cell r="M122" t="str">
            <v>3000/190</v>
          </cell>
        </row>
        <row r="123">
          <cell r="M123" t="str">
            <v>3000/200</v>
          </cell>
        </row>
        <row r="124">
          <cell r="M124" t="str">
            <v>3000/210</v>
          </cell>
        </row>
        <row r="125">
          <cell r="M125" t="str">
            <v>3000/220</v>
          </cell>
        </row>
        <row r="126">
          <cell r="M126" t="str">
            <v>3000/230</v>
          </cell>
        </row>
        <row r="127">
          <cell r="M127" t="str">
            <v>3000/240</v>
          </cell>
        </row>
        <row r="128">
          <cell r="M128" t="str">
            <v>3000/250</v>
          </cell>
        </row>
        <row r="129">
          <cell r="M129" t="str">
            <v>3000/260</v>
          </cell>
        </row>
        <row r="130">
          <cell r="M130" t="str">
            <v>3000/270Amortisation of prepaid lease agreement</v>
          </cell>
        </row>
        <row r="131">
          <cell r="M131" t="str">
            <v>4210/000Pft/Loss on foreign exchange</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4800/010Secondary tax on companies</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v>
          </cell>
        </row>
        <row r="177">
          <cell r="M177" t="str">
            <v>5500/002</v>
          </cell>
        </row>
        <row r="178">
          <cell r="M178" t="str">
            <v>5500/003</v>
          </cell>
        </row>
        <row r="179">
          <cell r="M179" t="str">
            <v>5500/004</v>
          </cell>
        </row>
        <row r="180">
          <cell r="M180" t="str">
            <v>5500/005</v>
          </cell>
        </row>
        <row r="181">
          <cell r="M181" t="str">
            <v>5500/006</v>
          </cell>
        </row>
        <row r="182">
          <cell r="M182" t="str">
            <v>5500/007</v>
          </cell>
        </row>
        <row r="183">
          <cell r="M183" t="str">
            <v>5500/008</v>
          </cell>
        </row>
        <row r="184">
          <cell r="M184" t="str">
            <v>5500/009</v>
          </cell>
        </row>
        <row r="185">
          <cell r="M185" t="str">
            <v>5500/010</v>
          </cell>
        </row>
        <row r="186">
          <cell r="M186" t="str">
            <v>5500/011</v>
          </cell>
        </row>
        <row r="187">
          <cell r="M187" t="str">
            <v>5500/012</v>
          </cell>
        </row>
        <row r="188">
          <cell r="M188" t="str">
            <v>5500/013</v>
          </cell>
        </row>
        <row r="189">
          <cell r="M189" t="str">
            <v>5500/014</v>
          </cell>
        </row>
        <row r="190">
          <cell r="M190" t="str">
            <v>5500/015</v>
          </cell>
        </row>
        <row r="191">
          <cell r="M191" t="str">
            <v>5520/000Short term portion of long term loans</v>
          </cell>
        </row>
        <row r="192">
          <cell r="M192" t="str">
            <v>5550/000LONG TERM INTEREST FREE LOANS</v>
          </cell>
        </row>
        <row r="193">
          <cell r="M193" t="str">
            <v>5550/001</v>
          </cell>
        </row>
        <row r="194">
          <cell r="M194" t="str">
            <v>5550/002</v>
          </cell>
        </row>
        <row r="195">
          <cell r="M195" t="str">
            <v>5550/003</v>
          </cell>
        </row>
        <row r="196">
          <cell r="M196" t="str">
            <v>5550/004</v>
          </cell>
        </row>
        <row r="197">
          <cell r="M197" t="str">
            <v>5550/005</v>
          </cell>
        </row>
        <row r="198">
          <cell r="M198" t="str">
            <v>5550/006</v>
          </cell>
        </row>
        <row r="199">
          <cell r="M199" t="str">
            <v>5550/007</v>
          </cell>
        </row>
        <row r="200">
          <cell r="M200" t="str">
            <v>5550/008</v>
          </cell>
        </row>
        <row r="201">
          <cell r="M201" t="str">
            <v>5550/009</v>
          </cell>
        </row>
        <row r="202">
          <cell r="M202" t="str">
            <v>5550/010</v>
          </cell>
        </row>
        <row r="203">
          <cell r="M203" t="str">
            <v>5550/011</v>
          </cell>
        </row>
        <row r="204">
          <cell r="M204" t="str">
            <v>5550/012</v>
          </cell>
        </row>
        <row r="205">
          <cell r="M205" t="str">
            <v>5550/013</v>
          </cell>
        </row>
        <row r="206">
          <cell r="M206" t="str">
            <v>5550/014</v>
          </cell>
        </row>
        <row r="207">
          <cell r="M207" t="str">
            <v>5550/015</v>
          </cell>
        </row>
        <row r="208">
          <cell r="M208" t="str">
            <v>5550/016</v>
          </cell>
        </row>
        <row r="209">
          <cell r="M209" t="str">
            <v>5550/017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6150/000PLANT &amp; MACHINERY - COST</v>
          </cell>
        </row>
        <row r="226">
          <cell r="M226" t="str">
            <v>6150/001Plant &amp; machinery - cost b/fwd</v>
          </cell>
        </row>
        <row r="227">
          <cell r="M227" t="str">
            <v>6150/002Plant &amp; machinery - Additions</v>
          </cell>
        </row>
        <row r="228">
          <cell r="M228" t="str">
            <v>6150/003Plant &amp; machinery - Cost of sales</v>
          </cell>
        </row>
        <row r="229">
          <cell r="M229" t="str">
            <v>6150/020PLANT &amp; MACHINERY - ACC DEPR</v>
          </cell>
        </row>
        <row r="230">
          <cell r="M230" t="str">
            <v>6150/021Plant &amp; Machinery - Acc depr b/fwd</v>
          </cell>
        </row>
        <row r="231">
          <cell r="M231" t="str">
            <v>6150/022Plant &amp; machinery - depr this year</v>
          </cell>
        </row>
        <row r="232">
          <cell r="M232" t="str">
            <v>6150/023Plant &amp; machinery - acc depr on sales</v>
          </cell>
        </row>
        <row r="233">
          <cell r="M233" t="str">
            <v>6200/000MOTOR VEHICLES - COST</v>
          </cell>
        </row>
        <row r="234">
          <cell r="M234" t="str">
            <v>6200/001Motor Vehicles - Cost B/fwd</v>
          </cell>
        </row>
        <row r="235">
          <cell r="M235" t="str">
            <v>6200/002Motor Vehicles - Additions</v>
          </cell>
        </row>
        <row r="236">
          <cell r="M236" t="str">
            <v>6200/003Motor Vehicles - Cost of sales</v>
          </cell>
        </row>
        <row r="237">
          <cell r="M237" t="str">
            <v>6200/020MOTOR VEHICLES - ACC DEPR</v>
          </cell>
        </row>
        <row r="238">
          <cell r="M238" t="str">
            <v>6200/021Motor vehicles - Acc depr b/fwd</v>
          </cell>
        </row>
        <row r="239">
          <cell r="M239" t="str">
            <v>6200/022Motor vehicles - Depr this year</v>
          </cell>
        </row>
        <row r="240">
          <cell r="M240" t="str">
            <v>6200/023Motor vehicles - Acc depr on sales</v>
          </cell>
        </row>
        <row r="241">
          <cell r="M241" t="str">
            <v>6250/000ELECTRONIC EQUIPMENT - COST</v>
          </cell>
        </row>
        <row r="242">
          <cell r="M242" t="str">
            <v>6250/001Electronic equipment - Cost b/fwd</v>
          </cell>
        </row>
        <row r="243">
          <cell r="M243" t="str">
            <v>6250/002Electronic equipment - Additions</v>
          </cell>
        </row>
        <row r="244">
          <cell r="M244" t="str">
            <v>6250/003Electronic equipment - Cost of sales</v>
          </cell>
        </row>
        <row r="245">
          <cell r="M245" t="str">
            <v>6250/020ELECTRONIC EQUIPMENT - ACC DEPR</v>
          </cell>
        </row>
        <row r="246">
          <cell r="M246" t="str">
            <v>6250/021Electronic equipment - Acc depr B/fwd</v>
          </cell>
        </row>
        <row r="247">
          <cell r="M247" t="str">
            <v>6250/022Electronic equipment - Depr this year</v>
          </cell>
        </row>
        <row r="248">
          <cell r="M248" t="str">
            <v>6250/023Electronic equipment - Acc depr on sales</v>
          </cell>
        </row>
        <row r="249">
          <cell r="M249" t="str">
            <v>6350/000FURNITURE &amp; FITTINGS - COST</v>
          </cell>
        </row>
        <row r="250">
          <cell r="M250" t="str">
            <v>6350/001Furniture &amp; fittings - Cost B/fwd</v>
          </cell>
        </row>
        <row r="251">
          <cell r="M251" t="str">
            <v>6350/002Furniture &amp; fittings - Additions</v>
          </cell>
        </row>
        <row r="252">
          <cell r="M252" t="str">
            <v>6350/003Furniture &amp; fittings - Cost of sales</v>
          </cell>
        </row>
        <row r="253">
          <cell r="M253" t="str">
            <v>6350/020FURNITURE &amp; FITTINGS - ACC DEPR</v>
          </cell>
        </row>
        <row r="254">
          <cell r="M254" t="str">
            <v>6350/021Furniture &amp; fittings - Acc depr B/fwd</v>
          </cell>
        </row>
        <row r="255">
          <cell r="M255" t="str">
            <v>6350/022Furniture &amp; fittings - Depr this year</v>
          </cell>
        </row>
        <row r="256">
          <cell r="M256" t="str">
            <v>6350/023Furniture &amp; fittings - Acc depr on sales</v>
          </cell>
        </row>
        <row r="257">
          <cell r="M257" t="str">
            <v>7000/000GOODWILL/INTANGIBLE ASSETS</v>
          </cell>
        </row>
        <row r="258">
          <cell r="M258" t="str">
            <v>7000/010Goodwill Cost</v>
          </cell>
        </row>
        <row r="259">
          <cell r="M259" t="str">
            <v>7000/011Prepaid lease agreement - Cost</v>
          </cell>
        </row>
        <row r="260">
          <cell r="M260" t="str">
            <v>7000/015PLA - surplus on revaluation</v>
          </cell>
        </row>
        <row r="261">
          <cell r="M261" t="str">
            <v>7000/020PLA - write down this year</v>
          </cell>
        </row>
        <row r="262">
          <cell r="M262" t="str">
            <v>7000/025PLA - write down previous years</v>
          </cell>
        </row>
        <row r="263">
          <cell r="M263" t="str">
            <v>7100/000INVESTMENTS</v>
          </cell>
        </row>
        <row r="264">
          <cell r="M264" t="str">
            <v>7100/100LISTED INVESTMENTS</v>
          </cell>
        </row>
        <row r="265">
          <cell r="M265" t="str">
            <v>7100/101</v>
          </cell>
        </row>
        <row r="266">
          <cell r="M266" t="str">
            <v>7100/102</v>
          </cell>
        </row>
        <row r="267">
          <cell r="M267" t="str">
            <v>7100/103</v>
          </cell>
        </row>
        <row r="268">
          <cell r="M268" t="str">
            <v>7100/104</v>
          </cell>
        </row>
        <row r="269">
          <cell r="M269" t="str">
            <v>7100/105</v>
          </cell>
        </row>
        <row r="270">
          <cell r="M270" t="str">
            <v>7100/200OTHER INVESTMENTS</v>
          </cell>
        </row>
        <row r="271">
          <cell r="M271" t="str">
            <v>7100/201</v>
          </cell>
        </row>
        <row r="272">
          <cell r="M272" t="str">
            <v>7100/202</v>
          </cell>
        </row>
        <row r="273">
          <cell r="M273" t="str">
            <v>7100/203</v>
          </cell>
        </row>
        <row r="274">
          <cell r="M274" t="str">
            <v>7100/204</v>
          </cell>
        </row>
        <row r="275">
          <cell r="M275" t="str">
            <v>7100/205</v>
          </cell>
        </row>
        <row r="276">
          <cell r="M276" t="str">
            <v>7450/000CONNECTED COMPANIES</v>
          </cell>
        </row>
        <row r="277">
          <cell r="M277" t="str">
            <v>7450/001</v>
          </cell>
        </row>
        <row r="278">
          <cell r="M278" t="str">
            <v>7450/002</v>
          </cell>
        </row>
        <row r="279">
          <cell r="M279" t="str">
            <v>7450/003</v>
          </cell>
        </row>
        <row r="280">
          <cell r="M280" t="str">
            <v>7450/004</v>
          </cell>
        </row>
        <row r="281">
          <cell r="M281" t="str">
            <v>7450/005</v>
          </cell>
        </row>
        <row r="282">
          <cell r="M282" t="str">
            <v>7460/000OTHER NON CURRENT RECEIVABLES</v>
          </cell>
        </row>
        <row r="283">
          <cell r="M283" t="str">
            <v>7460/001</v>
          </cell>
        </row>
        <row r="284">
          <cell r="M284" t="str">
            <v>7460/002</v>
          </cell>
        </row>
        <row r="285">
          <cell r="M285" t="str">
            <v>7460/003</v>
          </cell>
        </row>
        <row r="286">
          <cell r="M286" t="str">
            <v>7460/004</v>
          </cell>
        </row>
        <row r="287">
          <cell r="M287" t="str">
            <v>7460/005</v>
          </cell>
        </row>
        <row r="288">
          <cell r="M288" t="str">
            <v>7460/006</v>
          </cell>
        </row>
        <row r="289">
          <cell r="M289" t="str">
            <v>7460/007</v>
          </cell>
        </row>
        <row r="290">
          <cell r="M290" t="str">
            <v>7460/008</v>
          </cell>
        </row>
        <row r="291">
          <cell r="M291" t="str">
            <v>7500/000INVENTORY</v>
          </cell>
        </row>
        <row r="292">
          <cell r="M292" t="str">
            <v>7500/001Raw materials</v>
          </cell>
        </row>
        <row r="293">
          <cell r="M293" t="str">
            <v>7500/002Work in progress</v>
          </cell>
        </row>
        <row r="294">
          <cell r="M294" t="str">
            <v>7500/003Finished goods</v>
          </cell>
        </row>
        <row r="295">
          <cell r="M295" t="str">
            <v>7500/004Trading stock</v>
          </cell>
        </row>
        <row r="296">
          <cell r="M296" t="str">
            <v>8000/000DEBTORS</v>
          </cell>
        </row>
        <row r="297">
          <cell r="M297" t="str">
            <v>8010/000Trade debtors</v>
          </cell>
        </row>
        <row r="298">
          <cell r="M298" t="str">
            <v>8020/000Less: Provision For Doubtful Debts</v>
          </cell>
        </row>
        <row r="299">
          <cell r="M299" t="str">
            <v>8030/000Service deposits</v>
          </cell>
        </row>
        <row r="300">
          <cell r="M300" t="str">
            <v>8200/000Sundry Customers</v>
          </cell>
        </row>
        <row r="301">
          <cell r="M301" t="str">
            <v>8200/010Prepayments</v>
          </cell>
        </row>
        <row r="302">
          <cell r="M302" t="str">
            <v>8200/020Staff Loans</v>
          </cell>
        </row>
        <row r="303">
          <cell r="M303" t="str">
            <v>8400/000BANK ACCOUNTS</v>
          </cell>
        </row>
        <row r="304">
          <cell r="M304" t="str">
            <v>8410/000</v>
          </cell>
        </row>
        <row r="305">
          <cell r="M305" t="str">
            <v>8420/000</v>
          </cell>
        </row>
        <row r="306">
          <cell r="M306" t="str">
            <v>8430/000</v>
          </cell>
        </row>
        <row r="307">
          <cell r="M307" t="str">
            <v>8440/000</v>
          </cell>
        </row>
        <row r="308">
          <cell r="M308" t="str">
            <v>8450/000</v>
          </cell>
        </row>
        <row r="309">
          <cell r="M309" t="str">
            <v>8460/000</v>
          </cell>
        </row>
        <row r="310">
          <cell r="M310" t="str">
            <v>8500/000Cash on hand</v>
          </cell>
        </row>
        <row r="311">
          <cell r="M311" t="str">
            <v>8900/000SHORT TERM LOANS</v>
          </cell>
        </row>
        <row r="312">
          <cell r="M312" t="str">
            <v>8900/001</v>
          </cell>
        </row>
        <row r="313">
          <cell r="M313" t="str">
            <v>8900/002</v>
          </cell>
        </row>
        <row r="314">
          <cell r="M314" t="str">
            <v>8900/003</v>
          </cell>
        </row>
        <row r="315">
          <cell r="M315" t="str">
            <v>8900/004Short term portion of long term loans</v>
          </cell>
        </row>
        <row r="316">
          <cell r="M316" t="str">
            <v>9000/000CREDITORS</v>
          </cell>
        </row>
        <row r="317">
          <cell r="M317" t="str">
            <v>9010/000Trade creditors</v>
          </cell>
        </row>
        <row r="318">
          <cell r="M318" t="str">
            <v>9200/000Sundry Suppliers</v>
          </cell>
        </row>
        <row r="319">
          <cell r="M319" t="str">
            <v>9200/010Audit fee accrual</v>
          </cell>
        </row>
        <row r="320">
          <cell r="M320" t="str">
            <v>9200/020Other Accruals</v>
          </cell>
        </row>
        <row r="321">
          <cell r="M321" t="str">
            <v>9250/000Salary &amp; Wages Control</v>
          </cell>
        </row>
        <row r="322">
          <cell r="M322" t="str">
            <v>9300/000TAXATION</v>
          </cell>
        </row>
        <row r="323">
          <cell r="M323" t="str">
            <v>9300/010Balance b/fwd</v>
          </cell>
        </row>
        <row r="324">
          <cell r="M324" t="str">
            <v>9300/020Tax provision this year</v>
          </cell>
        </row>
        <row r="325">
          <cell r="M325" t="str">
            <v>9300/030Over-/Underprovision previous year</v>
          </cell>
        </row>
        <row r="326">
          <cell r="M326" t="str">
            <v>9300/040Tax paid for previous year provisions</v>
          </cell>
        </row>
        <row r="327">
          <cell r="M327" t="str">
            <v>9300/0501st Provisional Paid</v>
          </cell>
        </row>
        <row r="328">
          <cell r="M328" t="str">
            <v>9300/0602nd Provisional Paid</v>
          </cell>
        </row>
        <row r="329">
          <cell r="M329" t="str">
            <v>9300/0703rd Provisional paid</v>
          </cell>
        </row>
        <row r="330">
          <cell r="M330" t="str">
            <v>9300/080STC paid for last year provision</v>
          </cell>
        </row>
        <row r="331">
          <cell r="M331" t="str">
            <v>9300/090STC Provision this year</v>
          </cell>
        </row>
        <row r="332">
          <cell r="M332" t="str">
            <v>9300/100Tax paid on Foreign Dividends</v>
          </cell>
        </row>
        <row r="333">
          <cell r="M333" t="str">
            <v>9350/000Dividends Payable</v>
          </cell>
        </row>
        <row r="334">
          <cell r="M334" t="str">
            <v>9400/000Provision for Future Expenses</v>
          </cell>
        </row>
        <row r="335">
          <cell r="M335" t="str">
            <v>9400/010Provision for Insurance</v>
          </cell>
        </row>
        <row r="336">
          <cell r="M336" t="str">
            <v>9400/020Provision for Salary Bonus</v>
          </cell>
        </row>
        <row r="337">
          <cell r="M337" t="str">
            <v>9500/000VALUE ADDED TAX</v>
          </cell>
        </row>
        <row r="338">
          <cell r="M338" t="str">
            <v>9501/000VAT account</v>
          </cell>
        </row>
        <row r="339">
          <cell r="M339" t="str">
            <v>9510/000----------------------------------------</v>
          </cell>
        </row>
        <row r="340">
          <cell r="M340" t="str">
            <v>9990/000Suspense Account</v>
          </cell>
        </row>
      </sheetData>
      <sheetData sheetId="36"/>
      <sheetData sheetId="37"/>
      <sheetData sheetId="38"/>
      <sheetData sheetId="39">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R5,000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3000/060Depreciation----------------------------</v>
          </cell>
        </row>
        <row r="100">
          <cell r="M100" t="str">
            <v>3000/061Depr - Electronic equipment</v>
          </cell>
        </row>
        <row r="101">
          <cell r="M101" t="str">
            <v>3000/063Depr - Furniture &amp; Fittings</v>
          </cell>
        </row>
        <row r="102">
          <cell r="M102" t="str">
            <v>3000/070Directors' remuneration-----------------</v>
          </cell>
        </row>
        <row r="103">
          <cell r="M103" t="str">
            <v>3000/071</v>
          </cell>
        </row>
        <row r="104">
          <cell r="M104" t="str">
            <v>3000/072</v>
          </cell>
        </row>
        <row r="105">
          <cell r="M105" t="str">
            <v>3000/073</v>
          </cell>
        </row>
        <row r="106">
          <cell r="M106" t="str">
            <v>3000/074</v>
          </cell>
        </row>
        <row r="107">
          <cell r="M107" t="str">
            <v>3000/075</v>
          </cell>
        </row>
        <row r="108">
          <cell r="M108" t="str">
            <v>3000/080Donations</v>
          </cell>
        </row>
        <row r="109">
          <cell r="M109" t="str">
            <v>3000/090Entertainment expenses</v>
          </cell>
        </row>
        <row r="110">
          <cell r="M110" t="str">
            <v>3000/095Fines</v>
          </cell>
        </row>
        <row r="111">
          <cell r="M111" t="str">
            <v>3000/100General expenses</v>
          </cell>
        </row>
        <row r="112">
          <cell r="M112" t="str">
            <v>3000/110Legal expenses - Tax deductible</v>
          </cell>
        </row>
        <row r="113">
          <cell r="M113" t="str">
            <v>3000/111Legal expenses - Non deductible</v>
          </cell>
        </row>
        <row r="114">
          <cell r="M114" t="str">
            <v>3000/120Printing and stationary</v>
          </cell>
        </row>
        <row r="115">
          <cell r="M115" t="str">
            <v>3000/130Refreshments</v>
          </cell>
        </row>
        <row r="116">
          <cell r="M116" t="str">
            <v>3000/140Salaries</v>
          </cell>
        </row>
        <row r="117">
          <cell r="M117" t="str">
            <v>3000/141Casual wages</v>
          </cell>
        </row>
        <row r="118">
          <cell r="M118" t="str">
            <v>3000/150Security</v>
          </cell>
        </row>
        <row r="119">
          <cell r="M119" t="str">
            <v>3000/160Subscriptions and Membership fees</v>
          </cell>
        </row>
        <row r="120">
          <cell r="M120" t="str">
            <v>3000/170Penalties &amp; Interest - SARS</v>
          </cell>
        </row>
        <row r="121">
          <cell r="M121" t="str">
            <v>3000/180</v>
          </cell>
        </row>
        <row r="122">
          <cell r="M122" t="str">
            <v>3000/190</v>
          </cell>
        </row>
        <row r="123">
          <cell r="M123" t="str">
            <v>3000/200</v>
          </cell>
        </row>
        <row r="124">
          <cell r="M124" t="str">
            <v>3000/210</v>
          </cell>
        </row>
        <row r="125">
          <cell r="M125" t="str">
            <v>3000/220</v>
          </cell>
        </row>
        <row r="126">
          <cell r="M126" t="str">
            <v>3000/230</v>
          </cell>
        </row>
        <row r="127">
          <cell r="M127" t="str">
            <v>3000/240</v>
          </cell>
        </row>
        <row r="128">
          <cell r="M128" t="str">
            <v>3000/250</v>
          </cell>
        </row>
        <row r="129">
          <cell r="M129" t="str">
            <v>3000/260</v>
          </cell>
        </row>
        <row r="130">
          <cell r="M130" t="str">
            <v>3000/270Amortisation of prepaid lease agreement</v>
          </cell>
        </row>
        <row r="131">
          <cell r="M131" t="str">
            <v>4210/000Pft/Loss on foreign exchange</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4800/010Secondary tax on companies</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v>
          </cell>
        </row>
        <row r="177">
          <cell r="M177" t="str">
            <v>5500/002</v>
          </cell>
        </row>
        <row r="178">
          <cell r="M178" t="str">
            <v>5500/003</v>
          </cell>
        </row>
        <row r="179">
          <cell r="M179" t="str">
            <v>5500/004</v>
          </cell>
        </row>
        <row r="180">
          <cell r="M180" t="str">
            <v>5500/005</v>
          </cell>
        </row>
        <row r="181">
          <cell r="M181" t="str">
            <v>5500/006</v>
          </cell>
        </row>
        <row r="182">
          <cell r="M182" t="str">
            <v>5500/007</v>
          </cell>
        </row>
        <row r="183">
          <cell r="M183" t="str">
            <v>5500/008</v>
          </cell>
        </row>
        <row r="184">
          <cell r="M184" t="str">
            <v>5500/009</v>
          </cell>
        </row>
        <row r="185">
          <cell r="M185" t="str">
            <v>5500/010</v>
          </cell>
        </row>
        <row r="186">
          <cell r="M186" t="str">
            <v>5500/011</v>
          </cell>
        </row>
        <row r="187">
          <cell r="M187" t="str">
            <v>5500/012</v>
          </cell>
        </row>
        <row r="188">
          <cell r="M188" t="str">
            <v>5500/013</v>
          </cell>
        </row>
        <row r="189">
          <cell r="M189" t="str">
            <v>5500/014</v>
          </cell>
        </row>
        <row r="190">
          <cell r="M190" t="str">
            <v>5500/015</v>
          </cell>
        </row>
        <row r="191">
          <cell r="M191" t="str">
            <v>5520/000Short term portion of long term loans</v>
          </cell>
        </row>
        <row r="192">
          <cell r="M192" t="str">
            <v>5550/000LONG TERM INTEREST FREE LOANS</v>
          </cell>
        </row>
        <row r="193">
          <cell r="M193" t="str">
            <v>5550/001</v>
          </cell>
        </row>
        <row r="194">
          <cell r="M194" t="str">
            <v>5550/002</v>
          </cell>
        </row>
        <row r="195">
          <cell r="M195" t="str">
            <v>5550/003</v>
          </cell>
        </row>
        <row r="196">
          <cell r="M196" t="str">
            <v>5550/004</v>
          </cell>
        </row>
        <row r="197">
          <cell r="M197" t="str">
            <v>5550/005</v>
          </cell>
        </row>
        <row r="198">
          <cell r="M198" t="str">
            <v>5550/006</v>
          </cell>
        </row>
        <row r="199">
          <cell r="M199" t="str">
            <v>5550/007</v>
          </cell>
        </row>
        <row r="200">
          <cell r="M200" t="str">
            <v>5550/008</v>
          </cell>
        </row>
        <row r="201">
          <cell r="M201" t="str">
            <v>5550/009</v>
          </cell>
        </row>
        <row r="202">
          <cell r="M202" t="str">
            <v>5550/010</v>
          </cell>
        </row>
        <row r="203">
          <cell r="M203" t="str">
            <v>5550/011</v>
          </cell>
        </row>
        <row r="204">
          <cell r="M204" t="str">
            <v>5550/012</v>
          </cell>
        </row>
        <row r="205">
          <cell r="M205" t="str">
            <v>5550/013</v>
          </cell>
        </row>
        <row r="206">
          <cell r="M206" t="str">
            <v>5550/014</v>
          </cell>
        </row>
        <row r="207">
          <cell r="M207" t="str">
            <v>5550/015</v>
          </cell>
        </row>
        <row r="208">
          <cell r="M208" t="str">
            <v>5550/016</v>
          </cell>
        </row>
        <row r="209">
          <cell r="M209" t="str">
            <v>5550/017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6150/000PLANT &amp; MACHINERY - COST</v>
          </cell>
        </row>
        <row r="226">
          <cell r="M226" t="str">
            <v>6150/001Plant &amp; machinery - cost b/fwd</v>
          </cell>
        </row>
        <row r="227">
          <cell r="M227" t="str">
            <v>6150/002Plant &amp; machinery - Additions</v>
          </cell>
        </row>
        <row r="228">
          <cell r="M228" t="str">
            <v>6150/003Plant &amp; machinery - Cost of sales</v>
          </cell>
        </row>
        <row r="229">
          <cell r="M229" t="str">
            <v>6150/020PLANT &amp; MACHINERY - ACC DEPR</v>
          </cell>
        </row>
        <row r="230">
          <cell r="M230" t="str">
            <v>6150/021Plant &amp; Machinery - Acc depr b/fwd</v>
          </cell>
        </row>
        <row r="231">
          <cell r="M231" t="str">
            <v>6150/022Plant &amp; machinery - depr this year</v>
          </cell>
        </row>
        <row r="232">
          <cell r="M232" t="str">
            <v>6150/023Plant &amp; machinery - acc depr on sales</v>
          </cell>
        </row>
        <row r="233">
          <cell r="M233" t="str">
            <v>6200/000MOTOR VEHICLES - COST</v>
          </cell>
        </row>
        <row r="234">
          <cell r="M234" t="str">
            <v>6200/001Motor Vehicles - Cost B/fwd</v>
          </cell>
        </row>
        <row r="235">
          <cell r="M235" t="str">
            <v>6200/002Motor Vehicles - Additions</v>
          </cell>
        </row>
        <row r="236">
          <cell r="M236" t="str">
            <v>6200/003Motor Vehicles - Cost of sales</v>
          </cell>
        </row>
        <row r="237">
          <cell r="M237" t="str">
            <v>6200/020MOTOR VEHICLES - ACC DEPR</v>
          </cell>
        </row>
        <row r="238">
          <cell r="M238" t="str">
            <v>6200/021Motor vehicles - Acc depr b/fwd</v>
          </cell>
        </row>
        <row r="239">
          <cell r="M239" t="str">
            <v>6200/022Motor vehicles - Depr this year</v>
          </cell>
        </row>
        <row r="240">
          <cell r="M240" t="str">
            <v>6200/023Motor vehicles - Acc depr on sales</v>
          </cell>
        </row>
        <row r="241">
          <cell r="M241" t="str">
            <v>6250/000ELECTRONIC EQUIPMENT - COST</v>
          </cell>
        </row>
        <row r="242">
          <cell r="M242" t="str">
            <v>6250/001Electronic equipment - Cost b/fwd</v>
          </cell>
        </row>
        <row r="243">
          <cell r="M243" t="str">
            <v>6250/002Electronic equipment - Additions</v>
          </cell>
        </row>
        <row r="244">
          <cell r="M244" t="str">
            <v>6250/003Electronic equipment - Cost of sales</v>
          </cell>
        </row>
        <row r="245">
          <cell r="M245" t="str">
            <v>6250/020ELECTRONIC EQUIPMENT - ACC DEPR</v>
          </cell>
        </row>
        <row r="246">
          <cell r="M246" t="str">
            <v>6250/021Electronic equipment - Acc depr B/fwd</v>
          </cell>
        </row>
        <row r="247">
          <cell r="M247" t="str">
            <v>6250/022Electronic equipment - Depr this year</v>
          </cell>
        </row>
        <row r="248">
          <cell r="M248" t="str">
            <v>6250/023Electronic equipment - Acc depr on sales</v>
          </cell>
        </row>
        <row r="249">
          <cell r="M249" t="str">
            <v>6350/000FURNITURE &amp; FITTINGS - COST</v>
          </cell>
        </row>
        <row r="250">
          <cell r="M250" t="str">
            <v>6350/001Furniture &amp; fittings - Cost B/fwd</v>
          </cell>
        </row>
        <row r="251">
          <cell r="M251" t="str">
            <v>6350/002Furniture &amp; fittings - Additions</v>
          </cell>
        </row>
        <row r="252">
          <cell r="M252" t="str">
            <v>6350/003Furniture &amp; fittings - Cost of sales</v>
          </cell>
        </row>
        <row r="253">
          <cell r="M253" t="str">
            <v>6350/020FURNITURE &amp; FITTINGS - ACC DEPR</v>
          </cell>
        </row>
        <row r="254">
          <cell r="M254" t="str">
            <v>6350/021Furniture &amp; fittings - Acc depr B/fwd</v>
          </cell>
        </row>
        <row r="255">
          <cell r="M255" t="str">
            <v>6350/022Furniture &amp; fittings - Depr this year</v>
          </cell>
        </row>
        <row r="256">
          <cell r="M256" t="str">
            <v>6350/023Furniture &amp; fittings - Acc depr on sales</v>
          </cell>
        </row>
        <row r="257">
          <cell r="M257" t="str">
            <v>7000/000GOODWILL/INTANGIBLE ASSETS</v>
          </cell>
        </row>
        <row r="258">
          <cell r="M258" t="str">
            <v>7000/010Goodwill Cost</v>
          </cell>
        </row>
        <row r="259">
          <cell r="M259" t="str">
            <v>7000/011Prepaid lease agreement - Cost</v>
          </cell>
        </row>
        <row r="260">
          <cell r="M260" t="str">
            <v>7000/015PLA - surplus on revaluation</v>
          </cell>
        </row>
        <row r="261">
          <cell r="M261" t="str">
            <v>7000/020PLA - write down this year</v>
          </cell>
        </row>
        <row r="262">
          <cell r="M262" t="str">
            <v>7000/025PLA - write down previous years</v>
          </cell>
        </row>
        <row r="263">
          <cell r="M263" t="str">
            <v>7100/000INVESTMENTS</v>
          </cell>
        </row>
        <row r="264">
          <cell r="M264" t="str">
            <v>7100/100LISTED INVESTMENTS</v>
          </cell>
        </row>
        <row r="265">
          <cell r="M265" t="str">
            <v>7100/101</v>
          </cell>
        </row>
        <row r="266">
          <cell r="M266" t="str">
            <v>7100/102</v>
          </cell>
        </row>
        <row r="267">
          <cell r="M267" t="str">
            <v>7100/103</v>
          </cell>
        </row>
        <row r="268">
          <cell r="M268" t="str">
            <v>7100/104</v>
          </cell>
        </row>
        <row r="269">
          <cell r="M269" t="str">
            <v>7100/105</v>
          </cell>
        </row>
        <row r="270">
          <cell r="M270" t="str">
            <v>7100/200OTHER INVESTMENTS</v>
          </cell>
        </row>
        <row r="271">
          <cell r="M271" t="str">
            <v>7100/201</v>
          </cell>
        </row>
        <row r="272">
          <cell r="M272" t="str">
            <v>7100/202</v>
          </cell>
        </row>
        <row r="273">
          <cell r="M273" t="str">
            <v>7100/203</v>
          </cell>
        </row>
        <row r="274">
          <cell r="M274" t="str">
            <v>7100/204</v>
          </cell>
        </row>
        <row r="275">
          <cell r="M275" t="str">
            <v>7100/205</v>
          </cell>
        </row>
        <row r="276">
          <cell r="M276" t="str">
            <v>7450/000CONNECTED COMPANIES</v>
          </cell>
        </row>
        <row r="277">
          <cell r="M277" t="str">
            <v>7450/001</v>
          </cell>
        </row>
        <row r="278">
          <cell r="M278" t="str">
            <v>7450/002</v>
          </cell>
        </row>
        <row r="279">
          <cell r="M279" t="str">
            <v>7450/003</v>
          </cell>
        </row>
        <row r="280">
          <cell r="M280" t="str">
            <v>7450/004</v>
          </cell>
        </row>
        <row r="281">
          <cell r="M281" t="str">
            <v>7450/005</v>
          </cell>
        </row>
        <row r="282">
          <cell r="M282" t="str">
            <v>7460/000OTHER NON CURRENT RECEIVABLES</v>
          </cell>
        </row>
        <row r="283">
          <cell r="M283" t="str">
            <v>7460/001</v>
          </cell>
        </row>
        <row r="284">
          <cell r="M284" t="str">
            <v>7460/002</v>
          </cell>
        </row>
        <row r="285">
          <cell r="M285" t="str">
            <v>7460/003</v>
          </cell>
        </row>
        <row r="286">
          <cell r="M286" t="str">
            <v>7460/004</v>
          </cell>
        </row>
        <row r="287">
          <cell r="M287" t="str">
            <v>7460/005</v>
          </cell>
        </row>
        <row r="288">
          <cell r="M288" t="str">
            <v>7460/006</v>
          </cell>
        </row>
        <row r="289">
          <cell r="M289" t="str">
            <v>7460/007</v>
          </cell>
        </row>
        <row r="290">
          <cell r="M290" t="str">
            <v>7460/008</v>
          </cell>
        </row>
        <row r="291">
          <cell r="M291" t="str">
            <v>7500/000INVENTORY</v>
          </cell>
        </row>
        <row r="292">
          <cell r="M292" t="str">
            <v>7500/001Raw materials</v>
          </cell>
        </row>
        <row r="293">
          <cell r="M293" t="str">
            <v>7500/002Work in progress</v>
          </cell>
        </row>
        <row r="294">
          <cell r="M294" t="str">
            <v>7500/003Finished goods</v>
          </cell>
        </row>
        <row r="295">
          <cell r="M295" t="str">
            <v>7500/004Trading stock</v>
          </cell>
        </row>
        <row r="296">
          <cell r="M296" t="str">
            <v>8000/000DEBTORS</v>
          </cell>
        </row>
        <row r="297">
          <cell r="M297" t="str">
            <v>8010/000Trade debtors</v>
          </cell>
        </row>
        <row r="298">
          <cell r="M298" t="str">
            <v>8020/000Less: Provision For Doubtful Debts</v>
          </cell>
        </row>
        <row r="299">
          <cell r="M299" t="str">
            <v>8030/000Service deposits</v>
          </cell>
        </row>
        <row r="300">
          <cell r="M300" t="str">
            <v>8200/000Sundry Customers</v>
          </cell>
        </row>
        <row r="301">
          <cell r="M301" t="str">
            <v>8200/010Prepayments</v>
          </cell>
        </row>
        <row r="302">
          <cell r="M302" t="str">
            <v>8200/020Staff Loans</v>
          </cell>
        </row>
        <row r="303">
          <cell r="M303" t="str">
            <v>8400/000BANK ACCOUNTS</v>
          </cell>
        </row>
        <row r="304">
          <cell r="M304" t="str">
            <v>8410/000</v>
          </cell>
        </row>
        <row r="305">
          <cell r="M305" t="str">
            <v>8420/000</v>
          </cell>
        </row>
        <row r="306">
          <cell r="M306" t="str">
            <v>8430/000</v>
          </cell>
        </row>
        <row r="307">
          <cell r="M307" t="str">
            <v>8440/000</v>
          </cell>
        </row>
        <row r="308">
          <cell r="M308" t="str">
            <v>8450/000</v>
          </cell>
        </row>
        <row r="309">
          <cell r="M309" t="str">
            <v>8460/000</v>
          </cell>
        </row>
        <row r="310">
          <cell r="M310" t="str">
            <v>8500/000Cash on hand</v>
          </cell>
        </row>
        <row r="311">
          <cell r="M311" t="str">
            <v>8900/000SHORT TERM LOANS</v>
          </cell>
        </row>
        <row r="312">
          <cell r="M312" t="str">
            <v>8900/001</v>
          </cell>
        </row>
        <row r="313">
          <cell r="M313" t="str">
            <v>8900/002</v>
          </cell>
        </row>
        <row r="314">
          <cell r="M314" t="str">
            <v>8900/003</v>
          </cell>
        </row>
        <row r="315">
          <cell r="M315" t="str">
            <v>8900/004Short term portion of long term loans</v>
          </cell>
        </row>
        <row r="316">
          <cell r="M316" t="str">
            <v>9000/000CREDITORS</v>
          </cell>
        </row>
        <row r="317">
          <cell r="M317" t="str">
            <v>9010/000Trade creditors</v>
          </cell>
        </row>
        <row r="318">
          <cell r="M318" t="str">
            <v>9200/000Sundry Suppliers</v>
          </cell>
        </row>
        <row r="319">
          <cell r="M319" t="str">
            <v>9200/010Audit fee accrual</v>
          </cell>
        </row>
        <row r="320">
          <cell r="M320" t="str">
            <v>9200/020Other Accruals</v>
          </cell>
        </row>
        <row r="321">
          <cell r="M321" t="str">
            <v>9250/000Salary &amp; Wages Control</v>
          </cell>
        </row>
        <row r="322">
          <cell r="M322" t="str">
            <v>9300/000TAXATION</v>
          </cell>
        </row>
        <row r="323">
          <cell r="M323" t="str">
            <v>9300/010Balance b/fwd</v>
          </cell>
        </row>
        <row r="324">
          <cell r="M324" t="str">
            <v>9300/020Tax provision this year</v>
          </cell>
        </row>
        <row r="325">
          <cell r="M325" t="str">
            <v>9300/030Over-/Underprovision previous year</v>
          </cell>
        </row>
        <row r="326">
          <cell r="M326" t="str">
            <v>9300/040Tax paid for previous year provisions</v>
          </cell>
        </row>
        <row r="327">
          <cell r="M327" t="str">
            <v>9300/0501st Provisional Paid</v>
          </cell>
        </row>
        <row r="328">
          <cell r="M328" t="str">
            <v>9300/0602nd Provisional Paid</v>
          </cell>
        </row>
        <row r="329">
          <cell r="M329" t="str">
            <v>9300/0703rd Provisional paid</v>
          </cell>
        </row>
        <row r="330">
          <cell r="M330" t="str">
            <v>9300/080STC paid for last year provision</v>
          </cell>
        </row>
        <row r="331">
          <cell r="M331" t="str">
            <v>9300/090STC Provision this year</v>
          </cell>
        </row>
        <row r="332">
          <cell r="M332" t="str">
            <v>9300/100Tax paid on Foreign Dividends</v>
          </cell>
        </row>
        <row r="333">
          <cell r="M333" t="str">
            <v>9350/000Dividends Payable</v>
          </cell>
        </row>
        <row r="334">
          <cell r="M334" t="str">
            <v>9400/000Provision for Future Expenses</v>
          </cell>
        </row>
        <row r="335">
          <cell r="M335" t="str">
            <v>9400/010Provision for Insurance</v>
          </cell>
        </row>
        <row r="336">
          <cell r="M336" t="str">
            <v>9400/020Provision for Salary Bonus</v>
          </cell>
        </row>
        <row r="337">
          <cell r="M337" t="str">
            <v>9500/000VALUE ADDED TAX</v>
          </cell>
        </row>
        <row r="338">
          <cell r="M338" t="str">
            <v>9501/000VAT account</v>
          </cell>
        </row>
        <row r="339">
          <cell r="M339" t="str">
            <v>9510/000----------------------------------------</v>
          </cell>
        </row>
        <row r="340">
          <cell r="M340" t="str">
            <v>9990/000Suspense Account</v>
          </cell>
        </row>
      </sheetData>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tion"/>
      <sheetName val="FS"/>
      <sheetName val="FS2"/>
      <sheetName val="Criteria"/>
      <sheetName val="TrialBalance"/>
      <sheetName val="Journals"/>
      <sheetName val="TBClient"/>
      <sheetName val="GLClient"/>
      <sheetName val="FARegister"/>
      <sheetName val="TARegister"/>
      <sheetName val="ILoans"/>
      <sheetName val="IFree"/>
      <sheetName val="DTax"/>
      <sheetName val="NC Receivables"/>
      <sheetName val="Stock"/>
      <sheetName val="Debtors"/>
      <sheetName val="Bank"/>
      <sheetName val="Creditors"/>
      <sheetName val="SARS"/>
      <sheetName val="VAT"/>
      <sheetName val="Open"/>
      <sheetName val="Expenses"/>
      <sheetName val="Loan 1"/>
      <sheetName val="HP1"/>
      <sheetName val="TrialBalanceA"/>
      <sheetName val="JournalsA"/>
      <sheetName val="TrialBalanceB"/>
      <sheetName val="JournalsB"/>
      <sheetName val="TrialBalanceC"/>
      <sheetName val="JournalsC"/>
    </sheetNames>
    <sheetDataSet>
      <sheetData sheetId="0"/>
      <sheetData sheetId="1"/>
      <sheetData sheetId="2"/>
      <sheetData sheetId="3"/>
      <sheetData sheetId="4">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2000/011Expense 1</v>
          </cell>
        </row>
        <row r="15">
          <cell r="P15" t="str">
            <v>2000/012Expense 2</v>
          </cell>
        </row>
        <row r="16">
          <cell r="P16" t="str">
            <v>2000/013Expense 3</v>
          </cell>
        </row>
        <row r="17">
          <cell r="P17" t="str">
            <v>2000/014Expense 4</v>
          </cell>
        </row>
        <row r="18">
          <cell r="P18" t="str">
            <v>2000/015Expense 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Seabeach Hotel</v>
          </cell>
        </row>
        <row r="25">
          <cell r="P25" t="str">
            <v>2050/002Other 1</v>
          </cell>
        </row>
        <row r="26">
          <cell r="P26" t="str">
            <v>2050/003Other 2</v>
          </cell>
        </row>
        <row r="27">
          <cell r="P27" t="str">
            <v>2050/004Other 3</v>
          </cell>
        </row>
        <row r="28">
          <cell r="P28" t="str">
            <v>2050/005Other 4</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&amp; buildings</v>
          </cell>
        </row>
        <row r="40">
          <cell r="P40" t="str">
            <v>2100/032Depr - Plant &amp;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 xml:space="preserve">2100/101Premises </v>
          </cell>
        </row>
        <row r="57">
          <cell r="P57" t="str">
            <v>2100/102Other</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v>
          </cell>
        </row>
        <row r="67">
          <cell r="P67" t="str">
            <v>2150/001Expense 1</v>
          </cell>
        </row>
        <row r="68">
          <cell r="P68" t="str">
            <v>2150/002Expense 2</v>
          </cell>
        </row>
        <row r="69">
          <cell r="P69" t="str">
            <v>2150/003Expense 3</v>
          </cell>
        </row>
        <row r="70">
          <cell r="P70" t="str">
            <v>2150/004Expense 4</v>
          </cell>
        </row>
        <row r="71">
          <cell r="P71" t="str">
            <v>2150/005Expense 5</v>
          </cell>
        </row>
        <row r="72">
          <cell r="P72" t="str">
            <v>2150/006Expense 6</v>
          </cell>
        </row>
        <row r="73">
          <cell r="P73" t="str">
            <v>2150/007Expense 7</v>
          </cell>
        </row>
        <row r="74">
          <cell r="P74" t="str">
            <v>2150/008Expense 8</v>
          </cell>
        </row>
        <row r="75">
          <cell r="P75" t="str">
            <v>2150/009Expense 9</v>
          </cell>
        </row>
        <row r="76">
          <cell r="P76" t="str">
            <v>2150/010Expense 10</v>
          </cell>
        </row>
        <row r="77">
          <cell r="P77" t="str">
            <v>2500/000OTHER INCOME</v>
          </cell>
        </row>
        <row r="78">
          <cell r="P78" t="str">
            <v>2710/000Rent Received (Not Main income)</v>
          </cell>
        </row>
        <row r="79">
          <cell r="P79" t="str">
            <v>2750/000Interest Received--------------------------</v>
          </cell>
        </row>
        <row r="80">
          <cell r="P80" t="str">
            <v>2750/001Current account</v>
          </cell>
        </row>
        <row r="81">
          <cell r="P81" t="str">
            <v>2750/002Other 1</v>
          </cell>
        </row>
        <row r="82">
          <cell r="P82" t="str">
            <v>2750/003Other 2</v>
          </cell>
        </row>
        <row r="83">
          <cell r="P83" t="str">
            <v>2750/004Other 3</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&amp; Fittings</v>
          </cell>
        </row>
        <row r="103">
          <cell r="P103" t="str">
            <v>3000/070Directors' remuneration-----------------</v>
          </cell>
        </row>
        <row r="104">
          <cell r="P104" t="str">
            <v>3000/0710</v>
          </cell>
        </row>
        <row r="105">
          <cell r="P105" t="str">
            <v>3000/0720</v>
          </cell>
        </row>
        <row r="106">
          <cell r="P106" t="str">
            <v>3000/0730</v>
          </cell>
        </row>
        <row r="107">
          <cell r="P107" t="str">
            <v>3000/0740</v>
          </cell>
        </row>
        <row r="108">
          <cell r="P108" t="str">
            <v>3000/0750</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&amp; Interest - SARS</v>
          </cell>
        </row>
        <row r="122">
          <cell r="P122" t="str">
            <v>3000/180Expense 1</v>
          </cell>
        </row>
        <row r="123">
          <cell r="P123" t="str">
            <v>3000/190Expense 2</v>
          </cell>
        </row>
        <row r="124">
          <cell r="P124" t="str">
            <v>3000/200Expense 3</v>
          </cell>
        </row>
        <row r="125">
          <cell r="P125" t="str">
            <v>3000/210Expense 4</v>
          </cell>
        </row>
        <row r="126">
          <cell r="P126" t="str">
            <v>3000/220Expense 5</v>
          </cell>
        </row>
        <row r="127">
          <cell r="P127" t="str">
            <v>3000/230Expense 6</v>
          </cell>
        </row>
        <row r="128">
          <cell r="P128" t="str">
            <v>3000/240Expense 7</v>
          </cell>
        </row>
        <row r="129">
          <cell r="P129" t="str">
            <v>3000/250Expense 8</v>
          </cell>
        </row>
        <row r="130">
          <cell r="P130" t="str">
            <v>3000/260Expense 9</v>
          </cell>
        </row>
        <row r="131">
          <cell r="P131" t="str">
            <v>3000/270Amortisation of prepaid lease agreement</v>
          </cell>
        </row>
        <row r="132">
          <cell r="P132" t="str">
            <v>4210/000(Profit)/Loss on foreign exchange</v>
          </cell>
        </row>
        <row r="133">
          <cell r="P133" t="str">
            <v>4700/000FINANCE COSTS</v>
          </cell>
        </row>
        <row r="134">
          <cell r="P134" t="str">
            <v>4700/010Interest paid--------------------------------</v>
          </cell>
        </row>
        <row r="135">
          <cell r="P135" t="str">
            <v>4700/011Bank - Mortgage Loans</v>
          </cell>
        </row>
        <row r="136">
          <cell r="P136" t="str">
            <v>4700/012Bank Current Account</v>
          </cell>
        </row>
        <row r="137">
          <cell r="P137" t="str">
            <v>4700/013Other 1</v>
          </cell>
        </row>
        <row r="138">
          <cell r="P138" t="str">
            <v>4700/014Other 2</v>
          </cell>
        </row>
        <row r="139">
          <cell r="P139" t="str">
            <v>4700/015Other 3</v>
          </cell>
        </row>
        <row r="140">
          <cell r="P140" t="str">
            <v>4700/016Other 4</v>
          </cell>
        </row>
        <row r="141">
          <cell r="P141" t="str">
            <v>4700/017Other 5</v>
          </cell>
        </row>
        <row r="142">
          <cell r="P142" t="str">
            <v>4700/018Other 6</v>
          </cell>
        </row>
        <row r="143">
          <cell r="P143" t="str">
            <v>4700/019Other 7</v>
          </cell>
        </row>
        <row r="144">
          <cell r="P144" t="str">
            <v>4700/020Other 8</v>
          </cell>
        </row>
        <row r="145">
          <cell r="P145" t="str">
            <v>4700/021Hire purchase interest</v>
          </cell>
        </row>
        <row r="146">
          <cell r="P146" t="str">
            <v>4750/000OTHER</v>
          </cell>
        </row>
        <row r="147">
          <cell r="P147" t="str">
            <v>4750/010Loss on Revaluation of Investments</v>
          </cell>
        </row>
        <row r="148">
          <cell r="P148" t="str">
            <v>4800/000NORMAL TAXATION</v>
          </cell>
        </row>
        <row r="149">
          <cell r="P149" t="str">
            <v>4800/001Tax provided this year</v>
          </cell>
        </row>
        <row r="150">
          <cell r="P150" t="str">
            <v>4800/002Tax adjustment previous year</v>
          </cell>
        </row>
        <row r="151">
          <cell r="P151" t="str">
            <v>4820/000DEFERRED TAX</v>
          </cell>
        </row>
        <row r="152">
          <cell r="P152" t="str">
            <v>4820/001Deferred tax this year</v>
          </cell>
        </row>
        <row r="153">
          <cell r="P153" t="str">
            <v>4820/002Deferred tax adjustment previous year</v>
          </cell>
        </row>
        <row r="154">
          <cell r="P154" t="str">
            <v>4850/000Dividends Declared</v>
          </cell>
        </row>
        <row r="155">
          <cell r="P155" t="str">
            <v>4860/000Dividends paid</v>
          </cell>
        </row>
        <row r="158">
          <cell r="P158">
            <v>0</v>
          </cell>
        </row>
        <row r="159">
          <cell r="P159" t="str">
            <v>5100/000SHARE CAPITAL</v>
          </cell>
        </row>
        <row r="160">
          <cell r="P160" t="str">
            <v>5100/001Share Capital - Balance b/fwd</v>
          </cell>
        </row>
        <row r="161">
          <cell r="P161" t="str">
            <v>5100/002Share Capital - Additions</v>
          </cell>
        </row>
        <row r="162">
          <cell r="P162" t="str">
            <v>5110/000SHARE PREMIUM</v>
          </cell>
        </row>
        <row r="163">
          <cell r="P163" t="str">
            <v>5110/001Share premium - Balance b/fwd</v>
          </cell>
        </row>
        <row r="164">
          <cell r="P164" t="str">
            <v>5110/002Share premium - Additions</v>
          </cell>
        </row>
        <row r="165">
          <cell r="P165" t="str">
            <v>5110/003Share premium - transfer</v>
          </cell>
        </row>
        <row r="166">
          <cell r="P166" t="str">
            <v>5120/000VALUATION RESERVE</v>
          </cell>
        </row>
        <row r="167">
          <cell r="P167" t="str">
            <v>5120/001Valuation reserve - Balance b/fwd</v>
          </cell>
        </row>
        <row r="168">
          <cell r="P168" t="str">
            <v>5120/002Valuation reserve - Additions</v>
          </cell>
        </row>
        <row r="169">
          <cell r="P169" t="str">
            <v>5120/003Valuation reserve - transfer to p/l</v>
          </cell>
        </row>
        <row r="170">
          <cell r="P170" t="str">
            <v>5130/000OTHER RESERVES</v>
          </cell>
        </row>
        <row r="171">
          <cell r="P171" t="str">
            <v>5130/001Other reserves - Balance B/fwd</v>
          </cell>
        </row>
        <row r="172">
          <cell r="P172" t="str">
            <v>5130/002Other reserves - Additions</v>
          </cell>
        </row>
        <row r="173">
          <cell r="P173" t="str">
            <v>5130/003Other reserves - transfer</v>
          </cell>
        </row>
        <row r="174">
          <cell r="P174" t="str">
            <v>5200/000(Retained Income) / Accumulated Loss</v>
          </cell>
        </row>
        <row r="175">
          <cell r="P175" t="str">
            <v>5500/000LONG TERM  INTEREST LIABILITIES</v>
          </cell>
        </row>
        <row r="176">
          <cell r="P176" t="str">
            <v>5500/001Bond 1</v>
          </cell>
        </row>
        <row r="177">
          <cell r="P177" t="str">
            <v>5500/002Bond 2</v>
          </cell>
        </row>
        <row r="178">
          <cell r="P178" t="str">
            <v>5500/003Bond 3</v>
          </cell>
        </row>
        <row r="179">
          <cell r="P179" t="str">
            <v>5500/004HP 1</v>
          </cell>
        </row>
        <row r="180">
          <cell r="P180" t="str">
            <v>5500/005HP 2</v>
          </cell>
        </row>
        <row r="181">
          <cell r="P181" t="str">
            <v>5500/006</v>
          </cell>
        </row>
        <row r="182">
          <cell r="P182" t="str">
            <v>5500/007</v>
          </cell>
        </row>
        <row r="183">
          <cell r="P183" t="str">
            <v>5500/008</v>
          </cell>
        </row>
        <row r="184">
          <cell r="P184" t="str">
            <v>5500/009</v>
          </cell>
        </row>
        <row r="185">
          <cell r="P185" t="str">
            <v>5500/010</v>
          </cell>
        </row>
        <row r="186">
          <cell r="P186" t="str">
            <v>5500/011</v>
          </cell>
        </row>
        <row r="187">
          <cell r="P187" t="str">
            <v>5500/012</v>
          </cell>
        </row>
        <row r="188">
          <cell r="P188" t="str">
            <v>5500/013</v>
          </cell>
        </row>
        <row r="189">
          <cell r="P189" t="str">
            <v>5500/014</v>
          </cell>
        </row>
        <row r="190">
          <cell r="P190" t="str">
            <v>5500/015</v>
          </cell>
        </row>
        <row r="191">
          <cell r="P191" t="str">
            <v>5520/000Short term portion of long term loans</v>
          </cell>
        </row>
        <row r="192">
          <cell r="P192" t="str">
            <v>5550/000LONG TERM INTEREST FREE LOANS</v>
          </cell>
        </row>
        <row r="193">
          <cell r="P193" t="str">
            <v>5550/001Interest free 1</v>
          </cell>
        </row>
        <row r="194">
          <cell r="P194" t="str">
            <v>5550/002Interest free 2</v>
          </cell>
        </row>
        <row r="195">
          <cell r="P195" t="str">
            <v>5550/003Interest free 3</v>
          </cell>
        </row>
        <row r="196">
          <cell r="P196" t="str">
            <v>5550/004Interest free 4</v>
          </cell>
        </row>
        <row r="197">
          <cell r="P197" t="str">
            <v>5550/005Interest free 5</v>
          </cell>
        </row>
        <row r="198">
          <cell r="P198" t="str">
            <v>5550/006Interest free 6</v>
          </cell>
        </row>
        <row r="199">
          <cell r="P199" t="str">
            <v>5550/007Interest free 7</v>
          </cell>
        </row>
        <row r="200">
          <cell r="P200" t="str">
            <v>5550/008Interest free 8</v>
          </cell>
        </row>
        <row r="201">
          <cell r="P201" t="str">
            <v>5550/009Interest free 9</v>
          </cell>
        </row>
        <row r="202">
          <cell r="P202" t="str">
            <v>5550/010Interest free 10</v>
          </cell>
        </row>
        <row r="203">
          <cell r="P203" t="str">
            <v>5550/011Interest free 11</v>
          </cell>
        </row>
        <row r="204">
          <cell r="P204" t="str">
            <v>5550/012Interest free 12</v>
          </cell>
        </row>
        <row r="205">
          <cell r="P205" t="str">
            <v>5550/013Interest free 13</v>
          </cell>
        </row>
        <row r="206">
          <cell r="P206" t="str">
            <v>5550/014Interest free 14</v>
          </cell>
        </row>
        <row r="207">
          <cell r="P207" t="str">
            <v>5550/015Interest free 15</v>
          </cell>
        </row>
        <row r="208">
          <cell r="P208" t="str">
            <v>5550/016Interest free 16</v>
          </cell>
        </row>
        <row r="209">
          <cell r="P209" t="str">
            <v>5550/017Interest free 17</v>
          </cell>
        </row>
        <row r="210">
          <cell r="P210" t="str">
            <v>5700/000DEFERRED TAX</v>
          </cell>
        </row>
        <row r="211">
          <cell r="P211" t="str">
            <v>5700/010Deferred tax balance  depreciation b/fwd</v>
          </cell>
        </row>
        <row r="212">
          <cell r="P212" t="str">
            <v>5700/020Deferred tax balance  tax loss b/fwd</v>
          </cell>
        </row>
        <row r="213">
          <cell r="P213" t="str">
            <v>5700/030Deferred tax on depreciation for year</v>
          </cell>
        </row>
        <row r="214">
          <cell r="P214" t="str">
            <v>5700/040Deferred tax on tax loss for year</v>
          </cell>
        </row>
        <row r="215">
          <cell r="P215" t="str">
            <v>5700/050Def tax adj  depreciation previous year</v>
          </cell>
        </row>
        <row r="216">
          <cell r="P216" t="str">
            <v>5700/060Def tax adj tax loss previous year</v>
          </cell>
        </row>
        <row r="217">
          <cell r="P217" t="str">
            <v>6100/000LAND &amp; BUILDINGS - COST</v>
          </cell>
        </row>
        <row r="218">
          <cell r="P218" t="str">
            <v>6100/001Land_Buildings - Cost B/fwd</v>
          </cell>
        </row>
        <row r="219">
          <cell r="P219" t="str">
            <v>6100/002Land_Buildings - Additions</v>
          </cell>
        </row>
        <row r="220">
          <cell r="P220" t="str">
            <v>6100/003Land_Buildings - Cost of sales</v>
          </cell>
        </row>
        <row r="221">
          <cell r="P221" t="str">
            <v>6100/020LAND &amp; BUILDINGS - ACC DEPR</v>
          </cell>
        </row>
        <row r="222">
          <cell r="P222" t="str">
            <v>6100/021Land &amp; Buildings - Acc depr B/fwd</v>
          </cell>
        </row>
        <row r="223">
          <cell r="P223" t="str">
            <v>6100/022Land &amp; Buildings - depr this year</v>
          </cell>
        </row>
        <row r="224">
          <cell r="P224" t="str">
            <v>6100/023Land &amp; Buildings - Acc depr on sales</v>
          </cell>
        </row>
        <row r="225">
          <cell r="P225" t="str">
            <v>6100/030LAND &amp; BUILDINGS - VALUATION</v>
          </cell>
        </row>
        <row r="226">
          <cell r="P226" t="str">
            <v>6100/031Land_Buildings - Valuation B/fwd</v>
          </cell>
        </row>
        <row r="227">
          <cell r="P227" t="str">
            <v>6100/032Land_Buildings - Valuation additions</v>
          </cell>
        </row>
        <row r="228">
          <cell r="P228" t="str">
            <v>6100/033Land_Buildings - Valuation reduction</v>
          </cell>
        </row>
        <row r="229">
          <cell r="P229" t="str">
            <v>6150/000PLANT &amp; MACHINERY - COST</v>
          </cell>
        </row>
        <row r="230">
          <cell r="P230" t="str">
            <v>6150/001Plant &amp; machinery - cost b/fwd</v>
          </cell>
        </row>
        <row r="231">
          <cell r="P231" t="str">
            <v>6150/002Plant &amp; machinery - Additions</v>
          </cell>
        </row>
        <row r="232">
          <cell r="P232" t="str">
            <v>6150/003Plant &amp; machinery - Cost of sales</v>
          </cell>
        </row>
        <row r="233">
          <cell r="P233" t="str">
            <v>6150/020PLANT &amp; MACHINERY - ACC DEPR</v>
          </cell>
        </row>
        <row r="234">
          <cell r="P234" t="str">
            <v>6150/021Plant &amp; Machinery - Acc depr b/fwd</v>
          </cell>
        </row>
        <row r="235">
          <cell r="P235" t="str">
            <v>6150/022Plant &amp; machinery - depr this year</v>
          </cell>
        </row>
        <row r="236">
          <cell r="P236" t="str">
            <v>6150/023Plant &amp; machinery - acc depr on sales</v>
          </cell>
        </row>
        <row r="237">
          <cell r="P237" t="str">
            <v>6200/000MOTOR VEHICLES - COST</v>
          </cell>
        </row>
        <row r="238">
          <cell r="P238" t="str">
            <v>6200/001Motor Vehicles - Cost B/fwd</v>
          </cell>
        </row>
        <row r="239">
          <cell r="P239" t="str">
            <v>6200/002Motor Vehicles - Additions</v>
          </cell>
        </row>
        <row r="240">
          <cell r="P240" t="str">
            <v>6200/003Motor Vehicles - Cost of sales</v>
          </cell>
        </row>
        <row r="241">
          <cell r="P241" t="str">
            <v>6200/020MOTOR VEHICLES - ACC DEPR</v>
          </cell>
        </row>
        <row r="242">
          <cell r="P242" t="str">
            <v>6200/021Motor vehicles - Acc depr b/fwd</v>
          </cell>
        </row>
        <row r="243">
          <cell r="P243" t="str">
            <v>6200/022Motor vehicles - Depr this year</v>
          </cell>
        </row>
        <row r="244">
          <cell r="P244" t="str">
            <v>6200/023Motor vehicles - Acc depr on sales</v>
          </cell>
        </row>
        <row r="245">
          <cell r="P245" t="str">
            <v>6250/000ELECTRONIC EQUIPMENT - COST</v>
          </cell>
        </row>
        <row r="246">
          <cell r="P246" t="str">
            <v>6250/001Electronic equipment - Cost b/fwd</v>
          </cell>
        </row>
        <row r="247">
          <cell r="P247" t="str">
            <v>6250/002Electronic equipment - Additions</v>
          </cell>
        </row>
        <row r="248">
          <cell r="P248" t="str">
            <v>6250/003Electronic equipment - Cost of sales</v>
          </cell>
        </row>
        <row r="249">
          <cell r="P249" t="str">
            <v>6250/020ELECTRONIC EQUIPMENT - ACC DEPR</v>
          </cell>
        </row>
        <row r="250">
          <cell r="P250" t="str">
            <v>6250/021Electronic equipment - Acc depr B/fwd</v>
          </cell>
        </row>
        <row r="251">
          <cell r="P251" t="str">
            <v>6250/022Electronic equipment - Depr this year</v>
          </cell>
        </row>
        <row r="252">
          <cell r="P252" t="str">
            <v>6250/023Electronic equipment - Acc depr on sales</v>
          </cell>
        </row>
        <row r="253">
          <cell r="P253" t="str">
            <v>6350/000FURNITURE &amp; FITTINGS - COST</v>
          </cell>
        </row>
        <row r="254">
          <cell r="P254" t="str">
            <v>6350/001Furniture &amp; fittings - Cost B/fwd</v>
          </cell>
        </row>
        <row r="255">
          <cell r="P255" t="str">
            <v>6350/002Furniture &amp; fittings - Additions</v>
          </cell>
        </row>
        <row r="256">
          <cell r="P256" t="str">
            <v>6350/003Furniture &amp; fittings - Cost of sales</v>
          </cell>
        </row>
        <row r="257">
          <cell r="P257" t="str">
            <v>6350/020FURNITURE &amp; FITTINGS - ACC DEPR</v>
          </cell>
        </row>
        <row r="258">
          <cell r="P258" t="str">
            <v>6350/021Furniture &amp; fittings - Acc depr B/fwd</v>
          </cell>
        </row>
        <row r="259">
          <cell r="P259" t="str">
            <v>6350/022Furniture &amp; fittings - Depr this year</v>
          </cell>
        </row>
        <row r="260">
          <cell r="P260" t="str">
            <v>6350/023Furniture &amp; fittings - Acc depr on sales</v>
          </cell>
        </row>
        <row r="261">
          <cell r="P261" t="str">
            <v>7000/000GOODWILL/INTANGIBLE ASSETS</v>
          </cell>
        </row>
        <row r="262">
          <cell r="P262" t="str">
            <v>7000/010Goodwill Cost</v>
          </cell>
        </row>
        <row r="263">
          <cell r="P263" t="str">
            <v>7000/011Prepaid lease agreement - Cost</v>
          </cell>
        </row>
        <row r="264">
          <cell r="P264" t="str">
            <v>7000/015PLA - surplus on revaluation</v>
          </cell>
        </row>
        <row r="265">
          <cell r="P265" t="str">
            <v>7000/020PLA - write down this year</v>
          </cell>
        </row>
        <row r="266">
          <cell r="P266" t="str">
            <v>7000/025PLA - write down previous years</v>
          </cell>
        </row>
        <row r="267">
          <cell r="P267" t="str">
            <v>7100/000INVESTMENTS</v>
          </cell>
        </row>
        <row r="268">
          <cell r="P268" t="str">
            <v>7100/100LISTED INVESTMENTS</v>
          </cell>
        </row>
        <row r="269">
          <cell r="P269" t="str">
            <v>7100/101Listed 1</v>
          </cell>
        </row>
        <row r="270">
          <cell r="P270" t="str">
            <v>7100/102Listed 2</v>
          </cell>
        </row>
        <row r="271">
          <cell r="P271" t="str">
            <v>7100/103Listed 3</v>
          </cell>
        </row>
        <row r="272">
          <cell r="P272" t="str">
            <v>7100/104Listed 4</v>
          </cell>
        </row>
        <row r="273">
          <cell r="P273" t="str">
            <v>7100/105Listed 5</v>
          </cell>
        </row>
        <row r="274">
          <cell r="P274" t="str">
            <v>7100/200OTHER INVESTMENTS</v>
          </cell>
        </row>
        <row r="275">
          <cell r="P275" t="str">
            <v>7100/201Other investments 1</v>
          </cell>
        </row>
        <row r="276">
          <cell r="P276" t="str">
            <v>7100/202Other investments 2</v>
          </cell>
        </row>
        <row r="277">
          <cell r="P277" t="str">
            <v>7100/203Other investments 3</v>
          </cell>
        </row>
        <row r="278">
          <cell r="P278" t="str">
            <v>7100/204Other investments 4</v>
          </cell>
        </row>
        <row r="279">
          <cell r="P279" t="str">
            <v>7100/205Other investments 5</v>
          </cell>
        </row>
        <row r="280">
          <cell r="P280" t="str">
            <v>7450/000CONNECTED COMPANIES</v>
          </cell>
        </row>
        <row r="281">
          <cell r="P281" t="str">
            <v>7450/000Interest bearing</v>
          </cell>
        </row>
        <row r="282">
          <cell r="P282" t="str">
            <v>7450/001Connected 1</v>
          </cell>
        </row>
        <row r="283">
          <cell r="P283" t="str">
            <v>7450/002Connected 2</v>
          </cell>
        </row>
        <row r="284">
          <cell r="P284" t="str">
            <v>7450/000Interest free</v>
          </cell>
        </row>
        <row r="285">
          <cell r="P285" t="str">
            <v>7450/003Connected 3</v>
          </cell>
        </row>
        <row r="286">
          <cell r="P286" t="str">
            <v>7450/004Connected 4</v>
          </cell>
        </row>
        <row r="287">
          <cell r="P287" t="str">
            <v>7450/005Connected 5</v>
          </cell>
        </row>
        <row r="288">
          <cell r="P288" t="str">
            <v>7460/000OTHER NON CURRENT RECEIVABLES</v>
          </cell>
        </row>
        <row r="289">
          <cell r="P289" t="str">
            <v>7460/000Interest bearing</v>
          </cell>
        </row>
        <row r="290">
          <cell r="P290" t="str">
            <v>7460/001Other non current 1</v>
          </cell>
        </row>
        <row r="291">
          <cell r="P291" t="str">
            <v>7460/002Other non current 2</v>
          </cell>
        </row>
        <row r="292">
          <cell r="P292" t="str">
            <v>7460/003Other non current 3</v>
          </cell>
        </row>
        <row r="293">
          <cell r="P293" t="str">
            <v>7460/000Interest free</v>
          </cell>
        </row>
        <row r="294">
          <cell r="P294" t="str">
            <v>7460/004Other non current 4</v>
          </cell>
        </row>
        <row r="295">
          <cell r="P295" t="str">
            <v>7460/005Other non current 5</v>
          </cell>
        </row>
        <row r="296">
          <cell r="P296" t="str">
            <v>7460/006Other non current 6</v>
          </cell>
        </row>
        <row r="297">
          <cell r="P297" t="str">
            <v>7460/007Other non current 7</v>
          </cell>
        </row>
        <row r="298">
          <cell r="P298" t="str">
            <v>7460/008Other non current 8</v>
          </cell>
        </row>
        <row r="299">
          <cell r="P299" t="str">
            <v>7500/000INVENTORY</v>
          </cell>
        </row>
        <row r="300">
          <cell r="P300" t="str">
            <v>7500/001Raw materials</v>
          </cell>
        </row>
        <row r="301">
          <cell r="P301" t="str">
            <v>7500/002Work in progress</v>
          </cell>
        </row>
        <row r="302">
          <cell r="P302" t="str">
            <v>7500/003Finished goods</v>
          </cell>
        </row>
        <row r="303">
          <cell r="P303" t="str">
            <v>7500/004Trading stock</v>
          </cell>
        </row>
        <row r="304">
          <cell r="P304" t="str">
            <v>8000/000DEBTORS</v>
          </cell>
        </row>
        <row r="305">
          <cell r="P305" t="str">
            <v>8010/000Trade debtors</v>
          </cell>
        </row>
        <row r="306">
          <cell r="P306" t="str">
            <v>8020/000Less: Provision For Doubtful Debts</v>
          </cell>
        </row>
        <row r="307">
          <cell r="P307" t="str">
            <v>8030/000Service deposits</v>
          </cell>
        </row>
        <row r="308">
          <cell r="P308" t="str">
            <v>8200/000Sundry Customers</v>
          </cell>
        </row>
        <row r="309">
          <cell r="P309" t="str">
            <v>8200/010Prepayments</v>
          </cell>
        </row>
        <row r="310">
          <cell r="P310" t="str">
            <v>8200/020Staff Loans</v>
          </cell>
        </row>
        <row r="311">
          <cell r="P311" t="str">
            <v>8400/000BANK ACCOUNTS</v>
          </cell>
        </row>
        <row r="312">
          <cell r="P312" t="str">
            <v>8410/000Bank account 1</v>
          </cell>
        </row>
        <row r="313">
          <cell r="P313" t="str">
            <v>8420/000Bank account 2</v>
          </cell>
        </row>
        <row r="314">
          <cell r="P314" t="str">
            <v>8430/000Bank account 3</v>
          </cell>
        </row>
        <row r="315">
          <cell r="P315" t="str">
            <v>8440/000Bank account 4</v>
          </cell>
        </row>
        <row r="316">
          <cell r="P316" t="str">
            <v>8450/000Bank account 5</v>
          </cell>
        </row>
        <row r="317">
          <cell r="P317" t="str">
            <v>8460/000Bank account 6</v>
          </cell>
        </row>
        <row r="318">
          <cell r="P318" t="str">
            <v>8500/000Cash on hand</v>
          </cell>
        </row>
        <row r="319">
          <cell r="P319" t="str">
            <v>8900/000SHORT TERM LOANS</v>
          </cell>
        </row>
        <row r="320">
          <cell r="P320" t="str">
            <v>8900/001Short term 1</v>
          </cell>
        </row>
        <row r="321">
          <cell r="P321" t="str">
            <v>8900/002Short term 2</v>
          </cell>
        </row>
        <row r="322">
          <cell r="P322" t="str">
            <v>8900/003Short term 3</v>
          </cell>
        </row>
        <row r="323">
          <cell r="P323" t="str">
            <v>8900/004Short term portion of long term loans</v>
          </cell>
        </row>
        <row r="324">
          <cell r="P324" t="str">
            <v>9000/000CREDITORS</v>
          </cell>
        </row>
        <row r="325">
          <cell r="P325" t="str">
            <v>9010/000Trade creditors</v>
          </cell>
        </row>
        <row r="326">
          <cell r="P326" t="str">
            <v>9200/000Sundry Suppliers</v>
          </cell>
        </row>
        <row r="327">
          <cell r="P327" t="str">
            <v>9200/010Audit fee accrual</v>
          </cell>
        </row>
        <row r="328">
          <cell r="P328" t="str">
            <v>9200/020Other Accruals</v>
          </cell>
        </row>
        <row r="329">
          <cell r="P329" t="str">
            <v>9250/000Salary &amp; Wages Control</v>
          </cell>
        </row>
        <row r="330">
          <cell r="P330" t="str">
            <v>9300/000TAXATION</v>
          </cell>
        </row>
        <row r="331">
          <cell r="P331" t="str">
            <v>9300/010Balance b/fwd</v>
          </cell>
        </row>
        <row r="332">
          <cell r="P332" t="str">
            <v>9300/020Tax provision this year</v>
          </cell>
        </row>
        <row r="333">
          <cell r="P333" t="str">
            <v>9300/030Over-/Underprovision previous year</v>
          </cell>
        </row>
        <row r="334">
          <cell r="P334" t="str">
            <v>9300/040Tax paid for previous year provisions</v>
          </cell>
        </row>
        <row r="335">
          <cell r="P335" t="str">
            <v>9300/0501st Provisional Paid</v>
          </cell>
        </row>
        <row r="336">
          <cell r="P336" t="str">
            <v>9300/0602nd Provisional Paid</v>
          </cell>
        </row>
        <row r="337">
          <cell r="P337" t="str">
            <v>9300/0703rd Provisional paid</v>
          </cell>
        </row>
        <row r="338">
          <cell r="P338" t="str">
            <v>9300/090Dividends tax provision this year</v>
          </cell>
        </row>
        <row r="339">
          <cell r="P339" t="str">
            <v>9350/000Dividends payable</v>
          </cell>
        </row>
        <row r="340">
          <cell r="P340" t="str">
            <v>9400/000Provision for future expenses</v>
          </cell>
        </row>
        <row r="341">
          <cell r="P341" t="str">
            <v>9400/010Provision for insurance</v>
          </cell>
        </row>
        <row r="342">
          <cell r="P342" t="str">
            <v>9400/020Provision for salary bonus</v>
          </cell>
        </row>
        <row r="343">
          <cell r="P343" t="str">
            <v>9500/000VALUE ADDED TAX</v>
          </cell>
        </row>
        <row r="344">
          <cell r="P344" t="str">
            <v>9501/000VAT account</v>
          </cell>
        </row>
        <row r="345">
          <cell r="P345" t="str">
            <v>9510/000--------------------------------------------------</v>
          </cell>
        </row>
        <row r="346">
          <cell r="P346" t="str">
            <v>9990/000Suspense Account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2150/001Crockery and Cutlery</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2750/001ABSA Current account</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3000/180Credit card fees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5"/>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2000/011www</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3000/180Levies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Interest bearing</v>
          </cell>
        </row>
        <row r="290">
          <cell r="M290" t="str">
            <v>7460/001Other non current 1</v>
          </cell>
        </row>
        <row r="291">
          <cell r="M291" t="str">
            <v>7460/002Other non current 2</v>
          </cell>
        </row>
        <row r="292">
          <cell r="M292" t="str">
            <v>7460/003Other non current 3</v>
          </cell>
        </row>
        <row r="293">
          <cell r="M293" t="str">
            <v>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7"/>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2000/011ccc</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- 0</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tateENG"/>
      <sheetName val="ExceptionReport"/>
      <sheetName val="Criteria"/>
      <sheetName val="TrialBalance"/>
      <sheetName val="TB2013"/>
      <sheetName val="GL2013"/>
      <sheetName val="Accruals"/>
      <sheetName val="Summary"/>
      <sheetName val="Journals"/>
      <sheetName val="FixAssetsRegister"/>
      <sheetName val="VAT"/>
      <sheetName val="Customer Accounts"/>
      <sheetName val="Petty Cash"/>
      <sheetName val="Sheet1"/>
      <sheetName val="Bankrecon"/>
      <sheetName val="HPLead"/>
      <sheetName val="HP1 (2)"/>
      <sheetName val="HP1 (8)"/>
      <sheetName val="HP1"/>
      <sheetName val="HP1 (3)"/>
      <sheetName val="HP1 (4)"/>
      <sheetName val="DefTax"/>
      <sheetName val="Analities1"/>
      <sheetName val="Analities2"/>
    </sheetNames>
    <sheetDataSet>
      <sheetData sheetId="0"/>
      <sheetData sheetId="1"/>
      <sheetData sheetId="2"/>
      <sheetData sheetId="3">
        <row r="5">
          <cell r="M5" t="str">
            <v>1000/001Sales</v>
          </cell>
        </row>
        <row r="6">
          <cell r="M6" t="str">
            <v>1000/002Sales 2</v>
          </cell>
        </row>
        <row r="7">
          <cell r="M7" t="str">
            <v>1000/003Rent Received</v>
          </cell>
        </row>
        <row r="8">
          <cell r="M8" t="str">
            <v>2000/000COST OF SALES</v>
          </cell>
        </row>
        <row r="9">
          <cell r="M9" t="str">
            <v>2000/001Opening stock - Raw material</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2000/011Subcontractors</v>
          </cell>
        </row>
        <row r="15">
          <cell r="M15" t="str">
            <v>2000/012Galvinising</v>
          </cell>
        </row>
        <row r="16">
          <cell r="M16" t="str">
            <v>2000/013Municipality, Surveyor and Rezoning Fees</v>
          </cell>
        </row>
        <row r="17">
          <cell r="M17" t="str">
            <v>2000/014Open</v>
          </cell>
        </row>
        <row r="18">
          <cell r="M18" t="str">
            <v>2000/015Open</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v>
          </cell>
        </row>
        <row r="25">
          <cell r="M25" t="str">
            <v>2050/002</v>
          </cell>
        </row>
        <row r="26">
          <cell r="M26" t="str">
            <v>2050/003Vending Machine Income</v>
          </cell>
        </row>
        <row r="27">
          <cell r="M27" t="str">
            <v>2050/004</v>
          </cell>
        </row>
        <row r="28">
          <cell r="M28" t="str">
            <v>2050/005</v>
          </cell>
        </row>
        <row r="29">
          <cell r="M29" t="str">
            <v>2100/000OPERATING EXPENSES</v>
          </cell>
        </row>
        <row r="30">
          <cell r="M30" t="str">
            <v>2100/001Advertising</v>
          </cell>
        </row>
        <row r="31">
          <cell r="M31" t="str">
            <v>2100/010Assets written off</v>
          </cell>
        </row>
        <row r="32">
          <cell r="M32" t="str">
            <v>2100/020Consumables</v>
          </cell>
        </row>
        <row r="33">
          <cell r="M33" t="str">
            <v>2100/030Depreciation----------------------------</v>
          </cell>
        </row>
        <row r="34">
          <cell r="M34" t="str">
            <v>2100/031Depr - Land &amp; buildings</v>
          </cell>
        </row>
        <row r="35">
          <cell r="M35" t="str">
            <v>2100/032Depr - Plant &amp; Machinery</v>
          </cell>
        </row>
        <row r="36">
          <cell r="M36" t="str">
            <v>2100/033Depr - Motor vehicles</v>
          </cell>
        </row>
        <row r="37">
          <cell r="M37" t="str">
            <v>2100/034Depr - Electronic equipment</v>
          </cell>
        </row>
        <row r="38">
          <cell r="M38" t="str">
            <v>2100/040Discounts allowed</v>
          </cell>
        </row>
        <row r="39">
          <cell r="M39" t="str">
            <v>2100/050Electricity and Water</v>
          </cell>
        </row>
        <row r="40">
          <cell r="M40" t="str">
            <v>2100/055Equipment lease</v>
          </cell>
        </row>
        <row r="41">
          <cell r="M41" t="str">
            <v>2100/060Insurance</v>
          </cell>
        </row>
        <row r="42">
          <cell r="M42" t="str">
            <v>2100/070Levies - District Municipality</v>
          </cell>
        </row>
        <row r="43">
          <cell r="M43" t="str">
            <v>2100/071Levies - SDL</v>
          </cell>
        </row>
        <row r="44">
          <cell r="M44" t="str">
            <v>2100/072Levies - other</v>
          </cell>
        </row>
        <row r="45">
          <cell r="M45" t="str">
            <v>2100/080Trade licenses</v>
          </cell>
        </row>
        <row r="46">
          <cell r="M46" t="str">
            <v>2100/090Motor vehicle expenses------------------</v>
          </cell>
        </row>
        <row r="47">
          <cell r="M47" t="str">
            <v>2100/091Motor vehicle expenses - Petrol and oil</v>
          </cell>
        </row>
        <row r="48">
          <cell r="M48" t="str">
            <v>2100/092Motor vehicle expenses - R&amp;M</v>
          </cell>
        </row>
        <row r="49">
          <cell r="M49" t="str">
            <v>2100/093Motor vehicle expenses - Insurance</v>
          </cell>
        </row>
        <row r="50">
          <cell r="M50" t="str">
            <v>2100/094Motor vehicle expenses - licenses</v>
          </cell>
        </row>
        <row r="51">
          <cell r="M51" t="str">
            <v>2100/095Motor vehicle expenses - general</v>
          </cell>
        </row>
        <row r="52">
          <cell r="M52" t="str">
            <v>2100/100Rent paid-------------------------------</v>
          </cell>
        </row>
        <row r="53">
          <cell r="M53" t="str">
            <v>2100/101Dorpshuys</v>
          </cell>
        </row>
        <row r="54">
          <cell r="M54" t="str">
            <v>2100/102Occupational rent</v>
          </cell>
        </row>
        <row r="55">
          <cell r="M55" t="str">
            <v>2100/103</v>
          </cell>
        </row>
        <row r="56">
          <cell r="M56" t="str">
            <v>2100/110Repairs and maintenance</v>
          </cell>
        </row>
        <row r="57">
          <cell r="M57" t="str">
            <v>2100/120Salaries</v>
          </cell>
        </row>
        <row r="58">
          <cell r="M58" t="str">
            <v>2100/121UIF - Employer</v>
          </cell>
        </row>
        <row r="59">
          <cell r="M59" t="str">
            <v>2100/122Casual wages</v>
          </cell>
        </row>
        <row r="60">
          <cell r="M60" t="str">
            <v>2100/130Telephone</v>
          </cell>
        </row>
        <row r="61">
          <cell r="M61" t="str">
            <v>2100/135Postage and courier</v>
          </cell>
        </row>
        <row r="62">
          <cell r="M62" t="str">
            <v>2100/140Training</v>
          </cell>
        </row>
        <row r="63">
          <cell r="M63" t="str">
            <v>2100/150Traveling</v>
          </cell>
        </row>
        <row r="64">
          <cell r="M64" t="str">
            <v>2150/000Rates and Taxes</v>
          </cell>
        </row>
        <row r="65">
          <cell r="M65" t="str">
            <v>2200/000Levies</v>
          </cell>
        </row>
        <row r="66">
          <cell r="M66" t="str">
            <v>2400/000Delivery costs</v>
          </cell>
        </row>
        <row r="67">
          <cell r="M67" t="str">
            <v>2400/010Flower and Display</v>
          </cell>
        </row>
        <row r="68">
          <cell r="M68" t="str">
            <v>2400/020Laundry</v>
          </cell>
        </row>
        <row r="69">
          <cell r="M69" t="str">
            <v>2400/030Packaging costs</v>
          </cell>
        </row>
        <row r="70">
          <cell r="M70" t="str">
            <v>2400/040Gas and Wood</v>
          </cell>
        </row>
        <row r="71">
          <cell r="M71" t="str">
            <v>2400/050Packing material</v>
          </cell>
        </row>
        <row r="72">
          <cell r="M72" t="str">
            <v>2400/060Staff clothing</v>
          </cell>
        </row>
        <row r="73">
          <cell r="M73" t="str">
            <v>2400/070Travel - staff</v>
          </cell>
        </row>
        <row r="74">
          <cell r="M74" t="str">
            <v>2500/000OTHER INCOME</v>
          </cell>
        </row>
        <row r="75">
          <cell r="M75" t="str">
            <v>2700/000Blocked</v>
          </cell>
        </row>
        <row r="76">
          <cell r="M76" t="str">
            <v>2710/000Rent Received (Not Main income)</v>
          </cell>
        </row>
        <row r="77">
          <cell r="M77" t="str">
            <v>2750/000Interest Received-----------------------</v>
          </cell>
        </row>
        <row r="78">
          <cell r="M78" t="str">
            <v>2750/001Current account</v>
          </cell>
        </row>
        <row r="79">
          <cell r="M79" t="str">
            <v>2750/002</v>
          </cell>
        </row>
        <row r="80">
          <cell r="M80" t="str">
            <v>2750/003</v>
          </cell>
        </row>
        <row r="81">
          <cell r="M81" t="str">
            <v>2750/004</v>
          </cell>
        </row>
        <row r="82">
          <cell r="M82" t="str">
            <v>2800/000Dividends received----------------------</v>
          </cell>
        </row>
        <row r="83">
          <cell r="M83" t="str">
            <v>2800/001Div's received - SA sources</v>
          </cell>
        </row>
        <row r="84">
          <cell r="M84" t="str">
            <v>2800/002Div's received - Foreign div's</v>
          </cell>
        </row>
        <row r="85">
          <cell r="M85" t="str">
            <v>2810/000Profit/Loss on sale of fixed assets</v>
          </cell>
        </row>
        <row r="86">
          <cell r="M86" t="str">
            <v>2820/000Bad debts recovered</v>
          </cell>
        </row>
        <row r="87">
          <cell r="M87" t="str">
            <v>2830/000Other income</v>
          </cell>
        </row>
        <row r="88">
          <cell r="M88" t="str">
            <v>3000/000ADMINISTRATION EXPENSES</v>
          </cell>
        </row>
        <row r="89">
          <cell r="M89" t="str">
            <v>3000/010Auditor's remuneration------------------</v>
          </cell>
        </row>
        <row r="90">
          <cell r="M90" t="str">
            <v>3000/011Audit fees for current year</v>
          </cell>
        </row>
        <row r="91">
          <cell r="M91" t="str">
            <v>3000/012Under provision previous year</v>
          </cell>
        </row>
        <row r="92">
          <cell r="M92" t="str">
            <v>3000/013Overprovision previous year</v>
          </cell>
        </row>
        <row r="93">
          <cell r="M93" t="str">
            <v>3000/014Accounting fees</v>
          </cell>
        </row>
        <row r="94">
          <cell r="M94" t="str">
            <v>3000/020Bank charges</v>
          </cell>
        </row>
        <row r="95">
          <cell r="M95" t="str">
            <v>3000/030Bad debts</v>
          </cell>
        </row>
        <row r="96">
          <cell r="M96" t="str">
            <v>3000/040Cleaning</v>
          </cell>
        </row>
        <row r="97">
          <cell r="M97" t="str">
            <v>3000/050Computer expenses</v>
          </cell>
        </row>
        <row r="98">
          <cell r="M98" t="str">
            <v>3000/060Depreciation----------------------------</v>
          </cell>
        </row>
        <row r="99">
          <cell r="M99" t="str">
            <v>3000/061Depr - Land &amp; buildings</v>
          </cell>
        </row>
        <row r="100">
          <cell r="M100" t="str">
            <v>3000/062Depr - Motor vehicles</v>
          </cell>
        </row>
        <row r="101">
          <cell r="M101" t="str">
            <v>3000/063Depr - Computer equipment</v>
          </cell>
        </row>
        <row r="102">
          <cell r="M102" t="str">
            <v>3000/064Depr - Office equipment</v>
          </cell>
        </row>
        <row r="103">
          <cell r="M103" t="str">
            <v>3000/065Depr - Furniture &amp; Fittings</v>
          </cell>
        </row>
        <row r="104">
          <cell r="M104" t="str">
            <v>3000/066Depr - Other</v>
          </cell>
        </row>
        <row r="105">
          <cell r="M105" t="str">
            <v>3000/070Directors'/Members' remuneration-----------------</v>
          </cell>
        </row>
        <row r="106">
          <cell r="M106" t="str">
            <v>3000/071</v>
          </cell>
        </row>
        <row r="107">
          <cell r="M107" t="str">
            <v>3000/072H M Vorster</v>
          </cell>
        </row>
        <row r="108">
          <cell r="M108" t="str">
            <v>3000/073</v>
          </cell>
        </row>
        <row r="109">
          <cell r="M109" t="str">
            <v>3000/074</v>
          </cell>
        </row>
        <row r="110">
          <cell r="M110" t="str">
            <v>3000/075</v>
          </cell>
        </row>
        <row r="111">
          <cell r="M111" t="str">
            <v>3000/080Donations</v>
          </cell>
        </row>
        <row r="112">
          <cell r="M112" t="str">
            <v>3000/090Entertainment expenses</v>
          </cell>
        </row>
        <row r="113">
          <cell r="M113" t="str">
            <v>3000/095Fines</v>
          </cell>
        </row>
        <row r="114">
          <cell r="M114" t="str">
            <v>3000/100General expenses</v>
          </cell>
        </row>
        <row r="115">
          <cell r="M115" t="str">
            <v>3000/110Legal expenses - Tax deductible</v>
          </cell>
        </row>
        <row r="116">
          <cell r="M116" t="str">
            <v>3000/111Legal expenses - Non deductible</v>
          </cell>
        </row>
        <row r="117">
          <cell r="M117" t="str">
            <v>3000/120Printing and stationary</v>
          </cell>
        </row>
        <row r="118">
          <cell r="M118" t="str">
            <v>3000/130Refreshments</v>
          </cell>
        </row>
        <row r="119">
          <cell r="M119" t="str">
            <v>3000/140Salaries</v>
          </cell>
        </row>
        <row r="120">
          <cell r="M120" t="str">
            <v>3000/141UIF - Employer</v>
          </cell>
        </row>
        <row r="121">
          <cell r="M121" t="str">
            <v>3000/142Casual wages</v>
          </cell>
        </row>
        <row r="122">
          <cell r="M122" t="str">
            <v>3000/150Security</v>
          </cell>
        </row>
        <row r="123">
          <cell r="M123" t="str">
            <v>3000/160Subscriptions</v>
          </cell>
        </row>
        <row r="124">
          <cell r="M124" t="str">
            <v>3000/170Penalties &amp; Interest - SARS</v>
          </cell>
        </row>
        <row r="125">
          <cell r="M125" t="str">
            <v>3000/180Amortisation of prepaid lease payment</v>
          </cell>
        </row>
        <row r="126">
          <cell r="M126" t="str">
            <v>3000/190CIPRO registration fees</v>
          </cell>
        </row>
        <row r="127">
          <cell r="M127" t="str">
            <v>3000/200Credit card fees</v>
          </cell>
        </row>
        <row r="128">
          <cell r="M128" t="str">
            <v>3000/210</v>
          </cell>
        </row>
        <row r="129">
          <cell r="M129" t="str">
            <v>3000/220</v>
          </cell>
        </row>
        <row r="130">
          <cell r="M130" t="str">
            <v>4210/000Pft/Loss on foreign exchange</v>
          </cell>
        </row>
        <row r="131">
          <cell r="M131" t="str">
            <v>4700/000FINANCE COSTS</v>
          </cell>
        </row>
        <row r="132">
          <cell r="M132" t="str">
            <v>4700/010Interest paid---------------------------</v>
          </cell>
        </row>
        <row r="133">
          <cell r="M133" t="str">
            <v>4700/011Nedbank - Bond</v>
          </cell>
        </row>
        <row r="134">
          <cell r="M134" t="str">
            <v>4700/012Current account</v>
          </cell>
        </row>
        <row r="135">
          <cell r="M135" t="str">
            <v>4700/013FNB - Bond</v>
          </cell>
        </row>
        <row r="136">
          <cell r="M136" t="str">
            <v>4700/014Investec - Bond</v>
          </cell>
        </row>
        <row r="137">
          <cell r="M137" t="str">
            <v>4700/020Hire purchase interest</v>
          </cell>
        </row>
        <row r="138">
          <cell r="M138" t="str">
            <v>4750/000OTHER</v>
          </cell>
        </row>
        <row r="139">
          <cell r="M139" t="str">
            <v>4750/010Loss on Revaluation of Investments</v>
          </cell>
        </row>
        <row r="140">
          <cell r="M140" t="str">
            <v>4800/000NORMAL TAXATION</v>
          </cell>
        </row>
        <row r="141">
          <cell r="M141" t="str">
            <v>4800/001Tax provided this year</v>
          </cell>
        </row>
        <row r="142">
          <cell r="M142" t="str">
            <v>4800/002Tax adjustment previous year</v>
          </cell>
        </row>
        <row r="143">
          <cell r="M143" t="str">
            <v>4800/010Secondary tax on companies</v>
          </cell>
        </row>
        <row r="144">
          <cell r="M144" t="str">
            <v>4820/000DEFERRED TAX</v>
          </cell>
        </row>
        <row r="145">
          <cell r="M145" t="str">
            <v>4820/001Deferred tax this year</v>
          </cell>
        </row>
        <row r="146">
          <cell r="M146" t="str">
            <v>4820/002Deferred tax adjustment previous year</v>
          </cell>
        </row>
        <row r="147">
          <cell r="M147" t="str">
            <v>4850/000Dividends Declared</v>
          </cell>
        </row>
        <row r="148">
          <cell r="M148" t="str">
            <v>4860/000Dividends paid</v>
          </cell>
        </row>
        <row r="151">
          <cell r="M151">
            <v>0</v>
          </cell>
        </row>
        <row r="152">
          <cell r="C152" t="str">
            <v>SHARE CAPITAL</v>
          </cell>
          <cell r="M152" t="str">
            <v>5100/000SHARE CAPITAL</v>
          </cell>
        </row>
        <row r="153">
          <cell r="C153" t="str">
            <v>Share Capital - Balance b/fwd</v>
          </cell>
          <cell r="M153" t="str">
            <v>5100/001Share Capital - Balance b/fwd</v>
          </cell>
        </row>
        <row r="154">
          <cell r="C154" t="str">
            <v>Share Capital - Additions</v>
          </cell>
          <cell r="M154" t="str">
            <v>5100/002Share Capital - Additions</v>
          </cell>
        </row>
        <row r="155">
          <cell r="C155" t="str">
            <v>SHARE PREMIUM</v>
          </cell>
          <cell r="M155" t="str">
            <v>5110/000SHARE PREMIUM</v>
          </cell>
        </row>
        <row r="156">
          <cell r="C156" t="str">
            <v>Share premium - Balance b/fwd</v>
          </cell>
          <cell r="M156" t="str">
            <v>5110/001Share premium - Balance b/fwd</v>
          </cell>
        </row>
        <row r="157">
          <cell r="C157" t="str">
            <v>Share premium - Additions</v>
          </cell>
          <cell r="M157" t="str">
            <v>5110/002Share premium - Additions</v>
          </cell>
        </row>
        <row r="158">
          <cell r="C158" t="str">
            <v>Share premium - transfer</v>
          </cell>
          <cell r="M158" t="str">
            <v>5110/003Share premium - transfer</v>
          </cell>
        </row>
        <row r="159">
          <cell r="C159" t="str">
            <v>VALUATION RESERVE</v>
          </cell>
          <cell r="M159" t="str">
            <v>5120/000VALUATION RESERVE</v>
          </cell>
        </row>
        <row r="160">
          <cell r="C160" t="str">
            <v>Valuation reserve - Balance b/fwd</v>
          </cell>
          <cell r="M160" t="str">
            <v>5120/001Valuation reserve - Balance b/fwd</v>
          </cell>
        </row>
        <row r="161">
          <cell r="C161" t="str">
            <v>Valuation reserve - Additions</v>
          </cell>
          <cell r="M161" t="str">
            <v>5120/002Valuation reserve - Additions</v>
          </cell>
        </row>
        <row r="162">
          <cell r="C162" t="str">
            <v>Valuation reserve - transfer to p/l</v>
          </cell>
          <cell r="M162" t="str">
            <v>5120/003Valuation reserve - transfer to p/l</v>
          </cell>
        </row>
        <row r="163">
          <cell r="C163" t="str">
            <v>OTHER RESERVES</v>
          </cell>
          <cell r="M163" t="str">
            <v>5130/000OTHER RESERVES</v>
          </cell>
        </row>
        <row r="164">
          <cell r="C164" t="str">
            <v>Other reserves - Balance B/fwd</v>
          </cell>
          <cell r="M164" t="str">
            <v>5130/001Other reserves - Balance B/fwd</v>
          </cell>
        </row>
        <row r="165">
          <cell r="C165" t="str">
            <v>Other reserves - Additions</v>
          </cell>
          <cell r="M165" t="str">
            <v>5130/002Other reserves - Additions</v>
          </cell>
        </row>
        <row r="166">
          <cell r="C166" t="str">
            <v>Other reserves - transfer</v>
          </cell>
          <cell r="M166" t="str">
            <v>5130/003Other reserves - transfer</v>
          </cell>
        </row>
        <row r="167">
          <cell r="C167" t="str">
            <v>Retained Income / (Accumulated Loss)</v>
          </cell>
          <cell r="M167" t="str">
            <v>5200/000Retained Income / (Accumulated Loss)</v>
          </cell>
        </row>
        <row r="168">
          <cell r="C168" t="str">
            <v>MEMBERS' LOANS</v>
          </cell>
          <cell r="M168" t="str">
            <v>5420/000MEMBERS' LOANS</v>
          </cell>
        </row>
        <row r="169">
          <cell r="C169" t="str">
            <v>Member 1 - balance b/fwd</v>
          </cell>
          <cell r="M169" t="str">
            <v>5420/010Member 1 - balance b/fwd</v>
          </cell>
        </row>
        <row r="170">
          <cell r="C170" t="str">
            <v>Member 1 - Advance/Repayment in year</v>
          </cell>
          <cell r="M170" t="str">
            <v>5420/011Member 1 - Advance/Repayment in year</v>
          </cell>
        </row>
        <row r="171">
          <cell r="C171" t="str">
            <v>Member 1 - Profits distributed</v>
          </cell>
          <cell r="M171" t="str">
            <v>5420/012Member 1 - Profits distributed</v>
          </cell>
        </row>
        <row r="172">
          <cell r="C172" t="str">
            <v>Member 2 - balance b/fwd</v>
          </cell>
          <cell r="M172" t="str">
            <v>5420/020Member 2 - balance b/fwd</v>
          </cell>
        </row>
        <row r="173">
          <cell r="C173" t="str">
            <v>Member 2 - Advance/Repayment in year</v>
          </cell>
          <cell r="M173" t="str">
            <v>5420/021Member 2 - Advance/Repayment in year</v>
          </cell>
        </row>
        <row r="174">
          <cell r="C174" t="str">
            <v>Member 2 - Profits distributed</v>
          </cell>
          <cell r="M174" t="str">
            <v>5420/022Member 2 - Profits distributed</v>
          </cell>
        </row>
        <row r="175">
          <cell r="C175" t="str">
            <v>Member 3 - balance b/fwd</v>
          </cell>
          <cell r="M175" t="str">
            <v>5420/030Member 3 - balance b/fwd</v>
          </cell>
        </row>
        <row r="176">
          <cell r="C176" t="str">
            <v>Member 3 - Advance/Repayment in year</v>
          </cell>
          <cell r="M176" t="str">
            <v>5420/031Member 3 - Advance/Repayment in year</v>
          </cell>
        </row>
        <row r="177">
          <cell r="C177" t="str">
            <v>Member 3 - Profits distributed</v>
          </cell>
          <cell r="M177" t="str">
            <v>5420/032Member 3 - Profits distributed</v>
          </cell>
        </row>
        <row r="178">
          <cell r="C178" t="str">
            <v>Member 4 - balance b/fwd</v>
          </cell>
          <cell r="M178" t="str">
            <v>5420/040Member 4 - balance b/fwd</v>
          </cell>
        </row>
        <row r="179">
          <cell r="C179" t="str">
            <v>Member 4 - Advance/Repayment in year</v>
          </cell>
          <cell r="M179" t="str">
            <v>5420/041Member 4 - Advance/Repayment in year</v>
          </cell>
        </row>
        <row r="180">
          <cell r="C180" t="str">
            <v>Member 4 - Profits distributed</v>
          </cell>
          <cell r="M180" t="str">
            <v>5420/042Member 4 - Profits distributed</v>
          </cell>
        </row>
        <row r="181">
          <cell r="C181" t="str">
            <v>LONG TERM  INTEREST LIABILITIES</v>
          </cell>
          <cell r="M181" t="str">
            <v>5500/000LONG TERM  INTEREST LIABILITIES</v>
          </cell>
        </row>
        <row r="182">
          <cell r="C182" t="str">
            <v>Nedbank - Bond</v>
          </cell>
          <cell r="M182" t="str">
            <v>5500/001Nedbank - Bond</v>
          </cell>
        </row>
        <row r="183">
          <cell r="C183" t="str">
            <v>First National Bank - Bond</v>
          </cell>
          <cell r="M183" t="str">
            <v>5500/002First National Bank - Bond</v>
          </cell>
        </row>
        <row r="184">
          <cell r="C184" t="str">
            <v>Investec - Bond</v>
          </cell>
          <cell r="M184" t="str">
            <v>5500/003Investec - Bond</v>
          </cell>
        </row>
        <row r="185">
          <cell r="C185" t="str">
            <v>Loan 4 **********</v>
          </cell>
          <cell r="M185" t="str">
            <v>5500/004Loan 4 **********</v>
          </cell>
        </row>
        <row r="186">
          <cell r="C186" t="str">
            <v>Bay Motors</v>
          </cell>
          <cell r="M186" t="str">
            <v>5500/005Bay Motors</v>
          </cell>
        </row>
        <row r="187">
          <cell r="C187" t="str">
            <v>Short term portion of long term loans</v>
          </cell>
          <cell r="M187" t="str">
            <v>5520/000Short term portion of long term loans</v>
          </cell>
        </row>
        <row r="188">
          <cell r="C188" t="str">
            <v>LONG TERM INTEREST FREE LOANS</v>
          </cell>
          <cell r="M188" t="str">
            <v>5550/000LONG TERM INTEREST FREE LOANS</v>
          </cell>
        </row>
        <row r="189">
          <cell r="C189" t="str">
            <v>Quickvest 259 (Pty) Ltd</v>
          </cell>
          <cell r="M189" t="str">
            <v>5550/001Quickvest 259 (Pty) Ltd</v>
          </cell>
        </row>
        <row r="190">
          <cell r="C190" t="str">
            <v>Scarlet Moon Trust</v>
          </cell>
          <cell r="M190" t="str">
            <v>5550/002Scarlet Moon Trust</v>
          </cell>
        </row>
        <row r="191">
          <cell r="C191" t="str">
            <v>Rochstrei Trust</v>
          </cell>
          <cell r="M191" t="str">
            <v>5550/003Rochstrei Trust</v>
          </cell>
        </row>
        <row r="192">
          <cell r="C192" t="str">
            <v>Tembador 100 (Pty) Ltd</v>
          </cell>
          <cell r="M192" t="str">
            <v>5550/004Tembador 100 (Pty) Ltd</v>
          </cell>
        </row>
        <row r="193">
          <cell r="C193" t="str">
            <v>P R Steyn</v>
          </cell>
          <cell r="M193" t="str">
            <v>5550/005P R Steyn</v>
          </cell>
        </row>
        <row r="194">
          <cell r="C194" t="str">
            <v>INSTALLMENT SALE CREDITORS</v>
          </cell>
          <cell r="M194" t="str">
            <v>5600/000INSTALLMENT SALE CREDITORS</v>
          </cell>
        </row>
        <row r="195">
          <cell r="C195" t="str">
            <v>A Wiffen</v>
          </cell>
          <cell r="M195" t="str">
            <v>5600/001A Wiffen</v>
          </cell>
        </row>
        <row r="196">
          <cell r="C196" t="str">
            <v>Tembador 100 (Pty) Ltd</v>
          </cell>
          <cell r="M196" t="str">
            <v>5600/002Tembador 100 (Pty) Ltd</v>
          </cell>
        </row>
        <row r="197">
          <cell r="C197" t="str">
            <v>Point Village Restaurant 1 CC</v>
          </cell>
          <cell r="M197" t="str">
            <v>5600/003Point Village Restaurant 1 CC</v>
          </cell>
        </row>
        <row r="198">
          <cell r="C198" t="str">
            <v>Point Village Restaurant 2 CC</v>
          </cell>
          <cell r="M198" t="str">
            <v>5600/004Point Village Restaurant 2 CC</v>
          </cell>
        </row>
        <row r="199">
          <cell r="C199" t="str">
            <v>CShell 172 (Pty) Ltd</v>
          </cell>
          <cell r="M199" t="str">
            <v>5600/005CShell 172 (Pty) Ltd</v>
          </cell>
        </row>
        <row r="200">
          <cell r="C200" t="str">
            <v>P R Steyn</v>
          </cell>
          <cell r="M200" t="str">
            <v>5600/006P R Steyn</v>
          </cell>
        </row>
        <row r="201">
          <cell r="C201" t="str">
            <v>Scarlet Moon Investments CC (Sea Gypsy)</v>
          </cell>
          <cell r="M201" t="str">
            <v>5600/007Scarlet Moon Investments CC (Sea Gypsy)</v>
          </cell>
        </row>
        <row r="202">
          <cell r="C202" t="str">
            <v>DHL</v>
          </cell>
          <cell r="M202" t="str">
            <v>5600/008DHL</v>
          </cell>
        </row>
        <row r="203">
          <cell r="C203" t="str">
            <v>DEFERRED TAX</v>
          </cell>
          <cell r="M203" t="str">
            <v>5700/000DEFERRED TAX</v>
          </cell>
        </row>
        <row r="204">
          <cell r="C204" t="str">
            <v>Deferred tax balance b/fwd</v>
          </cell>
          <cell r="M204" t="str">
            <v>5700/010Deferred tax balance b/fwd</v>
          </cell>
        </row>
        <row r="205">
          <cell r="C205" t="str">
            <v>Deferred tax on depreciation for year</v>
          </cell>
          <cell r="M205" t="str">
            <v>5700/011Deferred tax on depreciation for year</v>
          </cell>
        </row>
        <row r="206">
          <cell r="C206" t="str">
            <v>Deferred tax on tax loss for year</v>
          </cell>
          <cell r="M206" t="str">
            <v>5700/012Deferred tax on tax loss for year</v>
          </cell>
        </row>
        <row r="207">
          <cell r="C207" t="str">
            <v>Deferred tax adjustment previous year</v>
          </cell>
          <cell r="M207" t="str">
            <v>5700/013Deferred tax adjustment previous year</v>
          </cell>
        </row>
        <row r="208">
          <cell r="C208" t="str">
            <v>LAND &amp; BUILDINGS - COST</v>
          </cell>
          <cell r="M208" t="str">
            <v>6100/000LAND &amp; BUILDINGS - COST</v>
          </cell>
        </row>
        <row r="209">
          <cell r="C209" t="str">
            <v>Land_Buildings - Cost B/fwd</v>
          </cell>
          <cell r="M209" t="str">
            <v>6100/001Land_Buildings - Cost B/fwd</v>
          </cell>
        </row>
        <row r="210">
          <cell r="C210" t="str">
            <v>Land_Buildings - Additions</v>
          </cell>
          <cell r="M210" t="str">
            <v>6100/002Land_Buildings - Additions</v>
          </cell>
        </row>
        <row r="211">
          <cell r="C211" t="str">
            <v>Land_Buildings - Cost of sales</v>
          </cell>
          <cell r="M211" t="str">
            <v>6100/003Land_Buildings - Cost of sales</v>
          </cell>
        </row>
        <row r="212">
          <cell r="C212" t="str">
            <v>LAND &amp; BUILDINGS - ACC DEPR</v>
          </cell>
          <cell r="M212" t="str">
            <v>6100/020LAND &amp; BUILDINGS - ACC DEPR</v>
          </cell>
        </row>
        <row r="213">
          <cell r="C213" t="str">
            <v>Land &amp; Buildings - Acc depr B/fwd</v>
          </cell>
          <cell r="M213" t="str">
            <v>6100/021Land &amp; Buildings - Acc depr B/fwd</v>
          </cell>
        </row>
        <row r="214">
          <cell r="C214" t="str">
            <v>Land &amp; Buildings - Acc depr this year</v>
          </cell>
          <cell r="M214" t="str">
            <v>6100/022Land &amp; Buildings - Acc depr this year</v>
          </cell>
        </row>
        <row r="215">
          <cell r="C215" t="str">
            <v>Land &amp; Buildings - Acc depr on sales</v>
          </cell>
          <cell r="M215" t="str">
            <v>6100/023Land &amp; Buildings - Acc depr on sales</v>
          </cell>
        </row>
        <row r="216">
          <cell r="C216" t="str">
            <v>PLANT &amp; MACHINERY - COST</v>
          </cell>
          <cell r="M216" t="str">
            <v>6150/000PLANT &amp; MACHINERY - COST</v>
          </cell>
        </row>
        <row r="217">
          <cell r="C217" t="str">
            <v>Plant &amp; machinery - cost b/fwd</v>
          </cell>
          <cell r="M217" t="str">
            <v>6150/001Plant &amp; machinery - cost b/fwd</v>
          </cell>
        </row>
        <row r="218">
          <cell r="C218" t="str">
            <v>Plant &amp; machinery - Additions</v>
          </cell>
          <cell r="M218" t="str">
            <v>6150/002Plant &amp; machinery - Additions</v>
          </cell>
        </row>
        <row r="219">
          <cell r="C219" t="str">
            <v>Plant &amp; machinery - Cost of sales</v>
          </cell>
          <cell r="M219" t="str">
            <v>6150/003Plant &amp; machinery - Cost of sales</v>
          </cell>
        </row>
        <row r="220">
          <cell r="C220" t="str">
            <v>PLANT &amp; MACHINERY - ACC DEPR</v>
          </cell>
          <cell r="M220" t="str">
            <v>6150/020PLANT &amp; MACHINERY - ACC DEPR</v>
          </cell>
        </row>
        <row r="221">
          <cell r="C221" t="str">
            <v>Plant &amp; Machinery - Acc depr b/fwd</v>
          </cell>
          <cell r="M221" t="str">
            <v>6150/021Plant &amp; Machinery - Acc depr b/fwd</v>
          </cell>
        </row>
        <row r="222">
          <cell r="C222" t="str">
            <v>Plant &amp; machinery - depr this year</v>
          </cell>
          <cell r="M222" t="str">
            <v>6150/022Plant &amp; machinery - depr this year</v>
          </cell>
        </row>
        <row r="223">
          <cell r="C223" t="str">
            <v>Plant &amp; machinery - acc depr on sales</v>
          </cell>
          <cell r="M223" t="str">
            <v>6150/023Plant &amp; machinery - acc depr on sales</v>
          </cell>
        </row>
        <row r="224">
          <cell r="C224" t="str">
            <v>MOTOR VEHICLES - COST</v>
          </cell>
          <cell r="M224" t="str">
            <v>6200/000MOTOR VEHICLES - COST</v>
          </cell>
        </row>
        <row r="225">
          <cell r="C225" t="str">
            <v>Motor Vehicles - Cost B/fwd</v>
          </cell>
          <cell r="M225" t="str">
            <v>6200/001Motor Vehicles - Cost B/fwd</v>
          </cell>
        </row>
        <row r="226">
          <cell r="C226" t="str">
            <v>Motor Vehicles - Additions</v>
          </cell>
          <cell r="M226" t="str">
            <v>6200/002Motor Vehicles - Additions</v>
          </cell>
        </row>
        <row r="227">
          <cell r="C227" t="str">
            <v>Motor Vehicles - Cost of sales</v>
          </cell>
          <cell r="M227" t="str">
            <v>6200/003Motor Vehicles - Cost of sales</v>
          </cell>
        </row>
        <row r="228">
          <cell r="C228" t="str">
            <v>MOTOR VEHICLES - ACC DEPR</v>
          </cell>
          <cell r="M228" t="str">
            <v>6200/020MOTOR VEHICLES - ACC DEPR</v>
          </cell>
        </row>
        <row r="229">
          <cell r="C229" t="str">
            <v>Motor vehicles - Acc depr b/fwd</v>
          </cell>
          <cell r="M229" t="str">
            <v>6200/021Motor vehicles - Acc depr b/fwd</v>
          </cell>
        </row>
        <row r="230">
          <cell r="C230" t="str">
            <v>Motor vehicles - Depr this year</v>
          </cell>
          <cell r="M230" t="str">
            <v>6200/022Motor vehicles - Depr this year</v>
          </cell>
        </row>
        <row r="231">
          <cell r="C231" t="str">
            <v>Motor vehicles - Acc depr on sales</v>
          </cell>
          <cell r="M231" t="str">
            <v>6200/023Motor vehicles - Acc depr on sales</v>
          </cell>
        </row>
        <row r="232">
          <cell r="C232" t="str">
            <v>ELECTRONIC EQUIPMENT - COST</v>
          </cell>
          <cell r="M232" t="str">
            <v>6250/000ELECTRONIC EQUIPMENT - COST</v>
          </cell>
        </row>
        <row r="233">
          <cell r="C233" t="str">
            <v>Electronic equipment - Cost b/fwd</v>
          </cell>
          <cell r="M233" t="str">
            <v>6250/001Electronic equipment - Cost b/fwd</v>
          </cell>
        </row>
        <row r="234">
          <cell r="C234" t="str">
            <v>Electronic equipment - Additions</v>
          </cell>
          <cell r="M234" t="str">
            <v>6250/002Electronic equipment - Additions</v>
          </cell>
        </row>
        <row r="235">
          <cell r="C235" t="str">
            <v>Electronic equipment - Cost of sales</v>
          </cell>
          <cell r="M235" t="str">
            <v>6250/003Electronic equipment - Cost of sales</v>
          </cell>
        </row>
        <row r="236">
          <cell r="C236" t="str">
            <v>ELECTRONIC EQUIPMENT - ACC DEPR</v>
          </cell>
          <cell r="M236" t="str">
            <v>6250/020ELECTRONIC EQUIPMENT - ACC DEPR</v>
          </cell>
        </row>
        <row r="237">
          <cell r="C237" t="str">
            <v>Electronic equipment - Acc depr B/fwd</v>
          </cell>
          <cell r="M237" t="str">
            <v>6250/021Electronic equipment - Acc depr B/fwd</v>
          </cell>
        </row>
        <row r="238">
          <cell r="C238" t="str">
            <v>Electronic equipment - Depr this year</v>
          </cell>
          <cell r="M238" t="str">
            <v>6250/022Electronic equipment - Depr this year</v>
          </cell>
        </row>
        <row r="239">
          <cell r="C239" t="str">
            <v>Electronic equipment - Acc depr on sales</v>
          </cell>
          <cell r="M239" t="str">
            <v>6250/023Electronic equipment - Acc depr on sales</v>
          </cell>
        </row>
        <row r="240">
          <cell r="C240" t="str">
            <v>OFFICE EQUIPMENT - COST</v>
          </cell>
          <cell r="M240" t="str">
            <v>6300/000OFFICE EQUIPMENT - COST</v>
          </cell>
        </row>
        <row r="241">
          <cell r="C241" t="str">
            <v>Office Equipment - Cost B/fwd</v>
          </cell>
          <cell r="M241" t="str">
            <v>6300/001Office Equipment - Cost B/fwd</v>
          </cell>
        </row>
        <row r="242">
          <cell r="C242" t="str">
            <v>Office Equipment - Additions</v>
          </cell>
          <cell r="M242" t="str">
            <v>6300/002Office Equipment - Additions</v>
          </cell>
        </row>
        <row r="243">
          <cell r="C243" t="str">
            <v>Office Equipment - Cost of sales</v>
          </cell>
          <cell r="M243" t="str">
            <v>6300/003Office Equipment - Cost of sales</v>
          </cell>
        </row>
        <row r="244">
          <cell r="C244" t="str">
            <v>OFFICE EQUIPMENT - ACC DEPR</v>
          </cell>
          <cell r="M244" t="str">
            <v>6300/020OFFICE EQUIPMENT - ACC DEPR</v>
          </cell>
        </row>
        <row r="245">
          <cell r="C245" t="str">
            <v>Office equipment - Acc depr B/fwd</v>
          </cell>
          <cell r="M245" t="str">
            <v>6300/021Office equipment - Acc depr B/fwd</v>
          </cell>
        </row>
        <row r="246">
          <cell r="C246" t="str">
            <v>Office equipment - Depr this year</v>
          </cell>
          <cell r="M246" t="str">
            <v>6300/022Office equipment - Depr this year</v>
          </cell>
        </row>
        <row r="247">
          <cell r="C247" t="str">
            <v>Office equipment - Acc depr on sales</v>
          </cell>
          <cell r="M247" t="str">
            <v>6300/023Office equipment - Acc depr on sales</v>
          </cell>
        </row>
        <row r="248">
          <cell r="C248" t="str">
            <v>FURNITURE &amp; FITTINGS - COST</v>
          </cell>
          <cell r="M248" t="str">
            <v>6350/000FURNITURE &amp; FITTINGS - COST</v>
          </cell>
        </row>
        <row r="249">
          <cell r="C249" t="str">
            <v>Furniture &amp; fittings - Cost B/fwd</v>
          </cell>
          <cell r="M249" t="str">
            <v>6350/001Furniture &amp; fittings - Cost B/fwd</v>
          </cell>
        </row>
        <row r="250">
          <cell r="C250" t="str">
            <v>Furniture &amp; fittings - Additions</v>
          </cell>
          <cell r="M250" t="str">
            <v>6350/002Furniture &amp; fittings - Additions</v>
          </cell>
        </row>
        <row r="251">
          <cell r="C251" t="str">
            <v>Furniture &amp; fittings - Cost of sales</v>
          </cell>
          <cell r="M251" t="str">
            <v>6350/003Furniture &amp; fittings - Cost of sales</v>
          </cell>
        </row>
        <row r="252">
          <cell r="C252" t="str">
            <v>FURNITURE &amp; FITTINGS - ACC DEPR</v>
          </cell>
          <cell r="M252" t="str">
            <v>6350/020FURNITURE &amp; FITTINGS - ACC DEPR</v>
          </cell>
        </row>
        <row r="253">
          <cell r="C253" t="str">
            <v>Furniture &amp; fittings - Acc depr B/fwd</v>
          </cell>
          <cell r="M253" t="str">
            <v>6350/021Furniture &amp; fittings - Acc depr B/fwd</v>
          </cell>
        </row>
        <row r="254">
          <cell r="C254" t="str">
            <v>Furniture &amp; fittings - Depr this year</v>
          </cell>
          <cell r="M254" t="str">
            <v>6350/022Furniture &amp; fittings - Depr this year</v>
          </cell>
        </row>
        <row r="255">
          <cell r="C255" t="str">
            <v>Furniture &amp; fittings - Acc depr on sales</v>
          </cell>
          <cell r="M255" t="str">
            <v>6350/023Furniture &amp; fittings - Acc depr on sales</v>
          </cell>
        </row>
        <row r="256">
          <cell r="C256" t="str">
            <v>OTHER FIXED ASSETS  - COST</v>
          </cell>
          <cell r="M256" t="str">
            <v>6600/000OTHER FIXED ASSETS  - COST</v>
          </cell>
        </row>
        <row r="257">
          <cell r="C257" t="str">
            <v>Other fixed assets - Cost B/fwd</v>
          </cell>
          <cell r="M257" t="str">
            <v>6600/001Other fixed assets - Cost B/fwd</v>
          </cell>
        </row>
        <row r="258">
          <cell r="C258" t="str">
            <v>Other fixed assets - Additions</v>
          </cell>
          <cell r="M258" t="str">
            <v>6600/002Other fixed assets - Additions</v>
          </cell>
        </row>
        <row r="259">
          <cell r="C259" t="str">
            <v>Other fixed assets - Cost of sales</v>
          </cell>
          <cell r="M259" t="str">
            <v>6600/003Other fixed assets - Cost of sales</v>
          </cell>
        </row>
        <row r="260">
          <cell r="C260" t="str">
            <v>OTHER FIXED ASSETS - ACC DEPR</v>
          </cell>
          <cell r="M260" t="str">
            <v>6600/020OTHER FIXED ASSETS - ACC DEPR</v>
          </cell>
        </row>
        <row r="261">
          <cell r="C261" t="str">
            <v>Other fixed assets - Acc depr b/fwd</v>
          </cell>
          <cell r="M261" t="str">
            <v>6600/021Other fixed assets - Acc depr b/fwd</v>
          </cell>
        </row>
        <row r="262">
          <cell r="C262" t="str">
            <v>Other fixed assets - Depr this year</v>
          </cell>
          <cell r="M262" t="str">
            <v>6600/022Other fixed assets - Depr this year</v>
          </cell>
        </row>
        <row r="263">
          <cell r="C263" t="str">
            <v>Other fixed assets - Acc depr on sales</v>
          </cell>
          <cell r="M263" t="str">
            <v>6600/023Other fixed assets - Acc depr on sales</v>
          </cell>
        </row>
        <row r="264">
          <cell r="C264" t="str">
            <v>GOODWILL/INTANGIBLE ASSETS</v>
          </cell>
          <cell r="M264" t="str">
            <v>7000/000GOODWILL/INTANGIBLE ASSETS</v>
          </cell>
        </row>
        <row r="265">
          <cell r="C265" t="str">
            <v>Goodwill Cost</v>
          </cell>
          <cell r="M265" t="str">
            <v>7000/010Goodwill Cost</v>
          </cell>
        </row>
        <row r="266">
          <cell r="C266" t="str">
            <v>Goodwill - surplus on revaluation</v>
          </cell>
          <cell r="M266" t="str">
            <v>7000/015Goodwill - surplus on revaluation</v>
          </cell>
        </row>
        <row r="267">
          <cell r="C267" t="str">
            <v>Goodwill - write down this year</v>
          </cell>
          <cell r="M267" t="str">
            <v>7000/020Goodwill - write down this year</v>
          </cell>
        </row>
        <row r="268">
          <cell r="C268" t="str">
            <v>Goodwill - write down last year</v>
          </cell>
          <cell r="M268" t="str">
            <v>7000/025Goodwill - write down last year</v>
          </cell>
        </row>
        <row r="269">
          <cell r="C269" t="str">
            <v>INVESTMENTS</v>
          </cell>
          <cell r="M269" t="str">
            <v>7100/000INVESTMENTS</v>
          </cell>
        </row>
        <row r="270">
          <cell r="C270" t="str">
            <v>LISTED INVESTMENTS</v>
          </cell>
          <cell r="M270" t="str">
            <v>7100/100LISTED INVESTMENTS</v>
          </cell>
        </row>
        <row r="271">
          <cell r="C271" t="str">
            <v>Listed 1 ************</v>
          </cell>
          <cell r="M271" t="str">
            <v>7100/101Listed 1 ************</v>
          </cell>
        </row>
        <row r="272">
          <cell r="C272" t="str">
            <v>Listed 2 *************</v>
          </cell>
          <cell r="M272" t="str">
            <v>7100/102Listed 2 *************</v>
          </cell>
        </row>
        <row r="273">
          <cell r="C273" t="str">
            <v>Listed 3 ***************</v>
          </cell>
          <cell r="M273" t="str">
            <v>7100/103Listed 3 ***************</v>
          </cell>
        </row>
        <row r="274">
          <cell r="C274" t="str">
            <v>Listed 4 ************</v>
          </cell>
          <cell r="M274" t="str">
            <v>7100/104Listed 4 ************</v>
          </cell>
        </row>
        <row r="275">
          <cell r="C275" t="str">
            <v>Listed 5 ************</v>
          </cell>
          <cell r="M275" t="str">
            <v>7100/105Listed 5 ************</v>
          </cell>
        </row>
        <row r="276">
          <cell r="C276" t="str">
            <v>OTHER INVESTMENTS</v>
          </cell>
          <cell r="M276" t="str">
            <v>7100/200OTHER INVESTMENTS</v>
          </cell>
        </row>
        <row r="277">
          <cell r="C277" t="str">
            <v>ABSA - Money Market Account</v>
          </cell>
          <cell r="M277" t="str">
            <v>7100/201ABSA - Money Market Account</v>
          </cell>
        </row>
        <row r="278">
          <cell r="C278" t="str">
            <v>Farm</v>
          </cell>
          <cell r="M278" t="str">
            <v>7100/202Farm</v>
          </cell>
        </row>
        <row r="279">
          <cell r="C279" t="str">
            <v>Other investment 3 ************</v>
          </cell>
          <cell r="M279" t="str">
            <v>7100/203Other investment 3 ************</v>
          </cell>
        </row>
        <row r="280">
          <cell r="C280" t="str">
            <v>Other investment 4 ************</v>
          </cell>
          <cell r="M280" t="str">
            <v>7100/204Other investment 4 ************</v>
          </cell>
        </row>
        <row r="281">
          <cell r="C281" t="str">
            <v>Other investment 5 *************</v>
          </cell>
          <cell r="M281" t="str">
            <v>7100/205Other investment 5 *************</v>
          </cell>
        </row>
        <row r="282">
          <cell r="C282" t="str">
            <v>CONNECTED COMPANIES</v>
          </cell>
          <cell r="M282" t="str">
            <v>7450/000CONNECTED COMPANIES</v>
          </cell>
        </row>
        <row r="283">
          <cell r="C283" t="str">
            <v>Clifton Dunes Investments 111 (Pty) Ltd</v>
          </cell>
          <cell r="M283" t="str">
            <v>7450/001Clifton Dunes Investments 111 (Pty) Ltd</v>
          </cell>
        </row>
        <row r="284">
          <cell r="C284" t="str">
            <v>Connected co 2 **********</v>
          </cell>
          <cell r="M284" t="str">
            <v>7450/002Connected co 2 **********</v>
          </cell>
        </row>
        <row r="285">
          <cell r="C285" t="str">
            <v>Connected co 3 **********</v>
          </cell>
          <cell r="M285" t="str">
            <v>7450/003Connected co 3 **********</v>
          </cell>
        </row>
        <row r="286">
          <cell r="C286" t="str">
            <v>Connected co 4 ***********</v>
          </cell>
          <cell r="M286" t="str">
            <v>7450/004Connected co 4 ***********</v>
          </cell>
        </row>
        <row r="287">
          <cell r="C287" t="str">
            <v>Connected co 5 ***********</v>
          </cell>
          <cell r="M287" t="str">
            <v>7450/005Connected co 5 ***********</v>
          </cell>
        </row>
        <row r="288">
          <cell r="C288" t="str">
            <v>OTHER NON CURRENT RECEIVABLES</v>
          </cell>
          <cell r="M288" t="str">
            <v>7460/000OTHER NON CURRENT RECEIVABLES</v>
          </cell>
        </row>
        <row r="289">
          <cell r="C289" t="str">
            <v>K Harris - Loan</v>
          </cell>
          <cell r="M289" t="str">
            <v>7460/001K Harris - Loan</v>
          </cell>
        </row>
        <row r="290">
          <cell r="C290" t="str">
            <v>Tembador 100 (Pty) Ltd</v>
          </cell>
          <cell r="M290" t="str">
            <v>7460/002Tembador 100 (Pty) Ltd</v>
          </cell>
        </row>
        <row r="291">
          <cell r="C291" t="str">
            <v>A Wiffen</v>
          </cell>
          <cell r="M291" t="str">
            <v>7460/003A Wiffen</v>
          </cell>
        </row>
        <row r="292">
          <cell r="C292" t="str">
            <v>Wel van Pas Trust</v>
          </cell>
          <cell r="M292" t="str">
            <v>7460/006Wel van Pas Trust</v>
          </cell>
        </row>
        <row r="293">
          <cell r="C293" t="str">
            <v>Wouter de Wet Family Trust</v>
          </cell>
          <cell r="M293" t="str">
            <v>7460/007Wouter de Wet Family Trust</v>
          </cell>
        </row>
        <row r="294">
          <cell r="C294" t="str">
            <v>Barbara Bosch Family Trust</v>
          </cell>
          <cell r="M294" t="str">
            <v>7460/008Barbara Bosch Family Trust</v>
          </cell>
        </row>
        <row r="295">
          <cell r="C295" t="str">
            <v>J Wiese</v>
          </cell>
          <cell r="M295" t="str">
            <v>7460/009J Wiese</v>
          </cell>
        </row>
        <row r="296">
          <cell r="C296" t="str">
            <v>INVENTORY</v>
          </cell>
          <cell r="M296" t="str">
            <v>7500/000INVENTORY</v>
          </cell>
        </row>
        <row r="297">
          <cell r="C297" t="str">
            <v>Raw materials</v>
          </cell>
          <cell r="M297" t="str">
            <v>7500/001Raw materials</v>
          </cell>
        </row>
        <row r="298">
          <cell r="C298" t="str">
            <v>Work in progress</v>
          </cell>
          <cell r="M298" t="str">
            <v>7500/002Work in progress</v>
          </cell>
        </row>
        <row r="299">
          <cell r="C299" t="str">
            <v>Finished goods</v>
          </cell>
          <cell r="M299" t="str">
            <v>7500/003Finished goods</v>
          </cell>
        </row>
        <row r="300">
          <cell r="C300" t="str">
            <v>Trading stock</v>
          </cell>
          <cell r="M300" t="str">
            <v>7500/004Trading stock</v>
          </cell>
        </row>
        <row r="301">
          <cell r="C301" t="str">
            <v>DEBTORS</v>
          </cell>
          <cell r="M301" t="str">
            <v>8000/000DEBTORS</v>
          </cell>
        </row>
        <row r="302">
          <cell r="C302" t="str">
            <v>Trade debtors</v>
          </cell>
          <cell r="M302" t="str">
            <v>8010/000Trade debtors</v>
          </cell>
        </row>
        <row r="303">
          <cell r="C303" t="str">
            <v>Service deposits</v>
          </cell>
          <cell r="M303" t="str">
            <v>8020/000Service deposits</v>
          </cell>
        </row>
        <row r="304">
          <cell r="C304" t="str">
            <v>Less: Provision For Doubtful Debts</v>
          </cell>
          <cell r="M304" t="str">
            <v>8050/000Less: Provision For Doubtful Debts</v>
          </cell>
        </row>
        <row r="305">
          <cell r="C305" t="str">
            <v>Sundry Customers</v>
          </cell>
          <cell r="M305" t="str">
            <v>8200/000Sundry Customers</v>
          </cell>
        </row>
        <row r="306">
          <cell r="C306" t="str">
            <v>Prepayments</v>
          </cell>
          <cell r="M306" t="str">
            <v>8200/010Prepayments</v>
          </cell>
        </row>
        <row r="307">
          <cell r="C307" t="str">
            <v>Staff Loans</v>
          </cell>
          <cell r="M307" t="str">
            <v>8200/020Staff Loans</v>
          </cell>
        </row>
        <row r="308">
          <cell r="C308" t="str">
            <v>BANK ACCOUNTS</v>
          </cell>
          <cell r="M308" t="str">
            <v>8400/000BANK ACCOUNTS</v>
          </cell>
        </row>
        <row r="309">
          <cell r="C309" t="str">
            <v>ABSA - Current Account Cshell 172</v>
          </cell>
          <cell r="M309" t="str">
            <v>8410/000ABSA - Current Account Cshell 172</v>
          </cell>
        </row>
        <row r="310">
          <cell r="C310" t="str">
            <v>ABSA - Current Account Bay Motors</v>
          </cell>
          <cell r="M310" t="str">
            <v>8420/000ABSA - Current Account Bay Motors</v>
          </cell>
        </row>
        <row r="311">
          <cell r="C311" t="str">
            <v>Standard Bank</v>
          </cell>
          <cell r="M311" t="str">
            <v>8430/000Standard Bank</v>
          </cell>
        </row>
        <row r="312">
          <cell r="C312" t="str">
            <v>Bank account 4 **********</v>
          </cell>
          <cell r="M312" t="str">
            <v>8440/000Bank account 4 **********</v>
          </cell>
        </row>
        <row r="313">
          <cell r="C313" t="str">
            <v>Bank account 5 **********</v>
          </cell>
          <cell r="M313" t="str">
            <v>8450/000Bank account 5 **********</v>
          </cell>
        </row>
        <row r="314">
          <cell r="C314" t="str">
            <v>Bank account 6 ***********</v>
          </cell>
          <cell r="M314" t="str">
            <v>8460/000Bank account 6 ***********</v>
          </cell>
        </row>
        <row r="315">
          <cell r="C315" t="str">
            <v>Cash on hand</v>
          </cell>
          <cell r="M315" t="str">
            <v>8500/000Cash on hand</v>
          </cell>
        </row>
        <row r="316">
          <cell r="C316" t="str">
            <v>Petty Cash</v>
          </cell>
          <cell r="M316" t="str">
            <v>8550/000Petty Cash</v>
          </cell>
        </row>
        <row r="317">
          <cell r="C317" t="str">
            <v>SHORT TERM LOANS</v>
          </cell>
          <cell r="M317" t="str">
            <v>8900/000SHORT TERM LOANS</v>
          </cell>
        </row>
        <row r="318">
          <cell r="C318" t="str">
            <v>Equipment Creditor</v>
          </cell>
          <cell r="M318" t="str">
            <v>8900/001Equipment Creditor</v>
          </cell>
        </row>
        <row r="319">
          <cell r="C319" t="str">
            <v>Short term 2 *******</v>
          </cell>
          <cell r="M319" t="str">
            <v>8900/002Short term 2 *******</v>
          </cell>
        </row>
        <row r="320">
          <cell r="C320" t="str">
            <v>Short term 3 *********</v>
          </cell>
          <cell r="M320" t="str">
            <v>8900/003Short term 3 *********</v>
          </cell>
        </row>
        <row r="321">
          <cell r="C321" t="str">
            <v>Short term portion of long term loans</v>
          </cell>
          <cell r="M321" t="str">
            <v>8900/004Short term portion of long term loans</v>
          </cell>
        </row>
        <row r="322">
          <cell r="C322" t="str">
            <v>CREDITORS</v>
          </cell>
          <cell r="M322" t="str">
            <v>9000/000CREDITORS</v>
          </cell>
        </row>
        <row r="323">
          <cell r="C323" t="str">
            <v>Trade creditors</v>
          </cell>
          <cell r="M323" t="str">
            <v>9010/000Trade creditors</v>
          </cell>
        </row>
        <row r="324">
          <cell r="C324" t="str">
            <v>Sundry Suppliers</v>
          </cell>
          <cell r="M324" t="str">
            <v>9200/000Sundry Suppliers</v>
          </cell>
        </row>
        <row r="325">
          <cell r="C325" t="str">
            <v>Accounting / Audit Fee Accrual</v>
          </cell>
          <cell r="M325" t="str">
            <v>9200/010Accounting / Audit Fee Accrual</v>
          </cell>
        </row>
        <row r="326">
          <cell r="C326" t="str">
            <v>Other Accruals</v>
          </cell>
          <cell r="M326" t="str">
            <v>9200/020Other Accruals</v>
          </cell>
        </row>
        <row r="327">
          <cell r="C327" t="str">
            <v>Salary &amp; Wages Control</v>
          </cell>
          <cell r="M327" t="str">
            <v>9250/000Salary &amp; Wages Control</v>
          </cell>
        </row>
        <row r="328">
          <cell r="C328" t="str">
            <v>TAXATION</v>
          </cell>
          <cell r="M328" t="str">
            <v>9300/000TAXATION</v>
          </cell>
        </row>
        <row r="329">
          <cell r="C329" t="str">
            <v>Balance b/fwd</v>
          </cell>
          <cell r="M329" t="str">
            <v>9300/010Balance b/fwd</v>
          </cell>
        </row>
        <row r="330">
          <cell r="C330" t="str">
            <v>Tax provision this year</v>
          </cell>
          <cell r="M330" t="str">
            <v>9300/020Tax provision this year</v>
          </cell>
        </row>
        <row r="331">
          <cell r="C331" t="str">
            <v>Over-/Underprovision previous year</v>
          </cell>
          <cell r="M331" t="str">
            <v>9300/030Over-/Underprovision previous year</v>
          </cell>
        </row>
        <row r="332">
          <cell r="C332" t="str">
            <v>Tax paid for previous year provisions</v>
          </cell>
          <cell r="M332" t="str">
            <v>9300/040Tax paid for previous year provisions</v>
          </cell>
        </row>
        <row r="333">
          <cell r="C333" t="str">
            <v>1st Provisional Paid</v>
          </cell>
          <cell r="M333" t="str">
            <v>9300/0501st Provisional Paid</v>
          </cell>
        </row>
        <row r="334">
          <cell r="C334" t="str">
            <v>2nd Provisional Paid</v>
          </cell>
          <cell r="M334" t="str">
            <v>9300/0602nd Provisional Paid</v>
          </cell>
        </row>
        <row r="335">
          <cell r="C335" t="str">
            <v>3rd Provisional paid</v>
          </cell>
          <cell r="M335" t="str">
            <v>9300/0703rd Provisional paid</v>
          </cell>
        </row>
        <row r="336">
          <cell r="C336" t="str">
            <v>STC paid for last year provision</v>
          </cell>
          <cell r="M336" t="str">
            <v>9300/080STC paid for last year provision</v>
          </cell>
        </row>
        <row r="337">
          <cell r="C337" t="str">
            <v>STC Provision this year</v>
          </cell>
          <cell r="M337" t="str">
            <v>9300/090STC Provision this year</v>
          </cell>
        </row>
        <row r="338">
          <cell r="C338" t="str">
            <v>Tax paid on Foreign Dividends</v>
          </cell>
          <cell r="M338" t="str">
            <v>9300/100Tax paid on Foreign Dividends</v>
          </cell>
        </row>
        <row r="339">
          <cell r="C339" t="str">
            <v>Dividends Payable</v>
          </cell>
          <cell r="M339" t="str">
            <v>9350/000Dividends Payable</v>
          </cell>
        </row>
        <row r="340">
          <cell r="C340" t="str">
            <v>Provision for Future Expenses</v>
          </cell>
          <cell r="M340" t="str">
            <v>9400/000Provision for Future Expenses</v>
          </cell>
        </row>
        <row r="341">
          <cell r="C341" t="str">
            <v>Provision for Insurance</v>
          </cell>
          <cell r="M341" t="str">
            <v>9400/010Provision for Insurance</v>
          </cell>
        </row>
        <row r="342">
          <cell r="C342" t="str">
            <v>Provision for Salary Bonus</v>
          </cell>
          <cell r="M342" t="str">
            <v>9400/020Provision for Salary Bonus</v>
          </cell>
        </row>
        <row r="343">
          <cell r="C343" t="str">
            <v>VALUE ADDED TAX</v>
          </cell>
          <cell r="M343" t="str">
            <v>9500/000VALUE ADDED TAX</v>
          </cell>
        </row>
        <row r="344">
          <cell r="C344" t="str">
            <v>VAT account</v>
          </cell>
          <cell r="M344" t="str">
            <v>9501/000VAT account</v>
          </cell>
        </row>
        <row r="345">
          <cell r="C345" t="str">
            <v>----------------------------------------</v>
          </cell>
          <cell r="M345" t="str">
            <v>9510/000----------------------------------------</v>
          </cell>
        </row>
        <row r="346">
          <cell r="C346" t="str">
            <v>Opening Balance / Suspense Account</v>
          </cell>
          <cell r="M346" t="str">
            <v>9990/000Opening Balance / Suspense Account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tateENG"/>
      <sheetName val="StateENGFinal"/>
      <sheetName val="Criteria"/>
      <sheetName val="ExceptionReport"/>
      <sheetName val="TrialBalance"/>
      <sheetName val="VAT"/>
      <sheetName val="Journals"/>
      <sheetName val="TB2018"/>
      <sheetName val="GL2018"/>
      <sheetName val="FixAssetsRegister"/>
      <sheetName val="A Wiffen"/>
      <sheetName val="Loan Account1"/>
      <sheetName val="Trade Receivables"/>
      <sheetName val="Service deposits"/>
      <sheetName val="Prepayments"/>
      <sheetName val="Staff loans"/>
      <sheetName val="Sundry debtors"/>
      <sheetName val="Bank balances"/>
      <sheetName val="Cash on hand"/>
      <sheetName val="Trade payables"/>
      <sheetName val="Sundry suppliers"/>
      <sheetName val="Accounting fees"/>
      <sheetName val="Other accruals"/>
      <sheetName val="Salary control"/>
      <sheetName val="HPLead"/>
      <sheetName val="HP1"/>
      <sheetName val="StateENGA"/>
      <sheetName val="TrialBalanceA"/>
      <sheetName val="JournalsA"/>
      <sheetName val="StateENGB"/>
      <sheetName val="TrialBalanceB"/>
      <sheetName val="JournalsB"/>
      <sheetName val="A_Wiffen4"/>
      <sheetName val="Loan_Account14"/>
      <sheetName val="Trade_Receivables4"/>
      <sheetName val="Service_deposits4"/>
      <sheetName val="Staff_loans4"/>
      <sheetName val="Sundry_debtors4"/>
      <sheetName val="Bank_balances4"/>
      <sheetName val="Cash_on_hand4"/>
      <sheetName val="Trade_payables4"/>
      <sheetName val="Sundry_suppliers4"/>
      <sheetName val="Accounting_fees4"/>
      <sheetName val="Other_accruals4"/>
      <sheetName val="Salary_control4"/>
      <sheetName val="A_Wiffen2"/>
      <sheetName val="Loan_Account12"/>
      <sheetName val="Trade_Receivables2"/>
      <sheetName val="Service_deposits2"/>
      <sheetName val="Staff_loans2"/>
      <sheetName val="Sundry_debtors2"/>
      <sheetName val="Bank_balances2"/>
      <sheetName val="Cash_on_hand2"/>
      <sheetName val="Trade_payables2"/>
      <sheetName val="Sundry_suppliers2"/>
      <sheetName val="Accounting_fees2"/>
      <sheetName val="Other_accruals2"/>
      <sheetName val="Salary_control2"/>
      <sheetName val="A_Wiffen"/>
      <sheetName val="Loan_Account1"/>
      <sheetName val="Trade_Receivables"/>
      <sheetName val="Service_deposits"/>
      <sheetName val="Staff_loans"/>
      <sheetName val="Sundry_debtors"/>
      <sheetName val="Bank_balances"/>
      <sheetName val="Cash_on_hand"/>
      <sheetName val="Trade_payables"/>
      <sheetName val="Sundry_suppliers"/>
      <sheetName val="Accounting_fees"/>
      <sheetName val="Other_accruals"/>
      <sheetName val="Salary_control"/>
      <sheetName val="A_Wiffen1"/>
      <sheetName val="Loan_Account11"/>
      <sheetName val="Trade_Receivables1"/>
      <sheetName val="Service_deposits1"/>
      <sheetName val="Staff_loans1"/>
      <sheetName val="Sundry_debtors1"/>
      <sheetName val="Bank_balances1"/>
      <sheetName val="Cash_on_hand1"/>
      <sheetName val="Trade_payables1"/>
      <sheetName val="Sundry_suppliers1"/>
      <sheetName val="Accounting_fees1"/>
      <sheetName val="Other_accruals1"/>
      <sheetName val="Salary_control1"/>
      <sheetName val="A_Wiffen3"/>
      <sheetName val="Loan_Account13"/>
      <sheetName val="Trade_Receivables3"/>
      <sheetName val="Service_deposits3"/>
      <sheetName val="Staff_loans3"/>
      <sheetName val="Sundry_debtors3"/>
      <sheetName val="Bank_balances3"/>
      <sheetName val="Cash_on_hand3"/>
      <sheetName val="Trade_payables3"/>
      <sheetName val="Sundry_suppliers3"/>
      <sheetName val="Accounting_fees3"/>
      <sheetName val="Other_accruals3"/>
      <sheetName val="Salary_control3"/>
      <sheetName val="A_Wiffen8"/>
      <sheetName val="Loan_Account18"/>
      <sheetName val="Trade_Receivables8"/>
      <sheetName val="Service_deposits8"/>
      <sheetName val="Staff_loans8"/>
      <sheetName val="Sundry_debtors8"/>
      <sheetName val="Bank_balances8"/>
      <sheetName val="Cash_on_hand8"/>
      <sheetName val="Trade_payables8"/>
      <sheetName val="Sundry_suppliers8"/>
      <sheetName val="Accounting_fees8"/>
      <sheetName val="Other_accruals8"/>
      <sheetName val="Salary_control8"/>
      <sheetName val="A_Wiffen5"/>
      <sheetName val="Loan_Account15"/>
      <sheetName val="Trade_Receivables5"/>
      <sheetName val="Service_deposits5"/>
      <sheetName val="Staff_loans5"/>
      <sheetName val="Sundry_debtors5"/>
      <sheetName val="Bank_balances5"/>
      <sheetName val="Cash_on_hand5"/>
      <sheetName val="Trade_payables5"/>
      <sheetName val="Sundry_suppliers5"/>
      <sheetName val="Accounting_fees5"/>
      <sheetName val="Other_accruals5"/>
      <sheetName val="Salary_control5"/>
      <sheetName val="A_Wiffen6"/>
      <sheetName val="Loan_Account16"/>
      <sheetName val="Trade_Receivables6"/>
      <sheetName val="Service_deposits6"/>
      <sheetName val="Staff_loans6"/>
      <sheetName val="Sundry_debtors6"/>
      <sheetName val="Bank_balances6"/>
      <sheetName val="Cash_on_hand6"/>
      <sheetName val="Trade_payables6"/>
      <sheetName val="Sundry_suppliers6"/>
      <sheetName val="Accounting_fees6"/>
      <sheetName val="Other_accruals6"/>
      <sheetName val="Salary_control6"/>
      <sheetName val="A_Wiffen7"/>
      <sheetName val="Loan_Account17"/>
      <sheetName val="Trade_Receivables7"/>
      <sheetName val="Service_deposits7"/>
      <sheetName val="Staff_loans7"/>
      <sheetName val="Sundry_debtors7"/>
      <sheetName val="Bank_balances7"/>
      <sheetName val="Cash_on_hand7"/>
      <sheetName val="Trade_payables7"/>
      <sheetName val="Sundry_suppliers7"/>
      <sheetName val="Accounting_fees7"/>
      <sheetName val="Other_accruals7"/>
      <sheetName val="Salary_control7"/>
      <sheetName val="A_Wiffen9"/>
      <sheetName val="Loan_Account19"/>
      <sheetName val="Trade_Receivables9"/>
      <sheetName val="Service_deposits9"/>
      <sheetName val="Staff_loans9"/>
      <sheetName val="Sundry_debtors9"/>
      <sheetName val="Bank_balances9"/>
      <sheetName val="Cash_on_hand9"/>
      <sheetName val="Trade_payables9"/>
      <sheetName val="Sundry_suppliers9"/>
      <sheetName val="Accounting_fees9"/>
      <sheetName val="Other_accruals9"/>
      <sheetName val="Salary_control9"/>
      <sheetName val="A_Wiffen10"/>
      <sheetName val="Loan_Account110"/>
      <sheetName val="Trade_Receivables10"/>
      <sheetName val="Service_deposits10"/>
      <sheetName val="Staff_loans10"/>
      <sheetName val="Sundry_debtors10"/>
      <sheetName val="Bank_balances10"/>
      <sheetName val="Cash_on_hand10"/>
      <sheetName val="Trade_payables10"/>
      <sheetName val="Sundry_suppliers10"/>
      <sheetName val="Accounting_fees10"/>
      <sheetName val="Other_accruals10"/>
      <sheetName val="Salary_control10"/>
      <sheetName val="A_Wiffen11"/>
      <sheetName val="Loan_Account111"/>
      <sheetName val="Trade_Receivables11"/>
      <sheetName val="Service_deposits11"/>
      <sheetName val="Staff_loans11"/>
      <sheetName val="Sundry_debtors11"/>
      <sheetName val="Bank_balances11"/>
      <sheetName val="Cash_on_hand11"/>
      <sheetName val="Trade_payables11"/>
      <sheetName val="Sundry_suppliers11"/>
      <sheetName val="Accounting_fees11"/>
      <sheetName val="Other_accruals11"/>
      <sheetName val="Salary_control11"/>
      <sheetName val="A_Wiffen12"/>
      <sheetName val="Loan_Account112"/>
      <sheetName val="Trade_Receivables12"/>
      <sheetName val="Service_deposits12"/>
      <sheetName val="Staff_loans12"/>
      <sheetName val="Sundry_debtors12"/>
      <sheetName val="Bank_balances12"/>
      <sheetName val="Cash_on_hand12"/>
      <sheetName val="Trade_payables12"/>
      <sheetName val="Sundry_suppliers12"/>
      <sheetName val="Accounting_fees12"/>
      <sheetName val="Other_accruals12"/>
      <sheetName val="Salary_control12"/>
      <sheetName val="A_Wiffen13"/>
      <sheetName val="Loan_Account113"/>
      <sheetName val="Trade_Receivables13"/>
      <sheetName val="Service_deposits13"/>
      <sheetName val="Staff_loans13"/>
      <sheetName val="Sundry_debtors13"/>
      <sheetName val="Bank_balances13"/>
      <sheetName val="Cash_on_hand13"/>
      <sheetName val="Trade_payables13"/>
      <sheetName val="Sundry_suppliers13"/>
      <sheetName val="Accounting_fees13"/>
      <sheetName val="Other_accruals13"/>
      <sheetName val="Salary_control13"/>
      <sheetName val="A_Wiffen14"/>
      <sheetName val="Loan_Account114"/>
      <sheetName val="Trade_Receivables14"/>
      <sheetName val="Service_deposits14"/>
      <sheetName val="Staff_loans14"/>
      <sheetName val="Sundry_debtors14"/>
      <sheetName val="Bank_balances14"/>
      <sheetName val="Cash_on_hand14"/>
      <sheetName val="Trade_payables14"/>
      <sheetName val="Sundry_suppliers14"/>
      <sheetName val="Accounting_fees14"/>
      <sheetName val="Other_accruals14"/>
      <sheetName val="Salary_control14"/>
      <sheetName val="A_Wiffen17"/>
      <sheetName val="Loan_Account117"/>
      <sheetName val="Trade_Receivables17"/>
      <sheetName val="Service_deposits17"/>
      <sheetName val="Staff_loans17"/>
      <sheetName val="Sundry_debtors17"/>
      <sheetName val="Bank_balances17"/>
      <sheetName val="Cash_on_hand17"/>
      <sheetName val="Trade_payables17"/>
      <sheetName val="Sundry_suppliers17"/>
      <sheetName val="Accounting_fees17"/>
      <sheetName val="Other_accruals17"/>
      <sheetName val="Salary_control17"/>
      <sheetName val="A_Wiffen16"/>
      <sheetName val="Loan_Account116"/>
      <sheetName val="Trade_Receivables16"/>
      <sheetName val="Service_deposits16"/>
      <sheetName val="Staff_loans16"/>
      <sheetName val="Sundry_debtors16"/>
      <sheetName val="Bank_balances16"/>
      <sheetName val="Cash_on_hand16"/>
      <sheetName val="Trade_payables16"/>
      <sheetName val="Sundry_suppliers16"/>
      <sheetName val="Accounting_fees16"/>
      <sheetName val="Other_accruals16"/>
      <sheetName val="Salary_control16"/>
      <sheetName val="A_Wiffen15"/>
      <sheetName val="Loan_Account115"/>
      <sheetName val="Trade_Receivables15"/>
      <sheetName val="Service_deposits15"/>
      <sheetName val="Staff_loans15"/>
      <sheetName val="Sundry_debtors15"/>
      <sheetName val="Bank_balances15"/>
      <sheetName val="Cash_on_hand15"/>
      <sheetName val="Trade_payables15"/>
      <sheetName val="Sundry_suppliers15"/>
      <sheetName val="Accounting_fees15"/>
      <sheetName val="Other_accruals15"/>
      <sheetName val="Salary_control15"/>
      <sheetName val="A_Wiffen18"/>
      <sheetName val="Loan_Account118"/>
      <sheetName val="Trade_Receivables18"/>
      <sheetName val="Service_deposits18"/>
      <sheetName val="Staff_loans18"/>
      <sheetName val="Sundry_debtors18"/>
      <sheetName val="Bank_balances18"/>
      <sheetName val="Cash_on_hand18"/>
      <sheetName val="Trade_payables18"/>
      <sheetName val="Sundry_suppliers18"/>
      <sheetName val="Accounting_fees18"/>
      <sheetName val="Other_accruals18"/>
      <sheetName val="Salary_control18"/>
      <sheetName val="A_Wiffen19"/>
      <sheetName val="Loan_Account119"/>
      <sheetName val="Trade_Receivables19"/>
      <sheetName val="Service_deposits19"/>
      <sheetName val="Staff_loans19"/>
      <sheetName val="Sundry_debtors19"/>
      <sheetName val="Bank_balances19"/>
      <sheetName val="Cash_on_hand19"/>
      <sheetName val="Trade_payables19"/>
      <sheetName val="Sundry_suppliers19"/>
      <sheetName val="Accounting_fees19"/>
      <sheetName val="Other_accruals19"/>
      <sheetName val="Salary_control19"/>
      <sheetName val="A_Wiffen20"/>
      <sheetName val="Loan_Account120"/>
      <sheetName val="Trade_Receivables20"/>
      <sheetName val="Service_deposits20"/>
      <sheetName val="Staff_loans20"/>
      <sheetName val="Sundry_debtors20"/>
      <sheetName val="Bank_balances20"/>
      <sheetName val="Cash_on_hand20"/>
      <sheetName val="Trade_payables20"/>
      <sheetName val="Sundry_suppliers20"/>
      <sheetName val="Accounting_fees20"/>
      <sheetName val="Other_accruals20"/>
      <sheetName val="Salary_control20"/>
      <sheetName val="A_Wiffen21"/>
      <sheetName val="Loan_Account121"/>
      <sheetName val="Trade_Receivables21"/>
      <sheetName val="Service_deposits21"/>
      <sheetName val="Staff_loans21"/>
      <sheetName val="Sundry_debtors21"/>
      <sheetName val="Bank_balances21"/>
      <sheetName val="Cash_on_hand21"/>
      <sheetName val="Trade_payables21"/>
      <sheetName val="Sundry_suppliers21"/>
      <sheetName val="Accounting_fees21"/>
      <sheetName val="Other_accruals21"/>
      <sheetName val="Salary_control21"/>
      <sheetName val="A_Wiffen22"/>
      <sheetName val="Loan_Account122"/>
      <sheetName val="Trade_Receivables22"/>
      <sheetName val="Service_deposits22"/>
      <sheetName val="Staff_loans22"/>
      <sheetName val="Sundry_debtors22"/>
      <sheetName val="Bank_balances22"/>
      <sheetName val="Cash_on_hand22"/>
      <sheetName val="Trade_payables22"/>
      <sheetName val="Sundry_suppliers22"/>
      <sheetName val="Accounting_fees22"/>
      <sheetName val="Other_accruals22"/>
      <sheetName val="Salary_control22"/>
      <sheetName val="A_Wiffen23"/>
      <sheetName val="Loan_Account123"/>
      <sheetName val="Trade_Receivables23"/>
      <sheetName val="Service_deposits23"/>
      <sheetName val="Staff_loans23"/>
      <sheetName val="Sundry_debtors23"/>
      <sheetName val="Bank_balances23"/>
      <sheetName val="Cash_on_hand23"/>
      <sheetName val="Trade_payables23"/>
      <sheetName val="Sundry_suppliers23"/>
      <sheetName val="Accounting_fees23"/>
      <sheetName val="Other_accruals23"/>
      <sheetName val="Salary_control23"/>
      <sheetName val="A_Wiffen24"/>
      <sheetName val="Loan_Account124"/>
      <sheetName val="Trade_Receivables24"/>
      <sheetName val="Service_deposits24"/>
      <sheetName val="Staff_loans24"/>
      <sheetName val="Sundry_debtors24"/>
      <sheetName val="Bank_balances24"/>
      <sheetName val="Cash_on_hand24"/>
      <sheetName val="Trade_payables24"/>
      <sheetName val="Sundry_suppliers24"/>
      <sheetName val="Accounting_fees24"/>
      <sheetName val="Other_accruals24"/>
      <sheetName val="Salary_control24"/>
      <sheetName val="A_Wiffen25"/>
      <sheetName val="Loan_Account125"/>
      <sheetName val="Trade_Receivables25"/>
      <sheetName val="Service_deposits25"/>
      <sheetName val="Staff_loans25"/>
      <sheetName val="Sundry_debtors25"/>
      <sheetName val="Bank_balances25"/>
      <sheetName val="Cash_on_hand25"/>
      <sheetName val="Trade_payables25"/>
      <sheetName val="Sundry_suppliers25"/>
      <sheetName val="Accounting_fees25"/>
      <sheetName val="Other_accruals25"/>
      <sheetName val="Salary_control25"/>
      <sheetName val="A_Wiffen28"/>
      <sheetName val="Loan_Account128"/>
      <sheetName val="Trade_Receivables28"/>
      <sheetName val="Service_deposits28"/>
      <sheetName val="Staff_loans28"/>
      <sheetName val="Sundry_debtors28"/>
      <sheetName val="Bank_balances28"/>
      <sheetName val="Cash_on_hand28"/>
      <sheetName val="Trade_payables28"/>
      <sheetName val="Sundry_suppliers28"/>
      <sheetName val="Accounting_fees28"/>
      <sheetName val="Other_accruals28"/>
      <sheetName val="Salary_control28"/>
      <sheetName val="A_Wiffen26"/>
      <sheetName val="Loan_Account126"/>
      <sheetName val="Trade_Receivables26"/>
      <sheetName val="Service_deposits26"/>
      <sheetName val="Staff_loans26"/>
      <sheetName val="Sundry_debtors26"/>
      <sheetName val="Bank_balances26"/>
      <sheetName val="Cash_on_hand26"/>
      <sheetName val="Trade_payables26"/>
      <sheetName val="Sundry_suppliers26"/>
      <sheetName val="Accounting_fees26"/>
      <sheetName val="Other_accruals26"/>
      <sheetName val="Salary_control26"/>
      <sheetName val="A_Wiffen27"/>
      <sheetName val="Loan_Account127"/>
      <sheetName val="Trade_Receivables27"/>
      <sheetName val="Service_deposits27"/>
      <sheetName val="Staff_loans27"/>
      <sheetName val="Sundry_debtors27"/>
      <sheetName val="Bank_balances27"/>
      <sheetName val="Cash_on_hand27"/>
      <sheetName val="Trade_payables27"/>
      <sheetName val="Sundry_suppliers27"/>
      <sheetName val="Accounting_fees27"/>
      <sheetName val="Other_accruals27"/>
      <sheetName val="Salary_control2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L5" t="str">
            <v>1000/001Sales</v>
          </cell>
        </row>
      </sheetData>
      <sheetData sheetId="28"/>
      <sheetData sheetId="29"/>
      <sheetData sheetId="30">
        <row r="5">
          <cell r="L5" t="str">
            <v>1000/001Sales</v>
          </cell>
        </row>
        <row r="159">
          <cell r="L159" t="str">
            <v>5105/000MEMBERS' CONTRIBUTIONS</v>
          </cell>
        </row>
        <row r="160">
          <cell r="L160" t="str">
            <v>5105/001A Wiffen</v>
          </cell>
        </row>
        <row r="161">
          <cell r="L161" t="str">
            <v>5105/002</v>
          </cell>
        </row>
        <row r="162">
          <cell r="L162" t="str">
            <v>5105/003</v>
          </cell>
        </row>
        <row r="163">
          <cell r="L163" t="str">
            <v>5105/004</v>
          </cell>
        </row>
        <row r="164">
          <cell r="L164" t="str">
            <v>5120/000VALUATION RESERVE</v>
          </cell>
        </row>
        <row r="165">
          <cell r="L165" t="str">
            <v>5120/001Valuation reserve - Balance b/fwd</v>
          </cell>
        </row>
        <row r="166">
          <cell r="L166" t="str">
            <v>5120/002Valuation reserve - Additions</v>
          </cell>
        </row>
        <row r="167">
          <cell r="L167" t="str">
            <v>5120/003Valuation reserve - transfer to p/l</v>
          </cell>
        </row>
        <row r="168">
          <cell r="L168" t="str">
            <v>5130/000OTHER RESERVES</v>
          </cell>
        </row>
        <row r="169">
          <cell r="L169" t="str">
            <v>5130/001Other reserves - Balance B/fwd</v>
          </cell>
        </row>
        <row r="170">
          <cell r="L170" t="str">
            <v>5130/002Other reserves - Additions</v>
          </cell>
        </row>
        <row r="171">
          <cell r="L171" t="str">
            <v>5130/003Other reserves - transfer</v>
          </cell>
        </row>
        <row r="172">
          <cell r="L172" t="str">
            <v>5200/000Retained Income / (Accumulated Loss)</v>
          </cell>
        </row>
        <row r="173">
          <cell r="L173" t="str">
            <v>5420/000MEMBERS' LOANS</v>
          </cell>
        </row>
        <row r="174">
          <cell r="L174" t="str">
            <v>5420/010Member 1 - balance b/fwd</v>
          </cell>
        </row>
        <row r="175">
          <cell r="L175" t="str">
            <v>5420/011Member 1 - Advance/Repayment in year</v>
          </cell>
        </row>
        <row r="176">
          <cell r="L176" t="str">
            <v>5420/012Member 1 - Profits distributed</v>
          </cell>
        </row>
        <row r="177">
          <cell r="L177" t="str">
            <v>5420/020Member 2 - balance b/fwd</v>
          </cell>
        </row>
        <row r="178">
          <cell r="L178" t="str">
            <v>5420/021Member 2 - Advance/Repayment in year</v>
          </cell>
        </row>
        <row r="179">
          <cell r="L179" t="str">
            <v>5420/022Member 2 - Profits distributed</v>
          </cell>
        </row>
        <row r="180">
          <cell r="L180" t="str">
            <v>5420/030Member 3 - balance b/fwd</v>
          </cell>
        </row>
        <row r="181">
          <cell r="L181" t="str">
            <v>5420/031Member 3 - Advance/Repayment in year</v>
          </cell>
        </row>
        <row r="182">
          <cell r="L182" t="str">
            <v>5420/032Member 3 - Profits distributed</v>
          </cell>
        </row>
        <row r="183">
          <cell r="L183" t="str">
            <v>5420/040Member 4 - balance b/fwd</v>
          </cell>
        </row>
        <row r="184">
          <cell r="L184" t="str">
            <v>5420/041Member 4 - Advance/Repayment in year</v>
          </cell>
        </row>
        <row r="185">
          <cell r="L185" t="str">
            <v>5420/042Member 4 - Profits distributed</v>
          </cell>
        </row>
        <row r="186">
          <cell r="L186" t="str">
            <v>5500/000LONG TERM  INTEREST LIABILITIES</v>
          </cell>
        </row>
        <row r="187">
          <cell r="L187" t="str">
            <v>5500/001</v>
          </cell>
        </row>
        <row r="188">
          <cell r="L188" t="str">
            <v>5500/002BBBBBBB</v>
          </cell>
        </row>
        <row r="189">
          <cell r="L189" t="str">
            <v>5500/003</v>
          </cell>
        </row>
        <row r="190">
          <cell r="L190" t="str">
            <v>5500/004cccccccccccc</v>
          </cell>
        </row>
        <row r="191">
          <cell r="L191" t="str">
            <v>5500/005</v>
          </cell>
        </row>
        <row r="192">
          <cell r="L192" t="str">
            <v>5500/005</v>
          </cell>
        </row>
        <row r="193">
          <cell r="L193" t="str">
            <v>5500/005</v>
          </cell>
        </row>
        <row r="194">
          <cell r="L194" t="str">
            <v>5500/005</v>
          </cell>
        </row>
        <row r="195">
          <cell r="L195" t="str">
            <v>5500/005</v>
          </cell>
        </row>
        <row r="196">
          <cell r="L196" t="str">
            <v>5500/005</v>
          </cell>
        </row>
        <row r="197">
          <cell r="L197" t="str">
            <v>5500/005</v>
          </cell>
        </row>
        <row r="198">
          <cell r="L198" t="str">
            <v>5500/005</v>
          </cell>
        </row>
        <row r="199">
          <cell r="L199" t="str">
            <v>5500/005</v>
          </cell>
        </row>
        <row r="200">
          <cell r="L200" t="str">
            <v>5520/000Short term portion of long term loans</v>
          </cell>
        </row>
        <row r="201">
          <cell r="L201" t="str">
            <v>5550/000LONG TERM INTEREST FREE LOANS</v>
          </cell>
        </row>
        <row r="202">
          <cell r="L202" t="str">
            <v>5550/001</v>
          </cell>
        </row>
        <row r="203">
          <cell r="L203" t="str">
            <v>5550/002</v>
          </cell>
        </row>
        <row r="204">
          <cell r="L204" t="str">
            <v>5550/003</v>
          </cell>
        </row>
        <row r="205">
          <cell r="L205" t="str">
            <v>5550/004</v>
          </cell>
        </row>
        <row r="206">
          <cell r="L206" t="str">
            <v>5550/005</v>
          </cell>
        </row>
        <row r="207">
          <cell r="L207" t="str">
            <v>5600/001</v>
          </cell>
        </row>
        <row r="208">
          <cell r="L208" t="str">
            <v>5600/002</v>
          </cell>
        </row>
        <row r="209">
          <cell r="L209" t="str">
            <v>5600/003</v>
          </cell>
        </row>
        <row r="210">
          <cell r="L210" t="str">
            <v>5600/004</v>
          </cell>
        </row>
        <row r="211">
          <cell r="L211" t="str">
            <v>5600/005</v>
          </cell>
        </row>
        <row r="212">
          <cell r="L212" t="str">
            <v>5600/006</v>
          </cell>
        </row>
        <row r="213">
          <cell r="L213" t="str">
            <v>5600/007</v>
          </cell>
        </row>
        <row r="214">
          <cell r="L214" t="str">
            <v>5600/008</v>
          </cell>
        </row>
        <row r="215">
          <cell r="L215" t="str">
            <v>5600/008</v>
          </cell>
        </row>
        <row r="216">
          <cell r="L216" t="str">
            <v>5600/008</v>
          </cell>
        </row>
        <row r="217">
          <cell r="L217" t="str">
            <v>5600/008</v>
          </cell>
        </row>
        <row r="218">
          <cell r="L218" t="str">
            <v>5600/008</v>
          </cell>
        </row>
        <row r="219">
          <cell r="L219" t="str">
            <v>5700/000DEFERRED TAX</v>
          </cell>
        </row>
        <row r="220">
          <cell r="L220" t="str">
            <v>5700/010Deferred tax balance on depreciation b/fwd</v>
          </cell>
        </row>
        <row r="221">
          <cell r="L221" t="str">
            <v>5700/010Deferred tax balance on tax loss b/fwd</v>
          </cell>
        </row>
        <row r="222">
          <cell r="L222" t="str">
            <v>5700/011Deferred tax on depreciation for year</v>
          </cell>
        </row>
        <row r="223">
          <cell r="L223" t="str">
            <v>5700/012Deferred tax on tax loss for year</v>
          </cell>
        </row>
        <row r="224">
          <cell r="L224" t="str">
            <v>5700/013Deferred tax adjustment previous year depreciation</v>
          </cell>
        </row>
        <row r="225">
          <cell r="L225" t="str">
            <v>5700/013Deferred tax adjustment previous year tax loss</v>
          </cell>
        </row>
        <row r="226">
          <cell r="L226" t="str">
            <v>6100/000LAND &amp; BUILDINGS - COST</v>
          </cell>
        </row>
        <row r="227">
          <cell r="L227" t="str">
            <v>6100/001Land_Buildings - Cost B/fwd</v>
          </cell>
        </row>
        <row r="228">
          <cell r="L228" t="str">
            <v>6100/002Land_Buildings - Additions</v>
          </cell>
        </row>
        <row r="229">
          <cell r="L229" t="str">
            <v>6100/003Land_Buildings - Cost of sales</v>
          </cell>
        </row>
        <row r="230">
          <cell r="L230" t="str">
            <v>6100/020LAND &amp; BUILDINGS - ACC DEPR</v>
          </cell>
        </row>
        <row r="231">
          <cell r="L231" t="str">
            <v>6100/021Land &amp; Buildings - Acc depr B/fwd</v>
          </cell>
        </row>
        <row r="232">
          <cell r="L232" t="str">
            <v>6100/022Land &amp; Buildings - Acc depr this year</v>
          </cell>
        </row>
        <row r="233">
          <cell r="L233" t="str">
            <v>6100/023Land &amp; Buildings - Acc depr on sales</v>
          </cell>
        </row>
        <row r="234">
          <cell r="L234" t="str">
            <v>6150/000PLANT &amp; MACHINERY - COST</v>
          </cell>
        </row>
        <row r="235">
          <cell r="L235" t="str">
            <v>6150/001Plant &amp; machinery - cost b/fwd</v>
          </cell>
        </row>
        <row r="236">
          <cell r="L236" t="str">
            <v>6150/002Plant &amp; machinery - Additions</v>
          </cell>
        </row>
        <row r="237">
          <cell r="L237" t="str">
            <v>6150/003Plant &amp; machinery - Cost of sales</v>
          </cell>
        </row>
        <row r="238">
          <cell r="L238" t="str">
            <v>6150/020PLANT &amp; MACHINERY - ACC DEPR</v>
          </cell>
        </row>
        <row r="239">
          <cell r="L239" t="str">
            <v>6150/021Plant &amp; Machinery - Acc depr b/fwd</v>
          </cell>
        </row>
        <row r="240">
          <cell r="L240" t="str">
            <v>6150/022Plant &amp; machinery - depr this year</v>
          </cell>
        </row>
        <row r="241">
          <cell r="L241" t="str">
            <v>6150/023Plant &amp; machinery - acc depr on sales</v>
          </cell>
        </row>
        <row r="242">
          <cell r="L242" t="str">
            <v>6200/000MOTOR VEHICLES - COST</v>
          </cell>
        </row>
        <row r="243">
          <cell r="L243" t="str">
            <v>6200/001Motor Vehicles - Cost B/fwd</v>
          </cell>
        </row>
        <row r="244">
          <cell r="L244" t="str">
            <v>6200/002Motor Vehicles - Additions</v>
          </cell>
        </row>
        <row r="245">
          <cell r="L245" t="str">
            <v>6200/003Motor Vehicles - Cost of sales</v>
          </cell>
        </row>
        <row r="246">
          <cell r="L246" t="str">
            <v>6200/020MOTOR VEHICLES - ACC DEPR</v>
          </cell>
        </row>
        <row r="247">
          <cell r="L247" t="str">
            <v>6200/021Motor vehicles - Acc depr b/fwd</v>
          </cell>
        </row>
        <row r="248">
          <cell r="L248" t="str">
            <v>6200/022Motor vehicles - Depr this year</v>
          </cell>
        </row>
        <row r="249">
          <cell r="L249" t="str">
            <v>6200/023Motor vehicles - Acc depr on sales</v>
          </cell>
        </row>
        <row r="250">
          <cell r="L250" t="str">
            <v>6250/000ELECTRONIC EQUIPMENT - COST</v>
          </cell>
        </row>
        <row r="251">
          <cell r="L251" t="str">
            <v>6250/001Electronic equipment - Cost b/fwd</v>
          </cell>
        </row>
        <row r="252">
          <cell r="L252" t="str">
            <v>6250/002Electronic equipment - Additions</v>
          </cell>
        </row>
        <row r="253">
          <cell r="L253" t="str">
            <v>6250/003Electronic equipment - Cost of sales</v>
          </cell>
        </row>
        <row r="254">
          <cell r="L254" t="str">
            <v>6250/020ELECTRONIC EQUIPMENT - ACC DEPR</v>
          </cell>
        </row>
        <row r="255">
          <cell r="L255" t="str">
            <v>6250/021Electronic equipment - Acc depr B/fwd</v>
          </cell>
        </row>
        <row r="256">
          <cell r="L256" t="str">
            <v>6250/022Electronic equipment - Depr this year</v>
          </cell>
        </row>
        <row r="257">
          <cell r="L257" t="str">
            <v>6250/023Electronic equipment - Acc depr on sales</v>
          </cell>
        </row>
        <row r="258">
          <cell r="L258" t="str">
            <v>6300/000OFFICE EQUIPMENT - COST</v>
          </cell>
        </row>
        <row r="259">
          <cell r="L259" t="str">
            <v>6300/001Office Equipment - Cost B/fwd</v>
          </cell>
        </row>
        <row r="260">
          <cell r="L260" t="str">
            <v>6300/002Office Equipment - Additions</v>
          </cell>
        </row>
        <row r="261">
          <cell r="L261" t="str">
            <v>6300/003Office Equipment - Cost of sales</v>
          </cell>
        </row>
        <row r="262">
          <cell r="L262" t="str">
            <v>6300/020OFFICE EQUIPMENT - ACC DEPR</v>
          </cell>
        </row>
        <row r="263">
          <cell r="L263" t="str">
            <v>6300/021Office equipment - Acc depr B/fwd</v>
          </cell>
        </row>
        <row r="264">
          <cell r="L264" t="str">
            <v>6300/022Office equipment - Depr this year</v>
          </cell>
        </row>
        <row r="265">
          <cell r="L265" t="str">
            <v>6300/023Office equipment - Acc depr on sales</v>
          </cell>
        </row>
        <row r="266">
          <cell r="L266" t="str">
            <v>6350/000FURNITURE &amp; FITTINGS - COST</v>
          </cell>
        </row>
        <row r="267">
          <cell r="L267" t="str">
            <v>6350/001Furniture &amp; fittings - Cost B/fwd</v>
          </cell>
        </row>
        <row r="268">
          <cell r="L268" t="str">
            <v>6350/002Furniture &amp; fittings - Additions</v>
          </cell>
        </row>
        <row r="269">
          <cell r="L269" t="str">
            <v>6350/003Furniture &amp; fittings - Cost of sales</v>
          </cell>
        </row>
        <row r="270">
          <cell r="L270" t="str">
            <v>6350/020FURNITURE &amp; FITTINGS - ACC DEPR</v>
          </cell>
        </row>
        <row r="271">
          <cell r="L271" t="str">
            <v>6350/021Furniture &amp; fittings - Acc depr B/fwd</v>
          </cell>
        </row>
        <row r="272">
          <cell r="L272" t="str">
            <v>6350/022Furniture &amp; fittings - Depr this year</v>
          </cell>
        </row>
        <row r="273">
          <cell r="L273" t="str">
            <v>6350/023Furniture &amp; fittings - Acc depr on sales</v>
          </cell>
        </row>
        <row r="274">
          <cell r="L274" t="str">
            <v>6600/000OTHER FIXED ASSETS  - COST</v>
          </cell>
        </row>
        <row r="275">
          <cell r="L275" t="str">
            <v>6600/001Other fixed assets - Cost B/fwd</v>
          </cell>
        </row>
        <row r="276">
          <cell r="L276" t="str">
            <v>6600/002Other fixed assets - Additions</v>
          </cell>
        </row>
        <row r="277">
          <cell r="L277" t="str">
            <v>6600/003Other fixed assets - Cost of sales</v>
          </cell>
        </row>
        <row r="278">
          <cell r="L278" t="str">
            <v>6600/020OTHER FIXED ASSETS - ACC DEPR</v>
          </cell>
        </row>
        <row r="279">
          <cell r="L279" t="str">
            <v>6600/021Other fixed assets - Acc depr b/fwd</v>
          </cell>
        </row>
        <row r="280">
          <cell r="L280" t="str">
            <v>6600/022Other fixed assets - Depr this year</v>
          </cell>
        </row>
        <row r="281">
          <cell r="L281" t="str">
            <v>6600/023Other fixed assets - Acc depr on sales</v>
          </cell>
        </row>
        <row r="282">
          <cell r="L282" t="str">
            <v>7000/000GOODWILL/INTANGIBLE ASSETS</v>
          </cell>
        </row>
        <row r="283">
          <cell r="L283" t="str">
            <v>7000/010Goodwill Cost</v>
          </cell>
        </row>
        <row r="284">
          <cell r="L284" t="str">
            <v>7000/015Goodwill - surplus on revaluation</v>
          </cell>
        </row>
        <row r="285">
          <cell r="L285" t="str">
            <v>7000/020Goodwill - write down this year</v>
          </cell>
        </row>
        <row r="286">
          <cell r="L286" t="str">
            <v>7000/025Goodwill - write down last year</v>
          </cell>
        </row>
        <row r="287">
          <cell r="L287" t="str">
            <v>7100/000INVESTMENTS</v>
          </cell>
        </row>
        <row r="288">
          <cell r="L288" t="str">
            <v>7100/100LISTED INVESTMENTS</v>
          </cell>
        </row>
        <row r="289">
          <cell r="L289" t="str">
            <v>7100/101Listed 1 ************</v>
          </cell>
        </row>
        <row r="290">
          <cell r="L290" t="str">
            <v>7100/102Listed 2 *************</v>
          </cell>
        </row>
        <row r="291">
          <cell r="L291" t="str">
            <v>7100/103Listed 3 ***************</v>
          </cell>
        </row>
        <row r="292">
          <cell r="L292" t="str">
            <v>7100/104Listed 4 ************</v>
          </cell>
        </row>
        <row r="293">
          <cell r="L293" t="str">
            <v>7100/105Listed 5 ************</v>
          </cell>
        </row>
        <row r="294">
          <cell r="L294" t="str">
            <v>7100/200OTHER INVESTMENTS</v>
          </cell>
        </row>
        <row r="295">
          <cell r="L295" t="str">
            <v>7100/201</v>
          </cell>
        </row>
        <row r="296">
          <cell r="L296" t="str">
            <v>7100/202</v>
          </cell>
        </row>
        <row r="297">
          <cell r="L297" t="str">
            <v>7100/203Other investment 3 ************</v>
          </cell>
        </row>
        <row r="298">
          <cell r="L298" t="str">
            <v>7100/204Other investment 4 ************</v>
          </cell>
        </row>
        <row r="299">
          <cell r="L299" t="str">
            <v>7100/205Other investment 5 *************</v>
          </cell>
        </row>
        <row r="300">
          <cell r="L300" t="str">
            <v>7450/000CONNECTED COMPANIES</v>
          </cell>
        </row>
        <row r="301">
          <cell r="L301" t="str">
            <v>7450/001Connected co 1 **********</v>
          </cell>
        </row>
        <row r="302">
          <cell r="L302" t="str">
            <v>7450/002Connected co 2 **********</v>
          </cell>
        </row>
        <row r="303">
          <cell r="L303" t="str">
            <v>7450/003Connected co 3 **********</v>
          </cell>
        </row>
        <row r="304">
          <cell r="L304" t="str">
            <v>7450/004Connected co 4 ***********</v>
          </cell>
        </row>
        <row r="305">
          <cell r="L305" t="str">
            <v>7450/005Connected co 5 ***********</v>
          </cell>
        </row>
        <row r="306">
          <cell r="L306" t="str">
            <v>7460/000OTHER NON CURRENT RECEIVABLES</v>
          </cell>
        </row>
        <row r="307">
          <cell r="L307" t="str">
            <v>7460/001</v>
          </cell>
        </row>
        <row r="308">
          <cell r="L308" t="str">
            <v>7460/002</v>
          </cell>
        </row>
        <row r="309">
          <cell r="L309" t="str">
            <v>7460/003</v>
          </cell>
        </row>
        <row r="310">
          <cell r="L310" t="str">
            <v>7460/006</v>
          </cell>
        </row>
        <row r="311">
          <cell r="L311" t="str">
            <v>7460/007</v>
          </cell>
        </row>
        <row r="312">
          <cell r="L312" t="str">
            <v>7460/008</v>
          </cell>
        </row>
        <row r="313">
          <cell r="L313" t="str">
            <v>7460/009</v>
          </cell>
        </row>
        <row r="314">
          <cell r="L314" t="str">
            <v>7460/009</v>
          </cell>
        </row>
        <row r="315">
          <cell r="L315" t="str">
            <v>7500/000INVENTORY</v>
          </cell>
        </row>
        <row r="316">
          <cell r="L316" t="str">
            <v>7500/001Raw materials</v>
          </cell>
        </row>
        <row r="317">
          <cell r="L317" t="str">
            <v>7500/002Work in progress</v>
          </cell>
        </row>
        <row r="318">
          <cell r="L318" t="str">
            <v>7500/003Finished goods</v>
          </cell>
        </row>
        <row r="319">
          <cell r="L319" t="str">
            <v>7500/004Trading stock</v>
          </cell>
        </row>
        <row r="320">
          <cell r="L320" t="str">
            <v>8000/000DEBTORS</v>
          </cell>
        </row>
        <row r="321">
          <cell r="L321" t="str">
            <v>8010/000Trade debtors</v>
          </cell>
        </row>
        <row r="322">
          <cell r="L322" t="str">
            <v>8020/000Service deposits</v>
          </cell>
        </row>
        <row r="323">
          <cell r="L323" t="str">
            <v>8050/000Less: Provision For Doubtful Debts</v>
          </cell>
        </row>
        <row r="324">
          <cell r="L324" t="str">
            <v>8200/000Sundry Customers</v>
          </cell>
        </row>
        <row r="325">
          <cell r="L325" t="str">
            <v>8200/010Prepayments</v>
          </cell>
        </row>
        <row r="326">
          <cell r="L326" t="str">
            <v>8200/020Staff Loans</v>
          </cell>
        </row>
        <row r="327">
          <cell r="L327" t="str">
            <v>8400/000BANK ACCOUNTS</v>
          </cell>
        </row>
        <row r="328">
          <cell r="L328" t="str">
            <v>8410/000ABSA - Current account</v>
          </cell>
        </row>
        <row r="329">
          <cell r="L329" t="str">
            <v>8420/000</v>
          </cell>
        </row>
        <row r="330">
          <cell r="L330" t="str">
            <v>8430/000</v>
          </cell>
        </row>
        <row r="331">
          <cell r="L331" t="str">
            <v>8440/000</v>
          </cell>
        </row>
        <row r="332">
          <cell r="L332" t="str">
            <v>8450/000</v>
          </cell>
        </row>
        <row r="333">
          <cell r="L333" t="str">
            <v>8460/000</v>
          </cell>
        </row>
        <row r="334">
          <cell r="L334" t="str">
            <v>8500/000Cash on hand</v>
          </cell>
        </row>
        <row r="335">
          <cell r="L335" t="str">
            <v>8550/000Petty Cash</v>
          </cell>
        </row>
        <row r="336">
          <cell r="L336" t="str">
            <v>8900/000SHORT TERM LOANS</v>
          </cell>
        </row>
        <row r="337">
          <cell r="L337" t="str">
            <v>8900/001Equipment Creditor</v>
          </cell>
        </row>
        <row r="338">
          <cell r="L338" t="str">
            <v>8900/002Short term 2 *******</v>
          </cell>
        </row>
        <row r="339">
          <cell r="L339" t="str">
            <v>8900/003Short term 3 *********</v>
          </cell>
        </row>
        <row r="340">
          <cell r="L340" t="str">
            <v>8900/004Short term portion of long term loans</v>
          </cell>
        </row>
        <row r="341">
          <cell r="L341" t="str">
            <v>9000/000CREDITORS</v>
          </cell>
        </row>
        <row r="342">
          <cell r="L342" t="str">
            <v>9010/000Trade creditors</v>
          </cell>
        </row>
        <row r="343">
          <cell r="L343" t="str">
            <v>9200/000Sundry Suppliers</v>
          </cell>
        </row>
        <row r="344">
          <cell r="L344" t="str">
            <v>9200/010Accounting / Audit Fee Accrual</v>
          </cell>
        </row>
        <row r="345">
          <cell r="L345" t="str">
            <v>9200/020Other Accruals</v>
          </cell>
        </row>
        <row r="346">
          <cell r="L346" t="str">
            <v>9250/000Salary &amp; Wages Control</v>
          </cell>
        </row>
        <row r="347">
          <cell r="L347" t="str">
            <v>9300/000TAXATION</v>
          </cell>
        </row>
        <row r="348">
          <cell r="L348" t="str">
            <v>9300/010Balance b/fwd</v>
          </cell>
        </row>
        <row r="349">
          <cell r="L349" t="str">
            <v>9300/020Tax provision this year</v>
          </cell>
        </row>
        <row r="350">
          <cell r="L350" t="str">
            <v>9300/030Over-/Underprovision previous year</v>
          </cell>
        </row>
        <row r="351">
          <cell r="L351" t="str">
            <v>9300/040Tax paid for previous year provisions</v>
          </cell>
        </row>
        <row r="352">
          <cell r="L352" t="str">
            <v>9300/0501st Provisional Paid</v>
          </cell>
        </row>
        <row r="353">
          <cell r="L353" t="str">
            <v>9300/0602nd Provisional Paid</v>
          </cell>
        </row>
        <row r="354">
          <cell r="L354" t="str">
            <v>9300/0703rd Provisional paid</v>
          </cell>
        </row>
        <row r="355">
          <cell r="L355" t="str">
            <v>9300/080STC paid for last year provision</v>
          </cell>
        </row>
        <row r="356">
          <cell r="L356" t="str">
            <v>9300/090STC Provision this year</v>
          </cell>
        </row>
        <row r="357">
          <cell r="L357" t="str">
            <v>9300/100Tax paid on Foreign Dividends</v>
          </cell>
        </row>
        <row r="358">
          <cell r="L358" t="str">
            <v>9350/000Dividends Payable</v>
          </cell>
        </row>
        <row r="359">
          <cell r="L359" t="str">
            <v>9400/000Provision for Future Expenses</v>
          </cell>
        </row>
        <row r="360">
          <cell r="L360" t="str">
            <v>9400/010Provision for Insurance</v>
          </cell>
        </row>
        <row r="361">
          <cell r="L361" t="str">
            <v>9400/020Provision for Salary Bonus</v>
          </cell>
        </row>
        <row r="362">
          <cell r="L362" t="str">
            <v>9500/000VALUE ADDED TAX</v>
          </cell>
        </row>
        <row r="363">
          <cell r="L363" t="str">
            <v>9501/000VAT account</v>
          </cell>
        </row>
        <row r="364">
          <cell r="L364" t="str">
            <v>9510/000----------------------------------------</v>
          </cell>
        </row>
        <row r="365">
          <cell r="L365" t="str">
            <v>9990/000Opening Balance / Suspense Account</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Journals"/>
      <sheetName val="opsom"/>
      <sheetName val="DirRem"/>
      <sheetName val="VAT"/>
      <sheetName val="StateENG"/>
      <sheetName val="StateENGFinal"/>
      <sheetName val="FixAssetsRegister"/>
      <sheetName val="HPLead"/>
      <sheetName val="HP1 (2)"/>
      <sheetName val="Notas1"/>
      <sheetName val="DefTax"/>
      <sheetName val="ExceptionReport"/>
      <sheetName val="OBalanse"/>
      <sheetName val="Analities1"/>
      <sheetName val="Analities2"/>
      <sheetName val="FixAssets"/>
      <sheetName val="Goodwill"/>
      <sheetName val="Investments"/>
      <sheetName val="NonCurR"/>
      <sheetName val="Inventory"/>
      <sheetName val="Receivables"/>
      <sheetName val="CashBank"/>
      <sheetName val="bank2"/>
      <sheetName val="Reserves"/>
      <sheetName val="InterestBor"/>
      <sheetName val="InterestFree"/>
      <sheetName val="Creditors"/>
      <sheetName val="ShortLOans"/>
      <sheetName val="Tax"/>
      <sheetName val="Index"/>
      <sheetName val="Sales"/>
      <sheetName val="Salesrecon"/>
      <sheetName val="Rent"/>
      <sheetName val="HP1_(2)"/>
    </sheetNames>
    <sheetDataSet>
      <sheetData sheetId="0" refreshError="1"/>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2000/011Transport and Repair costs</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2150/000Roadworthy tests</v>
          </cell>
        </row>
        <row r="65">
          <cell r="K65" t="str">
            <v>2200/000Registration and plates</v>
          </cell>
        </row>
        <row r="66">
          <cell r="K66" t="str">
            <v>2400/000W/C/A</v>
          </cell>
        </row>
        <row r="67">
          <cell r="K67" t="str">
            <v>2400/010Staff welfare</v>
          </cell>
        </row>
        <row r="68">
          <cell r="K68" t="str">
            <v>2400/020Handtools</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2750/001First National Bank</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3000/071S J Renfield</v>
          </cell>
        </row>
        <row r="103">
          <cell r="K103" t="str">
            <v>3000/072H F D M Valentim</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3000/190Car Rental</v>
          </cell>
        </row>
        <row r="123">
          <cell r="K123" t="str">
            <v>3000/200</v>
          </cell>
        </row>
        <row r="124">
          <cell r="K124" t="str">
            <v>3000/210</v>
          </cell>
        </row>
        <row r="125">
          <cell r="K125" t="str">
            <v>3000/220</v>
          </cell>
        </row>
        <row r="126">
          <cell r="K126" t="str">
            <v>4210/000Pft/Loss on foreign exchange</v>
          </cell>
        </row>
        <row r="127">
          <cell r="K127" t="str">
            <v>4700/000FINANCE COSTS</v>
          </cell>
        </row>
        <row r="128">
          <cell r="K128" t="str">
            <v>4700/010Interest paid---------------------------</v>
          </cell>
        </row>
        <row r="129">
          <cell r="K129" t="str">
            <v>4700/011Standard Bank</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K148" t="str">
            <v>5100/000SHARE CAPITAL</v>
          </cell>
        </row>
        <row r="149">
          <cell r="K149" t="str">
            <v>5100/001Share Capital - Balance b/fwd</v>
          </cell>
        </row>
        <row r="150">
          <cell r="K150" t="str">
            <v>5100/002Share Capital - Additions</v>
          </cell>
        </row>
        <row r="151">
          <cell r="K151" t="str">
            <v>5105/000MEMBERS' CONTRIBUTIONS</v>
          </cell>
        </row>
        <row r="152">
          <cell r="K152" t="str">
            <v>5105/001S J Renfield</v>
          </cell>
        </row>
        <row r="153">
          <cell r="K153" t="str">
            <v>5105/002H F D M Valentim</v>
          </cell>
        </row>
        <row r="154">
          <cell r="K154" t="str">
            <v>5105/003Member 3*******</v>
          </cell>
        </row>
        <row r="155">
          <cell r="K155" t="str">
            <v>5105/004Member 4*******</v>
          </cell>
        </row>
        <row r="156">
          <cell r="K156" t="str">
            <v>5110/000SHARE PREMIUM</v>
          </cell>
        </row>
        <row r="157">
          <cell r="K157" t="str">
            <v>5110/001Share premium - Balance b/fwd</v>
          </cell>
        </row>
        <row r="158">
          <cell r="K158" t="str">
            <v>5110/002Share premium - Additions</v>
          </cell>
        </row>
        <row r="159">
          <cell r="K159" t="str">
            <v>5110/003Share premium - transfer</v>
          </cell>
        </row>
        <row r="160">
          <cell r="K160" t="str">
            <v>5120/000VALUATION RESERVE</v>
          </cell>
        </row>
        <row r="161">
          <cell r="K161" t="str">
            <v>5120/001Valuation reserve - Balance b/fwd</v>
          </cell>
        </row>
        <row r="162">
          <cell r="K162" t="str">
            <v>5120/002Valuation reserve - Additions</v>
          </cell>
        </row>
        <row r="163">
          <cell r="K163" t="str">
            <v>5120/003Valuation reserve - transfer to p/l</v>
          </cell>
        </row>
        <row r="164">
          <cell r="K164" t="str">
            <v>5130/000OTHER RESERVES</v>
          </cell>
        </row>
        <row r="165">
          <cell r="K165" t="str">
            <v>5130/001Other reserves - Balance B/fwd</v>
          </cell>
        </row>
        <row r="166">
          <cell r="K166" t="str">
            <v>5130/002Other reserves - Additions</v>
          </cell>
        </row>
        <row r="167">
          <cell r="K167" t="str">
            <v>5130/003Other reserves - transfer</v>
          </cell>
        </row>
        <row r="168">
          <cell r="K168" t="str">
            <v>5200/000Retained Income / (Accumulated Loss)</v>
          </cell>
        </row>
        <row r="169">
          <cell r="K169" t="str">
            <v>5400/000SHAREHOLDERS' LOANS</v>
          </cell>
        </row>
        <row r="170">
          <cell r="K170" t="str">
            <v>5400/001Shareholder 1 *************</v>
          </cell>
        </row>
        <row r="171">
          <cell r="K171" t="str">
            <v>5400/002Shareholder 2 ***********</v>
          </cell>
        </row>
        <row r="172">
          <cell r="K172" t="str">
            <v>5400/003Shareholder 3 ***********</v>
          </cell>
        </row>
        <row r="173">
          <cell r="K173" t="str">
            <v>5400/004Shareholder 4 *********</v>
          </cell>
        </row>
        <row r="174">
          <cell r="K174" t="str">
            <v>5400/005Shareholder 5 *********</v>
          </cell>
        </row>
        <row r="175">
          <cell r="K175" t="str">
            <v>5420/000MEMBERS' LOANS</v>
          </cell>
        </row>
        <row r="176">
          <cell r="K176" t="str">
            <v>5420/010Member 1 - balance b/fwd</v>
          </cell>
        </row>
        <row r="177">
          <cell r="K177" t="str">
            <v>5420/011Member 1 - Advance/Repayment in year</v>
          </cell>
        </row>
        <row r="178">
          <cell r="K178" t="str">
            <v>5420/012Member 1 - Profits distributed</v>
          </cell>
        </row>
        <row r="179">
          <cell r="K179" t="str">
            <v>5420/020Member 2 - balance b/fwd</v>
          </cell>
        </row>
        <row r="180">
          <cell r="K180" t="str">
            <v>5420/021Member 2 - Advance/Repayment in year</v>
          </cell>
        </row>
        <row r="181">
          <cell r="K181" t="str">
            <v>5420/022Member 2 - Profits distributed</v>
          </cell>
        </row>
        <row r="182">
          <cell r="K182" t="str">
            <v>5420/030Member 3 - balance b/fwd</v>
          </cell>
        </row>
        <row r="183">
          <cell r="K183" t="str">
            <v>5420/031Member 3 - Advance/Repayment in year</v>
          </cell>
        </row>
        <row r="184">
          <cell r="K184" t="str">
            <v>5420/032Member 3 - Profits distributed</v>
          </cell>
        </row>
        <row r="185">
          <cell r="K185" t="str">
            <v>5420/040Member 4 - balance b/fwd</v>
          </cell>
        </row>
        <row r="186">
          <cell r="K186" t="str">
            <v>5420/041Member 4 - Advance/Repayment in year</v>
          </cell>
        </row>
        <row r="187">
          <cell r="K187" t="str">
            <v>5420/042Member 4 - Profits distributed</v>
          </cell>
        </row>
        <row r="188">
          <cell r="K188" t="str">
            <v>5450/000DIRECTORS' LOANS</v>
          </cell>
        </row>
        <row r="189">
          <cell r="K189" t="str">
            <v>5450/001Director 1 **********</v>
          </cell>
        </row>
        <row r="190">
          <cell r="K190" t="str">
            <v>5450/002Director 2 **********</v>
          </cell>
        </row>
        <row r="191">
          <cell r="K191" t="str">
            <v>5450/003Director 3 *************</v>
          </cell>
        </row>
        <row r="192">
          <cell r="K192" t="str">
            <v>5450/004Director 4 **************</v>
          </cell>
        </row>
        <row r="193">
          <cell r="K193" t="str">
            <v>5450/005Director 5 **********</v>
          </cell>
        </row>
        <row r="194">
          <cell r="K194" t="str">
            <v>5460/000BENEFICIARY LOANS</v>
          </cell>
        </row>
        <row r="195">
          <cell r="K195" t="str">
            <v>5460/001B/ficiary 1 - Balance B/fwd</v>
          </cell>
        </row>
        <row r="196">
          <cell r="K196" t="str">
            <v>5460/002B/ficiary 1 - Distribution in year</v>
          </cell>
        </row>
        <row r="197">
          <cell r="K197" t="str">
            <v>5460/005B/ficiary 2 - Balance B/fwd</v>
          </cell>
        </row>
        <row r="198">
          <cell r="K198" t="str">
            <v>5460/006B/ficiary 2 - Distribution in year</v>
          </cell>
        </row>
        <row r="199">
          <cell r="K199" t="str">
            <v>5460/010B/ficiary 3 - Balance B/fwd</v>
          </cell>
        </row>
        <row r="200">
          <cell r="K200" t="str">
            <v>5460/011B/ficiary 3 - Distribution in year</v>
          </cell>
        </row>
        <row r="201">
          <cell r="K201" t="str">
            <v>5460/015B/ficiary 4 - Balance B/fwd</v>
          </cell>
        </row>
        <row r="202">
          <cell r="K202" t="str">
            <v>5460/016B/ficiary 4 - Distribution in year</v>
          </cell>
        </row>
        <row r="203">
          <cell r="K203" t="str">
            <v>5460/015B/ficiary 5 - Balance B/fwd</v>
          </cell>
        </row>
        <row r="204">
          <cell r="K204" t="str">
            <v>5460/016B/ficiary 5 - Distribution in year</v>
          </cell>
        </row>
        <row r="205">
          <cell r="K205" t="str">
            <v>5500/000LONG TERM  INTEREST LIABILITIES</v>
          </cell>
        </row>
        <row r="206">
          <cell r="K206" t="str">
            <v>5500/001Loan 1 ***********</v>
          </cell>
        </row>
        <row r="207">
          <cell r="K207" t="str">
            <v>5500/002Loan 2 ***********</v>
          </cell>
        </row>
        <row r="208">
          <cell r="K208" t="str">
            <v>5500/003Loan 3 *********</v>
          </cell>
        </row>
        <row r="209">
          <cell r="K209" t="str">
            <v>5500/004Loan 4 **********</v>
          </cell>
        </row>
        <row r="210">
          <cell r="K210" t="str">
            <v>5500/005Loan 5 *********</v>
          </cell>
        </row>
        <row r="211">
          <cell r="K211" t="str">
            <v>5520/000Short term portion of long term loans</v>
          </cell>
        </row>
        <row r="212">
          <cell r="K212" t="str">
            <v>5550/000LONG TERM INTEREST FREE LOANS</v>
          </cell>
        </row>
        <row r="213">
          <cell r="K213" t="str">
            <v>5550/001J Millard</v>
          </cell>
        </row>
        <row r="214">
          <cell r="K214" t="str">
            <v>5550/002Interest free 2 ***********</v>
          </cell>
        </row>
        <row r="215">
          <cell r="K215" t="str">
            <v>5550/003Interest free 3 ***********</v>
          </cell>
        </row>
        <row r="216">
          <cell r="K216" t="str">
            <v>5550/004Interest free 4 **********</v>
          </cell>
        </row>
        <row r="217">
          <cell r="K217" t="str">
            <v>5550/005Interest free 5 *********</v>
          </cell>
        </row>
        <row r="218">
          <cell r="K218" t="str">
            <v>5600/000INSTALLMENT SALE CREDITORS</v>
          </cell>
        </row>
        <row r="219">
          <cell r="K219" t="str">
            <v>5600/001Wesbank</v>
          </cell>
        </row>
        <row r="220">
          <cell r="K220" t="str">
            <v>5600/002Installment sale 2 **************</v>
          </cell>
        </row>
        <row r="221">
          <cell r="K221" t="str">
            <v>5600/003Installment sale 3 **************</v>
          </cell>
        </row>
        <row r="222">
          <cell r="K222" t="str">
            <v>5600/004Installment sale 4 **************</v>
          </cell>
        </row>
        <row r="223">
          <cell r="K223" t="str">
            <v>5600/005Installment sale 5 **************</v>
          </cell>
        </row>
        <row r="224">
          <cell r="K224" t="str">
            <v>5700/000DEFERRED TAX</v>
          </cell>
        </row>
        <row r="225">
          <cell r="K225" t="str">
            <v>5700/010Deferred tax balance b/fwd</v>
          </cell>
        </row>
        <row r="226">
          <cell r="K226" t="str">
            <v>5700/011Deferred tax on depreciation for year</v>
          </cell>
        </row>
        <row r="227">
          <cell r="K227" t="str">
            <v>5700/012Deferred tax on tax loss for year</v>
          </cell>
        </row>
        <row r="228">
          <cell r="K228" t="str">
            <v>5700/013Deferred tax adjustment previous year</v>
          </cell>
        </row>
        <row r="229">
          <cell r="K229" t="str">
            <v>6100/000LAND &amp; BUILDINGS - COST</v>
          </cell>
        </row>
        <row r="230">
          <cell r="K230" t="str">
            <v>6100/001Land_Buildings - Cost B/fwd</v>
          </cell>
        </row>
        <row r="231">
          <cell r="K231" t="str">
            <v>6100/002Land_Buildings - Additions</v>
          </cell>
        </row>
        <row r="232">
          <cell r="K232" t="str">
            <v>6100/003Land_Buildings - Cost of sales</v>
          </cell>
        </row>
        <row r="233">
          <cell r="K233" t="str">
            <v>6100/020LAND &amp; BUILDINGS - ACC DEPR</v>
          </cell>
        </row>
        <row r="234">
          <cell r="K234" t="str">
            <v>6100/021Land &amp; Buildings - Acc depr B/fwd</v>
          </cell>
        </row>
        <row r="235">
          <cell r="K235" t="str">
            <v>6100/022Land &amp; Buildings - Acc depr this year</v>
          </cell>
        </row>
        <row r="236">
          <cell r="K236" t="str">
            <v>6100/023Land &amp; Buildings - Acc depr on sales</v>
          </cell>
        </row>
        <row r="237">
          <cell r="K237" t="str">
            <v>6150/000PLANT &amp; MACHINERY - COST</v>
          </cell>
        </row>
        <row r="238">
          <cell r="K238" t="str">
            <v>6150/001Plant &amp; machinery - cost b/fwd</v>
          </cell>
        </row>
        <row r="239">
          <cell r="K239" t="str">
            <v>6150/002Plant &amp; machinery - Additions</v>
          </cell>
        </row>
        <row r="240">
          <cell r="K240" t="str">
            <v>6150/003Plant &amp; machinery - Cost of sales</v>
          </cell>
        </row>
        <row r="241">
          <cell r="K241" t="str">
            <v>6150/020PLANT &amp; MACHINERY - ACC DEPR</v>
          </cell>
        </row>
        <row r="242">
          <cell r="K242" t="str">
            <v>6150/021Plant &amp; Machinery - Acc depr b/fwd</v>
          </cell>
        </row>
        <row r="243">
          <cell r="K243" t="str">
            <v>6150/022Plant &amp; machinery - depr this year</v>
          </cell>
        </row>
        <row r="244">
          <cell r="K244" t="str">
            <v>6150/023Plant &amp; machinery - acc depr on sales</v>
          </cell>
        </row>
        <row r="245">
          <cell r="K245" t="str">
            <v>6200/000MOTOR VEHICLES - COST</v>
          </cell>
        </row>
        <row r="246">
          <cell r="K246" t="str">
            <v>6200/001Motor Vehicles - Cost B/fwd</v>
          </cell>
        </row>
        <row r="247">
          <cell r="K247" t="str">
            <v>6200/002Motor Vehicles - Additions</v>
          </cell>
        </row>
        <row r="248">
          <cell r="K248" t="str">
            <v>6200/003Motor Vehicles - Cost of sales</v>
          </cell>
        </row>
        <row r="249">
          <cell r="K249" t="str">
            <v>6200/020MOTOR VEHICLES - ACC DEPR</v>
          </cell>
        </row>
        <row r="250">
          <cell r="K250" t="str">
            <v>6200/021Motor vehicles - Acc depr b/fwd</v>
          </cell>
        </row>
        <row r="251">
          <cell r="K251" t="str">
            <v>6200/022Motor vehicles - Depr this year</v>
          </cell>
        </row>
        <row r="252">
          <cell r="K252" t="str">
            <v>6200/023Motor vehicles - Acc depr on sales</v>
          </cell>
        </row>
        <row r="253">
          <cell r="K253" t="str">
            <v>6250/000ELECTRONIC EQUIPMENT - COST</v>
          </cell>
        </row>
        <row r="254">
          <cell r="K254" t="str">
            <v>6250/001Electronic equipment - Cost b/fwd</v>
          </cell>
        </row>
        <row r="255">
          <cell r="K255" t="str">
            <v>6250/002Electronic equipment - Additions</v>
          </cell>
        </row>
        <row r="256">
          <cell r="K256" t="str">
            <v>6250/003Electronic equipment - Cost of sales</v>
          </cell>
        </row>
        <row r="257">
          <cell r="K257" t="str">
            <v>6250/020ELECTRONIC EQUIPMENT - ACC DEPR</v>
          </cell>
        </row>
        <row r="258">
          <cell r="K258" t="str">
            <v>6250/021Electronic equipment - Acc depr B/fwd</v>
          </cell>
        </row>
        <row r="259">
          <cell r="K259" t="str">
            <v>6250/022Electronic equipment - Depr this year</v>
          </cell>
        </row>
        <row r="260">
          <cell r="K260" t="str">
            <v>6250/023Electronic equipment - Acc depr on sales</v>
          </cell>
        </row>
        <row r="261">
          <cell r="K261" t="str">
            <v>6300/000OFFICE EQUIPMENT - COST</v>
          </cell>
        </row>
        <row r="262">
          <cell r="K262" t="str">
            <v>6300/001Office Equipment - Cost B/fwd</v>
          </cell>
        </row>
        <row r="263">
          <cell r="K263" t="str">
            <v>6300/002Office Equipment - Additions</v>
          </cell>
        </row>
        <row r="264">
          <cell r="K264" t="str">
            <v>6300/003Office Equipment - Cost of sales</v>
          </cell>
        </row>
        <row r="265">
          <cell r="K265" t="str">
            <v>6300/020OFFICE EQUIPMENT - ACC DEPR</v>
          </cell>
        </row>
        <row r="266">
          <cell r="K266" t="str">
            <v>6300/021Office equipment - Acc depr B/fwd</v>
          </cell>
        </row>
        <row r="267">
          <cell r="K267" t="str">
            <v>6300/022Office equipment - Depr this year</v>
          </cell>
        </row>
        <row r="268">
          <cell r="K268" t="str">
            <v>6300/023Office equipment - Acc depr on sales</v>
          </cell>
        </row>
        <row r="269">
          <cell r="K269" t="str">
            <v>6350/000FURNITURE &amp; FITTINGS - COST</v>
          </cell>
        </row>
        <row r="270">
          <cell r="K270" t="str">
            <v>6350/001Furniture &amp; fittings - Cost B/fwd</v>
          </cell>
        </row>
        <row r="271">
          <cell r="K271" t="str">
            <v>6350/002Furniture &amp; fittings - Additions</v>
          </cell>
        </row>
        <row r="272">
          <cell r="K272" t="str">
            <v>6350/003Furniture &amp; fittings - Cost of sales</v>
          </cell>
        </row>
        <row r="273">
          <cell r="K273" t="str">
            <v>6350/020FURNITURE &amp; FITTINGS - ACC DEPR</v>
          </cell>
        </row>
        <row r="274">
          <cell r="K274" t="str">
            <v>6350/021Furniture &amp; fittings - Acc depr B/fwd</v>
          </cell>
        </row>
        <row r="275">
          <cell r="K275" t="str">
            <v>6350/022Furniture &amp; fittings - Depr this year</v>
          </cell>
        </row>
        <row r="276">
          <cell r="K276" t="str">
            <v>6350/023Furniture &amp; fittings - Acc depr on sales</v>
          </cell>
        </row>
        <row r="277">
          <cell r="K277" t="str">
            <v>6600/000OTHER FIXED ASSETS  - COST</v>
          </cell>
        </row>
        <row r="278">
          <cell r="K278" t="str">
            <v>6600/001Other fixed assets - Cost B/fwd</v>
          </cell>
        </row>
        <row r="279">
          <cell r="K279" t="str">
            <v>6600/002Other fixed assets - Additions</v>
          </cell>
        </row>
        <row r="280">
          <cell r="K280" t="str">
            <v>6600/003Other fixed assets - Cost of sales</v>
          </cell>
        </row>
        <row r="281">
          <cell r="K281" t="str">
            <v>6600/020OTHER FIXED ASSETS - ACC DEPR</v>
          </cell>
        </row>
        <row r="282">
          <cell r="K282" t="str">
            <v>6600/021Other fixed assets - Acc depr b/fwd</v>
          </cell>
        </row>
        <row r="283">
          <cell r="K283" t="str">
            <v>6600/022Other fixed assets - Depr this year</v>
          </cell>
        </row>
        <row r="284">
          <cell r="K284" t="str">
            <v>6600/023Other fixed assets - Acc depr on sales</v>
          </cell>
        </row>
        <row r="285">
          <cell r="K285" t="str">
            <v>7000/000GOODWILL/INTANGIBLE ASSETS</v>
          </cell>
        </row>
        <row r="286">
          <cell r="K286" t="str">
            <v>7000/010Goodwill Cost</v>
          </cell>
        </row>
        <row r="287">
          <cell r="K287" t="str">
            <v>7000/015Goodwill - surplus on revaluation</v>
          </cell>
        </row>
        <row r="288">
          <cell r="K288" t="str">
            <v>7000/020Goodwill - write down this year</v>
          </cell>
        </row>
        <row r="289">
          <cell r="K289" t="str">
            <v>7000/025Goodwill - write down last year</v>
          </cell>
        </row>
        <row r="290">
          <cell r="K290" t="str">
            <v>7100/000INVESTMENTS</v>
          </cell>
        </row>
        <row r="291">
          <cell r="K291" t="str">
            <v>7100/100LISTED INVESTMENTS</v>
          </cell>
        </row>
        <row r="292">
          <cell r="K292" t="str">
            <v>7100/101Listed 1 ************</v>
          </cell>
        </row>
        <row r="293">
          <cell r="K293" t="str">
            <v>7100/102Listed 2 *************</v>
          </cell>
        </row>
        <row r="294">
          <cell r="K294" t="str">
            <v>7100/103Listed 3 ***************</v>
          </cell>
        </row>
        <row r="295">
          <cell r="K295" t="str">
            <v>7100/104Listed 4 ************</v>
          </cell>
        </row>
        <row r="296">
          <cell r="K296" t="str">
            <v>7100/105Listed 5 ************</v>
          </cell>
        </row>
        <row r="297">
          <cell r="K297" t="str">
            <v>7100/200OTHER INVESTMENTS</v>
          </cell>
        </row>
        <row r="298">
          <cell r="K298" t="str">
            <v>7100/201Other investment 1 ************</v>
          </cell>
        </row>
        <row r="299">
          <cell r="K299" t="str">
            <v>7100/202Other investment 2 ************</v>
          </cell>
        </row>
        <row r="300">
          <cell r="K300" t="str">
            <v>7100/203Other investment 3 ************</v>
          </cell>
        </row>
        <row r="301">
          <cell r="K301" t="str">
            <v>7100/204Other investment 4 ************</v>
          </cell>
        </row>
        <row r="302">
          <cell r="K302" t="str">
            <v>7100/205Other investment 5 *************</v>
          </cell>
        </row>
        <row r="303">
          <cell r="K303" t="str">
            <v>7200/000SHARES IN SUBSIDIARY COMPANIES</v>
          </cell>
        </row>
        <row r="304">
          <cell r="K304" t="str">
            <v>7200/001Subsidiary 1 ***********</v>
          </cell>
        </row>
        <row r="305">
          <cell r="K305" t="str">
            <v>7200/002Subsidiary 2 **************</v>
          </cell>
        </row>
        <row r="306">
          <cell r="K306" t="str">
            <v>7400/000LOANS SUBSIDIARY CO'S</v>
          </cell>
        </row>
        <row r="307">
          <cell r="K307" t="str">
            <v>7400/001Subsidiary 1 **********</v>
          </cell>
        </row>
        <row r="308">
          <cell r="K308" t="str">
            <v>7400/002Subsidiary 2 **********</v>
          </cell>
        </row>
        <row r="309">
          <cell r="K309" t="str">
            <v>7450/000CONNECTED COMPANIES</v>
          </cell>
        </row>
        <row r="310">
          <cell r="K310" t="str">
            <v>7450/001Connected co 1 **********</v>
          </cell>
        </row>
        <row r="311">
          <cell r="K311" t="str">
            <v>7450/002Connected co 2 **********</v>
          </cell>
        </row>
        <row r="312">
          <cell r="K312" t="str">
            <v>7450/003Connected co 3 **********</v>
          </cell>
        </row>
        <row r="313">
          <cell r="K313" t="str">
            <v>7450/004Connected co 4 ***********</v>
          </cell>
        </row>
        <row r="314">
          <cell r="K314" t="str">
            <v>7450/005Connected co 5 ***********</v>
          </cell>
        </row>
        <row r="315">
          <cell r="K315" t="str">
            <v>7460/000OTHER NON CURRENT RECEIVABLES</v>
          </cell>
        </row>
        <row r="316">
          <cell r="K316" t="str">
            <v>7460/001Interest free 1 ***********</v>
          </cell>
        </row>
        <row r="317">
          <cell r="K317" t="str">
            <v>7460/002Interest free 2 ***********</v>
          </cell>
        </row>
        <row r="318">
          <cell r="K318" t="str">
            <v>7460/003Interest free 3 ***********</v>
          </cell>
        </row>
        <row r="319">
          <cell r="K319" t="str">
            <v>7460/006Interest bearing 1 ***********</v>
          </cell>
        </row>
        <row r="320">
          <cell r="K320" t="str">
            <v>7460/007Interest bearing 2 ***********</v>
          </cell>
        </row>
        <row r="321">
          <cell r="K321" t="str">
            <v>7500/000INVENTORY</v>
          </cell>
        </row>
        <row r="322">
          <cell r="K322" t="str">
            <v>7500/001Raw materials</v>
          </cell>
        </row>
        <row r="323">
          <cell r="K323" t="str">
            <v>7500/002Work in progress</v>
          </cell>
        </row>
        <row r="324">
          <cell r="K324" t="str">
            <v>7500/003Finished goods</v>
          </cell>
        </row>
        <row r="325">
          <cell r="K325" t="str">
            <v>7500/004Trading stock</v>
          </cell>
        </row>
        <row r="326">
          <cell r="K326" t="str">
            <v>7700/000----------------------------------------</v>
          </cell>
        </row>
        <row r="327">
          <cell r="K327" t="str">
            <v>8000/000DEBTORS</v>
          </cell>
        </row>
        <row r="328">
          <cell r="K328" t="str">
            <v>8010/000Trade debtors</v>
          </cell>
        </row>
        <row r="329">
          <cell r="K329" t="str">
            <v>8020/000Service deposits</v>
          </cell>
        </row>
        <row r="330">
          <cell r="K330" t="str">
            <v>8050/000Less: Provision For Doubtful Debts</v>
          </cell>
        </row>
        <row r="331">
          <cell r="K331" t="str">
            <v>8100/000----------------------------------------</v>
          </cell>
        </row>
        <row r="332">
          <cell r="K332" t="str">
            <v>8200/000Sundry Customers</v>
          </cell>
        </row>
        <row r="333">
          <cell r="K333" t="str">
            <v>8200/010Prepayments</v>
          </cell>
        </row>
        <row r="334">
          <cell r="K334" t="str">
            <v>8200/020Staff Loans</v>
          </cell>
        </row>
        <row r="335">
          <cell r="K335" t="str">
            <v>8400/000BANK ACCOUNTS</v>
          </cell>
        </row>
        <row r="336">
          <cell r="K336" t="str">
            <v>8410/000First National Bank</v>
          </cell>
        </row>
        <row r="337">
          <cell r="K337" t="str">
            <v>8420/000Bank account 2 **********</v>
          </cell>
        </row>
        <row r="338">
          <cell r="K338" t="str">
            <v>8430/000Bank account 3 **********</v>
          </cell>
        </row>
        <row r="339">
          <cell r="K339" t="str">
            <v>8440/000Bank account 4 **********</v>
          </cell>
        </row>
        <row r="340">
          <cell r="K340" t="str">
            <v>8450/000Bank account 5 **********</v>
          </cell>
        </row>
        <row r="341">
          <cell r="K341" t="str">
            <v>8460/000Bank account 6 ***********</v>
          </cell>
        </row>
        <row r="342">
          <cell r="K342" t="str">
            <v>8500/000Cash on hand</v>
          </cell>
        </row>
        <row r="343">
          <cell r="K343" t="str">
            <v>8550/000Petty Cash</v>
          </cell>
        </row>
        <row r="344">
          <cell r="K344" t="str">
            <v>8900/000SHORT TERM LOANS</v>
          </cell>
        </row>
        <row r="345">
          <cell r="K345" t="str">
            <v>8900/001Short term 1 *******</v>
          </cell>
        </row>
        <row r="346">
          <cell r="K346" t="str">
            <v>8900/002Short term 2 *******</v>
          </cell>
        </row>
        <row r="347">
          <cell r="K347" t="str">
            <v>8900/003Short term 3 *********</v>
          </cell>
        </row>
        <row r="348">
          <cell r="K348" t="str">
            <v>8900/004Short term portion of long term loans</v>
          </cell>
        </row>
        <row r="349">
          <cell r="K349" t="str">
            <v>9000/000CREDITORS</v>
          </cell>
        </row>
        <row r="350">
          <cell r="K350" t="str">
            <v>9010/000Trade creditors</v>
          </cell>
        </row>
        <row r="351">
          <cell r="K351" t="str">
            <v>9100/000----------------------------------------</v>
          </cell>
        </row>
        <row r="352">
          <cell r="K352" t="str">
            <v>9200/000Sundry Suppliers</v>
          </cell>
        </row>
        <row r="353">
          <cell r="K353" t="str">
            <v>9200/010Accounting / Audit Fee Accrual</v>
          </cell>
        </row>
        <row r="354">
          <cell r="K354" t="str">
            <v>9200/020Other Accruals</v>
          </cell>
        </row>
        <row r="355">
          <cell r="K355" t="str">
            <v>9250/000Salary &amp; Wages Control</v>
          </cell>
        </row>
        <row r="356">
          <cell r="K356" t="str">
            <v>9300/000TAXATION</v>
          </cell>
        </row>
        <row r="357">
          <cell r="K357" t="str">
            <v>9300/010Balance b/fwd</v>
          </cell>
        </row>
        <row r="358">
          <cell r="K358" t="str">
            <v>9300/020Tax provision this year</v>
          </cell>
        </row>
        <row r="359">
          <cell r="K359" t="str">
            <v>9300/030Over-/Underprovision previous year</v>
          </cell>
        </row>
        <row r="360">
          <cell r="K360" t="str">
            <v>9300/040Tax paid for previous year provisions</v>
          </cell>
        </row>
        <row r="361">
          <cell r="K361" t="str">
            <v>9300/0501st Provisional Paid</v>
          </cell>
        </row>
        <row r="362">
          <cell r="K362" t="str">
            <v>9300/0602nd Provisional Paid</v>
          </cell>
        </row>
        <row r="363">
          <cell r="K363" t="str">
            <v>9300/0703rd Provisional paid</v>
          </cell>
        </row>
        <row r="364">
          <cell r="K364" t="str">
            <v>9300/080STC paid for last year provision</v>
          </cell>
        </row>
        <row r="365">
          <cell r="K365" t="str">
            <v>9300/090STC Provision this year</v>
          </cell>
        </row>
        <row r="366">
          <cell r="K366" t="str">
            <v>9300/100Tax paid on Foreign Dividends</v>
          </cell>
        </row>
        <row r="367">
          <cell r="K367" t="str">
            <v>9350/000Dividends Payable</v>
          </cell>
        </row>
        <row r="368">
          <cell r="K368" t="str">
            <v>9400/000Provision for Future Expenses</v>
          </cell>
        </row>
        <row r="369">
          <cell r="K369" t="str">
            <v>9400/010Provision for Insurance</v>
          </cell>
        </row>
        <row r="370">
          <cell r="K370" t="str">
            <v>9400/020Provision for Salary Bonus</v>
          </cell>
        </row>
        <row r="371">
          <cell r="K371" t="str">
            <v>9500/000VALUE ADDED TAX</v>
          </cell>
        </row>
        <row r="372">
          <cell r="K372" t="str">
            <v>9501/000VAT account</v>
          </cell>
        </row>
        <row r="373">
          <cell r="K373" t="str">
            <v>9510/000----------------------------------------</v>
          </cell>
        </row>
        <row r="374">
          <cell r="K374" t="str">
            <v>9990/000Opening Balance / Suspense Account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eptionReport"/>
      <sheetName val="TrialBalance"/>
      <sheetName val="Criteria"/>
      <sheetName val="SUMMARY2"/>
      <sheetName val="Journals"/>
      <sheetName val="VAT"/>
      <sheetName val="VAT (Jan)"/>
      <sheetName val="FixAssetsRegister"/>
      <sheetName val="Bankrecon"/>
      <sheetName val="StateENG"/>
      <sheetName val="StateENGFinal"/>
      <sheetName val="HPLead"/>
      <sheetName val="HP1"/>
      <sheetName val="HP1 (3)"/>
      <sheetName val="HP1 (4)"/>
      <sheetName val="DefTax"/>
      <sheetName val="Analities1"/>
      <sheetName val="Analities2"/>
      <sheetName val="SUMMARY"/>
      <sheetName val="OBalanse"/>
      <sheetName val="StateENG (2)"/>
      <sheetName val="HP1 (8)"/>
      <sheetName val="TaxFixAssetsRegister"/>
      <sheetName val="Notas1"/>
      <sheetName val="StateAFR"/>
      <sheetName val="NotulesAFR"/>
      <sheetName val="NotulesENG"/>
      <sheetName val="Notas2"/>
      <sheetName val="Notas3"/>
      <sheetName val="Ouditverskille"/>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2 (2)"/>
      <sheetName val="HP2"/>
      <sheetName val="InterestFree"/>
      <sheetName val="Creditors"/>
      <sheetName val="ShortLOans"/>
      <sheetName val="Tax"/>
      <sheetName val="Index"/>
      <sheetName val="Sales"/>
      <sheetName val="VAT_(Jan)"/>
      <sheetName val="HP1_(3)"/>
      <sheetName val="HP1_(4)"/>
      <sheetName val="StateENG_(2)"/>
      <sheetName val="HP1_(8)"/>
      <sheetName val="HP2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6"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IF(U501+V501=1,%22GROSS%20PROFIT/(LOSS)%22,IF((U501+V501=2),%22GROSS%20PROFIT%22,%22GROSS%20LOSS%22))" TargetMode="External"/><Relationship Id="rId42" Type="http://schemas.openxmlformats.org/officeDocument/2006/relationships/hyperlink" Target="mailto:=@IF(U501+V501=1,%22GROSS%20PROFIT/(LOSS)%22,IF((U501+V501=2),%22GROSS%20PROFIT%22,%22GROSS%20LOSS%22))" TargetMode="External"/><Relationship Id="rId47" Type="http://schemas.openxmlformats.org/officeDocument/2006/relationships/hyperlink" Target="mailto:=@IF(U501+V501=1,%22GROSS%20PROFIT/(LOSS)%22,IF((U501+V501=2),%22GROSS%20PROFIT%22,%22GROSS%20LOSS%22))" TargetMode="External"/><Relationship Id="rId63" Type="http://schemas.openxmlformats.org/officeDocument/2006/relationships/hyperlink" Target="mailto:-@sum(TrialBalance!A67:A70" TargetMode="External"/><Relationship Id="rId68"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sum(TrialBalance!A23:A63" TargetMode="External"/><Relationship Id="rId11" Type="http://schemas.openxmlformats.org/officeDocument/2006/relationships/hyperlink" Target="mailto:=@IF(U501+V501=1,%22GROSS%20PROFIT/(LOSS)%22,IF((U501+V501=2),%22GROSS%20PROFIT%22,%22GROSS%20LOSS%22))" TargetMode="External"/><Relationship Id="rId24"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sum(TrialBalance!A8:A22" TargetMode="External"/><Relationship Id="rId37"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IF(U501+V501=1,%22GROSS%20PROFIT/(LOSS)%22,IF((U501+V501=2),%22GROSS%20PROFIT%22,%22GROSS%20LOSS%22))" TargetMode="External"/><Relationship Id="rId53" Type="http://schemas.openxmlformats.org/officeDocument/2006/relationships/hyperlink" Target="mailto:=@IF(U501+V501=1,%22GROSS%20PROFIT/(LOSS)%22,IF((U501+V501=2),%22GROSS%20PROFIT%22,%22GROSS%20LOSS%22))" TargetMode="External"/><Relationship Id="rId58" Type="http://schemas.openxmlformats.org/officeDocument/2006/relationships/hyperlink" Target="mailto:=@IF(U501+V501=1,%22GROSS%20PROFIT/(LOSS)%22,IF((U501+V501=2),%22GROSS%20PROFIT%22,%22GROSS%20LOSS%22))" TargetMode="External"/><Relationship Id="rId66" Type="http://schemas.openxmlformats.org/officeDocument/2006/relationships/hyperlink" Target="mailto:=@IF(U501+V501=1,%22GROSS%20PROFIT/(LOSS)%22,IF((U501+V501=2),%22GROSS%20PROFIT%22,%22GROSS%20LOSS%22))" TargetMode="External"/><Relationship Id="rId74" Type="http://schemas.openxmlformats.org/officeDocument/2006/relationships/hyperlink" Target="mailto:=@IF(U501+V501=1,%22GROSS%20PROFIT/(LOSS)%22,IF((U501+V501=2),%22GROSS%20PROFIT%22,%22GROSS%20LOSS%22))" TargetMode="External"/><Relationship Id="rId79" Type="http://schemas.openxmlformats.org/officeDocument/2006/relationships/drawing" Target="../drawings/drawing2.xml"/><Relationship Id="rId5" Type="http://schemas.openxmlformats.org/officeDocument/2006/relationships/hyperlink" Target="mailto:=@IF(U501+V501=1,%22GROSS%20PROFIT/(LOSS)%22,IF((U501+V501=2),%22GROSS%20PROFIT%22,%22GROSS%20LOSS%22))" TargetMode="External"/><Relationship Id="rId61"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IF(U501+V501=1,%22GROSS%20PROFIT/(LOSS)%22,IF((U501+V501=2),%22GROSS%20PROFIT%22,%22GROSS%20LOSS%22))" TargetMode="External"/><Relationship Id="rId14" Type="http://schemas.openxmlformats.org/officeDocument/2006/relationships/hyperlink" Target="mailto:=@IF(U501+V501=1,%22GROSS%20PROFIT/(LOSS)%22,IF((U501+V501=2),%22GROSS%20PROFIT%22,%22GROSS%20LOSS%22))" TargetMode="External"/><Relationship Id="rId22" Type="http://schemas.openxmlformats.org/officeDocument/2006/relationships/hyperlink" Target="file://D:\..\Local%20Settings\Temporary%20Internet%20Files\Content.MSO\MSE\BMS-Co\-@sum(TrialBalance!B301:B307)-@sum(TrialBalance!B310:B312)+@sum(TrialBalance!A13:A18)+@sum(TrialBalance!A23:A26)+@sum(TrialBalance!A32:A63)+@sum(TrialBalance!A77:A86)+@sum(TrialBalance!A94:A111)+@sum(TrialBalance!A301:A307)+@SUM(TrialBalance!A310:A31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sum(TrialBalance!A112:A118"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sum(TrialBalance!A67:A70" TargetMode="External"/><Relationship Id="rId56" Type="http://schemas.openxmlformats.org/officeDocument/2006/relationships/hyperlink" Target="mailto:-@sum(TrialBalance!A67:A70" TargetMode="External"/><Relationship Id="rId64" Type="http://schemas.openxmlformats.org/officeDocument/2006/relationships/hyperlink" Target="mailto:=@IF(U501+V501=1,%22GROSS%20PROFIT/(LOSS)%22,IF((U501+V501=2),%22GROSS%20PROFIT%22,%22GROSS%20LOSS%22))" TargetMode="External"/><Relationship Id="rId69" Type="http://schemas.openxmlformats.org/officeDocument/2006/relationships/hyperlink" Target="mailto:-@sum(TrialBalance!A67:A70" TargetMode="External"/><Relationship Id="rId77" Type="http://schemas.openxmlformats.org/officeDocument/2006/relationships/hyperlink" Target="mailto:=@IF(U501+V501=1,%22GROSS%20PROFIT/(LOSS)%22,IF((U501+V501=2),%22GROSS%20PROFIT%22,%22GROSS%20LOSS%22))" TargetMode="External"/><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72" Type="http://schemas.openxmlformats.org/officeDocument/2006/relationships/hyperlink" Target="mailto:=@IF(U501+V501=1,%22GROSS%20PROFIT/(LOSS)%22,IF((U501+V501=2),%22GROSS%20PROFIT%22,%22GROSS%20LOSS%22))" TargetMode="External"/><Relationship Id="rId80" Type="http://schemas.openxmlformats.org/officeDocument/2006/relationships/image" Target="../media/image2.png"/><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IF(U501+V501=1,%22GROSS%20PROFIT/(LOSS)%22,IF((U501+V501=2),%22GROSS%20PROFIT%22,%22GROSS%20LOSS%22))" TargetMode="External"/><Relationship Id="rId17" Type="http://schemas.openxmlformats.org/officeDocument/2006/relationships/hyperlink" Target="mailto:-@sum(TrialBalance!A77:A111"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sum(TrialBalance!A23:A63" TargetMode="External"/><Relationship Id="rId38" Type="http://schemas.openxmlformats.org/officeDocument/2006/relationships/hyperlink" Target="mailto:=@IF(U501+V501=1,%22GROSS%20PROFIT/(LOSS)%22,IF((U501+V501=2),%22GROSS%20PROFIT%22,%22GROSS%20LOSS%22))" TargetMode="External"/><Relationship Id="rId46" Type="http://schemas.openxmlformats.org/officeDocument/2006/relationships/hyperlink" Target="mailto:-@sum(TrialBalance!A67:A70" TargetMode="External"/><Relationship Id="rId59" Type="http://schemas.openxmlformats.org/officeDocument/2006/relationships/hyperlink" Target="mailto:=@IF(U501+V501=1,%22GROSS%20PROFIT/(LOSS)%22,IF((U501+V501=2),%22GROSS%20PROFIT%22,%22GROSS%20LOSS%22))" TargetMode="External"/><Relationship Id="rId67" Type="http://schemas.openxmlformats.org/officeDocument/2006/relationships/hyperlink" Target="mailto:=@IF(U501+V501=1,%22GROSS%20PROFIT/(LOSS)%22,IF((U501+V501=2),%22GROSS%20PROFIT%22,%22GROSS%20LOSS%22))" TargetMode="External"/><Relationship Id="rId20" Type="http://schemas.openxmlformats.org/officeDocument/2006/relationships/hyperlink" Target="mailto:=@IF(U501+V501=1,%22GROSS%20PROFIT/(LOSS)%22,IF((U501+V501=2),%22GROSS%20PROFIT%22,%22GROSS%20LOSS%22))"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IF(U501+V501=1,%22GROSS%20PROFIT/(LOSS)%22,IF((U501+V501=2),%22GROSS%20PROFIT%22,%22GROSS%20LOSS%22))" TargetMode="External"/><Relationship Id="rId62" Type="http://schemas.openxmlformats.org/officeDocument/2006/relationships/hyperlink" Target="mailto:=@IF(U501+V501=1,%22GROSS%20PROFIT/(LOSS)%22,IF((U501+V501=2),%22GROSS%20PROFIT%22,%22GROSS%20LOSS%22))" TargetMode="External"/><Relationship Id="rId70" Type="http://schemas.openxmlformats.org/officeDocument/2006/relationships/hyperlink" Target="mailto:-@sum(TrialBalance!A67:A70" TargetMode="External"/><Relationship Id="rId75" Type="http://schemas.openxmlformats.org/officeDocument/2006/relationships/hyperlink" Target="mailto:=@IF(U501+V501=1,%22GROSS%20PROFIT/(LOSS)%22,IF((U501+V501=2),%22GROSS%20PROFIT%22,%22GROSS%20LOSS%22))" TargetMode="External"/><Relationship Id="rId1" Type="http://schemas.openxmlformats.org/officeDocument/2006/relationships/hyperlink" Target="mailto:-@sum(TrialBalance!A67:A70"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sum(TrialBalance!A8:A22"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sum(TrialBalance!A67:A70" TargetMode="External"/><Relationship Id="rId57" Type="http://schemas.openxmlformats.org/officeDocument/2006/relationships/hyperlink" Target="mailto:-@sum(TrialBalance!A67:A70" TargetMode="External"/><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hyperlink" Target="mailto:=@IF(U501+V501=1,%22GROSS%20PROFIT/(LOSS)%22,IF((U501+V501=2),%22GROSS%20PROFIT%22,%22GROSS%20LOSS%22))" TargetMode="External"/><Relationship Id="rId60" Type="http://schemas.openxmlformats.org/officeDocument/2006/relationships/hyperlink" Target="mailto:=@IF(U501+V501=1,%22GROSS%20PROFIT/(LOSS)%22,IF((U501+V501=2),%22GROSS%20PROFIT%22,%22GROSS%20LOSS%22))" TargetMode="External"/><Relationship Id="rId65" Type="http://schemas.openxmlformats.org/officeDocument/2006/relationships/hyperlink" Target="mailto:=@IF(U501+V501=1,%22GROSS%20PROFIT/(LOSS)%22,IF((U501+V501=2),%22GROSS%20PROFIT%22,%22GROSS%20LOSS%22))" TargetMode="External"/><Relationship Id="rId73" Type="http://schemas.openxmlformats.org/officeDocument/2006/relationships/hyperlink" Target="mailto:=@IF(U501+V501=1,%22GROSS%20PROFIT/(LOSS)%22,IF((U501+V501=2),%22GROSS%20PROFIT%22,%22GROSS%20LOSS%22))" TargetMode="External"/><Relationship Id="rId78" Type="http://schemas.openxmlformats.org/officeDocument/2006/relationships/printerSettings" Target="../printerSettings/printerSettings2.bin"/><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3" Type="http://schemas.openxmlformats.org/officeDocument/2006/relationships/hyperlink" Target="mailto:-@sum(TrialBalance!A67:A70" TargetMode="External"/><Relationship Id="rId18" Type="http://schemas.openxmlformats.org/officeDocument/2006/relationships/hyperlink" Target="mailto:-@sum(TrialBalance!A112:A118" TargetMode="External"/><Relationship Id="rId39"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sum(TrialBalance!A77:A111" TargetMode="External"/><Relationship Id="rId50" Type="http://schemas.openxmlformats.org/officeDocument/2006/relationships/hyperlink" Target="mailto:-@sum(TrialBalance!A67:A70" TargetMode="External"/><Relationship Id="rId55" Type="http://schemas.openxmlformats.org/officeDocument/2006/relationships/hyperlink" Target="mailto:=@IF(U501+V501=1,%22GROSS%20PROFIT/(LOSS)%22,IF((U501+V501=2),%22GROSS%20PROFIT%22,%22GROSS%20LOSS%22))" TargetMode="External"/><Relationship Id="rId76"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IF(U501+V501=1,%22GROSS%20PROFIT/(LOSS)%22,IF((U501+V501=2),%22GROSS%20PROFIT%22,%22GROSS%20LOSS%22))" TargetMode="External"/><Relationship Id="rId71"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IF(U501+V501=1,%22GROSS%20PROFIT/(LOSS)%22,IF((U501+V501=2),%22GROSS%20PROFIT%22,%22GROSS%20LOSS%22))" TargetMode="External"/><Relationship Id="rId29" Type="http://schemas.openxmlformats.org/officeDocument/2006/relationships/hyperlink" Target="mailto:=@IF(U501+V501=1,%22GROSS%20PROFIT/(LOSS)%22,IF((U501+V501=2),%22GROSS%20PROFIT%22,%22GROSS%20LOSS%2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mailto:=@IF(U501+V501=1,%22GROSS%20PROFIT/(LOSS)%22,IF((U501+V501=2),%22GROSS%20PROFIT%22,%22GROSS%20LOSS%22))" TargetMode="External"/><Relationship Id="rId18" Type="http://schemas.openxmlformats.org/officeDocument/2006/relationships/hyperlink" Target="mailto:=@IF(U501+V501=1,%22GROSS%20PROFIT/(LOSS)%22,IF((U501+V501=2),%22GROSS%20PROFIT%22,%22GROSS%20LOSS%22))" TargetMode="External"/><Relationship Id="rId26" Type="http://schemas.openxmlformats.org/officeDocument/2006/relationships/hyperlink" Target="mailto:=@IF(U501+V501=1,%22GROSS%20PROFIT/(LOSS)%22,IF((U501+V501=2),%22GROSS%20PROFIT%22,%22GROSS%20LOSS%22))" TargetMode="External"/><Relationship Id="rId39"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file://D:\..\Local%20Settings\Temporary%20Internet%20Files\Content.MSO\MSE\BMS-Co\-@sum(TrialBalance!B301:B307)-@sum(TrialBalance!B310:B312)+@sum(TrialBalance!A13:A18)+@sum(TrialBalance!A23:A26)+@sum(TrialBalance!A32:A63)+@sum(TrialBalance!A77:A86)+@sum(TrialBalance!A94:A111)+@sum(TrialBalance!A301:A307)+@SUM(TrialBalance!A310:A312)" TargetMode="External"/><Relationship Id="rId34" Type="http://schemas.openxmlformats.org/officeDocument/2006/relationships/hyperlink" Target="mailto:=@IF(U501+V501=1,%22GROSS%20PROFIT/(LOSS)%22,IF((U501+V501=2),%22GROSS%20PROFIT%22,%22GROSS%20LOSS%22))" TargetMode="External"/><Relationship Id="rId42" Type="http://schemas.openxmlformats.org/officeDocument/2006/relationships/hyperlink" Target="mailto:=@IF(U501+V501=1,%22GROSS%20PROFIT/(LOSS)%22,IF((U501+V501=2),%22GROSS%20PROFIT%22,%22GROSS%20LOSS%22))" TargetMode="External"/><Relationship Id="rId47" Type="http://schemas.openxmlformats.org/officeDocument/2006/relationships/hyperlink" Target="mailto:=@IF(U501+V501=1,%22GROSS%20PROFIT/(LOSS)%22,IF((U501+V501=2),%22GROSS%20PROFIT%22,%22GROSS%20LOSS%22))" TargetMode="External"/><Relationship Id="rId50"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sum(TrialBalance!A77:A111" TargetMode="External"/><Relationship Id="rId29"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IF(U501+V501=1,%22GROSS%20PROFIT/(LOSS)%22,IF((U501+V501=2),%22GROSS%20PROFIT%22,%22GROSS%20LOSS%22))" TargetMode="External"/><Relationship Id="rId24"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IF(U501+V501=1,%22GROSS%20PROFIT/(LOSS)%22,IF((U501+V501=2),%22GROSS%20PROFIT%22,%22GROSS%20LOSS%22))" TargetMode="External"/><Relationship Id="rId53" Type="http://schemas.openxmlformats.org/officeDocument/2006/relationships/drawing" Target="../drawings/drawing3.xml"/><Relationship Id="rId5" Type="http://schemas.openxmlformats.org/officeDocument/2006/relationships/hyperlink" Target="mailto:=@IF(U501+V501=1,%22GROSS%20PROFIT/(LOSS)%22,IF((U501+V501=2),%22GROSS%20PROFIT%22,%22GROSS%20LOSS%22))" TargetMode="External"/><Relationship Id="rId10"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sum(TrialBalance!A67:A70" TargetMode="External"/><Relationship Id="rId52" Type="http://schemas.openxmlformats.org/officeDocument/2006/relationships/printerSettings" Target="../printerSettings/printerSettings4.bin"/><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4" Type="http://schemas.openxmlformats.org/officeDocument/2006/relationships/hyperlink" Target="mailto:-@sum(TrialBalance!A8:A22"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IF(U501+V501=1,%22GROSS%20PROFIT/(LOSS)%22,IF((U501+V501=2),%22GROSS%20PROFIT%22,%22GROSS%20LOSS%22))" TargetMode="External"/><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sum(TrialBalance!A67:A70" TargetMode="External"/><Relationship Id="rId17" Type="http://schemas.openxmlformats.org/officeDocument/2006/relationships/hyperlink" Target="mailto:-@sum(TrialBalance!A112:A118"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38" Type="http://schemas.openxmlformats.org/officeDocument/2006/relationships/hyperlink" Target="mailto:-@sum(TrialBalance!A67:A70" TargetMode="External"/><Relationship Id="rId46" Type="http://schemas.openxmlformats.org/officeDocument/2006/relationships/hyperlink" Target="mailto:=@IF(U501+V501=1,%22GROSS%20PROFIT/(LOSS)%22,IF((U501+V501=2),%22GROSS%20PROFIT%22,%22GROSS%20LOSS%22))" TargetMode="External"/><Relationship Id="rId20" Type="http://schemas.openxmlformats.org/officeDocument/2006/relationships/hyperlink" Target="mailto:=@IF(U501+V501=1,%22GROSS%20PROFIT/(LOSS)%22,IF((U501+V501=2),%22GROSS%20PROFIT%22,%22GROSS%20LOSS%22))"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image" Target="../media/image2.png"/><Relationship Id="rId1" Type="http://schemas.openxmlformats.org/officeDocument/2006/relationships/hyperlink" Target="mailto:=@IF(U501+V501=1,%22GROSS%20PROFIT/(LOSS)%22,IF((U501+V501=2),%22GROSS%20PROFIT%22,%22GROSS%20LOSS%22))"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sum(TrialBalance!A23:A63"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sum(TrialBalance!A67:A70" TargetMode="External"/><Relationship Id="rId49" Type="http://schemas.openxmlformats.org/officeDocument/2006/relationships/hyperlink" Target="mailto:=@IF(U501+V501=1,%22GROSS%20PROFIT/(LOSS)%22,IF((U501+V501=2),%22GROSS%20PROFIT%22,%22GROSS%20LOSS%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E7A06-D83C-484D-A4D5-A9ED058DC29D}">
  <sheetPr>
    <pageSetUpPr fitToPage="1"/>
  </sheetPr>
  <dimension ref="B1:C206"/>
  <sheetViews>
    <sheetView tabSelected="1" workbookViewId="0">
      <selection activeCell="A7" sqref="A7"/>
    </sheetView>
  </sheetViews>
  <sheetFormatPr defaultRowHeight="15"/>
  <cols>
    <col min="1" max="1" width="9.140625" style="245"/>
    <col min="2" max="2" width="5" style="245" customWidth="1"/>
    <col min="3" max="3" width="91" style="245" bestFit="1" customWidth="1"/>
    <col min="4" max="16384" width="9.140625" style="245"/>
  </cols>
  <sheetData>
    <row r="1" spans="3:3" ht="29.25" customHeight="1">
      <c r="C1" s="285" t="s">
        <v>641</v>
      </c>
    </row>
    <row r="2" spans="3:3">
      <c r="C2" s="286"/>
    </row>
    <row r="3" spans="3:3" ht="31.5">
      <c r="C3" s="287" t="s">
        <v>1005</v>
      </c>
    </row>
    <row r="4" spans="3:3">
      <c r="C4" s="286"/>
    </row>
    <row r="5" spans="3:3" ht="15.75">
      <c r="C5" s="288" t="s">
        <v>642</v>
      </c>
    </row>
    <row r="6" spans="3:3" ht="15.75">
      <c r="C6" s="288" t="s">
        <v>844</v>
      </c>
    </row>
    <row r="23" spans="2:3" ht="15.75">
      <c r="B23" s="293" t="s">
        <v>643</v>
      </c>
    </row>
    <row r="25" spans="2:3" ht="12.75" customHeight="1">
      <c r="B25" s="247" t="s">
        <v>644</v>
      </c>
      <c r="C25" s="245" t="s">
        <v>864</v>
      </c>
    </row>
    <row r="26" spans="2:3" ht="12.75" customHeight="1">
      <c r="B26" s="247"/>
      <c r="C26" s="245" t="s">
        <v>865</v>
      </c>
    </row>
    <row r="27" spans="2:3" ht="12.75" customHeight="1">
      <c r="B27" s="247"/>
    </row>
    <row r="28" spans="2:3" ht="12.75" customHeight="1">
      <c r="B28" s="247" t="s">
        <v>644</v>
      </c>
      <c r="C28" s="245" t="s">
        <v>1099</v>
      </c>
    </row>
    <row r="29" spans="2:3" ht="12.75" customHeight="1">
      <c r="B29" s="247"/>
    </row>
    <row r="30" spans="2:3">
      <c r="B30" s="247" t="s">
        <v>644</v>
      </c>
      <c r="C30" s="245" t="s">
        <v>645</v>
      </c>
    </row>
    <row r="31" spans="2:3">
      <c r="C31" s="245" t="s">
        <v>659</v>
      </c>
    </row>
    <row r="32" spans="2:3">
      <c r="C32" s="245" t="s">
        <v>978</v>
      </c>
    </row>
    <row r="34" spans="2:3">
      <c r="B34" s="247" t="s">
        <v>644</v>
      </c>
      <c r="C34" s="245" t="s">
        <v>887</v>
      </c>
    </row>
    <row r="35" spans="2:3">
      <c r="B35" s="247"/>
      <c r="C35" s="245" t="s">
        <v>845</v>
      </c>
    </row>
    <row r="37" spans="2:3">
      <c r="B37" s="247" t="s">
        <v>644</v>
      </c>
      <c r="C37" s="245" t="s">
        <v>850</v>
      </c>
    </row>
    <row r="38" spans="2:3">
      <c r="B38" s="247"/>
    </row>
    <row r="39" spans="2:3">
      <c r="B39" s="247" t="s">
        <v>644</v>
      </c>
      <c r="C39" s="245" t="s">
        <v>802</v>
      </c>
    </row>
    <row r="40" spans="2:3">
      <c r="B40" s="247"/>
    </row>
    <row r="41" spans="2:3">
      <c r="B41" s="247" t="s">
        <v>644</v>
      </c>
      <c r="C41" s="245" t="s">
        <v>851</v>
      </c>
    </row>
    <row r="42" spans="2:3">
      <c r="B42" s="247"/>
    </row>
    <row r="43" spans="2:3">
      <c r="B43" s="247" t="s">
        <v>644</v>
      </c>
      <c r="C43" s="245" t="s">
        <v>983</v>
      </c>
    </row>
    <row r="44" spans="2:3">
      <c r="B44" s="247"/>
    </row>
    <row r="45" spans="2:3">
      <c r="B45" s="247" t="s">
        <v>644</v>
      </c>
      <c r="C45" s="245" t="s">
        <v>646</v>
      </c>
    </row>
    <row r="46" spans="2:3">
      <c r="C46" s="245" t="s">
        <v>804</v>
      </c>
    </row>
    <row r="47" spans="2:3">
      <c r="B47" s="247"/>
    </row>
    <row r="48" spans="2:3">
      <c r="B48" s="247" t="s">
        <v>644</v>
      </c>
      <c r="C48" s="245" t="s">
        <v>852</v>
      </c>
    </row>
    <row r="49" spans="2:3">
      <c r="C49" s="245" t="s">
        <v>803</v>
      </c>
    </row>
    <row r="51" spans="2:3">
      <c r="B51" s="247" t="s">
        <v>644</v>
      </c>
      <c r="C51" s="245" t="s">
        <v>853</v>
      </c>
    </row>
    <row r="53" spans="2:3">
      <c r="B53" s="247" t="s">
        <v>644</v>
      </c>
      <c r="C53" s="245" t="s">
        <v>854</v>
      </c>
    </row>
    <row r="55" spans="2:3">
      <c r="B55" s="247" t="s">
        <v>644</v>
      </c>
      <c r="C55" s="245" t="s">
        <v>985</v>
      </c>
    </row>
    <row r="57" spans="2:3">
      <c r="B57" s="247" t="s">
        <v>644</v>
      </c>
      <c r="C57" s="245" t="s">
        <v>855</v>
      </c>
    </row>
    <row r="60" spans="2:3" ht="15.75">
      <c r="B60" s="293" t="s">
        <v>647</v>
      </c>
    </row>
    <row r="62" spans="2:3">
      <c r="C62" s="246" t="s">
        <v>648</v>
      </c>
    </row>
    <row r="63" spans="2:3">
      <c r="B63" s="247" t="s">
        <v>644</v>
      </c>
      <c r="C63" s="245" t="s">
        <v>805</v>
      </c>
    </row>
    <row r="64" spans="2:3">
      <c r="C64" s="245" t="s">
        <v>692</v>
      </c>
    </row>
    <row r="65" spans="2:3">
      <c r="C65" s="245" t="s">
        <v>649</v>
      </c>
    </row>
    <row r="66" spans="2:3">
      <c r="C66" s="245" t="s">
        <v>806</v>
      </c>
    </row>
    <row r="67" spans="2:3">
      <c r="B67" s="247" t="s">
        <v>644</v>
      </c>
      <c r="C67" s="245" t="s">
        <v>652</v>
      </c>
    </row>
    <row r="68" spans="2:3">
      <c r="C68" s="245" t="s">
        <v>986</v>
      </c>
    </row>
    <row r="69" spans="2:3">
      <c r="B69" s="247" t="s">
        <v>644</v>
      </c>
      <c r="C69" s="245" t="s">
        <v>962</v>
      </c>
    </row>
    <row r="70" spans="2:3">
      <c r="C70" s="245" t="s">
        <v>964</v>
      </c>
    </row>
    <row r="71" spans="2:3">
      <c r="C71" s="245" t="s">
        <v>963</v>
      </c>
    </row>
    <row r="72" spans="2:3">
      <c r="B72" s="247" t="s">
        <v>644</v>
      </c>
      <c r="C72" s="245" t="s">
        <v>966</v>
      </c>
    </row>
    <row r="73" spans="2:3">
      <c r="C73" s="245" t="s">
        <v>967</v>
      </c>
    </row>
    <row r="74" spans="2:3">
      <c r="C74" s="245" t="s">
        <v>871</v>
      </c>
    </row>
    <row r="75" spans="2:3">
      <c r="C75" s="245" t="s">
        <v>807</v>
      </c>
    </row>
    <row r="76" spans="2:3">
      <c r="B76" s="247" t="s">
        <v>644</v>
      </c>
      <c r="C76" s="245" t="s">
        <v>988</v>
      </c>
    </row>
    <row r="77" spans="2:3">
      <c r="B77" s="247"/>
      <c r="C77" s="245" t="s">
        <v>872</v>
      </c>
    </row>
    <row r="78" spans="2:3">
      <c r="B78" s="247"/>
      <c r="C78" s="245" t="s">
        <v>808</v>
      </c>
    </row>
    <row r="79" spans="2:3">
      <c r="B79" s="247" t="s">
        <v>644</v>
      </c>
      <c r="C79" s="245" t="s">
        <v>809</v>
      </c>
    </row>
    <row r="80" spans="2:3">
      <c r="B80" s="247" t="s">
        <v>644</v>
      </c>
      <c r="C80" s="245" t="s">
        <v>650</v>
      </c>
    </row>
    <row r="81" spans="2:3">
      <c r="B81" s="247"/>
      <c r="C81" s="245" t="s">
        <v>651</v>
      </c>
    </row>
    <row r="82" spans="2:3">
      <c r="B82" s="247"/>
      <c r="C82" s="245" t="s">
        <v>810</v>
      </c>
    </row>
    <row r="83" spans="2:3">
      <c r="B83" s="247" t="s">
        <v>644</v>
      </c>
      <c r="C83" s="245" t="s">
        <v>811</v>
      </c>
    </row>
    <row r="84" spans="2:3">
      <c r="B84" s="247"/>
    </row>
    <row r="85" spans="2:3">
      <c r="C85" s="246" t="s">
        <v>653</v>
      </c>
    </row>
    <row r="86" spans="2:3">
      <c r="B86" s="247" t="s">
        <v>644</v>
      </c>
      <c r="C86" s="245" t="s">
        <v>812</v>
      </c>
    </row>
    <row r="87" spans="2:3">
      <c r="C87" s="245" t="s">
        <v>813</v>
      </c>
    </row>
    <row r="88" spans="2:3">
      <c r="C88" s="245" t="s">
        <v>654</v>
      </c>
    </row>
    <row r="89" spans="2:3">
      <c r="C89" s="245" t="s">
        <v>655</v>
      </c>
    </row>
    <row r="90" spans="2:3">
      <c r="C90" s="245" t="s">
        <v>814</v>
      </c>
    </row>
    <row r="92" spans="2:3">
      <c r="C92" s="246" t="s">
        <v>656</v>
      </c>
    </row>
    <row r="93" spans="2:3">
      <c r="B93" s="247" t="s">
        <v>644</v>
      </c>
      <c r="C93" s="245" t="s">
        <v>867</v>
      </c>
    </row>
    <row r="94" spans="2:3">
      <c r="C94" s="245" t="s">
        <v>657</v>
      </c>
    </row>
    <row r="95" spans="2:3">
      <c r="C95" s="245" t="s">
        <v>868</v>
      </c>
    </row>
    <row r="96" spans="2:3">
      <c r="C96" s="245" t="s">
        <v>987</v>
      </c>
    </row>
    <row r="98" spans="2:3">
      <c r="C98" s="245" t="s">
        <v>658</v>
      </c>
    </row>
    <row r="99" spans="2:3">
      <c r="C99" s="245" t="s">
        <v>660</v>
      </c>
    </row>
    <row r="101" spans="2:3" ht="15.75">
      <c r="B101" s="293" t="s">
        <v>661</v>
      </c>
    </row>
    <row r="103" spans="2:3">
      <c r="C103" s="245" t="s">
        <v>873</v>
      </c>
    </row>
    <row r="104" spans="2:3">
      <c r="B104" s="248" t="s">
        <v>504</v>
      </c>
      <c r="C104" s="245" t="s">
        <v>663</v>
      </c>
    </row>
    <row r="105" spans="2:3">
      <c r="C105" s="245" t="s">
        <v>662</v>
      </c>
    </row>
    <row r="106" spans="2:3">
      <c r="B106" s="248" t="s">
        <v>505</v>
      </c>
      <c r="C106" s="245" t="s">
        <v>664</v>
      </c>
    </row>
    <row r="107" spans="2:3">
      <c r="B107" s="248" t="s">
        <v>507</v>
      </c>
      <c r="C107" s="245" t="s">
        <v>815</v>
      </c>
    </row>
    <row r="108" spans="2:3">
      <c r="B108" s="248" t="s">
        <v>509</v>
      </c>
      <c r="C108" s="245" t="s">
        <v>665</v>
      </c>
    </row>
    <row r="109" spans="2:3">
      <c r="B109" s="248" t="s">
        <v>510</v>
      </c>
      <c r="C109" s="245" t="s">
        <v>666</v>
      </c>
    </row>
    <row r="110" spans="2:3">
      <c r="B110" s="248" t="s">
        <v>667</v>
      </c>
      <c r="C110" s="245" t="s">
        <v>668</v>
      </c>
    </row>
    <row r="111" spans="2:3">
      <c r="B111" s="248" t="s">
        <v>669</v>
      </c>
      <c r="C111" s="245" t="s">
        <v>670</v>
      </c>
    </row>
    <row r="112" spans="2:3">
      <c r="B112" s="248" t="s">
        <v>671</v>
      </c>
      <c r="C112" s="245" t="s">
        <v>672</v>
      </c>
    </row>
    <row r="113" spans="2:3">
      <c r="B113" s="248" t="s">
        <v>673</v>
      </c>
      <c r="C113" s="245" t="s">
        <v>816</v>
      </c>
    </row>
    <row r="114" spans="2:3">
      <c r="B114" s="248" t="s">
        <v>674</v>
      </c>
      <c r="C114" s="245" t="s">
        <v>675</v>
      </c>
    </row>
    <row r="115" spans="2:3">
      <c r="B115" s="248" t="s">
        <v>676</v>
      </c>
      <c r="C115" s="245" t="s">
        <v>677</v>
      </c>
    </row>
    <row r="116" spans="2:3">
      <c r="B116" s="248" t="s">
        <v>678</v>
      </c>
      <c r="C116" s="245" t="s">
        <v>679</v>
      </c>
    </row>
    <row r="118" spans="2:3">
      <c r="C118" s="245" t="s">
        <v>817</v>
      </c>
    </row>
    <row r="119" spans="2:3">
      <c r="C119" s="245" t="s">
        <v>866</v>
      </c>
    </row>
    <row r="120" spans="2:3">
      <c r="C120" s="245" t="s">
        <v>1095</v>
      </c>
    </row>
    <row r="121" spans="2:3">
      <c r="C121" s="245" t="s">
        <v>818</v>
      </c>
    </row>
    <row r="122" spans="2:3">
      <c r="C122" s="245" t="s">
        <v>819</v>
      </c>
    </row>
    <row r="123" spans="2:3">
      <c r="C123" s="245" t="s">
        <v>820</v>
      </c>
    </row>
    <row r="124" spans="2:3">
      <c r="C124" s="245" t="s">
        <v>821</v>
      </c>
    </row>
    <row r="126" spans="2:3" ht="15.75">
      <c r="C126" s="293" t="s">
        <v>822</v>
      </c>
    </row>
    <row r="128" spans="2:3">
      <c r="B128" s="247" t="s">
        <v>644</v>
      </c>
      <c r="C128" s="245" t="s">
        <v>1064</v>
      </c>
    </row>
    <row r="129" spans="2:3">
      <c r="C129" s="245" t="s">
        <v>1101</v>
      </c>
    </row>
    <row r="130" spans="2:3">
      <c r="C130" s="245" t="s">
        <v>1065</v>
      </c>
    </row>
    <row r="131" spans="2:3">
      <c r="C131" s="245" t="s">
        <v>1066</v>
      </c>
    </row>
    <row r="132" spans="2:3">
      <c r="C132" s="245" t="s">
        <v>1067</v>
      </c>
    </row>
    <row r="134" spans="2:3">
      <c r="B134" s="247" t="s">
        <v>644</v>
      </c>
      <c r="C134" s="245" t="s">
        <v>856</v>
      </c>
    </row>
    <row r="135" spans="2:3">
      <c r="C135" s="245" t="s">
        <v>979</v>
      </c>
    </row>
    <row r="136" spans="2:3">
      <c r="C136" s="245" t="s">
        <v>980</v>
      </c>
    </row>
    <row r="137" spans="2:3">
      <c r="C137" s="245" t="s">
        <v>981</v>
      </c>
    </row>
    <row r="138" spans="2:3">
      <c r="C138" s="245" t="s">
        <v>823</v>
      </c>
    </row>
    <row r="139" spans="2:3">
      <c r="C139" s="245" t="s">
        <v>824</v>
      </c>
    </row>
    <row r="141" spans="2:3">
      <c r="B141" s="247" t="s">
        <v>644</v>
      </c>
      <c r="C141" s="245" t="s">
        <v>888</v>
      </c>
    </row>
    <row r="142" spans="2:3">
      <c r="B142" s="247"/>
      <c r="C142" s="245" t="s">
        <v>976</v>
      </c>
    </row>
    <row r="143" spans="2:3">
      <c r="B143" s="247"/>
      <c r="C143" s="245" t="s">
        <v>977</v>
      </c>
    </row>
    <row r="145" spans="2:3">
      <c r="B145" s="247" t="s">
        <v>644</v>
      </c>
      <c r="C145" s="245" t="s">
        <v>889</v>
      </c>
    </row>
    <row r="146" spans="2:3">
      <c r="C146" s="245" t="s">
        <v>874</v>
      </c>
    </row>
    <row r="148" spans="2:3">
      <c r="B148" s="247" t="s">
        <v>644</v>
      </c>
      <c r="C148" s="245" t="s">
        <v>825</v>
      </c>
    </row>
    <row r="149" spans="2:3">
      <c r="C149" s="245" t="s">
        <v>857</v>
      </c>
    </row>
    <row r="150" spans="2:3">
      <c r="C150" s="245" t="s">
        <v>858</v>
      </c>
    </row>
    <row r="151" spans="2:3">
      <c r="C151" s="245" t="s">
        <v>984</v>
      </c>
    </row>
    <row r="152" spans="2:3">
      <c r="C152" s="245" t="s">
        <v>826</v>
      </c>
    </row>
    <row r="154" spans="2:3">
      <c r="B154" s="247" t="s">
        <v>644</v>
      </c>
      <c r="C154" s="245" t="s">
        <v>859</v>
      </c>
    </row>
    <row r="155" spans="2:3">
      <c r="C155" s="245" t="s">
        <v>827</v>
      </c>
    </row>
    <row r="156" spans="2:3">
      <c r="C156" s="245" t="s">
        <v>828</v>
      </c>
    </row>
    <row r="158" spans="2:3">
      <c r="B158" s="247" t="s">
        <v>644</v>
      </c>
      <c r="C158" s="245" t="s">
        <v>860</v>
      </c>
    </row>
    <row r="159" spans="2:3">
      <c r="C159" s="245" t="s">
        <v>829</v>
      </c>
    </row>
    <row r="160" spans="2:3">
      <c r="C160" s="245" t="s">
        <v>830</v>
      </c>
    </row>
    <row r="161" spans="2:3">
      <c r="C161" s="245" t="s">
        <v>831</v>
      </c>
    </row>
    <row r="162" spans="2:3">
      <c r="C162" s="245" t="s">
        <v>832</v>
      </c>
    </row>
    <row r="163" spans="2:3">
      <c r="C163" s="245" t="s">
        <v>869</v>
      </c>
    </row>
    <row r="164" spans="2:3">
      <c r="C164" s="245" t="s">
        <v>833</v>
      </c>
    </row>
    <row r="165" spans="2:3">
      <c r="C165" s="245" t="s">
        <v>834</v>
      </c>
    </row>
    <row r="166" spans="2:3">
      <c r="C166" s="245" t="s">
        <v>835</v>
      </c>
    </row>
    <row r="167" spans="2:3">
      <c r="C167" s="245" t="s">
        <v>836</v>
      </c>
    </row>
    <row r="168" spans="2:3">
      <c r="C168" s="245" t="s">
        <v>837</v>
      </c>
    </row>
    <row r="170" spans="2:3">
      <c r="B170" s="247" t="s">
        <v>644</v>
      </c>
      <c r="C170" s="245" t="s">
        <v>861</v>
      </c>
    </row>
    <row r="171" spans="2:3">
      <c r="C171" s="245" t="s">
        <v>838</v>
      </c>
    </row>
    <row r="172" spans="2:3">
      <c r="C172" s="245" t="s">
        <v>839</v>
      </c>
    </row>
    <row r="174" spans="2:3">
      <c r="B174" s="247" t="s">
        <v>644</v>
      </c>
      <c r="C174" s="245" t="s">
        <v>862</v>
      </c>
    </row>
    <row r="175" spans="2:3">
      <c r="C175" s="245" t="s">
        <v>840</v>
      </c>
    </row>
    <row r="176" spans="2:3">
      <c r="C176" s="245" t="s">
        <v>841</v>
      </c>
    </row>
    <row r="177" spans="2:3">
      <c r="C177" s="245" t="s">
        <v>1102</v>
      </c>
    </row>
    <row r="178" spans="2:3">
      <c r="C178" s="245" t="s">
        <v>890</v>
      </c>
    </row>
    <row r="179" spans="2:3">
      <c r="C179" s="245" t="s">
        <v>842</v>
      </c>
    </row>
    <row r="180" spans="2:3">
      <c r="C180" s="245" t="s">
        <v>843</v>
      </c>
    </row>
    <row r="181" spans="2:3">
      <c r="C181" s="245" t="s">
        <v>982</v>
      </c>
    </row>
    <row r="182" spans="2:3">
      <c r="C182" s="245" t="s">
        <v>870</v>
      </c>
    </row>
    <row r="184" spans="2:3">
      <c r="B184" s="247" t="s">
        <v>644</v>
      </c>
      <c r="C184" s="245" t="s">
        <v>875</v>
      </c>
    </row>
    <row r="185" spans="2:3">
      <c r="C185" s="245" t="s">
        <v>876</v>
      </c>
    </row>
    <row r="186" spans="2:3">
      <c r="C186" s="245" t="s">
        <v>877</v>
      </c>
    </row>
    <row r="187" spans="2:3">
      <c r="C187" s="245" t="s">
        <v>878</v>
      </c>
    </row>
    <row r="188" spans="2:3">
      <c r="C188" s="245" t="s">
        <v>886</v>
      </c>
    </row>
    <row r="189" spans="2:3">
      <c r="C189" s="245" t="s">
        <v>885</v>
      </c>
    </row>
    <row r="191" spans="2:3">
      <c r="B191" s="247" t="s">
        <v>644</v>
      </c>
      <c r="C191" s="245" t="s">
        <v>970</v>
      </c>
    </row>
    <row r="192" spans="2:3">
      <c r="C192" s="245" t="s">
        <v>971</v>
      </c>
    </row>
    <row r="193" spans="2:3">
      <c r="C193" s="245" t="s">
        <v>972</v>
      </c>
    </row>
    <row r="194" spans="2:3">
      <c r="C194" s="245" t="s">
        <v>973</v>
      </c>
    </row>
    <row r="195" spans="2:3">
      <c r="C195" s="245" t="s">
        <v>974</v>
      </c>
    </row>
    <row r="197" spans="2:3">
      <c r="B197" s="247" t="s">
        <v>644</v>
      </c>
      <c r="C197" s="245" t="s">
        <v>1000</v>
      </c>
    </row>
    <row r="198" spans="2:3">
      <c r="C198" s="245" t="s">
        <v>1001</v>
      </c>
    </row>
    <row r="199" spans="2:3">
      <c r="C199" s="245" t="s">
        <v>1002</v>
      </c>
    </row>
    <row r="201" spans="2:3">
      <c r="B201" s="247" t="s">
        <v>644</v>
      </c>
      <c r="C201" s="245" t="s">
        <v>1060</v>
      </c>
    </row>
    <row r="202" spans="2:3">
      <c r="C202" s="245" t="s">
        <v>1061</v>
      </c>
    </row>
    <row r="203" spans="2:3">
      <c r="C203" s="245" t="s">
        <v>1062</v>
      </c>
    </row>
    <row r="205" spans="2:3">
      <c r="B205" s="247" t="s">
        <v>644</v>
      </c>
      <c r="C205" s="245" t="s">
        <v>1068</v>
      </c>
    </row>
    <row r="206" spans="2:3">
      <c r="C206" s="245" t="s">
        <v>1069</v>
      </c>
    </row>
  </sheetData>
  <sheetProtection formatColumns="0" formatRows="0" insertColumns="0" insertRows="0" deleteColumns="0" deleteRows="0"/>
  <hyperlinks>
    <hyperlink ref="C6" r:id="rId1" xr:uid="{38F2844C-0339-45DF-8C8F-936EC4AA60E5}"/>
    <hyperlink ref="C5" r:id="rId2" xr:uid="{DE849720-56E8-4617-8444-835379D889C1}"/>
  </hyperlinks>
  <pageMargins left="0.7" right="0.7" top="0.75" bottom="0.75" header="0.3" footer="0.3"/>
  <pageSetup paperSize="9" scale="91"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1C4D6-ED84-4C87-BE60-748BFBDE8C95}">
  <sheetPr>
    <pageSetUpPr fitToPage="1"/>
  </sheetPr>
  <dimension ref="B2:T208"/>
  <sheetViews>
    <sheetView zoomScale="87" zoomScaleNormal="87" workbookViewId="0">
      <selection activeCell="A16" sqref="A16"/>
    </sheetView>
  </sheetViews>
  <sheetFormatPr defaultRowHeight="12.75"/>
  <cols>
    <col min="1" max="1" width="2.28515625" style="40" customWidth="1"/>
    <col min="2" max="2" width="19.85546875" style="40" customWidth="1"/>
    <col min="3" max="3" width="62.42578125" style="40" bestFit="1" customWidth="1"/>
    <col min="4" max="4" width="14.42578125" style="40" bestFit="1" customWidth="1"/>
    <col min="5" max="5" width="12.7109375" style="40" customWidth="1"/>
    <col min="6" max="6" width="14.42578125" style="40" bestFit="1" customWidth="1"/>
    <col min="7" max="7" width="13.7109375" style="40" bestFit="1" customWidth="1"/>
    <col min="8" max="8" width="9" style="40" bestFit="1" customWidth="1"/>
    <col min="9" max="9" width="14.7109375" style="40" customWidth="1"/>
    <col min="10" max="10" width="16" style="40" customWidth="1"/>
    <col min="11" max="11" width="12.85546875" style="40" bestFit="1" customWidth="1"/>
    <col min="12" max="14" width="13.5703125" style="40" customWidth="1"/>
    <col min="15" max="15" width="12.85546875" style="40" bestFit="1" customWidth="1"/>
    <col min="16" max="16" width="13.7109375" style="40" customWidth="1"/>
    <col min="17" max="17" width="12.85546875" style="40" bestFit="1" customWidth="1"/>
    <col min="18" max="18" width="13.7109375" style="40" bestFit="1" customWidth="1"/>
    <col min="19" max="20" width="12.5703125" style="40" bestFit="1" customWidth="1"/>
    <col min="21" max="16384" width="9.140625" style="40"/>
  </cols>
  <sheetData>
    <row r="2" spans="3:18" ht="40.5" customHeight="1">
      <c r="C2" s="143" t="str">
        <f>Criteria!E9</f>
        <v>ABC PARTNERSHIP</v>
      </c>
      <c r="Q2" s="142" t="s">
        <v>87</v>
      </c>
      <c r="R2" s="142"/>
    </row>
    <row r="3" spans="3:18" ht="12.75" customHeight="1">
      <c r="C3" s="60" t="s">
        <v>86</v>
      </c>
      <c r="D3" s="60" t="str">
        <f>Criteria!E18</f>
        <v>28 FEBRUARY 2026</v>
      </c>
    </row>
    <row r="4" spans="3:18" ht="40.5" customHeight="1">
      <c r="C4" s="169" t="s">
        <v>618</v>
      </c>
      <c r="Q4" s="142" t="s">
        <v>88</v>
      </c>
      <c r="R4" s="142"/>
    </row>
    <row r="5" spans="3:18">
      <c r="C5" s="63"/>
      <c r="D5" s="63"/>
      <c r="E5" s="63"/>
      <c r="F5" s="63"/>
      <c r="G5" s="63"/>
      <c r="H5" s="63"/>
      <c r="I5" s="63"/>
      <c r="J5" s="63"/>
      <c r="K5" s="63"/>
      <c r="L5" s="63"/>
      <c r="M5" s="63"/>
      <c r="N5" s="63"/>
      <c r="O5" s="63"/>
      <c r="P5" s="63"/>
      <c r="Q5" s="63"/>
      <c r="R5" s="63"/>
    </row>
    <row r="7" spans="3:18">
      <c r="C7" s="61" t="s">
        <v>602</v>
      </c>
      <c r="L7" s="560" t="s">
        <v>622</v>
      </c>
      <c r="M7" s="561"/>
      <c r="N7" s="562"/>
    </row>
    <row r="8" spans="3:18">
      <c r="D8" s="21"/>
      <c r="E8" s="21"/>
      <c r="F8" s="21"/>
      <c r="G8" s="21"/>
      <c r="H8" s="21"/>
      <c r="I8" s="21"/>
      <c r="J8" s="21" t="s">
        <v>148</v>
      </c>
      <c r="K8" s="21"/>
      <c r="L8" s="223" t="s">
        <v>614</v>
      </c>
      <c r="M8" s="224" t="s">
        <v>620</v>
      </c>
      <c r="N8" s="225" t="s">
        <v>616</v>
      </c>
      <c r="O8" s="21"/>
      <c r="P8" s="21"/>
      <c r="Q8" s="21"/>
      <c r="R8" s="21"/>
    </row>
    <row r="9" spans="3:18">
      <c r="D9" s="22" t="s">
        <v>350</v>
      </c>
      <c r="E9" s="22" t="s">
        <v>623</v>
      </c>
      <c r="F9" s="22" t="s">
        <v>514</v>
      </c>
      <c r="G9" s="22" t="s">
        <v>255</v>
      </c>
      <c r="H9" s="22"/>
      <c r="I9" s="22" t="s">
        <v>516</v>
      </c>
      <c r="J9" s="22" t="s">
        <v>624</v>
      </c>
      <c r="K9" s="22" t="s">
        <v>613</v>
      </c>
      <c r="L9" s="226" t="s">
        <v>615</v>
      </c>
      <c r="M9" s="22" t="s">
        <v>621</v>
      </c>
      <c r="N9" s="227" t="s">
        <v>617</v>
      </c>
      <c r="O9" s="22" t="s">
        <v>619</v>
      </c>
      <c r="P9" s="22" t="s">
        <v>350</v>
      </c>
      <c r="Q9" s="22" t="s">
        <v>623</v>
      </c>
      <c r="R9" s="22" t="s">
        <v>514</v>
      </c>
    </row>
    <row r="10" spans="3:18">
      <c r="C10" s="40" t="str">
        <f>B18</f>
        <v>PLANT AND EQUIPMENT</v>
      </c>
      <c r="D10" s="40">
        <f t="shared" ref="D10:R10" si="0">D89</f>
        <v>0</v>
      </c>
      <c r="E10" s="40">
        <f t="shared" si="0"/>
        <v>0</v>
      </c>
      <c r="F10" s="40">
        <f t="shared" si="0"/>
        <v>0</v>
      </c>
      <c r="G10" s="40">
        <f t="shared" si="0"/>
        <v>0</v>
      </c>
      <c r="I10" s="40">
        <f t="shared" ref="I10:J10" si="1">I89</f>
        <v>0</v>
      </c>
      <c r="J10" s="40">
        <f t="shared" si="1"/>
        <v>0</v>
      </c>
      <c r="K10" s="40">
        <f t="shared" si="0"/>
        <v>0</v>
      </c>
      <c r="L10" s="228">
        <f t="shared" si="0"/>
        <v>0</v>
      </c>
      <c r="M10" s="220">
        <f t="shared" si="0"/>
        <v>0</v>
      </c>
      <c r="N10" s="229">
        <f t="shared" si="0"/>
        <v>0</v>
      </c>
      <c r="O10" s="40">
        <f t="shared" si="0"/>
        <v>0</v>
      </c>
      <c r="P10" s="40">
        <f t="shared" si="0"/>
        <v>0</v>
      </c>
      <c r="Q10" s="40">
        <f t="shared" si="0"/>
        <v>0</v>
      </c>
      <c r="R10" s="40">
        <f t="shared" si="0"/>
        <v>0</v>
      </c>
    </row>
    <row r="11" spans="3:18">
      <c r="C11" s="40" t="str">
        <f>B92</f>
        <v>MOTOR VEHICLES</v>
      </c>
      <c r="D11" s="40">
        <f t="shared" ref="D11:R11" si="2">D117</f>
        <v>0</v>
      </c>
      <c r="E11" s="40">
        <f t="shared" si="2"/>
        <v>0</v>
      </c>
      <c r="F11" s="40">
        <f t="shared" si="2"/>
        <v>0</v>
      </c>
      <c r="G11" s="40">
        <f t="shared" si="2"/>
        <v>0</v>
      </c>
      <c r="I11" s="40">
        <f t="shared" ref="I11:J11" si="3">I117</f>
        <v>0</v>
      </c>
      <c r="J11" s="40">
        <f t="shared" si="3"/>
        <v>0</v>
      </c>
      <c r="K11" s="40">
        <f t="shared" si="2"/>
        <v>0</v>
      </c>
      <c r="L11" s="228">
        <f t="shared" si="2"/>
        <v>0</v>
      </c>
      <c r="M11" s="220">
        <f t="shared" si="2"/>
        <v>0</v>
      </c>
      <c r="N11" s="229">
        <f t="shared" si="2"/>
        <v>0</v>
      </c>
      <c r="O11" s="40">
        <f t="shared" si="2"/>
        <v>0</v>
      </c>
      <c r="P11" s="40">
        <f t="shared" si="2"/>
        <v>0</v>
      </c>
      <c r="Q11" s="40">
        <f t="shared" si="2"/>
        <v>0</v>
      </c>
      <c r="R11" s="40">
        <f t="shared" si="2"/>
        <v>0</v>
      </c>
    </row>
    <row r="12" spans="3:18">
      <c r="C12" s="40" t="str">
        <f>B120</f>
        <v>ELECTRONIC EQUIPMENT</v>
      </c>
      <c r="D12" s="40">
        <f t="shared" ref="D12:R12" si="4">D140</f>
        <v>0</v>
      </c>
      <c r="E12" s="40">
        <f t="shared" si="4"/>
        <v>0</v>
      </c>
      <c r="F12" s="40">
        <f t="shared" si="4"/>
        <v>0</v>
      </c>
      <c r="G12" s="40">
        <f t="shared" si="4"/>
        <v>0</v>
      </c>
      <c r="I12" s="40">
        <f t="shared" ref="I12:J12" si="5">I140</f>
        <v>0</v>
      </c>
      <c r="J12" s="40">
        <f t="shared" si="5"/>
        <v>0</v>
      </c>
      <c r="K12" s="40">
        <f t="shared" si="4"/>
        <v>0</v>
      </c>
      <c r="L12" s="228">
        <f t="shared" si="4"/>
        <v>0</v>
      </c>
      <c r="M12" s="220">
        <f t="shared" si="4"/>
        <v>0</v>
      </c>
      <c r="N12" s="229">
        <f t="shared" si="4"/>
        <v>0</v>
      </c>
      <c r="O12" s="40">
        <f t="shared" si="4"/>
        <v>0</v>
      </c>
      <c r="P12" s="40">
        <f t="shared" si="4"/>
        <v>0</v>
      </c>
      <c r="Q12" s="40">
        <f t="shared" si="4"/>
        <v>0</v>
      </c>
      <c r="R12" s="40">
        <f t="shared" si="4"/>
        <v>0</v>
      </c>
    </row>
    <row r="13" spans="3:18">
      <c r="C13" s="40" t="str">
        <f>B143</f>
        <v>FURNITURE AND FITTINGS</v>
      </c>
      <c r="D13" s="40">
        <f t="shared" ref="D13:R13" si="6">D204</f>
        <v>0</v>
      </c>
      <c r="E13" s="40">
        <f t="shared" si="6"/>
        <v>0</v>
      </c>
      <c r="F13" s="40">
        <f t="shared" si="6"/>
        <v>0</v>
      </c>
      <c r="G13" s="40">
        <f t="shared" si="6"/>
        <v>0</v>
      </c>
      <c r="I13" s="40">
        <f t="shared" ref="I13:J13" si="7">I204</f>
        <v>0</v>
      </c>
      <c r="J13" s="40">
        <f t="shared" si="7"/>
        <v>0</v>
      </c>
      <c r="K13" s="40">
        <f t="shared" si="6"/>
        <v>0</v>
      </c>
      <c r="L13" s="230">
        <f t="shared" si="6"/>
        <v>0</v>
      </c>
      <c r="M13" s="63">
        <f t="shared" si="6"/>
        <v>0</v>
      </c>
      <c r="N13" s="231">
        <f t="shared" si="6"/>
        <v>0</v>
      </c>
      <c r="O13" s="40">
        <f t="shared" si="6"/>
        <v>0</v>
      </c>
      <c r="P13" s="40">
        <f t="shared" si="6"/>
        <v>0</v>
      </c>
      <c r="Q13" s="40">
        <f t="shared" si="6"/>
        <v>0</v>
      </c>
      <c r="R13" s="40">
        <f t="shared" si="6"/>
        <v>0</v>
      </c>
    </row>
    <row r="14" spans="3:18" ht="13.5" thickBot="1">
      <c r="D14" s="131">
        <f>SUM(D10:D13)</f>
        <v>0</v>
      </c>
      <c r="E14" s="131">
        <f>SUM(E10:E13)</f>
        <v>0</v>
      </c>
      <c r="F14" s="131">
        <f>SUM(F10:F13)</f>
        <v>0</v>
      </c>
      <c r="G14" s="131">
        <f>SUM(G10:G13)</f>
        <v>0</v>
      </c>
      <c r="H14" s="131"/>
      <c r="I14" s="131">
        <f t="shared" ref="I14:R14" si="8">SUM(I10:I13)</f>
        <v>0</v>
      </c>
      <c r="J14" s="131">
        <f t="shared" si="8"/>
        <v>0</v>
      </c>
      <c r="K14" s="131">
        <f t="shared" si="8"/>
        <v>0</v>
      </c>
      <c r="L14" s="131">
        <f t="shared" si="8"/>
        <v>0</v>
      </c>
      <c r="M14" s="131">
        <f t="shared" si="8"/>
        <v>0</v>
      </c>
      <c r="N14" s="131">
        <f t="shared" si="8"/>
        <v>0</v>
      </c>
      <c r="O14" s="131">
        <f t="shared" si="8"/>
        <v>0</v>
      </c>
      <c r="P14" s="131">
        <f t="shared" si="8"/>
        <v>0</v>
      </c>
      <c r="Q14" s="131">
        <f t="shared" si="8"/>
        <v>0</v>
      </c>
      <c r="R14" s="131">
        <f t="shared" si="8"/>
        <v>0</v>
      </c>
    </row>
    <row r="15" spans="3:18" ht="13.5" thickTop="1">
      <c r="C15" s="40" t="s">
        <v>849</v>
      </c>
      <c r="D15" s="291">
        <f>D14-FARegister!D14</f>
        <v>0</v>
      </c>
      <c r="E15" s="291"/>
      <c r="F15" s="291"/>
      <c r="G15" s="291">
        <f>G14-FARegister!G14</f>
        <v>0</v>
      </c>
      <c r="H15" s="291"/>
      <c r="I15" s="291">
        <f>I14-FARegister!I14</f>
        <v>0</v>
      </c>
      <c r="J15" s="291"/>
      <c r="K15" s="291">
        <f>K14-FARegister!K14</f>
        <v>0</v>
      </c>
      <c r="L15" s="291"/>
      <c r="M15" s="291"/>
      <c r="N15" s="291"/>
      <c r="O15" s="291"/>
      <c r="P15" s="291">
        <f>P14-FARegister!R14</f>
        <v>0</v>
      </c>
      <c r="Q15" s="291"/>
      <c r="R15" s="291"/>
    </row>
    <row r="18" spans="2:20">
      <c r="B18" s="177" t="s">
        <v>160</v>
      </c>
      <c r="D18" s="221"/>
      <c r="E18" s="222"/>
    </row>
    <row r="19" spans="2:20">
      <c r="B19" s="178"/>
      <c r="D19" s="21"/>
      <c r="E19" s="21"/>
      <c r="F19" s="21"/>
      <c r="G19" s="21"/>
      <c r="H19" s="21"/>
      <c r="I19" s="21"/>
      <c r="J19" s="21" t="s">
        <v>148</v>
      </c>
      <c r="K19" s="21"/>
      <c r="L19" s="232" t="s">
        <v>614</v>
      </c>
      <c r="M19" s="233" t="s">
        <v>620</v>
      </c>
      <c r="N19" s="234" t="s">
        <v>616</v>
      </c>
      <c r="O19" s="21"/>
      <c r="P19" s="21"/>
      <c r="Q19" s="21"/>
      <c r="R19" s="21"/>
    </row>
    <row r="20" spans="2:20">
      <c r="B20" s="179" t="s">
        <v>25</v>
      </c>
      <c r="C20" s="64" t="s">
        <v>218</v>
      </c>
      <c r="D20" s="22" t="s">
        <v>350</v>
      </c>
      <c r="E20" s="22" t="s">
        <v>623</v>
      </c>
      <c r="F20" s="22" t="s">
        <v>514</v>
      </c>
      <c r="G20" s="22" t="s">
        <v>255</v>
      </c>
      <c r="H20" s="22" t="s">
        <v>384</v>
      </c>
      <c r="I20" s="22" t="s">
        <v>516</v>
      </c>
      <c r="J20" s="22" t="s">
        <v>624</v>
      </c>
      <c r="K20" s="22" t="s">
        <v>613</v>
      </c>
      <c r="L20" s="226" t="s">
        <v>615</v>
      </c>
      <c r="M20" s="22" t="s">
        <v>621</v>
      </c>
      <c r="N20" s="227" t="s">
        <v>617</v>
      </c>
      <c r="O20" s="22" t="s">
        <v>619</v>
      </c>
      <c r="P20" s="22" t="s">
        <v>350</v>
      </c>
      <c r="Q20" s="22" t="s">
        <v>623</v>
      </c>
      <c r="R20" s="22" t="s">
        <v>514</v>
      </c>
      <c r="T20" s="60"/>
    </row>
    <row r="21" spans="2:20">
      <c r="B21" s="176"/>
    </row>
    <row r="22" spans="2:20">
      <c r="B22" s="186"/>
      <c r="C22" s="235" t="s">
        <v>625</v>
      </c>
      <c r="D22" s="242">
        <f>FARegister!D93</f>
        <v>0</v>
      </c>
      <c r="E22" s="242">
        <f>FARegister!E93</f>
        <v>0</v>
      </c>
      <c r="F22" s="235">
        <f>+D22-E22</f>
        <v>0</v>
      </c>
      <c r="G22" s="242">
        <f>FARegister!G93</f>
        <v>0</v>
      </c>
      <c r="H22" s="243">
        <v>12</v>
      </c>
      <c r="I22" s="242">
        <f>FARegister!I93</f>
        <v>0</v>
      </c>
      <c r="J22" s="242">
        <f>FARegister!J93</f>
        <v>0</v>
      </c>
      <c r="K22" s="242">
        <f>FARegister!K93</f>
        <v>0</v>
      </c>
      <c r="L22" s="242">
        <f>FARegister!M93</f>
        <v>0</v>
      </c>
      <c r="M22" s="242">
        <f>FARegister!N93</f>
        <v>0</v>
      </c>
      <c r="N22" s="242">
        <f>FARegister!O93</f>
        <v>0</v>
      </c>
      <c r="O22" s="242">
        <f>FARegister!Q93</f>
        <v>0</v>
      </c>
      <c r="P22" s="235">
        <f t="shared" ref="P22:P53" si="9">D22+G22-I22</f>
        <v>0</v>
      </c>
      <c r="Q22" s="235">
        <f t="shared" ref="Q22:Q53" si="10">E22+O22-J22</f>
        <v>0</v>
      </c>
      <c r="R22" s="235">
        <f t="shared" ref="R22:R23" si="11">+P22-Q22</f>
        <v>0</v>
      </c>
    </row>
    <row r="23" spans="2:20">
      <c r="B23" s="186"/>
      <c r="C23" s="187"/>
      <c r="D23" s="236"/>
      <c r="E23" s="220"/>
      <c r="F23" s="40">
        <f>+D23-E23</f>
        <v>0</v>
      </c>
      <c r="G23" s="92"/>
      <c r="H23" s="92">
        <v>12</v>
      </c>
      <c r="I23" s="92"/>
      <c r="J23" s="92"/>
      <c r="O23" s="174"/>
      <c r="P23" s="40">
        <f t="shared" si="9"/>
        <v>0</v>
      </c>
      <c r="Q23" s="40">
        <f t="shared" si="10"/>
        <v>0</v>
      </c>
      <c r="R23" s="40">
        <f t="shared" si="11"/>
        <v>0</v>
      </c>
    </row>
    <row r="24" spans="2:20">
      <c r="B24" s="186"/>
      <c r="C24" s="187"/>
      <c r="D24" s="236"/>
      <c r="E24" s="220"/>
      <c r="F24" s="40">
        <f>+D24-E24</f>
        <v>0</v>
      </c>
      <c r="G24" s="92"/>
      <c r="H24" s="92">
        <v>12</v>
      </c>
      <c r="I24" s="92"/>
      <c r="J24" s="92"/>
      <c r="O24" s="174"/>
      <c r="P24" s="40">
        <f t="shared" si="9"/>
        <v>0</v>
      </c>
      <c r="Q24" s="40">
        <f t="shared" si="10"/>
        <v>0</v>
      </c>
      <c r="R24" s="40">
        <f t="shared" ref="R24:R87" si="12">+P24-Q24</f>
        <v>0</v>
      </c>
    </row>
    <row r="25" spans="2:20">
      <c r="B25" s="186"/>
      <c r="C25" s="187"/>
      <c r="D25" s="220"/>
      <c r="E25" s="220"/>
      <c r="F25" s="40">
        <f t="shared" ref="F25:F87" si="13">+D25-E25</f>
        <v>0</v>
      </c>
      <c r="H25" s="92">
        <v>12</v>
      </c>
      <c r="I25" s="92"/>
      <c r="J25" s="92"/>
      <c r="O25" s="174"/>
      <c r="P25" s="40">
        <f t="shared" si="9"/>
        <v>0</v>
      </c>
      <c r="Q25" s="40">
        <f t="shared" si="10"/>
        <v>0</v>
      </c>
      <c r="R25" s="40">
        <f t="shared" si="12"/>
        <v>0</v>
      </c>
    </row>
    <row r="26" spans="2:20">
      <c r="B26" s="186"/>
      <c r="C26" s="187"/>
      <c r="D26" s="220"/>
      <c r="E26" s="220"/>
      <c r="F26" s="40">
        <f t="shared" si="13"/>
        <v>0</v>
      </c>
      <c r="H26" s="92">
        <v>12</v>
      </c>
      <c r="I26" s="92"/>
      <c r="J26" s="92"/>
      <c r="O26" s="174"/>
      <c r="P26" s="40">
        <f t="shared" si="9"/>
        <v>0</v>
      </c>
      <c r="Q26" s="40">
        <f t="shared" si="10"/>
        <v>0</v>
      </c>
      <c r="R26" s="40">
        <f t="shared" si="12"/>
        <v>0</v>
      </c>
    </row>
    <row r="27" spans="2:20">
      <c r="B27" s="186"/>
      <c r="C27" s="187"/>
      <c r="D27" s="220"/>
      <c r="E27" s="220"/>
      <c r="F27" s="40">
        <f t="shared" si="13"/>
        <v>0</v>
      </c>
      <c r="H27" s="92">
        <v>12</v>
      </c>
      <c r="I27" s="92"/>
      <c r="J27" s="92"/>
      <c r="O27" s="174"/>
      <c r="P27" s="40">
        <f t="shared" si="9"/>
        <v>0</v>
      </c>
      <c r="Q27" s="40">
        <f t="shared" si="10"/>
        <v>0</v>
      </c>
      <c r="R27" s="40">
        <f t="shared" si="12"/>
        <v>0</v>
      </c>
    </row>
    <row r="28" spans="2:20">
      <c r="B28" s="186"/>
      <c r="C28" s="187"/>
      <c r="D28" s="220"/>
      <c r="E28" s="220"/>
      <c r="F28" s="40">
        <f t="shared" si="13"/>
        <v>0</v>
      </c>
      <c r="H28" s="92">
        <v>12</v>
      </c>
      <c r="I28" s="92"/>
      <c r="J28" s="92"/>
      <c r="O28" s="174"/>
      <c r="P28" s="40">
        <f t="shared" si="9"/>
        <v>0</v>
      </c>
      <c r="Q28" s="40">
        <f t="shared" si="10"/>
        <v>0</v>
      </c>
      <c r="R28" s="40">
        <f t="shared" si="12"/>
        <v>0</v>
      </c>
    </row>
    <row r="29" spans="2:20">
      <c r="B29" s="186"/>
      <c r="C29" s="187"/>
      <c r="D29" s="220"/>
      <c r="E29" s="220"/>
      <c r="F29" s="40">
        <f t="shared" si="13"/>
        <v>0</v>
      </c>
      <c r="H29" s="92">
        <v>12</v>
      </c>
      <c r="I29" s="92"/>
      <c r="J29" s="92"/>
      <c r="O29" s="174"/>
      <c r="P29" s="40">
        <f t="shared" si="9"/>
        <v>0</v>
      </c>
      <c r="Q29" s="40">
        <f t="shared" si="10"/>
        <v>0</v>
      </c>
      <c r="R29" s="40">
        <f t="shared" si="12"/>
        <v>0</v>
      </c>
    </row>
    <row r="30" spans="2:20">
      <c r="B30" s="186"/>
      <c r="C30" s="187"/>
      <c r="D30" s="220"/>
      <c r="E30" s="220"/>
      <c r="F30" s="40">
        <f t="shared" si="13"/>
        <v>0</v>
      </c>
      <c r="H30" s="92">
        <v>12</v>
      </c>
      <c r="I30" s="92"/>
      <c r="J30" s="92"/>
      <c r="O30" s="174"/>
      <c r="P30" s="40">
        <f t="shared" si="9"/>
        <v>0</v>
      </c>
      <c r="Q30" s="40">
        <f t="shared" si="10"/>
        <v>0</v>
      </c>
      <c r="R30" s="40">
        <f t="shared" si="12"/>
        <v>0</v>
      </c>
    </row>
    <row r="31" spans="2:20">
      <c r="B31" s="186"/>
      <c r="C31" s="187"/>
      <c r="D31" s="220"/>
      <c r="E31" s="220"/>
      <c r="F31" s="40">
        <f t="shared" si="13"/>
        <v>0</v>
      </c>
      <c r="H31" s="92">
        <v>12</v>
      </c>
      <c r="I31" s="92"/>
      <c r="J31" s="92"/>
      <c r="O31" s="174"/>
      <c r="P31" s="40">
        <f t="shared" si="9"/>
        <v>0</v>
      </c>
      <c r="Q31" s="40">
        <f t="shared" si="10"/>
        <v>0</v>
      </c>
      <c r="R31" s="40">
        <f t="shared" si="12"/>
        <v>0</v>
      </c>
    </row>
    <row r="32" spans="2:20">
      <c r="B32" s="186"/>
      <c r="C32" s="187"/>
      <c r="D32" s="220"/>
      <c r="E32" s="220"/>
      <c r="F32" s="40">
        <f t="shared" si="13"/>
        <v>0</v>
      </c>
      <c r="H32" s="92">
        <v>12</v>
      </c>
      <c r="I32" s="92"/>
      <c r="J32" s="92"/>
      <c r="O32" s="174"/>
      <c r="P32" s="40">
        <f t="shared" si="9"/>
        <v>0</v>
      </c>
      <c r="Q32" s="40">
        <f t="shared" si="10"/>
        <v>0</v>
      </c>
      <c r="R32" s="40">
        <f t="shared" si="12"/>
        <v>0</v>
      </c>
    </row>
    <row r="33" spans="2:18">
      <c r="B33" s="186"/>
      <c r="C33" s="187"/>
      <c r="D33" s="220"/>
      <c r="E33" s="220"/>
      <c r="F33" s="40">
        <f t="shared" si="13"/>
        <v>0</v>
      </c>
      <c r="H33" s="92">
        <v>12</v>
      </c>
      <c r="I33" s="92"/>
      <c r="J33" s="92"/>
      <c r="O33" s="174"/>
      <c r="P33" s="40">
        <f t="shared" si="9"/>
        <v>0</v>
      </c>
      <c r="Q33" s="40">
        <f t="shared" si="10"/>
        <v>0</v>
      </c>
      <c r="R33" s="40">
        <f t="shared" si="12"/>
        <v>0</v>
      </c>
    </row>
    <row r="34" spans="2:18">
      <c r="B34" s="186"/>
      <c r="C34" s="187"/>
      <c r="D34" s="220"/>
      <c r="E34" s="220"/>
      <c r="F34" s="40">
        <f t="shared" si="13"/>
        <v>0</v>
      </c>
      <c r="H34" s="92">
        <v>12</v>
      </c>
      <c r="I34" s="92"/>
      <c r="J34" s="92"/>
      <c r="O34" s="174"/>
      <c r="P34" s="40">
        <f t="shared" si="9"/>
        <v>0</v>
      </c>
      <c r="Q34" s="40">
        <f t="shared" si="10"/>
        <v>0</v>
      </c>
      <c r="R34" s="40">
        <f t="shared" si="12"/>
        <v>0</v>
      </c>
    </row>
    <row r="35" spans="2:18">
      <c r="B35" s="186"/>
      <c r="C35" s="187"/>
      <c r="D35" s="220"/>
      <c r="E35" s="220"/>
      <c r="F35" s="40">
        <f t="shared" si="13"/>
        <v>0</v>
      </c>
      <c r="H35" s="92">
        <v>12</v>
      </c>
      <c r="I35" s="92"/>
      <c r="J35" s="92"/>
      <c r="O35" s="174"/>
      <c r="P35" s="40">
        <f t="shared" si="9"/>
        <v>0</v>
      </c>
      <c r="Q35" s="40">
        <f t="shared" si="10"/>
        <v>0</v>
      </c>
      <c r="R35" s="40">
        <f t="shared" si="12"/>
        <v>0</v>
      </c>
    </row>
    <row r="36" spans="2:18">
      <c r="B36" s="186"/>
      <c r="C36" s="187"/>
      <c r="D36" s="220"/>
      <c r="E36" s="220"/>
      <c r="F36" s="40">
        <f t="shared" si="13"/>
        <v>0</v>
      </c>
      <c r="H36" s="92">
        <v>12</v>
      </c>
      <c r="I36" s="92"/>
      <c r="J36" s="92"/>
      <c r="O36" s="174"/>
      <c r="P36" s="40">
        <f t="shared" si="9"/>
        <v>0</v>
      </c>
      <c r="Q36" s="40">
        <f t="shared" si="10"/>
        <v>0</v>
      </c>
      <c r="R36" s="40">
        <f t="shared" si="12"/>
        <v>0</v>
      </c>
    </row>
    <row r="37" spans="2:18">
      <c r="B37" s="186"/>
      <c r="C37" s="187"/>
      <c r="D37" s="220"/>
      <c r="E37" s="220"/>
      <c r="F37" s="40">
        <f t="shared" si="13"/>
        <v>0</v>
      </c>
      <c r="H37" s="92">
        <v>12</v>
      </c>
      <c r="I37" s="92"/>
      <c r="J37" s="92"/>
      <c r="O37" s="174"/>
      <c r="P37" s="40">
        <f t="shared" si="9"/>
        <v>0</v>
      </c>
      <c r="Q37" s="40">
        <f t="shared" si="10"/>
        <v>0</v>
      </c>
      <c r="R37" s="40">
        <f t="shared" si="12"/>
        <v>0</v>
      </c>
    </row>
    <row r="38" spans="2:18">
      <c r="B38" s="186"/>
      <c r="C38" s="187"/>
      <c r="D38" s="220"/>
      <c r="E38" s="220"/>
      <c r="F38" s="40">
        <f t="shared" si="13"/>
        <v>0</v>
      </c>
      <c r="H38" s="92">
        <v>12</v>
      </c>
      <c r="I38" s="92"/>
      <c r="J38" s="92"/>
      <c r="O38" s="174"/>
      <c r="P38" s="40">
        <f t="shared" si="9"/>
        <v>0</v>
      </c>
      <c r="Q38" s="40">
        <f t="shared" si="10"/>
        <v>0</v>
      </c>
      <c r="R38" s="40">
        <f t="shared" si="12"/>
        <v>0</v>
      </c>
    </row>
    <row r="39" spans="2:18">
      <c r="B39" s="186"/>
      <c r="C39" s="187"/>
      <c r="D39" s="220"/>
      <c r="E39" s="220"/>
      <c r="F39" s="40">
        <f t="shared" si="13"/>
        <v>0</v>
      </c>
      <c r="H39" s="92">
        <v>12</v>
      </c>
      <c r="I39" s="92"/>
      <c r="J39" s="92"/>
      <c r="O39" s="174"/>
      <c r="P39" s="40">
        <f t="shared" si="9"/>
        <v>0</v>
      </c>
      <c r="Q39" s="40">
        <f t="shared" si="10"/>
        <v>0</v>
      </c>
      <c r="R39" s="40">
        <f t="shared" si="12"/>
        <v>0</v>
      </c>
    </row>
    <row r="40" spans="2:18">
      <c r="B40" s="186"/>
      <c r="C40" s="187"/>
      <c r="D40" s="220"/>
      <c r="E40" s="220"/>
      <c r="F40" s="40">
        <f t="shared" si="13"/>
        <v>0</v>
      </c>
      <c r="H40" s="92">
        <v>12</v>
      </c>
      <c r="I40" s="92"/>
      <c r="J40" s="92"/>
      <c r="O40" s="174"/>
      <c r="P40" s="40">
        <f t="shared" si="9"/>
        <v>0</v>
      </c>
      <c r="Q40" s="40">
        <f t="shared" si="10"/>
        <v>0</v>
      </c>
      <c r="R40" s="40">
        <f t="shared" si="12"/>
        <v>0</v>
      </c>
    </row>
    <row r="41" spans="2:18">
      <c r="B41" s="186"/>
      <c r="C41" s="187"/>
      <c r="D41" s="220"/>
      <c r="E41" s="220"/>
      <c r="F41" s="40">
        <f t="shared" si="13"/>
        <v>0</v>
      </c>
      <c r="H41" s="92">
        <v>12</v>
      </c>
      <c r="I41" s="92"/>
      <c r="J41" s="92"/>
      <c r="O41" s="174"/>
      <c r="P41" s="40">
        <f t="shared" si="9"/>
        <v>0</v>
      </c>
      <c r="Q41" s="40">
        <f t="shared" si="10"/>
        <v>0</v>
      </c>
      <c r="R41" s="40">
        <f t="shared" si="12"/>
        <v>0</v>
      </c>
    </row>
    <row r="42" spans="2:18">
      <c r="B42" s="237"/>
      <c r="C42" s="220"/>
      <c r="D42" s="220"/>
      <c r="E42" s="220"/>
      <c r="F42" s="40">
        <f t="shared" si="13"/>
        <v>0</v>
      </c>
      <c r="H42" s="92">
        <v>12</v>
      </c>
      <c r="I42" s="92"/>
      <c r="J42" s="92"/>
      <c r="O42" s="174"/>
      <c r="P42" s="40">
        <f t="shared" si="9"/>
        <v>0</v>
      </c>
      <c r="Q42" s="40">
        <f t="shared" si="10"/>
        <v>0</v>
      </c>
      <c r="R42" s="40">
        <f t="shared" si="12"/>
        <v>0</v>
      </c>
    </row>
    <row r="43" spans="2:18">
      <c r="B43" s="237"/>
      <c r="C43" s="220"/>
      <c r="D43" s="220"/>
      <c r="E43" s="220"/>
      <c r="F43" s="40">
        <f t="shared" si="13"/>
        <v>0</v>
      </c>
      <c r="H43" s="92">
        <v>12</v>
      </c>
      <c r="I43" s="92"/>
      <c r="J43" s="92"/>
      <c r="O43" s="174"/>
      <c r="P43" s="40">
        <f t="shared" si="9"/>
        <v>0</v>
      </c>
      <c r="Q43" s="40">
        <f t="shared" si="10"/>
        <v>0</v>
      </c>
      <c r="R43" s="40">
        <f t="shared" si="12"/>
        <v>0</v>
      </c>
    </row>
    <row r="44" spans="2:18">
      <c r="B44" s="237"/>
      <c r="C44" s="13"/>
      <c r="D44" s="220"/>
      <c r="E44" s="220"/>
      <c r="F44" s="40">
        <f t="shared" si="13"/>
        <v>0</v>
      </c>
      <c r="H44" s="92">
        <v>12</v>
      </c>
      <c r="I44" s="92"/>
      <c r="J44" s="92"/>
      <c r="O44" s="174"/>
      <c r="P44" s="40">
        <f t="shared" si="9"/>
        <v>0</v>
      </c>
      <c r="Q44" s="40">
        <f t="shared" si="10"/>
        <v>0</v>
      </c>
      <c r="R44" s="40">
        <f t="shared" si="12"/>
        <v>0</v>
      </c>
    </row>
    <row r="45" spans="2:18">
      <c r="B45" s="238"/>
      <c r="C45" s="13"/>
      <c r="D45" s="220"/>
      <c r="E45" s="220"/>
      <c r="F45" s="40">
        <f t="shared" si="13"/>
        <v>0</v>
      </c>
      <c r="H45" s="92">
        <v>12</v>
      </c>
      <c r="I45" s="92"/>
      <c r="J45" s="92"/>
      <c r="O45" s="174"/>
      <c r="P45" s="40">
        <f t="shared" si="9"/>
        <v>0</v>
      </c>
      <c r="Q45" s="40">
        <f t="shared" si="10"/>
        <v>0</v>
      </c>
      <c r="R45" s="40">
        <f t="shared" si="12"/>
        <v>0</v>
      </c>
    </row>
    <row r="46" spans="2:18">
      <c r="B46" s="237"/>
      <c r="C46" s="239"/>
      <c r="D46" s="220"/>
      <c r="E46" s="220"/>
      <c r="F46" s="40">
        <f t="shared" si="13"/>
        <v>0</v>
      </c>
      <c r="H46" s="92">
        <v>12</v>
      </c>
      <c r="I46" s="92"/>
      <c r="J46" s="92"/>
      <c r="O46" s="174"/>
      <c r="P46" s="40">
        <f t="shared" si="9"/>
        <v>0</v>
      </c>
      <c r="Q46" s="40">
        <f t="shared" si="10"/>
        <v>0</v>
      </c>
      <c r="R46" s="40">
        <f t="shared" si="12"/>
        <v>0</v>
      </c>
    </row>
    <row r="47" spans="2:18">
      <c r="B47" s="237"/>
      <c r="C47" s="220"/>
      <c r="D47" s="220"/>
      <c r="E47" s="220"/>
      <c r="F47" s="40">
        <f t="shared" si="13"/>
        <v>0</v>
      </c>
      <c r="H47" s="92">
        <v>12</v>
      </c>
      <c r="I47" s="92"/>
      <c r="J47" s="92"/>
      <c r="O47" s="174"/>
      <c r="P47" s="40">
        <f t="shared" si="9"/>
        <v>0</v>
      </c>
      <c r="Q47" s="40">
        <f t="shared" si="10"/>
        <v>0</v>
      </c>
      <c r="R47" s="40">
        <f t="shared" si="12"/>
        <v>0</v>
      </c>
    </row>
    <row r="48" spans="2:18">
      <c r="B48" s="237"/>
      <c r="C48" s="220"/>
      <c r="D48" s="220"/>
      <c r="E48" s="220"/>
      <c r="F48" s="40">
        <f t="shared" si="13"/>
        <v>0</v>
      </c>
      <c r="H48" s="92">
        <v>12</v>
      </c>
      <c r="I48" s="92"/>
      <c r="J48" s="92"/>
      <c r="O48" s="174"/>
      <c r="P48" s="40">
        <f t="shared" si="9"/>
        <v>0</v>
      </c>
      <c r="Q48" s="40">
        <f t="shared" si="10"/>
        <v>0</v>
      </c>
      <c r="R48" s="40">
        <f t="shared" si="12"/>
        <v>0</v>
      </c>
    </row>
    <row r="49" spans="2:18">
      <c r="B49" s="237"/>
      <c r="C49" s="220"/>
      <c r="D49" s="220"/>
      <c r="E49" s="220"/>
      <c r="F49" s="40">
        <f t="shared" si="13"/>
        <v>0</v>
      </c>
      <c r="H49" s="92">
        <v>12</v>
      </c>
      <c r="I49" s="92"/>
      <c r="J49" s="92"/>
      <c r="O49" s="174"/>
      <c r="P49" s="40">
        <f t="shared" si="9"/>
        <v>0</v>
      </c>
      <c r="Q49" s="40">
        <f t="shared" si="10"/>
        <v>0</v>
      </c>
      <c r="R49" s="40">
        <f t="shared" si="12"/>
        <v>0</v>
      </c>
    </row>
    <row r="50" spans="2:18">
      <c r="B50" s="237"/>
      <c r="C50" s="220"/>
      <c r="D50" s="220"/>
      <c r="E50" s="220"/>
      <c r="F50" s="40">
        <f t="shared" si="13"/>
        <v>0</v>
      </c>
      <c r="H50" s="92">
        <v>12</v>
      </c>
      <c r="I50" s="92"/>
      <c r="J50" s="92"/>
      <c r="O50" s="174"/>
      <c r="P50" s="40">
        <f t="shared" si="9"/>
        <v>0</v>
      </c>
      <c r="Q50" s="40">
        <f t="shared" si="10"/>
        <v>0</v>
      </c>
      <c r="R50" s="40">
        <f t="shared" si="12"/>
        <v>0</v>
      </c>
    </row>
    <row r="51" spans="2:18">
      <c r="B51" s="237"/>
      <c r="C51" s="220"/>
      <c r="D51" s="220"/>
      <c r="E51" s="220"/>
      <c r="F51" s="40">
        <f t="shared" si="13"/>
        <v>0</v>
      </c>
      <c r="H51" s="92">
        <v>12</v>
      </c>
      <c r="I51" s="92"/>
      <c r="J51" s="92"/>
      <c r="O51" s="174"/>
      <c r="P51" s="40">
        <f t="shared" si="9"/>
        <v>0</v>
      </c>
      <c r="Q51" s="40">
        <f t="shared" si="10"/>
        <v>0</v>
      </c>
      <c r="R51" s="40">
        <f t="shared" si="12"/>
        <v>0</v>
      </c>
    </row>
    <row r="52" spans="2:18">
      <c r="B52" s="237"/>
      <c r="C52" s="220"/>
      <c r="D52" s="220"/>
      <c r="E52" s="220"/>
      <c r="F52" s="40">
        <f t="shared" si="13"/>
        <v>0</v>
      </c>
      <c r="H52" s="92">
        <v>12</v>
      </c>
      <c r="I52" s="92"/>
      <c r="J52" s="92"/>
      <c r="O52" s="174"/>
      <c r="P52" s="40">
        <f t="shared" si="9"/>
        <v>0</v>
      </c>
      <c r="Q52" s="40">
        <f t="shared" si="10"/>
        <v>0</v>
      </c>
      <c r="R52" s="40">
        <f t="shared" si="12"/>
        <v>0</v>
      </c>
    </row>
    <row r="53" spans="2:18">
      <c r="B53" s="240"/>
      <c r="C53" s="220"/>
      <c r="D53" s="220"/>
      <c r="E53" s="220"/>
      <c r="F53" s="40">
        <f t="shared" si="13"/>
        <v>0</v>
      </c>
      <c r="H53" s="92">
        <v>12</v>
      </c>
      <c r="I53" s="92"/>
      <c r="J53" s="92"/>
      <c r="O53" s="174"/>
      <c r="P53" s="40">
        <f t="shared" si="9"/>
        <v>0</v>
      </c>
      <c r="Q53" s="40">
        <f t="shared" si="10"/>
        <v>0</v>
      </c>
      <c r="R53" s="40">
        <f t="shared" si="12"/>
        <v>0</v>
      </c>
    </row>
    <row r="54" spans="2:18">
      <c r="B54" s="240"/>
      <c r="C54" s="220"/>
      <c r="D54" s="220"/>
      <c r="E54" s="220"/>
      <c r="F54" s="40">
        <f t="shared" si="13"/>
        <v>0</v>
      </c>
      <c r="H54" s="92">
        <v>12</v>
      </c>
      <c r="I54" s="92"/>
      <c r="J54" s="92"/>
      <c r="O54" s="174"/>
      <c r="P54" s="40">
        <f t="shared" ref="P54:P87" si="14">D54+G54-I54</f>
        <v>0</v>
      </c>
      <c r="Q54" s="40">
        <f t="shared" ref="Q54:Q87" si="15">E54+O54-J54</f>
        <v>0</v>
      </c>
      <c r="R54" s="40">
        <f t="shared" si="12"/>
        <v>0</v>
      </c>
    </row>
    <row r="55" spans="2:18">
      <c r="B55" s="237"/>
      <c r="C55" s="220"/>
      <c r="D55" s="220"/>
      <c r="E55" s="220"/>
      <c r="F55" s="40">
        <f t="shared" si="13"/>
        <v>0</v>
      </c>
      <c r="H55" s="92">
        <v>12</v>
      </c>
      <c r="I55" s="92"/>
      <c r="J55" s="92"/>
      <c r="O55" s="174"/>
      <c r="P55" s="40">
        <f t="shared" si="14"/>
        <v>0</v>
      </c>
      <c r="Q55" s="40">
        <f t="shared" si="15"/>
        <v>0</v>
      </c>
      <c r="R55" s="40">
        <f t="shared" si="12"/>
        <v>0</v>
      </c>
    </row>
    <row r="56" spans="2:18">
      <c r="B56" s="237"/>
      <c r="C56" s="220"/>
      <c r="D56" s="220"/>
      <c r="E56" s="220"/>
      <c r="F56" s="40">
        <f t="shared" si="13"/>
        <v>0</v>
      </c>
      <c r="H56" s="92">
        <v>12</v>
      </c>
      <c r="I56" s="92"/>
      <c r="J56" s="92"/>
      <c r="O56" s="174"/>
      <c r="P56" s="40">
        <f t="shared" si="14"/>
        <v>0</v>
      </c>
      <c r="Q56" s="40">
        <f t="shared" si="15"/>
        <v>0</v>
      </c>
      <c r="R56" s="40">
        <f t="shared" si="12"/>
        <v>0</v>
      </c>
    </row>
    <row r="57" spans="2:18">
      <c r="B57" s="237"/>
      <c r="C57" s="220"/>
      <c r="D57" s="220"/>
      <c r="E57" s="220"/>
      <c r="F57" s="40">
        <f t="shared" si="13"/>
        <v>0</v>
      </c>
      <c r="H57" s="92">
        <v>12</v>
      </c>
      <c r="I57" s="92"/>
      <c r="J57" s="92"/>
      <c r="O57" s="174"/>
      <c r="P57" s="40">
        <f t="shared" si="14"/>
        <v>0</v>
      </c>
      <c r="Q57" s="40">
        <f t="shared" si="15"/>
        <v>0</v>
      </c>
      <c r="R57" s="40">
        <f t="shared" si="12"/>
        <v>0</v>
      </c>
    </row>
    <row r="58" spans="2:18">
      <c r="B58" s="237"/>
      <c r="C58" s="220"/>
      <c r="D58" s="220"/>
      <c r="E58" s="220"/>
      <c r="F58" s="40">
        <f t="shared" si="13"/>
        <v>0</v>
      </c>
      <c r="H58" s="92">
        <v>12</v>
      </c>
      <c r="I58" s="92"/>
      <c r="J58" s="92"/>
      <c r="O58" s="174"/>
      <c r="P58" s="40">
        <f t="shared" si="14"/>
        <v>0</v>
      </c>
      <c r="Q58" s="40">
        <f t="shared" si="15"/>
        <v>0</v>
      </c>
      <c r="R58" s="40">
        <f t="shared" si="12"/>
        <v>0</v>
      </c>
    </row>
    <row r="59" spans="2:18">
      <c r="B59" s="237"/>
      <c r="C59" s="220"/>
      <c r="D59" s="220"/>
      <c r="E59" s="220"/>
      <c r="F59" s="40">
        <f t="shared" si="13"/>
        <v>0</v>
      </c>
      <c r="H59" s="92">
        <v>12</v>
      </c>
      <c r="I59" s="92"/>
      <c r="J59" s="92"/>
      <c r="O59" s="174"/>
      <c r="P59" s="40">
        <f t="shared" si="14"/>
        <v>0</v>
      </c>
      <c r="Q59" s="40">
        <f t="shared" si="15"/>
        <v>0</v>
      </c>
      <c r="R59" s="40">
        <f t="shared" si="12"/>
        <v>0</v>
      </c>
    </row>
    <row r="60" spans="2:18">
      <c r="B60" s="237"/>
      <c r="C60" s="220"/>
      <c r="D60" s="220"/>
      <c r="E60" s="220"/>
      <c r="F60" s="40">
        <f t="shared" si="13"/>
        <v>0</v>
      </c>
      <c r="H60" s="92">
        <v>12</v>
      </c>
      <c r="I60" s="92"/>
      <c r="J60" s="92"/>
      <c r="O60" s="174"/>
      <c r="P60" s="40">
        <f t="shared" si="14"/>
        <v>0</v>
      </c>
      <c r="Q60" s="40">
        <f t="shared" si="15"/>
        <v>0</v>
      </c>
      <c r="R60" s="40">
        <f t="shared" si="12"/>
        <v>0</v>
      </c>
    </row>
    <row r="61" spans="2:18">
      <c r="B61" s="237"/>
      <c r="C61" s="220"/>
      <c r="D61" s="220"/>
      <c r="E61" s="220"/>
      <c r="F61" s="40">
        <f t="shared" si="13"/>
        <v>0</v>
      </c>
      <c r="H61" s="92">
        <v>12</v>
      </c>
      <c r="I61" s="92"/>
      <c r="J61" s="92"/>
      <c r="O61" s="174"/>
      <c r="P61" s="40">
        <f t="shared" si="14"/>
        <v>0</v>
      </c>
      <c r="Q61" s="40">
        <f t="shared" si="15"/>
        <v>0</v>
      </c>
      <c r="R61" s="40">
        <f t="shared" si="12"/>
        <v>0</v>
      </c>
    </row>
    <row r="62" spans="2:18">
      <c r="B62" s="237"/>
      <c r="C62" s="220"/>
      <c r="D62" s="220"/>
      <c r="E62" s="220"/>
      <c r="F62" s="40">
        <f t="shared" si="13"/>
        <v>0</v>
      </c>
      <c r="H62" s="92">
        <v>12</v>
      </c>
      <c r="I62" s="92"/>
      <c r="J62" s="92"/>
      <c r="O62" s="174"/>
      <c r="P62" s="40">
        <f t="shared" si="14"/>
        <v>0</v>
      </c>
      <c r="Q62" s="40">
        <f t="shared" si="15"/>
        <v>0</v>
      </c>
      <c r="R62" s="40">
        <f t="shared" si="12"/>
        <v>0</v>
      </c>
    </row>
    <row r="63" spans="2:18">
      <c r="B63" s="237"/>
      <c r="C63" s="220"/>
      <c r="D63" s="220"/>
      <c r="E63" s="220"/>
      <c r="F63" s="40">
        <f t="shared" si="13"/>
        <v>0</v>
      </c>
      <c r="H63" s="92">
        <v>12</v>
      </c>
      <c r="I63" s="92"/>
      <c r="J63" s="92"/>
      <c r="O63" s="174"/>
      <c r="P63" s="40">
        <f t="shared" si="14"/>
        <v>0</v>
      </c>
      <c r="Q63" s="40">
        <f t="shared" si="15"/>
        <v>0</v>
      </c>
      <c r="R63" s="40">
        <f t="shared" si="12"/>
        <v>0</v>
      </c>
    </row>
    <row r="64" spans="2:18">
      <c r="B64" s="237"/>
      <c r="C64" s="220"/>
      <c r="D64" s="220"/>
      <c r="E64" s="220"/>
      <c r="F64" s="40">
        <f t="shared" si="13"/>
        <v>0</v>
      </c>
      <c r="H64" s="92">
        <v>12</v>
      </c>
      <c r="I64" s="92"/>
      <c r="J64" s="92"/>
      <c r="O64" s="174"/>
      <c r="P64" s="40">
        <f t="shared" si="14"/>
        <v>0</v>
      </c>
      <c r="Q64" s="40">
        <f t="shared" si="15"/>
        <v>0</v>
      </c>
      <c r="R64" s="40">
        <f t="shared" si="12"/>
        <v>0</v>
      </c>
    </row>
    <row r="65" spans="2:18">
      <c r="B65" s="237"/>
      <c r="C65" s="220"/>
      <c r="D65" s="220"/>
      <c r="E65" s="220"/>
      <c r="F65" s="40">
        <f t="shared" si="13"/>
        <v>0</v>
      </c>
      <c r="H65" s="92">
        <v>12</v>
      </c>
      <c r="I65" s="92"/>
      <c r="J65" s="92"/>
      <c r="O65" s="174"/>
      <c r="P65" s="40">
        <f t="shared" si="14"/>
        <v>0</v>
      </c>
      <c r="Q65" s="40">
        <f t="shared" si="15"/>
        <v>0</v>
      </c>
      <c r="R65" s="40">
        <f t="shared" si="12"/>
        <v>0</v>
      </c>
    </row>
    <row r="66" spans="2:18">
      <c r="B66" s="237"/>
      <c r="C66" s="220"/>
      <c r="D66" s="220"/>
      <c r="E66" s="220"/>
      <c r="F66" s="40">
        <f t="shared" si="13"/>
        <v>0</v>
      </c>
      <c r="H66" s="92">
        <v>12</v>
      </c>
      <c r="I66" s="92"/>
      <c r="J66" s="92"/>
      <c r="O66" s="174"/>
      <c r="P66" s="40">
        <f t="shared" si="14"/>
        <v>0</v>
      </c>
      <c r="Q66" s="40">
        <f t="shared" si="15"/>
        <v>0</v>
      </c>
      <c r="R66" s="40">
        <f t="shared" si="12"/>
        <v>0</v>
      </c>
    </row>
    <row r="67" spans="2:18">
      <c r="B67" s="237"/>
      <c r="C67" s="220"/>
      <c r="D67" s="220"/>
      <c r="E67" s="220"/>
      <c r="F67" s="40">
        <f t="shared" si="13"/>
        <v>0</v>
      </c>
      <c r="H67" s="92">
        <v>12</v>
      </c>
      <c r="I67" s="92"/>
      <c r="J67" s="92"/>
      <c r="O67" s="174"/>
      <c r="P67" s="40">
        <f t="shared" si="14"/>
        <v>0</v>
      </c>
      <c r="Q67" s="40">
        <f t="shared" si="15"/>
        <v>0</v>
      </c>
      <c r="R67" s="40">
        <f t="shared" si="12"/>
        <v>0</v>
      </c>
    </row>
    <row r="68" spans="2:18">
      <c r="B68" s="238"/>
      <c r="C68" s="220"/>
      <c r="D68" s="220"/>
      <c r="E68" s="220"/>
      <c r="F68" s="40">
        <f t="shared" si="13"/>
        <v>0</v>
      </c>
      <c r="H68" s="92">
        <v>12</v>
      </c>
      <c r="I68" s="92"/>
      <c r="J68" s="92"/>
      <c r="O68" s="174"/>
      <c r="P68" s="40">
        <f t="shared" si="14"/>
        <v>0</v>
      </c>
      <c r="Q68" s="40">
        <f t="shared" si="15"/>
        <v>0</v>
      </c>
      <c r="R68" s="40">
        <f t="shared" si="12"/>
        <v>0</v>
      </c>
    </row>
    <row r="69" spans="2:18">
      <c r="B69" s="238"/>
      <c r="C69" s="220"/>
      <c r="D69" s="220"/>
      <c r="E69" s="220"/>
      <c r="F69" s="40">
        <f t="shared" si="13"/>
        <v>0</v>
      </c>
      <c r="H69" s="92">
        <v>12</v>
      </c>
      <c r="I69" s="92"/>
      <c r="J69" s="92"/>
      <c r="O69" s="174"/>
      <c r="P69" s="40">
        <f t="shared" si="14"/>
        <v>0</v>
      </c>
      <c r="Q69" s="40">
        <f t="shared" si="15"/>
        <v>0</v>
      </c>
      <c r="R69" s="40">
        <f t="shared" si="12"/>
        <v>0</v>
      </c>
    </row>
    <row r="70" spans="2:18">
      <c r="B70" s="238"/>
      <c r="C70" s="220"/>
      <c r="D70" s="220"/>
      <c r="E70" s="220"/>
      <c r="F70" s="40">
        <f t="shared" si="13"/>
        <v>0</v>
      </c>
      <c r="H70" s="92">
        <v>12</v>
      </c>
      <c r="I70" s="92"/>
      <c r="J70" s="92"/>
      <c r="O70" s="174"/>
      <c r="P70" s="40">
        <f t="shared" si="14"/>
        <v>0</v>
      </c>
      <c r="Q70" s="40">
        <f t="shared" si="15"/>
        <v>0</v>
      </c>
      <c r="R70" s="40">
        <f t="shared" si="12"/>
        <v>0</v>
      </c>
    </row>
    <row r="71" spans="2:18">
      <c r="B71" s="238"/>
      <c r="C71" s="220"/>
      <c r="D71" s="220"/>
      <c r="E71" s="220"/>
      <c r="F71" s="40">
        <f t="shared" si="13"/>
        <v>0</v>
      </c>
      <c r="H71" s="92">
        <v>12</v>
      </c>
      <c r="I71" s="92"/>
      <c r="J71" s="92"/>
      <c r="O71" s="174"/>
      <c r="P71" s="40">
        <f t="shared" si="14"/>
        <v>0</v>
      </c>
      <c r="Q71" s="40">
        <f t="shared" si="15"/>
        <v>0</v>
      </c>
      <c r="R71" s="40">
        <f t="shared" si="12"/>
        <v>0</v>
      </c>
    </row>
    <row r="72" spans="2:18">
      <c r="B72" s="238"/>
      <c r="C72" s="220"/>
      <c r="D72" s="220"/>
      <c r="E72" s="220"/>
      <c r="F72" s="40">
        <f t="shared" si="13"/>
        <v>0</v>
      </c>
      <c r="H72" s="92">
        <v>12</v>
      </c>
      <c r="I72" s="92"/>
      <c r="J72" s="92"/>
      <c r="O72" s="174"/>
      <c r="P72" s="40">
        <f t="shared" si="14"/>
        <v>0</v>
      </c>
      <c r="Q72" s="40">
        <f t="shared" si="15"/>
        <v>0</v>
      </c>
      <c r="R72" s="40">
        <f t="shared" si="12"/>
        <v>0</v>
      </c>
    </row>
    <row r="73" spans="2:18">
      <c r="B73" s="238"/>
      <c r="C73" s="220"/>
      <c r="D73" s="220"/>
      <c r="E73" s="220"/>
      <c r="F73" s="40">
        <f t="shared" si="13"/>
        <v>0</v>
      </c>
      <c r="H73" s="92">
        <v>12</v>
      </c>
      <c r="I73" s="92"/>
      <c r="J73" s="92"/>
      <c r="O73" s="174"/>
      <c r="P73" s="40">
        <f t="shared" si="14"/>
        <v>0</v>
      </c>
      <c r="Q73" s="40">
        <f t="shared" si="15"/>
        <v>0</v>
      </c>
      <c r="R73" s="40">
        <f t="shared" si="12"/>
        <v>0</v>
      </c>
    </row>
    <row r="74" spans="2:18">
      <c r="B74" s="238"/>
      <c r="C74" s="220"/>
      <c r="D74" s="220"/>
      <c r="E74" s="220"/>
      <c r="F74" s="40">
        <f t="shared" si="13"/>
        <v>0</v>
      </c>
      <c r="H74" s="92">
        <v>12</v>
      </c>
      <c r="I74" s="92"/>
      <c r="J74" s="92"/>
      <c r="O74" s="174"/>
      <c r="P74" s="40">
        <f t="shared" si="14"/>
        <v>0</v>
      </c>
      <c r="Q74" s="40">
        <f t="shared" si="15"/>
        <v>0</v>
      </c>
      <c r="R74" s="40">
        <f t="shared" si="12"/>
        <v>0</v>
      </c>
    </row>
    <row r="75" spans="2:18">
      <c r="B75" s="238"/>
      <c r="C75" s="220"/>
      <c r="D75" s="220"/>
      <c r="E75" s="220"/>
      <c r="F75" s="40">
        <f t="shared" si="13"/>
        <v>0</v>
      </c>
      <c r="H75" s="92">
        <v>12</v>
      </c>
      <c r="I75" s="92"/>
      <c r="J75" s="92"/>
      <c r="O75" s="174"/>
      <c r="P75" s="40">
        <f t="shared" si="14"/>
        <v>0</v>
      </c>
      <c r="Q75" s="40">
        <f t="shared" si="15"/>
        <v>0</v>
      </c>
      <c r="R75" s="40">
        <f t="shared" si="12"/>
        <v>0</v>
      </c>
    </row>
    <row r="76" spans="2:18">
      <c r="B76" s="241"/>
      <c r="C76" s="220"/>
      <c r="D76" s="220"/>
      <c r="E76" s="220"/>
      <c r="F76" s="40">
        <f t="shared" si="13"/>
        <v>0</v>
      </c>
      <c r="H76" s="92">
        <v>1</v>
      </c>
      <c r="I76" s="92"/>
      <c r="J76" s="92"/>
      <c r="O76" s="174"/>
      <c r="P76" s="40">
        <f t="shared" si="14"/>
        <v>0</v>
      </c>
      <c r="Q76" s="40">
        <f t="shared" si="15"/>
        <v>0</v>
      </c>
      <c r="R76" s="40">
        <f t="shared" si="12"/>
        <v>0</v>
      </c>
    </row>
    <row r="77" spans="2:18">
      <c r="B77" s="241"/>
      <c r="C77" s="220"/>
      <c r="D77" s="220"/>
      <c r="E77" s="220"/>
      <c r="F77" s="40">
        <f t="shared" si="13"/>
        <v>0</v>
      </c>
      <c r="H77" s="92">
        <v>12</v>
      </c>
      <c r="I77" s="92"/>
      <c r="J77" s="92"/>
      <c r="O77" s="174"/>
      <c r="P77" s="40">
        <f t="shared" si="14"/>
        <v>0</v>
      </c>
      <c r="Q77" s="40">
        <f t="shared" si="15"/>
        <v>0</v>
      </c>
      <c r="R77" s="40">
        <f t="shared" si="12"/>
        <v>0</v>
      </c>
    </row>
    <row r="78" spans="2:18">
      <c r="B78" s="241"/>
      <c r="C78" s="220"/>
      <c r="D78" s="220"/>
      <c r="E78" s="220"/>
      <c r="F78" s="40">
        <f t="shared" si="13"/>
        <v>0</v>
      </c>
      <c r="H78" s="92">
        <v>12</v>
      </c>
      <c r="I78" s="92"/>
      <c r="J78" s="92"/>
      <c r="O78" s="174"/>
      <c r="P78" s="40">
        <f t="shared" si="14"/>
        <v>0</v>
      </c>
      <c r="Q78" s="40">
        <f t="shared" si="15"/>
        <v>0</v>
      </c>
      <c r="R78" s="40">
        <f t="shared" si="12"/>
        <v>0</v>
      </c>
    </row>
    <row r="79" spans="2:18">
      <c r="B79" s="241"/>
      <c r="C79" s="220"/>
      <c r="D79" s="220"/>
      <c r="E79" s="220"/>
      <c r="F79" s="40">
        <f t="shared" si="13"/>
        <v>0</v>
      </c>
      <c r="H79" s="92">
        <v>12</v>
      </c>
      <c r="I79" s="92"/>
      <c r="J79" s="92"/>
      <c r="O79" s="174"/>
      <c r="P79" s="40">
        <f t="shared" si="14"/>
        <v>0</v>
      </c>
      <c r="Q79" s="40">
        <f t="shared" si="15"/>
        <v>0</v>
      </c>
      <c r="R79" s="40">
        <f t="shared" si="12"/>
        <v>0</v>
      </c>
    </row>
    <row r="80" spans="2:18">
      <c r="B80" s="241"/>
      <c r="C80" s="220"/>
      <c r="D80" s="220"/>
      <c r="E80" s="220"/>
      <c r="F80" s="40">
        <f t="shared" si="13"/>
        <v>0</v>
      </c>
      <c r="H80" s="92">
        <v>12</v>
      </c>
      <c r="I80" s="92"/>
      <c r="J80" s="92"/>
      <c r="O80" s="174"/>
      <c r="P80" s="40">
        <f t="shared" si="14"/>
        <v>0</v>
      </c>
      <c r="Q80" s="40">
        <f t="shared" si="15"/>
        <v>0</v>
      </c>
      <c r="R80" s="40">
        <f t="shared" si="12"/>
        <v>0</v>
      </c>
    </row>
    <row r="81" spans="2:18">
      <c r="B81" s="241"/>
      <c r="C81" s="220"/>
      <c r="D81" s="220"/>
      <c r="E81" s="220"/>
      <c r="F81" s="40">
        <f t="shared" si="13"/>
        <v>0</v>
      </c>
      <c r="H81" s="92">
        <v>12</v>
      </c>
      <c r="I81" s="92"/>
      <c r="J81" s="92"/>
      <c r="O81" s="174"/>
      <c r="P81" s="40">
        <f t="shared" si="14"/>
        <v>0</v>
      </c>
      <c r="Q81" s="40">
        <f t="shared" si="15"/>
        <v>0</v>
      </c>
      <c r="R81" s="40">
        <f t="shared" si="12"/>
        <v>0</v>
      </c>
    </row>
    <row r="82" spans="2:18">
      <c r="B82" s="241"/>
      <c r="C82" s="220"/>
      <c r="D82" s="220"/>
      <c r="E82" s="220"/>
      <c r="F82" s="40">
        <f t="shared" si="13"/>
        <v>0</v>
      </c>
      <c r="H82" s="92">
        <v>12</v>
      </c>
      <c r="I82" s="92"/>
      <c r="J82" s="92"/>
      <c r="O82" s="174"/>
      <c r="P82" s="40">
        <f t="shared" si="14"/>
        <v>0</v>
      </c>
      <c r="Q82" s="40">
        <f t="shared" si="15"/>
        <v>0</v>
      </c>
      <c r="R82" s="40">
        <f t="shared" si="12"/>
        <v>0</v>
      </c>
    </row>
    <row r="83" spans="2:18">
      <c r="B83" s="180"/>
      <c r="F83" s="40">
        <f t="shared" si="13"/>
        <v>0</v>
      </c>
      <c r="H83" s="92">
        <v>12</v>
      </c>
      <c r="I83" s="92"/>
      <c r="J83" s="92"/>
      <c r="O83" s="174"/>
      <c r="P83" s="40">
        <f t="shared" si="14"/>
        <v>0</v>
      </c>
      <c r="Q83" s="40">
        <f t="shared" si="15"/>
        <v>0</v>
      </c>
      <c r="R83" s="40">
        <f t="shared" si="12"/>
        <v>0</v>
      </c>
    </row>
    <row r="84" spans="2:18">
      <c r="B84" s="180"/>
      <c r="F84" s="40">
        <f t="shared" si="13"/>
        <v>0</v>
      </c>
      <c r="H84" s="92">
        <v>12</v>
      </c>
      <c r="I84" s="92"/>
      <c r="J84" s="92"/>
      <c r="O84" s="174"/>
      <c r="P84" s="40">
        <f t="shared" si="14"/>
        <v>0</v>
      </c>
      <c r="Q84" s="40">
        <f t="shared" si="15"/>
        <v>0</v>
      </c>
      <c r="R84" s="40">
        <f t="shared" si="12"/>
        <v>0</v>
      </c>
    </row>
    <row r="85" spans="2:18">
      <c r="B85" s="180"/>
      <c r="F85" s="40">
        <f t="shared" si="13"/>
        <v>0</v>
      </c>
      <c r="H85" s="92">
        <v>12</v>
      </c>
      <c r="I85" s="92"/>
      <c r="J85" s="92"/>
      <c r="O85" s="174"/>
      <c r="P85" s="40">
        <f t="shared" si="14"/>
        <v>0</v>
      </c>
      <c r="Q85" s="40">
        <f t="shared" si="15"/>
        <v>0</v>
      </c>
      <c r="R85" s="40">
        <f t="shared" si="12"/>
        <v>0</v>
      </c>
    </row>
    <row r="86" spans="2:18">
      <c r="B86" s="180"/>
      <c r="F86" s="40">
        <f t="shared" si="13"/>
        <v>0</v>
      </c>
      <c r="H86" s="92">
        <v>12</v>
      </c>
      <c r="I86" s="92"/>
      <c r="J86" s="92"/>
      <c r="O86" s="174"/>
      <c r="P86" s="40">
        <f t="shared" si="14"/>
        <v>0</v>
      </c>
      <c r="Q86" s="40">
        <f t="shared" si="15"/>
        <v>0</v>
      </c>
      <c r="R86" s="40">
        <f t="shared" si="12"/>
        <v>0</v>
      </c>
    </row>
    <row r="87" spans="2:18">
      <c r="B87" s="180"/>
      <c r="F87" s="40">
        <f t="shared" si="13"/>
        <v>0</v>
      </c>
      <c r="H87" s="92">
        <v>12</v>
      </c>
      <c r="I87" s="92"/>
      <c r="J87" s="92"/>
      <c r="O87" s="174"/>
      <c r="P87" s="40">
        <f t="shared" si="14"/>
        <v>0</v>
      </c>
      <c r="Q87" s="40">
        <f t="shared" si="15"/>
        <v>0</v>
      </c>
      <c r="R87" s="40">
        <f t="shared" si="12"/>
        <v>0</v>
      </c>
    </row>
    <row r="88" spans="2:18">
      <c r="B88" s="176"/>
    </row>
    <row r="89" spans="2:18" ht="13.5" thickBot="1">
      <c r="B89" s="176"/>
      <c r="C89" s="40" t="s">
        <v>317</v>
      </c>
      <c r="D89" s="47">
        <f t="shared" ref="D89:R89" si="16">SUM(D21:D88)</f>
        <v>0</v>
      </c>
      <c r="E89" s="47">
        <f t="shared" si="16"/>
        <v>0</v>
      </c>
      <c r="F89" s="47">
        <f t="shared" si="16"/>
        <v>0</v>
      </c>
      <c r="G89" s="47">
        <f t="shared" si="16"/>
        <v>0</v>
      </c>
      <c r="H89" s="47"/>
      <c r="I89" s="47">
        <f t="shared" si="16"/>
        <v>0</v>
      </c>
      <c r="J89" s="47">
        <f t="shared" si="16"/>
        <v>0</v>
      </c>
      <c r="K89" s="47">
        <f t="shared" si="16"/>
        <v>0</v>
      </c>
      <c r="L89" s="47">
        <f t="shared" si="16"/>
        <v>0</v>
      </c>
      <c r="M89" s="47">
        <f t="shared" si="16"/>
        <v>0</v>
      </c>
      <c r="N89" s="47">
        <f t="shared" si="16"/>
        <v>0</v>
      </c>
      <c r="O89" s="47">
        <f t="shared" si="16"/>
        <v>0</v>
      </c>
      <c r="P89" s="47">
        <f t="shared" si="16"/>
        <v>0</v>
      </c>
      <c r="Q89" s="47">
        <f t="shared" si="16"/>
        <v>0</v>
      </c>
      <c r="R89" s="47">
        <f t="shared" si="16"/>
        <v>0</v>
      </c>
    </row>
    <row r="90" spans="2:18" ht="13.5" thickTop="1">
      <c r="B90" s="176"/>
      <c r="C90" s="40" t="s">
        <v>626</v>
      </c>
      <c r="D90" s="40">
        <f>D89-FARegister!D93</f>
        <v>0</v>
      </c>
      <c r="G90" s="40">
        <f>G89-FARegister!G93</f>
        <v>0</v>
      </c>
      <c r="I90" s="40">
        <f>I89-FARegister!I93</f>
        <v>0</v>
      </c>
      <c r="K90" s="40">
        <f>K89-FARegister!K93</f>
        <v>0</v>
      </c>
      <c r="P90" s="40">
        <f>P89-FARegister!R93</f>
        <v>0</v>
      </c>
    </row>
    <row r="91" spans="2:18">
      <c r="B91" s="176"/>
    </row>
    <row r="92" spans="2:18">
      <c r="B92" s="177" t="s">
        <v>318</v>
      </c>
      <c r="D92" s="221"/>
      <c r="E92" s="222"/>
    </row>
    <row r="93" spans="2:18">
      <c r="B93" s="178"/>
      <c r="D93" s="21"/>
      <c r="E93" s="21"/>
      <c r="F93" s="21"/>
      <c r="G93" s="21"/>
      <c r="H93" s="21"/>
      <c r="I93" s="21"/>
      <c r="J93" s="21" t="s">
        <v>148</v>
      </c>
      <c r="K93" s="21"/>
      <c r="L93" s="232" t="s">
        <v>614</v>
      </c>
      <c r="M93" s="233" t="s">
        <v>620</v>
      </c>
      <c r="N93" s="234" t="s">
        <v>616</v>
      </c>
      <c r="O93" s="21"/>
      <c r="P93" s="21"/>
      <c r="Q93" s="21"/>
      <c r="R93" s="21"/>
    </row>
    <row r="94" spans="2:18">
      <c r="B94" s="179" t="s">
        <v>25</v>
      </c>
      <c r="C94" s="64" t="s">
        <v>218</v>
      </c>
      <c r="D94" s="22" t="s">
        <v>350</v>
      </c>
      <c r="E94" s="22" t="s">
        <v>623</v>
      </c>
      <c r="F94" s="22" t="s">
        <v>514</v>
      </c>
      <c r="G94" s="22" t="s">
        <v>255</v>
      </c>
      <c r="H94" s="22" t="s">
        <v>384</v>
      </c>
      <c r="I94" s="22" t="s">
        <v>516</v>
      </c>
      <c r="J94" s="22" t="s">
        <v>624</v>
      </c>
      <c r="K94" s="22" t="s">
        <v>613</v>
      </c>
      <c r="L94" s="226" t="s">
        <v>615</v>
      </c>
      <c r="M94" s="22" t="s">
        <v>621</v>
      </c>
      <c r="N94" s="227" t="s">
        <v>617</v>
      </c>
      <c r="O94" s="22" t="s">
        <v>619</v>
      </c>
      <c r="P94" s="22" t="s">
        <v>350</v>
      </c>
      <c r="Q94" s="22" t="s">
        <v>623</v>
      </c>
      <c r="R94" s="22" t="s">
        <v>514</v>
      </c>
    </row>
    <row r="95" spans="2:18">
      <c r="B95" s="176"/>
    </row>
    <row r="96" spans="2:18">
      <c r="B96" s="188"/>
      <c r="C96" s="235" t="s">
        <v>625</v>
      </c>
      <c r="D96" s="244">
        <f>FARegister!D160</f>
        <v>0</v>
      </c>
      <c r="E96" s="244">
        <f>FARegister!E160</f>
        <v>0</v>
      </c>
      <c r="F96" s="235">
        <f>+D96-E96</f>
        <v>0</v>
      </c>
      <c r="G96" s="244">
        <f>FARegister!G160</f>
        <v>0</v>
      </c>
      <c r="H96" s="243">
        <v>12</v>
      </c>
      <c r="I96" s="244">
        <f>FARegister!I160</f>
        <v>0</v>
      </c>
      <c r="J96" s="244">
        <f>FARegister!J160</f>
        <v>0</v>
      </c>
      <c r="K96" s="244">
        <f>FARegister!K160</f>
        <v>0</v>
      </c>
      <c r="L96" s="244">
        <f>FARegister!M160</f>
        <v>0</v>
      </c>
      <c r="M96" s="244">
        <f>FARegister!N160</f>
        <v>0</v>
      </c>
      <c r="N96" s="244">
        <f>FARegister!O160</f>
        <v>0</v>
      </c>
      <c r="O96" s="244">
        <f>FARegister!Q160</f>
        <v>0</v>
      </c>
      <c r="P96" s="235">
        <f t="shared" ref="P96:P115" si="17">D96+G96-I96</f>
        <v>0</v>
      </c>
      <c r="Q96" s="235">
        <f t="shared" ref="Q96:Q115" si="18">E96+O96-J96</f>
        <v>0</v>
      </c>
      <c r="R96" s="235">
        <f>+P96-Q96</f>
        <v>0</v>
      </c>
    </row>
    <row r="97" spans="2:18">
      <c r="B97" s="186"/>
      <c r="C97" s="187"/>
      <c r="D97" s="67"/>
      <c r="F97" s="40">
        <f>+D97-E97</f>
        <v>0</v>
      </c>
      <c r="H97" s="92">
        <v>12</v>
      </c>
      <c r="I97" s="92"/>
      <c r="J97" s="92"/>
      <c r="O97" s="174"/>
      <c r="P97" s="40">
        <f t="shared" si="17"/>
        <v>0</v>
      </c>
      <c r="Q97" s="40">
        <f t="shared" si="18"/>
        <v>0</v>
      </c>
      <c r="R97" s="40">
        <f>+P97-Q97</f>
        <v>0</v>
      </c>
    </row>
    <row r="98" spans="2:18">
      <c r="B98" s="161"/>
      <c r="C98" s="187"/>
      <c r="D98" s="67"/>
      <c r="F98" s="40">
        <f>+D98-E98</f>
        <v>0</v>
      </c>
      <c r="H98" s="92">
        <v>12</v>
      </c>
      <c r="I98" s="92"/>
      <c r="J98" s="92"/>
      <c r="O98" s="174"/>
      <c r="P98" s="40">
        <f t="shared" si="17"/>
        <v>0</v>
      </c>
      <c r="Q98" s="40">
        <f t="shared" si="18"/>
        <v>0</v>
      </c>
      <c r="R98" s="40">
        <f t="shared" ref="R98:R115" si="19">+P98-Q98</f>
        <v>0</v>
      </c>
    </row>
    <row r="99" spans="2:18">
      <c r="B99" s="161"/>
      <c r="C99" s="1"/>
      <c r="D99" s="67"/>
      <c r="F99" s="40">
        <f>+D99-E99</f>
        <v>0</v>
      </c>
      <c r="G99" s="1"/>
      <c r="H99" s="92">
        <v>12</v>
      </c>
      <c r="I99" s="92"/>
      <c r="J99" s="92"/>
      <c r="O99" s="174"/>
      <c r="P99" s="40">
        <f t="shared" si="17"/>
        <v>0</v>
      </c>
      <c r="Q99" s="40">
        <f t="shared" si="18"/>
        <v>0</v>
      </c>
      <c r="R99" s="40">
        <f t="shared" si="19"/>
        <v>0</v>
      </c>
    </row>
    <row r="100" spans="2:18">
      <c r="B100" s="161"/>
      <c r="C100" s="1"/>
      <c r="D100" s="67"/>
      <c r="F100" s="40">
        <f t="shared" ref="F100:F115" si="20">+D100-E100</f>
        <v>0</v>
      </c>
      <c r="G100" s="1"/>
      <c r="H100" s="92">
        <v>12</v>
      </c>
      <c r="I100" s="92"/>
      <c r="J100" s="92"/>
      <c r="O100" s="174"/>
      <c r="P100" s="40">
        <f t="shared" si="17"/>
        <v>0</v>
      </c>
      <c r="Q100" s="40">
        <f t="shared" si="18"/>
        <v>0</v>
      </c>
      <c r="R100" s="40">
        <f t="shared" si="19"/>
        <v>0</v>
      </c>
    </row>
    <row r="101" spans="2:18">
      <c r="B101" s="161"/>
      <c r="C101" s="1"/>
      <c r="D101" s="67"/>
      <c r="F101" s="40">
        <f t="shared" si="20"/>
        <v>0</v>
      </c>
      <c r="G101" s="1"/>
      <c r="H101" s="92">
        <v>12</v>
      </c>
      <c r="I101" s="92"/>
      <c r="J101" s="92"/>
      <c r="O101" s="174"/>
      <c r="P101" s="40">
        <f t="shared" si="17"/>
        <v>0</v>
      </c>
      <c r="Q101" s="40">
        <f t="shared" si="18"/>
        <v>0</v>
      </c>
      <c r="R101" s="40">
        <f t="shared" si="19"/>
        <v>0</v>
      </c>
    </row>
    <row r="102" spans="2:18">
      <c r="B102" s="161"/>
      <c r="C102" s="1"/>
      <c r="D102" s="67"/>
      <c r="F102" s="40">
        <f t="shared" si="20"/>
        <v>0</v>
      </c>
      <c r="G102" s="1"/>
      <c r="H102" s="92">
        <v>12</v>
      </c>
      <c r="I102" s="92"/>
      <c r="J102" s="92"/>
      <c r="O102" s="174"/>
      <c r="P102" s="40">
        <f t="shared" si="17"/>
        <v>0</v>
      </c>
      <c r="Q102" s="40">
        <f t="shared" si="18"/>
        <v>0</v>
      </c>
      <c r="R102" s="40">
        <f t="shared" si="19"/>
        <v>0</v>
      </c>
    </row>
    <row r="103" spans="2:18">
      <c r="B103" s="161"/>
      <c r="C103" s="1"/>
      <c r="D103" s="67"/>
      <c r="F103" s="40">
        <f t="shared" si="20"/>
        <v>0</v>
      </c>
      <c r="G103" s="1"/>
      <c r="H103" s="92">
        <v>12</v>
      </c>
      <c r="I103" s="92"/>
      <c r="J103" s="92"/>
      <c r="O103" s="174"/>
      <c r="P103" s="40">
        <f t="shared" si="17"/>
        <v>0</v>
      </c>
      <c r="Q103" s="40">
        <f t="shared" si="18"/>
        <v>0</v>
      </c>
      <c r="R103" s="40">
        <f t="shared" si="19"/>
        <v>0</v>
      </c>
    </row>
    <row r="104" spans="2:18">
      <c r="B104" s="161"/>
      <c r="C104" s="1"/>
      <c r="D104" s="67"/>
      <c r="F104" s="40">
        <f t="shared" si="20"/>
        <v>0</v>
      </c>
      <c r="G104" s="1"/>
      <c r="H104" s="92">
        <v>12</v>
      </c>
      <c r="I104" s="92"/>
      <c r="J104" s="92"/>
      <c r="O104" s="174"/>
      <c r="P104" s="40">
        <f t="shared" si="17"/>
        <v>0</v>
      </c>
      <c r="Q104" s="40">
        <f t="shared" si="18"/>
        <v>0</v>
      </c>
      <c r="R104" s="40">
        <f t="shared" si="19"/>
        <v>0</v>
      </c>
    </row>
    <row r="105" spans="2:18">
      <c r="B105" s="189"/>
      <c r="C105" s="187"/>
      <c r="D105" s="67"/>
      <c r="F105" s="40">
        <f t="shared" si="20"/>
        <v>0</v>
      </c>
      <c r="G105" s="1"/>
      <c r="H105" s="92">
        <v>12</v>
      </c>
      <c r="I105" s="92"/>
      <c r="J105" s="92"/>
      <c r="O105" s="174"/>
      <c r="P105" s="40">
        <f t="shared" si="17"/>
        <v>0</v>
      </c>
      <c r="Q105" s="40">
        <f t="shared" si="18"/>
        <v>0</v>
      </c>
      <c r="R105" s="40">
        <f t="shared" si="19"/>
        <v>0</v>
      </c>
    </row>
    <row r="106" spans="2:18">
      <c r="B106" s="186"/>
      <c r="C106" s="187"/>
      <c r="D106" s="67"/>
      <c r="F106" s="40">
        <f t="shared" si="20"/>
        <v>0</v>
      </c>
      <c r="G106" s="1"/>
      <c r="H106" s="92">
        <v>12</v>
      </c>
      <c r="I106" s="92"/>
      <c r="J106" s="92"/>
      <c r="O106" s="174"/>
      <c r="P106" s="40">
        <f t="shared" si="17"/>
        <v>0</v>
      </c>
      <c r="Q106" s="40">
        <f t="shared" si="18"/>
        <v>0</v>
      </c>
      <c r="R106" s="40">
        <f t="shared" si="19"/>
        <v>0</v>
      </c>
    </row>
    <row r="107" spans="2:18">
      <c r="B107" s="161"/>
      <c r="C107" s="187"/>
      <c r="D107" s="67"/>
      <c r="F107" s="40">
        <f t="shared" si="20"/>
        <v>0</v>
      </c>
      <c r="G107" s="1"/>
      <c r="H107" s="92">
        <v>12</v>
      </c>
      <c r="I107" s="92"/>
      <c r="J107" s="92"/>
      <c r="O107" s="174"/>
      <c r="P107" s="40">
        <f t="shared" si="17"/>
        <v>0</v>
      </c>
      <c r="Q107" s="40">
        <f t="shared" si="18"/>
        <v>0</v>
      </c>
      <c r="R107" s="40">
        <f t="shared" si="19"/>
        <v>0</v>
      </c>
    </row>
    <row r="108" spans="2:18">
      <c r="B108" s="52"/>
      <c r="C108" s="1"/>
      <c r="D108" s="67"/>
      <c r="F108" s="40">
        <f t="shared" si="20"/>
        <v>0</v>
      </c>
      <c r="G108" s="1"/>
      <c r="H108" s="92">
        <v>12</v>
      </c>
      <c r="I108" s="92"/>
      <c r="J108" s="92"/>
      <c r="O108" s="174"/>
      <c r="P108" s="40">
        <f t="shared" si="17"/>
        <v>0</v>
      </c>
      <c r="Q108" s="40">
        <f t="shared" si="18"/>
        <v>0</v>
      </c>
      <c r="R108" s="40">
        <f t="shared" si="19"/>
        <v>0</v>
      </c>
    </row>
    <row r="109" spans="2:18">
      <c r="B109" s="52"/>
      <c r="C109" s="1"/>
      <c r="D109" s="67"/>
      <c r="F109" s="40">
        <f t="shared" si="20"/>
        <v>0</v>
      </c>
      <c r="G109" s="1"/>
      <c r="H109" s="92">
        <v>12</v>
      </c>
      <c r="I109" s="92"/>
      <c r="J109" s="92"/>
      <c r="O109" s="174"/>
      <c r="P109" s="40">
        <f t="shared" si="17"/>
        <v>0</v>
      </c>
      <c r="Q109" s="40">
        <f t="shared" si="18"/>
        <v>0</v>
      </c>
      <c r="R109" s="40">
        <f t="shared" si="19"/>
        <v>0</v>
      </c>
    </row>
    <row r="110" spans="2:18">
      <c r="B110" s="52"/>
      <c r="C110" s="1"/>
      <c r="D110" s="67"/>
      <c r="F110" s="40">
        <f t="shared" si="20"/>
        <v>0</v>
      </c>
      <c r="G110" s="1"/>
      <c r="H110" s="92">
        <v>12</v>
      </c>
      <c r="I110" s="92"/>
      <c r="J110" s="92"/>
      <c r="O110" s="174"/>
      <c r="P110" s="40">
        <f t="shared" si="17"/>
        <v>0</v>
      </c>
      <c r="Q110" s="40">
        <f t="shared" si="18"/>
        <v>0</v>
      </c>
      <c r="R110" s="40">
        <f t="shared" si="19"/>
        <v>0</v>
      </c>
    </row>
    <row r="111" spans="2:18">
      <c r="B111" s="52"/>
      <c r="C111" s="1"/>
      <c r="D111" s="67"/>
      <c r="F111" s="40">
        <f t="shared" si="20"/>
        <v>0</v>
      </c>
      <c r="G111" s="1"/>
      <c r="H111" s="92">
        <v>12</v>
      </c>
      <c r="I111" s="92"/>
      <c r="J111" s="92"/>
      <c r="O111" s="174"/>
      <c r="P111" s="40">
        <f t="shared" si="17"/>
        <v>0</v>
      </c>
      <c r="Q111" s="40">
        <f t="shared" si="18"/>
        <v>0</v>
      </c>
      <c r="R111" s="40">
        <f t="shared" si="19"/>
        <v>0</v>
      </c>
    </row>
    <row r="112" spans="2:18">
      <c r="B112" s="52"/>
      <c r="C112" s="1"/>
      <c r="D112" s="67"/>
      <c r="F112" s="40">
        <f t="shared" si="20"/>
        <v>0</v>
      </c>
      <c r="G112" s="1"/>
      <c r="H112" s="92">
        <v>12</v>
      </c>
      <c r="I112" s="92"/>
      <c r="J112" s="92"/>
      <c r="O112" s="174"/>
      <c r="P112" s="40">
        <f t="shared" si="17"/>
        <v>0</v>
      </c>
      <c r="Q112" s="40">
        <f t="shared" si="18"/>
        <v>0</v>
      </c>
      <c r="R112" s="40">
        <f t="shared" si="19"/>
        <v>0</v>
      </c>
    </row>
    <row r="113" spans="2:18">
      <c r="B113" s="52"/>
      <c r="C113" s="1"/>
      <c r="D113" s="67"/>
      <c r="F113" s="40">
        <f t="shared" si="20"/>
        <v>0</v>
      </c>
      <c r="G113" s="1"/>
      <c r="H113" s="92">
        <v>12</v>
      </c>
      <c r="I113" s="92"/>
      <c r="J113" s="92"/>
      <c r="O113" s="174"/>
      <c r="P113" s="40">
        <f t="shared" si="17"/>
        <v>0</v>
      </c>
      <c r="Q113" s="40">
        <f t="shared" si="18"/>
        <v>0</v>
      </c>
      <c r="R113" s="40">
        <f t="shared" si="19"/>
        <v>0</v>
      </c>
    </row>
    <row r="114" spans="2:18">
      <c r="B114" s="52"/>
      <c r="C114" s="1"/>
      <c r="D114" s="67"/>
      <c r="F114" s="40">
        <f t="shared" si="20"/>
        <v>0</v>
      </c>
      <c r="G114" s="1"/>
      <c r="H114" s="92">
        <v>12</v>
      </c>
      <c r="I114" s="92"/>
      <c r="J114" s="92"/>
      <c r="O114" s="174"/>
      <c r="P114" s="40">
        <f t="shared" si="17"/>
        <v>0</v>
      </c>
      <c r="Q114" s="40">
        <f t="shared" si="18"/>
        <v>0</v>
      </c>
      <c r="R114" s="40">
        <f t="shared" si="19"/>
        <v>0</v>
      </c>
    </row>
    <row r="115" spans="2:18">
      <c r="B115" s="52"/>
      <c r="C115" s="1"/>
      <c r="D115" s="67"/>
      <c r="F115" s="40">
        <f t="shared" si="20"/>
        <v>0</v>
      </c>
      <c r="G115" s="1"/>
      <c r="H115" s="92">
        <v>12</v>
      </c>
      <c r="I115" s="92"/>
      <c r="J115" s="92"/>
      <c r="O115" s="174"/>
      <c r="P115" s="40">
        <f t="shared" si="17"/>
        <v>0</v>
      </c>
      <c r="Q115" s="40">
        <f t="shared" si="18"/>
        <v>0</v>
      </c>
      <c r="R115" s="40">
        <f t="shared" si="19"/>
        <v>0</v>
      </c>
    </row>
    <row r="116" spans="2:18">
      <c r="B116" s="176"/>
    </row>
    <row r="117" spans="2:18" ht="13.5" thickBot="1">
      <c r="B117" s="176"/>
      <c r="C117" s="40" t="s">
        <v>317</v>
      </c>
      <c r="D117" s="47">
        <f>SUM(D95:D116)</f>
        <v>0</v>
      </c>
      <c r="E117" s="47">
        <f t="shared" ref="E117:R117" si="21">SUM(E95:E116)</f>
        <v>0</v>
      </c>
      <c r="F117" s="47">
        <f t="shared" si="21"/>
        <v>0</v>
      </c>
      <c r="G117" s="47">
        <f t="shared" si="21"/>
        <v>0</v>
      </c>
      <c r="H117" s="47"/>
      <c r="I117" s="47">
        <f t="shared" si="21"/>
        <v>0</v>
      </c>
      <c r="J117" s="47">
        <f t="shared" si="21"/>
        <v>0</v>
      </c>
      <c r="K117" s="47">
        <f t="shared" si="21"/>
        <v>0</v>
      </c>
      <c r="L117" s="47">
        <f t="shared" si="21"/>
        <v>0</v>
      </c>
      <c r="M117" s="47">
        <f t="shared" si="21"/>
        <v>0</v>
      </c>
      <c r="N117" s="47">
        <f t="shared" si="21"/>
        <v>0</v>
      </c>
      <c r="O117" s="47">
        <f t="shared" si="21"/>
        <v>0</v>
      </c>
      <c r="P117" s="47">
        <f t="shared" si="21"/>
        <v>0</v>
      </c>
      <c r="Q117" s="47">
        <f t="shared" si="21"/>
        <v>0</v>
      </c>
      <c r="R117" s="47">
        <f t="shared" si="21"/>
        <v>0</v>
      </c>
    </row>
    <row r="118" spans="2:18" ht="13.5" thickTop="1">
      <c r="B118" s="176"/>
      <c r="C118" s="40" t="s">
        <v>626</v>
      </c>
      <c r="D118" s="40">
        <f>D117-FARegister!D160</f>
        <v>0</v>
      </c>
      <c r="G118" s="40">
        <f>G117-FARegister!G160</f>
        <v>0</v>
      </c>
      <c r="I118" s="40">
        <f>I117-FARegister!I160</f>
        <v>0</v>
      </c>
      <c r="K118" s="40">
        <f>K117-FARegister!K160</f>
        <v>0</v>
      </c>
      <c r="P118" s="40">
        <f>P117-FARegister!R160</f>
        <v>0</v>
      </c>
    </row>
    <row r="119" spans="2:18">
      <c r="B119" s="176"/>
    </row>
    <row r="120" spans="2:18">
      <c r="B120" s="177" t="s">
        <v>319</v>
      </c>
      <c r="D120" s="221"/>
      <c r="E120" s="222"/>
    </row>
    <row r="121" spans="2:18">
      <c r="B121" s="178"/>
      <c r="D121" s="21"/>
      <c r="E121" s="21"/>
      <c r="F121" s="21"/>
      <c r="G121" s="21"/>
      <c r="H121" s="21"/>
      <c r="I121" s="21"/>
      <c r="J121" s="21" t="s">
        <v>148</v>
      </c>
      <c r="K121" s="21"/>
      <c r="L121" s="232" t="s">
        <v>614</v>
      </c>
      <c r="M121" s="233" t="s">
        <v>620</v>
      </c>
      <c r="N121" s="234" t="s">
        <v>616</v>
      </c>
      <c r="O121" s="21"/>
      <c r="P121" s="21"/>
      <c r="Q121" s="21"/>
      <c r="R121" s="21"/>
    </row>
    <row r="122" spans="2:18">
      <c r="B122" s="179" t="s">
        <v>25</v>
      </c>
      <c r="C122" s="64" t="s">
        <v>218</v>
      </c>
      <c r="D122" s="22" t="s">
        <v>350</v>
      </c>
      <c r="E122" s="22" t="s">
        <v>623</v>
      </c>
      <c r="F122" s="22" t="s">
        <v>514</v>
      </c>
      <c r="G122" s="22" t="s">
        <v>255</v>
      </c>
      <c r="H122" s="22" t="s">
        <v>384</v>
      </c>
      <c r="I122" s="22" t="s">
        <v>516</v>
      </c>
      <c r="J122" s="22" t="s">
        <v>624</v>
      </c>
      <c r="K122" s="22" t="s">
        <v>613</v>
      </c>
      <c r="L122" s="226" t="s">
        <v>615</v>
      </c>
      <c r="M122" s="22" t="s">
        <v>621</v>
      </c>
      <c r="N122" s="227" t="s">
        <v>617</v>
      </c>
      <c r="O122" s="22" t="s">
        <v>619</v>
      </c>
      <c r="P122" s="22" t="s">
        <v>350</v>
      </c>
      <c r="Q122" s="22" t="s">
        <v>623</v>
      </c>
      <c r="R122" s="22" t="s">
        <v>514</v>
      </c>
    </row>
    <row r="123" spans="2:18">
      <c r="B123" s="176"/>
    </row>
    <row r="124" spans="2:18">
      <c r="B124" s="186"/>
      <c r="C124" s="235" t="s">
        <v>625</v>
      </c>
      <c r="D124" s="243">
        <f>FARegister!D229</f>
        <v>0</v>
      </c>
      <c r="E124" s="243">
        <f>FARegister!E229</f>
        <v>0</v>
      </c>
      <c r="F124" s="235">
        <f>+D124-E124</f>
        <v>0</v>
      </c>
      <c r="G124" s="243">
        <f>FARegister!G229</f>
        <v>0</v>
      </c>
      <c r="H124" s="243">
        <v>12</v>
      </c>
      <c r="I124" s="243">
        <f>FARegister!I229</f>
        <v>0</v>
      </c>
      <c r="J124" s="243">
        <f>FARegister!J229</f>
        <v>0</v>
      </c>
      <c r="K124" s="243">
        <f>FARegister!K229</f>
        <v>0</v>
      </c>
      <c r="L124" s="243">
        <f>FARegister!M229</f>
        <v>0</v>
      </c>
      <c r="M124" s="243">
        <f>FARegister!N229</f>
        <v>0</v>
      </c>
      <c r="N124" s="243">
        <f>FARegister!O229</f>
        <v>0</v>
      </c>
      <c r="O124" s="243">
        <f>FARegister!Q229</f>
        <v>0</v>
      </c>
      <c r="P124" s="235">
        <f t="shared" ref="P124:P138" si="22">D124+G124-I124</f>
        <v>0</v>
      </c>
      <c r="Q124" s="235">
        <f t="shared" ref="Q124:Q138" si="23">E124+O124-J124</f>
        <v>0</v>
      </c>
      <c r="R124" s="235">
        <f>+P124-Q124</f>
        <v>0</v>
      </c>
    </row>
    <row r="125" spans="2:18">
      <c r="B125" s="186"/>
      <c r="C125" s="187"/>
      <c r="D125" s="92"/>
      <c r="F125" s="40">
        <f>+D125-E125</f>
        <v>0</v>
      </c>
      <c r="G125" s="92"/>
      <c r="H125" s="92">
        <v>12</v>
      </c>
      <c r="I125" s="92"/>
      <c r="J125" s="92"/>
      <c r="O125" s="174"/>
      <c r="P125" s="40">
        <f t="shared" si="22"/>
        <v>0</v>
      </c>
      <c r="Q125" s="40">
        <f t="shared" si="23"/>
        <v>0</v>
      </c>
      <c r="R125" s="40">
        <f>+P125-Q125</f>
        <v>0</v>
      </c>
    </row>
    <row r="126" spans="2:18">
      <c r="B126" s="186"/>
      <c r="C126" s="187"/>
      <c r="D126" s="92"/>
      <c r="F126" s="40">
        <f t="shared" ref="F126:F138" si="24">+D126-E126</f>
        <v>0</v>
      </c>
      <c r="G126" s="92"/>
      <c r="H126" s="92">
        <v>12</v>
      </c>
      <c r="I126" s="92"/>
      <c r="J126" s="92"/>
      <c r="O126" s="174"/>
      <c r="P126" s="40">
        <f t="shared" si="22"/>
        <v>0</v>
      </c>
      <c r="Q126" s="40">
        <f t="shared" si="23"/>
        <v>0</v>
      </c>
      <c r="R126" s="40">
        <f t="shared" ref="R126:R138" si="25">+P126-Q126</f>
        <v>0</v>
      </c>
    </row>
    <row r="127" spans="2:18">
      <c r="B127" s="186"/>
      <c r="C127" s="187"/>
      <c r="D127" s="92"/>
      <c r="F127" s="40">
        <f t="shared" si="24"/>
        <v>0</v>
      </c>
      <c r="G127" s="92"/>
      <c r="H127" s="92">
        <v>12</v>
      </c>
      <c r="I127" s="92"/>
      <c r="J127" s="92"/>
      <c r="O127" s="174"/>
      <c r="P127" s="40">
        <f t="shared" si="22"/>
        <v>0</v>
      </c>
      <c r="Q127" s="40">
        <f t="shared" si="23"/>
        <v>0</v>
      </c>
      <c r="R127" s="40">
        <f t="shared" si="25"/>
        <v>0</v>
      </c>
    </row>
    <row r="128" spans="2:18">
      <c r="B128" s="186"/>
      <c r="C128" s="187"/>
      <c r="D128" s="92"/>
      <c r="F128" s="40">
        <f t="shared" si="24"/>
        <v>0</v>
      </c>
      <c r="G128" s="92"/>
      <c r="H128" s="92">
        <v>12</v>
      </c>
      <c r="I128" s="92"/>
      <c r="J128" s="92"/>
      <c r="O128" s="174"/>
      <c r="P128" s="40">
        <f t="shared" si="22"/>
        <v>0</v>
      </c>
      <c r="Q128" s="40">
        <f t="shared" si="23"/>
        <v>0</v>
      </c>
      <c r="R128" s="40">
        <f t="shared" si="25"/>
        <v>0</v>
      </c>
    </row>
    <row r="129" spans="2:18">
      <c r="B129" s="186"/>
      <c r="C129" s="187"/>
      <c r="D129" s="92"/>
      <c r="F129" s="40">
        <f t="shared" si="24"/>
        <v>0</v>
      </c>
      <c r="G129" s="92"/>
      <c r="H129" s="92">
        <v>12</v>
      </c>
      <c r="I129" s="92"/>
      <c r="J129" s="92"/>
      <c r="O129" s="174"/>
      <c r="P129" s="40">
        <f t="shared" si="22"/>
        <v>0</v>
      </c>
      <c r="Q129" s="40">
        <f t="shared" si="23"/>
        <v>0</v>
      </c>
      <c r="R129" s="40">
        <f t="shared" si="25"/>
        <v>0</v>
      </c>
    </row>
    <row r="130" spans="2:18">
      <c r="B130" s="186"/>
      <c r="C130" s="187"/>
      <c r="D130" s="92"/>
      <c r="F130" s="40">
        <f t="shared" si="24"/>
        <v>0</v>
      </c>
      <c r="G130" s="92"/>
      <c r="H130" s="92">
        <v>12</v>
      </c>
      <c r="I130" s="92"/>
      <c r="J130" s="92"/>
      <c r="O130" s="174"/>
      <c r="P130" s="40">
        <f t="shared" si="22"/>
        <v>0</v>
      </c>
      <c r="Q130" s="40">
        <f t="shared" si="23"/>
        <v>0</v>
      </c>
      <c r="R130" s="40">
        <f t="shared" si="25"/>
        <v>0</v>
      </c>
    </row>
    <row r="131" spans="2:18">
      <c r="B131" s="181"/>
      <c r="C131" s="1"/>
      <c r="D131" s="92"/>
      <c r="F131" s="40">
        <f t="shared" si="24"/>
        <v>0</v>
      </c>
      <c r="G131" s="92"/>
      <c r="H131" s="92">
        <v>12</v>
      </c>
      <c r="I131" s="92"/>
      <c r="J131" s="92"/>
      <c r="O131" s="174"/>
      <c r="P131" s="40">
        <f t="shared" si="22"/>
        <v>0</v>
      </c>
      <c r="Q131" s="40">
        <f t="shared" si="23"/>
        <v>0</v>
      </c>
      <c r="R131" s="40">
        <f t="shared" si="25"/>
        <v>0</v>
      </c>
    </row>
    <row r="132" spans="2:18">
      <c r="B132" s="181"/>
      <c r="C132" s="1"/>
      <c r="D132" s="92"/>
      <c r="F132" s="40">
        <f t="shared" si="24"/>
        <v>0</v>
      </c>
      <c r="G132" s="92"/>
      <c r="H132" s="92">
        <v>12</v>
      </c>
      <c r="I132" s="92"/>
      <c r="J132" s="92"/>
      <c r="O132" s="174"/>
      <c r="P132" s="40">
        <f t="shared" si="22"/>
        <v>0</v>
      </c>
      <c r="Q132" s="40">
        <f t="shared" si="23"/>
        <v>0</v>
      </c>
      <c r="R132" s="40">
        <f t="shared" si="25"/>
        <v>0</v>
      </c>
    </row>
    <row r="133" spans="2:18">
      <c r="B133" s="181"/>
      <c r="C133" s="1"/>
      <c r="D133" s="92"/>
      <c r="F133" s="40">
        <f t="shared" si="24"/>
        <v>0</v>
      </c>
      <c r="G133" s="92"/>
      <c r="H133" s="92">
        <v>12</v>
      </c>
      <c r="I133" s="92"/>
      <c r="J133" s="92"/>
      <c r="O133" s="174"/>
      <c r="P133" s="40">
        <f t="shared" si="22"/>
        <v>0</v>
      </c>
      <c r="Q133" s="40">
        <f t="shared" si="23"/>
        <v>0</v>
      </c>
      <c r="R133" s="40">
        <f t="shared" si="25"/>
        <v>0</v>
      </c>
    </row>
    <row r="134" spans="2:18">
      <c r="B134" s="181"/>
      <c r="C134" s="1"/>
      <c r="D134" s="92"/>
      <c r="F134" s="40">
        <f t="shared" si="24"/>
        <v>0</v>
      </c>
      <c r="G134" s="92"/>
      <c r="H134" s="92">
        <v>12</v>
      </c>
      <c r="I134" s="92"/>
      <c r="J134" s="92"/>
      <c r="O134" s="174"/>
      <c r="P134" s="40">
        <f t="shared" si="22"/>
        <v>0</v>
      </c>
      <c r="Q134" s="40">
        <f t="shared" si="23"/>
        <v>0</v>
      </c>
      <c r="R134" s="40">
        <f t="shared" si="25"/>
        <v>0</v>
      </c>
    </row>
    <row r="135" spans="2:18">
      <c r="B135" s="181"/>
      <c r="C135" s="1"/>
      <c r="D135" s="92"/>
      <c r="F135" s="40">
        <f t="shared" si="24"/>
        <v>0</v>
      </c>
      <c r="G135" s="92"/>
      <c r="H135" s="92">
        <v>12</v>
      </c>
      <c r="I135" s="92"/>
      <c r="J135" s="92"/>
      <c r="O135" s="174"/>
      <c r="P135" s="40">
        <f t="shared" si="22"/>
        <v>0</v>
      </c>
      <c r="Q135" s="40">
        <f t="shared" si="23"/>
        <v>0</v>
      </c>
      <c r="R135" s="40">
        <f t="shared" si="25"/>
        <v>0</v>
      </c>
    </row>
    <row r="136" spans="2:18">
      <c r="B136" s="181"/>
      <c r="C136" s="1"/>
      <c r="D136" s="92"/>
      <c r="F136" s="40">
        <f t="shared" si="24"/>
        <v>0</v>
      </c>
      <c r="G136" s="92"/>
      <c r="H136" s="92">
        <v>12</v>
      </c>
      <c r="I136" s="92"/>
      <c r="J136" s="92"/>
      <c r="O136" s="174"/>
      <c r="P136" s="40">
        <f t="shared" si="22"/>
        <v>0</v>
      </c>
      <c r="Q136" s="40">
        <f t="shared" si="23"/>
        <v>0</v>
      </c>
      <c r="R136" s="40">
        <f t="shared" si="25"/>
        <v>0</v>
      </c>
    </row>
    <row r="137" spans="2:18">
      <c r="B137" s="181"/>
      <c r="C137" s="1"/>
      <c r="D137" s="92"/>
      <c r="F137" s="40">
        <f t="shared" si="24"/>
        <v>0</v>
      </c>
      <c r="G137" s="92"/>
      <c r="H137" s="92">
        <v>12</v>
      </c>
      <c r="I137" s="92"/>
      <c r="J137" s="92"/>
      <c r="O137" s="174"/>
      <c r="P137" s="40">
        <f t="shared" si="22"/>
        <v>0</v>
      </c>
      <c r="Q137" s="40">
        <f t="shared" si="23"/>
        <v>0</v>
      </c>
      <c r="R137" s="40">
        <f t="shared" si="25"/>
        <v>0</v>
      </c>
    </row>
    <row r="138" spans="2:18">
      <c r="B138" s="181"/>
      <c r="C138" s="1"/>
      <c r="D138" s="92"/>
      <c r="F138" s="40">
        <f t="shared" si="24"/>
        <v>0</v>
      </c>
      <c r="G138" s="92"/>
      <c r="H138" s="92">
        <v>12</v>
      </c>
      <c r="I138" s="92"/>
      <c r="J138" s="92"/>
      <c r="O138" s="174"/>
      <c r="P138" s="40">
        <f t="shared" si="22"/>
        <v>0</v>
      </c>
      <c r="Q138" s="40">
        <f t="shared" si="23"/>
        <v>0</v>
      </c>
      <c r="R138" s="40">
        <f t="shared" si="25"/>
        <v>0</v>
      </c>
    </row>
    <row r="139" spans="2:18">
      <c r="B139" s="176"/>
    </row>
    <row r="140" spans="2:18" ht="13.5" thickBot="1">
      <c r="B140" s="176"/>
      <c r="C140" s="40" t="s">
        <v>317</v>
      </c>
      <c r="D140" s="47">
        <f t="shared" ref="D140:R140" si="26">SUM(D123:D139)</f>
        <v>0</v>
      </c>
      <c r="E140" s="47">
        <f t="shared" si="26"/>
        <v>0</v>
      </c>
      <c r="F140" s="47">
        <f t="shared" si="26"/>
        <v>0</v>
      </c>
      <c r="G140" s="47">
        <f t="shared" si="26"/>
        <v>0</v>
      </c>
      <c r="H140" s="47"/>
      <c r="I140" s="47">
        <f t="shared" si="26"/>
        <v>0</v>
      </c>
      <c r="J140" s="47">
        <f t="shared" si="26"/>
        <v>0</v>
      </c>
      <c r="K140" s="47">
        <f t="shared" si="26"/>
        <v>0</v>
      </c>
      <c r="L140" s="47">
        <f t="shared" si="26"/>
        <v>0</v>
      </c>
      <c r="M140" s="47">
        <f t="shared" si="26"/>
        <v>0</v>
      </c>
      <c r="N140" s="47">
        <f t="shared" si="26"/>
        <v>0</v>
      </c>
      <c r="O140" s="47">
        <f t="shared" si="26"/>
        <v>0</v>
      </c>
      <c r="P140" s="47">
        <f t="shared" si="26"/>
        <v>0</v>
      </c>
      <c r="Q140" s="47">
        <f t="shared" si="26"/>
        <v>0</v>
      </c>
      <c r="R140" s="47">
        <f t="shared" si="26"/>
        <v>0</v>
      </c>
    </row>
    <row r="141" spans="2:18" ht="13.5" thickTop="1">
      <c r="B141" s="176"/>
      <c r="C141" s="40" t="s">
        <v>626</v>
      </c>
      <c r="D141" s="40">
        <f>D140-FARegister!D229</f>
        <v>0</v>
      </c>
      <c r="G141" s="40">
        <f>G140-FARegister!G229</f>
        <v>0</v>
      </c>
      <c r="I141" s="40">
        <f>I140-FARegister!I229</f>
        <v>0</v>
      </c>
      <c r="K141" s="40">
        <f>K140-FARegister!K229</f>
        <v>0</v>
      </c>
      <c r="P141" s="40">
        <f>P140-FARegister!R229</f>
        <v>0</v>
      </c>
    </row>
    <row r="142" spans="2:18">
      <c r="B142" s="176"/>
    </row>
    <row r="143" spans="2:18" ht="14.25">
      <c r="B143" s="182" t="s">
        <v>314</v>
      </c>
      <c r="D143" s="221"/>
      <c r="E143" s="222"/>
    </row>
    <row r="144" spans="2:18">
      <c r="B144" s="178"/>
      <c r="D144" s="21"/>
      <c r="E144" s="21"/>
      <c r="F144" s="21"/>
      <c r="G144" s="21"/>
      <c r="H144" s="21"/>
      <c r="I144" s="21"/>
      <c r="J144" s="21" t="s">
        <v>148</v>
      </c>
      <c r="K144" s="21"/>
      <c r="L144" s="232" t="s">
        <v>614</v>
      </c>
      <c r="M144" s="233" t="s">
        <v>620</v>
      </c>
      <c r="N144" s="234" t="s">
        <v>616</v>
      </c>
      <c r="O144" s="21"/>
      <c r="P144" s="21"/>
      <c r="Q144" s="21"/>
      <c r="R144" s="21"/>
    </row>
    <row r="145" spans="2:18">
      <c r="B145" s="179" t="s">
        <v>25</v>
      </c>
      <c r="C145" s="64" t="s">
        <v>218</v>
      </c>
      <c r="D145" s="22" t="s">
        <v>350</v>
      </c>
      <c r="E145" s="22" t="s">
        <v>623</v>
      </c>
      <c r="F145" s="22" t="s">
        <v>514</v>
      </c>
      <c r="G145" s="22" t="s">
        <v>255</v>
      </c>
      <c r="H145" s="22" t="s">
        <v>384</v>
      </c>
      <c r="I145" s="22" t="s">
        <v>516</v>
      </c>
      <c r="J145" s="22" t="s">
        <v>624</v>
      </c>
      <c r="K145" s="22" t="s">
        <v>613</v>
      </c>
      <c r="L145" s="226" t="s">
        <v>615</v>
      </c>
      <c r="M145" s="22" t="s">
        <v>621</v>
      </c>
      <c r="N145" s="227" t="s">
        <v>617</v>
      </c>
      <c r="O145" s="22" t="s">
        <v>619</v>
      </c>
      <c r="P145" s="22" t="s">
        <v>350</v>
      </c>
      <c r="Q145" s="22" t="s">
        <v>623</v>
      </c>
      <c r="R145" s="22" t="s">
        <v>514</v>
      </c>
    </row>
    <row r="146" spans="2:18">
      <c r="B146" s="176"/>
    </row>
    <row r="147" spans="2:18">
      <c r="B147" s="186"/>
      <c r="C147" s="235" t="s">
        <v>625</v>
      </c>
      <c r="D147" s="235">
        <f>FARegister!D294</f>
        <v>0</v>
      </c>
      <c r="E147" s="235">
        <f>FARegister!E294</f>
        <v>0</v>
      </c>
      <c r="F147" s="235">
        <f t="shared" ref="F147:F202" si="27">+D147-E147</f>
        <v>0</v>
      </c>
      <c r="G147" s="235">
        <f>FARegister!G294</f>
        <v>0</v>
      </c>
      <c r="H147" s="243">
        <v>12</v>
      </c>
      <c r="I147" s="235">
        <f>FARegister!I294</f>
        <v>0</v>
      </c>
      <c r="J147" s="235">
        <f>FARegister!J294</f>
        <v>0</v>
      </c>
      <c r="K147" s="235">
        <f>FARegister!K294</f>
        <v>0</v>
      </c>
      <c r="L147" s="235">
        <f>FARegister!M294</f>
        <v>0</v>
      </c>
      <c r="M147" s="235">
        <f>FARegister!N294</f>
        <v>0</v>
      </c>
      <c r="N147" s="235">
        <f>FARegister!O294</f>
        <v>0</v>
      </c>
      <c r="O147" s="235">
        <f>FARegister!Q294</f>
        <v>0</v>
      </c>
      <c r="P147" s="235">
        <f t="shared" ref="P147:P178" si="28">D147+G147-I147</f>
        <v>0</v>
      </c>
      <c r="Q147" s="235">
        <f t="shared" ref="Q147:Q178" si="29">E147+O147-J147</f>
        <v>0</v>
      </c>
      <c r="R147" s="235">
        <f t="shared" ref="R147:R148" si="30">+P147-Q147</f>
        <v>0</v>
      </c>
    </row>
    <row r="148" spans="2:18">
      <c r="B148" s="161"/>
      <c r="C148" s="1"/>
      <c r="F148" s="40">
        <f t="shared" si="27"/>
        <v>0</v>
      </c>
      <c r="H148" s="92">
        <v>12</v>
      </c>
      <c r="I148" s="92"/>
      <c r="J148" s="92"/>
      <c r="O148" s="174"/>
      <c r="P148" s="40">
        <f t="shared" si="28"/>
        <v>0</v>
      </c>
      <c r="Q148" s="40">
        <f t="shared" si="29"/>
        <v>0</v>
      </c>
      <c r="R148" s="40">
        <f t="shared" si="30"/>
        <v>0</v>
      </c>
    </row>
    <row r="149" spans="2:18">
      <c r="B149" s="161"/>
      <c r="C149" s="1"/>
      <c r="F149" s="40">
        <f t="shared" si="27"/>
        <v>0</v>
      </c>
      <c r="H149" s="92">
        <v>12</v>
      </c>
      <c r="I149" s="92"/>
      <c r="J149" s="92"/>
      <c r="O149" s="174"/>
      <c r="P149" s="40">
        <f t="shared" si="28"/>
        <v>0</v>
      </c>
      <c r="Q149" s="40">
        <f t="shared" si="29"/>
        <v>0</v>
      </c>
      <c r="R149" s="40">
        <f t="shared" ref="R149:R202" si="31">+P149-Q149</f>
        <v>0</v>
      </c>
    </row>
    <row r="150" spans="2:18">
      <c r="B150" s="161"/>
      <c r="C150" s="1"/>
      <c r="F150" s="40">
        <f t="shared" si="27"/>
        <v>0</v>
      </c>
      <c r="H150" s="92">
        <v>12</v>
      </c>
      <c r="I150" s="92"/>
      <c r="J150" s="92"/>
      <c r="O150" s="174"/>
      <c r="P150" s="40">
        <f t="shared" si="28"/>
        <v>0</v>
      </c>
      <c r="Q150" s="40">
        <f t="shared" si="29"/>
        <v>0</v>
      </c>
      <c r="R150" s="40">
        <f t="shared" si="31"/>
        <v>0</v>
      </c>
    </row>
    <row r="151" spans="2:18">
      <c r="B151" s="161"/>
      <c r="C151" s="1"/>
      <c r="F151" s="40">
        <f t="shared" si="27"/>
        <v>0</v>
      </c>
      <c r="H151" s="92">
        <v>12</v>
      </c>
      <c r="I151" s="92"/>
      <c r="J151" s="92"/>
      <c r="O151" s="174"/>
      <c r="P151" s="40">
        <f t="shared" si="28"/>
        <v>0</v>
      </c>
      <c r="Q151" s="40">
        <f t="shared" si="29"/>
        <v>0</v>
      </c>
      <c r="R151" s="40">
        <f t="shared" si="31"/>
        <v>0</v>
      </c>
    </row>
    <row r="152" spans="2:18">
      <c r="B152" s="161"/>
      <c r="C152" s="1"/>
      <c r="F152" s="40">
        <f t="shared" si="27"/>
        <v>0</v>
      </c>
      <c r="H152" s="92">
        <v>12</v>
      </c>
      <c r="I152" s="92"/>
      <c r="J152" s="92"/>
      <c r="O152" s="174"/>
      <c r="P152" s="40">
        <f t="shared" si="28"/>
        <v>0</v>
      </c>
      <c r="Q152" s="40">
        <f t="shared" si="29"/>
        <v>0</v>
      </c>
      <c r="R152" s="40">
        <f t="shared" si="31"/>
        <v>0</v>
      </c>
    </row>
    <row r="153" spans="2:18">
      <c r="B153" s="161"/>
      <c r="C153" s="1"/>
      <c r="F153" s="40">
        <f t="shared" si="27"/>
        <v>0</v>
      </c>
      <c r="H153" s="92">
        <v>12</v>
      </c>
      <c r="I153" s="92"/>
      <c r="J153" s="92"/>
      <c r="O153" s="174"/>
      <c r="P153" s="40">
        <f t="shared" si="28"/>
        <v>0</v>
      </c>
      <c r="Q153" s="40">
        <f t="shared" si="29"/>
        <v>0</v>
      </c>
      <c r="R153" s="40">
        <f t="shared" si="31"/>
        <v>0</v>
      </c>
    </row>
    <row r="154" spans="2:18">
      <c r="B154" s="161"/>
      <c r="C154" s="1"/>
      <c r="F154" s="40">
        <f t="shared" si="27"/>
        <v>0</v>
      </c>
      <c r="H154" s="92">
        <v>12</v>
      </c>
      <c r="I154" s="92"/>
      <c r="J154" s="92"/>
      <c r="O154" s="174"/>
      <c r="P154" s="40">
        <f t="shared" si="28"/>
        <v>0</v>
      </c>
      <c r="Q154" s="40">
        <f t="shared" si="29"/>
        <v>0</v>
      </c>
      <c r="R154" s="40">
        <f t="shared" si="31"/>
        <v>0</v>
      </c>
    </row>
    <row r="155" spans="2:18">
      <c r="B155" s="161"/>
      <c r="C155" s="1"/>
      <c r="F155" s="40">
        <f t="shared" si="27"/>
        <v>0</v>
      </c>
      <c r="H155" s="92">
        <v>12</v>
      </c>
      <c r="I155" s="92"/>
      <c r="J155" s="92"/>
      <c r="O155" s="174"/>
      <c r="P155" s="40">
        <f t="shared" si="28"/>
        <v>0</v>
      </c>
      <c r="Q155" s="40">
        <f t="shared" si="29"/>
        <v>0</v>
      </c>
      <c r="R155" s="40">
        <f t="shared" si="31"/>
        <v>0</v>
      </c>
    </row>
    <row r="156" spans="2:18">
      <c r="B156" s="161"/>
      <c r="C156" s="1"/>
      <c r="F156" s="40">
        <f t="shared" si="27"/>
        <v>0</v>
      </c>
      <c r="H156" s="92">
        <v>12</v>
      </c>
      <c r="I156" s="92"/>
      <c r="J156" s="92"/>
      <c r="O156" s="174"/>
      <c r="P156" s="40">
        <f t="shared" si="28"/>
        <v>0</v>
      </c>
      <c r="Q156" s="40">
        <f t="shared" si="29"/>
        <v>0</v>
      </c>
      <c r="R156" s="40">
        <f t="shared" si="31"/>
        <v>0</v>
      </c>
    </row>
    <row r="157" spans="2:18">
      <c r="B157" s="161"/>
      <c r="C157" s="1"/>
      <c r="F157" s="40">
        <f t="shared" si="27"/>
        <v>0</v>
      </c>
      <c r="H157" s="92">
        <v>12</v>
      </c>
      <c r="I157" s="92"/>
      <c r="J157" s="92"/>
      <c r="O157" s="174"/>
      <c r="P157" s="40">
        <f t="shared" si="28"/>
        <v>0</v>
      </c>
      <c r="Q157" s="40">
        <f t="shared" si="29"/>
        <v>0</v>
      </c>
      <c r="R157" s="40">
        <f t="shared" si="31"/>
        <v>0</v>
      </c>
    </row>
    <row r="158" spans="2:18">
      <c r="B158" s="161"/>
      <c r="C158" s="1"/>
      <c r="F158" s="40">
        <f t="shared" si="27"/>
        <v>0</v>
      </c>
      <c r="H158" s="92">
        <v>12</v>
      </c>
      <c r="I158" s="92"/>
      <c r="J158" s="92"/>
      <c r="O158" s="174"/>
      <c r="P158" s="40">
        <f t="shared" si="28"/>
        <v>0</v>
      </c>
      <c r="Q158" s="40">
        <f t="shared" si="29"/>
        <v>0</v>
      </c>
      <c r="R158" s="40">
        <f t="shared" si="31"/>
        <v>0</v>
      </c>
    </row>
    <row r="159" spans="2:18">
      <c r="B159" s="161"/>
      <c r="C159" s="1"/>
      <c r="F159" s="40">
        <f t="shared" si="27"/>
        <v>0</v>
      </c>
      <c r="H159" s="92">
        <v>12</v>
      </c>
      <c r="I159" s="92"/>
      <c r="J159" s="92"/>
      <c r="O159" s="174"/>
      <c r="P159" s="40">
        <f t="shared" si="28"/>
        <v>0</v>
      </c>
      <c r="Q159" s="40">
        <f t="shared" si="29"/>
        <v>0</v>
      </c>
      <c r="R159" s="40">
        <f t="shared" si="31"/>
        <v>0</v>
      </c>
    </row>
    <row r="160" spans="2:18">
      <c r="B160" s="161"/>
      <c r="C160" s="1"/>
      <c r="F160" s="40">
        <f t="shared" si="27"/>
        <v>0</v>
      </c>
      <c r="H160" s="92">
        <v>12</v>
      </c>
      <c r="I160" s="92"/>
      <c r="J160" s="92"/>
      <c r="O160" s="174"/>
      <c r="P160" s="40">
        <f t="shared" si="28"/>
        <v>0</v>
      </c>
      <c r="Q160" s="40">
        <f t="shared" si="29"/>
        <v>0</v>
      </c>
      <c r="R160" s="40">
        <f t="shared" si="31"/>
        <v>0</v>
      </c>
    </row>
    <row r="161" spans="2:18">
      <c r="B161" s="161"/>
      <c r="C161" s="1"/>
      <c r="F161" s="40">
        <f t="shared" si="27"/>
        <v>0</v>
      </c>
      <c r="H161" s="92">
        <v>12</v>
      </c>
      <c r="I161" s="92"/>
      <c r="J161" s="92"/>
      <c r="O161" s="174"/>
      <c r="P161" s="40">
        <f t="shared" si="28"/>
        <v>0</v>
      </c>
      <c r="Q161" s="40">
        <f t="shared" si="29"/>
        <v>0</v>
      </c>
      <c r="R161" s="40">
        <f t="shared" si="31"/>
        <v>0</v>
      </c>
    </row>
    <row r="162" spans="2:18">
      <c r="B162" s="161"/>
      <c r="C162" s="1"/>
      <c r="F162" s="40">
        <f t="shared" si="27"/>
        <v>0</v>
      </c>
      <c r="H162" s="92">
        <v>12</v>
      </c>
      <c r="I162" s="92"/>
      <c r="J162" s="92"/>
      <c r="O162" s="174"/>
      <c r="P162" s="40">
        <f t="shared" si="28"/>
        <v>0</v>
      </c>
      <c r="Q162" s="40">
        <f t="shared" si="29"/>
        <v>0</v>
      </c>
      <c r="R162" s="40">
        <f t="shared" si="31"/>
        <v>0</v>
      </c>
    </row>
    <row r="163" spans="2:18">
      <c r="B163" s="161"/>
      <c r="C163" s="1"/>
      <c r="F163" s="40">
        <f t="shared" si="27"/>
        <v>0</v>
      </c>
      <c r="H163" s="92">
        <v>12</v>
      </c>
      <c r="I163" s="92"/>
      <c r="J163" s="92"/>
      <c r="O163" s="174"/>
      <c r="P163" s="40">
        <f t="shared" si="28"/>
        <v>0</v>
      </c>
      <c r="Q163" s="40">
        <f t="shared" si="29"/>
        <v>0</v>
      </c>
      <c r="R163" s="40">
        <f t="shared" si="31"/>
        <v>0</v>
      </c>
    </row>
    <row r="164" spans="2:18">
      <c r="B164" s="161"/>
      <c r="C164" s="1"/>
      <c r="F164" s="40">
        <f t="shared" si="27"/>
        <v>0</v>
      </c>
      <c r="H164" s="92">
        <v>12</v>
      </c>
      <c r="I164" s="92"/>
      <c r="J164" s="92"/>
      <c r="O164" s="174"/>
      <c r="P164" s="40">
        <f t="shared" si="28"/>
        <v>0</v>
      </c>
      <c r="Q164" s="40">
        <f t="shared" si="29"/>
        <v>0</v>
      </c>
      <c r="R164" s="40">
        <f t="shared" si="31"/>
        <v>0</v>
      </c>
    </row>
    <row r="165" spans="2:18">
      <c r="B165" s="161"/>
      <c r="C165" s="1"/>
      <c r="F165" s="40">
        <f t="shared" si="27"/>
        <v>0</v>
      </c>
      <c r="H165" s="92">
        <v>12</v>
      </c>
      <c r="I165" s="92"/>
      <c r="J165" s="92"/>
      <c r="O165" s="174"/>
      <c r="P165" s="40">
        <f t="shared" si="28"/>
        <v>0</v>
      </c>
      <c r="Q165" s="40">
        <f t="shared" si="29"/>
        <v>0</v>
      </c>
      <c r="R165" s="40">
        <f t="shared" si="31"/>
        <v>0</v>
      </c>
    </row>
    <row r="166" spans="2:18">
      <c r="B166" s="161"/>
      <c r="C166" s="1"/>
      <c r="F166" s="40">
        <f t="shared" si="27"/>
        <v>0</v>
      </c>
      <c r="H166" s="92">
        <v>12</v>
      </c>
      <c r="I166" s="92"/>
      <c r="J166" s="92"/>
      <c r="O166" s="174"/>
      <c r="P166" s="40">
        <f t="shared" si="28"/>
        <v>0</v>
      </c>
      <c r="Q166" s="40">
        <f t="shared" si="29"/>
        <v>0</v>
      </c>
      <c r="R166" s="40">
        <f t="shared" si="31"/>
        <v>0</v>
      </c>
    </row>
    <row r="167" spans="2:18" ht="15">
      <c r="B167" s="183"/>
      <c r="C167" s="175"/>
      <c r="F167" s="40">
        <f t="shared" si="27"/>
        <v>0</v>
      </c>
      <c r="H167" s="92">
        <v>12</v>
      </c>
      <c r="I167" s="92"/>
      <c r="J167" s="92"/>
      <c r="O167" s="174"/>
      <c r="P167" s="40">
        <f t="shared" si="28"/>
        <v>0</v>
      </c>
      <c r="Q167" s="40">
        <f t="shared" si="29"/>
        <v>0</v>
      </c>
      <c r="R167" s="40">
        <f t="shared" si="31"/>
        <v>0</v>
      </c>
    </row>
    <row r="168" spans="2:18" ht="15">
      <c r="B168" s="183"/>
      <c r="C168" s="175"/>
      <c r="F168" s="40">
        <f t="shared" si="27"/>
        <v>0</v>
      </c>
      <c r="H168" s="92">
        <v>12</v>
      </c>
      <c r="I168" s="92"/>
      <c r="J168" s="92"/>
      <c r="O168" s="174"/>
      <c r="P168" s="40">
        <f t="shared" si="28"/>
        <v>0</v>
      </c>
      <c r="Q168" s="40">
        <f t="shared" si="29"/>
        <v>0</v>
      </c>
      <c r="R168" s="40">
        <f t="shared" si="31"/>
        <v>0</v>
      </c>
    </row>
    <row r="169" spans="2:18" ht="15">
      <c r="B169" s="183"/>
      <c r="C169" s="175"/>
      <c r="F169" s="40">
        <f t="shared" si="27"/>
        <v>0</v>
      </c>
      <c r="H169" s="92">
        <v>12</v>
      </c>
      <c r="I169" s="92"/>
      <c r="J169" s="92"/>
      <c r="O169" s="174"/>
      <c r="P169" s="40">
        <f t="shared" si="28"/>
        <v>0</v>
      </c>
      <c r="Q169" s="40">
        <f t="shared" si="29"/>
        <v>0</v>
      </c>
      <c r="R169" s="40">
        <f t="shared" si="31"/>
        <v>0</v>
      </c>
    </row>
    <row r="170" spans="2:18" ht="15">
      <c r="B170" s="183"/>
      <c r="C170" s="175"/>
      <c r="F170" s="40">
        <f t="shared" si="27"/>
        <v>0</v>
      </c>
      <c r="H170" s="92">
        <v>12</v>
      </c>
      <c r="I170" s="92"/>
      <c r="J170" s="92"/>
      <c r="O170" s="174"/>
      <c r="P170" s="40">
        <f t="shared" si="28"/>
        <v>0</v>
      </c>
      <c r="Q170" s="40">
        <f t="shared" si="29"/>
        <v>0</v>
      </c>
      <c r="R170" s="40">
        <f t="shared" si="31"/>
        <v>0</v>
      </c>
    </row>
    <row r="171" spans="2:18" ht="15">
      <c r="B171" s="183"/>
      <c r="C171" s="175"/>
      <c r="F171" s="40">
        <f t="shared" si="27"/>
        <v>0</v>
      </c>
      <c r="H171" s="92">
        <v>12</v>
      </c>
      <c r="I171" s="92"/>
      <c r="J171" s="92"/>
      <c r="O171" s="174"/>
      <c r="P171" s="40">
        <f t="shared" si="28"/>
        <v>0</v>
      </c>
      <c r="Q171" s="40">
        <f t="shared" si="29"/>
        <v>0</v>
      </c>
      <c r="R171" s="40">
        <f t="shared" si="31"/>
        <v>0</v>
      </c>
    </row>
    <row r="172" spans="2:18" ht="15">
      <c r="B172" s="183"/>
      <c r="C172" s="175"/>
      <c r="F172" s="40">
        <f t="shared" si="27"/>
        <v>0</v>
      </c>
      <c r="H172" s="92">
        <v>12</v>
      </c>
      <c r="I172" s="92"/>
      <c r="J172" s="92"/>
      <c r="O172" s="174"/>
      <c r="P172" s="40">
        <f t="shared" si="28"/>
        <v>0</v>
      </c>
      <c r="Q172" s="40">
        <f t="shared" si="29"/>
        <v>0</v>
      </c>
      <c r="R172" s="40">
        <f t="shared" si="31"/>
        <v>0</v>
      </c>
    </row>
    <row r="173" spans="2:18" ht="15">
      <c r="B173" s="183"/>
      <c r="C173" s="175"/>
      <c r="F173" s="40">
        <f t="shared" si="27"/>
        <v>0</v>
      </c>
      <c r="H173" s="92">
        <v>12</v>
      </c>
      <c r="I173" s="92"/>
      <c r="J173" s="92"/>
      <c r="O173" s="174"/>
      <c r="P173" s="40">
        <f t="shared" si="28"/>
        <v>0</v>
      </c>
      <c r="Q173" s="40">
        <f t="shared" si="29"/>
        <v>0</v>
      </c>
      <c r="R173" s="40">
        <f t="shared" si="31"/>
        <v>0</v>
      </c>
    </row>
    <row r="174" spans="2:18" ht="15">
      <c r="B174" s="183"/>
      <c r="C174" s="175"/>
      <c r="F174" s="40">
        <f t="shared" si="27"/>
        <v>0</v>
      </c>
      <c r="H174" s="92">
        <v>12</v>
      </c>
      <c r="I174" s="92"/>
      <c r="J174" s="92"/>
      <c r="O174" s="174"/>
      <c r="P174" s="40">
        <f t="shared" si="28"/>
        <v>0</v>
      </c>
      <c r="Q174" s="40">
        <f t="shared" si="29"/>
        <v>0</v>
      </c>
      <c r="R174" s="40">
        <f t="shared" si="31"/>
        <v>0</v>
      </c>
    </row>
    <row r="175" spans="2:18" ht="15">
      <c r="B175" s="183"/>
      <c r="C175" s="175"/>
      <c r="F175" s="40">
        <f t="shared" si="27"/>
        <v>0</v>
      </c>
      <c r="H175" s="92">
        <v>12</v>
      </c>
      <c r="I175" s="92"/>
      <c r="J175" s="92"/>
      <c r="O175" s="174"/>
      <c r="P175" s="40">
        <f t="shared" si="28"/>
        <v>0</v>
      </c>
      <c r="Q175" s="40">
        <f t="shared" si="29"/>
        <v>0</v>
      </c>
      <c r="R175" s="40">
        <f t="shared" si="31"/>
        <v>0</v>
      </c>
    </row>
    <row r="176" spans="2:18" ht="15">
      <c r="B176" s="183"/>
      <c r="C176" s="175"/>
      <c r="F176" s="40">
        <f t="shared" si="27"/>
        <v>0</v>
      </c>
      <c r="H176" s="92">
        <v>12</v>
      </c>
      <c r="I176" s="92"/>
      <c r="J176" s="92"/>
      <c r="O176" s="174"/>
      <c r="P176" s="40">
        <f t="shared" si="28"/>
        <v>0</v>
      </c>
      <c r="Q176" s="40">
        <f t="shared" si="29"/>
        <v>0</v>
      </c>
      <c r="R176" s="40">
        <f t="shared" si="31"/>
        <v>0</v>
      </c>
    </row>
    <row r="177" spans="2:18" ht="15">
      <c r="B177" s="183"/>
      <c r="C177" s="175"/>
      <c r="F177" s="40">
        <f t="shared" si="27"/>
        <v>0</v>
      </c>
      <c r="H177" s="92">
        <v>12</v>
      </c>
      <c r="I177" s="92"/>
      <c r="J177" s="92"/>
      <c r="O177" s="174"/>
      <c r="P177" s="40">
        <f t="shared" si="28"/>
        <v>0</v>
      </c>
      <c r="Q177" s="40">
        <f t="shared" si="29"/>
        <v>0</v>
      </c>
      <c r="R177" s="40">
        <f t="shared" si="31"/>
        <v>0</v>
      </c>
    </row>
    <row r="178" spans="2:18" ht="15">
      <c r="B178" s="183"/>
      <c r="C178" s="175"/>
      <c r="F178" s="40">
        <f t="shared" si="27"/>
        <v>0</v>
      </c>
      <c r="H178" s="92">
        <v>12</v>
      </c>
      <c r="I178" s="92"/>
      <c r="J178" s="92"/>
      <c r="O178" s="174"/>
      <c r="P178" s="40">
        <f t="shared" si="28"/>
        <v>0</v>
      </c>
      <c r="Q178" s="40">
        <f t="shared" si="29"/>
        <v>0</v>
      </c>
      <c r="R178" s="40">
        <f t="shared" si="31"/>
        <v>0</v>
      </c>
    </row>
    <row r="179" spans="2:18" ht="15">
      <c r="B179" s="183"/>
      <c r="C179" s="175"/>
      <c r="F179" s="40">
        <f t="shared" si="27"/>
        <v>0</v>
      </c>
      <c r="H179" s="92">
        <v>12</v>
      </c>
      <c r="I179" s="92"/>
      <c r="J179" s="92"/>
      <c r="O179" s="174"/>
      <c r="P179" s="40">
        <f t="shared" ref="P179:P202" si="32">D179+G179-I179</f>
        <v>0</v>
      </c>
      <c r="Q179" s="40">
        <f t="shared" ref="Q179:Q202" si="33">E179+O179-J179</f>
        <v>0</v>
      </c>
      <c r="R179" s="40">
        <f t="shared" si="31"/>
        <v>0</v>
      </c>
    </row>
    <row r="180" spans="2:18" ht="15">
      <c r="B180" s="183"/>
      <c r="C180" s="175"/>
      <c r="F180" s="40">
        <f t="shared" si="27"/>
        <v>0</v>
      </c>
      <c r="H180" s="92">
        <v>12</v>
      </c>
      <c r="I180" s="92"/>
      <c r="J180" s="92"/>
      <c r="O180" s="174"/>
      <c r="P180" s="40">
        <f t="shared" si="32"/>
        <v>0</v>
      </c>
      <c r="Q180" s="40">
        <f t="shared" si="33"/>
        <v>0</v>
      </c>
      <c r="R180" s="40">
        <f t="shared" si="31"/>
        <v>0</v>
      </c>
    </row>
    <row r="181" spans="2:18" ht="15">
      <c r="B181" s="183"/>
      <c r="C181" s="175"/>
      <c r="F181" s="40">
        <f t="shared" si="27"/>
        <v>0</v>
      </c>
      <c r="H181" s="92">
        <v>12</v>
      </c>
      <c r="I181" s="92"/>
      <c r="J181" s="92"/>
      <c r="O181" s="174"/>
      <c r="P181" s="40">
        <f t="shared" si="32"/>
        <v>0</v>
      </c>
      <c r="Q181" s="40">
        <f t="shared" si="33"/>
        <v>0</v>
      </c>
      <c r="R181" s="40">
        <f t="shared" si="31"/>
        <v>0</v>
      </c>
    </row>
    <row r="182" spans="2:18" ht="15">
      <c r="B182" s="183"/>
      <c r="C182" s="175"/>
      <c r="F182" s="40">
        <f t="shared" si="27"/>
        <v>0</v>
      </c>
      <c r="H182" s="92">
        <v>12</v>
      </c>
      <c r="I182" s="92"/>
      <c r="J182" s="92"/>
      <c r="O182" s="174"/>
      <c r="P182" s="40">
        <f t="shared" si="32"/>
        <v>0</v>
      </c>
      <c r="Q182" s="40">
        <f t="shared" si="33"/>
        <v>0</v>
      </c>
      <c r="R182" s="40">
        <f t="shared" si="31"/>
        <v>0</v>
      </c>
    </row>
    <row r="183" spans="2:18" ht="15">
      <c r="B183" s="183"/>
      <c r="C183" s="175"/>
      <c r="F183" s="40">
        <f t="shared" si="27"/>
        <v>0</v>
      </c>
      <c r="H183" s="92">
        <v>12</v>
      </c>
      <c r="I183" s="92"/>
      <c r="J183" s="92"/>
      <c r="O183" s="174"/>
      <c r="P183" s="40">
        <f t="shared" si="32"/>
        <v>0</v>
      </c>
      <c r="Q183" s="40">
        <f t="shared" si="33"/>
        <v>0</v>
      </c>
      <c r="R183" s="40">
        <f t="shared" si="31"/>
        <v>0</v>
      </c>
    </row>
    <row r="184" spans="2:18" ht="15">
      <c r="B184" s="183"/>
      <c r="C184" s="175"/>
      <c r="F184" s="40">
        <f t="shared" si="27"/>
        <v>0</v>
      </c>
      <c r="H184" s="92">
        <v>12</v>
      </c>
      <c r="I184" s="92"/>
      <c r="J184" s="92"/>
      <c r="O184" s="174"/>
      <c r="P184" s="40">
        <f t="shared" si="32"/>
        <v>0</v>
      </c>
      <c r="Q184" s="40">
        <f t="shared" si="33"/>
        <v>0</v>
      </c>
      <c r="R184" s="40">
        <f t="shared" si="31"/>
        <v>0</v>
      </c>
    </row>
    <row r="185" spans="2:18" ht="15">
      <c r="B185" s="183"/>
      <c r="C185" s="175"/>
      <c r="F185" s="40">
        <f t="shared" si="27"/>
        <v>0</v>
      </c>
      <c r="H185" s="92">
        <v>12</v>
      </c>
      <c r="I185" s="92"/>
      <c r="J185" s="92"/>
      <c r="O185" s="174"/>
      <c r="P185" s="40">
        <f t="shared" si="32"/>
        <v>0</v>
      </c>
      <c r="Q185" s="40">
        <f t="shared" si="33"/>
        <v>0</v>
      </c>
      <c r="R185" s="40">
        <f t="shared" si="31"/>
        <v>0</v>
      </c>
    </row>
    <row r="186" spans="2:18" ht="15">
      <c r="B186" s="183"/>
      <c r="C186" s="175"/>
      <c r="F186" s="40">
        <f t="shared" si="27"/>
        <v>0</v>
      </c>
      <c r="H186" s="92">
        <v>12</v>
      </c>
      <c r="I186" s="92"/>
      <c r="J186" s="92"/>
      <c r="O186" s="174"/>
      <c r="P186" s="40">
        <f t="shared" si="32"/>
        <v>0</v>
      </c>
      <c r="Q186" s="40">
        <f t="shared" si="33"/>
        <v>0</v>
      </c>
      <c r="R186" s="40">
        <f t="shared" si="31"/>
        <v>0</v>
      </c>
    </row>
    <row r="187" spans="2:18" ht="15">
      <c r="B187" s="183"/>
      <c r="C187" s="175"/>
      <c r="F187" s="40">
        <f t="shared" si="27"/>
        <v>0</v>
      </c>
      <c r="H187" s="92">
        <v>12</v>
      </c>
      <c r="I187" s="92"/>
      <c r="J187" s="92"/>
      <c r="O187" s="174"/>
      <c r="P187" s="40">
        <f t="shared" si="32"/>
        <v>0</v>
      </c>
      <c r="Q187" s="40">
        <f t="shared" si="33"/>
        <v>0</v>
      </c>
      <c r="R187" s="40">
        <f t="shared" si="31"/>
        <v>0</v>
      </c>
    </row>
    <row r="188" spans="2:18" ht="15">
      <c r="B188" s="183"/>
      <c r="C188" s="175"/>
      <c r="F188" s="40">
        <f t="shared" si="27"/>
        <v>0</v>
      </c>
      <c r="H188" s="92">
        <v>12</v>
      </c>
      <c r="I188" s="92"/>
      <c r="J188" s="92"/>
      <c r="O188" s="174"/>
      <c r="P188" s="40">
        <f t="shared" si="32"/>
        <v>0</v>
      </c>
      <c r="Q188" s="40">
        <f t="shared" si="33"/>
        <v>0</v>
      </c>
      <c r="R188" s="40">
        <f t="shared" si="31"/>
        <v>0</v>
      </c>
    </row>
    <row r="189" spans="2:18" ht="15">
      <c r="B189" s="183"/>
      <c r="C189" s="175"/>
      <c r="F189" s="40">
        <f t="shared" si="27"/>
        <v>0</v>
      </c>
      <c r="H189" s="92">
        <v>12</v>
      </c>
      <c r="I189" s="92"/>
      <c r="J189" s="92"/>
      <c r="O189" s="174"/>
      <c r="P189" s="40">
        <f t="shared" si="32"/>
        <v>0</v>
      </c>
      <c r="Q189" s="40">
        <f t="shared" si="33"/>
        <v>0</v>
      </c>
      <c r="R189" s="40">
        <f t="shared" si="31"/>
        <v>0</v>
      </c>
    </row>
    <row r="190" spans="2:18" ht="15">
      <c r="B190" s="183"/>
      <c r="C190" s="175"/>
      <c r="F190" s="40">
        <f t="shared" si="27"/>
        <v>0</v>
      </c>
      <c r="H190" s="92">
        <v>12</v>
      </c>
      <c r="I190" s="92"/>
      <c r="J190" s="92"/>
      <c r="O190" s="174"/>
      <c r="P190" s="40">
        <f t="shared" si="32"/>
        <v>0</v>
      </c>
      <c r="Q190" s="40">
        <f t="shared" si="33"/>
        <v>0</v>
      </c>
      <c r="R190" s="40">
        <f t="shared" si="31"/>
        <v>0</v>
      </c>
    </row>
    <row r="191" spans="2:18" ht="15">
      <c r="B191" s="183"/>
      <c r="C191" s="175"/>
      <c r="F191" s="40">
        <f t="shared" si="27"/>
        <v>0</v>
      </c>
      <c r="H191" s="92">
        <v>12</v>
      </c>
      <c r="I191" s="92"/>
      <c r="J191" s="92"/>
      <c r="O191" s="174"/>
      <c r="P191" s="40">
        <f t="shared" si="32"/>
        <v>0</v>
      </c>
      <c r="Q191" s="40">
        <f t="shared" si="33"/>
        <v>0</v>
      </c>
      <c r="R191" s="40">
        <f t="shared" si="31"/>
        <v>0</v>
      </c>
    </row>
    <row r="192" spans="2:18" ht="15">
      <c r="B192" s="183"/>
      <c r="C192" s="175"/>
      <c r="F192" s="40">
        <f t="shared" si="27"/>
        <v>0</v>
      </c>
      <c r="H192" s="92">
        <v>12</v>
      </c>
      <c r="I192" s="92"/>
      <c r="J192" s="92"/>
      <c r="O192" s="174"/>
      <c r="P192" s="40">
        <f t="shared" si="32"/>
        <v>0</v>
      </c>
      <c r="Q192" s="40">
        <f t="shared" si="33"/>
        <v>0</v>
      </c>
      <c r="R192" s="40">
        <f t="shared" si="31"/>
        <v>0</v>
      </c>
    </row>
    <row r="193" spans="2:18" ht="15">
      <c r="B193" s="183"/>
      <c r="C193" s="175"/>
      <c r="F193" s="40">
        <f t="shared" si="27"/>
        <v>0</v>
      </c>
      <c r="H193" s="92">
        <v>12</v>
      </c>
      <c r="I193" s="92"/>
      <c r="J193" s="92"/>
      <c r="O193" s="174"/>
      <c r="P193" s="40">
        <f t="shared" si="32"/>
        <v>0</v>
      </c>
      <c r="Q193" s="40">
        <f t="shared" si="33"/>
        <v>0</v>
      </c>
      <c r="R193" s="40">
        <f t="shared" si="31"/>
        <v>0</v>
      </c>
    </row>
    <row r="194" spans="2:18" ht="15">
      <c r="B194" s="183"/>
      <c r="C194" s="175"/>
      <c r="F194" s="40">
        <f t="shared" si="27"/>
        <v>0</v>
      </c>
      <c r="H194" s="92">
        <v>12</v>
      </c>
      <c r="I194" s="92"/>
      <c r="J194" s="92"/>
      <c r="O194" s="174"/>
      <c r="P194" s="40">
        <f t="shared" si="32"/>
        <v>0</v>
      </c>
      <c r="Q194" s="40">
        <f t="shared" si="33"/>
        <v>0</v>
      </c>
      <c r="R194" s="40">
        <f t="shared" si="31"/>
        <v>0</v>
      </c>
    </row>
    <row r="195" spans="2:18" ht="15">
      <c r="B195" s="183"/>
      <c r="C195" s="175"/>
      <c r="F195" s="40">
        <f t="shared" si="27"/>
        <v>0</v>
      </c>
      <c r="H195" s="92">
        <v>12</v>
      </c>
      <c r="I195" s="92"/>
      <c r="J195" s="92"/>
      <c r="O195" s="174"/>
      <c r="P195" s="40">
        <f t="shared" si="32"/>
        <v>0</v>
      </c>
      <c r="Q195" s="40">
        <f t="shared" si="33"/>
        <v>0</v>
      </c>
      <c r="R195" s="40">
        <f t="shared" si="31"/>
        <v>0</v>
      </c>
    </row>
    <row r="196" spans="2:18" ht="15">
      <c r="B196" s="183"/>
      <c r="C196" s="175"/>
      <c r="F196" s="40">
        <f t="shared" si="27"/>
        <v>0</v>
      </c>
      <c r="H196" s="92">
        <v>12</v>
      </c>
      <c r="I196" s="92"/>
      <c r="J196" s="92"/>
      <c r="O196" s="174"/>
      <c r="P196" s="40">
        <f t="shared" si="32"/>
        <v>0</v>
      </c>
      <c r="Q196" s="40">
        <f t="shared" si="33"/>
        <v>0</v>
      </c>
      <c r="R196" s="40">
        <f t="shared" si="31"/>
        <v>0</v>
      </c>
    </row>
    <row r="197" spans="2:18" ht="15">
      <c r="B197" s="183"/>
      <c r="C197" s="175"/>
      <c r="F197" s="40">
        <f t="shared" si="27"/>
        <v>0</v>
      </c>
      <c r="H197" s="92">
        <v>12</v>
      </c>
      <c r="I197" s="92"/>
      <c r="J197" s="92"/>
      <c r="O197" s="174"/>
      <c r="P197" s="40">
        <f t="shared" si="32"/>
        <v>0</v>
      </c>
      <c r="Q197" s="40">
        <f t="shared" si="33"/>
        <v>0</v>
      </c>
      <c r="R197" s="40">
        <f t="shared" si="31"/>
        <v>0</v>
      </c>
    </row>
    <row r="198" spans="2:18" ht="15">
      <c r="B198" s="183"/>
      <c r="C198" s="175"/>
      <c r="F198" s="40">
        <f t="shared" si="27"/>
        <v>0</v>
      </c>
      <c r="H198" s="92">
        <v>12</v>
      </c>
      <c r="I198" s="92"/>
      <c r="J198" s="92"/>
      <c r="O198" s="174"/>
      <c r="P198" s="40">
        <f t="shared" si="32"/>
        <v>0</v>
      </c>
      <c r="Q198" s="40">
        <f t="shared" si="33"/>
        <v>0</v>
      </c>
      <c r="R198" s="40">
        <f t="shared" si="31"/>
        <v>0</v>
      </c>
    </row>
    <row r="199" spans="2:18" ht="15">
      <c r="B199" s="183"/>
      <c r="C199" s="175"/>
      <c r="F199" s="40">
        <f t="shared" si="27"/>
        <v>0</v>
      </c>
      <c r="H199" s="92">
        <v>12</v>
      </c>
      <c r="I199" s="92"/>
      <c r="J199" s="92"/>
      <c r="O199" s="174"/>
      <c r="P199" s="40">
        <f t="shared" si="32"/>
        <v>0</v>
      </c>
      <c r="Q199" s="40">
        <f t="shared" si="33"/>
        <v>0</v>
      </c>
      <c r="R199" s="40">
        <f t="shared" si="31"/>
        <v>0</v>
      </c>
    </row>
    <row r="200" spans="2:18" ht="15">
      <c r="B200" s="183"/>
      <c r="C200" s="175"/>
      <c r="F200" s="40">
        <f t="shared" si="27"/>
        <v>0</v>
      </c>
      <c r="H200" s="92">
        <v>12</v>
      </c>
      <c r="I200" s="92"/>
      <c r="J200" s="92"/>
      <c r="O200" s="174"/>
      <c r="P200" s="40">
        <f t="shared" si="32"/>
        <v>0</v>
      </c>
      <c r="Q200" s="40">
        <f t="shared" si="33"/>
        <v>0</v>
      </c>
      <c r="R200" s="40">
        <f t="shared" si="31"/>
        <v>0</v>
      </c>
    </row>
    <row r="201" spans="2:18" ht="15">
      <c r="B201" s="183"/>
      <c r="C201" s="175"/>
      <c r="F201" s="40">
        <f t="shared" si="27"/>
        <v>0</v>
      </c>
      <c r="H201" s="92">
        <v>12</v>
      </c>
      <c r="I201" s="92"/>
      <c r="J201" s="92"/>
      <c r="O201" s="174"/>
      <c r="P201" s="40">
        <f t="shared" si="32"/>
        <v>0</v>
      </c>
      <c r="Q201" s="40">
        <f t="shared" si="33"/>
        <v>0</v>
      </c>
      <c r="R201" s="40">
        <f t="shared" si="31"/>
        <v>0</v>
      </c>
    </row>
    <row r="202" spans="2:18" ht="15">
      <c r="B202" s="183"/>
      <c r="C202" s="175"/>
      <c r="F202" s="40">
        <f t="shared" si="27"/>
        <v>0</v>
      </c>
      <c r="H202" s="92">
        <v>12</v>
      </c>
      <c r="I202" s="92"/>
      <c r="J202" s="92"/>
      <c r="O202" s="174"/>
      <c r="P202" s="40">
        <f t="shared" si="32"/>
        <v>0</v>
      </c>
      <c r="Q202" s="40">
        <f t="shared" si="33"/>
        <v>0</v>
      </c>
      <c r="R202" s="40">
        <f t="shared" si="31"/>
        <v>0</v>
      </c>
    </row>
    <row r="203" spans="2:18">
      <c r="B203" s="176"/>
    </row>
    <row r="204" spans="2:18" ht="13.5" thickBot="1">
      <c r="C204" s="40" t="s">
        <v>317</v>
      </c>
      <c r="D204" s="47">
        <f>SUM(D146:D203)</f>
        <v>0</v>
      </c>
      <c r="E204" s="47">
        <f t="shared" ref="E204:R204" si="34">SUM(E146:E203)</f>
        <v>0</v>
      </c>
      <c r="F204" s="47">
        <f t="shared" si="34"/>
        <v>0</v>
      </c>
      <c r="G204" s="47">
        <f t="shared" si="34"/>
        <v>0</v>
      </c>
      <c r="H204" s="47"/>
      <c r="I204" s="47">
        <f t="shared" si="34"/>
        <v>0</v>
      </c>
      <c r="J204" s="47">
        <f t="shared" si="34"/>
        <v>0</v>
      </c>
      <c r="K204" s="47">
        <f t="shared" si="34"/>
        <v>0</v>
      </c>
      <c r="L204" s="47">
        <f t="shared" si="34"/>
        <v>0</v>
      </c>
      <c r="M204" s="47">
        <f t="shared" si="34"/>
        <v>0</v>
      </c>
      <c r="N204" s="47">
        <f t="shared" si="34"/>
        <v>0</v>
      </c>
      <c r="O204" s="47">
        <f t="shared" si="34"/>
        <v>0</v>
      </c>
      <c r="P204" s="47">
        <f t="shared" si="34"/>
        <v>0</v>
      </c>
      <c r="Q204" s="47">
        <f t="shared" si="34"/>
        <v>0</v>
      </c>
      <c r="R204" s="47">
        <f t="shared" si="34"/>
        <v>0</v>
      </c>
    </row>
    <row r="205" spans="2:18" ht="13.5" thickTop="1">
      <c r="C205" s="40" t="s">
        <v>626</v>
      </c>
      <c r="D205" s="40">
        <f>D204-FARegister!D294</f>
        <v>0</v>
      </c>
      <c r="G205" s="40">
        <f>G204-FARegister!G294</f>
        <v>0</v>
      </c>
      <c r="I205" s="40">
        <f>I204-FARegister!I294</f>
        <v>0</v>
      </c>
      <c r="K205" s="40">
        <f>K204-FARegister!K294</f>
        <v>0</v>
      </c>
      <c r="P205" s="40">
        <f>P204-FARegister!R294</f>
        <v>0</v>
      </c>
    </row>
    <row r="207" spans="2:18" ht="13.5" thickBot="1">
      <c r="C207" s="60" t="s">
        <v>307</v>
      </c>
      <c r="D207" s="47">
        <f>SUM(+D89+D117+D140+D204)</f>
        <v>0</v>
      </c>
      <c r="E207" s="47">
        <f t="shared" ref="E207:R207" si="35">SUM(+E89+E117+E140+E204)</f>
        <v>0</v>
      </c>
      <c r="F207" s="47">
        <f t="shared" si="35"/>
        <v>0</v>
      </c>
      <c r="G207" s="47">
        <f t="shared" si="35"/>
        <v>0</v>
      </c>
      <c r="H207" s="47"/>
      <c r="I207" s="47">
        <f t="shared" si="35"/>
        <v>0</v>
      </c>
      <c r="J207" s="47">
        <f t="shared" si="35"/>
        <v>0</v>
      </c>
      <c r="K207" s="47">
        <f t="shared" si="35"/>
        <v>0</v>
      </c>
      <c r="L207" s="47">
        <f t="shared" si="35"/>
        <v>0</v>
      </c>
      <c r="M207" s="47">
        <f t="shared" si="35"/>
        <v>0</v>
      </c>
      <c r="N207" s="47">
        <f t="shared" si="35"/>
        <v>0</v>
      </c>
      <c r="O207" s="47">
        <f t="shared" si="35"/>
        <v>0</v>
      </c>
      <c r="P207" s="47">
        <f t="shared" si="35"/>
        <v>0</v>
      </c>
      <c r="Q207" s="47">
        <f t="shared" si="35"/>
        <v>0</v>
      </c>
      <c r="R207" s="47">
        <f t="shared" si="35"/>
        <v>0</v>
      </c>
    </row>
    <row r="208" spans="2:18" ht="13.5" thickTop="1">
      <c r="C208" s="60"/>
      <c r="D208" s="40">
        <f>D207-D14</f>
        <v>0</v>
      </c>
      <c r="E208" s="40">
        <f>E207-E14</f>
        <v>0</v>
      </c>
      <c r="F208" s="40">
        <f>F207-F14</f>
        <v>0</v>
      </c>
      <c r="G208" s="40">
        <f>G207-G14</f>
        <v>0</v>
      </c>
      <c r="I208" s="40">
        <f t="shared" ref="I208:R208" si="36">I207-I14</f>
        <v>0</v>
      </c>
      <c r="J208" s="40">
        <f t="shared" si="36"/>
        <v>0</v>
      </c>
      <c r="K208" s="40">
        <f t="shared" si="36"/>
        <v>0</v>
      </c>
      <c r="L208" s="40">
        <f t="shared" si="36"/>
        <v>0</v>
      </c>
      <c r="M208" s="40">
        <f t="shared" si="36"/>
        <v>0</v>
      </c>
      <c r="N208" s="40">
        <f t="shared" si="36"/>
        <v>0</v>
      </c>
      <c r="O208" s="40">
        <f t="shared" si="36"/>
        <v>0</v>
      </c>
      <c r="P208" s="40">
        <f t="shared" si="36"/>
        <v>0</v>
      </c>
      <c r="Q208" s="40">
        <f t="shared" si="36"/>
        <v>0</v>
      </c>
      <c r="R208" s="40">
        <f t="shared" si="36"/>
        <v>0</v>
      </c>
    </row>
  </sheetData>
  <mergeCells count="1">
    <mergeCell ref="L7:N7"/>
  </mergeCells>
  <hyperlinks>
    <hyperlink ref="C4" location="TrialBalance!A1" display="FIXED ASSETS" xr:uid="{E9057D53-7958-4E1B-A0DA-461CE0F6F537}"/>
  </hyperlinks>
  <pageMargins left="0" right="0" top="0" bottom="0.75" header="0.3" footer="0.3"/>
  <pageSetup paperSize="9" scale="43"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143"/>
  <sheetViews>
    <sheetView zoomScale="50" zoomScaleNormal="50" zoomScaleSheetLayoutView="50" workbookViewId="0">
      <pane xSplit="4" ySplit="10" topLeftCell="E11" activePane="bottomRight" state="frozen"/>
      <selection pane="topRight" activeCell="E1" sqref="E1"/>
      <selection pane="bottomLeft" activeCell="A12" sqref="A12"/>
      <selection pane="bottomRight" activeCell="B12" sqref="B12"/>
    </sheetView>
  </sheetViews>
  <sheetFormatPr defaultRowHeight="24" customHeight="1"/>
  <cols>
    <col min="1" max="1" width="4.7109375" style="32" customWidth="1"/>
    <col min="2" max="2" width="8.85546875" style="32" customWidth="1"/>
    <col min="3" max="3" width="52.42578125" style="32" bestFit="1" customWidth="1"/>
    <col min="4" max="4" width="3" style="32" customWidth="1"/>
    <col min="5" max="5" width="14.85546875" style="32" customWidth="1"/>
    <col min="6" max="6" width="25.85546875" style="33" bestFit="1" customWidth="1"/>
    <col min="7" max="7" width="24.7109375" style="33" bestFit="1" customWidth="1"/>
    <col min="8" max="9" width="29.28515625" style="33" bestFit="1" customWidth="1"/>
    <col min="10" max="10" width="23.28515625" style="33" customWidth="1"/>
    <col min="11" max="11" width="23.5703125" style="33" customWidth="1"/>
    <col min="12" max="12" width="28.7109375" style="33" bestFit="1" customWidth="1"/>
    <col min="13" max="13" width="23.85546875" style="33" bestFit="1" customWidth="1"/>
    <col min="14" max="14" width="8.85546875" style="33" customWidth="1"/>
    <col min="15" max="15" width="3.42578125" style="33" customWidth="1"/>
    <col min="16" max="19" width="28.5703125" style="33" customWidth="1"/>
    <col min="20" max="20" width="22.7109375" style="33" bestFit="1" customWidth="1"/>
    <col min="21" max="21" width="24.7109375" style="82" bestFit="1" customWidth="1"/>
    <col min="22" max="22" width="26.7109375" style="82" bestFit="1" customWidth="1"/>
    <col min="23" max="23" width="21.85546875" style="82" bestFit="1" customWidth="1"/>
    <col min="24" max="16384" width="9.140625" style="82"/>
  </cols>
  <sheetData>
    <row r="1" spans="2:23" ht="24" customHeight="1">
      <c r="B1" s="33"/>
      <c r="C1" s="33"/>
      <c r="D1" s="33"/>
      <c r="E1" s="33"/>
    </row>
    <row r="2" spans="2:23" ht="24" customHeight="1">
      <c r="B2" s="33"/>
      <c r="C2" s="33"/>
      <c r="D2" s="33"/>
      <c r="E2" s="33"/>
      <c r="K2" s="84"/>
      <c r="L2" s="84"/>
      <c r="M2" s="84"/>
    </row>
    <row r="3" spans="2:23" ht="52.5" customHeight="1">
      <c r="B3" s="33"/>
      <c r="C3" s="170" t="str">
        <f>Criteria!E9</f>
        <v>ABC PARTNERSHIP</v>
      </c>
      <c r="D3" s="205"/>
      <c r="E3" s="205"/>
      <c r="L3" s="172" t="s">
        <v>87</v>
      </c>
      <c r="M3" s="83"/>
    </row>
    <row r="4" spans="2:23" ht="24" customHeight="1">
      <c r="B4" s="33"/>
      <c r="C4" s="12" t="s">
        <v>86</v>
      </c>
      <c r="D4" s="84"/>
      <c r="E4" s="84" t="str">
        <f>Criteria!E18</f>
        <v>28 FEBRUARY 2026</v>
      </c>
    </row>
    <row r="5" spans="2:23" ht="52.5" customHeight="1">
      <c r="B5" s="33"/>
      <c r="C5" s="171" t="s">
        <v>323</v>
      </c>
      <c r="D5" s="33"/>
      <c r="E5" s="33"/>
      <c r="L5" s="172" t="s">
        <v>88</v>
      </c>
      <c r="M5" s="83"/>
    </row>
    <row r="6" spans="2:23" ht="24" customHeight="1">
      <c r="B6" s="33"/>
      <c r="C6" s="167"/>
      <c r="D6" s="33"/>
      <c r="E6" s="33"/>
      <c r="K6" s="84"/>
      <c r="L6" s="84"/>
      <c r="M6" s="84"/>
    </row>
    <row r="7" spans="2:23" ht="24" customHeight="1">
      <c r="B7" s="33"/>
      <c r="C7" s="86"/>
      <c r="D7" s="86"/>
      <c r="E7" s="86"/>
      <c r="F7" s="86"/>
      <c r="G7" s="86"/>
      <c r="H7" s="86"/>
      <c r="I7" s="86"/>
      <c r="J7" s="86"/>
      <c r="K7" s="86"/>
      <c r="L7" s="86"/>
      <c r="M7" s="86"/>
    </row>
    <row r="8" spans="2:23" ht="24" customHeight="1">
      <c r="B8" s="33"/>
      <c r="C8" s="33"/>
      <c r="D8" s="33"/>
      <c r="E8" s="33"/>
      <c r="O8" s="107"/>
      <c r="P8" s="108"/>
      <c r="Q8" s="108"/>
      <c r="R8" s="108"/>
      <c r="S8" s="155"/>
      <c r="T8" s="108"/>
      <c r="U8" s="110"/>
      <c r="V8" s="110"/>
      <c r="W8" s="111"/>
    </row>
    <row r="9" spans="2:23" ht="24" customHeight="1">
      <c r="B9" s="33"/>
      <c r="C9" s="33"/>
      <c r="D9" s="33"/>
      <c r="E9" s="33"/>
      <c r="O9" s="109"/>
      <c r="P9" s="563" t="s">
        <v>557</v>
      </c>
      <c r="Q9" s="563"/>
      <c r="R9" s="563"/>
      <c r="S9" s="564"/>
      <c r="T9" s="565" t="s">
        <v>323</v>
      </c>
      <c r="U9" s="565"/>
      <c r="V9" s="565"/>
      <c r="W9" s="564"/>
    </row>
    <row r="10" spans="2:23" ht="24" customHeight="1">
      <c r="B10" s="33"/>
      <c r="C10" s="84" t="s">
        <v>324</v>
      </c>
      <c r="D10" s="33"/>
      <c r="E10" s="33" t="s">
        <v>90</v>
      </c>
      <c r="F10" s="87" t="s">
        <v>325</v>
      </c>
      <c r="G10" s="87" t="s">
        <v>62</v>
      </c>
      <c r="H10" s="87" t="s">
        <v>326</v>
      </c>
      <c r="I10" s="87" t="s">
        <v>459</v>
      </c>
      <c r="J10" s="88" t="s">
        <v>327</v>
      </c>
      <c r="K10" s="88" t="s">
        <v>328</v>
      </c>
      <c r="L10" s="88" t="s">
        <v>329</v>
      </c>
      <c r="M10" s="88" t="s">
        <v>330</v>
      </c>
      <c r="O10" s="109"/>
      <c r="P10" s="215" t="s">
        <v>496</v>
      </c>
      <c r="Q10" s="215" t="s">
        <v>497</v>
      </c>
      <c r="R10" s="215" t="s">
        <v>330</v>
      </c>
      <c r="S10" s="156" t="s">
        <v>462</v>
      </c>
      <c r="T10" s="87" t="s">
        <v>439</v>
      </c>
      <c r="U10" s="117" t="s">
        <v>438</v>
      </c>
      <c r="V10" s="118" t="s">
        <v>440</v>
      </c>
      <c r="W10" s="119" t="s">
        <v>216</v>
      </c>
    </row>
    <row r="11" spans="2:23" ht="24" customHeight="1">
      <c r="B11" s="33"/>
      <c r="C11" s="33"/>
      <c r="D11" s="33"/>
      <c r="E11" s="33"/>
      <c r="O11" s="109"/>
      <c r="P11" s="214"/>
      <c r="Q11" s="214"/>
      <c r="R11" s="214"/>
      <c r="S11" s="157"/>
      <c r="W11" s="112"/>
    </row>
    <row r="12" spans="2:23" ht="24" customHeight="1">
      <c r="B12" s="292" t="s">
        <v>16</v>
      </c>
      <c r="C12" s="33"/>
      <c r="D12" s="33"/>
      <c r="E12" s="33"/>
      <c r="O12" s="109"/>
      <c r="P12" s="214"/>
      <c r="Q12" s="214"/>
      <c r="R12" s="215"/>
      <c r="S12" s="157"/>
      <c r="V12" s="120"/>
      <c r="W12" s="112"/>
    </row>
    <row r="13" spans="2:23" ht="24" hidden="1" customHeight="1">
      <c r="B13" s="33" t="s">
        <v>15</v>
      </c>
      <c r="C13" s="33" t="s">
        <v>16</v>
      </c>
      <c r="D13" s="33"/>
      <c r="E13" s="33"/>
      <c r="O13" s="109"/>
      <c r="P13" s="214"/>
      <c r="Q13" s="214"/>
      <c r="R13" s="215"/>
      <c r="S13" s="157"/>
      <c r="V13" s="120"/>
      <c r="W13" s="112"/>
    </row>
    <row r="14" spans="2:23" ht="24" customHeight="1">
      <c r="B14" s="33"/>
      <c r="C14" s="33"/>
      <c r="D14" s="33"/>
      <c r="E14" s="33"/>
      <c r="O14" s="109"/>
      <c r="P14" s="214"/>
      <c r="Q14" s="214"/>
      <c r="R14" s="215"/>
      <c r="S14" s="157"/>
      <c r="V14" s="120"/>
      <c r="W14" s="112"/>
    </row>
    <row r="15" spans="2:23" ht="24" customHeight="1">
      <c r="B15" s="33"/>
      <c r="C15" s="96" t="str">
        <f>IF(B12="Odd","March","March and April")</f>
        <v>March and April</v>
      </c>
      <c r="D15" s="95"/>
      <c r="E15" s="95"/>
      <c r="F15" s="95"/>
      <c r="H15" s="95"/>
      <c r="I15" s="95"/>
      <c r="J15" s="95">
        <f>ROUND((F15+H15)*15/115,2)</f>
        <v>0</v>
      </c>
      <c r="K15" s="95"/>
      <c r="L15" s="95"/>
      <c r="M15" s="33">
        <f>J15-K15-L15</f>
        <v>0</v>
      </c>
      <c r="O15" s="109"/>
      <c r="P15" s="214"/>
      <c r="Q15" s="214"/>
      <c r="R15" s="215">
        <f>Q15-P15</f>
        <v>0</v>
      </c>
      <c r="S15" s="157">
        <f t="shared" ref="S15:S21" si="0">F15-J15-R15</f>
        <v>0</v>
      </c>
      <c r="U15" s="114"/>
      <c r="V15" s="121">
        <f t="shared" ref="V15:V20" si="1">T15-U15</f>
        <v>0</v>
      </c>
      <c r="W15" s="115">
        <f t="shared" ref="W15:W20" si="2">M15-V15</f>
        <v>0</v>
      </c>
    </row>
    <row r="16" spans="2:23" ht="24" customHeight="1">
      <c r="B16" s="33"/>
      <c r="C16" s="96" t="str">
        <f>IF(B12="Odd","April and May","May and June")</f>
        <v>May and June</v>
      </c>
      <c r="D16" s="95"/>
      <c r="E16" s="95"/>
      <c r="F16" s="95"/>
      <c r="J16" s="95">
        <f t="shared" ref="J16:J21" si="3">ROUND((F16+H16)*15/115,2)</f>
        <v>0</v>
      </c>
      <c r="K16" s="95"/>
      <c r="L16" s="95"/>
      <c r="M16" s="33">
        <f t="shared" ref="M16:M20" si="4">J16-K16-L16</f>
        <v>0</v>
      </c>
      <c r="O16" s="109"/>
      <c r="P16" s="214"/>
      <c r="Q16" s="214"/>
      <c r="R16" s="215">
        <f t="shared" ref="R16:R21" si="5">Q16-P16</f>
        <v>0</v>
      </c>
      <c r="S16" s="157">
        <f t="shared" si="0"/>
        <v>0</v>
      </c>
      <c r="U16" s="33"/>
      <c r="V16" s="121">
        <f t="shared" si="1"/>
        <v>0</v>
      </c>
      <c r="W16" s="115">
        <f t="shared" si="2"/>
        <v>0</v>
      </c>
    </row>
    <row r="17" spans="2:23" ht="24" customHeight="1">
      <c r="B17" s="33"/>
      <c r="C17" s="96" t="str">
        <f>IF(B$12="Odd","June and July","July and August")</f>
        <v>July and August</v>
      </c>
      <c r="D17" s="95"/>
      <c r="E17" s="95"/>
      <c r="F17" s="95"/>
      <c r="J17" s="95">
        <f t="shared" si="3"/>
        <v>0</v>
      </c>
      <c r="K17" s="95"/>
      <c r="L17" s="95"/>
      <c r="M17" s="33">
        <f t="shared" si="4"/>
        <v>0</v>
      </c>
      <c r="O17" s="109"/>
      <c r="P17" s="214"/>
      <c r="Q17" s="214"/>
      <c r="R17" s="215">
        <f t="shared" si="5"/>
        <v>0</v>
      </c>
      <c r="S17" s="157">
        <f t="shared" si="0"/>
        <v>0</v>
      </c>
      <c r="U17" s="33"/>
      <c r="V17" s="121">
        <f t="shared" si="1"/>
        <v>0</v>
      </c>
      <c r="W17" s="115">
        <f t="shared" si="2"/>
        <v>0</v>
      </c>
    </row>
    <row r="18" spans="2:23" ht="24" customHeight="1">
      <c r="B18" s="33"/>
      <c r="C18" s="96" t="str">
        <f>IF(B$12="Odd","August and September","September and October")</f>
        <v>September and October</v>
      </c>
      <c r="D18" s="95"/>
      <c r="E18" s="95"/>
      <c r="F18" s="95"/>
      <c r="J18" s="95">
        <f t="shared" si="3"/>
        <v>0</v>
      </c>
      <c r="K18" s="95"/>
      <c r="L18" s="95"/>
      <c r="M18" s="33">
        <f>J18-K18-L18</f>
        <v>0</v>
      </c>
      <c r="O18" s="109"/>
      <c r="P18" s="214"/>
      <c r="Q18" s="214"/>
      <c r="R18" s="215">
        <f t="shared" si="5"/>
        <v>0</v>
      </c>
      <c r="S18" s="157">
        <f t="shared" si="0"/>
        <v>0</v>
      </c>
      <c r="U18" s="113"/>
      <c r="V18" s="121">
        <f t="shared" si="1"/>
        <v>0</v>
      </c>
      <c r="W18" s="115">
        <f t="shared" si="2"/>
        <v>0</v>
      </c>
    </row>
    <row r="19" spans="2:23" ht="24" customHeight="1">
      <c r="B19" s="33"/>
      <c r="C19" s="96" t="str">
        <f>IF(B$12="Odd","October and November","November and December")</f>
        <v>November and December</v>
      </c>
      <c r="D19" s="95"/>
      <c r="E19" s="95"/>
      <c r="F19" s="95"/>
      <c r="J19" s="95">
        <f t="shared" si="3"/>
        <v>0</v>
      </c>
      <c r="K19" s="95"/>
      <c r="L19" s="95"/>
      <c r="M19" s="33">
        <f t="shared" si="4"/>
        <v>0</v>
      </c>
      <c r="O19" s="109"/>
      <c r="P19" s="214"/>
      <c r="Q19" s="214"/>
      <c r="R19" s="215">
        <f t="shared" si="5"/>
        <v>0</v>
      </c>
      <c r="S19" s="157">
        <f t="shared" si="0"/>
        <v>0</v>
      </c>
      <c r="U19" s="113"/>
      <c r="V19" s="121">
        <f t="shared" si="1"/>
        <v>0</v>
      </c>
      <c r="W19" s="216">
        <f t="shared" si="2"/>
        <v>0</v>
      </c>
    </row>
    <row r="20" spans="2:23" ht="24" customHeight="1">
      <c r="B20" s="33"/>
      <c r="C20" s="96" t="str">
        <f>IF(B$12="Odd","December and January","January and February")</f>
        <v>January and February</v>
      </c>
      <c r="D20" s="95"/>
      <c r="E20" s="95"/>
      <c r="F20" s="95"/>
      <c r="J20" s="95">
        <f t="shared" si="3"/>
        <v>0</v>
      </c>
      <c r="K20" s="95"/>
      <c r="L20" s="106"/>
      <c r="M20" s="33">
        <f t="shared" si="4"/>
        <v>0</v>
      </c>
      <c r="O20" s="109"/>
      <c r="P20" s="214"/>
      <c r="Q20" s="214"/>
      <c r="R20" s="215">
        <f t="shared" si="5"/>
        <v>0</v>
      </c>
      <c r="S20" s="157">
        <f t="shared" si="0"/>
        <v>0</v>
      </c>
      <c r="U20" s="113"/>
      <c r="V20" s="121">
        <f t="shared" si="1"/>
        <v>0</v>
      </c>
      <c r="W20" s="115">
        <f t="shared" si="2"/>
        <v>0</v>
      </c>
    </row>
    <row r="21" spans="2:23" ht="24" customHeight="1">
      <c r="B21" s="33"/>
      <c r="C21" s="96" t="str">
        <f>IF(B$12="Odd","February"," ")</f>
        <v xml:space="preserve"> </v>
      </c>
      <c r="D21" s="95"/>
      <c r="E21" s="95"/>
      <c r="F21" s="95"/>
      <c r="J21" s="95">
        <f t="shared" si="3"/>
        <v>0</v>
      </c>
      <c r="K21" s="95"/>
      <c r="L21" s="106"/>
      <c r="M21" s="33">
        <f t="shared" ref="M21" si="6">J21-K21-L21</f>
        <v>0</v>
      </c>
      <c r="O21" s="109"/>
      <c r="P21" s="214"/>
      <c r="Q21" s="214"/>
      <c r="R21" s="215">
        <f t="shared" si="5"/>
        <v>0</v>
      </c>
      <c r="S21" s="157">
        <f t="shared" si="0"/>
        <v>0</v>
      </c>
      <c r="U21" s="34"/>
      <c r="V21" s="120"/>
      <c r="W21" s="112"/>
    </row>
    <row r="22" spans="2:23" ht="24" customHeight="1">
      <c r="B22" s="33"/>
      <c r="C22" s="33"/>
      <c r="D22" s="33"/>
      <c r="E22" s="33"/>
      <c r="O22" s="158"/>
      <c r="P22" s="86"/>
      <c r="Q22" s="86"/>
      <c r="R22" s="86"/>
      <c r="S22" s="159"/>
      <c r="V22" s="116"/>
      <c r="W22" s="112"/>
    </row>
    <row r="23" spans="2:23" ht="24" customHeight="1" thickBot="1">
      <c r="B23" s="33"/>
      <c r="C23" s="33"/>
      <c r="D23" s="33"/>
      <c r="E23" s="33"/>
      <c r="F23" s="89">
        <f>SUM(F11:F22)</f>
        <v>0</v>
      </c>
      <c r="G23" s="89">
        <f t="shared" ref="G23:L23" si="7">SUM(G11:G22)</f>
        <v>0</v>
      </c>
      <c r="H23" s="89">
        <f t="shared" si="7"/>
        <v>0</v>
      </c>
      <c r="I23" s="89">
        <f t="shared" si="7"/>
        <v>0</v>
      </c>
      <c r="J23" s="89">
        <f t="shared" si="7"/>
        <v>0</v>
      </c>
      <c r="K23" s="89">
        <f t="shared" si="7"/>
        <v>0</v>
      </c>
      <c r="L23" s="89">
        <f t="shared" si="7"/>
        <v>0</v>
      </c>
      <c r="M23" s="89">
        <f>SUM(M11:M22)</f>
        <v>0</v>
      </c>
      <c r="O23" s="89"/>
      <c r="P23" s="91">
        <f t="shared" ref="P23:S23" si="8">SUM(P11:P22)</f>
        <v>0</v>
      </c>
      <c r="Q23" s="91">
        <f t="shared" si="8"/>
        <v>0</v>
      </c>
      <c r="R23" s="91">
        <f t="shared" si="8"/>
        <v>0</v>
      </c>
      <c r="S23" s="91">
        <f t="shared" si="8"/>
        <v>0</v>
      </c>
      <c r="T23" s="89">
        <f t="shared" ref="T23" si="9">SUM(T11:T22)</f>
        <v>0</v>
      </c>
      <c r="U23" s="89">
        <f t="shared" ref="U23" si="10">SUM(U11:U22)</f>
        <v>0</v>
      </c>
      <c r="V23" s="89">
        <f t="shared" ref="V23" si="11">SUM(V11:V22)</f>
        <v>0</v>
      </c>
      <c r="W23" s="89">
        <f t="shared" ref="W23" si="12">SUM(W11:W22)</f>
        <v>0</v>
      </c>
    </row>
    <row r="24" spans="2:23" ht="24" customHeight="1" thickTop="1">
      <c r="B24" s="33"/>
      <c r="C24" s="33"/>
      <c r="D24" s="33"/>
      <c r="E24" s="33"/>
      <c r="U24" s="94"/>
    </row>
    <row r="25" spans="2:23" ht="24" customHeight="1">
      <c r="B25" s="33"/>
      <c r="C25" s="33"/>
      <c r="D25" s="33"/>
      <c r="E25" s="33"/>
      <c r="F25" s="33">
        <f>F23*15/115</f>
        <v>0</v>
      </c>
      <c r="U25" s="93"/>
      <c r="V25" s="93"/>
    </row>
    <row r="26" spans="2:23" ht="24" customHeight="1">
      <c r="B26" s="33"/>
      <c r="C26" s="33" t="s">
        <v>63</v>
      </c>
      <c r="D26" s="33"/>
      <c r="E26" s="33"/>
      <c r="F26" s="33">
        <f>F23-F25+G23</f>
        <v>0</v>
      </c>
      <c r="U26" s="93"/>
    </row>
    <row r="27" spans="2:23" ht="24" customHeight="1">
      <c r="B27" s="33"/>
      <c r="C27" s="33" t="s">
        <v>64</v>
      </c>
      <c r="D27" s="33"/>
      <c r="E27" s="33"/>
      <c r="F27" s="33">
        <f>SUM(TrialBalance!L5:L11)+SUM(TrialBalanceA!I5:I11)+SUM(TrialBalanceB!I5:I11)+SUM(TrialBalanceC!I5:I11)</f>
        <v>0</v>
      </c>
      <c r="U27" s="93"/>
    </row>
    <row r="28" spans="2:23" ht="24" customHeight="1">
      <c r="B28" s="33"/>
      <c r="C28" s="33"/>
      <c r="D28" s="33"/>
      <c r="E28" s="33"/>
    </row>
    <row r="29" spans="2:23" ht="24" customHeight="1">
      <c r="B29" s="33"/>
      <c r="C29" s="33"/>
      <c r="D29" s="33"/>
      <c r="E29" s="33"/>
    </row>
    <row r="30" spans="2:23" ht="24" customHeight="1">
      <c r="B30" s="33"/>
      <c r="C30" s="33"/>
      <c r="D30" s="33"/>
      <c r="E30" s="33"/>
    </row>
    <row r="31" spans="2:23" ht="24" customHeight="1">
      <c r="B31" s="33"/>
      <c r="C31" s="33" t="s">
        <v>969</v>
      </c>
      <c r="D31" s="33"/>
      <c r="E31" s="33"/>
    </row>
    <row r="32" spans="2:23" ht="24" customHeight="1">
      <c r="B32" s="33"/>
      <c r="C32" s="33"/>
      <c r="D32" s="33"/>
      <c r="E32" s="33"/>
    </row>
    <row r="33" spans="2:13" ht="24" customHeight="1">
      <c r="B33" s="33"/>
      <c r="C33" s="33"/>
      <c r="D33" s="33"/>
      <c r="E33" s="33"/>
    </row>
    <row r="34" spans="2:13" ht="24" customHeight="1">
      <c r="B34" s="33"/>
      <c r="C34" s="33"/>
      <c r="D34" s="33"/>
      <c r="E34" s="33"/>
    </row>
    <row r="35" spans="2:13" ht="24" customHeight="1" thickBot="1">
      <c r="B35" s="33"/>
      <c r="C35" s="33" t="s">
        <v>216</v>
      </c>
      <c r="D35" s="33"/>
      <c r="E35" s="33"/>
      <c r="F35" s="89">
        <f>SUM(F26:F34)</f>
        <v>0</v>
      </c>
      <c r="H35" s="33">
        <f>F35*1.15</f>
        <v>0</v>
      </c>
      <c r="J35" s="33" t="s">
        <v>221</v>
      </c>
      <c r="M35" s="33" t="s">
        <v>222</v>
      </c>
    </row>
    <row r="36" spans="2:13" ht="24" customHeight="1" thickTop="1">
      <c r="B36" s="33"/>
      <c r="C36" s="33"/>
      <c r="D36" s="33"/>
      <c r="E36" s="33"/>
      <c r="H36" s="33">
        <f>H35*15/115</f>
        <v>0</v>
      </c>
    </row>
    <row r="37" spans="2:13" ht="24" customHeight="1">
      <c r="B37" s="33"/>
      <c r="C37" s="33"/>
      <c r="D37" s="33"/>
      <c r="E37" s="33"/>
    </row>
    <row r="38" spans="2:13" ht="24" customHeight="1">
      <c r="B38" s="33"/>
      <c r="C38" s="33"/>
      <c r="D38" s="33"/>
      <c r="E38" s="33"/>
    </row>
    <row r="39" spans="2:13" ht="24" customHeight="1">
      <c r="B39" s="33"/>
      <c r="C39" s="84" t="str">
        <f>C3</f>
        <v>ABC PARTNERSHIP</v>
      </c>
      <c r="D39" s="33"/>
      <c r="E39" s="33"/>
    </row>
    <row r="40" spans="2:13" ht="24" customHeight="1">
      <c r="B40" s="33"/>
      <c r="C40" s="33"/>
      <c r="D40" s="33"/>
      <c r="E40" s="33"/>
    </row>
    <row r="41" spans="2:13" ht="24" customHeight="1">
      <c r="B41" s="33"/>
      <c r="C41" s="102" t="s">
        <v>411</v>
      </c>
      <c r="D41" s="102"/>
      <c r="E41" s="102"/>
      <c r="F41" s="102"/>
      <c r="H41" s="103" t="s">
        <v>461</v>
      </c>
      <c r="I41" s="103" t="s">
        <v>462</v>
      </c>
    </row>
    <row r="42" spans="2:13" ht="24" customHeight="1">
      <c r="B42" s="33"/>
      <c r="C42" s="33"/>
      <c r="D42" s="33"/>
      <c r="E42" s="33"/>
    </row>
    <row r="43" spans="2:13" ht="24" customHeight="1">
      <c r="B43" s="33"/>
      <c r="C43" s="33" t="s">
        <v>460</v>
      </c>
      <c r="D43" s="33"/>
      <c r="E43" s="33"/>
      <c r="F43" s="33">
        <f>IF(B12="Even",M20,M21)</f>
        <v>0</v>
      </c>
      <c r="H43" s="33">
        <f>-TrialBalance!L306</f>
        <v>0</v>
      </c>
    </row>
    <row r="44" spans="2:13" ht="24" customHeight="1">
      <c r="B44" s="33"/>
      <c r="C44" s="33"/>
      <c r="D44" s="33"/>
      <c r="E44" s="33"/>
    </row>
    <row r="45" spans="2:13" ht="24" customHeight="1">
      <c r="B45" s="33"/>
      <c r="C45" s="33" t="s">
        <v>603</v>
      </c>
      <c r="D45" s="33"/>
      <c r="E45" s="33"/>
      <c r="F45" s="33">
        <f>SUM(F46:F52)</f>
        <v>0</v>
      </c>
    </row>
    <row r="46" spans="2:13" ht="24" customHeight="1">
      <c r="B46" s="33"/>
      <c r="C46" s="107"/>
      <c r="D46" s="108"/>
      <c r="E46" s="108"/>
      <c r="F46" s="155"/>
    </row>
    <row r="47" spans="2:13" ht="24" customHeight="1">
      <c r="B47" s="33"/>
      <c r="C47" s="109"/>
      <c r="D47" s="214"/>
      <c r="E47" s="214"/>
      <c r="F47" s="157"/>
    </row>
    <row r="48" spans="2:13" ht="24" customHeight="1">
      <c r="B48" s="33"/>
      <c r="C48" s="109"/>
      <c r="D48" s="214"/>
      <c r="E48" s="214"/>
      <c r="F48" s="157"/>
    </row>
    <row r="49" spans="2:9" ht="24" customHeight="1">
      <c r="B49" s="33"/>
      <c r="C49" s="109"/>
      <c r="D49" s="214"/>
      <c r="E49" s="214"/>
      <c r="F49" s="157"/>
    </row>
    <row r="50" spans="2:9" ht="24" customHeight="1">
      <c r="B50" s="33"/>
      <c r="C50" s="109"/>
      <c r="D50" s="214"/>
      <c r="E50" s="214"/>
      <c r="F50" s="157"/>
    </row>
    <row r="51" spans="2:9" ht="24" customHeight="1">
      <c r="B51" s="33"/>
      <c r="C51" s="109"/>
      <c r="D51" s="214"/>
      <c r="E51" s="214"/>
      <c r="F51" s="157"/>
    </row>
    <row r="52" spans="2:9" ht="24" customHeight="1">
      <c r="B52" s="33"/>
      <c r="C52" s="158"/>
      <c r="D52" s="86"/>
      <c r="E52" s="86"/>
      <c r="F52" s="159"/>
    </row>
    <row r="53" spans="2:9" ht="24" customHeight="1">
      <c r="B53" s="33"/>
      <c r="C53" s="33"/>
      <c r="D53" s="33"/>
      <c r="E53" s="33"/>
    </row>
    <row r="54" spans="2:9" ht="24" customHeight="1">
      <c r="B54" s="33"/>
      <c r="C54" s="33" t="s">
        <v>604</v>
      </c>
      <c r="D54" s="33"/>
      <c r="E54" s="33"/>
      <c r="F54" s="33">
        <f>SUM(F55:F62)</f>
        <v>0</v>
      </c>
    </row>
    <row r="55" spans="2:9" ht="24" customHeight="1">
      <c r="B55" s="33"/>
      <c r="C55" s="107" t="s">
        <v>601</v>
      </c>
      <c r="D55" s="108"/>
      <c r="E55" s="108"/>
      <c r="F55" s="155">
        <f>-F35*0.15</f>
        <v>0</v>
      </c>
    </row>
    <row r="56" spans="2:9" ht="24" customHeight="1">
      <c r="B56" s="33"/>
      <c r="C56" s="109"/>
      <c r="D56" s="214"/>
      <c r="E56" s="214"/>
      <c r="F56" s="157"/>
    </row>
    <row r="57" spans="2:9" ht="24" customHeight="1">
      <c r="B57" s="33"/>
      <c r="C57" s="109"/>
      <c r="D57" s="214"/>
      <c r="E57" s="214"/>
      <c r="F57" s="157"/>
    </row>
    <row r="58" spans="2:9" ht="24" customHeight="1">
      <c r="B58" s="33"/>
      <c r="C58" s="109"/>
      <c r="D58" s="214"/>
      <c r="E58" s="214"/>
      <c r="F58" s="157"/>
    </row>
    <row r="59" spans="2:9" ht="24" customHeight="1">
      <c r="B59" s="33"/>
      <c r="C59" s="109"/>
      <c r="D59" s="214"/>
      <c r="E59" s="214"/>
      <c r="F59" s="157"/>
    </row>
    <row r="60" spans="2:9" ht="24" customHeight="1">
      <c r="B60" s="33"/>
      <c r="C60" s="109"/>
      <c r="D60" s="214"/>
      <c r="E60" s="214"/>
      <c r="F60" s="157"/>
    </row>
    <row r="61" spans="2:9" ht="24" customHeight="1">
      <c r="B61" s="33"/>
      <c r="C61" s="109"/>
      <c r="D61" s="214"/>
      <c r="E61" s="214"/>
      <c r="F61" s="157"/>
    </row>
    <row r="62" spans="2:9" ht="24" customHeight="1">
      <c r="B62" s="33"/>
      <c r="C62" s="217"/>
      <c r="D62" s="87"/>
      <c r="E62" s="87"/>
      <c r="F62" s="218"/>
    </row>
    <row r="63" spans="2:9" ht="24" customHeight="1">
      <c r="B63" s="33"/>
      <c r="C63" s="33"/>
      <c r="D63" s="33"/>
      <c r="E63" s="33"/>
    </row>
    <row r="64" spans="2:9" ht="24" customHeight="1" thickBot="1">
      <c r="B64" s="33"/>
      <c r="C64" s="33"/>
      <c r="D64" s="33"/>
      <c r="E64" s="33"/>
      <c r="F64" s="89">
        <f>F43+F45+F54</f>
        <v>0</v>
      </c>
      <c r="H64" s="89">
        <f>SUM(H43:H63)</f>
        <v>0</v>
      </c>
      <c r="I64" s="89">
        <f>F64-H64</f>
        <v>0</v>
      </c>
    </row>
    <row r="65" spans="2:13" ht="24" customHeight="1" thickTop="1">
      <c r="B65" s="33"/>
      <c r="C65" s="33"/>
      <c r="D65" s="33"/>
      <c r="E65" s="33"/>
    </row>
    <row r="66" spans="2:13" ht="24" customHeight="1">
      <c r="B66" s="33"/>
      <c r="C66" s="33"/>
      <c r="D66" s="33"/>
      <c r="E66" s="33"/>
    </row>
    <row r="67" spans="2:13" ht="24" customHeight="1">
      <c r="B67" s="33"/>
      <c r="C67" s="33"/>
      <c r="D67" s="33"/>
      <c r="E67" s="33"/>
    </row>
    <row r="68" spans="2:13" ht="24" customHeight="1">
      <c r="B68" s="33"/>
      <c r="C68" s="33"/>
      <c r="D68" s="33"/>
      <c r="E68" s="33"/>
    </row>
    <row r="71" spans="2:13" ht="24" customHeight="1">
      <c r="B71" s="33"/>
      <c r="C71" s="33"/>
      <c r="D71" s="33"/>
      <c r="E71" s="33"/>
    </row>
    <row r="72" spans="2:13" ht="24" customHeight="1">
      <c r="B72" s="33"/>
      <c r="C72" s="33"/>
      <c r="D72" s="33"/>
      <c r="E72" s="33"/>
      <c r="K72" s="215"/>
      <c r="L72" s="215"/>
      <c r="M72" s="215"/>
    </row>
    <row r="73" spans="2:13" ht="52.5" customHeight="1">
      <c r="B73" s="33"/>
      <c r="C73" s="170" t="str">
        <f>Criteria!E9</f>
        <v>ABC PARTNERSHIP</v>
      </c>
      <c r="D73" s="33"/>
      <c r="E73" s="33"/>
      <c r="K73" s="214"/>
      <c r="L73" s="172" t="s">
        <v>87</v>
      </c>
      <c r="M73" s="85"/>
    </row>
    <row r="74" spans="2:13" ht="24" customHeight="1">
      <c r="B74" s="33"/>
      <c r="C74" s="84" t="s">
        <v>86</v>
      </c>
      <c r="D74" s="82"/>
      <c r="E74" s="84" t="str">
        <f>E4</f>
        <v>28 FEBRUARY 2026</v>
      </c>
      <c r="K74" s="214"/>
    </row>
    <row r="75" spans="2:13" ht="52.5" customHeight="1">
      <c r="B75" s="33"/>
      <c r="C75" s="171" t="s">
        <v>598</v>
      </c>
      <c r="D75" s="33"/>
      <c r="E75" s="33"/>
      <c r="K75" s="215"/>
      <c r="L75" s="172" t="s">
        <v>88</v>
      </c>
      <c r="M75" s="83"/>
    </row>
    <row r="76" spans="2:13" ht="24" customHeight="1">
      <c r="B76" s="33"/>
      <c r="C76" s="86"/>
      <c r="D76" s="86"/>
      <c r="E76" s="86"/>
      <c r="F76" s="86"/>
      <c r="G76" s="86"/>
      <c r="H76" s="86"/>
      <c r="I76" s="86"/>
      <c r="J76" s="86"/>
      <c r="K76" s="86"/>
      <c r="L76" s="86"/>
      <c r="M76" s="86"/>
    </row>
    <row r="77" spans="2:13" ht="24" customHeight="1">
      <c r="B77" s="33"/>
      <c r="C77" s="33"/>
      <c r="D77" s="33"/>
      <c r="E77" s="33"/>
    </row>
    <row r="78" spans="2:13" ht="24" customHeight="1">
      <c r="C78" s="36" t="s">
        <v>43</v>
      </c>
      <c r="E78" s="36" t="s">
        <v>599</v>
      </c>
    </row>
    <row r="80" spans="2:13" ht="24" customHeight="1">
      <c r="C80" s="32" t="s">
        <v>255</v>
      </c>
      <c r="F80" s="33">
        <f>SUM(TrialBalance!L17:L22)+SUM(TrialBalanceA!I17:I22)+SUM(TrialBalanceB!I17:I22)+SUM(TrialBalanceC!I17:I22)</f>
        <v>0</v>
      </c>
    </row>
    <row r="81" spans="3:9" ht="24" customHeight="1">
      <c r="C81" s="32" t="s">
        <v>44</v>
      </c>
      <c r="F81" s="33">
        <f>SUM(TrialBalance!L39:L80)+SUM(TrialBalanceA!I39:I80)+SUM(TrialBalanceB!I39:I80)+SUM(TrialBalanceC!I39:I80)</f>
        <v>0</v>
      </c>
    </row>
    <row r="82" spans="3:9" ht="24" customHeight="1">
      <c r="C82" s="32" t="s">
        <v>45</v>
      </c>
      <c r="F82" s="33">
        <f>SUM(TrialBalance!L95:L136)+SUM(TrialBalanceA!I95:I136)+SUM(TrialBalanceB!I95:I136)+SUM(TrialBalanceB!I95:I136)</f>
        <v>0</v>
      </c>
    </row>
    <row r="83" spans="3:9" ht="24" customHeight="1">
      <c r="C83" s="32" t="s">
        <v>46</v>
      </c>
      <c r="F83" s="33">
        <f>TrialBalance!L200</f>
        <v>0</v>
      </c>
    </row>
    <row r="84" spans="3:9" ht="24" customHeight="1">
      <c r="C84" s="32" t="s">
        <v>47</v>
      </c>
      <c r="F84" s="90"/>
      <c r="G84" s="207"/>
      <c r="H84" s="207"/>
      <c r="I84" s="207"/>
    </row>
    <row r="85" spans="3:9" ht="24" customHeight="1">
      <c r="C85" s="32" t="s">
        <v>48</v>
      </c>
      <c r="F85" s="33">
        <f>TrialBalance!L216</f>
        <v>0</v>
      </c>
    </row>
    <row r="86" spans="3:9" ht="24" customHeight="1">
      <c r="C86" s="32" t="s">
        <v>49</v>
      </c>
      <c r="F86" s="33">
        <f>TrialBalance!L224</f>
        <v>0</v>
      </c>
    </row>
    <row r="87" spans="3:9" ht="7.15" customHeight="1">
      <c r="F87" s="86"/>
    </row>
    <row r="88" spans="3:9" ht="7.15" customHeight="1"/>
    <row r="89" spans="3:9" ht="24" customHeight="1">
      <c r="F89" s="33">
        <f>SUM(F80:F86)</f>
        <v>0</v>
      </c>
    </row>
    <row r="91" spans="3:9" ht="24" customHeight="1">
      <c r="C91" s="12" t="s">
        <v>50</v>
      </c>
      <c r="E91" s="190"/>
      <c r="F91" s="33">
        <f>SUM(F93:F122)</f>
        <v>0</v>
      </c>
    </row>
    <row r="92" spans="3:9" ht="7.5" customHeight="1">
      <c r="E92" s="190"/>
    </row>
    <row r="93" spans="3:9" ht="7.5" customHeight="1">
      <c r="E93" s="190"/>
      <c r="F93" s="208"/>
    </row>
    <row r="94" spans="3:9" ht="24" customHeight="1">
      <c r="C94" s="32" t="s">
        <v>258</v>
      </c>
      <c r="E94" s="190"/>
      <c r="F94" s="209">
        <f>SUM(TrialBalance!L43:L44)+SUM(TrialBalance!L105:L106)+SUM(TrialBalanceA!I43:I44)+SUM(TrialBalanceA!I105:I106)+SUM(TrialBalanceB!I43:I44)+SUM(TrialBalanceB!I105:I106)+SUM(TrialBalanceC!I43:I44)+SUM(TrialBalanceC!I105:I106)</f>
        <v>0</v>
      </c>
    </row>
    <row r="95" spans="3:9" ht="24" customHeight="1">
      <c r="C95" s="32" t="s">
        <v>257</v>
      </c>
      <c r="E95" s="190"/>
      <c r="F95" s="209">
        <f>TrialBalance!L41+TrialBalanceA!I41+TrialBalanceB!I41+TrialBalanceC!I41</f>
        <v>0</v>
      </c>
    </row>
    <row r="96" spans="3:9" ht="24" customHeight="1">
      <c r="C96" s="32" t="s">
        <v>162</v>
      </c>
      <c r="E96" s="190"/>
      <c r="F96" s="209">
        <f>TrialBalance!L49+TrialBalanceA!I49+TrialBalanceB!I49+TrialBalanceC!I49</f>
        <v>0</v>
      </c>
    </row>
    <row r="97" spans="3:6" ht="24" customHeight="1">
      <c r="C97" s="32" t="s">
        <v>636</v>
      </c>
      <c r="E97" s="190"/>
      <c r="F97" s="209">
        <f>TrialBalance!L50+TrialBalanceA!I50+TrialBalanceB!I50+TrialBalanceC!I50</f>
        <v>0</v>
      </c>
    </row>
    <row r="98" spans="3:6" ht="24" customHeight="1">
      <c r="C98" s="32" t="s">
        <v>321</v>
      </c>
      <c r="E98" s="190"/>
      <c r="F98" s="209">
        <f>TrialBalance!L51+TrialBalanceA!I51+TrialBalanceB!I51+TrialBalanceC!I51</f>
        <v>0</v>
      </c>
    </row>
    <row r="99" spans="3:6" ht="24" customHeight="1">
      <c r="C99" s="32" t="s">
        <v>169</v>
      </c>
      <c r="E99" s="190"/>
      <c r="F99" s="209">
        <f>TrialBalance!L53+TrialBalanceA!I53+TrialBalanceB!I53+TrialBalanceC!I53</f>
        <v>0</v>
      </c>
    </row>
    <row r="100" spans="3:6" ht="24" customHeight="1">
      <c r="C100" s="32" t="s">
        <v>322</v>
      </c>
      <c r="E100" s="190"/>
      <c r="F100" s="209">
        <f>TrialBalance!L56+TrialBalanceA!I56+TrialBalanceB!I56+TrialBalanceC!I56</f>
        <v>0</v>
      </c>
    </row>
    <row r="101" spans="3:6" ht="24" customHeight="1">
      <c r="C101" s="35" t="s">
        <v>70</v>
      </c>
      <c r="E101" s="190"/>
      <c r="F101" s="209">
        <f>TrialBalance!L63+TrialBalanceA!I63+TrialBalanceB!I63+TrialBalanceC!I63</f>
        <v>0</v>
      </c>
    </row>
    <row r="102" spans="3:6" ht="24" customHeight="1">
      <c r="C102" s="35" t="s">
        <v>637</v>
      </c>
      <c r="E102" s="190"/>
      <c r="F102" s="209">
        <f>TrialBalance!L64+TrialBalanceA!I64+TrialBalanceB!I64+TrialBalanceC!I64</f>
        <v>0</v>
      </c>
    </row>
    <row r="103" spans="3:6" ht="24" customHeight="1">
      <c r="C103" s="35" t="s">
        <v>74</v>
      </c>
      <c r="E103" s="190"/>
      <c r="F103" s="209">
        <f>TrialBalance!L65+TrialBalanceA!I65+TrialBalanceB!I65+TrialBalanceC!I65</f>
        <v>0</v>
      </c>
    </row>
    <row r="104" spans="3:6" ht="24" customHeight="1">
      <c r="C104" s="35" t="s">
        <v>638</v>
      </c>
      <c r="E104" s="190"/>
      <c r="F104" s="209">
        <f>SUM(TrialBalance!L108:L112)+SUM(TrialBalanceA!I108:I112)+SUM(TrialBalanceB!I108:I112)+SUM(TrialBalanceC!I108:I112)</f>
        <v>0</v>
      </c>
    </row>
    <row r="105" spans="3:6" ht="24" customHeight="1">
      <c r="C105" s="35" t="s">
        <v>247</v>
      </c>
      <c r="E105" s="190"/>
      <c r="F105" s="209">
        <f>TrialBalance!D113+TrialBalanceA!I113+TrialBalanceB!I113+TrialBalanceC!I113</f>
        <v>0</v>
      </c>
    </row>
    <row r="106" spans="3:6" ht="24" customHeight="1">
      <c r="C106" s="35" t="s">
        <v>342</v>
      </c>
      <c r="E106" s="190"/>
      <c r="F106" s="209">
        <f>TrialBalance!D114+TrialBalanceA!I114+TrialBalanceB!I114+TrialBalanceC!I114</f>
        <v>0</v>
      </c>
    </row>
    <row r="107" spans="3:6" ht="24" customHeight="1">
      <c r="C107" s="32" t="s">
        <v>299</v>
      </c>
      <c r="E107" s="190"/>
      <c r="F107" s="209">
        <f>TrialBalance!D115+TrialBalanceA!I115+TrialBalanceB!I115+TrialBalanceC!I115</f>
        <v>0</v>
      </c>
    </row>
    <row r="108" spans="3:6" ht="24" customHeight="1">
      <c r="C108" s="35" t="s">
        <v>217</v>
      </c>
      <c r="E108" s="190"/>
      <c r="F108" s="209">
        <f>TrialBalance!D118+TrialBalanceA!I118+TrialBalanceB!I118+TrialBalanceC!I118</f>
        <v>0</v>
      </c>
    </row>
    <row r="109" spans="3:6" ht="24" customHeight="1">
      <c r="C109" s="35" t="s">
        <v>248</v>
      </c>
      <c r="E109" s="190"/>
      <c r="F109" s="209">
        <f>TrialBalance!D120+TrialBalanceA!I120+TrialBalanceB!I120+TrialBalanceC!I120</f>
        <v>0</v>
      </c>
    </row>
    <row r="110" spans="3:6" ht="24" customHeight="1">
      <c r="C110" s="35" t="s">
        <v>639</v>
      </c>
      <c r="E110" s="190"/>
      <c r="F110" s="209">
        <f>TrialBalance!D121+TrialBalanceA!I121+TrialBalanceB!I121+TrialBalanceC!I121</f>
        <v>0</v>
      </c>
    </row>
    <row r="111" spans="3:6" ht="23.25" customHeight="1">
      <c r="C111" s="35" t="s">
        <v>640</v>
      </c>
      <c r="E111" s="190"/>
      <c r="F111" s="209">
        <f>TrialBalance!D122+TrialBalanceA!I122+TrialBalanceB!I122+TrialBalanceC!I122</f>
        <v>0</v>
      </c>
    </row>
    <row r="112" spans="3:6" ht="23.25" customHeight="1">
      <c r="C112" s="35" t="s">
        <v>249</v>
      </c>
      <c r="E112" s="190"/>
      <c r="F112" s="209">
        <f>TrialBalance!D123+TrialBalanceA!I123+TrialBalanceB!I123+TrialBalanceC!I123</f>
        <v>0</v>
      </c>
    </row>
    <row r="113" spans="3:6" ht="24" customHeight="1">
      <c r="C113" s="35" t="s">
        <v>121</v>
      </c>
      <c r="E113" s="190"/>
      <c r="F113" s="209">
        <f>TrialBalance!D125+TrialBalanceA!I125+TrialBalanceB!I125+TrialBalanceC!I125</f>
        <v>0</v>
      </c>
    </row>
    <row r="114" spans="3:6" ht="23.25" customHeight="1">
      <c r="C114" s="32" t="s">
        <v>571</v>
      </c>
      <c r="E114" s="190"/>
      <c r="F114" s="209">
        <f>TrialBalance!L135+TrialBalanceA!I135+TrialBalanceB!I135+TrialBalanceC!I135</f>
        <v>0</v>
      </c>
    </row>
    <row r="115" spans="3:6" ht="24" customHeight="1">
      <c r="C115" s="32" t="s">
        <v>913</v>
      </c>
      <c r="E115" s="190"/>
      <c r="F115" s="209">
        <f>TrialBalance!L136+TrialBalanceA!I136+TrialBalanceB!I136+TrialBalanceC!I136</f>
        <v>0</v>
      </c>
    </row>
    <row r="116" spans="3:6" ht="24" customHeight="1">
      <c r="C116" s="35"/>
      <c r="E116" s="190"/>
      <c r="F116" s="209"/>
    </row>
    <row r="117" spans="3:6" ht="24" customHeight="1">
      <c r="C117" s="35"/>
      <c r="E117" s="190"/>
      <c r="F117" s="209"/>
    </row>
    <row r="118" spans="3:6" ht="24" customHeight="1">
      <c r="C118" s="35"/>
      <c r="E118" s="190"/>
      <c r="F118" s="209"/>
    </row>
    <row r="119" spans="3:6" ht="24" customHeight="1">
      <c r="C119" s="35"/>
      <c r="E119" s="190"/>
      <c r="F119" s="209"/>
    </row>
    <row r="120" spans="3:6" ht="24" customHeight="1">
      <c r="C120" s="12"/>
      <c r="E120" s="190"/>
      <c r="F120" s="209"/>
    </row>
    <row r="121" spans="3:6" ht="24" customHeight="1">
      <c r="E121" s="190"/>
      <c r="F121" s="209"/>
    </row>
    <row r="122" spans="3:6" ht="7.5" customHeight="1">
      <c r="E122" s="190"/>
      <c r="F122" s="210"/>
    </row>
    <row r="123" spans="3:6" ht="7.5" customHeight="1">
      <c r="E123" s="190"/>
      <c r="F123" s="211"/>
    </row>
    <row r="124" spans="3:6" ht="7.5" customHeight="1">
      <c r="E124" s="190"/>
    </row>
    <row r="125" spans="3:6" ht="24" customHeight="1">
      <c r="E125" s="190"/>
      <c r="F125" s="33">
        <f>F89-F91</f>
        <v>0</v>
      </c>
    </row>
    <row r="126" spans="3:6" ht="24" customHeight="1">
      <c r="E126" s="190"/>
    </row>
    <row r="127" spans="3:6" ht="24" customHeight="1">
      <c r="C127" s="32" t="s">
        <v>600</v>
      </c>
      <c r="E127" s="190"/>
      <c r="F127" s="33">
        <f>F125*0.15</f>
        <v>0</v>
      </c>
    </row>
    <row r="128" spans="3:6" ht="24" customHeight="1">
      <c r="E128" s="190"/>
      <c r="F128" s="86"/>
    </row>
    <row r="129" spans="3:6" ht="9" customHeight="1">
      <c r="E129" s="190"/>
    </row>
    <row r="130" spans="3:6" ht="24" customHeight="1">
      <c r="E130" s="190"/>
      <c r="F130" s="33">
        <f>SUM(F127:F128)</f>
        <v>0</v>
      </c>
    </row>
    <row r="131" spans="3:6" ht="24" customHeight="1">
      <c r="E131" s="190"/>
    </row>
    <row r="132" spans="3:6" ht="24" customHeight="1">
      <c r="C132" s="32" t="s">
        <v>51</v>
      </c>
      <c r="E132" s="190"/>
      <c r="F132" s="33">
        <f>K23+L23</f>
        <v>0</v>
      </c>
    </row>
    <row r="133" spans="3:6" ht="24" customHeight="1">
      <c r="E133" s="190"/>
      <c r="F133" s="86"/>
    </row>
    <row r="134" spans="3:6" ht="10.5" customHeight="1">
      <c r="E134" s="190"/>
    </row>
    <row r="135" spans="3:6" ht="24" customHeight="1">
      <c r="C135" s="32" t="s">
        <v>306</v>
      </c>
      <c r="E135" s="190"/>
      <c r="F135" s="33">
        <f>F130-F132</f>
        <v>0</v>
      </c>
    </row>
    <row r="136" spans="3:6" ht="9" customHeight="1" thickBot="1">
      <c r="E136" s="190"/>
      <c r="F136" s="91"/>
    </row>
    <row r="137" spans="3:6" ht="24" customHeight="1" thickTop="1">
      <c r="E137" s="190"/>
    </row>
    <row r="138" spans="3:6" ht="24" customHeight="1">
      <c r="E138" s="190"/>
    </row>
    <row r="139" spans="3:6" ht="24" customHeight="1">
      <c r="E139" s="190"/>
    </row>
    <row r="140" spans="3:6" ht="24" customHeight="1">
      <c r="E140" s="190"/>
    </row>
    <row r="141" spans="3:6" ht="24" customHeight="1">
      <c r="E141" s="190"/>
    </row>
    <row r="142" spans="3:6" ht="24" customHeight="1">
      <c r="E142" s="190"/>
    </row>
    <row r="143" spans="3:6" ht="24" customHeight="1">
      <c r="E143" s="190"/>
    </row>
  </sheetData>
  <mergeCells count="2">
    <mergeCell ref="P9:S9"/>
    <mergeCell ref="T9:W9"/>
  </mergeCells>
  <phoneticPr fontId="0" type="noConversion"/>
  <dataValidations count="1">
    <dataValidation type="list" allowBlank="1" showInputMessage="1" showErrorMessage="1" sqref="B12" xr:uid="{00000000-0002-0000-1200-000000000000}">
      <formula1>$B$13:$C$13</formula1>
    </dataValidation>
  </dataValidations>
  <hyperlinks>
    <hyperlink ref="C5" location="TrialBalance!A1" display="CREDITORS" xr:uid="{CE3E1A73-2FF1-475F-A724-8E7E9132661A}"/>
  </hyperlinks>
  <pageMargins left="0.75" right="0.75" top="1" bottom="1" header="0.5" footer="0.5"/>
  <pageSetup paperSize="9" scale="6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E589-A783-4795-A001-D5427B679BB3}">
  <sheetPr>
    <pageSetUpPr fitToPage="1"/>
  </sheetPr>
  <dimension ref="A2:J2430"/>
  <sheetViews>
    <sheetView zoomScale="87" zoomScaleNormal="87" workbookViewId="0">
      <selection activeCell="C8" sqref="C8"/>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40"/>
  </cols>
  <sheetData>
    <row r="2" spans="3:8" ht="52.5" customHeight="1">
      <c r="C2" s="139" t="str">
        <f>Criteria!E9</f>
        <v>ABC PARTNERSHIP</v>
      </c>
      <c r="D2" s="204"/>
      <c r="E2" s="204"/>
      <c r="G2" s="138" t="s">
        <v>87</v>
      </c>
      <c r="H2" s="138"/>
    </row>
    <row r="3" spans="3:8">
      <c r="C3" s="3" t="s">
        <v>86</v>
      </c>
      <c r="D3" s="3"/>
      <c r="E3" s="3" t="str">
        <f>Criteria!E18</f>
        <v>28 FEBRUARY 2026</v>
      </c>
    </row>
    <row r="4" spans="3:8" ht="52.5" customHeight="1">
      <c r="C4" s="168" t="s">
        <v>128</v>
      </c>
      <c r="G4" s="138" t="s">
        <v>88</v>
      </c>
      <c r="H4" s="138"/>
    </row>
    <row r="5" spans="3:8" ht="15.75" customHeight="1">
      <c r="G5" s="26"/>
      <c r="H5" s="26"/>
    </row>
    <row r="6" spans="3:8" s="2" customFormat="1">
      <c r="G6" s="5">
        <f>Criteria!E20</f>
        <v>2026</v>
      </c>
      <c r="H6" s="5">
        <f>Criteria!E25</f>
        <v>2025</v>
      </c>
    </row>
    <row r="8" spans="3:8" s="2" customFormat="1">
      <c r="C8" s="28">
        <f>TrialBalance!C164</f>
        <v>0</v>
      </c>
      <c r="G8" s="134"/>
      <c r="H8" s="134"/>
    </row>
    <row r="9" spans="3:8" s="2" customFormat="1">
      <c r="C9" s="28">
        <f>TrialBalance!C165</f>
        <v>0</v>
      </c>
      <c r="G9" s="134"/>
      <c r="H9" s="134"/>
    </row>
    <row r="10" spans="3:8" s="2" customFormat="1">
      <c r="C10" s="28">
        <f>TrialBalance!C166</f>
        <v>0</v>
      </c>
      <c r="G10" s="134"/>
      <c r="H10" s="134"/>
    </row>
    <row r="11" spans="3:8" s="2" customFormat="1">
      <c r="C11" s="28">
        <f>TrialBalance!C167</f>
        <v>0</v>
      </c>
      <c r="G11" s="134"/>
      <c r="H11" s="134"/>
    </row>
    <row r="12" spans="3:8" s="2" customFormat="1">
      <c r="C12" s="28">
        <f>TrialBalance!C168</f>
        <v>0</v>
      </c>
      <c r="G12" s="134"/>
      <c r="H12" s="134"/>
    </row>
    <row r="13" spans="3:8" s="2" customFormat="1">
      <c r="C13" s="28">
        <f>TrialBalance!C169</f>
        <v>0</v>
      </c>
      <c r="G13" s="134"/>
      <c r="H13" s="134"/>
    </row>
    <row r="14" spans="3:8" s="2" customFormat="1">
      <c r="C14" s="28">
        <f>TrialBalance!C170</f>
        <v>0</v>
      </c>
      <c r="G14" s="134"/>
      <c r="H14" s="134"/>
    </row>
    <row r="15" spans="3:8" s="2" customFormat="1">
      <c r="C15" s="28">
        <f>TrialBalance!C171</f>
        <v>0</v>
      </c>
      <c r="G15" s="134"/>
      <c r="H15" s="134"/>
    </row>
    <row r="16" spans="3:8" s="2" customFormat="1">
      <c r="C16" s="28">
        <f>TrialBalance!C172</f>
        <v>0</v>
      </c>
      <c r="G16" s="134"/>
      <c r="H16" s="134"/>
    </row>
    <row r="17" spans="3:8" s="2" customFormat="1">
      <c r="C17" s="28">
        <f>TrialBalance!C173</f>
        <v>0</v>
      </c>
      <c r="G17" s="134"/>
      <c r="H17" s="134"/>
    </row>
    <row r="18" spans="3:8" s="2" customFormat="1">
      <c r="C18" s="28">
        <f>TrialBalance!C174</f>
        <v>0</v>
      </c>
      <c r="G18" s="134"/>
      <c r="H18" s="134"/>
    </row>
    <row r="19" spans="3:8" s="2" customFormat="1">
      <c r="C19" s="28">
        <f>TrialBalance!C175</f>
        <v>0</v>
      </c>
      <c r="G19" s="134"/>
      <c r="H19" s="134"/>
    </row>
    <row r="20" spans="3:8" s="2" customFormat="1">
      <c r="C20" s="28">
        <f>TrialBalance!C176</f>
        <v>0</v>
      </c>
      <c r="G20" s="134"/>
      <c r="H20" s="134"/>
    </row>
    <row r="21" spans="3:8" s="2" customFormat="1">
      <c r="C21" s="28">
        <f>TrialBalance!C177</f>
        <v>0</v>
      </c>
      <c r="G21" s="134"/>
      <c r="H21" s="134"/>
    </row>
    <row r="22" spans="3:8" s="2" customFormat="1">
      <c r="C22" s="28">
        <f>TrialBalance!C178</f>
        <v>0</v>
      </c>
      <c r="G22" s="134"/>
      <c r="H22" s="134"/>
    </row>
    <row r="23" spans="3:8" s="2" customFormat="1">
      <c r="C23" s="28"/>
      <c r="G23" s="135"/>
      <c r="H23" s="135"/>
    </row>
    <row r="24" spans="3:8" s="2" customFormat="1">
      <c r="C24" s="28"/>
      <c r="G24" s="134">
        <f>SUM(G7:G23)</f>
        <v>0</v>
      </c>
      <c r="H24" s="134">
        <f>SUM(H7:H23)</f>
        <v>0</v>
      </c>
    </row>
    <row r="25" spans="3:8" s="2" customFormat="1">
      <c r="C25" s="28"/>
      <c r="G25" s="134"/>
      <c r="H25" s="134"/>
    </row>
    <row r="26" spans="3:8" s="2" customFormat="1">
      <c r="C26" s="28" t="s">
        <v>243</v>
      </c>
      <c r="G26" s="134"/>
      <c r="H26" s="134"/>
    </row>
    <row r="27" spans="3:8" s="2" customFormat="1">
      <c r="G27" s="134"/>
      <c r="H27" s="134"/>
    </row>
    <row r="28" spans="3:8" s="2" customFormat="1" ht="16.5" thickBot="1">
      <c r="G28" s="136">
        <f>SUM(G24:G27)</f>
        <v>0</v>
      </c>
      <c r="H28" s="136">
        <f>SUM(H24:H27)</f>
        <v>0</v>
      </c>
    </row>
    <row r="29" spans="3:8" s="2" customFormat="1" ht="16.5" thickTop="1">
      <c r="G29" s="134"/>
      <c r="H29" s="134"/>
    </row>
    <row r="30" spans="3:8" s="2" customFormat="1">
      <c r="C30" s="1" t="s">
        <v>506</v>
      </c>
      <c r="D30" s="1"/>
      <c r="E30" s="1"/>
      <c r="F30" s="1"/>
      <c r="G30" s="8">
        <f>G28+SUM(TrialBalance!L164:L179)</f>
        <v>0</v>
      </c>
      <c r="H30" s="8">
        <f>H28+SUM(TrialBalance!N164:N179)</f>
        <v>0</v>
      </c>
    </row>
    <row r="31" spans="3:8" s="2" customFormat="1">
      <c r="G31" s="134"/>
      <c r="H31" s="134"/>
    </row>
    <row r="32" spans="3:8" s="2" customFormat="1">
      <c r="G32" s="134"/>
      <c r="H32" s="134"/>
    </row>
    <row r="33" spans="7:8" s="2" customFormat="1">
      <c r="G33" s="134"/>
      <c r="H33" s="134"/>
    </row>
    <row r="2430" spans="7:9" s="2" customFormat="1">
      <c r="G2430" s="5"/>
      <c r="H2430" s="5"/>
      <c r="I2430" s="29"/>
    </row>
  </sheetData>
  <hyperlinks>
    <hyperlink ref="C4" location="TrialBalance!A1" display="LONG TERM  INTEREST LIABILITIES" xr:uid="{05ADA55A-40AB-4412-93B7-2F0D11749A2C}"/>
  </hyperlinks>
  <pageMargins left="0.75" right="0.75" top="1" bottom="1" header="0.5" footer="0.5"/>
  <pageSetup paperSize="9" scale="72"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B2FC-00E4-40AF-AD72-9BC9FC3FCA81}">
  <sheetPr>
    <pageSetUpPr fitToPage="1"/>
  </sheetPr>
  <dimension ref="A2:H29"/>
  <sheetViews>
    <sheetView zoomScale="87" zoomScaleNormal="87" workbookViewId="0">
      <selection activeCell="D2" sqref="D2"/>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16384" width="9.140625" style="140"/>
  </cols>
  <sheetData>
    <row r="2" spans="3:8" ht="52.5" customHeight="1">
      <c r="C2" s="139" t="str">
        <f>Criteria!E9</f>
        <v>ABC PARTNERSHIP</v>
      </c>
      <c r="D2" s="204"/>
      <c r="E2" s="204"/>
      <c r="G2" s="138" t="s">
        <v>87</v>
      </c>
      <c r="H2" s="138"/>
    </row>
    <row r="3" spans="3:8">
      <c r="C3" s="3" t="s">
        <v>86</v>
      </c>
      <c r="D3" s="3"/>
      <c r="E3" s="3" t="str">
        <f>Criteria!E18</f>
        <v>28 FEBRUARY 2026</v>
      </c>
    </row>
    <row r="4" spans="3:8" ht="52.5" customHeight="1">
      <c r="C4" s="168" t="s">
        <v>137</v>
      </c>
      <c r="G4" s="138" t="s">
        <v>88</v>
      </c>
      <c r="H4" s="138"/>
    </row>
    <row r="5" spans="3:8" ht="15.75" customHeight="1">
      <c r="G5" s="26"/>
      <c r="H5" s="26"/>
    </row>
    <row r="6" spans="3:8" s="2" customFormat="1">
      <c r="G6" s="5">
        <f>Criteria!E20</f>
        <v>2026</v>
      </c>
      <c r="H6" s="5">
        <f>Criteria!E25</f>
        <v>2025</v>
      </c>
    </row>
    <row r="8" spans="3:8" s="2" customFormat="1">
      <c r="C8" s="28">
        <f>TrialBalance!C181</f>
        <v>0</v>
      </c>
      <c r="G8" s="132"/>
      <c r="H8" s="134"/>
    </row>
    <row r="9" spans="3:8" s="2" customFormat="1">
      <c r="C9" s="28">
        <f>TrialBalance!C182</f>
        <v>0</v>
      </c>
      <c r="G9" s="132"/>
      <c r="H9" s="134"/>
    </row>
    <row r="10" spans="3:8" s="2" customFormat="1">
      <c r="C10" s="28">
        <f>TrialBalance!C183</f>
        <v>0</v>
      </c>
      <c r="G10" s="134"/>
      <c r="H10" s="134"/>
    </row>
    <row r="11" spans="3:8" s="2" customFormat="1">
      <c r="C11" s="28">
        <f>TrialBalance!C184</f>
        <v>0</v>
      </c>
      <c r="G11" s="134"/>
      <c r="H11" s="134"/>
    </row>
    <row r="12" spans="3:8" s="2" customFormat="1">
      <c r="C12" s="28">
        <f>TrialBalance!C185</f>
        <v>0</v>
      </c>
      <c r="G12" s="134"/>
      <c r="H12" s="134"/>
    </row>
    <row r="13" spans="3:8" s="2" customFormat="1">
      <c r="C13" s="28">
        <f>TrialBalance!C186</f>
        <v>0</v>
      </c>
      <c r="G13" s="134"/>
      <c r="H13" s="134"/>
    </row>
    <row r="14" spans="3:8" s="2" customFormat="1">
      <c r="C14" s="28">
        <f>TrialBalance!C187</f>
        <v>0</v>
      </c>
      <c r="G14" s="134"/>
      <c r="H14" s="134"/>
    </row>
    <row r="15" spans="3:8" s="2" customFormat="1">
      <c r="C15" s="28">
        <f>TrialBalance!C188</f>
        <v>0</v>
      </c>
      <c r="G15" s="134"/>
      <c r="H15" s="134"/>
    </row>
    <row r="16" spans="3:8" s="2" customFormat="1">
      <c r="C16" s="28">
        <f>TrialBalance!C189</f>
        <v>0</v>
      </c>
      <c r="G16" s="134"/>
      <c r="H16" s="134"/>
    </row>
    <row r="17" spans="3:8" s="2" customFormat="1">
      <c r="C17" s="28">
        <f>TrialBalance!C190</f>
        <v>0</v>
      </c>
      <c r="G17" s="134"/>
      <c r="H17" s="134"/>
    </row>
    <row r="18" spans="3:8" s="2" customFormat="1">
      <c r="C18" s="28">
        <f>TrialBalance!C191</f>
        <v>0</v>
      </c>
      <c r="G18" s="134"/>
      <c r="H18" s="134"/>
    </row>
    <row r="19" spans="3:8" s="2" customFormat="1">
      <c r="C19" s="28">
        <f>TrialBalance!C192</f>
        <v>0</v>
      </c>
      <c r="G19" s="134"/>
      <c r="H19" s="134"/>
    </row>
    <row r="20" spans="3:8" s="2" customFormat="1">
      <c r="C20" s="28">
        <f>TrialBalance!C193</f>
        <v>0</v>
      </c>
      <c r="G20" s="134"/>
      <c r="H20" s="134"/>
    </row>
    <row r="21" spans="3:8" s="2" customFormat="1">
      <c r="C21" s="28">
        <f>TrialBalance!C194</f>
        <v>0</v>
      </c>
      <c r="G21" s="134"/>
      <c r="H21" s="134"/>
    </row>
    <row r="22" spans="3:8" s="2" customFormat="1">
      <c r="C22" s="28">
        <f>TrialBalance!C195</f>
        <v>0</v>
      </c>
      <c r="G22" s="134"/>
      <c r="H22" s="134"/>
    </row>
    <row r="23" spans="3:8" s="2" customFormat="1">
      <c r="C23" s="28">
        <f>TrialBalance!C196</f>
        <v>0</v>
      </c>
      <c r="G23" s="134"/>
      <c r="H23" s="134"/>
    </row>
    <row r="24" spans="3:8" s="2" customFormat="1">
      <c r="C24" s="28">
        <f>TrialBalance!C197</f>
        <v>0</v>
      </c>
      <c r="G24" s="134"/>
      <c r="H24" s="134"/>
    </row>
    <row r="25" spans="3:8" s="2" customFormat="1">
      <c r="G25" s="134"/>
      <c r="H25" s="134"/>
    </row>
    <row r="26" spans="3:8" s="2" customFormat="1" ht="16.5" thickBot="1">
      <c r="G26" s="136">
        <f>SUM(G8:G25)</f>
        <v>0</v>
      </c>
      <c r="H26" s="136">
        <f>SUM(H8:H25)</f>
        <v>0</v>
      </c>
    </row>
    <row r="27" spans="3:8" s="2" customFormat="1" ht="16.5" thickTop="1">
      <c r="G27" s="134"/>
      <c r="H27" s="134"/>
    </row>
    <row r="28" spans="3:8" s="2" customFormat="1">
      <c r="C28" s="1" t="s">
        <v>506</v>
      </c>
      <c r="D28" s="1"/>
      <c r="E28" s="1"/>
      <c r="F28" s="1"/>
      <c r="G28" s="8">
        <f>G26+SUM(TrialBalance!L181:L197)</f>
        <v>0</v>
      </c>
      <c r="H28" s="8">
        <f>H26+SUM(TrialBalance!N181:N197)</f>
        <v>0</v>
      </c>
    </row>
    <row r="29" spans="3:8" s="2" customFormat="1">
      <c r="G29" s="134"/>
      <c r="H29" s="134"/>
    </row>
  </sheetData>
  <hyperlinks>
    <hyperlink ref="C4" location="TrialBalance!A1" display="LONG TERM INTEREST FREE LOANS" xr:uid="{545DD9BC-52B0-47E3-8C2D-E2DC4E99A0D8}"/>
  </hyperlinks>
  <pageMargins left="0.75" right="0.75" top="1" bottom="1" header="0.5" footer="0.5"/>
  <pageSetup paperSize="9" scale="72"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037CC-D32C-4A64-8902-0074F34B6D39}">
  <sheetPr>
    <pageSetUpPr fitToPage="1"/>
  </sheetPr>
  <dimension ref="A2:J2486"/>
  <sheetViews>
    <sheetView zoomScale="87" zoomScaleNormal="87" workbookViewId="0">
      <pane xSplit="2" ySplit="4" topLeftCell="C5" activePane="bottomRight" state="frozen"/>
      <selection pane="topRight" activeCell="C1" sqref="C1"/>
      <selection pane="bottomLeft" activeCell="A5" sqref="A5"/>
      <selection pane="bottomRight" activeCell="G20" sqref="G20"/>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0"/>
  </cols>
  <sheetData>
    <row r="2" spans="3:8" ht="52.5" customHeight="1">
      <c r="C2" s="139" t="str">
        <f>Criteria!E9</f>
        <v>ABC PARTNERSHIP</v>
      </c>
      <c r="D2" s="204"/>
      <c r="E2" s="204"/>
      <c r="G2" s="138" t="s">
        <v>87</v>
      </c>
      <c r="H2" s="138"/>
    </row>
    <row r="3" spans="3:8">
      <c r="C3" s="3" t="s">
        <v>86</v>
      </c>
      <c r="D3" s="3"/>
      <c r="E3" s="3" t="str">
        <f>Criteria!E18</f>
        <v>28 FEBRUARY 2026</v>
      </c>
    </row>
    <row r="4" spans="3:8" ht="52.5" customHeight="1">
      <c r="C4" s="168" t="s">
        <v>596</v>
      </c>
      <c r="G4" s="138" t="s">
        <v>88</v>
      </c>
      <c r="H4" s="138"/>
    </row>
    <row r="5" spans="3:8" ht="15.75" customHeight="1">
      <c r="G5" s="26"/>
      <c r="H5" s="26"/>
    </row>
    <row r="6" spans="3:8">
      <c r="G6" s="5">
        <f>Criteria!E20</f>
        <v>2026</v>
      </c>
      <c r="H6" s="5">
        <f>Criteria!E25</f>
        <v>2025</v>
      </c>
    </row>
    <row r="7" spans="3:8">
      <c r="G7" s="134"/>
      <c r="H7" s="134"/>
    </row>
    <row r="8" spans="3:8">
      <c r="C8" s="2" t="str">
        <f>TrialBalance!C263</f>
        <v>Interest bearing</v>
      </c>
      <c r="G8" s="134"/>
      <c r="H8" s="134"/>
    </row>
    <row r="9" spans="3:8">
      <c r="C9" s="2">
        <f>TrialBalance!C264</f>
        <v>0</v>
      </c>
      <c r="G9" s="134">
        <f>TrialBalance!L264</f>
        <v>0</v>
      </c>
      <c r="H9" s="134">
        <f>TrialBalance!N264</f>
        <v>0</v>
      </c>
    </row>
    <row r="10" spans="3:8">
      <c r="C10" s="2">
        <f>TrialBalance!C265</f>
        <v>0</v>
      </c>
      <c r="G10" s="134">
        <f>TrialBalance!L265</f>
        <v>0</v>
      </c>
      <c r="H10" s="134">
        <f>TrialBalance!N265</f>
        <v>0</v>
      </c>
    </row>
    <row r="11" spans="3:8">
      <c r="C11" s="2">
        <f>TrialBalance!C266</f>
        <v>0</v>
      </c>
      <c r="G11" s="134">
        <f>TrialBalance!L266</f>
        <v>0</v>
      </c>
      <c r="H11" s="134">
        <f>TrialBalance!N266</f>
        <v>0</v>
      </c>
    </row>
    <row r="12" spans="3:8">
      <c r="C12" s="2">
        <f>TrialBalance!C267</f>
        <v>0</v>
      </c>
      <c r="G12" s="134">
        <f>TrialBalance!L267</f>
        <v>0</v>
      </c>
      <c r="H12" s="134">
        <f>TrialBalance!N267</f>
        <v>0</v>
      </c>
    </row>
    <row r="13" spans="3:8">
      <c r="C13" s="2" t="str">
        <f>TrialBalance!C268</f>
        <v>Interest free</v>
      </c>
      <c r="G13" s="134"/>
      <c r="H13" s="134"/>
    </row>
    <row r="14" spans="3:8">
      <c r="C14" s="2">
        <f>TrialBalance!C269</f>
        <v>0</v>
      </c>
      <c r="G14" s="134">
        <f>TrialBalance!L269</f>
        <v>0</v>
      </c>
      <c r="H14" s="134">
        <f>TrialBalance!N269</f>
        <v>0</v>
      </c>
    </row>
    <row r="15" spans="3:8">
      <c r="C15" s="2">
        <f>TrialBalance!C270</f>
        <v>0</v>
      </c>
      <c r="G15" s="134">
        <f>TrialBalance!L270</f>
        <v>0</v>
      </c>
      <c r="H15" s="134">
        <f>TrialBalance!N270</f>
        <v>0</v>
      </c>
    </row>
    <row r="16" spans="3:8">
      <c r="C16" s="2">
        <f>TrialBalance!C271</f>
        <v>0</v>
      </c>
      <c r="G16" s="134">
        <f>TrialBalance!L271</f>
        <v>0</v>
      </c>
      <c r="H16" s="134">
        <f>TrialBalance!N271</f>
        <v>0</v>
      </c>
    </row>
    <row r="17" spans="3:8">
      <c r="C17" s="2">
        <f>TrialBalance!C272</f>
        <v>0</v>
      </c>
      <c r="G17" s="134">
        <f>TrialBalance!L272</f>
        <v>0</v>
      </c>
      <c r="H17" s="134">
        <f>TrialBalance!N272</f>
        <v>0</v>
      </c>
    </row>
    <row r="18" spans="3:8">
      <c r="C18" s="2">
        <f>TrialBalance!C273</f>
        <v>0</v>
      </c>
      <c r="G18" s="134">
        <f>TrialBalance!L273</f>
        <v>0</v>
      </c>
      <c r="H18" s="134">
        <f>TrialBalance!N273</f>
        <v>0</v>
      </c>
    </row>
    <row r="19" spans="3:8" s="2" customFormat="1">
      <c r="G19" s="134"/>
      <c r="H19" s="134"/>
    </row>
    <row r="20" spans="3:8" s="2" customFormat="1" ht="16.5" thickBot="1">
      <c r="G20" s="136">
        <f>SUM(G7:G19)</f>
        <v>0</v>
      </c>
      <c r="H20" s="136">
        <f>SUM(H7:H19)</f>
        <v>0</v>
      </c>
    </row>
    <row r="21" spans="3:8" s="2" customFormat="1" ht="16.5" thickTop="1">
      <c r="G21" s="134"/>
      <c r="H21" s="134"/>
    </row>
    <row r="22" spans="3:8">
      <c r="C22" s="1" t="s">
        <v>506</v>
      </c>
      <c r="G22" s="134">
        <f>G20-SUM(TrialBalance!L264:L273)</f>
        <v>0</v>
      </c>
      <c r="H22" s="134">
        <f>H20-SUM(TrialBalance!L264:L273)</f>
        <v>0</v>
      </c>
    </row>
    <row r="23" spans="3:8">
      <c r="G23" s="134"/>
      <c r="H23" s="134"/>
    </row>
    <row r="24" spans="3:8">
      <c r="G24" s="134"/>
      <c r="H24" s="134"/>
    </row>
    <row r="25" spans="3:8">
      <c r="G25" s="134"/>
      <c r="H25" s="134"/>
    </row>
    <row r="26" spans="3:8">
      <c r="G26" s="134"/>
      <c r="H26" s="134"/>
    </row>
    <row r="27" spans="3:8">
      <c r="G27" s="134"/>
      <c r="H27" s="134"/>
    </row>
    <row r="28" spans="3:8">
      <c r="G28" s="134"/>
      <c r="H28" s="134"/>
    </row>
    <row r="29" spans="3:8">
      <c r="G29" s="134"/>
      <c r="H29" s="134"/>
    </row>
    <row r="30" spans="3:8">
      <c r="G30" s="134"/>
      <c r="H30" s="134"/>
    </row>
    <row r="31" spans="3:8">
      <c r="G31" s="134"/>
      <c r="H31" s="134"/>
    </row>
    <row r="32" spans="3:8">
      <c r="G32" s="134"/>
      <c r="H32" s="134"/>
    </row>
    <row r="33" spans="7:8">
      <c r="G33" s="134"/>
      <c r="H33" s="134"/>
    </row>
    <row r="34" spans="7:8">
      <c r="G34" s="134"/>
      <c r="H34" s="134"/>
    </row>
    <row r="35" spans="7:8">
      <c r="G35" s="134"/>
      <c r="H35" s="134"/>
    </row>
    <row r="36" spans="7:8">
      <c r="G36" s="134"/>
      <c r="H36" s="134"/>
    </row>
    <row r="37" spans="7:8">
      <c r="G37" s="134"/>
      <c r="H37" s="134"/>
    </row>
    <row r="2486" spans="7:9" s="2" customFormat="1">
      <c r="G2486" s="5"/>
      <c r="H2486" s="5"/>
      <c r="I2486" s="29"/>
    </row>
  </sheetData>
  <hyperlinks>
    <hyperlink ref="C4" location="TrialBalance!A1" display="NON CURRENT RECEIVABLES" xr:uid="{5A625153-EC3E-424D-BF0D-93B7F5C32C0F}"/>
  </hyperlinks>
  <pageMargins left="0.75" right="0.75" top="1" bottom="1" header="0.5" footer="0.5"/>
  <pageSetup paperSize="9" scale="76"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71F0C-9C48-4233-B214-2CDF868F4D73}">
  <dimension ref="A2:J2590"/>
  <sheetViews>
    <sheetView zoomScale="87" zoomScaleNormal="87" workbookViewId="0">
      <selection activeCell="D2" sqref="D2"/>
    </sheetView>
  </sheetViews>
  <sheetFormatPr defaultRowHeight="15.75"/>
  <cols>
    <col min="1" max="1" width="4.85546875" style="2" customWidth="1"/>
    <col min="2" max="2" width="4.7109375" style="2" customWidth="1"/>
    <col min="3" max="3" width="32.42578125" style="2" bestFit="1" customWidth="1"/>
    <col min="4" max="4" width="3" style="2" customWidth="1"/>
    <col min="5" max="5" width="14.7109375" style="2" bestFit="1" customWidth="1"/>
    <col min="6" max="6" width="15.7109375" style="2" customWidth="1"/>
    <col min="7" max="8" width="16" style="2" bestFit="1" customWidth="1"/>
    <col min="9" max="9" width="14.7109375" style="2" bestFit="1" customWidth="1"/>
    <col min="10" max="10" width="10" style="1" bestFit="1" customWidth="1"/>
  </cols>
  <sheetData>
    <row r="2" spans="3:10" ht="52.5" customHeight="1">
      <c r="C2" s="139" t="str">
        <f>Criteria!E9</f>
        <v>ABC PARTNERSHIP</v>
      </c>
      <c r="D2" s="204"/>
      <c r="E2" s="204"/>
      <c r="G2" s="138" t="s">
        <v>87</v>
      </c>
      <c r="H2" s="138"/>
    </row>
    <row r="3" spans="3:10">
      <c r="C3" s="3" t="s">
        <v>86</v>
      </c>
      <c r="D3" s="3"/>
      <c r="E3" s="3" t="str">
        <f>Criteria!E18</f>
        <v>28 FEBRUARY 2026</v>
      </c>
    </row>
    <row r="4" spans="3:10" ht="52.5" customHeight="1">
      <c r="C4" s="168" t="s">
        <v>53</v>
      </c>
      <c r="G4" s="138" t="s">
        <v>88</v>
      </c>
      <c r="H4" s="138"/>
    </row>
    <row r="5" spans="3:10">
      <c r="C5" s="7"/>
      <c r="D5" s="7"/>
      <c r="E5" s="7"/>
      <c r="F5" s="7"/>
      <c r="G5" s="7"/>
      <c r="H5" s="7"/>
    </row>
    <row r="7" spans="3:10">
      <c r="G7" s="5">
        <f>Criteria!E20</f>
        <v>2026</v>
      </c>
      <c r="H7" s="5">
        <f>Criteria!E25</f>
        <v>2025</v>
      </c>
    </row>
    <row r="9" spans="3:10">
      <c r="G9" s="4"/>
      <c r="H9" s="4"/>
    </row>
    <row r="10" spans="3:10">
      <c r="G10" s="4"/>
      <c r="H10" s="4"/>
    </row>
    <row r="11" spans="3:10">
      <c r="G11" s="4"/>
      <c r="H11" s="4"/>
    </row>
    <row r="12" spans="3:10" s="2" customFormat="1">
      <c r="G12" s="4"/>
      <c r="H12" s="4"/>
      <c r="J12" s="1"/>
    </row>
    <row r="13" spans="3:10" s="2" customFormat="1">
      <c r="G13" s="4"/>
      <c r="H13" s="4"/>
      <c r="J13" s="1"/>
    </row>
    <row r="14" spans="3:10" s="2" customFormat="1" ht="16.5" thickBot="1">
      <c r="G14" s="100">
        <f>SUM(G8:G13)</f>
        <v>0</v>
      </c>
      <c r="H14" s="100">
        <f>SUM(H8:H13)</f>
        <v>0</v>
      </c>
      <c r="J14" s="1"/>
    </row>
    <row r="15" spans="3:10" s="2" customFormat="1" ht="16.5" thickTop="1">
      <c r="G15" s="4"/>
      <c r="H15" s="4"/>
      <c r="J15" s="1"/>
    </row>
    <row r="16" spans="3:10" s="2" customFormat="1">
      <c r="C16" s="1" t="s">
        <v>506</v>
      </c>
      <c r="G16" s="4">
        <f>G14-SUM(TrialBalance!L275:L278)</f>
        <v>0</v>
      </c>
      <c r="H16" s="4">
        <f>H14-SUM(TrialBalance!N275:N278)</f>
        <v>0</v>
      </c>
      <c r="J16" s="1"/>
    </row>
    <row r="17" spans="7:10" s="2" customFormat="1">
      <c r="G17" s="4"/>
      <c r="H17" s="4"/>
      <c r="J17" s="1"/>
    </row>
    <row r="18" spans="7:10" s="2" customFormat="1">
      <c r="G18" s="4"/>
      <c r="H18" s="4"/>
      <c r="J18" s="1"/>
    </row>
    <row r="19" spans="7:10" s="2" customFormat="1">
      <c r="G19" s="4"/>
      <c r="H19" s="4"/>
      <c r="J19" s="1"/>
    </row>
    <row r="20" spans="7:10" s="2" customFormat="1">
      <c r="G20" s="4"/>
      <c r="H20" s="4"/>
      <c r="J20" s="1"/>
    </row>
    <row r="21" spans="7:10" s="2" customFormat="1">
      <c r="G21" s="4"/>
      <c r="H21" s="4"/>
      <c r="J21" s="1"/>
    </row>
    <row r="22" spans="7:10" s="2" customFormat="1">
      <c r="G22" s="4"/>
      <c r="H22" s="4"/>
      <c r="J22" s="1"/>
    </row>
    <row r="23" spans="7:10" s="2" customFormat="1">
      <c r="G23" s="4"/>
      <c r="H23" s="4"/>
      <c r="J23" s="1"/>
    </row>
    <row r="24" spans="7:10" s="2" customFormat="1">
      <c r="G24" s="4"/>
      <c r="H24" s="4"/>
      <c r="J24" s="1"/>
    </row>
    <row r="25" spans="7:10" s="2" customFormat="1">
      <c r="G25" s="4"/>
      <c r="H25" s="4"/>
      <c r="J25" s="1"/>
    </row>
    <row r="26" spans="7:10" s="2" customFormat="1">
      <c r="G26" s="4"/>
      <c r="H26" s="4"/>
      <c r="J26" s="1"/>
    </row>
    <row r="27" spans="7:10" s="2" customFormat="1">
      <c r="G27" s="4"/>
      <c r="H27" s="4"/>
      <c r="J27" s="1"/>
    </row>
    <row r="28" spans="7:10" s="2" customFormat="1">
      <c r="G28" s="4"/>
      <c r="H28" s="4"/>
      <c r="J28" s="1"/>
    </row>
    <row r="29" spans="7:10" s="2" customFormat="1">
      <c r="G29" s="4"/>
      <c r="H29" s="4"/>
      <c r="J29" s="1"/>
    </row>
    <row r="30" spans="7:10" s="2" customFormat="1">
      <c r="G30" s="4"/>
      <c r="H30" s="4"/>
      <c r="J30" s="1"/>
    </row>
    <row r="31" spans="7:10" s="2" customFormat="1">
      <c r="G31" s="4"/>
      <c r="H31" s="4"/>
      <c r="J31" s="1"/>
    </row>
    <row r="32" spans="7:10" s="2" customFormat="1">
      <c r="G32" s="4"/>
      <c r="H32" s="4"/>
      <c r="J32" s="1"/>
    </row>
    <row r="33" spans="7:10" s="2" customFormat="1">
      <c r="G33" s="4"/>
      <c r="H33" s="4"/>
      <c r="J33" s="1"/>
    </row>
    <row r="34" spans="7:10" s="2" customFormat="1">
      <c r="G34" s="4"/>
      <c r="H34" s="4"/>
      <c r="J34" s="1"/>
    </row>
    <row r="35" spans="7:10" s="2" customFormat="1">
      <c r="G35" s="4"/>
      <c r="H35" s="4"/>
      <c r="J35" s="1"/>
    </row>
    <row r="36" spans="7:10" s="2" customFormat="1">
      <c r="G36" s="4"/>
      <c r="H36" s="4"/>
      <c r="J36" s="1"/>
    </row>
    <row r="37" spans="7:10" s="2" customFormat="1">
      <c r="G37" s="4"/>
      <c r="H37" s="4"/>
      <c r="J37" s="1"/>
    </row>
    <row r="38" spans="7:10" s="2" customFormat="1">
      <c r="G38" s="4"/>
      <c r="H38" s="4"/>
      <c r="J38" s="1"/>
    </row>
    <row r="39" spans="7:10" s="2" customFormat="1">
      <c r="G39" s="4"/>
      <c r="H39" s="4"/>
      <c r="J39" s="1"/>
    </row>
    <row r="2590" spans="1:9" s="1" customFormat="1">
      <c r="A2590" s="2"/>
      <c r="B2590" s="2"/>
      <c r="C2590" s="2"/>
      <c r="D2590" s="2"/>
      <c r="E2590" s="2"/>
      <c r="F2590" s="2"/>
      <c r="G2590" s="2"/>
      <c r="H2590" s="2"/>
      <c r="I2590" s="29"/>
    </row>
  </sheetData>
  <hyperlinks>
    <hyperlink ref="C4" location="TrialBalance!A1" display="INVENTORY" xr:uid="{7E29BEB3-59B5-4BD7-B7C0-37B31F7418C8}"/>
  </hyperlinks>
  <pageMargins left="0.75" right="0.75" top="1" bottom="1" header="0.5" footer="0.5"/>
  <pageSetup paperSize="9" scale="9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F5184-191D-4EAD-99C8-53D171595BFB}">
  <sheetPr>
    <pageSetUpPr fitToPage="1"/>
  </sheetPr>
  <dimension ref="A2:J2603"/>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0"/>
  </cols>
  <sheetData>
    <row r="2" spans="2:8" ht="52.5" customHeight="1">
      <c r="C2" s="139" t="str">
        <f>Criteria!E9</f>
        <v>ABC PARTNERSHIP</v>
      </c>
      <c r="D2" s="204"/>
      <c r="E2" s="204"/>
      <c r="G2" s="138" t="s">
        <v>87</v>
      </c>
      <c r="H2" s="138"/>
    </row>
    <row r="3" spans="2:8">
      <c r="C3" s="3" t="s">
        <v>86</v>
      </c>
      <c r="D3" s="3"/>
      <c r="E3" s="3" t="str">
        <f>Criteria!E18</f>
        <v>28 FEBRUARY 2026</v>
      </c>
    </row>
    <row r="4" spans="2:8" ht="52.5" customHeight="1">
      <c r="C4" s="168" t="s">
        <v>29</v>
      </c>
      <c r="G4" s="138" t="s">
        <v>88</v>
      </c>
      <c r="H4" s="138"/>
    </row>
    <row r="5" spans="2:8" ht="15.75" customHeight="1">
      <c r="G5" s="26"/>
      <c r="H5" s="26"/>
    </row>
    <row r="6" spans="2:8" ht="15.75" customHeight="1">
      <c r="G6" s="26"/>
      <c r="H6" s="26"/>
    </row>
    <row r="7" spans="2:8">
      <c r="B7" s="97" t="s">
        <v>504</v>
      </c>
      <c r="C7" s="3" t="s">
        <v>502</v>
      </c>
      <c r="G7" s="26"/>
      <c r="H7" s="26"/>
    </row>
    <row r="8" spans="2:8">
      <c r="C8" s="7"/>
      <c r="D8" s="7"/>
      <c r="E8" s="7"/>
      <c r="F8" s="7"/>
      <c r="G8" s="133"/>
      <c r="H8" s="133"/>
    </row>
    <row r="10" spans="2:8">
      <c r="G10" s="5">
        <f>Criteria!E20</f>
        <v>2026</v>
      </c>
      <c r="H10" s="5">
        <f>Criteria!E25</f>
        <v>2025</v>
      </c>
    </row>
    <row r="12" spans="2:8">
      <c r="C12" s="28"/>
      <c r="G12" s="134"/>
      <c r="H12" s="134"/>
    </row>
    <row r="13" spans="2:8">
      <c r="G13" s="134"/>
      <c r="H13" s="134"/>
    </row>
    <row r="14" spans="2:8" s="2" customFormat="1">
      <c r="G14" s="134"/>
      <c r="H14" s="134"/>
    </row>
    <row r="15" spans="2:8" s="2" customFormat="1">
      <c r="G15" s="134"/>
      <c r="H15" s="134"/>
    </row>
    <row r="16" spans="2:8" s="2" customFormat="1">
      <c r="G16" s="134"/>
      <c r="H16" s="134"/>
    </row>
    <row r="17" spans="2:8" s="2" customFormat="1">
      <c r="G17" s="135"/>
      <c r="H17" s="135"/>
    </row>
    <row r="18" spans="2:8" s="2" customFormat="1">
      <c r="G18" s="134">
        <f>SUM(G11:G17)</f>
        <v>0</v>
      </c>
      <c r="H18" s="134">
        <f>SUM(H11:H17)</f>
        <v>0</v>
      </c>
    </row>
    <row r="19" spans="2:8" s="2" customFormat="1">
      <c r="G19" s="134"/>
      <c r="H19" s="134"/>
    </row>
    <row r="20" spans="2:8" s="2" customFormat="1">
      <c r="C20" s="2" t="s">
        <v>501</v>
      </c>
      <c r="G20" s="134"/>
      <c r="H20" s="134"/>
    </row>
    <row r="21" spans="2:8" s="2" customFormat="1">
      <c r="G21" s="134"/>
      <c r="H21" s="134"/>
    </row>
    <row r="22" spans="2:8" s="2" customFormat="1" ht="16.5" thickBot="1">
      <c r="G22" s="136">
        <f>SUM(G18:G21)</f>
        <v>0</v>
      </c>
      <c r="H22" s="136">
        <f>SUM(H18:H21)</f>
        <v>0</v>
      </c>
    </row>
    <row r="23" spans="2:8" s="2" customFormat="1" ht="16.5" thickTop="1">
      <c r="G23" s="134"/>
      <c r="H23" s="134"/>
    </row>
    <row r="24" spans="2:8" s="2" customFormat="1">
      <c r="C24" s="1" t="s">
        <v>506</v>
      </c>
      <c r="D24" s="1"/>
      <c r="E24" s="1"/>
      <c r="F24" s="1"/>
      <c r="G24" s="8">
        <f>SUM(TrialBalance!L280:L281)-G22</f>
        <v>0</v>
      </c>
      <c r="H24" s="8">
        <f>SUM(TrialBalance!N280:N281)-H22</f>
        <v>0</v>
      </c>
    </row>
    <row r="25" spans="2:8" s="2" customFormat="1">
      <c r="G25" s="134"/>
      <c r="H25" s="134"/>
    </row>
    <row r="26" spans="2:8" s="2" customFormat="1">
      <c r="G26" s="134"/>
      <c r="H26" s="134"/>
    </row>
    <row r="27" spans="2:8" s="2" customFormat="1">
      <c r="G27" s="134"/>
      <c r="H27" s="134"/>
    </row>
    <row r="28" spans="2:8" s="2" customFormat="1">
      <c r="B28" s="97" t="s">
        <v>505</v>
      </c>
      <c r="C28" s="3" t="s">
        <v>437</v>
      </c>
      <c r="G28" s="26"/>
      <c r="H28" s="26"/>
    </row>
    <row r="29" spans="2:8" s="2" customFormat="1">
      <c r="C29" s="7"/>
      <c r="D29" s="7"/>
      <c r="E29" s="7"/>
      <c r="F29" s="7"/>
      <c r="G29" s="133"/>
      <c r="H29" s="133"/>
    </row>
    <row r="30" spans="2:8" s="2" customFormat="1">
      <c r="G30" s="5"/>
      <c r="H30" s="5"/>
    </row>
    <row r="31" spans="2:8" s="2" customFormat="1">
      <c r="G31" s="5">
        <f>Criteria!E20</f>
        <v>2026</v>
      </c>
      <c r="H31" s="5">
        <f>Criteria!E25</f>
        <v>2025</v>
      </c>
    </row>
    <row r="32" spans="2:8" s="2" customFormat="1">
      <c r="G32" s="134"/>
      <c r="H32" s="134"/>
    </row>
    <row r="33" spans="2:8" s="2" customFormat="1">
      <c r="G33" s="4"/>
      <c r="H33" s="4"/>
    </row>
    <row r="34" spans="2:8" s="2" customFormat="1">
      <c r="G34" s="134"/>
      <c r="H34" s="134"/>
    </row>
    <row r="35" spans="2:8" s="2" customFormat="1">
      <c r="G35" s="4"/>
      <c r="H35" s="4"/>
    </row>
    <row r="36" spans="2:8" s="2" customFormat="1">
      <c r="G36" s="4"/>
      <c r="H36" s="4"/>
    </row>
    <row r="37" spans="2:8" s="2" customFormat="1">
      <c r="G37" s="134"/>
      <c r="H37" s="134"/>
    </row>
    <row r="38" spans="2:8" s="2" customFormat="1">
      <c r="G38" s="134"/>
      <c r="H38" s="134"/>
    </row>
    <row r="39" spans="2:8" s="2" customFormat="1" ht="16.5" thickBot="1">
      <c r="G39" s="136">
        <f>SUM(G32:G38)</f>
        <v>0</v>
      </c>
      <c r="H39" s="136">
        <f>SUM(H32:H38)</f>
        <v>0</v>
      </c>
    </row>
    <row r="40" spans="2:8" s="2" customFormat="1" ht="16.5" thickTop="1">
      <c r="G40" s="134"/>
      <c r="H40" s="134"/>
    </row>
    <row r="41" spans="2:8" s="2" customFormat="1">
      <c r="C41" s="1" t="s">
        <v>506</v>
      </c>
      <c r="D41" s="1"/>
      <c r="E41" s="1"/>
      <c r="F41" s="1"/>
      <c r="G41" s="8">
        <f>TrialBalance!L282-Debtors!G39</f>
        <v>0</v>
      </c>
      <c r="H41" s="8">
        <f>TrialBalance!N282-Debtors!H39</f>
        <v>0</v>
      </c>
    </row>
    <row r="42" spans="2:8" s="2" customFormat="1">
      <c r="G42" s="134"/>
      <c r="H42" s="134"/>
    </row>
    <row r="43" spans="2:8" s="2" customFormat="1">
      <c r="G43" s="134"/>
      <c r="H43" s="134"/>
    </row>
    <row r="44" spans="2:8" s="2" customFormat="1">
      <c r="G44" s="134"/>
      <c r="H44" s="134"/>
    </row>
    <row r="45" spans="2:8" s="2" customFormat="1">
      <c r="B45" s="97" t="s">
        <v>507</v>
      </c>
      <c r="C45" s="3" t="s">
        <v>508</v>
      </c>
      <c r="G45" s="26"/>
      <c r="H45" s="26"/>
    </row>
    <row r="46" spans="2:8" s="2" customFormat="1">
      <c r="C46" s="7"/>
      <c r="D46" s="7"/>
      <c r="E46" s="7"/>
      <c r="F46" s="7"/>
      <c r="G46" s="133"/>
      <c r="H46" s="133"/>
    </row>
    <row r="47" spans="2:8" s="2" customFormat="1">
      <c r="G47" s="5"/>
      <c r="H47" s="5"/>
    </row>
    <row r="48" spans="2:8" s="2" customFormat="1">
      <c r="G48" s="5">
        <f>Criteria!E20</f>
        <v>2026</v>
      </c>
      <c r="H48" s="5">
        <f>Criteria!E25</f>
        <v>2025</v>
      </c>
    </row>
    <row r="49" spans="2:8" s="2" customFormat="1">
      <c r="G49" s="134"/>
      <c r="H49" s="134"/>
    </row>
    <row r="50" spans="2:8" s="2" customFormat="1">
      <c r="G50" s="4"/>
      <c r="H50" s="4"/>
    </row>
    <row r="51" spans="2:8">
      <c r="G51" s="134"/>
      <c r="H51" s="134"/>
    </row>
    <row r="52" spans="2:8">
      <c r="G52" s="4"/>
      <c r="H52" s="4"/>
    </row>
    <row r="53" spans="2:8">
      <c r="G53" s="4"/>
      <c r="H53" s="4"/>
    </row>
    <row r="54" spans="2:8">
      <c r="G54" s="134"/>
      <c r="H54" s="134"/>
    </row>
    <row r="55" spans="2:8">
      <c r="G55" s="134"/>
      <c r="H55" s="134"/>
    </row>
    <row r="56" spans="2:8" ht="16.5" thickBot="1">
      <c r="G56" s="136">
        <f>SUM(G49:G55)</f>
        <v>0</v>
      </c>
      <c r="H56" s="136">
        <f>SUM(H49:H55)</f>
        <v>0</v>
      </c>
    </row>
    <row r="57" spans="2:8" ht="16.5" thickTop="1">
      <c r="G57" s="134"/>
      <c r="H57" s="134"/>
    </row>
    <row r="58" spans="2:8">
      <c r="C58" s="1" t="s">
        <v>506</v>
      </c>
      <c r="D58" s="1"/>
      <c r="E58" s="1"/>
      <c r="F58" s="1"/>
      <c r="G58" s="8">
        <f>TrialBalance!L283-Debtors!G56</f>
        <v>0</v>
      </c>
      <c r="H58" s="8">
        <f>TrialBalance!N283-Debtors!H56</f>
        <v>0</v>
      </c>
    </row>
    <row r="62" spans="2:8">
      <c r="B62" s="97" t="s">
        <v>509</v>
      </c>
      <c r="C62" s="3" t="s">
        <v>442</v>
      </c>
      <c r="G62" s="26"/>
      <c r="H62" s="26"/>
    </row>
    <row r="63" spans="2:8">
      <c r="C63" s="7"/>
      <c r="D63" s="7"/>
      <c r="E63" s="7"/>
      <c r="F63" s="7"/>
      <c r="G63" s="133"/>
      <c r="H63" s="133"/>
    </row>
    <row r="65" spans="3:8">
      <c r="G65" s="5">
        <f>Criteria!E20</f>
        <v>2026</v>
      </c>
      <c r="H65" s="5">
        <f>Criteria!E25</f>
        <v>2025</v>
      </c>
    </row>
    <row r="66" spans="3:8">
      <c r="G66" s="134"/>
      <c r="H66" s="134"/>
    </row>
    <row r="67" spans="3:8">
      <c r="C67" s="28"/>
      <c r="G67" s="4"/>
      <c r="H67" s="4"/>
    </row>
    <row r="68" spans="3:8">
      <c r="G68" s="4"/>
      <c r="H68" s="4"/>
    </row>
    <row r="69" spans="3:8">
      <c r="G69" s="4"/>
      <c r="H69" s="4"/>
    </row>
    <row r="70" spans="3:8">
      <c r="G70" s="4"/>
      <c r="H70" s="4"/>
    </row>
    <row r="71" spans="3:8">
      <c r="G71" s="4"/>
      <c r="H71" s="4"/>
    </row>
    <row r="72" spans="3:8">
      <c r="G72" s="4"/>
      <c r="H72" s="4"/>
    </row>
    <row r="73" spans="3:8">
      <c r="G73" s="4"/>
      <c r="H73" s="4"/>
    </row>
    <row r="74" spans="3:8">
      <c r="G74" s="134"/>
      <c r="H74" s="134"/>
    </row>
    <row r="75" spans="3:8" ht="16.5" thickBot="1">
      <c r="G75" s="136">
        <f>SUM(G66:G74)</f>
        <v>0</v>
      </c>
      <c r="H75" s="136">
        <f>SUM(H66:H74)</f>
        <v>0</v>
      </c>
    </row>
    <row r="76" spans="3:8" ht="16.5" thickTop="1">
      <c r="G76" s="134"/>
      <c r="H76" s="134"/>
    </row>
    <row r="77" spans="3:8">
      <c r="C77" s="1" t="s">
        <v>506</v>
      </c>
      <c r="D77" s="1"/>
      <c r="E77" s="1"/>
      <c r="F77" s="1"/>
      <c r="G77" s="8">
        <f>TrialBalance!L284-Debtors!G75</f>
        <v>0</v>
      </c>
      <c r="H77" s="8">
        <f>TrialBalance!N284-Debtors!H75</f>
        <v>0</v>
      </c>
    </row>
    <row r="81" spans="2:8">
      <c r="B81" s="97" t="s">
        <v>510</v>
      </c>
      <c r="C81" s="3" t="s">
        <v>451</v>
      </c>
      <c r="G81" s="26"/>
      <c r="H81" s="26"/>
    </row>
    <row r="82" spans="2:8">
      <c r="C82" s="7"/>
      <c r="D82" s="7"/>
      <c r="E82" s="7"/>
      <c r="F82" s="7"/>
      <c r="G82" s="133"/>
      <c r="H82" s="133"/>
    </row>
    <row r="84" spans="2:8">
      <c r="G84" s="5">
        <f>Criteria!E20</f>
        <v>2026</v>
      </c>
      <c r="H84" s="5">
        <f>Criteria!E25</f>
        <v>2025</v>
      </c>
    </row>
    <row r="85" spans="2:8">
      <c r="G85" s="134"/>
      <c r="H85" s="134"/>
    </row>
    <row r="86" spans="2:8">
      <c r="C86" s="28"/>
      <c r="G86" s="4"/>
      <c r="H86" s="4"/>
    </row>
    <row r="87" spans="2:8">
      <c r="G87" s="4"/>
      <c r="H87" s="4"/>
    </row>
    <row r="88" spans="2:8">
      <c r="C88" s="28"/>
      <c r="G88" s="4"/>
      <c r="H88" s="4"/>
    </row>
    <row r="89" spans="2:8">
      <c r="C89" s="141"/>
      <c r="G89" s="4"/>
      <c r="H89" s="4"/>
    </row>
    <row r="90" spans="2:8">
      <c r="G90" s="4"/>
      <c r="H90" s="4"/>
    </row>
    <row r="91" spans="2:8">
      <c r="G91" s="134"/>
      <c r="H91" s="134"/>
    </row>
    <row r="92" spans="2:8" ht="16.5" thickBot="1">
      <c r="G92" s="136">
        <f>SUM(G85:G91)</f>
        <v>0</v>
      </c>
      <c r="H92" s="136">
        <f>SUM(H85:H91)</f>
        <v>0</v>
      </c>
    </row>
    <row r="93" spans="2:8" ht="16.5" thickTop="1">
      <c r="G93" s="134"/>
      <c r="H93" s="134"/>
    </row>
    <row r="94" spans="2:8">
      <c r="C94" s="1" t="s">
        <v>506</v>
      </c>
      <c r="D94" s="1"/>
      <c r="E94" s="1"/>
      <c r="F94" s="1"/>
      <c r="G94" s="8">
        <f>G92-TrialBalance!L285</f>
        <v>0</v>
      </c>
      <c r="H94" s="8">
        <f>H92-TrialBalance!N285</f>
        <v>0</v>
      </c>
    </row>
    <row r="2603" spans="7:9" s="2" customFormat="1">
      <c r="G2603" s="5"/>
      <c r="H2603" s="5"/>
      <c r="I2603" s="29"/>
    </row>
  </sheetData>
  <hyperlinks>
    <hyperlink ref="C4" location="TrialBalance!A1" display="DEBTORS" xr:uid="{3AFF5E44-C4BF-4F2F-BDF4-61897C320722}"/>
  </hyperlinks>
  <pageMargins left="0.75" right="0.75" top="1" bottom="1" header="0.5" footer="0.5"/>
  <pageSetup paperSize="9"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32F7-132D-42C2-9234-9241844E861E}">
  <sheetPr>
    <pageSetUpPr fitToPage="1"/>
  </sheetPr>
  <dimension ref="A2:J2540"/>
  <sheetViews>
    <sheetView zoomScale="87" zoomScaleNormal="87" workbookViewId="0">
      <pane xSplit="2" ySplit="4" topLeftCell="C5" activePane="bottomRight" state="frozen"/>
      <selection pane="topRight" activeCell="C1" sqref="C1"/>
      <selection pane="bottomLeft" activeCell="A5" sqref="A5"/>
      <selection pane="bottomRight" activeCell="D2" sqref="D2"/>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0"/>
  </cols>
  <sheetData>
    <row r="2" spans="2:8" ht="52.5" customHeight="1">
      <c r="C2" s="139" t="str">
        <f>Criteria!E9</f>
        <v>ABC PARTNERSHIP</v>
      </c>
      <c r="D2" s="204"/>
      <c r="E2" s="204"/>
      <c r="G2" s="138" t="s">
        <v>87</v>
      </c>
      <c r="H2" s="138"/>
    </row>
    <row r="3" spans="2:8">
      <c r="C3" s="3" t="s">
        <v>86</v>
      </c>
      <c r="D3" s="3"/>
      <c r="E3" s="3" t="str">
        <f>Criteria!E18</f>
        <v>28 FEBRUARY 2026</v>
      </c>
    </row>
    <row r="4" spans="2:8" ht="52.5" customHeight="1">
      <c r="C4" s="166" t="s">
        <v>511</v>
      </c>
      <c r="G4" s="138" t="s">
        <v>88</v>
      </c>
      <c r="H4" s="138"/>
    </row>
    <row r="5" spans="2:8" ht="15.75" customHeight="1">
      <c r="G5" s="26"/>
      <c r="H5" s="26"/>
    </row>
    <row r="6" spans="2:8" ht="15.75" customHeight="1">
      <c r="G6" s="26"/>
      <c r="H6" s="26"/>
    </row>
    <row r="7" spans="2:8">
      <c r="B7" s="97" t="s">
        <v>504</v>
      </c>
      <c r="C7" s="3" t="s">
        <v>452</v>
      </c>
      <c r="G7" s="26"/>
      <c r="H7" s="26"/>
    </row>
    <row r="8" spans="2:8">
      <c r="C8" s="7"/>
      <c r="D8" s="7"/>
      <c r="E8" s="7"/>
      <c r="F8" s="7"/>
      <c r="G8" s="133"/>
      <c r="H8" s="133"/>
    </row>
    <row r="10" spans="2:8">
      <c r="G10" s="5">
        <f>Criteria!E20</f>
        <v>2026</v>
      </c>
      <c r="H10" s="5">
        <f>Criteria!E25</f>
        <v>2025</v>
      </c>
    </row>
    <row r="12" spans="2:8">
      <c r="C12" s="28">
        <f>TrialBalance!C287</f>
        <v>0</v>
      </c>
      <c r="G12" s="134"/>
      <c r="H12" s="134"/>
    </row>
    <row r="13" spans="2:8">
      <c r="C13" s="28">
        <f>TrialBalance!C288</f>
        <v>0</v>
      </c>
      <c r="G13" s="134"/>
      <c r="H13" s="134"/>
    </row>
    <row r="14" spans="2:8">
      <c r="C14" s="28">
        <f>TrialBalance!C289</f>
        <v>0</v>
      </c>
      <c r="G14" s="134"/>
      <c r="H14" s="134"/>
    </row>
    <row r="15" spans="2:8">
      <c r="C15" s="28">
        <f>TrialBalance!C290</f>
        <v>0</v>
      </c>
      <c r="G15" s="134"/>
      <c r="H15" s="134"/>
    </row>
    <row r="16" spans="2:8">
      <c r="C16" s="28">
        <f>TrialBalance!C291</f>
        <v>0</v>
      </c>
      <c r="G16" s="134"/>
      <c r="H16" s="134"/>
    </row>
    <row r="17" spans="2:8">
      <c r="C17" s="28">
        <f>TrialBalance!C292</f>
        <v>0</v>
      </c>
      <c r="G17" s="134"/>
      <c r="H17" s="134"/>
    </row>
    <row r="18" spans="2:8" s="2" customFormat="1">
      <c r="G18" s="134"/>
      <c r="H18" s="134"/>
    </row>
    <row r="19" spans="2:8" s="2" customFormat="1" ht="16.5" thickBot="1">
      <c r="G19" s="136">
        <f>SUM(G11:G18)</f>
        <v>0</v>
      </c>
      <c r="H19" s="136">
        <f>SUM(H11:H18)</f>
        <v>0</v>
      </c>
    </row>
    <row r="20" spans="2:8" s="2" customFormat="1" ht="16.5" thickTop="1">
      <c r="G20" s="134"/>
      <c r="H20" s="134"/>
    </row>
    <row r="21" spans="2:8" s="2" customFormat="1">
      <c r="C21" s="1" t="s">
        <v>506</v>
      </c>
      <c r="D21" s="1"/>
      <c r="E21" s="1"/>
      <c r="F21" s="1"/>
      <c r="G21" s="8">
        <f>SUM(TrialBalance!L287:L292)-G19</f>
        <v>0</v>
      </c>
      <c r="H21" s="8">
        <f>SUM(TrialBalance!N287:N292)-H19</f>
        <v>0</v>
      </c>
    </row>
    <row r="22" spans="2:8" s="2" customFormat="1">
      <c r="G22" s="134"/>
      <c r="H22" s="134"/>
    </row>
    <row r="23" spans="2:8" s="2" customFormat="1">
      <c r="G23" s="134"/>
      <c r="H23" s="134"/>
    </row>
    <row r="24" spans="2:8" s="2" customFormat="1">
      <c r="G24" s="134"/>
      <c r="H24" s="134"/>
    </row>
    <row r="25" spans="2:8" s="2" customFormat="1">
      <c r="B25" s="97" t="s">
        <v>505</v>
      </c>
      <c r="C25" s="3" t="s">
        <v>458</v>
      </c>
      <c r="G25" s="26"/>
      <c r="H25" s="26"/>
    </row>
    <row r="26" spans="2:8" s="2" customFormat="1">
      <c r="C26" s="7"/>
      <c r="D26" s="7"/>
      <c r="E26" s="7"/>
      <c r="F26" s="7"/>
      <c r="G26" s="133"/>
      <c r="H26" s="133"/>
    </row>
    <row r="27" spans="2:8" s="2" customFormat="1">
      <c r="G27" s="5"/>
      <c r="H27" s="5"/>
    </row>
    <row r="28" spans="2:8" s="2" customFormat="1">
      <c r="G28" s="5">
        <f>Criteria!E20</f>
        <v>2026</v>
      </c>
      <c r="H28" s="5">
        <f>Criteria!E25</f>
        <v>2025</v>
      </c>
    </row>
    <row r="29" spans="2:8" s="2" customFormat="1">
      <c r="G29" s="5"/>
      <c r="H29" s="5"/>
    </row>
    <row r="30" spans="2:8" s="2" customFormat="1">
      <c r="C30" s="28"/>
      <c r="G30" s="4"/>
      <c r="H30" s="4"/>
    </row>
    <row r="31" spans="2:8" s="2" customFormat="1">
      <c r="C31" s="28"/>
      <c r="G31" s="134"/>
      <c r="H31" s="134"/>
    </row>
    <row r="32" spans="2:8" s="2" customFormat="1">
      <c r="C32" s="28"/>
      <c r="G32" s="134"/>
      <c r="H32" s="134"/>
    </row>
    <row r="33" spans="3:8" s="2" customFormat="1">
      <c r="C33" s="28"/>
      <c r="G33" s="134"/>
      <c r="H33" s="134"/>
    </row>
    <row r="34" spans="3:8" s="2" customFormat="1">
      <c r="C34" s="28"/>
      <c r="G34" s="134"/>
      <c r="H34" s="134"/>
    </row>
    <row r="35" spans="3:8" s="2" customFormat="1">
      <c r="C35" s="28"/>
      <c r="G35" s="134"/>
      <c r="H35" s="134"/>
    </row>
    <row r="36" spans="3:8" s="2" customFormat="1">
      <c r="G36" s="134"/>
      <c r="H36" s="134"/>
    </row>
    <row r="37" spans="3:8" s="2" customFormat="1" ht="16.5" thickBot="1">
      <c r="G37" s="136">
        <f>SUM(G29:G36)</f>
        <v>0</v>
      </c>
      <c r="H37" s="136">
        <f>SUM(H29:H36)</f>
        <v>0</v>
      </c>
    </row>
    <row r="38" spans="3:8" s="2" customFormat="1" ht="16.5" thickTop="1">
      <c r="G38" s="134"/>
      <c r="H38" s="134"/>
    </row>
    <row r="39" spans="3:8" s="2" customFormat="1">
      <c r="C39" s="1" t="s">
        <v>506</v>
      </c>
      <c r="D39" s="1"/>
      <c r="E39" s="1"/>
      <c r="F39" s="1"/>
      <c r="G39" s="8">
        <f>G37-TrialBalance!L293</f>
        <v>0</v>
      </c>
      <c r="H39" s="8">
        <f>H37-TrialBalance!N293</f>
        <v>0</v>
      </c>
    </row>
    <row r="40" spans="3:8" s="2" customFormat="1">
      <c r="G40" s="5"/>
      <c r="H40" s="5"/>
    </row>
    <row r="41" spans="3:8" s="2" customFormat="1">
      <c r="G41" s="134"/>
      <c r="H41" s="134"/>
    </row>
    <row r="42" spans="3:8" s="2" customFormat="1">
      <c r="G42" s="134"/>
      <c r="H42" s="134"/>
    </row>
    <row r="2540" spans="7:9" s="2" customFormat="1">
      <c r="G2540" s="5"/>
      <c r="H2540" s="5"/>
      <c r="I2540" s="29"/>
    </row>
  </sheetData>
  <hyperlinks>
    <hyperlink ref="C4" location="TrialBalance!A1" display="BANK AND CASH" xr:uid="{0BD16D49-8DC8-409C-802A-D55F240A01A9}"/>
  </hyperlinks>
  <pageMargins left="0.75" right="0.75" top="1" bottom="1" header="0.5" footer="0.5"/>
  <pageSetup paperSize="9" scale="74"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AF2F-FC1D-47B0-9D38-21C2905CA49A}">
  <sheetPr>
    <pageSetUpPr fitToPage="1"/>
  </sheetPr>
  <dimension ref="A2:J2598"/>
  <sheetViews>
    <sheetView zoomScale="87" zoomScaleNormal="87" workbookViewId="0">
      <pane xSplit="2" ySplit="4" topLeftCell="C5" activePane="bottomRight" state="frozen"/>
      <selection pane="topRight" activeCell="C1" sqref="C1"/>
      <selection pane="bottomLeft" activeCell="A5" sqref="A5"/>
      <selection pane="bottomRight" activeCell="C10" sqref="C10"/>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10" width="16" style="2" bestFit="1" customWidth="1"/>
    <col min="11" max="16384" width="9.140625" style="140"/>
  </cols>
  <sheetData>
    <row r="2" spans="2:8" ht="52.5" customHeight="1">
      <c r="C2" s="139" t="str">
        <f>Criteria!E9</f>
        <v>ABC PARTNERSHIP</v>
      </c>
      <c r="D2" s="204"/>
      <c r="E2" s="204"/>
      <c r="G2" s="138" t="s">
        <v>87</v>
      </c>
      <c r="H2" s="138"/>
    </row>
    <row r="3" spans="2:8">
      <c r="C3" s="3" t="s">
        <v>86</v>
      </c>
      <c r="D3" s="3"/>
      <c r="E3" s="3" t="str">
        <f>Criteria!E18</f>
        <v>28 FEBRUARY 2026</v>
      </c>
    </row>
    <row r="4" spans="2:8" ht="52.5" customHeight="1">
      <c r="C4" s="168" t="s">
        <v>399</v>
      </c>
      <c r="G4" s="138" t="s">
        <v>88</v>
      </c>
      <c r="H4" s="138"/>
    </row>
    <row r="5" spans="2:8" ht="15.75" customHeight="1">
      <c r="G5" s="26"/>
      <c r="H5" s="26"/>
    </row>
    <row r="6" spans="2:8" ht="15.75" customHeight="1">
      <c r="G6" s="26"/>
      <c r="H6" s="26"/>
    </row>
    <row r="7" spans="2:8">
      <c r="B7" s="97" t="s">
        <v>504</v>
      </c>
      <c r="C7" s="3" t="s">
        <v>512</v>
      </c>
      <c r="G7" s="26"/>
      <c r="H7" s="26"/>
    </row>
    <row r="8" spans="2:8">
      <c r="C8" s="7"/>
      <c r="D8" s="7"/>
      <c r="E8" s="7"/>
      <c r="F8" s="7"/>
      <c r="G8" s="133"/>
      <c r="H8" s="133"/>
    </row>
    <row r="10" spans="2:8">
      <c r="G10" s="5">
        <f>Criteria!E20</f>
        <v>2026</v>
      </c>
      <c r="H10" s="5">
        <f>Criteria!E25</f>
        <v>2025</v>
      </c>
    </row>
    <row r="12" spans="2:8">
      <c r="C12" s="28"/>
      <c r="G12" s="134"/>
      <c r="H12" s="134"/>
    </row>
    <row r="13" spans="2:8" s="2" customFormat="1">
      <c r="G13" s="134"/>
      <c r="H13" s="134"/>
    </row>
    <row r="14" spans="2:8" s="2" customFormat="1">
      <c r="G14" s="134"/>
      <c r="H14" s="134"/>
    </row>
    <row r="15" spans="2:8" s="2" customFormat="1">
      <c r="G15" s="134"/>
      <c r="H15" s="134"/>
    </row>
    <row r="16" spans="2:8" s="2" customFormat="1">
      <c r="G16" s="134"/>
      <c r="H16" s="134"/>
    </row>
    <row r="17" spans="2:8" s="2" customFormat="1">
      <c r="G17" s="134"/>
      <c r="H17" s="134"/>
    </row>
    <row r="18" spans="2:8" s="2" customFormat="1" ht="16.5" thickBot="1">
      <c r="G18" s="136">
        <f>SUM(G11:G17)</f>
        <v>0</v>
      </c>
      <c r="H18" s="136">
        <f>SUM(H11:H17)</f>
        <v>0</v>
      </c>
    </row>
    <row r="19" spans="2:8" s="2" customFormat="1" ht="16.5" thickTop="1">
      <c r="G19" s="134"/>
      <c r="H19" s="134"/>
    </row>
    <row r="20" spans="2:8" s="2" customFormat="1">
      <c r="C20" s="1" t="s">
        <v>506</v>
      </c>
      <c r="D20" s="1"/>
      <c r="E20" s="1"/>
      <c r="F20" s="1"/>
      <c r="G20" s="8">
        <f>G18+TrialBalance!L300</f>
        <v>0</v>
      </c>
      <c r="H20" s="8">
        <f>H18+TrialBalance!N300</f>
        <v>0</v>
      </c>
    </row>
    <row r="21" spans="2:8" s="2" customFormat="1">
      <c r="G21" s="134"/>
      <c r="H21" s="134"/>
    </row>
    <row r="22" spans="2:8" s="2" customFormat="1">
      <c r="G22" s="134"/>
      <c r="H22" s="134"/>
    </row>
    <row r="23" spans="2:8" s="2" customFormat="1">
      <c r="G23" s="134"/>
      <c r="H23" s="134"/>
    </row>
    <row r="24" spans="2:8" s="2" customFormat="1">
      <c r="B24" s="97" t="s">
        <v>505</v>
      </c>
      <c r="C24" s="3" t="s">
        <v>490</v>
      </c>
      <c r="G24" s="26"/>
      <c r="H24" s="26"/>
    </row>
    <row r="25" spans="2:8" s="2" customFormat="1">
      <c r="C25" s="7"/>
      <c r="D25" s="7"/>
      <c r="E25" s="7"/>
      <c r="F25" s="7"/>
      <c r="G25" s="133"/>
      <c r="H25" s="133"/>
    </row>
    <row r="26" spans="2:8" s="2" customFormat="1">
      <c r="G26" s="5"/>
      <c r="H26" s="5"/>
    </row>
    <row r="27" spans="2:8" s="2" customFormat="1">
      <c r="G27" s="5">
        <f>Criteria!E20</f>
        <v>2026</v>
      </c>
      <c r="H27" s="5">
        <f>Criteria!E25</f>
        <v>2025</v>
      </c>
    </row>
    <row r="28" spans="2:8" s="2" customFormat="1">
      <c r="G28" s="134"/>
      <c r="H28" s="134"/>
    </row>
    <row r="29" spans="2:8" s="2" customFormat="1">
      <c r="G29" s="4"/>
      <c r="H29" s="4"/>
    </row>
    <row r="30" spans="2:8" s="2" customFormat="1">
      <c r="G30" s="4"/>
      <c r="H30" s="134"/>
    </row>
    <row r="31" spans="2:8" s="2" customFormat="1">
      <c r="G31" s="4"/>
      <c r="H31" s="4"/>
    </row>
    <row r="32" spans="2:8" s="2" customFormat="1">
      <c r="G32" s="4"/>
      <c r="H32" s="4"/>
    </row>
    <row r="33" spans="2:8" s="2" customFormat="1">
      <c r="G33" s="134"/>
      <c r="H33" s="134"/>
    </row>
    <row r="34" spans="2:8" s="2" customFormat="1">
      <c r="G34" s="134"/>
      <c r="H34" s="134"/>
    </row>
    <row r="35" spans="2:8" s="2" customFormat="1" ht="16.5" thickBot="1">
      <c r="G35" s="136">
        <f>SUM(G28:G34)</f>
        <v>0</v>
      </c>
      <c r="H35" s="136">
        <f>SUM(H28:H34)</f>
        <v>0</v>
      </c>
    </row>
    <row r="36" spans="2:8" s="2" customFormat="1" ht="16.5" thickTop="1">
      <c r="G36" s="134"/>
      <c r="H36" s="134"/>
    </row>
    <row r="37" spans="2:8" s="2" customFormat="1">
      <c r="C37" s="1" t="s">
        <v>506</v>
      </c>
      <c r="D37" s="1"/>
      <c r="E37" s="1"/>
      <c r="F37" s="1"/>
      <c r="G37" s="8">
        <f>G35+TrialBalance!L301</f>
        <v>0</v>
      </c>
      <c r="H37" s="8">
        <f>H35+TrialBalance!N301</f>
        <v>0</v>
      </c>
    </row>
    <row r="38" spans="2:8" s="2" customFormat="1">
      <c r="G38" s="134"/>
      <c r="H38" s="134"/>
    </row>
    <row r="39" spans="2:8" s="2" customFormat="1">
      <c r="G39" s="134"/>
      <c r="H39" s="134"/>
    </row>
    <row r="40" spans="2:8" s="2" customFormat="1">
      <c r="G40" s="134"/>
      <c r="H40" s="134"/>
    </row>
    <row r="41" spans="2:8" s="2" customFormat="1">
      <c r="B41" s="97" t="s">
        <v>507</v>
      </c>
      <c r="C41" s="3" t="s">
        <v>863</v>
      </c>
      <c r="G41" s="26"/>
      <c r="H41" s="26"/>
    </row>
    <row r="42" spans="2:8" s="2" customFormat="1">
      <c r="C42" s="7"/>
      <c r="D42" s="7"/>
      <c r="E42" s="7"/>
      <c r="F42" s="7"/>
      <c r="G42" s="133"/>
      <c r="H42" s="133"/>
    </row>
    <row r="43" spans="2:8" s="2" customFormat="1">
      <c r="G43" s="5"/>
      <c r="H43" s="5"/>
    </row>
    <row r="44" spans="2:8" s="2" customFormat="1">
      <c r="G44" s="5">
        <f>Criteria!E20</f>
        <v>2026</v>
      </c>
      <c r="H44" s="5">
        <f>Criteria!E25</f>
        <v>2025</v>
      </c>
    </row>
    <row r="45" spans="2:8" s="2" customFormat="1">
      <c r="G45" s="134"/>
      <c r="H45" s="134"/>
    </row>
    <row r="46" spans="2:8" s="2" customFormat="1">
      <c r="G46" s="4"/>
      <c r="H46" s="4"/>
    </row>
    <row r="47" spans="2:8">
      <c r="G47" s="134"/>
      <c r="H47" s="134"/>
    </row>
    <row r="48" spans="2:8">
      <c r="G48" s="4"/>
      <c r="H48" s="4"/>
    </row>
    <row r="49" spans="2:8">
      <c r="G49" s="4"/>
      <c r="H49" s="4"/>
    </row>
    <row r="50" spans="2:8">
      <c r="G50" s="134"/>
      <c r="H50" s="134"/>
    </row>
    <row r="51" spans="2:8">
      <c r="G51" s="134"/>
      <c r="H51" s="134"/>
    </row>
    <row r="52" spans="2:8" ht="16.5" thickBot="1">
      <c r="G52" s="136">
        <f>SUM(G45:G51)</f>
        <v>0</v>
      </c>
      <c r="H52" s="136">
        <f>SUM(H45:H51)</f>
        <v>0</v>
      </c>
    </row>
    <row r="53" spans="2:8" ht="16.5" thickTop="1">
      <c r="G53" s="134"/>
      <c r="H53" s="134"/>
    </row>
    <row r="54" spans="2:8">
      <c r="C54" s="1" t="s">
        <v>506</v>
      </c>
      <c r="D54" s="1"/>
      <c r="E54" s="1"/>
      <c r="F54" s="1"/>
      <c r="G54" s="8">
        <f>G52+TrialBalance!L302</f>
        <v>0</v>
      </c>
      <c r="H54" s="8">
        <f>H52+TrialBalance!N302</f>
        <v>0</v>
      </c>
    </row>
    <row r="58" spans="2:8">
      <c r="B58" s="97" t="s">
        <v>509</v>
      </c>
      <c r="C58" s="3" t="s">
        <v>491</v>
      </c>
      <c r="G58" s="26"/>
      <c r="H58" s="26"/>
    </row>
    <row r="59" spans="2:8">
      <c r="C59" s="7"/>
      <c r="D59" s="7"/>
      <c r="E59" s="7"/>
      <c r="F59" s="7"/>
      <c r="G59" s="133"/>
      <c r="H59" s="133"/>
    </row>
    <row r="61" spans="2:8">
      <c r="G61" s="5">
        <f>Criteria!E20</f>
        <v>2026</v>
      </c>
      <c r="H61" s="5">
        <f>Criteria!E25</f>
        <v>2025</v>
      </c>
    </row>
    <row r="63" spans="2:8">
      <c r="C63" s="3"/>
    </row>
    <row r="64" spans="2:8">
      <c r="G64" s="134"/>
      <c r="H64" s="134"/>
    </row>
    <row r="65" spans="2:10">
      <c r="C65" s="28"/>
      <c r="G65" s="4"/>
      <c r="H65" s="4"/>
      <c r="I65" s="4"/>
    </row>
    <row r="66" spans="2:10">
      <c r="C66" s="28"/>
      <c r="G66" s="4"/>
      <c r="H66" s="4"/>
      <c r="I66" s="4"/>
    </row>
    <row r="67" spans="2:10">
      <c r="G67" s="4"/>
      <c r="H67" s="4"/>
      <c r="I67" s="4"/>
    </row>
    <row r="68" spans="2:10">
      <c r="G68" s="4"/>
      <c r="H68" s="4"/>
      <c r="I68" s="4"/>
      <c r="J68" s="17"/>
    </row>
    <row r="69" spans="2:10">
      <c r="G69" s="4"/>
      <c r="H69" s="4"/>
      <c r="I69" s="4"/>
    </row>
    <row r="70" spans="2:10" ht="16.5" thickBot="1">
      <c r="G70" s="136">
        <f>SUM(G62:G69)</f>
        <v>0</v>
      </c>
      <c r="H70" s="136">
        <f>SUM(H62:H69)</f>
        <v>0</v>
      </c>
    </row>
    <row r="71" spans="2:10" ht="16.5" thickTop="1">
      <c r="G71" s="134"/>
      <c r="H71" s="134"/>
    </row>
    <row r="72" spans="2:10">
      <c r="C72" s="1" t="s">
        <v>506</v>
      </c>
      <c r="D72" s="1"/>
      <c r="E72" s="1"/>
      <c r="F72" s="1"/>
      <c r="G72" s="8">
        <f>G70+TrialBalance!L303</f>
        <v>0</v>
      </c>
      <c r="H72" s="8">
        <f>H70+TrialBalance!N303</f>
        <v>0</v>
      </c>
    </row>
    <row r="76" spans="2:10">
      <c r="B76" s="97" t="s">
        <v>510</v>
      </c>
      <c r="C76" s="3" t="s">
        <v>492</v>
      </c>
      <c r="G76" s="26"/>
      <c r="H76" s="26"/>
    </row>
    <row r="77" spans="2:10">
      <c r="C77" s="7"/>
      <c r="D77" s="7"/>
      <c r="E77" s="7"/>
      <c r="F77" s="7"/>
      <c r="G77" s="133"/>
      <c r="H77" s="133"/>
    </row>
    <row r="79" spans="2:10">
      <c r="G79" s="5">
        <f>Criteria!E20</f>
        <v>2026</v>
      </c>
      <c r="H79" s="5">
        <f>Criteria!E25</f>
        <v>2025</v>
      </c>
    </row>
    <row r="80" spans="2:10">
      <c r="G80" s="134"/>
      <c r="H80" s="134"/>
    </row>
    <row r="81" spans="3:8">
      <c r="C81" s="28"/>
      <c r="G81" s="4"/>
      <c r="H81" s="4"/>
    </row>
    <row r="82" spans="3:8">
      <c r="G82" s="4"/>
      <c r="H82" s="4"/>
    </row>
    <row r="83" spans="3:8">
      <c r="C83" s="28"/>
      <c r="G83" s="4"/>
      <c r="H83" s="4"/>
    </row>
    <row r="84" spans="3:8">
      <c r="C84" s="141"/>
      <c r="G84" s="4"/>
      <c r="H84" s="4"/>
    </row>
    <row r="85" spans="3:8">
      <c r="G85" s="4"/>
      <c r="H85" s="4"/>
    </row>
    <row r="86" spans="3:8">
      <c r="G86" s="134"/>
      <c r="H86" s="134"/>
    </row>
    <row r="87" spans="3:8" ht="16.5" thickBot="1">
      <c r="G87" s="136">
        <f>SUM(G80:G86)</f>
        <v>0</v>
      </c>
      <c r="H87" s="136">
        <f>SUM(H80:H86)</f>
        <v>0</v>
      </c>
    </row>
    <row r="88" spans="3:8" ht="16.5" thickTop="1">
      <c r="G88" s="134"/>
      <c r="H88" s="134"/>
    </row>
    <row r="89" spans="3:8">
      <c r="C89" s="1" t="s">
        <v>506</v>
      </c>
      <c r="D89" s="1"/>
      <c r="E89" s="1"/>
      <c r="F89" s="1"/>
      <c r="G89" s="8">
        <f>G87+TrialBalance!L304</f>
        <v>0</v>
      </c>
      <c r="H89" s="8">
        <f>H87+TrialBalance!N304</f>
        <v>0</v>
      </c>
    </row>
    <row r="2598" spans="7:9" s="2" customFormat="1">
      <c r="G2598" s="5"/>
      <c r="H2598" s="5"/>
      <c r="I2598" s="29"/>
    </row>
  </sheetData>
  <hyperlinks>
    <hyperlink ref="C4" location="TrialBalance!A1" display="CREDITORS" xr:uid="{18E719E6-F2DC-4976-B81A-041EDFECE8D6}"/>
  </hyperlinks>
  <pageMargins left="0.75" right="0.75" top="1" bottom="1" header="0.5" footer="0.5"/>
  <pageSetup paperSize="9" scale="74"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1F806-670E-4893-9097-5F12AB62CA95}">
  <sheetPr>
    <pageSetUpPr fitToPage="1"/>
  </sheetPr>
  <dimension ref="A2:J2483"/>
  <sheetViews>
    <sheetView zoomScale="87" zoomScaleNormal="87" workbookViewId="0">
      <pane xSplit="4" ySplit="6" topLeftCell="E7" activePane="bottomRight" state="frozen"/>
      <selection pane="topRight" activeCell="E1" sqref="E1"/>
      <selection pane="bottomLeft" activeCell="A7" sqref="A7"/>
      <selection pane="bottomRight" activeCell="C7" sqref="C7"/>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0"/>
  </cols>
  <sheetData>
    <row r="2" spans="3:8" ht="52.5" customHeight="1">
      <c r="C2" s="139" t="str">
        <f>Criteria!E9</f>
        <v>ABC PARTNERSHIP</v>
      </c>
      <c r="D2" s="204"/>
      <c r="E2" s="204"/>
      <c r="G2" s="138" t="s">
        <v>87</v>
      </c>
      <c r="H2" s="138"/>
    </row>
    <row r="3" spans="3:8">
      <c r="C3" s="3" t="s">
        <v>86</v>
      </c>
      <c r="D3" s="3"/>
      <c r="E3" s="3" t="str">
        <f>Criteria!E18</f>
        <v>28 FEBRUARY 2026</v>
      </c>
    </row>
    <row r="4" spans="3:8" ht="52.5" customHeight="1">
      <c r="C4" s="168" t="s">
        <v>609</v>
      </c>
      <c r="G4" s="138" t="s">
        <v>88</v>
      </c>
      <c r="H4" s="138"/>
    </row>
    <row r="5" spans="3:8" ht="15.75" customHeight="1">
      <c r="G5" s="26"/>
      <c r="H5" s="26"/>
    </row>
    <row r="6" spans="3:8">
      <c r="G6" s="5">
        <f>Criteria!E20</f>
        <v>2026</v>
      </c>
      <c r="H6" s="5">
        <f>Criteria!E25</f>
        <v>2025</v>
      </c>
    </row>
    <row r="7" spans="3:8">
      <c r="G7" s="134"/>
      <c r="H7" s="134"/>
    </row>
    <row r="8" spans="3:8">
      <c r="C8" s="19" t="s">
        <v>610</v>
      </c>
      <c r="G8" s="134"/>
      <c r="H8" s="134"/>
    </row>
    <row r="9" spans="3:8">
      <c r="G9" s="134"/>
      <c r="H9" s="134"/>
    </row>
    <row r="10" spans="3:8">
      <c r="G10" s="134"/>
      <c r="H10" s="134"/>
    </row>
    <row r="11" spans="3:8">
      <c r="G11" s="134"/>
      <c r="H11" s="134"/>
    </row>
    <row r="12" spans="3:8">
      <c r="G12" s="134"/>
      <c r="H12" s="134"/>
    </row>
    <row r="13" spans="3:8">
      <c r="G13" s="134"/>
      <c r="H13" s="134"/>
    </row>
    <row r="14" spans="3:8">
      <c r="G14" s="134"/>
      <c r="H14" s="134"/>
    </row>
    <row r="15" spans="3:8">
      <c r="G15" s="134"/>
      <c r="H15" s="134"/>
    </row>
    <row r="16" spans="3:8" s="2" customFormat="1">
      <c r="G16" s="134"/>
      <c r="H16" s="134"/>
    </row>
    <row r="17" spans="3:8" s="2" customFormat="1" ht="16.5" thickBot="1">
      <c r="G17" s="136">
        <f>SUM(G7:G16)</f>
        <v>0</v>
      </c>
      <c r="H17" s="136">
        <f>SUM(H7:H16)</f>
        <v>0</v>
      </c>
    </row>
    <row r="18" spans="3:8" s="2" customFormat="1" ht="16.5" thickTop="1">
      <c r="G18" s="134"/>
      <c r="H18" s="134"/>
    </row>
    <row r="19" spans="3:8">
      <c r="C19" s="1" t="s">
        <v>506</v>
      </c>
      <c r="G19" s="134">
        <f>(TrialBalance!L39+TrialBalanceA!I39+TrialBalanceB!I39+TrialBalanceC!I39)-G17</f>
        <v>0</v>
      </c>
      <c r="H19" s="134">
        <f>(TrialBalance!N39+TrialBalanceA!K39+TrialBalanceB!K39+TrialBalanceC!K39)-H17</f>
        <v>0</v>
      </c>
    </row>
    <row r="20" spans="3:8">
      <c r="G20" s="134"/>
      <c r="H20" s="134"/>
    </row>
    <row r="21" spans="3:8">
      <c r="G21" s="134"/>
      <c r="H21" s="134"/>
    </row>
    <row r="22" spans="3:8">
      <c r="C22" s="19" t="s">
        <v>611</v>
      </c>
      <c r="G22" s="134"/>
      <c r="H22" s="134"/>
    </row>
    <row r="23" spans="3:8">
      <c r="G23" s="134"/>
      <c r="H23" s="134"/>
    </row>
    <row r="24" spans="3:8">
      <c r="G24" s="134"/>
      <c r="H24" s="134"/>
    </row>
    <row r="25" spans="3:8">
      <c r="G25" s="134"/>
      <c r="H25" s="134"/>
    </row>
    <row r="26" spans="3:8">
      <c r="G26" s="134"/>
      <c r="H26" s="134"/>
    </row>
    <row r="27" spans="3:8">
      <c r="G27" s="134"/>
      <c r="H27" s="134"/>
    </row>
    <row r="28" spans="3:8">
      <c r="G28" s="134"/>
      <c r="H28" s="134"/>
    </row>
    <row r="29" spans="3:8">
      <c r="G29" s="134"/>
      <c r="H29" s="134"/>
    </row>
    <row r="30" spans="3:8">
      <c r="G30" s="134"/>
      <c r="H30" s="134"/>
    </row>
    <row r="31" spans="3:8" ht="16.5" thickBot="1">
      <c r="G31" s="136">
        <f>SUM(G23:G30)</f>
        <v>0</v>
      </c>
      <c r="H31" s="136">
        <f>SUM(H23:H30)</f>
        <v>0</v>
      </c>
    </row>
    <row r="32" spans="3:8" ht="16.5" thickTop="1">
      <c r="G32" s="134"/>
      <c r="H32" s="134"/>
    </row>
    <row r="33" spans="3:8">
      <c r="C33" s="1" t="s">
        <v>506</v>
      </c>
      <c r="G33" s="134">
        <f>(TrialBalance!L48+TrialBalanceA!I48+TrialBalanceB!I48+TrialBalanceC!I48)-G31</f>
        <v>0</v>
      </c>
      <c r="H33" s="134">
        <f>(TrialBalance!N48+TrialBalanceA!K48+TrialBalanceB!K48+TrialBalanceC!K48)-H31</f>
        <v>0</v>
      </c>
    </row>
    <row r="34" spans="3:8">
      <c r="G34" s="134"/>
      <c r="H34" s="134"/>
    </row>
    <row r="2483" spans="7:9" s="2" customFormat="1">
      <c r="G2483" s="5"/>
      <c r="H2483" s="5"/>
      <c r="I2483" s="29"/>
    </row>
  </sheetData>
  <hyperlinks>
    <hyperlink ref="C4" location="TrialBalance!A1" display="EXPENSES" xr:uid="{E150C3D2-4749-435A-8477-8682D240CAE4}"/>
  </hyperlinks>
  <pageMargins left="0.75" right="0.75" top="1" bottom="1" header="0.5" footer="0.5"/>
  <pageSetup paperSize="9" scale="76"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9D344-053B-4F20-BF80-18CDC8350B1B}">
  <sheetPr>
    <pageSetUpPr fitToPage="1"/>
  </sheetPr>
  <dimension ref="A1:AO2658"/>
  <sheetViews>
    <sheetView view="pageBreakPreview" zoomScale="60" zoomScaleNormal="100" workbookViewId="0">
      <selection activeCell="R10" sqref="R10"/>
    </sheetView>
  </sheetViews>
  <sheetFormatPr defaultRowHeight="27.75" customHeight="1"/>
  <cols>
    <col min="1" max="1" width="4.28515625" style="429" customWidth="1"/>
    <col min="2" max="2" width="6.140625" style="429" customWidth="1"/>
    <col min="3" max="3" width="9.7109375" style="429" customWidth="1"/>
    <col min="4" max="4" width="10.28515625" style="429" customWidth="1"/>
    <col min="5" max="5" width="9.7109375" style="429" customWidth="1"/>
    <col min="6" max="6" width="5.140625" style="429" customWidth="1"/>
    <col min="7" max="7" width="17.5703125" style="429" customWidth="1"/>
    <col min="8" max="8" width="22" style="429" customWidth="1"/>
    <col min="9" max="9" width="4.85546875" style="429" customWidth="1"/>
    <col min="10" max="10" width="22" style="429" customWidth="1"/>
    <col min="11" max="11" width="21.85546875" style="429" customWidth="1"/>
    <col min="12" max="12" width="3.28515625" style="429" customWidth="1"/>
    <col min="13" max="13" width="26.5703125" style="430" customWidth="1"/>
    <col min="14" max="14" width="3.7109375" style="431" customWidth="1"/>
    <col min="15" max="15" width="26.5703125" style="430" customWidth="1"/>
    <col min="16" max="16" width="3.42578125" style="431" customWidth="1"/>
    <col min="17" max="17" width="6.5703125" style="429" customWidth="1"/>
    <col min="18" max="18" width="17.42578125" style="432" customWidth="1"/>
    <col min="19" max="19" width="20.85546875" style="416" bestFit="1" customWidth="1"/>
    <col min="20" max="20" width="4.85546875" style="416" customWidth="1"/>
    <col min="21" max="21" width="20.85546875" style="416" bestFit="1" customWidth="1"/>
    <col min="22" max="22" width="18.7109375" style="416" bestFit="1" customWidth="1"/>
    <col min="23" max="23" width="6.28515625" style="416" customWidth="1"/>
    <col min="24" max="24" width="19.85546875" style="416" customWidth="1"/>
    <col min="25" max="25" width="12" style="416" bestFit="1" customWidth="1"/>
    <col min="26" max="26" width="8.85546875" style="416" customWidth="1"/>
    <col min="27" max="27" width="21.85546875" style="416" bestFit="1" customWidth="1"/>
    <col min="28" max="28" width="8.85546875" style="422" customWidth="1"/>
    <col min="29" max="29" width="8.85546875" style="433" customWidth="1"/>
    <col min="30" max="37" width="9.140625" style="433"/>
    <col min="38" max="41" width="9.140625" style="434"/>
    <col min="42" max="16384" width="9.140625" style="435"/>
  </cols>
  <sheetData>
    <row r="1" spans="1:24" ht="31.5" customHeight="1">
      <c r="V1" s="544" t="s">
        <v>608</v>
      </c>
      <c r="W1" s="544"/>
      <c r="X1" s="544"/>
    </row>
    <row r="2" spans="1:24" ht="31.5" customHeight="1">
      <c r="V2" s="402" t="str">
        <f>IF(COUNTIF(V3:V2658,"FALSE")&gt;0,"NO","YES")</f>
        <v>YES</v>
      </c>
      <c r="W2" s="290"/>
      <c r="X2" s="402" t="str">
        <f>IF(COUNTIF(X3:X2658,"FALSE")&gt;0,"NO","YES")</f>
        <v>YES</v>
      </c>
    </row>
    <row r="3" spans="1:24" ht="31.5" customHeight="1"/>
    <row r="4" spans="1:24" ht="31.5" customHeight="1"/>
    <row r="5" spans="1:24" ht="31.5" customHeight="1"/>
    <row r="6" spans="1:24" ht="31.5" customHeight="1"/>
    <row r="7" spans="1:24" ht="31.5" customHeight="1"/>
    <row r="8" spans="1:24" ht="31.5" customHeight="1"/>
    <row r="9" spans="1:24" ht="31.5" customHeight="1"/>
    <row r="10" spans="1:24" ht="31.5" customHeight="1"/>
    <row r="11" spans="1:24" ht="31.5" customHeight="1"/>
    <row r="12" spans="1:24" ht="31.5" customHeight="1"/>
    <row r="13" spans="1:24" ht="31.5" customHeight="1"/>
    <row r="14" spans="1:24" ht="31.5" customHeight="1">
      <c r="A14" s="522"/>
      <c r="B14" s="522"/>
      <c r="C14" s="522"/>
      <c r="D14" s="522"/>
      <c r="E14" s="522"/>
      <c r="F14" s="522"/>
      <c r="G14" s="522"/>
      <c r="H14" s="522"/>
      <c r="I14" s="522"/>
      <c r="J14" s="522"/>
      <c r="K14" s="522"/>
      <c r="L14" s="522"/>
      <c r="M14" s="523"/>
      <c r="N14" s="523"/>
      <c r="O14" s="523"/>
      <c r="P14" s="523"/>
      <c r="Q14" s="522"/>
    </row>
    <row r="15" spans="1:24" ht="36" customHeight="1">
      <c r="A15" s="522"/>
      <c r="B15" s="522"/>
      <c r="C15" s="522"/>
      <c r="D15" s="522"/>
      <c r="E15" s="522"/>
      <c r="F15" s="522"/>
      <c r="G15" s="522"/>
      <c r="H15" s="522"/>
      <c r="I15" s="522"/>
      <c r="J15" s="522"/>
      <c r="K15" s="522"/>
      <c r="L15" s="522"/>
      <c r="M15" s="524"/>
      <c r="N15" s="523"/>
      <c r="O15" s="523"/>
      <c r="P15" s="523"/>
      <c r="Q15" s="522"/>
    </row>
    <row r="16" spans="1:24" ht="36" customHeight="1">
      <c r="A16" s="545" t="str">
        <f>Criteria!E9</f>
        <v>ABC PARTNERSHIP</v>
      </c>
      <c r="B16" s="545"/>
      <c r="C16" s="545"/>
      <c r="D16" s="545"/>
      <c r="E16" s="545"/>
      <c r="F16" s="545"/>
      <c r="G16" s="545"/>
      <c r="H16" s="545"/>
      <c r="I16" s="545"/>
      <c r="J16" s="545"/>
      <c r="K16" s="545"/>
      <c r="L16" s="545"/>
      <c r="M16" s="545"/>
      <c r="N16" s="545"/>
      <c r="O16" s="545"/>
      <c r="P16" s="545"/>
      <c r="Q16" s="545"/>
    </row>
    <row r="17" spans="1:17" ht="36" customHeight="1">
      <c r="A17" s="502"/>
      <c r="B17" s="502"/>
      <c r="C17" s="502"/>
      <c r="D17" s="502"/>
      <c r="E17" s="502"/>
      <c r="F17" s="525"/>
      <c r="G17" s="525"/>
      <c r="H17" s="525"/>
      <c r="I17" s="525"/>
      <c r="J17" s="525"/>
      <c r="K17" s="525"/>
      <c r="L17" s="525"/>
      <c r="M17" s="525"/>
      <c r="N17" s="503"/>
      <c r="O17" s="503"/>
      <c r="P17" s="503"/>
      <c r="Q17" s="502"/>
    </row>
    <row r="18" spans="1:17" ht="36" customHeight="1">
      <c r="A18" s="545" t="s">
        <v>1096</v>
      </c>
      <c r="B18" s="545"/>
      <c r="C18" s="545"/>
      <c r="D18" s="545"/>
      <c r="E18" s="545"/>
      <c r="F18" s="545"/>
      <c r="G18" s="545"/>
      <c r="H18" s="545"/>
      <c r="I18" s="545"/>
      <c r="J18" s="545"/>
      <c r="K18" s="545"/>
      <c r="L18" s="545"/>
      <c r="M18" s="545"/>
      <c r="N18" s="545"/>
      <c r="O18" s="545"/>
      <c r="P18" s="545"/>
      <c r="Q18" s="545"/>
    </row>
    <row r="19" spans="1:17" ht="36" customHeight="1">
      <c r="A19" s="502"/>
      <c r="B19" s="502"/>
      <c r="C19" s="502"/>
      <c r="D19" s="502"/>
      <c r="E19" s="502"/>
      <c r="F19" s="525"/>
      <c r="G19" s="525"/>
      <c r="H19" s="525"/>
      <c r="I19" s="525"/>
      <c r="J19" s="525"/>
      <c r="K19" s="525"/>
      <c r="L19" s="525"/>
      <c r="M19" s="525"/>
      <c r="N19" s="525"/>
      <c r="O19" s="503"/>
      <c r="P19" s="503"/>
      <c r="Q19" s="502"/>
    </row>
    <row r="20" spans="1:17" ht="36" customHeight="1">
      <c r="A20" s="545" t="str">
        <f>Criteria!E18</f>
        <v>28 FEBRUARY 2026</v>
      </c>
      <c r="B20" s="545"/>
      <c r="C20" s="545"/>
      <c r="D20" s="545"/>
      <c r="E20" s="545"/>
      <c r="F20" s="545"/>
      <c r="G20" s="545"/>
      <c r="H20" s="545"/>
      <c r="I20" s="545"/>
      <c r="J20" s="545"/>
      <c r="K20" s="545"/>
      <c r="L20" s="545"/>
      <c r="M20" s="545"/>
      <c r="N20" s="545"/>
      <c r="O20" s="545"/>
      <c r="P20" s="545"/>
      <c r="Q20" s="545"/>
    </row>
    <row r="21" spans="1:17" ht="36" customHeight="1">
      <c r="A21" s="522"/>
      <c r="B21" s="522"/>
      <c r="C21" s="522"/>
      <c r="D21" s="522"/>
      <c r="E21" s="522"/>
      <c r="F21" s="522"/>
      <c r="G21" s="522"/>
      <c r="H21" s="522"/>
      <c r="I21" s="522"/>
      <c r="J21" s="522"/>
      <c r="K21" s="522"/>
      <c r="L21" s="522"/>
      <c r="M21" s="524"/>
      <c r="N21" s="523"/>
      <c r="O21" s="523"/>
      <c r="P21" s="523"/>
      <c r="Q21" s="522"/>
    </row>
    <row r="22" spans="1:17" ht="31.5" customHeight="1">
      <c r="A22" s="522"/>
      <c r="B22" s="522"/>
      <c r="C22" s="522"/>
      <c r="D22" s="522"/>
      <c r="E22" s="522"/>
      <c r="F22" s="522"/>
      <c r="G22" s="522"/>
      <c r="H22" s="522"/>
      <c r="I22" s="522"/>
      <c r="J22" s="522"/>
      <c r="K22" s="522"/>
      <c r="L22" s="522"/>
      <c r="M22" s="523"/>
      <c r="N22" s="523"/>
      <c r="O22" s="523"/>
      <c r="P22" s="523"/>
      <c r="Q22" s="522"/>
    </row>
    <row r="23" spans="1:17" ht="31.5" customHeight="1">
      <c r="A23" s="522"/>
      <c r="B23" s="522"/>
      <c r="C23" s="522"/>
      <c r="D23" s="522"/>
      <c r="E23" s="522"/>
      <c r="F23" s="522"/>
      <c r="G23" s="522"/>
      <c r="H23" s="522"/>
      <c r="I23" s="522"/>
      <c r="J23" s="522"/>
      <c r="K23" s="522"/>
      <c r="L23" s="522"/>
      <c r="M23" s="523"/>
      <c r="N23" s="523"/>
      <c r="O23" s="523"/>
      <c r="P23" s="523"/>
      <c r="Q23" s="522"/>
    </row>
    <row r="24" spans="1:17" ht="31.5" customHeight="1">
      <c r="A24" s="522"/>
      <c r="B24" s="522"/>
      <c r="C24" s="522"/>
      <c r="D24" s="522"/>
      <c r="E24" s="522"/>
      <c r="F24" s="522"/>
      <c r="G24" s="522"/>
      <c r="H24" s="522"/>
      <c r="I24" s="522"/>
      <c r="J24" s="522"/>
      <c r="K24" s="522"/>
      <c r="L24" s="522"/>
      <c r="M24" s="523"/>
      <c r="N24" s="523"/>
      <c r="O24" s="523"/>
      <c r="P24" s="523"/>
      <c r="Q24" s="522"/>
    </row>
    <row r="25" spans="1:17" ht="31.5" customHeight="1"/>
    <row r="26" spans="1:17" ht="31.5" customHeight="1"/>
    <row r="27" spans="1:17" ht="31.5" customHeight="1"/>
    <row r="28" spans="1:17" ht="31.5" customHeight="1"/>
    <row r="29" spans="1:17" ht="31.5" customHeight="1"/>
    <row r="30" spans="1:17" ht="31.5" customHeight="1"/>
    <row r="31" spans="1:17" ht="31.5" customHeight="1"/>
    <row r="32" spans="1:17" ht="31.5" customHeight="1"/>
    <row r="33" ht="31.5" customHeight="1"/>
    <row r="34" ht="31.5" customHeight="1"/>
    <row r="35" ht="31.5" customHeight="1"/>
    <row r="36" ht="31.5" customHeight="1"/>
    <row r="37" ht="31.5" customHeight="1"/>
    <row r="38" ht="31.5" customHeight="1"/>
    <row r="39" ht="31.5" customHeight="1"/>
    <row r="40" ht="31.5" customHeight="1"/>
    <row r="41" ht="31.5" customHeight="1"/>
    <row r="42" ht="31.5" customHeight="1"/>
    <row r="43" ht="31.5" customHeight="1"/>
    <row r="44" ht="31.5" customHeight="1"/>
    <row r="45" ht="31.5" customHeight="1"/>
    <row r="46" ht="31.5" customHeight="1"/>
    <row r="47" ht="31.5" customHeight="1"/>
    <row r="48" ht="31.5" customHeight="1"/>
    <row r="49" spans="4:18" ht="31.5" customHeight="1"/>
    <row r="50" spans="4:18" ht="31.5" customHeight="1"/>
    <row r="51" spans="4:18" ht="31.5" customHeight="1"/>
    <row r="52" spans="4:18" ht="31.5" customHeight="1"/>
    <row r="53" spans="4:18" ht="31.5" customHeight="1"/>
    <row r="54" spans="4:18" ht="31.5" customHeight="1"/>
    <row r="55" spans="4:18" ht="31.5" customHeight="1"/>
    <row r="56" spans="4:18" ht="36" customHeight="1"/>
    <row r="57" spans="4:18" ht="36" customHeight="1">
      <c r="D57" s="501" t="str">
        <f>Criteria!E9</f>
        <v>ABC PARTNERSHIP</v>
      </c>
      <c r="E57" s="502"/>
      <c r="F57" s="502"/>
      <c r="G57" s="502"/>
      <c r="H57" s="502"/>
      <c r="I57" s="502"/>
      <c r="J57" s="502"/>
      <c r="K57" s="502"/>
      <c r="L57" s="502"/>
      <c r="M57" s="503"/>
      <c r="N57" s="503"/>
      <c r="O57" s="503"/>
      <c r="P57" s="503"/>
      <c r="Q57" s="502"/>
    </row>
    <row r="58" spans="4:18" ht="36" customHeight="1">
      <c r="D58" s="501" t="str">
        <f>Criteria!E10</f>
        <v>T/A SEAFRONT HOTEL, SEAFRONT RESTAURANT AND SURF SHOP</v>
      </c>
      <c r="E58" s="502"/>
      <c r="F58" s="502"/>
      <c r="G58" s="502"/>
      <c r="H58" s="502"/>
      <c r="I58" s="502"/>
      <c r="J58" s="502"/>
      <c r="K58" s="502"/>
      <c r="L58" s="502"/>
      <c r="M58" s="503"/>
      <c r="N58" s="503"/>
      <c r="O58" s="503"/>
      <c r="P58" s="503"/>
      <c r="Q58" s="502"/>
      <c r="R58" s="432" t="str">
        <f>IF(D58=0,"DELETE"," ")</f>
        <v xml:space="preserve"> </v>
      </c>
    </row>
    <row r="59" spans="4:18" ht="36" customHeight="1">
      <c r="D59" s="501"/>
      <c r="E59" s="502"/>
      <c r="F59" s="502"/>
      <c r="G59" s="502"/>
      <c r="H59" s="502"/>
      <c r="I59" s="502"/>
      <c r="J59" s="502"/>
      <c r="K59" s="502"/>
      <c r="L59" s="502"/>
      <c r="M59" s="503"/>
      <c r="N59" s="503"/>
      <c r="O59" s="503"/>
      <c r="P59" s="503"/>
      <c r="Q59" s="502"/>
    </row>
    <row r="60" spans="4:18" ht="36" customHeight="1">
      <c r="D60" s="501" t="s">
        <v>152</v>
      </c>
      <c r="E60" s="502"/>
      <c r="F60" s="502"/>
      <c r="G60" s="502"/>
      <c r="H60" s="502"/>
      <c r="I60" s="502"/>
      <c r="J60" s="502"/>
      <c r="K60" s="502"/>
      <c r="L60" s="502"/>
      <c r="M60" s="503"/>
      <c r="N60" s="503"/>
      <c r="O60" s="503"/>
      <c r="P60" s="503"/>
      <c r="Q60" s="502"/>
    </row>
    <row r="61" spans="4:18" ht="36" customHeight="1">
      <c r="D61" s="501" t="str">
        <f>Criteria!E18</f>
        <v>28 FEBRUARY 2026</v>
      </c>
      <c r="E61" s="502"/>
      <c r="F61" s="502"/>
      <c r="G61" s="502"/>
      <c r="H61" s="502"/>
      <c r="I61" s="502"/>
      <c r="J61" s="502"/>
      <c r="K61" s="502"/>
      <c r="L61" s="502"/>
      <c r="M61" s="503"/>
      <c r="N61" s="503"/>
      <c r="O61" s="503"/>
      <c r="P61" s="503"/>
      <c r="Q61" s="502"/>
    </row>
    <row r="62" spans="4:18" ht="36" customHeight="1">
      <c r="D62" s="502"/>
      <c r="E62" s="502"/>
      <c r="F62" s="502"/>
      <c r="G62" s="502"/>
      <c r="H62" s="502"/>
      <c r="I62" s="502"/>
      <c r="J62" s="502"/>
      <c r="K62" s="502"/>
      <c r="L62" s="502"/>
      <c r="M62" s="503"/>
      <c r="N62" s="503"/>
      <c r="O62" s="503"/>
      <c r="P62" s="503"/>
      <c r="Q62" s="502"/>
    </row>
    <row r="63" spans="4:18" ht="36" customHeight="1">
      <c r="D63" s="502"/>
      <c r="E63" s="502"/>
      <c r="F63" s="502"/>
      <c r="G63" s="502"/>
      <c r="H63" s="502"/>
      <c r="I63" s="502"/>
      <c r="J63" s="502"/>
      <c r="K63" s="502"/>
      <c r="L63" s="502"/>
      <c r="M63" s="503"/>
      <c r="N63" s="503"/>
      <c r="O63" s="503"/>
      <c r="P63" s="503"/>
      <c r="Q63" s="502"/>
    </row>
    <row r="64" spans="4:18" ht="36" customHeight="1">
      <c r="D64" s="502" t="s">
        <v>892</v>
      </c>
      <c r="E64" s="502"/>
      <c r="F64" s="502"/>
      <c r="G64" s="502"/>
      <c r="H64" s="502"/>
      <c r="I64" s="502"/>
      <c r="J64" s="502"/>
      <c r="K64" s="502"/>
      <c r="L64" s="502"/>
      <c r="M64" s="503"/>
      <c r="N64" s="503"/>
      <c r="O64" s="503"/>
      <c r="P64" s="503"/>
      <c r="Q64" s="502"/>
    </row>
    <row r="65" spans="4:17" ht="36" customHeight="1">
      <c r="D65" s="502" t="s">
        <v>891</v>
      </c>
      <c r="E65" s="502"/>
      <c r="F65" s="502"/>
      <c r="G65" s="502"/>
      <c r="H65" s="502"/>
      <c r="I65" s="502"/>
      <c r="J65" s="502"/>
      <c r="K65" s="502"/>
      <c r="L65" s="502"/>
      <c r="M65" s="503"/>
      <c r="N65" s="503"/>
      <c r="O65" s="503"/>
      <c r="P65" s="503"/>
      <c r="Q65" s="502"/>
    </row>
    <row r="66" spans="4:17" ht="36" customHeight="1">
      <c r="D66" s="502"/>
      <c r="E66" s="502"/>
      <c r="F66" s="502"/>
      <c r="G66" s="502"/>
      <c r="H66" s="502"/>
      <c r="I66" s="502"/>
      <c r="J66" s="502"/>
      <c r="K66" s="502"/>
      <c r="L66" s="502"/>
      <c r="M66" s="503"/>
      <c r="N66" s="503"/>
      <c r="O66" s="503"/>
      <c r="P66" s="503"/>
      <c r="Q66" s="502"/>
    </row>
    <row r="67" spans="4:17" ht="36" customHeight="1">
      <c r="D67" s="501" t="s">
        <v>1006</v>
      </c>
      <c r="E67" s="502"/>
      <c r="F67" s="502"/>
      <c r="G67" s="502"/>
      <c r="H67" s="502"/>
      <c r="I67" s="502"/>
      <c r="J67" s="502"/>
      <c r="K67" s="502"/>
      <c r="L67" s="502"/>
      <c r="M67" s="503"/>
      <c r="N67" s="504"/>
      <c r="O67" s="504" t="s">
        <v>1007</v>
      </c>
      <c r="P67" s="503"/>
      <c r="Q67" s="502"/>
    </row>
    <row r="68" spans="4:17" ht="36" customHeight="1">
      <c r="D68" s="502"/>
      <c r="E68" s="502"/>
      <c r="F68" s="502"/>
      <c r="G68" s="502"/>
      <c r="H68" s="502"/>
      <c r="I68" s="502"/>
      <c r="J68" s="502"/>
      <c r="K68" s="502"/>
      <c r="L68" s="502"/>
      <c r="M68" s="503"/>
      <c r="N68" s="503"/>
      <c r="O68" s="503"/>
      <c r="P68" s="503"/>
      <c r="Q68" s="502"/>
    </row>
    <row r="69" spans="4:17" ht="36" customHeight="1">
      <c r="D69" s="502" t="s">
        <v>1008</v>
      </c>
      <c r="E69" s="502"/>
      <c r="F69" s="502"/>
      <c r="G69" s="502"/>
      <c r="H69" s="502"/>
      <c r="I69" s="502"/>
      <c r="J69" s="502"/>
      <c r="K69" s="502"/>
      <c r="L69" s="502"/>
      <c r="M69" s="503"/>
      <c r="N69" s="505"/>
      <c r="O69" s="505">
        <f>Q104</f>
        <v>1</v>
      </c>
      <c r="P69" s="503"/>
      <c r="Q69" s="502"/>
    </row>
    <row r="70" spans="4:17" ht="36" customHeight="1">
      <c r="D70" s="502"/>
      <c r="E70" s="502"/>
      <c r="F70" s="502"/>
      <c r="G70" s="502"/>
      <c r="H70" s="502"/>
      <c r="I70" s="502"/>
      <c r="J70" s="502"/>
      <c r="K70" s="502"/>
      <c r="L70" s="502"/>
      <c r="M70" s="503"/>
      <c r="N70" s="505"/>
      <c r="O70" s="505"/>
      <c r="P70" s="503"/>
      <c r="Q70" s="502"/>
    </row>
    <row r="71" spans="4:17" ht="36" customHeight="1">
      <c r="D71" s="502" t="s">
        <v>1057</v>
      </c>
      <c r="E71" s="502"/>
      <c r="F71" s="502"/>
      <c r="G71" s="502"/>
      <c r="H71" s="502"/>
      <c r="I71" s="502"/>
      <c r="J71" s="502"/>
      <c r="K71" s="502"/>
      <c r="L71" s="502"/>
      <c r="M71" s="503"/>
      <c r="N71" s="505"/>
      <c r="O71" s="505">
        <f>Q152</f>
        <v>2</v>
      </c>
      <c r="P71" s="503"/>
      <c r="Q71" s="502"/>
    </row>
    <row r="72" spans="4:17" ht="36" customHeight="1">
      <c r="D72" s="502"/>
      <c r="E72" s="502"/>
      <c r="F72" s="502"/>
      <c r="G72" s="502"/>
      <c r="H72" s="502"/>
      <c r="I72" s="502"/>
      <c r="J72" s="502"/>
      <c r="K72" s="502"/>
      <c r="L72" s="502"/>
      <c r="M72" s="503"/>
      <c r="N72" s="505"/>
      <c r="O72" s="505"/>
      <c r="P72" s="503"/>
      <c r="Q72" s="502"/>
    </row>
    <row r="73" spans="4:17" ht="36" customHeight="1">
      <c r="D73" s="502" t="s">
        <v>1010</v>
      </c>
      <c r="E73" s="502"/>
      <c r="F73" s="502"/>
      <c r="G73" s="502"/>
      <c r="H73" s="502"/>
      <c r="I73" s="502"/>
      <c r="J73" s="502"/>
      <c r="K73" s="502"/>
      <c r="L73" s="502"/>
      <c r="M73" s="503"/>
      <c r="N73" s="505"/>
      <c r="O73" s="505">
        <f>Q201</f>
        <v>3</v>
      </c>
      <c r="P73" s="503"/>
      <c r="Q73" s="502"/>
    </row>
    <row r="74" spans="4:17" ht="36" customHeight="1">
      <c r="D74" s="502"/>
      <c r="E74" s="502"/>
      <c r="F74" s="502"/>
      <c r="G74" s="502"/>
      <c r="H74" s="502"/>
      <c r="I74" s="502"/>
      <c r="J74" s="502"/>
      <c r="K74" s="502"/>
      <c r="L74" s="502"/>
      <c r="M74" s="503"/>
      <c r="N74" s="505"/>
      <c r="O74" s="505"/>
      <c r="P74" s="503"/>
      <c r="Q74" s="502"/>
    </row>
    <row r="75" spans="4:17" ht="36" customHeight="1">
      <c r="D75" s="502" t="s">
        <v>1011</v>
      </c>
      <c r="E75" s="502"/>
      <c r="F75" s="502"/>
      <c r="G75" s="502"/>
      <c r="H75" s="502"/>
      <c r="I75" s="502"/>
      <c r="J75" s="502"/>
      <c r="K75" s="502"/>
      <c r="L75" s="502"/>
      <c r="M75" s="503"/>
      <c r="N75" s="505"/>
      <c r="O75" s="505">
        <f>Q250</f>
        <v>4</v>
      </c>
      <c r="P75" s="503"/>
      <c r="Q75" s="502"/>
    </row>
    <row r="76" spans="4:17" ht="36" customHeight="1">
      <c r="D76" s="502"/>
      <c r="E76" s="502"/>
      <c r="F76" s="502"/>
      <c r="G76" s="502"/>
      <c r="H76" s="502"/>
      <c r="I76" s="502"/>
      <c r="J76" s="502"/>
      <c r="K76" s="502"/>
      <c r="L76" s="502"/>
      <c r="M76" s="503"/>
      <c r="N76" s="505"/>
      <c r="O76" s="505"/>
      <c r="P76" s="503"/>
      <c r="Q76" s="502"/>
    </row>
    <row r="77" spans="4:17" ht="36" customHeight="1">
      <c r="D77" s="502" t="s">
        <v>1012</v>
      </c>
      <c r="E77" s="502"/>
      <c r="F77" s="502"/>
      <c r="G77" s="502"/>
      <c r="H77" s="502"/>
      <c r="I77" s="502"/>
      <c r="J77" s="502"/>
      <c r="K77" s="502"/>
      <c r="L77" s="502"/>
      <c r="M77" s="503"/>
      <c r="N77" s="505"/>
      <c r="O77" s="505">
        <f>Q304</f>
        <v>5</v>
      </c>
      <c r="P77" s="503"/>
      <c r="Q77" s="502"/>
    </row>
    <row r="78" spans="4:17" ht="36" customHeight="1">
      <c r="D78" s="502"/>
      <c r="E78" s="502"/>
      <c r="F78" s="502"/>
      <c r="G78" s="502"/>
      <c r="H78" s="502"/>
      <c r="I78" s="502"/>
      <c r="J78" s="502"/>
      <c r="K78" s="502"/>
      <c r="L78" s="502"/>
      <c r="M78" s="503"/>
      <c r="N78" s="505"/>
      <c r="O78" s="505"/>
      <c r="P78" s="503"/>
      <c r="Q78" s="502"/>
    </row>
    <row r="79" spans="4:17" ht="36" customHeight="1">
      <c r="D79" s="502" t="s">
        <v>1013</v>
      </c>
      <c r="E79" s="502"/>
      <c r="F79" s="502"/>
      <c r="G79" s="502"/>
      <c r="H79" s="502"/>
      <c r="I79" s="502"/>
      <c r="J79" s="502"/>
      <c r="K79" s="502"/>
      <c r="L79" s="502"/>
      <c r="M79" s="503"/>
      <c r="N79" s="505"/>
      <c r="O79" s="505">
        <f>Q374</f>
        <v>6</v>
      </c>
      <c r="P79" s="503"/>
      <c r="Q79" s="502"/>
    </row>
    <row r="80" spans="4:17" ht="36" customHeight="1">
      <c r="D80" s="502"/>
      <c r="E80" s="502"/>
      <c r="F80" s="502"/>
      <c r="G80" s="502"/>
      <c r="H80" s="502"/>
      <c r="I80" s="502"/>
      <c r="J80" s="502"/>
      <c r="K80" s="502"/>
      <c r="L80" s="502"/>
      <c r="M80" s="503"/>
      <c r="N80" s="505"/>
      <c r="O80" s="505"/>
      <c r="P80" s="503"/>
      <c r="Q80" s="502"/>
    </row>
    <row r="81" spans="4:18" ht="36" customHeight="1">
      <c r="D81" s="502" t="s">
        <v>1015</v>
      </c>
      <c r="E81" s="502"/>
      <c r="F81" s="502"/>
      <c r="G81" s="502"/>
      <c r="H81" s="502"/>
      <c r="I81" s="502"/>
      <c r="J81" s="502"/>
      <c r="K81" s="502"/>
      <c r="L81" s="502"/>
      <c r="M81" s="503"/>
      <c r="N81" s="505"/>
      <c r="O81" s="505" t="str">
        <f>IF(Q448&lt;MAX(Q448:Q1386),CONCATENATE(Q448," - ",MAX(Q448:Q1386)),Q448)</f>
        <v>7 - 31</v>
      </c>
      <c r="P81" s="503"/>
      <c r="Q81" s="502"/>
    </row>
    <row r="82" spans="4:18" ht="36" customHeight="1">
      <c r="D82" s="502"/>
      <c r="E82" s="502"/>
      <c r="F82" s="502"/>
      <c r="G82" s="502"/>
      <c r="H82" s="502"/>
      <c r="I82" s="502"/>
      <c r="J82" s="502"/>
      <c r="K82" s="502"/>
      <c r="L82" s="502"/>
      <c r="M82" s="503"/>
      <c r="N82" s="505"/>
      <c r="O82" s="505"/>
      <c r="P82" s="503"/>
      <c r="Q82" s="502"/>
    </row>
    <row r="83" spans="4:18" ht="36" customHeight="1">
      <c r="D83" s="502" t="s">
        <v>1016</v>
      </c>
      <c r="E83" s="502"/>
      <c r="F83" s="502"/>
      <c r="G83" s="502"/>
      <c r="H83" s="502"/>
      <c r="I83" s="502"/>
      <c r="J83" s="502"/>
      <c r="K83" s="502"/>
      <c r="L83" s="502"/>
      <c r="M83" s="503"/>
      <c r="N83" s="505"/>
      <c r="O83" s="505" t="str">
        <f>IF(Q1387&lt;MAX(Q1387:Q1555),CONCATENATE(Q1387," - ",MAX(Q1387:Q1555)),Q1387)</f>
        <v>32 - 33</v>
      </c>
      <c r="P83" s="503"/>
      <c r="Q83" s="502"/>
    </row>
    <row r="84" spans="4:18" ht="36" customHeight="1">
      <c r="D84" s="502"/>
      <c r="E84" s="502"/>
      <c r="F84" s="502"/>
      <c r="G84" s="502"/>
      <c r="H84" s="502"/>
      <c r="I84" s="502"/>
      <c r="J84" s="502"/>
      <c r="K84" s="502"/>
      <c r="L84" s="502"/>
      <c r="M84" s="503"/>
      <c r="N84" s="505"/>
      <c r="O84" s="505"/>
      <c r="P84" s="503"/>
      <c r="Q84" s="502"/>
    </row>
    <row r="85" spans="4:18" ht="36" customHeight="1">
      <c r="D85" s="502" t="s">
        <v>1017</v>
      </c>
      <c r="E85" s="502"/>
      <c r="F85" s="502"/>
      <c r="G85" s="502"/>
      <c r="H85" s="502"/>
      <c r="I85" s="502"/>
      <c r="J85" s="502"/>
      <c r="K85" s="502"/>
      <c r="L85" s="502"/>
      <c r="M85" s="503"/>
      <c r="N85" s="505"/>
      <c r="O85" s="505">
        <f>Q1556</f>
        <v>34</v>
      </c>
      <c r="P85" s="503"/>
      <c r="Q85" s="502"/>
    </row>
    <row r="86" spans="4:18" ht="36" customHeight="1">
      <c r="D86" s="502"/>
      <c r="E86" s="502"/>
      <c r="F86" s="502"/>
      <c r="G86" s="502"/>
      <c r="H86" s="502"/>
      <c r="I86" s="502"/>
      <c r="J86" s="502"/>
      <c r="K86" s="502"/>
      <c r="L86" s="502"/>
      <c r="M86" s="503"/>
      <c r="N86" s="505"/>
      <c r="O86" s="505"/>
      <c r="P86" s="503"/>
      <c r="Q86" s="502"/>
    </row>
    <row r="87" spans="4:18" ht="36" customHeight="1">
      <c r="D87" s="502" t="s">
        <v>1018</v>
      </c>
      <c r="E87" s="502"/>
      <c r="F87" s="502"/>
      <c r="G87" s="502"/>
      <c r="H87" s="502"/>
      <c r="I87" s="502"/>
      <c r="J87" s="502"/>
      <c r="K87" s="502"/>
      <c r="L87" s="502"/>
      <c r="M87" s="503"/>
      <c r="N87" s="505"/>
      <c r="O87" s="505">
        <f>Q1627</f>
        <v>35</v>
      </c>
      <c r="P87" s="503"/>
      <c r="Q87" s="502"/>
      <c r="R87" s="432" t="str">
        <f>R1628</f>
        <v>DELETE</v>
      </c>
    </row>
    <row r="88" spans="4:18" ht="36" customHeight="1">
      <c r="D88" s="502"/>
      <c r="E88" s="502"/>
      <c r="F88" s="502"/>
      <c r="G88" s="502"/>
      <c r="H88" s="502"/>
      <c r="I88" s="502"/>
      <c r="J88" s="502"/>
      <c r="K88" s="502"/>
      <c r="L88" s="502"/>
      <c r="M88" s="503"/>
      <c r="N88" s="503"/>
      <c r="O88" s="503"/>
      <c r="P88" s="503"/>
      <c r="Q88" s="502"/>
    </row>
    <row r="89" spans="4:18" ht="36" customHeight="1">
      <c r="D89" s="502" t="s">
        <v>1019</v>
      </c>
      <c r="E89" s="502"/>
      <c r="F89" s="502"/>
      <c r="G89" s="502"/>
      <c r="H89" s="502"/>
      <c r="I89" s="502"/>
      <c r="J89" s="502"/>
      <c r="K89" s="502"/>
      <c r="L89" s="502"/>
      <c r="M89" s="503"/>
      <c r="N89" s="503"/>
      <c r="O89" s="503"/>
      <c r="P89" s="503"/>
      <c r="Q89" s="502"/>
      <c r="R89" s="432" t="str">
        <f>IF(Criteria!E14=0,"DELETE"," ")</f>
        <v xml:space="preserve"> </v>
      </c>
    </row>
    <row r="90" spans="4:18" ht="36" customHeight="1">
      <c r="D90" s="502" t="s">
        <v>24</v>
      </c>
      <c r="E90" s="502" t="str">
        <f>CONCATENATE("Detailed income statement"," - ",Criteria!H14)</f>
        <v>Detailed income statement - Seafront Restaurant</v>
      </c>
      <c r="F90" s="502"/>
      <c r="G90" s="502"/>
      <c r="H90" s="502"/>
      <c r="I90" s="502"/>
      <c r="J90" s="502"/>
      <c r="K90" s="502"/>
      <c r="L90" s="502"/>
      <c r="M90" s="503"/>
      <c r="N90" s="503"/>
      <c r="O90" s="503"/>
      <c r="P90" s="503"/>
      <c r="Q90" s="502"/>
      <c r="R90" s="432" t="str">
        <f>IF(Criteria!E14=0,"DELETE"," ")</f>
        <v xml:space="preserve"> </v>
      </c>
    </row>
    <row r="91" spans="4:18" ht="36" customHeight="1">
      <c r="D91" s="502" t="s">
        <v>553</v>
      </c>
      <c r="E91" s="502" t="str">
        <f>CONCATENATE("Detailed income statement"," - ",Criteria!H15)</f>
        <v>Detailed income statement - Surf Shop</v>
      </c>
      <c r="F91" s="502"/>
      <c r="G91" s="502"/>
      <c r="H91" s="502"/>
      <c r="I91" s="502"/>
      <c r="J91" s="502"/>
      <c r="K91" s="502"/>
      <c r="L91" s="502"/>
      <c r="M91" s="503"/>
      <c r="N91" s="503"/>
      <c r="O91" s="503"/>
      <c r="P91" s="503"/>
      <c r="Q91" s="502"/>
      <c r="R91" s="432" t="str">
        <f>IF(Criteria!E15=0,"DELETE"," ")</f>
        <v xml:space="preserve"> </v>
      </c>
    </row>
    <row r="92" spans="4:18" ht="36" customHeight="1">
      <c r="D92" s="502" t="s">
        <v>558</v>
      </c>
      <c r="E92" s="502" t="str">
        <f>CONCATENATE("Detailed income statement"," - ",Criteria!H16)</f>
        <v xml:space="preserve">Detailed income statement - </v>
      </c>
      <c r="F92" s="502"/>
      <c r="G92" s="502"/>
      <c r="H92" s="502"/>
      <c r="I92" s="502"/>
      <c r="J92" s="502"/>
      <c r="K92" s="502"/>
      <c r="L92" s="502"/>
      <c r="M92" s="503"/>
      <c r="N92" s="503"/>
      <c r="O92" s="503"/>
      <c r="P92" s="503"/>
      <c r="Q92" s="502"/>
      <c r="R92" s="432" t="str">
        <f>IF(Criteria!E16=0,"DELETE"," ")</f>
        <v>DELETE</v>
      </c>
    </row>
    <row r="93" spans="4:18" ht="36" customHeight="1">
      <c r="D93" s="502"/>
      <c r="E93" s="502"/>
      <c r="F93" s="502"/>
      <c r="G93" s="502"/>
      <c r="H93" s="502"/>
      <c r="I93" s="502"/>
      <c r="J93" s="502"/>
      <c r="K93" s="502"/>
      <c r="L93" s="502"/>
      <c r="M93" s="503"/>
      <c r="N93" s="503"/>
      <c r="O93" s="503"/>
      <c r="P93" s="503"/>
      <c r="Q93" s="502"/>
    </row>
    <row r="94" spans="4:18" ht="36" customHeight="1">
      <c r="D94" s="501"/>
      <c r="E94" s="502"/>
      <c r="F94" s="502"/>
      <c r="G94" s="502"/>
      <c r="H94" s="502"/>
      <c r="I94" s="502"/>
      <c r="J94" s="502"/>
      <c r="K94" s="502"/>
      <c r="L94" s="502"/>
      <c r="M94" s="503"/>
      <c r="N94" s="503"/>
      <c r="O94" s="503"/>
      <c r="P94" s="503"/>
      <c r="Q94" s="502"/>
    </row>
    <row r="95" spans="4:18" ht="36" customHeight="1">
      <c r="D95" s="502"/>
      <c r="E95" s="502"/>
      <c r="F95" s="502"/>
      <c r="G95" s="502"/>
      <c r="H95" s="502"/>
      <c r="I95" s="502"/>
      <c r="J95" s="502"/>
      <c r="K95" s="502"/>
      <c r="L95" s="502"/>
      <c r="M95" s="503"/>
      <c r="N95" s="503"/>
      <c r="O95" s="503"/>
      <c r="P95" s="503"/>
      <c r="Q95" s="502"/>
    </row>
    <row r="96" spans="4:18" ht="36" customHeight="1">
      <c r="D96" s="502"/>
      <c r="E96" s="502"/>
      <c r="F96" s="502"/>
      <c r="G96" s="502"/>
      <c r="H96" s="502"/>
      <c r="I96" s="502"/>
      <c r="J96" s="502"/>
      <c r="K96" s="502"/>
      <c r="L96" s="502"/>
      <c r="M96" s="503"/>
      <c r="N96" s="503"/>
      <c r="O96" s="503"/>
      <c r="P96" s="503"/>
      <c r="Q96" s="502"/>
    </row>
    <row r="97" spans="4:18" ht="36" customHeight="1">
      <c r="D97" s="502"/>
      <c r="E97" s="502"/>
      <c r="F97" s="502"/>
      <c r="G97" s="502"/>
      <c r="H97" s="502"/>
      <c r="I97" s="502"/>
      <c r="J97" s="502"/>
      <c r="K97" s="502"/>
      <c r="L97" s="502"/>
      <c r="M97" s="503"/>
      <c r="N97" s="503"/>
      <c r="O97" s="503"/>
      <c r="P97" s="503"/>
      <c r="Q97" s="502"/>
    </row>
    <row r="98" spans="4:18" ht="36" customHeight="1">
      <c r="D98" s="502"/>
      <c r="E98" s="502"/>
      <c r="F98" s="502"/>
      <c r="G98" s="502"/>
      <c r="H98" s="502"/>
      <c r="I98" s="502"/>
      <c r="J98" s="502"/>
      <c r="K98" s="502"/>
      <c r="L98" s="502"/>
      <c r="M98" s="503"/>
      <c r="N98" s="503"/>
      <c r="O98" s="503"/>
      <c r="P98" s="503"/>
      <c r="Q98" s="502"/>
    </row>
    <row r="99" spans="4:18" ht="36" customHeight="1">
      <c r="D99" s="502"/>
      <c r="E99" s="502"/>
      <c r="F99" s="502"/>
      <c r="G99" s="502"/>
      <c r="H99" s="502"/>
      <c r="I99" s="502"/>
      <c r="J99" s="502"/>
      <c r="K99" s="502"/>
      <c r="L99" s="502"/>
      <c r="M99" s="503"/>
      <c r="N99" s="503"/>
      <c r="O99" s="503"/>
      <c r="P99" s="503"/>
      <c r="Q99" s="502"/>
    </row>
    <row r="100" spans="4:18" ht="36" customHeight="1">
      <c r="D100" s="502"/>
      <c r="E100" s="502"/>
      <c r="F100" s="502"/>
      <c r="G100" s="502"/>
      <c r="H100" s="502"/>
      <c r="I100" s="502"/>
      <c r="J100" s="502"/>
      <c r="K100" s="502"/>
      <c r="L100" s="502"/>
      <c r="M100" s="503"/>
      <c r="N100" s="503"/>
      <c r="O100" s="503"/>
      <c r="P100" s="503"/>
      <c r="Q100" s="502"/>
    </row>
    <row r="101" spans="4:18" ht="36" customHeight="1">
      <c r="D101" s="502"/>
      <c r="E101" s="502"/>
      <c r="F101" s="502"/>
      <c r="G101" s="502"/>
      <c r="H101" s="502"/>
      <c r="I101" s="502"/>
      <c r="J101" s="502"/>
      <c r="K101" s="502"/>
      <c r="L101" s="502"/>
      <c r="M101" s="503"/>
      <c r="N101" s="503"/>
      <c r="O101" s="503"/>
      <c r="P101" s="503"/>
      <c r="Q101" s="502"/>
    </row>
    <row r="102" spans="4:18" ht="36" customHeight="1">
      <c r="D102" s="502"/>
      <c r="E102" s="502"/>
      <c r="F102" s="502"/>
      <c r="G102" s="502"/>
      <c r="H102" s="502"/>
      <c r="I102" s="502"/>
      <c r="J102" s="502"/>
      <c r="K102" s="502"/>
      <c r="L102" s="502"/>
      <c r="M102" s="503"/>
      <c r="N102" s="503"/>
      <c r="O102" s="503"/>
      <c r="P102" s="503"/>
      <c r="Q102" s="502"/>
    </row>
    <row r="103" spans="4:18" ht="36" customHeight="1">
      <c r="D103" s="502"/>
      <c r="E103" s="502"/>
      <c r="F103" s="502"/>
      <c r="G103" s="502"/>
      <c r="H103" s="502"/>
      <c r="I103" s="502"/>
      <c r="J103" s="502"/>
      <c r="K103" s="502"/>
      <c r="L103" s="502"/>
      <c r="M103" s="503"/>
      <c r="N103" s="503"/>
      <c r="O103" s="503"/>
      <c r="P103" s="503"/>
      <c r="Q103" s="502"/>
    </row>
    <row r="104" spans="4:18" ht="36" customHeight="1">
      <c r="O104" s="380" t="s">
        <v>102</v>
      </c>
      <c r="P104" s="380"/>
      <c r="Q104" s="378">
        <v>1</v>
      </c>
    </row>
    <row r="105" spans="4:18" ht="36" customHeight="1">
      <c r="D105" s="501" t="str">
        <f>Criteria!E9</f>
        <v>ABC PARTNERSHIP</v>
      </c>
      <c r="E105" s="502"/>
      <c r="F105" s="502"/>
      <c r="G105" s="502"/>
      <c r="H105" s="502"/>
      <c r="I105" s="502"/>
      <c r="J105" s="502"/>
      <c r="K105" s="502"/>
      <c r="L105" s="502"/>
      <c r="M105" s="503"/>
      <c r="N105" s="503"/>
      <c r="O105" s="503"/>
      <c r="P105" s="503"/>
      <c r="Q105" s="502"/>
    </row>
    <row r="106" spans="4:18" ht="36" customHeight="1">
      <c r="D106" s="501" t="str">
        <f>Criteria!E10</f>
        <v>T/A SEAFRONT HOTEL, SEAFRONT RESTAURANT AND SURF SHOP</v>
      </c>
      <c r="E106" s="502"/>
      <c r="F106" s="502"/>
      <c r="G106" s="502"/>
      <c r="H106" s="502"/>
      <c r="I106" s="502"/>
      <c r="J106" s="502"/>
      <c r="K106" s="502"/>
      <c r="L106" s="502"/>
      <c r="M106" s="503"/>
      <c r="N106" s="503"/>
      <c r="O106" s="503"/>
      <c r="P106" s="503"/>
      <c r="Q106" s="502"/>
      <c r="R106" s="432" t="str">
        <f>IF(D106=0,"DELETE"," ")</f>
        <v xml:space="preserve"> </v>
      </c>
    </row>
    <row r="107" spans="4:18" ht="36" customHeight="1">
      <c r="D107" s="502"/>
      <c r="E107" s="502"/>
      <c r="F107" s="502"/>
      <c r="G107" s="502"/>
      <c r="H107" s="502"/>
      <c r="I107" s="502"/>
      <c r="J107" s="502"/>
      <c r="K107" s="502"/>
      <c r="L107" s="502"/>
      <c r="M107" s="503"/>
      <c r="N107" s="503"/>
      <c r="O107" s="503"/>
      <c r="P107" s="503"/>
      <c r="Q107" s="502"/>
    </row>
    <row r="108" spans="4:18" ht="36" customHeight="1">
      <c r="D108" s="502"/>
      <c r="E108" s="502"/>
      <c r="F108" s="502"/>
      <c r="G108" s="502"/>
      <c r="H108" s="502"/>
      <c r="I108" s="502"/>
      <c r="J108" s="502"/>
      <c r="K108" s="502"/>
      <c r="L108" s="502"/>
      <c r="M108" s="503"/>
      <c r="N108" s="503"/>
      <c r="O108" s="503"/>
      <c r="P108" s="503"/>
      <c r="Q108" s="502"/>
    </row>
    <row r="109" spans="4:18" ht="36" customHeight="1">
      <c r="D109" s="501" t="s">
        <v>153</v>
      </c>
      <c r="E109" s="502"/>
      <c r="F109" s="502"/>
      <c r="G109" s="502"/>
      <c r="H109" s="502"/>
      <c r="I109" s="502"/>
      <c r="J109" s="502"/>
      <c r="K109" s="502"/>
      <c r="L109" s="502"/>
      <c r="M109" s="503"/>
      <c r="N109" s="503"/>
      <c r="O109" s="503"/>
      <c r="P109" s="503"/>
      <c r="Q109" s="502"/>
    </row>
    <row r="110" spans="4:18" ht="36" customHeight="1">
      <c r="D110" s="502"/>
      <c r="E110" s="502"/>
      <c r="F110" s="502"/>
      <c r="G110" s="502"/>
      <c r="H110" s="502"/>
      <c r="I110" s="502"/>
      <c r="J110" s="502"/>
      <c r="K110" s="502"/>
      <c r="L110" s="502"/>
      <c r="M110" s="503"/>
      <c r="N110" s="503"/>
      <c r="O110" s="503"/>
      <c r="P110" s="503"/>
      <c r="Q110" s="502"/>
    </row>
    <row r="111" spans="4:18" ht="36" customHeight="1">
      <c r="D111" s="502"/>
      <c r="E111" s="502"/>
      <c r="F111" s="502"/>
      <c r="G111" s="502"/>
      <c r="H111" s="502"/>
      <c r="I111" s="502"/>
      <c r="J111" s="502"/>
      <c r="K111" s="502"/>
      <c r="L111" s="502"/>
      <c r="M111" s="503"/>
      <c r="N111" s="503"/>
      <c r="O111" s="503"/>
      <c r="P111" s="503"/>
      <c r="Q111" s="502"/>
    </row>
    <row r="112" spans="4:18" ht="36" customHeight="1">
      <c r="D112" s="502" t="s">
        <v>894</v>
      </c>
      <c r="E112" s="502"/>
      <c r="F112" s="502"/>
      <c r="G112" s="502"/>
      <c r="H112" s="502"/>
      <c r="I112" s="502"/>
      <c r="J112" s="502"/>
      <c r="K112" s="502"/>
      <c r="L112" s="502"/>
      <c r="M112" s="503"/>
      <c r="N112" s="503"/>
      <c r="O112" s="503"/>
      <c r="P112" s="503"/>
      <c r="Q112" s="502"/>
    </row>
    <row r="113" spans="4:18" ht="36" customHeight="1">
      <c r="D113" s="502" t="s">
        <v>893</v>
      </c>
      <c r="E113" s="502"/>
      <c r="F113" s="502"/>
      <c r="G113" s="502"/>
      <c r="H113" s="502"/>
      <c r="I113" s="502"/>
      <c r="J113" s="507" t="s">
        <v>559</v>
      </c>
      <c r="K113" s="502"/>
      <c r="L113" s="502"/>
      <c r="M113" s="503"/>
      <c r="N113" s="503"/>
      <c r="O113" s="503"/>
      <c r="P113" s="503"/>
      <c r="Q113" s="502"/>
    </row>
    <row r="114" spans="4:18" ht="36" customHeight="1">
      <c r="D114" s="502"/>
      <c r="E114" s="502"/>
      <c r="F114" s="502"/>
      <c r="G114" s="502"/>
      <c r="H114" s="502"/>
      <c r="I114" s="502"/>
      <c r="J114" s="507"/>
      <c r="K114" s="502"/>
      <c r="L114" s="502"/>
      <c r="M114" s="503"/>
      <c r="N114" s="503"/>
      <c r="O114" s="503"/>
      <c r="P114" s="503"/>
      <c r="Q114" s="502"/>
    </row>
    <row r="115" spans="4:18" ht="36" customHeight="1">
      <c r="D115" s="502" t="s">
        <v>717</v>
      </c>
      <c r="E115" s="502"/>
      <c r="F115" s="502"/>
      <c r="G115" s="502"/>
      <c r="H115" s="502"/>
      <c r="I115" s="502"/>
      <c r="J115" s="507" t="s">
        <v>718</v>
      </c>
      <c r="K115" s="502"/>
      <c r="L115" s="502"/>
      <c r="M115" s="503"/>
      <c r="N115" s="503"/>
      <c r="O115" s="503"/>
      <c r="P115" s="503"/>
      <c r="Q115" s="502"/>
    </row>
    <row r="116" spans="4:18" ht="36" customHeight="1">
      <c r="D116" s="502"/>
      <c r="E116" s="502"/>
      <c r="F116" s="502"/>
      <c r="G116" s="502"/>
      <c r="H116" s="502"/>
      <c r="I116" s="502"/>
      <c r="J116" s="507"/>
      <c r="K116" s="502"/>
      <c r="L116" s="502"/>
      <c r="M116" s="503"/>
      <c r="N116" s="503"/>
      <c r="O116" s="503"/>
      <c r="P116" s="503"/>
      <c r="Q116" s="502"/>
    </row>
    <row r="117" spans="4:18" ht="36" customHeight="1">
      <c r="D117" s="502" t="s">
        <v>1003</v>
      </c>
      <c r="E117" s="502"/>
      <c r="F117" s="502"/>
      <c r="G117" s="502"/>
      <c r="H117" s="502"/>
      <c r="I117" s="502"/>
      <c r="J117" s="507"/>
      <c r="K117" s="502"/>
      <c r="L117" s="502"/>
      <c r="M117" s="503"/>
      <c r="N117" s="503"/>
      <c r="O117" s="503"/>
      <c r="P117" s="503"/>
      <c r="Q117" s="502"/>
    </row>
    <row r="118" spans="4:18" ht="36" customHeight="1">
      <c r="D118" s="502" t="s">
        <v>1004</v>
      </c>
      <c r="E118" s="502"/>
      <c r="F118" s="502"/>
      <c r="G118" s="502"/>
      <c r="H118" s="502"/>
      <c r="I118" s="502"/>
      <c r="J118" s="507" t="str">
        <f>Criteria!E32</f>
        <v>Hotel industry</v>
      </c>
      <c r="K118" s="502"/>
      <c r="L118" s="502"/>
      <c r="M118" s="503"/>
      <c r="N118" s="503"/>
      <c r="O118" s="503"/>
      <c r="P118" s="503"/>
      <c r="Q118" s="502"/>
    </row>
    <row r="119" spans="4:18" ht="36" customHeight="1">
      <c r="D119" s="506"/>
      <c r="E119" s="502"/>
      <c r="F119" s="502"/>
      <c r="G119" s="502"/>
      <c r="H119" s="502"/>
      <c r="I119" s="502"/>
      <c r="J119" s="507" t="str">
        <f>Criteria!E33</f>
        <v>Restaurant industry</v>
      </c>
      <c r="K119" s="502"/>
      <c r="L119" s="502"/>
      <c r="M119" s="503"/>
      <c r="N119" s="503"/>
      <c r="O119" s="503"/>
      <c r="P119" s="503"/>
      <c r="Q119" s="502"/>
      <c r="R119" s="432" t="str">
        <f>IF(J119=0,"DELETE"," ")</f>
        <v xml:space="preserve"> </v>
      </c>
    </row>
    <row r="120" spans="4:18" ht="36" customHeight="1">
      <c r="D120" s="502"/>
      <c r="E120" s="502"/>
      <c r="F120" s="502"/>
      <c r="G120" s="502"/>
      <c r="H120" s="502"/>
      <c r="I120" s="502"/>
      <c r="J120" s="507" t="str">
        <f>Criteria!E34</f>
        <v>Surf shop</v>
      </c>
      <c r="K120" s="502"/>
      <c r="L120" s="502"/>
      <c r="M120" s="503"/>
      <c r="N120" s="503"/>
      <c r="O120" s="503"/>
      <c r="P120" s="503"/>
      <c r="Q120" s="502"/>
      <c r="R120" s="432" t="str">
        <f>IF(J120=0,"DELETE"," ")</f>
        <v xml:space="preserve"> </v>
      </c>
    </row>
    <row r="121" spans="4:18" ht="36" customHeight="1">
      <c r="D121" s="502"/>
      <c r="E121" s="502"/>
      <c r="F121" s="502"/>
      <c r="G121" s="502"/>
      <c r="H121" s="502"/>
      <c r="I121" s="502"/>
      <c r="J121" s="507">
        <f>Criteria!E35</f>
        <v>0</v>
      </c>
      <c r="K121" s="502"/>
      <c r="L121" s="502"/>
      <c r="M121" s="503"/>
      <c r="N121" s="503"/>
      <c r="O121" s="503"/>
      <c r="P121" s="503"/>
      <c r="Q121" s="502"/>
      <c r="R121" s="432" t="str">
        <f>IF(J121=0,"DELETE"," ")</f>
        <v>DELETE</v>
      </c>
    </row>
    <row r="122" spans="4:18" ht="36" customHeight="1">
      <c r="D122" s="502"/>
      <c r="E122" s="502"/>
      <c r="F122" s="502"/>
      <c r="G122" s="502"/>
      <c r="H122" s="502"/>
      <c r="I122" s="502"/>
      <c r="J122" s="507"/>
      <c r="K122" s="502"/>
      <c r="L122" s="502"/>
      <c r="M122" s="503"/>
      <c r="N122" s="503"/>
      <c r="O122" s="503"/>
      <c r="P122" s="503"/>
      <c r="Q122" s="502"/>
    </row>
    <row r="123" spans="4:18" ht="36" customHeight="1">
      <c r="D123" s="502" t="s">
        <v>684</v>
      </c>
      <c r="E123" s="502"/>
      <c r="F123" s="502"/>
      <c r="G123" s="502"/>
      <c r="H123" s="502"/>
      <c r="I123" s="502"/>
      <c r="J123" s="507" t="str">
        <f>Criteria!E37</f>
        <v>A Individual</v>
      </c>
      <c r="K123" s="502"/>
      <c r="L123" s="502"/>
      <c r="M123" s="503"/>
      <c r="N123" s="503"/>
      <c r="O123" s="503"/>
      <c r="P123" s="503"/>
      <c r="Q123" s="502"/>
    </row>
    <row r="124" spans="4:18" ht="36" customHeight="1">
      <c r="D124" s="502"/>
      <c r="E124" s="502"/>
      <c r="F124" s="502"/>
      <c r="G124" s="502"/>
      <c r="H124" s="502"/>
      <c r="I124" s="502"/>
      <c r="J124" s="507" t="str">
        <f>Criteria!E38</f>
        <v>B Individual</v>
      </c>
      <c r="K124" s="502"/>
      <c r="L124" s="502"/>
      <c r="M124" s="503"/>
      <c r="N124" s="503"/>
      <c r="O124" s="503"/>
      <c r="P124" s="503"/>
      <c r="Q124" s="502"/>
      <c r="R124" s="432" t="str">
        <f>IF(J124=0,"DELETE"," ")</f>
        <v xml:space="preserve"> </v>
      </c>
    </row>
    <row r="125" spans="4:18" ht="36" customHeight="1">
      <c r="D125" s="502"/>
      <c r="E125" s="502"/>
      <c r="F125" s="502"/>
      <c r="G125" s="502"/>
      <c r="H125" s="502"/>
      <c r="I125" s="502"/>
      <c r="J125" s="507" t="str">
        <f>Criteria!E39</f>
        <v>C Individual</v>
      </c>
      <c r="K125" s="502"/>
      <c r="L125" s="502"/>
      <c r="M125" s="503"/>
      <c r="N125" s="503"/>
      <c r="O125" s="503"/>
      <c r="P125" s="503"/>
      <c r="Q125" s="502"/>
      <c r="R125" s="432" t="str">
        <f>IF(J125=0,"DELETE"," ")</f>
        <v xml:space="preserve"> </v>
      </c>
    </row>
    <row r="126" spans="4:18" ht="36" customHeight="1">
      <c r="D126" s="502"/>
      <c r="E126" s="502"/>
      <c r="F126" s="502"/>
      <c r="G126" s="502"/>
      <c r="H126" s="502"/>
      <c r="I126" s="502"/>
      <c r="J126" s="507" t="str">
        <f>Criteria!E40</f>
        <v>D Individual</v>
      </c>
      <c r="K126" s="502"/>
      <c r="L126" s="502"/>
      <c r="M126" s="503"/>
      <c r="N126" s="503"/>
      <c r="O126" s="503"/>
      <c r="P126" s="503"/>
      <c r="Q126" s="502"/>
      <c r="R126" s="432" t="str">
        <f>IF(J126=0,"DELETE"," ")</f>
        <v xml:space="preserve"> </v>
      </c>
    </row>
    <row r="127" spans="4:18" ht="36" customHeight="1">
      <c r="D127" s="502"/>
      <c r="E127" s="502"/>
      <c r="F127" s="502"/>
      <c r="G127" s="502"/>
      <c r="H127" s="502"/>
      <c r="I127" s="502"/>
      <c r="J127" s="507"/>
      <c r="K127" s="502"/>
      <c r="L127" s="502"/>
      <c r="M127" s="503"/>
      <c r="N127" s="503"/>
      <c r="O127" s="503"/>
      <c r="P127" s="503"/>
      <c r="Q127" s="502"/>
    </row>
    <row r="128" spans="4:18" ht="36" customHeight="1">
      <c r="D128" s="502" t="s">
        <v>795</v>
      </c>
      <c r="E128" s="502"/>
      <c r="F128" s="502"/>
      <c r="G128" s="502"/>
      <c r="H128" s="502"/>
      <c r="I128" s="502"/>
      <c r="J128" s="507">
        <f>Criteria!E45</f>
        <v>0</v>
      </c>
      <c r="K128" s="502"/>
      <c r="L128" s="502"/>
      <c r="M128" s="503"/>
      <c r="N128" s="503"/>
      <c r="O128" s="503"/>
      <c r="P128" s="503"/>
      <c r="Q128" s="502"/>
    </row>
    <row r="129" spans="4:18" ht="36" customHeight="1">
      <c r="D129" s="502"/>
      <c r="E129" s="502"/>
      <c r="F129" s="502"/>
      <c r="G129" s="502"/>
      <c r="H129" s="502"/>
      <c r="I129" s="502"/>
      <c r="J129" s="507">
        <f>Criteria!E46</f>
        <v>0</v>
      </c>
      <c r="K129" s="502"/>
      <c r="L129" s="502"/>
      <c r="M129" s="503"/>
      <c r="N129" s="503"/>
      <c r="O129" s="503"/>
      <c r="P129" s="503"/>
      <c r="Q129" s="502"/>
    </row>
    <row r="130" spans="4:18" ht="36" customHeight="1">
      <c r="D130" s="502"/>
      <c r="E130" s="502"/>
      <c r="F130" s="502"/>
      <c r="G130" s="502"/>
      <c r="H130" s="502"/>
      <c r="I130" s="502"/>
      <c r="J130" s="507">
        <f>Criteria!E47</f>
        <v>0</v>
      </c>
      <c r="K130" s="502"/>
      <c r="L130" s="502"/>
      <c r="M130" s="503"/>
      <c r="N130" s="503"/>
      <c r="O130" s="503"/>
      <c r="P130" s="503"/>
      <c r="Q130" s="502"/>
      <c r="R130" s="432" t="str">
        <f>IF(J130=0,"DELETE"," ")</f>
        <v>DELETE</v>
      </c>
    </row>
    <row r="131" spans="4:18" ht="36" customHeight="1">
      <c r="D131" s="502"/>
      <c r="E131" s="502"/>
      <c r="F131" s="502"/>
      <c r="G131" s="502"/>
      <c r="H131" s="502"/>
      <c r="I131" s="502"/>
      <c r="J131" s="507">
        <f>Criteria!E48</f>
        <v>0</v>
      </c>
      <c r="K131" s="502"/>
      <c r="L131" s="502"/>
      <c r="M131" s="503"/>
      <c r="N131" s="503"/>
      <c r="O131" s="503"/>
      <c r="P131" s="503"/>
      <c r="Q131" s="502"/>
      <c r="R131" s="432" t="str">
        <f>IF(J131=0,"DELETE"," ")</f>
        <v>DELETE</v>
      </c>
    </row>
    <row r="132" spans="4:18" ht="36" customHeight="1">
      <c r="D132" s="502"/>
      <c r="E132" s="502"/>
      <c r="F132" s="502"/>
      <c r="G132" s="502"/>
      <c r="H132" s="502"/>
      <c r="I132" s="502"/>
      <c r="J132" s="507"/>
      <c r="K132" s="502"/>
      <c r="L132" s="502"/>
      <c r="M132" s="503"/>
      <c r="N132" s="503"/>
      <c r="O132" s="503"/>
      <c r="P132" s="503"/>
      <c r="Q132" s="502"/>
    </row>
    <row r="133" spans="4:18" ht="36" customHeight="1">
      <c r="D133" s="502" t="s">
        <v>104</v>
      </c>
      <c r="E133" s="502"/>
      <c r="F133" s="502"/>
      <c r="G133" s="502"/>
      <c r="H133" s="502"/>
      <c r="I133" s="502"/>
      <c r="J133" s="507">
        <f>Criteria!E50</f>
        <v>0</v>
      </c>
      <c r="K133" s="502"/>
      <c r="L133" s="502"/>
      <c r="M133" s="503"/>
      <c r="N133" s="503"/>
      <c r="O133" s="503"/>
      <c r="P133" s="503"/>
      <c r="Q133" s="502"/>
      <c r="R133" s="432" t="str">
        <f>IF(J133=0,"DELETE"," ")</f>
        <v>DELETE</v>
      </c>
    </row>
    <row r="134" spans="4:18" ht="36" customHeight="1">
      <c r="D134" s="502"/>
      <c r="E134" s="502"/>
      <c r="F134" s="502"/>
      <c r="G134" s="502"/>
      <c r="H134" s="502"/>
      <c r="I134" s="502"/>
      <c r="J134" s="507">
        <f>Criteria!E51</f>
        <v>0</v>
      </c>
      <c r="K134" s="502"/>
      <c r="L134" s="502"/>
      <c r="M134" s="503"/>
      <c r="N134" s="503"/>
      <c r="O134" s="503"/>
      <c r="P134" s="503"/>
      <c r="Q134" s="502"/>
      <c r="R134" s="432" t="str">
        <f>IF(J134=0,"DELETE"," ")</f>
        <v>DELETE</v>
      </c>
    </row>
    <row r="135" spans="4:18" ht="36" customHeight="1">
      <c r="D135" s="502"/>
      <c r="E135" s="502"/>
      <c r="F135" s="502"/>
      <c r="G135" s="502"/>
      <c r="H135" s="502"/>
      <c r="I135" s="502"/>
      <c r="J135" s="507">
        <f>Criteria!E52</f>
        <v>0</v>
      </c>
      <c r="K135" s="502"/>
      <c r="L135" s="502"/>
      <c r="M135" s="503"/>
      <c r="N135" s="503"/>
      <c r="O135" s="503"/>
      <c r="P135" s="503"/>
      <c r="Q135" s="502"/>
      <c r="R135" s="432" t="str">
        <f>IF(J135=0,"DELETE"," ")</f>
        <v>DELETE</v>
      </c>
    </row>
    <row r="136" spans="4:18" ht="36" customHeight="1">
      <c r="D136" s="502"/>
      <c r="E136" s="502"/>
      <c r="F136" s="502"/>
      <c r="G136" s="502"/>
      <c r="H136" s="502"/>
      <c r="I136" s="502"/>
      <c r="J136" s="507">
        <f>Criteria!E53</f>
        <v>0</v>
      </c>
      <c r="K136" s="502"/>
      <c r="L136" s="502"/>
      <c r="M136" s="503"/>
      <c r="N136" s="503"/>
      <c r="O136" s="503"/>
      <c r="P136" s="503"/>
      <c r="Q136" s="502"/>
      <c r="R136" s="432" t="str">
        <f>IF(J136=0,"DELETE"," ")</f>
        <v>DELETE</v>
      </c>
    </row>
    <row r="137" spans="4:18" ht="36" customHeight="1">
      <c r="D137" s="502"/>
      <c r="E137" s="502"/>
      <c r="F137" s="502"/>
      <c r="G137" s="502"/>
      <c r="H137" s="502"/>
      <c r="I137" s="502"/>
      <c r="J137" s="507"/>
      <c r="K137" s="502"/>
      <c r="L137" s="502"/>
      <c r="M137" s="503"/>
      <c r="N137" s="503"/>
      <c r="O137" s="503"/>
      <c r="P137" s="503"/>
      <c r="Q137" s="502"/>
    </row>
    <row r="138" spans="4:18" ht="36" customHeight="1">
      <c r="D138" s="502" t="s">
        <v>716</v>
      </c>
      <c r="E138" s="502"/>
      <c r="F138" s="502"/>
      <c r="G138" s="502"/>
      <c r="H138" s="502"/>
      <c r="I138" s="502"/>
      <c r="J138" s="507">
        <f>Criteria!E55</f>
        <v>0</v>
      </c>
      <c r="K138" s="502"/>
      <c r="L138" s="502"/>
      <c r="M138" s="503"/>
      <c r="N138" s="503"/>
      <c r="O138" s="503"/>
      <c r="P138" s="503"/>
      <c r="Q138" s="502"/>
      <c r="R138" s="432" t="str">
        <f t="shared" ref="R138:R140" si="0">IF(J138=0,"DELETE"," ")</f>
        <v>DELETE</v>
      </c>
    </row>
    <row r="139" spans="4:18" ht="36" customHeight="1">
      <c r="D139" s="502"/>
      <c r="E139" s="502"/>
      <c r="F139" s="502"/>
      <c r="G139" s="502"/>
      <c r="H139" s="502"/>
      <c r="I139" s="502"/>
      <c r="J139" s="507">
        <f>Criteria!E56</f>
        <v>0</v>
      </c>
      <c r="K139" s="502"/>
      <c r="L139" s="502"/>
      <c r="M139" s="503"/>
      <c r="N139" s="503"/>
      <c r="O139" s="503"/>
      <c r="P139" s="503"/>
      <c r="Q139" s="502"/>
      <c r="R139" s="432" t="str">
        <f t="shared" si="0"/>
        <v>DELETE</v>
      </c>
    </row>
    <row r="140" spans="4:18" ht="36" customHeight="1">
      <c r="D140" s="502"/>
      <c r="E140" s="502"/>
      <c r="F140" s="502"/>
      <c r="G140" s="502"/>
      <c r="H140" s="502"/>
      <c r="I140" s="502"/>
      <c r="J140" s="507">
        <f>Criteria!E57</f>
        <v>0</v>
      </c>
      <c r="K140" s="502"/>
      <c r="L140" s="502"/>
      <c r="M140" s="503"/>
      <c r="N140" s="503"/>
      <c r="O140" s="503"/>
      <c r="P140" s="503"/>
      <c r="Q140" s="502"/>
      <c r="R140" s="432" t="str">
        <f t="shared" si="0"/>
        <v>DELETE</v>
      </c>
    </row>
    <row r="141" spans="4:18" ht="36" customHeight="1">
      <c r="D141" s="502"/>
      <c r="E141" s="502"/>
      <c r="F141" s="502"/>
      <c r="G141" s="502"/>
      <c r="H141" s="502"/>
      <c r="I141" s="502"/>
      <c r="J141" s="507"/>
      <c r="K141" s="502"/>
      <c r="L141" s="502"/>
      <c r="M141" s="503"/>
      <c r="N141" s="503"/>
      <c r="O141" s="503"/>
      <c r="P141" s="503"/>
      <c r="Q141" s="502"/>
    </row>
    <row r="142" spans="4:18" ht="36" customHeight="1">
      <c r="D142" s="502" t="s">
        <v>183</v>
      </c>
      <c r="E142" s="502"/>
      <c r="F142" s="502"/>
      <c r="G142" s="502"/>
      <c r="H142" s="502"/>
      <c r="I142" s="502"/>
      <c r="J142" s="507"/>
      <c r="K142" s="502"/>
      <c r="L142" s="502"/>
      <c r="M142" s="503"/>
      <c r="N142" s="503"/>
      <c r="O142" s="503"/>
      <c r="P142" s="503"/>
      <c r="Q142" s="502"/>
    </row>
    <row r="143" spans="4:18" ht="36" customHeight="1">
      <c r="D143" s="502"/>
      <c r="E143" s="502"/>
      <c r="F143" s="502"/>
      <c r="G143" s="502"/>
      <c r="H143" s="502"/>
      <c r="I143" s="502"/>
      <c r="J143" s="507"/>
      <c r="K143" s="502"/>
      <c r="L143" s="502"/>
      <c r="M143" s="503"/>
      <c r="N143" s="503"/>
      <c r="O143" s="503"/>
      <c r="P143" s="503"/>
      <c r="Q143" s="502"/>
    </row>
    <row r="144" spans="4:18" ht="36" customHeight="1">
      <c r="D144" s="502"/>
      <c r="E144" s="502"/>
      <c r="F144" s="502"/>
      <c r="G144" s="502"/>
      <c r="H144" s="502"/>
      <c r="I144" s="502"/>
      <c r="J144" s="507"/>
      <c r="K144" s="502"/>
      <c r="L144" s="502"/>
      <c r="M144" s="503"/>
      <c r="N144" s="503"/>
      <c r="O144" s="503"/>
      <c r="P144" s="503"/>
      <c r="Q144" s="502"/>
    </row>
    <row r="145" spans="4:18" ht="36" customHeight="1">
      <c r="D145" s="502"/>
      <c r="E145" s="502"/>
      <c r="F145" s="502"/>
      <c r="G145" s="502"/>
      <c r="H145" s="502"/>
      <c r="I145" s="502"/>
      <c r="J145" s="507"/>
      <c r="K145" s="502"/>
      <c r="L145" s="502"/>
      <c r="M145" s="503"/>
      <c r="N145" s="503"/>
      <c r="O145" s="503"/>
      <c r="P145" s="503"/>
      <c r="Q145" s="502"/>
    </row>
    <row r="146" spans="4:18" ht="36" customHeight="1">
      <c r="D146" s="502"/>
      <c r="E146" s="502"/>
      <c r="F146" s="502"/>
      <c r="G146" s="502"/>
      <c r="H146" s="502"/>
      <c r="I146" s="502"/>
      <c r="J146" s="508"/>
      <c r="K146" s="502"/>
      <c r="L146" s="502"/>
      <c r="M146" s="503"/>
      <c r="N146" s="503"/>
      <c r="O146" s="503"/>
      <c r="P146" s="503"/>
      <c r="Q146" s="502"/>
    </row>
    <row r="147" spans="4:18" ht="36" customHeight="1">
      <c r="D147" s="502"/>
      <c r="E147" s="502"/>
      <c r="F147" s="502"/>
      <c r="G147" s="502"/>
      <c r="H147" s="502"/>
      <c r="I147" s="502"/>
      <c r="J147" s="507"/>
      <c r="K147" s="502"/>
      <c r="L147" s="502"/>
      <c r="M147" s="503"/>
      <c r="N147" s="503"/>
      <c r="O147" s="503"/>
      <c r="P147" s="503"/>
      <c r="Q147" s="502"/>
    </row>
    <row r="148" spans="4:18" ht="36" customHeight="1">
      <c r="D148" s="506"/>
      <c r="E148" s="506"/>
      <c r="F148" s="506"/>
      <c r="G148" s="506"/>
      <c r="H148" s="506"/>
      <c r="I148" s="506"/>
      <c r="J148" s="509"/>
      <c r="K148" s="506"/>
      <c r="L148" s="506"/>
      <c r="M148" s="503"/>
      <c r="N148" s="503"/>
      <c r="O148" s="503"/>
      <c r="P148" s="503"/>
      <c r="Q148" s="502"/>
    </row>
    <row r="149" spans="4:18" ht="36" customHeight="1">
      <c r="D149" s="506"/>
      <c r="E149" s="506"/>
      <c r="F149" s="506"/>
      <c r="G149" s="506"/>
      <c r="H149" s="506"/>
      <c r="I149" s="506"/>
      <c r="J149" s="509"/>
      <c r="K149" s="506"/>
      <c r="L149" s="506"/>
      <c r="M149" s="503"/>
      <c r="N149" s="503"/>
      <c r="O149" s="503"/>
      <c r="P149" s="503"/>
      <c r="Q149" s="502"/>
    </row>
    <row r="150" spans="4:18" ht="36" customHeight="1">
      <c r="D150" s="506"/>
      <c r="E150" s="506"/>
      <c r="F150" s="506"/>
      <c r="G150" s="506"/>
      <c r="H150" s="506"/>
      <c r="I150" s="506"/>
      <c r="J150" s="509"/>
      <c r="K150" s="506"/>
      <c r="L150" s="506"/>
      <c r="M150" s="503"/>
      <c r="N150" s="503"/>
      <c r="O150" s="503"/>
      <c r="P150" s="503"/>
      <c r="Q150" s="502"/>
    </row>
    <row r="151" spans="4:18" ht="36" customHeight="1">
      <c r="D151" s="506"/>
      <c r="E151" s="506"/>
      <c r="F151" s="506"/>
      <c r="G151" s="506"/>
      <c r="H151" s="506"/>
      <c r="I151" s="506"/>
      <c r="J151" s="509"/>
      <c r="K151" s="506"/>
      <c r="L151" s="506"/>
      <c r="M151" s="503"/>
      <c r="N151" s="503"/>
      <c r="O151" s="503"/>
      <c r="P151" s="503"/>
      <c r="Q151" s="502"/>
    </row>
    <row r="152" spans="4:18" ht="36" customHeight="1">
      <c r="D152" s="435"/>
      <c r="E152" s="435"/>
      <c r="F152" s="435"/>
      <c r="G152" s="435"/>
      <c r="H152" s="435"/>
      <c r="I152" s="435"/>
      <c r="J152" s="435"/>
      <c r="K152" s="435"/>
      <c r="L152" s="435"/>
      <c r="M152" s="431"/>
      <c r="O152" s="380" t="s">
        <v>102</v>
      </c>
      <c r="P152" s="380"/>
      <c r="Q152" s="378">
        <f>MAX($Q$104:Q151)+1</f>
        <v>2</v>
      </c>
    </row>
    <row r="153" spans="4:18" ht="36" customHeight="1">
      <c r="D153" s="501" t="str">
        <f>Criteria!E9</f>
        <v>ABC PARTNERSHIP</v>
      </c>
      <c r="E153" s="502"/>
      <c r="F153" s="502"/>
      <c r="G153" s="502"/>
      <c r="H153" s="502"/>
      <c r="I153" s="502"/>
      <c r="J153" s="502"/>
      <c r="K153" s="502"/>
      <c r="L153" s="502"/>
      <c r="M153" s="503"/>
      <c r="N153" s="503"/>
      <c r="O153" s="503"/>
      <c r="P153" s="503"/>
      <c r="Q153" s="502"/>
    </row>
    <row r="154" spans="4:18" ht="36" customHeight="1">
      <c r="D154" s="501" t="str">
        <f>Criteria!E10</f>
        <v>T/A SEAFRONT HOTEL, SEAFRONT RESTAURANT AND SURF SHOP</v>
      </c>
      <c r="E154" s="502"/>
      <c r="F154" s="502"/>
      <c r="G154" s="502"/>
      <c r="H154" s="502"/>
      <c r="I154" s="502"/>
      <c r="J154" s="502"/>
      <c r="K154" s="502"/>
      <c r="L154" s="502"/>
      <c r="M154" s="503"/>
      <c r="N154" s="503"/>
      <c r="O154" s="503"/>
      <c r="P154" s="503"/>
      <c r="Q154" s="502"/>
      <c r="R154" s="432" t="str">
        <f>IF(D154=0,"DELETE"," ")</f>
        <v xml:space="preserve"> </v>
      </c>
    </row>
    <row r="155" spans="4:18" ht="36" customHeight="1">
      <c r="D155" s="502"/>
      <c r="E155" s="502"/>
      <c r="F155" s="502"/>
      <c r="G155" s="502"/>
      <c r="H155" s="502"/>
      <c r="I155" s="502"/>
      <c r="J155" s="502"/>
      <c r="K155" s="502"/>
      <c r="L155" s="502"/>
      <c r="M155" s="503"/>
      <c r="N155" s="503"/>
      <c r="O155" s="503"/>
      <c r="P155" s="503"/>
      <c r="Q155" s="502"/>
    </row>
    <row r="156" spans="4:18" ht="36" customHeight="1">
      <c r="D156" s="501" t="s">
        <v>688</v>
      </c>
      <c r="E156" s="502"/>
      <c r="F156" s="502"/>
      <c r="G156" s="502"/>
      <c r="H156" s="502"/>
      <c r="I156" s="502"/>
      <c r="J156" s="502"/>
      <c r="K156" s="502"/>
      <c r="L156" s="502"/>
      <c r="M156" s="503"/>
      <c r="N156" s="503"/>
      <c r="O156" s="503"/>
      <c r="P156" s="503"/>
      <c r="Q156" s="502"/>
    </row>
    <row r="157" spans="4:18" ht="36" customHeight="1">
      <c r="D157" s="510"/>
      <c r="E157" s="510"/>
      <c r="F157" s="510"/>
      <c r="G157" s="510"/>
      <c r="H157" s="510"/>
      <c r="I157" s="510"/>
      <c r="J157" s="510"/>
      <c r="K157" s="510"/>
      <c r="L157" s="510"/>
      <c r="M157" s="511"/>
      <c r="N157" s="511"/>
      <c r="O157" s="511"/>
      <c r="P157" s="511"/>
      <c r="Q157" s="510"/>
    </row>
    <row r="158" spans="4:18" ht="36" customHeight="1">
      <c r="D158" s="502"/>
      <c r="E158" s="502"/>
      <c r="F158" s="502"/>
      <c r="G158" s="502"/>
      <c r="H158" s="502"/>
      <c r="I158" s="502"/>
      <c r="J158" s="502"/>
      <c r="K158" s="502"/>
      <c r="L158" s="502"/>
      <c r="M158" s="503"/>
      <c r="N158" s="503"/>
      <c r="O158" s="503"/>
      <c r="P158" s="503"/>
      <c r="Q158" s="502"/>
    </row>
    <row r="159" spans="4:18" ht="36" customHeight="1">
      <c r="D159" s="502"/>
      <c r="E159" s="502"/>
      <c r="F159" s="502"/>
      <c r="G159" s="502"/>
      <c r="H159" s="502"/>
      <c r="I159" s="502"/>
      <c r="J159" s="502"/>
      <c r="K159" s="502"/>
      <c r="L159" s="502"/>
      <c r="M159" s="503"/>
      <c r="N159" s="503"/>
      <c r="O159" s="503"/>
      <c r="P159" s="503"/>
      <c r="Q159" s="502"/>
    </row>
    <row r="160" spans="4:18" ht="36" customHeight="1">
      <c r="D160" s="501" t="s">
        <v>1009</v>
      </c>
      <c r="E160" s="502"/>
      <c r="F160" s="502"/>
      <c r="G160" s="502"/>
      <c r="H160" s="502"/>
      <c r="I160" s="502"/>
      <c r="J160" s="502"/>
      <c r="K160" s="502"/>
      <c r="L160" s="502"/>
      <c r="M160" s="503"/>
      <c r="N160" s="503"/>
      <c r="O160" s="503"/>
      <c r="P160" s="503"/>
      <c r="Q160" s="502"/>
    </row>
    <row r="161" spans="4:17" ht="36" customHeight="1">
      <c r="D161" s="502"/>
      <c r="E161" s="502"/>
      <c r="F161" s="502"/>
      <c r="G161" s="502"/>
      <c r="H161" s="502"/>
      <c r="I161" s="502"/>
      <c r="J161" s="502"/>
      <c r="K161" s="502"/>
      <c r="L161" s="502"/>
      <c r="M161" s="503"/>
      <c r="N161" s="503"/>
      <c r="O161" s="503"/>
      <c r="P161" s="503"/>
      <c r="Q161" s="502"/>
    </row>
    <row r="162" spans="4:17" ht="36" customHeight="1">
      <c r="D162" s="542" t="str">
        <f>CONCATENATE("The partners are responsible for the preparation and fair presentation of the annual Financial Statements of ",Criteria!E11,", comprising the statement of financial position as at ",Criteria!G22," and the statements of comprehensive income and cash flows for the year then ended and the notes to the Financial Statements, which include other explanatory notes.")</f>
        <v>The partners are responsible for the preparation and fair presentation of the annual Financial Statements of ABC Partnership, comprising the statement of financial position as at 28 February 2026 and the statements of comprehensive income and cash flows for the year then ended and the notes to the Financial Statements, which include other explanatory notes.</v>
      </c>
      <c r="E162" s="542"/>
      <c r="F162" s="542"/>
      <c r="G162" s="542"/>
      <c r="H162" s="542"/>
      <c r="I162" s="542"/>
      <c r="J162" s="542"/>
      <c r="K162" s="542"/>
      <c r="L162" s="542"/>
      <c r="M162" s="542"/>
      <c r="N162" s="542"/>
      <c r="O162" s="542"/>
      <c r="P162" s="542"/>
      <c r="Q162" s="542"/>
    </row>
    <row r="163" spans="4:17" ht="36" customHeight="1">
      <c r="D163" s="542"/>
      <c r="E163" s="542"/>
      <c r="F163" s="542"/>
      <c r="G163" s="542"/>
      <c r="H163" s="542"/>
      <c r="I163" s="542"/>
      <c r="J163" s="542"/>
      <c r="K163" s="542"/>
      <c r="L163" s="542"/>
      <c r="M163" s="542"/>
      <c r="N163" s="542"/>
      <c r="O163" s="542"/>
      <c r="P163" s="542"/>
      <c r="Q163" s="542"/>
    </row>
    <row r="164" spans="4:17" ht="36" customHeight="1">
      <c r="D164" s="542"/>
      <c r="E164" s="542"/>
      <c r="F164" s="542"/>
      <c r="G164" s="542"/>
      <c r="H164" s="542"/>
      <c r="I164" s="542"/>
      <c r="J164" s="542"/>
      <c r="K164" s="542"/>
      <c r="L164" s="542"/>
      <c r="M164" s="542"/>
      <c r="N164" s="542"/>
      <c r="O164" s="542"/>
      <c r="P164" s="542"/>
      <c r="Q164" s="542"/>
    </row>
    <row r="165" spans="4:17" ht="36" customHeight="1">
      <c r="D165" s="542"/>
      <c r="E165" s="542"/>
      <c r="F165" s="542"/>
      <c r="G165" s="542"/>
      <c r="H165" s="542"/>
      <c r="I165" s="542"/>
      <c r="J165" s="542"/>
      <c r="K165" s="542"/>
      <c r="L165" s="542"/>
      <c r="M165" s="542"/>
      <c r="N165" s="542"/>
      <c r="O165" s="542"/>
      <c r="P165" s="542"/>
      <c r="Q165" s="542"/>
    </row>
    <row r="166" spans="4:17" ht="36" customHeight="1">
      <c r="D166" s="542"/>
      <c r="E166" s="542"/>
      <c r="F166" s="542"/>
      <c r="G166" s="542"/>
      <c r="H166" s="542"/>
      <c r="I166" s="542"/>
      <c r="J166" s="542"/>
      <c r="K166" s="542"/>
      <c r="L166" s="542"/>
      <c r="M166" s="542"/>
      <c r="N166" s="542"/>
      <c r="O166" s="542"/>
      <c r="P166" s="542"/>
      <c r="Q166" s="542"/>
    </row>
    <row r="167" spans="4:17" ht="36" customHeight="1">
      <c r="D167" s="502"/>
      <c r="E167" s="502"/>
      <c r="F167" s="502"/>
      <c r="G167" s="502"/>
      <c r="H167" s="502"/>
      <c r="I167" s="502"/>
      <c r="J167" s="502"/>
      <c r="K167" s="502"/>
      <c r="L167" s="502"/>
      <c r="M167" s="503"/>
      <c r="N167" s="503"/>
      <c r="O167" s="503"/>
      <c r="P167" s="503"/>
      <c r="Q167" s="502"/>
    </row>
    <row r="168" spans="4:17" ht="36" customHeight="1">
      <c r="D168" s="502" t="s">
        <v>1073</v>
      </c>
      <c r="E168" s="502"/>
      <c r="F168" s="502"/>
      <c r="G168" s="502"/>
      <c r="H168" s="502"/>
      <c r="I168" s="502"/>
      <c r="J168" s="502"/>
      <c r="K168" s="502"/>
      <c r="L168" s="502"/>
      <c r="M168" s="503"/>
      <c r="N168" s="503"/>
      <c r="O168" s="503"/>
      <c r="P168" s="503"/>
      <c r="Q168" s="502"/>
    </row>
    <row r="169" spans="4:17" ht="36" customHeight="1">
      <c r="D169" s="502" t="s">
        <v>1074</v>
      </c>
      <c r="E169" s="502"/>
      <c r="F169" s="502"/>
      <c r="G169" s="502"/>
      <c r="H169" s="502"/>
      <c r="I169" s="502"/>
      <c r="J169" s="502"/>
      <c r="K169" s="502"/>
      <c r="L169" s="502"/>
      <c r="M169" s="503"/>
      <c r="N169" s="503"/>
      <c r="O169" s="503"/>
      <c r="P169" s="503"/>
      <c r="Q169" s="502"/>
    </row>
    <row r="170" spans="4:17" ht="36" customHeight="1">
      <c r="D170" s="502" t="s">
        <v>1075</v>
      </c>
      <c r="E170" s="502"/>
      <c r="F170" s="502"/>
      <c r="G170" s="502"/>
      <c r="H170" s="502"/>
      <c r="I170" s="502"/>
      <c r="J170" s="502"/>
      <c r="K170" s="502"/>
      <c r="L170" s="502"/>
      <c r="M170" s="503"/>
      <c r="N170" s="503"/>
      <c r="O170" s="503"/>
      <c r="P170" s="503"/>
      <c r="Q170" s="502"/>
    </row>
    <row r="171" spans="4:17" ht="36" customHeight="1">
      <c r="D171" s="502" t="s">
        <v>1076</v>
      </c>
      <c r="E171" s="502"/>
      <c r="F171" s="502"/>
      <c r="G171" s="502"/>
      <c r="H171" s="502"/>
      <c r="I171" s="502"/>
      <c r="J171" s="502"/>
      <c r="K171" s="502"/>
      <c r="L171" s="502"/>
      <c r="M171" s="503"/>
      <c r="N171" s="503"/>
      <c r="O171" s="503"/>
      <c r="P171" s="503"/>
      <c r="Q171" s="502"/>
    </row>
    <row r="172" spans="4:17" ht="36" customHeight="1">
      <c r="D172" s="502"/>
      <c r="E172" s="502"/>
      <c r="F172" s="502"/>
      <c r="G172" s="502"/>
      <c r="H172" s="502"/>
      <c r="I172" s="502"/>
      <c r="J172" s="502"/>
      <c r="K172" s="502"/>
      <c r="L172" s="502"/>
      <c r="M172" s="503"/>
      <c r="N172" s="503"/>
      <c r="O172" s="503"/>
      <c r="P172" s="503"/>
      <c r="Q172" s="502"/>
    </row>
    <row r="173" spans="4:17" ht="36" customHeight="1">
      <c r="D173" s="501" t="s">
        <v>1037</v>
      </c>
      <c r="E173" s="502"/>
      <c r="F173" s="502"/>
      <c r="G173" s="502"/>
      <c r="H173" s="502"/>
      <c r="I173" s="502"/>
      <c r="J173" s="502"/>
      <c r="K173" s="502"/>
      <c r="L173" s="502"/>
      <c r="M173" s="503"/>
      <c r="N173" s="503"/>
      <c r="O173" s="503"/>
      <c r="P173" s="503"/>
      <c r="Q173" s="502"/>
    </row>
    <row r="174" spans="4:17" ht="36" customHeight="1">
      <c r="D174" s="502"/>
      <c r="E174" s="502"/>
      <c r="F174" s="502"/>
      <c r="G174" s="502"/>
      <c r="H174" s="502"/>
      <c r="I174" s="502"/>
      <c r="J174" s="502"/>
      <c r="K174" s="502"/>
      <c r="L174" s="502"/>
      <c r="M174" s="503"/>
      <c r="N174" s="503"/>
      <c r="O174" s="503"/>
      <c r="P174" s="503"/>
      <c r="Q174" s="502"/>
    </row>
    <row r="175" spans="4:17" ht="36" customHeight="1">
      <c r="D175" s="542" t="str">
        <f>CONCATENATE("The annual Financial Statements of ",Criteria!E11,", as identified in the first paragraph, were approved by the partners and signed on their behalf by:")</f>
        <v>The annual Financial Statements of ABC Partnership, as identified in the first paragraph, were approved by the partners and signed on their behalf by:</v>
      </c>
      <c r="E175" s="542"/>
      <c r="F175" s="542"/>
      <c r="G175" s="542"/>
      <c r="H175" s="542"/>
      <c r="I175" s="542"/>
      <c r="J175" s="542"/>
      <c r="K175" s="542"/>
      <c r="L175" s="542"/>
      <c r="M175" s="542"/>
      <c r="N175" s="542"/>
      <c r="O175" s="542"/>
      <c r="P175" s="542"/>
      <c r="Q175" s="542"/>
    </row>
    <row r="176" spans="4:17" ht="36" customHeight="1">
      <c r="D176" s="542"/>
      <c r="E176" s="542"/>
      <c r="F176" s="542"/>
      <c r="G176" s="542"/>
      <c r="H176" s="542"/>
      <c r="I176" s="542"/>
      <c r="J176" s="542"/>
      <c r="K176" s="542"/>
      <c r="L176" s="542"/>
      <c r="M176" s="542"/>
      <c r="N176" s="542"/>
      <c r="O176" s="542"/>
      <c r="P176" s="542"/>
      <c r="Q176" s="542"/>
    </row>
    <row r="177" spans="4:17" ht="36" customHeight="1">
      <c r="D177" s="542"/>
      <c r="E177" s="542"/>
      <c r="F177" s="542"/>
      <c r="G177" s="542"/>
      <c r="H177" s="542"/>
      <c r="I177" s="542"/>
      <c r="J177" s="542"/>
      <c r="K177" s="542"/>
      <c r="L177" s="542"/>
      <c r="M177" s="542"/>
      <c r="N177" s="542"/>
      <c r="O177" s="542"/>
      <c r="P177" s="542"/>
      <c r="Q177" s="542"/>
    </row>
    <row r="178" spans="4:17" ht="36" customHeight="1">
      <c r="D178" s="502"/>
      <c r="E178" s="502"/>
      <c r="F178" s="502"/>
      <c r="G178" s="502"/>
      <c r="H178" s="502"/>
      <c r="I178" s="502"/>
      <c r="J178" s="502"/>
      <c r="K178" s="502"/>
      <c r="L178" s="502"/>
      <c r="M178" s="503"/>
      <c r="N178" s="503"/>
      <c r="O178" s="503"/>
      <c r="P178" s="503"/>
      <c r="Q178" s="502"/>
    </row>
    <row r="179" spans="4:17" ht="36" customHeight="1">
      <c r="D179" s="502"/>
      <c r="E179" s="502"/>
      <c r="F179" s="502"/>
      <c r="G179" s="502"/>
      <c r="H179" s="502"/>
      <c r="I179" s="502"/>
      <c r="J179" s="502"/>
      <c r="K179" s="502"/>
      <c r="L179" s="502"/>
      <c r="M179" s="503"/>
      <c r="N179" s="503"/>
      <c r="O179" s="503"/>
      <c r="P179" s="503"/>
      <c r="Q179" s="502"/>
    </row>
    <row r="180" spans="4:17" ht="36" customHeight="1">
      <c r="D180" s="502"/>
      <c r="E180" s="502"/>
      <c r="F180" s="502"/>
      <c r="G180" s="502"/>
      <c r="H180" s="502"/>
      <c r="I180" s="502"/>
      <c r="J180" s="502"/>
      <c r="K180" s="502"/>
      <c r="L180" s="502"/>
      <c r="M180" s="503"/>
      <c r="N180" s="503"/>
      <c r="O180" s="503"/>
      <c r="P180" s="503"/>
      <c r="Q180" s="502"/>
    </row>
    <row r="181" spans="4:17" ht="36" customHeight="1">
      <c r="D181" s="502"/>
      <c r="E181" s="502"/>
      <c r="F181" s="502"/>
      <c r="G181" s="502"/>
      <c r="H181" s="502"/>
      <c r="I181" s="502"/>
      <c r="J181" s="502"/>
      <c r="K181" s="502"/>
      <c r="L181" s="502"/>
      <c r="M181" s="503"/>
      <c r="N181" s="503"/>
      <c r="O181" s="503"/>
      <c r="P181" s="503"/>
      <c r="Q181" s="502"/>
    </row>
    <row r="182" spans="4:17" ht="36" customHeight="1">
      <c r="D182" s="502"/>
      <c r="E182" s="502"/>
      <c r="F182" s="502"/>
      <c r="G182" s="502"/>
      <c r="H182" s="502"/>
      <c r="I182" s="502"/>
      <c r="J182" s="502"/>
      <c r="K182" s="502"/>
      <c r="L182" s="502"/>
      <c r="M182" s="503"/>
      <c r="N182" s="503"/>
      <c r="O182" s="503"/>
      <c r="P182" s="503"/>
      <c r="Q182" s="502"/>
    </row>
    <row r="183" spans="4:17" ht="36" customHeight="1">
      <c r="D183" s="502"/>
      <c r="E183" s="502"/>
      <c r="F183" s="502"/>
      <c r="G183" s="502"/>
      <c r="H183" s="502"/>
      <c r="I183" s="502"/>
      <c r="J183" s="502"/>
      <c r="K183" s="502"/>
      <c r="L183" s="502"/>
      <c r="M183" s="503"/>
      <c r="N183" s="503"/>
      <c r="O183" s="503"/>
      <c r="P183" s="503"/>
      <c r="Q183" s="502"/>
    </row>
    <row r="184" spans="4:17" ht="36" customHeight="1">
      <c r="D184" s="502"/>
      <c r="E184" s="502"/>
      <c r="F184" s="502"/>
      <c r="G184" s="502"/>
      <c r="H184" s="502"/>
      <c r="I184" s="502"/>
      <c r="J184" s="502"/>
      <c r="K184" s="502"/>
      <c r="L184" s="502"/>
      <c r="M184" s="503"/>
      <c r="N184" s="503"/>
      <c r="O184" s="503"/>
      <c r="P184" s="503"/>
      <c r="Q184" s="502"/>
    </row>
    <row r="185" spans="4:17" ht="36" customHeight="1">
      <c r="D185" s="502"/>
      <c r="E185" s="502"/>
      <c r="F185" s="502"/>
      <c r="G185" s="502"/>
      <c r="H185" s="502"/>
      <c r="I185" s="502"/>
      <c r="J185" s="502"/>
      <c r="K185" s="502"/>
      <c r="L185" s="502"/>
      <c r="M185" s="503"/>
      <c r="N185" s="503"/>
      <c r="O185" s="503"/>
      <c r="P185" s="503"/>
      <c r="Q185" s="502"/>
    </row>
    <row r="186" spans="4:17" ht="36" customHeight="1">
      <c r="D186" s="502"/>
      <c r="E186" s="502"/>
      <c r="F186" s="502"/>
      <c r="G186" s="502"/>
      <c r="H186" s="502"/>
      <c r="I186" s="502"/>
      <c r="J186" s="502"/>
      <c r="K186" s="502"/>
      <c r="L186" s="502"/>
      <c r="M186" s="503"/>
      <c r="N186" s="503"/>
      <c r="O186" s="503"/>
      <c r="P186" s="503"/>
      <c r="Q186" s="502"/>
    </row>
    <row r="187" spans="4:17" ht="36" customHeight="1">
      <c r="D187" s="502" t="s">
        <v>143</v>
      </c>
      <c r="E187" s="502"/>
      <c r="F187" s="502"/>
      <c r="G187" s="502"/>
      <c r="H187" s="502"/>
      <c r="I187" s="502"/>
      <c r="J187" s="502"/>
      <c r="K187" s="502"/>
      <c r="L187" s="502"/>
      <c r="M187" s="503" t="str">
        <f>IF(Criteria!F38="Signature",D187," ")</f>
        <v>. . . . . . . . . . . . . . . . . . . . . . .</v>
      </c>
      <c r="N187" s="503"/>
      <c r="O187" s="503"/>
      <c r="P187" s="503"/>
      <c r="Q187" s="502"/>
    </row>
    <row r="188" spans="4:17" ht="36" customHeight="1">
      <c r="D188" s="502" t="str">
        <f>Criteria!E37</f>
        <v>A Individual</v>
      </c>
      <c r="E188" s="502"/>
      <c r="F188" s="502"/>
      <c r="G188" s="502"/>
      <c r="H188" s="502"/>
      <c r="I188" s="502"/>
      <c r="J188" s="502"/>
      <c r="K188" s="502"/>
      <c r="L188" s="502"/>
      <c r="M188" s="503" t="str">
        <f>IF(Criteria!F38="Signature",Criteria!E38," ")</f>
        <v>B Individual</v>
      </c>
      <c r="N188" s="503"/>
      <c r="O188" s="503"/>
      <c r="P188" s="503"/>
      <c r="Q188" s="502"/>
    </row>
    <row r="189" spans="4:17" ht="36" customHeight="1">
      <c r="D189" s="502"/>
      <c r="E189" s="502"/>
      <c r="F189" s="502"/>
      <c r="G189" s="502"/>
      <c r="H189" s="502"/>
      <c r="I189" s="502"/>
      <c r="J189" s="502"/>
      <c r="K189" s="502"/>
      <c r="L189" s="502"/>
      <c r="M189" s="503"/>
      <c r="N189" s="503"/>
      <c r="O189" s="503"/>
      <c r="P189" s="503"/>
      <c r="Q189" s="502"/>
    </row>
    <row r="190" spans="4:17" ht="36" customHeight="1">
      <c r="D190" s="502"/>
      <c r="E190" s="502"/>
      <c r="F190" s="502"/>
      <c r="G190" s="502"/>
      <c r="H190" s="502"/>
      <c r="I190" s="502"/>
      <c r="J190" s="502"/>
      <c r="K190" s="502"/>
      <c r="L190" s="502"/>
      <c r="M190" s="503"/>
      <c r="N190" s="503"/>
      <c r="O190" s="503"/>
      <c r="P190" s="503"/>
      <c r="Q190" s="502"/>
    </row>
    <row r="191" spans="4:17" ht="36" customHeight="1">
      <c r="D191" s="502" t="str">
        <f>Criteria!E27</f>
        <v>Cape Town</v>
      </c>
      <c r="E191" s="502"/>
      <c r="F191" s="502"/>
      <c r="G191" s="502"/>
      <c r="H191" s="502" t="s">
        <v>106</v>
      </c>
      <c r="I191" s="502"/>
      <c r="J191" s="543"/>
      <c r="K191" s="543"/>
      <c r="L191" s="502"/>
      <c r="M191" s="503"/>
      <c r="N191" s="503"/>
      <c r="O191" s="503"/>
      <c r="P191" s="503"/>
      <c r="Q191" s="502"/>
    </row>
    <row r="192" spans="4:17" ht="21" customHeight="1">
      <c r="D192" s="502"/>
      <c r="E192" s="502"/>
      <c r="F192" s="502"/>
      <c r="G192" s="502"/>
      <c r="H192" s="502"/>
      <c r="I192" s="502"/>
      <c r="J192" s="502" t="s">
        <v>630</v>
      </c>
      <c r="K192" s="502"/>
      <c r="L192" s="502"/>
      <c r="M192" s="503"/>
      <c r="N192" s="503"/>
      <c r="O192" s="503"/>
      <c r="P192" s="503"/>
      <c r="Q192" s="502"/>
    </row>
    <row r="193" spans="4:17" ht="36" customHeight="1">
      <c r="D193" s="502"/>
      <c r="E193" s="502"/>
      <c r="F193" s="502"/>
      <c r="G193" s="502"/>
      <c r="H193" s="502"/>
      <c r="I193" s="502"/>
      <c r="J193" s="502"/>
      <c r="K193" s="502"/>
      <c r="L193" s="502"/>
      <c r="M193" s="503"/>
      <c r="N193" s="503"/>
      <c r="O193" s="503"/>
      <c r="P193" s="503"/>
      <c r="Q193" s="502"/>
    </row>
    <row r="194" spans="4:17" ht="36" customHeight="1">
      <c r="D194" s="502"/>
      <c r="E194" s="502"/>
      <c r="F194" s="502"/>
      <c r="G194" s="502"/>
      <c r="H194" s="502"/>
      <c r="I194" s="502"/>
      <c r="J194" s="502"/>
      <c r="K194" s="502"/>
      <c r="L194" s="502"/>
      <c r="M194" s="503"/>
      <c r="N194" s="503"/>
      <c r="O194" s="503"/>
      <c r="P194" s="503"/>
      <c r="Q194" s="502"/>
    </row>
    <row r="195" spans="4:17" ht="36" customHeight="1">
      <c r="D195" s="502"/>
      <c r="E195" s="502"/>
      <c r="F195" s="502"/>
      <c r="G195" s="502"/>
      <c r="H195" s="502"/>
      <c r="I195" s="502"/>
      <c r="J195" s="502"/>
      <c r="K195" s="502"/>
      <c r="L195" s="502"/>
      <c r="M195" s="503"/>
      <c r="N195" s="503"/>
      <c r="O195" s="503"/>
      <c r="P195" s="503"/>
      <c r="Q195" s="502"/>
    </row>
    <row r="196" spans="4:17" ht="36" customHeight="1">
      <c r="D196" s="502"/>
      <c r="E196" s="502"/>
      <c r="F196" s="502"/>
      <c r="G196" s="502"/>
      <c r="H196" s="502"/>
      <c r="I196" s="502"/>
      <c r="J196" s="502"/>
      <c r="K196" s="502"/>
      <c r="L196" s="502"/>
      <c r="M196" s="503"/>
      <c r="N196" s="503"/>
      <c r="O196" s="503"/>
      <c r="P196" s="503"/>
      <c r="Q196" s="502"/>
    </row>
    <row r="197" spans="4:17" ht="36" customHeight="1">
      <c r="D197" s="502"/>
      <c r="E197" s="502"/>
      <c r="F197" s="502"/>
      <c r="G197" s="502"/>
      <c r="H197" s="502"/>
      <c r="I197" s="502"/>
      <c r="J197" s="502"/>
      <c r="K197" s="502"/>
      <c r="L197" s="502"/>
      <c r="M197" s="503"/>
      <c r="N197" s="503"/>
      <c r="O197" s="503"/>
      <c r="P197" s="503"/>
      <c r="Q197" s="502"/>
    </row>
    <row r="198" spans="4:17" ht="36" customHeight="1">
      <c r="D198" s="502"/>
      <c r="E198" s="502"/>
      <c r="F198" s="502"/>
      <c r="G198" s="502"/>
      <c r="H198" s="502"/>
      <c r="I198" s="502"/>
      <c r="J198" s="502"/>
      <c r="K198" s="502"/>
      <c r="L198" s="502"/>
      <c r="M198" s="503"/>
      <c r="N198" s="503"/>
      <c r="O198" s="503"/>
      <c r="P198" s="503"/>
      <c r="Q198" s="502"/>
    </row>
    <row r="199" spans="4:17" ht="36" customHeight="1">
      <c r="D199" s="502"/>
      <c r="E199" s="502"/>
      <c r="F199" s="502"/>
      <c r="G199" s="502"/>
      <c r="H199" s="502"/>
      <c r="I199" s="502"/>
      <c r="J199" s="502"/>
      <c r="K199" s="502"/>
      <c r="L199" s="502"/>
      <c r="M199" s="503"/>
      <c r="N199" s="503"/>
      <c r="O199" s="503"/>
      <c r="P199" s="503"/>
      <c r="Q199" s="502"/>
    </row>
    <row r="200" spans="4:17" ht="36" customHeight="1">
      <c r="D200" s="502"/>
      <c r="E200" s="502"/>
      <c r="F200" s="502"/>
      <c r="G200" s="502"/>
      <c r="H200" s="502"/>
      <c r="I200" s="502"/>
      <c r="J200" s="502"/>
      <c r="K200" s="502"/>
      <c r="L200" s="502"/>
      <c r="M200" s="503"/>
      <c r="N200" s="503"/>
      <c r="O200" s="503"/>
      <c r="P200" s="503"/>
      <c r="Q200" s="502"/>
    </row>
    <row r="201" spans="4:17" ht="36" customHeight="1">
      <c r="M201" s="431"/>
      <c r="O201" s="380" t="s">
        <v>102</v>
      </c>
      <c r="P201" s="380"/>
      <c r="Q201" s="378">
        <f>MAX($Q$104:Q200)+1</f>
        <v>3</v>
      </c>
    </row>
    <row r="202" spans="4:17" ht="36" customHeight="1">
      <c r="D202" s="502"/>
      <c r="E202" s="502"/>
      <c r="F202" s="502"/>
      <c r="G202" s="502"/>
      <c r="H202" s="502"/>
      <c r="I202" s="502"/>
      <c r="J202" s="502"/>
      <c r="K202" s="502"/>
      <c r="L202" s="502"/>
      <c r="M202" s="503"/>
      <c r="N202" s="503"/>
      <c r="O202" s="503"/>
      <c r="P202" s="503"/>
      <c r="Q202" s="502"/>
    </row>
    <row r="203" spans="4:17" ht="36" customHeight="1">
      <c r="D203" s="502"/>
      <c r="E203" s="502"/>
      <c r="F203" s="502"/>
      <c r="G203" s="502"/>
      <c r="H203" s="502"/>
      <c r="I203" s="502"/>
      <c r="J203" s="502"/>
      <c r="K203" s="502"/>
      <c r="L203" s="502"/>
      <c r="M203" s="503"/>
      <c r="N203" s="503"/>
      <c r="O203" s="503"/>
      <c r="P203" s="503"/>
      <c r="Q203" s="502"/>
    </row>
    <row r="204" spans="4:17" ht="36" customHeight="1">
      <c r="D204" s="502"/>
      <c r="E204" s="502"/>
      <c r="F204" s="502"/>
      <c r="G204" s="502"/>
      <c r="H204" s="502"/>
      <c r="I204" s="502"/>
      <c r="J204" s="502"/>
      <c r="K204" s="506"/>
      <c r="L204" s="506"/>
      <c r="M204" s="506"/>
      <c r="N204" s="506"/>
      <c r="O204" s="503"/>
      <c r="P204" s="503"/>
      <c r="Q204" s="502"/>
    </row>
    <row r="205" spans="4:17" ht="36" customHeight="1">
      <c r="D205" s="502"/>
      <c r="E205" s="502"/>
      <c r="F205" s="502"/>
      <c r="G205" s="502"/>
      <c r="H205" s="502"/>
      <c r="I205" s="502"/>
      <c r="J205" s="502"/>
      <c r="K205" s="502"/>
      <c r="L205" s="502"/>
      <c r="M205" s="502"/>
      <c r="N205" s="503"/>
      <c r="O205" s="502"/>
      <c r="P205" s="503"/>
      <c r="Q205" s="502"/>
    </row>
    <row r="206" spans="4:17" ht="36" customHeight="1">
      <c r="D206" s="502"/>
      <c r="E206" s="502"/>
      <c r="F206" s="502"/>
      <c r="G206" s="502"/>
      <c r="H206" s="502"/>
      <c r="I206" s="502"/>
      <c r="J206" s="502"/>
      <c r="K206" s="502"/>
      <c r="L206" s="506"/>
      <c r="M206" s="506"/>
      <c r="N206" s="503"/>
      <c r="O206" s="513"/>
      <c r="P206" s="503"/>
      <c r="Q206" s="502"/>
    </row>
    <row r="207" spans="4:17" ht="36" customHeight="1">
      <c r="D207" s="502"/>
      <c r="E207" s="502"/>
      <c r="F207" s="502"/>
      <c r="G207" s="502"/>
      <c r="H207" s="502"/>
      <c r="I207" s="502"/>
      <c r="J207" s="502"/>
      <c r="K207" s="502"/>
      <c r="L207" s="506"/>
      <c r="M207" s="506"/>
      <c r="N207" s="503"/>
      <c r="O207" s="513"/>
      <c r="P207" s="503"/>
      <c r="Q207" s="502"/>
    </row>
    <row r="208" spans="4:17" ht="36" customHeight="1">
      <c r="D208" s="502"/>
      <c r="E208" s="502"/>
      <c r="F208" s="502"/>
      <c r="G208" s="502"/>
      <c r="H208" s="502"/>
      <c r="I208" s="502"/>
      <c r="J208" s="502"/>
      <c r="K208" s="502"/>
      <c r="L208" s="506"/>
      <c r="M208" s="506"/>
      <c r="N208" s="503"/>
      <c r="O208" s="513"/>
      <c r="P208" s="503"/>
      <c r="Q208" s="502"/>
    </row>
    <row r="209" spans="4:17" ht="36" customHeight="1">
      <c r="D209" s="502"/>
      <c r="E209" s="502"/>
      <c r="F209" s="502"/>
      <c r="G209" s="502"/>
      <c r="H209" s="502"/>
      <c r="I209" s="502"/>
      <c r="J209" s="502"/>
      <c r="K209" s="502"/>
      <c r="L209" s="506"/>
      <c r="M209" s="502"/>
      <c r="N209" s="503"/>
      <c r="O209" s="502"/>
      <c r="P209" s="503"/>
      <c r="Q209" s="502"/>
    </row>
    <row r="210" spans="4:17" ht="36" customHeight="1">
      <c r="D210" s="501" t="s">
        <v>1080</v>
      </c>
      <c r="E210" s="502"/>
      <c r="F210" s="502"/>
      <c r="G210" s="502"/>
      <c r="H210" s="502"/>
      <c r="I210" s="502"/>
      <c r="J210" s="502"/>
      <c r="K210" s="502"/>
      <c r="L210" s="502"/>
      <c r="M210" s="503"/>
      <c r="N210" s="503"/>
      <c r="O210" s="503"/>
      <c r="P210" s="503"/>
      <c r="Q210" s="502"/>
    </row>
    <row r="211" spans="4:17" ht="36" customHeight="1">
      <c r="D211" s="501" t="s">
        <v>1079</v>
      </c>
      <c r="E211" s="502"/>
      <c r="F211" s="502"/>
      <c r="G211" s="502"/>
      <c r="H211" s="502"/>
      <c r="I211" s="502"/>
      <c r="J211" s="502"/>
      <c r="K211" s="502"/>
      <c r="L211" s="502"/>
      <c r="M211" s="503"/>
      <c r="N211" s="503"/>
      <c r="O211" s="503"/>
      <c r="P211" s="503"/>
      <c r="Q211" s="502"/>
    </row>
    <row r="212" spans="4:17" ht="36" customHeight="1">
      <c r="D212" s="501" t="str">
        <f>Criteria!E9</f>
        <v>ABC PARTNERSHIP</v>
      </c>
      <c r="E212" s="502"/>
      <c r="F212" s="502"/>
      <c r="G212" s="502"/>
      <c r="H212" s="502"/>
      <c r="I212" s="502"/>
      <c r="J212" s="502"/>
      <c r="K212" s="502"/>
      <c r="L212" s="502"/>
      <c r="M212" s="503"/>
      <c r="N212" s="503"/>
      <c r="O212" s="503"/>
      <c r="P212" s="503"/>
      <c r="Q212" s="502"/>
    </row>
    <row r="213" spans="4:17" ht="36" customHeight="1">
      <c r="D213" s="502"/>
      <c r="E213" s="502"/>
      <c r="F213" s="502"/>
      <c r="G213" s="502"/>
      <c r="H213" s="502"/>
      <c r="I213" s="502"/>
      <c r="J213" s="502"/>
      <c r="K213" s="502"/>
      <c r="L213" s="502"/>
      <c r="M213" s="503"/>
      <c r="N213" s="503"/>
      <c r="O213" s="503"/>
      <c r="P213" s="503"/>
      <c r="Q213" s="502"/>
    </row>
    <row r="214" spans="4:17" ht="36" customHeight="1">
      <c r="D214" s="542" t="str">
        <f>CONCATENATE("We have compiled the accompanying annual Financial Statements of ",Criteria!E11," as set out on pages ",Q250," to ",MAX(Q250:Q1386),", based on information you have provided. These Financial Statements comprise the statement of financial position as at ",Criteria!G22,", the statement of comprehensive income and statement of cash flows for the year then ended and notes to the Financial Statements, including other explanatory information.")</f>
        <v>We have compiled the accompanying annual Financial Statements of ABC Partnership as set out on pages 4 to 31, based on information you have provided. These Financial Statements comprise the statement of financial position as at 28 February 2026, the statement of comprehensive income and statement of cash flows for the year then ended and notes to the Financial Statements, including other explanatory information.</v>
      </c>
      <c r="E214" s="542"/>
      <c r="F214" s="542"/>
      <c r="G214" s="542"/>
      <c r="H214" s="542"/>
      <c r="I214" s="542"/>
      <c r="J214" s="542"/>
      <c r="K214" s="542"/>
      <c r="L214" s="542"/>
      <c r="M214" s="542"/>
      <c r="N214" s="542"/>
      <c r="O214" s="542"/>
      <c r="P214" s="542"/>
      <c r="Q214" s="542"/>
    </row>
    <row r="215" spans="4:17" ht="36" customHeight="1">
      <c r="D215" s="542"/>
      <c r="E215" s="542"/>
      <c r="F215" s="542"/>
      <c r="G215" s="542"/>
      <c r="H215" s="542"/>
      <c r="I215" s="542"/>
      <c r="J215" s="542"/>
      <c r="K215" s="542"/>
      <c r="L215" s="542"/>
      <c r="M215" s="542"/>
      <c r="N215" s="542"/>
      <c r="O215" s="542"/>
      <c r="P215" s="542"/>
      <c r="Q215" s="542"/>
    </row>
    <row r="216" spans="4:17" ht="36" customHeight="1">
      <c r="D216" s="542"/>
      <c r="E216" s="542"/>
      <c r="F216" s="542"/>
      <c r="G216" s="542"/>
      <c r="H216" s="542"/>
      <c r="I216" s="542"/>
      <c r="J216" s="542"/>
      <c r="K216" s="542"/>
      <c r="L216" s="542"/>
      <c r="M216" s="542"/>
      <c r="N216" s="542"/>
      <c r="O216" s="542"/>
      <c r="P216" s="542"/>
      <c r="Q216" s="542"/>
    </row>
    <row r="217" spans="4:17" ht="36" customHeight="1">
      <c r="D217" s="542"/>
      <c r="E217" s="542"/>
      <c r="F217" s="542"/>
      <c r="G217" s="542"/>
      <c r="H217" s="542"/>
      <c r="I217" s="542"/>
      <c r="J217" s="542"/>
      <c r="K217" s="542"/>
      <c r="L217" s="542"/>
      <c r="M217" s="542"/>
      <c r="N217" s="542"/>
      <c r="O217" s="542"/>
      <c r="P217" s="542"/>
      <c r="Q217" s="542"/>
    </row>
    <row r="218" spans="4:17" ht="36" customHeight="1">
      <c r="D218" s="542"/>
      <c r="E218" s="542"/>
      <c r="F218" s="542"/>
      <c r="G218" s="542"/>
      <c r="H218" s="542"/>
      <c r="I218" s="542"/>
      <c r="J218" s="542"/>
      <c r="K218" s="542"/>
      <c r="L218" s="542"/>
      <c r="M218" s="542"/>
      <c r="N218" s="542"/>
      <c r="O218" s="542"/>
      <c r="P218" s="542"/>
      <c r="Q218" s="542"/>
    </row>
    <row r="219" spans="4:17" ht="36" customHeight="1">
      <c r="D219" s="542"/>
      <c r="E219" s="542"/>
      <c r="F219" s="542"/>
      <c r="G219" s="542"/>
      <c r="H219" s="542"/>
      <c r="I219" s="542"/>
      <c r="J219" s="542"/>
      <c r="K219" s="542"/>
      <c r="L219" s="542"/>
      <c r="M219" s="542"/>
      <c r="N219" s="542"/>
      <c r="O219" s="542"/>
      <c r="P219" s="542"/>
      <c r="Q219" s="542"/>
    </row>
    <row r="220" spans="4:17" ht="36" customHeight="1">
      <c r="D220" s="502"/>
      <c r="E220" s="502"/>
      <c r="F220" s="502"/>
      <c r="G220" s="502"/>
      <c r="H220" s="502"/>
      <c r="I220" s="502"/>
      <c r="J220" s="502"/>
      <c r="K220" s="502"/>
      <c r="L220" s="502"/>
      <c r="M220" s="503"/>
      <c r="N220" s="503"/>
      <c r="O220" s="503"/>
      <c r="P220" s="503"/>
      <c r="Q220" s="502"/>
    </row>
    <row r="221" spans="4:17" ht="36" customHeight="1">
      <c r="D221" s="502" t="s">
        <v>1082</v>
      </c>
      <c r="E221" s="502"/>
      <c r="F221" s="502"/>
      <c r="G221" s="502"/>
      <c r="H221" s="502"/>
      <c r="I221" s="502"/>
      <c r="J221" s="502"/>
      <c r="K221" s="502"/>
      <c r="L221" s="502"/>
      <c r="M221" s="503"/>
      <c r="N221" s="503"/>
      <c r="O221" s="503"/>
      <c r="P221" s="503"/>
      <c r="Q221" s="502"/>
    </row>
    <row r="222" spans="4:17" ht="36" customHeight="1">
      <c r="D222" s="502" t="s">
        <v>1081</v>
      </c>
      <c r="E222" s="502"/>
      <c r="F222" s="502"/>
      <c r="G222" s="502"/>
      <c r="H222" s="502"/>
      <c r="I222" s="502"/>
      <c r="J222" s="502"/>
      <c r="K222" s="502"/>
      <c r="L222" s="502"/>
      <c r="M222" s="503"/>
      <c r="N222" s="503"/>
      <c r="O222" s="503"/>
      <c r="P222" s="503"/>
      <c r="Q222" s="502"/>
    </row>
    <row r="223" spans="4:17" ht="36" customHeight="1">
      <c r="D223" s="502"/>
      <c r="E223" s="502"/>
      <c r="F223" s="502"/>
      <c r="G223" s="502"/>
      <c r="H223" s="502"/>
      <c r="I223" s="502"/>
      <c r="J223" s="502"/>
      <c r="K223" s="502"/>
      <c r="L223" s="502"/>
      <c r="M223" s="503"/>
      <c r="N223" s="503"/>
      <c r="O223" s="503"/>
      <c r="P223" s="503"/>
      <c r="Q223" s="502"/>
    </row>
    <row r="224" spans="4:17" ht="36" customHeight="1">
      <c r="D224" s="502" t="s">
        <v>1083</v>
      </c>
      <c r="E224" s="502"/>
      <c r="F224" s="502"/>
      <c r="G224" s="502"/>
      <c r="H224" s="502"/>
      <c r="I224" s="502"/>
      <c r="J224" s="502"/>
      <c r="K224" s="502"/>
      <c r="L224" s="502"/>
      <c r="M224" s="503"/>
      <c r="N224" s="503"/>
      <c r="O224" s="503"/>
      <c r="P224" s="503"/>
      <c r="Q224" s="502"/>
    </row>
    <row r="225" spans="4:17" ht="36" customHeight="1">
      <c r="D225" s="502" t="s">
        <v>1084</v>
      </c>
      <c r="E225" s="502"/>
      <c r="F225" s="502"/>
      <c r="G225" s="502"/>
      <c r="H225" s="502"/>
      <c r="I225" s="502"/>
      <c r="J225" s="502"/>
      <c r="K225" s="502"/>
      <c r="L225" s="502"/>
      <c r="M225" s="503"/>
      <c r="N225" s="503"/>
      <c r="O225" s="503"/>
      <c r="P225" s="503"/>
      <c r="Q225" s="502"/>
    </row>
    <row r="226" spans="4:17" ht="36" customHeight="1">
      <c r="D226" s="502" t="s">
        <v>1086</v>
      </c>
      <c r="E226" s="502"/>
      <c r="F226" s="502"/>
      <c r="G226" s="502"/>
      <c r="H226" s="502"/>
      <c r="I226" s="502"/>
      <c r="J226" s="502"/>
      <c r="K226" s="502"/>
      <c r="L226" s="502"/>
      <c r="M226" s="503"/>
      <c r="N226" s="503"/>
      <c r="O226" s="503"/>
      <c r="P226" s="503"/>
      <c r="Q226" s="502"/>
    </row>
    <row r="227" spans="4:17" ht="36" customHeight="1">
      <c r="D227" s="502" t="s">
        <v>1085</v>
      </c>
      <c r="E227" s="502"/>
      <c r="F227" s="502"/>
      <c r="G227" s="502"/>
      <c r="H227" s="502"/>
      <c r="I227" s="502"/>
      <c r="J227" s="502"/>
      <c r="K227" s="502"/>
      <c r="L227" s="502"/>
      <c r="M227" s="503"/>
      <c r="N227" s="503"/>
      <c r="O227" s="503"/>
      <c r="P227" s="503"/>
      <c r="Q227" s="502"/>
    </row>
    <row r="228" spans="4:17" ht="36" customHeight="1">
      <c r="D228" s="502"/>
      <c r="E228" s="502"/>
      <c r="F228" s="502"/>
      <c r="G228" s="502"/>
      <c r="H228" s="502"/>
      <c r="I228" s="502"/>
      <c r="J228" s="502"/>
      <c r="K228" s="502"/>
      <c r="L228" s="502"/>
      <c r="M228" s="503"/>
      <c r="N228" s="503"/>
      <c r="O228" s="503"/>
      <c r="P228" s="503"/>
      <c r="Q228" s="502"/>
    </row>
    <row r="229" spans="4:17" ht="36" customHeight="1">
      <c r="D229" s="502" t="s">
        <v>1089</v>
      </c>
      <c r="E229" s="502"/>
      <c r="F229" s="502"/>
      <c r="G229" s="502"/>
      <c r="H229" s="502"/>
      <c r="I229" s="502"/>
      <c r="J229" s="502"/>
      <c r="K229" s="502"/>
      <c r="L229" s="502"/>
      <c r="M229" s="503"/>
      <c r="N229" s="503"/>
      <c r="O229" s="503"/>
      <c r="P229" s="503"/>
      <c r="Q229" s="502"/>
    </row>
    <row r="230" spans="4:17" ht="36" customHeight="1">
      <c r="D230" s="502" t="s">
        <v>1088</v>
      </c>
      <c r="E230" s="502"/>
      <c r="F230" s="502"/>
      <c r="G230" s="502"/>
      <c r="H230" s="502"/>
      <c r="I230" s="502"/>
      <c r="J230" s="502"/>
      <c r="K230" s="502"/>
      <c r="L230" s="502"/>
      <c r="M230" s="503"/>
      <c r="N230" s="503"/>
      <c r="O230" s="503"/>
      <c r="P230" s="503"/>
      <c r="Q230" s="502"/>
    </row>
    <row r="231" spans="4:17" ht="36" customHeight="1">
      <c r="D231" s="502"/>
      <c r="E231" s="502"/>
      <c r="F231" s="502"/>
      <c r="G231" s="502"/>
      <c r="H231" s="502"/>
      <c r="I231" s="502"/>
      <c r="J231" s="502"/>
      <c r="K231" s="502"/>
      <c r="L231" s="502"/>
      <c r="M231" s="503"/>
      <c r="N231" s="503"/>
      <c r="O231" s="503"/>
      <c r="P231" s="503"/>
      <c r="Q231" s="502"/>
    </row>
    <row r="232" spans="4:17" ht="36" customHeight="1">
      <c r="D232" s="502" t="s">
        <v>1090</v>
      </c>
      <c r="E232" s="502"/>
      <c r="F232" s="502"/>
      <c r="G232" s="502"/>
      <c r="H232" s="502"/>
      <c r="I232" s="502"/>
      <c r="J232" s="502"/>
      <c r="K232" s="502"/>
      <c r="L232" s="502"/>
      <c r="M232" s="503"/>
      <c r="N232" s="503"/>
      <c r="O232" s="503"/>
      <c r="P232" s="503"/>
      <c r="Q232" s="502"/>
    </row>
    <row r="233" spans="4:17" ht="36" customHeight="1">
      <c r="D233" s="502" t="s">
        <v>1092</v>
      </c>
      <c r="E233" s="502"/>
      <c r="F233" s="502"/>
      <c r="G233" s="502"/>
      <c r="H233" s="502"/>
      <c r="I233" s="502"/>
      <c r="J233" s="502"/>
      <c r="K233" s="502"/>
      <c r="L233" s="502"/>
      <c r="M233" s="503"/>
      <c r="N233" s="503"/>
      <c r="O233" s="503"/>
      <c r="P233" s="503"/>
      <c r="Q233" s="502"/>
    </row>
    <row r="234" spans="4:17" ht="36" customHeight="1">
      <c r="D234" s="502" t="s">
        <v>1091</v>
      </c>
      <c r="E234" s="502"/>
      <c r="F234" s="502"/>
      <c r="G234" s="502"/>
      <c r="H234" s="502"/>
      <c r="I234" s="502"/>
      <c r="J234" s="502"/>
      <c r="K234" s="502"/>
      <c r="L234" s="502"/>
      <c r="M234" s="503"/>
      <c r="N234" s="503"/>
      <c r="O234" s="503"/>
      <c r="P234" s="503"/>
      <c r="Q234" s="502"/>
    </row>
    <row r="235" spans="4:17" ht="36" customHeight="1">
      <c r="D235" s="502"/>
      <c r="E235" s="502"/>
      <c r="F235" s="502"/>
      <c r="G235" s="502"/>
      <c r="H235" s="502"/>
      <c r="I235" s="502"/>
      <c r="J235" s="502"/>
      <c r="K235" s="502"/>
      <c r="L235" s="502"/>
      <c r="M235" s="503"/>
      <c r="N235" s="503"/>
      <c r="O235" s="503"/>
      <c r="P235" s="503"/>
      <c r="Q235" s="502"/>
    </row>
    <row r="236" spans="4:17" ht="36" customHeight="1">
      <c r="D236" s="502"/>
      <c r="E236" s="502"/>
      <c r="F236" s="502"/>
      <c r="G236" s="502"/>
      <c r="H236" s="502"/>
      <c r="I236" s="502"/>
      <c r="J236" s="502"/>
      <c r="K236" s="502"/>
      <c r="L236" s="502"/>
      <c r="M236" s="503"/>
      <c r="N236" s="503"/>
      <c r="O236" s="503"/>
      <c r="P236" s="503"/>
      <c r="Q236" s="502"/>
    </row>
    <row r="237" spans="4:17" ht="36" customHeight="1">
      <c r="D237" s="502"/>
      <c r="E237" s="502"/>
      <c r="F237" s="502"/>
      <c r="G237" s="502"/>
      <c r="H237" s="502"/>
      <c r="I237" s="502"/>
      <c r="J237" s="502"/>
      <c r="K237" s="502"/>
      <c r="L237" s="502"/>
      <c r="M237" s="503"/>
      <c r="N237" s="503"/>
      <c r="O237" s="503"/>
      <c r="P237" s="503"/>
      <c r="Q237" s="502"/>
    </row>
    <row r="238" spans="4:17" ht="36" customHeight="1">
      <c r="D238" s="502" t="s">
        <v>126</v>
      </c>
      <c r="E238" s="502"/>
      <c r="F238" s="502"/>
      <c r="G238" s="502"/>
      <c r="H238" s="502"/>
      <c r="I238" s="502"/>
      <c r="J238" s="502"/>
      <c r="K238" s="502"/>
      <c r="L238" s="502"/>
      <c r="M238" s="503"/>
      <c r="N238" s="503"/>
      <c r="O238" s="503"/>
      <c r="P238" s="503"/>
      <c r="Q238" s="502"/>
    </row>
    <row r="239" spans="4:17" ht="36" customHeight="1">
      <c r="D239" s="543" t="s">
        <v>183</v>
      </c>
      <c r="E239" s="543"/>
      <c r="F239" s="543"/>
      <c r="G239" s="543"/>
      <c r="H239" s="543"/>
      <c r="I239" s="502"/>
      <c r="J239" s="502"/>
      <c r="K239" s="502" t="s">
        <v>106</v>
      </c>
      <c r="L239" s="502"/>
      <c r="M239" s="503"/>
      <c r="N239" s="503"/>
      <c r="O239" s="503"/>
      <c r="P239" s="503"/>
      <c r="Q239" s="502"/>
    </row>
    <row r="240" spans="4:17" ht="21" customHeight="1">
      <c r="D240" s="502"/>
      <c r="E240" s="502"/>
      <c r="F240" s="502"/>
      <c r="G240" s="502"/>
      <c r="H240" s="502"/>
      <c r="I240" s="502"/>
      <c r="J240" s="502"/>
      <c r="K240" s="502"/>
      <c r="L240" s="502" t="s">
        <v>1093</v>
      </c>
      <c r="M240" s="503"/>
      <c r="N240" s="503"/>
      <c r="O240" s="503"/>
      <c r="P240" s="503"/>
      <c r="Q240" s="502"/>
    </row>
    <row r="241" spans="3:18" ht="36" customHeight="1">
      <c r="D241" s="502" t="str">
        <f>Criteria!E27</f>
        <v>Cape Town</v>
      </c>
      <c r="E241" s="502"/>
      <c r="F241" s="502"/>
      <c r="G241" s="502"/>
      <c r="H241" s="502"/>
      <c r="I241" s="502"/>
      <c r="J241" s="502"/>
      <c r="K241" s="502"/>
      <c r="L241" s="502"/>
      <c r="M241" s="503"/>
      <c r="N241" s="503"/>
      <c r="O241" s="503"/>
      <c r="P241" s="503"/>
      <c r="Q241" s="502"/>
    </row>
    <row r="242" spans="3:18" ht="36" customHeight="1">
      <c r="D242" s="502"/>
      <c r="E242" s="502"/>
      <c r="F242" s="502"/>
      <c r="G242" s="502"/>
      <c r="H242" s="502"/>
      <c r="I242" s="502"/>
      <c r="J242" s="502"/>
      <c r="K242" s="502"/>
      <c r="L242" s="502"/>
      <c r="M242" s="503"/>
      <c r="N242" s="503"/>
      <c r="O242" s="503"/>
      <c r="P242" s="503"/>
      <c r="Q242" s="502"/>
    </row>
    <row r="243" spans="3:18" ht="36" customHeight="1">
      <c r="D243" s="435"/>
      <c r="E243" s="502"/>
      <c r="F243" s="502"/>
      <c r="G243" s="502"/>
      <c r="H243" s="502"/>
      <c r="I243" s="502"/>
      <c r="J243" s="502"/>
      <c r="K243" s="502"/>
      <c r="L243" s="502"/>
      <c r="M243" s="503"/>
      <c r="N243" s="503"/>
      <c r="O243" s="503"/>
      <c r="P243" s="503"/>
      <c r="Q243" s="502"/>
    </row>
    <row r="244" spans="3:18" ht="36" customHeight="1">
      <c r="D244" s="502"/>
      <c r="E244" s="435"/>
      <c r="F244" s="502"/>
      <c r="G244" s="502"/>
      <c r="H244" s="502"/>
      <c r="I244" s="502"/>
      <c r="J244" s="502"/>
      <c r="K244" s="502"/>
      <c r="L244" s="502"/>
      <c r="M244" s="503"/>
      <c r="N244" s="503"/>
      <c r="O244" s="503"/>
      <c r="P244" s="503"/>
      <c r="Q244" s="502"/>
    </row>
    <row r="245" spans="3:18" ht="36" customHeight="1">
      <c r="D245" s="502"/>
      <c r="E245" s="502"/>
      <c r="F245" s="502"/>
      <c r="G245" s="502"/>
      <c r="H245" s="502"/>
      <c r="I245" s="502"/>
      <c r="J245" s="502"/>
      <c r="K245" s="502"/>
      <c r="L245" s="502"/>
      <c r="M245" s="503"/>
      <c r="N245" s="503"/>
      <c r="O245" s="503"/>
      <c r="P245" s="503"/>
      <c r="Q245" s="502"/>
    </row>
    <row r="246" spans="3:18" ht="36" customHeight="1">
      <c r="D246" s="435"/>
      <c r="E246" s="502"/>
      <c r="F246" s="502"/>
      <c r="G246" s="502"/>
      <c r="H246" s="502"/>
      <c r="I246" s="502"/>
      <c r="J246" s="502"/>
      <c r="K246" s="502"/>
      <c r="L246" s="502"/>
      <c r="M246" s="503"/>
      <c r="N246" s="503"/>
      <c r="O246" s="503"/>
      <c r="P246" s="503"/>
      <c r="Q246" s="502"/>
    </row>
    <row r="247" spans="3:18" ht="36" customHeight="1">
      <c r="D247" s="502"/>
      <c r="E247" s="502"/>
      <c r="F247" s="502"/>
      <c r="G247" s="502"/>
      <c r="H247" s="502"/>
      <c r="I247" s="502"/>
      <c r="J247" s="502"/>
      <c r="K247" s="502"/>
      <c r="L247" s="502"/>
      <c r="M247" s="503"/>
      <c r="N247" s="503"/>
      <c r="O247" s="503"/>
      <c r="P247" s="503"/>
      <c r="Q247" s="502"/>
    </row>
    <row r="248" spans="3:18" ht="36" customHeight="1">
      <c r="D248" s="502"/>
      <c r="E248" s="502"/>
      <c r="F248" s="502"/>
      <c r="G248" s="502"/>
      <c r="H248" s="502"/>
      <c r="I248" s="502"/>
      <c r="J248" s="502"/>
      <c r="K248" s="502"/>
      <c r="L248" s="502"/>
      <c r="M248" s="503"/>
      <c r="N248" s="503"/>
      <c r="O248" s="503"/>
      <c r="P248" s="503"/>
      <c r="Q248" s="502"/>
    </row>
    <row r="249" spans="3:18" ht="36" customHeight="1">
      <c r="D249" s="502"/>
      <c r="E249" s="502"/>
      <c r="F249" s="502"/>
      <c r="G249" s="502"/>
      <c r="H249" s="502"/>
      <c r="I249" s="502"/>
      <c r="J249" s="502"/>
      <c r="K249" s="502"/>
      <c r="L249" s="502"/>
      <c r="M249" s="502"/>
      <c r="N249" s="502"/>
      <c r="O249" s="502"/>
      <c r="P249" s="502"/>
      <c r="Q249" s="502"/>
    </row>
    <row r="250" spans="3:18" ht="36" customHeight="1">
      <c r="M250" s="431"/>
      <c r="O250" s="380" t="s">
        <v>102</v>
      </c>
      <c r="Q250" s="378">
        <f>MAX($Q$104:Q249)+1</f>
        <v>4</v>
      </c>
    </row>
    <row r="251" spans="3:18" ht="36" customHeight="1">
      <c r="C251" s="437"/>
      <c r="D251" s="501" t="str">
        <f>Criteria!E9</f>
        <v>ABC PARTNERSHIP</v>
      </c>
      <c r="E251" s="502"/>
      <c r="F251" s="502"/>
      <c r="G251" s="502"/>
      <c r="H251" s="502"/>
      <c r="I251" s="437"/>
      <c r="J251" s="437"/>
      <c r="M251" s="431"/>
      <c r="O251" s="431"/>
    </row>
    <row r="252" spans="3:18" ht="36" customHeight="1">
      <c r="C252" s="437"/>
      <c r="D252" s="501" t="str">
        <f>Criteria!E10</f>
        <v>T/A SEAFRONT HOTEL, SEAFRONT RESTAURANT AND SURF SHOP</v>
      </c>
      <c r="E252" s="502"/>
      <c r="F252" s="502"/>
      <c r="G252" s="502"/>
      <c r="H252" s="502"/>
      <c r="I252" s="437"/>
      <c r="J252" s="437"/>
      <c r="M252" s="431"/>
      <c r="O252" s="431"/>
      <c r="R252" s="432" t="str">
        <f>IF(D252=0,"DELETE"," ")</f>
        <v xml:space="preserve"> </v>
      </c>
    </row>
    <row r="253" spans="3:18" ht="36" customHeight="1">
      <c r="C253" s="437"/>
      <c r="D253" s="502"/>
      <c r="E253" s="502"/>
      <c r="F253" s="502"/>
      <c r="G253" s="502"/>
      <c r="H253" s="502"/>
      <c r="I253" s="437"/>
      <c r="J253" s="437"/>
      <c r="M253" s="431"/>
      <c r="O253" s="431"/>
    </row>
    <row r="254" spans="3:18" ht="36" customHeight="1">
      <c r="C254" s="437"/>
      <c r="D254" s="501" t="s">
        <v>595</v>
      </c>
      <c r="E254" s="502"/>
      <c r="F254" s="502"/>
      <c r="G254" s="502"/>
      <c r="H254" s="502"/>
      <c r="I254" s="437"/>
      <c r="J254" s="437"/>
      <c r="M254" s="431"/>
      <c r="O254" s="431"/>
    </row>
    <row r="255" spans="3:18" ht="36" customHeight="1">
      <c r="C255" s="437"/>
      <c r="D255" s="501" t="str">
        <f>Criteria!E18</f>
        <v>28 FEBRUARY 2026</v>
      </c>
      <c r="E255" s="502"/>
      <c r="F255" s="502"/>
      <c r="G255" s="502"/>
      <c r="H255" s="502"/>
      <c r="I255" s="437"/>
      <c r="J255" s="437"/>
      <c r="M255" s="431"/>
      <c r="O255" s="431"/>
    </row>
    <row r="256" spans="3:18" ht="36" customHeight="1">
      <c r="C256" s="437"/>
      <c r="D256" s="502"/>
      <c r="E256" s="502"/>
      <c r="F256" s="502"/>
      <c r="G256" s="502"/>
      <c r="H256" s="502"/>
      <c r="I256" s="437"/>
      <c r="J256" s="437"/>
      <c r="K256" s="438"/>
      <c r="L256" s="438"/>
      <c r="M256" s="439"/>
      <c r="N256" s="439"/>
      <c r="O256" s="439"/>
    </row>
    <row r="257" spans="3:26" ht="36" customHeight="1">
      <c r="C257" s="437"/>
      <c r="D257" s="515"/>
      <c r="E257" s="515"/>
      <c r="F257" s="515"/>
      <c r="G257" s="515"/>
      <c r="H257" s="515"/>
      <c r="I257" s="483"/>
      <c r="J257" s="483"/>
      <c r="K257" s="378"/>
      <c r="L257" s="378"/>
      <c r="M257" s="379"/>
      <c r="N257" s="379"/>
      <c r="O257" s="379"/>
      <c r="P257" s="386"/>
      <c r="Q257" s="442"/>
    </row>
    <row r="258" spans="3:26" ht="36" customHeight="1">
      <c r="C258" s="437"/>
      <c r="D258" s="502"/>
      <c r="E258" s="502"/>
      <c r="F258" s="502"/>
      <c r="G258" s="502"/>
      <c r="H258" s="502"/>
      <c r="I258" s="437"/>
      <c r="J258" s="437"/>
      <c r="K258" s="378" t="s">
        <v>1025</v>
      </c>
      <c r="L258" s="378"/>
      <c r="M258" s="379">
        <f>Criteria!E20</f>
        <v>2026</v>
      </c>
      <c r="N258" s="379"/>
      <c r="O258" s="379">
        <f>Criteria!E25</f>
        <v>2025</v>
      </c>
      <c r="P258" s="379"/>
    </row>
    <row r="259" spans="3:26" ht="36" customHeight="1">
      <c r="C259" s="437"/>
      <c r="D259" s="502"/>
      <c r="E259" s="502"/>
      <c r="F259" s="502"/>
      <c r="G259" s="502"/>
      <c r="H259" s="502"/>
      <c r="I259" s="437"/>
      <c r="J259" s="437"/>
      <c r="K259" s="378"/>
      <c r="L259" s="378"/>
      <c r="M259" s="380"/>
      <c r="N259" s="380"/>
      <c r="O259" s="380"/>
      <c r="P259" s="380"/>
    </row>
    <row r="260" spans="3:26" ht="36" customHeight="1">
      <c r="C260" s="437"/>
      <c r="D260" s="502" t="s">
        <v>1020</v>
      </c>
      <c r="E260" s="502"/>
      <c r="F260" s="502"/>
      <c r="G260" s="502"/>
      <c r="H260" s="502"/>
      <c r="I260" s="437"/>
      <c r="J260" s="437"/>
      <c r="K260" s="378">
        <f>B458</f>
        <v>1</v>
      </c>
      <c r="L260" s="378"/>
      <c r="M260" s="381">
        <f>-SUM(TrialBalance!L4:L11)-SUM(TrialBalanceA!I4:I11)-SUM(TrialBalanceB!I4:I11)-SUM(TrialBalanceC!I4:I11)</f>
        <v>0</v>
      </c>
      <c r="N260" s="381"/>
      <c r="O260" s="381">
        <f>-SUM(TrialBalance!N4:N11)-SUM(TrialBalanceA!K4:K11)-SUM(TrialBalanceB!K4:K11)-SUM(TrialBalanceC!K4:K11)</f>
        <v>0</v>
      </c>
      <c r="P260" s="380"/>
      <c r="S260" s="419">
        <f>M260</f>
        <v>0</v>
      </c>
      <c r="T260" s="419"/>
      <c r="U260" s="419">
        <f>O260</f>
        <v>0</v>
      </c>
      <c r="V260" s="416" t="b">
        <f>M260=M469</f>
        <v>1</v>
      </c>
      <c r="X260" s="416" t="b">
        <f>O260=O469</f>
        <v>1</v>
      </c>
    </row>
    <row r="261" spans="3:26" ht="36" customHeight="1">
      <c r="C261" s="437"/>
      <c r="D261" s="502"/>
      <c r="E261" s="502"/>
      <c r="F261" s="502"/>
      <c r="G261" s="502"/>
      <c r="H261" s="502"/>
      <c r="I261" s="437"/>
      <c r="J261" s="437"/>
      <c r="K261" s="378"/>
      <c r="L261" s="378"/>
      <c r="M261" s="381"/>
      <c r="N261" s="381"/>
      <c r="O261" s="381"/>
      <c r="P261" s="380"/>
    </row>
    <row r="262" spans="3:26" ht="36" customHeight="1">
      <c r="C262" s="437"/>
      <c r="D262" s="502" t="s">
        <v>1021</v>
      </c>
      <c r="E262" s="502"/>
      <c r="F262" s="502"/>
      <c r="G262" s="502"/>
      <c r="H262" s="502"/>
      <c r="I262" s="437"/>
      <c r="J262" s="437"/>
      <c r="K262" s="378"/>
      <c r="L262" s="378"/>
      <c r="M262" s="387">
        <f>-SUM(TrialBalance!L12:L26)-SUM(TrialBalanceA!I12:I26)-SUM(TrialBalanceB!I12:I26)-SUM(TrialBalanceC!I12:I26)</f>
        <v>0</v>
      </c>
      <c r="N262" s="387"/>
      <c r="O262" s="387">
        <f>-SUM(TrialBalance!N12:N26)-SUM(TrialBalanceA!K12:K26)-SUM(TrialBalanceB!K12:K26)-SUM(TrialBalanceC!K12:K26)</f>
        <v>0</v>
      </c>
      <c r="P262" s="380"/>
      <c r="R262" s="432" t="str">
        <f>IF(M262=0,IF(O262=0,"DELETE"," ")," ")</f>
        <v>DELETE</v>
      </c>
      <c r="S262" s="419">
        <f>M262</f>
        <v>0</v>
      </c>
      <c r="T262" s="419"/>
      <c r="U262" s="419">
        <f>O262</f>
        <v>0</v>
      </c>
    </row>
    <row r="263" spans="3:26" ht="9" customHeight="1">
      <c r="C263" s="437"/>
      <c r="D263" s="502"/>
      <c r="E263" s="502"/>
      <c r="F263" s="502"/>
      <c r="G263" s="502"/>
      <c r="H263" s="502"/>
      <c r="I263" s="437"/>
      <c r="J263" s="437"/>
      <c r="K263" s="378"/>
      <c r="L263" s="378"/>
      <c r="M263" s="384"/>
      <c r="N263" s="384"/>
      <c r="O263" s="384"/>
      <c r="P263" s="380"/>
      <c r="R263" s="432" t="str">
        <f>R262</f>
        <v>DELETE</v>
      </c>
    </row>
    <row r="264" spans="3:26" ht="9" customHeight="1">
      <c r="C264" s="437"/>
      <c r="D264" s="502"/>
      <c r="E264" s="502"/>
      <c r="F264" s="502"/>
      <c r="G264" s="502"/>
      <c r="H264" s="502"/>
      <c r="I264" s="437"/>
      <c r="J264" s="437"/>
      <c r="K264" s="378"/>
      <c r="L264" s="378"/>
      <c r="M264" s="381"/>
      <c r="N264" s="381"/>
      <c r="O264" s="381"/>
      <c r="P264" s="380"/>
      <c r="R264" s="432" t="str">
        <f>R263</f>
        <v>DELETE</v>
      </c>
    </row>
    <row r="265" spans="3:26" ht="36" customHeight="1">
      <c r="C265" s="437"/>
      <c r="D265" s="516" t="str">
        <f>IF((Y265+Z265)=3,"Gross profit/(loss)",(IF((Y265+Z265=4),"Gross profit","Gross loss")))</f>
        <v>Gross profit</v>
      </c>
      <c r="E265" s="502"/>
      <c r="F265" s="502"/>
      <c r="G265" s="502"/>
      <c r="H265" s="502"/>
      <c r="I265" s="437"/>
      <c r="J265" s="497"/>
      <c r="K265" s="388"/>
      <c r="L265" s="378"/>
      <c r="M265" s="381">
        <f>SUM(S260:S262)</f>
        <v>0</v>
      </c>
      <c r="N265" s="381"/>
      <c r="O265" s="381">
        <f>SUM(U260:U262)</f>
        <v>0</v>
      </c>
      <c r="P265" s="380"/>
      <c r="R265" s="432" t="str">
        <f>R264</f>
        <v>DELETE</v>
      </c>
      <c r="Y265" s="416">
        <f>IF(M265&lt;0,1,IF(M265=0,IF(O265&lt;0,1,2),2))</f>
        <v>2</v>
      </c>
      <c r="Z265" s="416">
        <f>IF(O265&lt;0,1,IF(O265=0,IF(M265&lt;0,1,2),2))</f>
        <v>2</v>
      </c>
    </row>
    <row r="266" spans="3:26" ht="36" customHeight="1">
      <c r="C266" s="437"/>
      <c r="D266" s="502"/>
      <c r="E266" s="502"/>
      <c r="F266" s="502"/>
      <c r="G266" s="502"/>
      <c r="H266" s="502"/>
      <c r="I266" s="437"/>
      <c r="J266" s="437"/>
      <c r="K266" s="378"/>
      <c r="L266" s="378"/>
      <c r="M266" s="381"/>
      <c r="N266" s="381"/>
      <c r="O266" s="381"/>
      <c r="P266" s="380"/>
      <c r="R266" s="432" t="str">
        <f>R265</f>
        <v>DELETE</v>
      </c>
    </row>
    <row r="267" spans="3:26" ht="36" customHeight="1">
      <c r="C267" s="437"/>
      <c r="D267" s="502" t="s">
        <v>1022</v>
      </c>
      <c r="E267" s="502"/>
      <c r="F267" s="502"/>
      <c r="G267" s="502"/>
      <c r="H267" s="502"/>
      <c r="I267" s="437"/>
      <c r="J267" s="437"/>
      <c r="K267" s="378">
        <f>B473</f>
        <v>2</v>
      </c>
      <c r="L267" s="378"/>
      <c r="M267" s="381">
        <f>-SUM(TrialBalance!L27:L32)-SUM(TrialBalanceA!I27:I32)-SUM(TrialBalanceB!I27:I32)-SUM(TrialBalanceC!I27:I32)</f>
        <v>0</v>
      </c>
      <c r="N267" s="381"/>
      <c r="O267" s="381">
        <f>-SUM(TrialBalance!N27:N32)-SUM(TrialBalanceA!K27:K32)-SUM(TrialBalanceB!K27:K32)-SUM(TrialBalanceC!K27:K32)</f>
        <v>0</v>
      </c>
      <c r="P267" s="380"/>
      <c r="R267" s="432" t="str">
        <f>IF(M267=0,IF(O267=0,"DELETE"," ")," ")</f>
        <v>DELETE</v>
      </c>
      <c r="S267" s="419">
        <f>M267</f>
        <v>0</v>
      </c>
      <c r="T267" s="419"/>
      <c r="U267" s="419">
        <f>O267</f>
        <v>0</v>
      </c>
      <c r="V267" s="416" t="b">
        <f>M267=M497</f>
        <v>1</v>
      </c>
      <c r="X267" s="416" t="b">
        <f>O267=O497</f>
        <v>1</v>
      </c>
    </row>
    <row r="268" spans="3:26" ht="36" customHeight="1">
      <c r="C268" s="437"/>
      <c r="D268" s="502"/>
      <c r="E268" s="502"/>
      <c r="F268" s="502"/>
      <c r="G268" s="502"/>
      <c r="H268" s="502"/>
      <c r="I268" s="437"/>
      <c r="J268" s="437"/>
      <c r="K268" s="378"/>
      <c r="L268" s="378"/>
      <c r="M268" s="381"/>
      <c r="N268" s="381"/>
      <c r="O268" s="381"/>
      <c r="P268" s="380"/>
      <c r="R268" s="432" t="str">
        <f>R267</f>
        <v>DELETE</v>
      </c>
    </row>
    <row r="269" spans="3:26" ht="36" customHeight="1">
      <c r="C269" s="437"/>
      <c r="D269" s="502" t="s">
        <v>44</v>
      </c>
      <c r="E269" s="502"/>
      <c r="F269" s="502"/>
      <c r="G269" s="502"/>
      <c r="H269" s="502"/>
      <c r="I269" s="437"/>
      <c r="J269" s="437"/>
      <c r="K269" s="378"/>
      <c r="L269" s="378"/>
      <c r="M269" s="389">
        <f>-SUM(TrialBalance!L38:L80)-SUM(TrialBalanceA!I38:I80)-SUM(TrialBalanceB!I38:I80)-SUM(TrialBalanceC!I38:I80)</f>
        <v>0</v>
      </c>
      <c r="N269" s="389"/>
      <c r="O269" s="389">
        <f>-SUM(TrialBalance!N38:N80)-SUM(TrialBalanceA!K38:K80)-SUM(TrialBalanceB!K38:K80)-SUM(TrialBalanceC!K38:K80)</f>
        <v>0</v>
      </c>
      <c r="P269" s="380"/>
      <c r="R269" s="432" t="str">
        <f>IF(M269=0,IF(O269=0,"DELETE"," ")," ")</f>
        <v>DELETE</v>
      </c>
      <c r="S269" s="419">
        <f>M269</f>
        <v>0</v>
      </c>
      <c r="T269" s="419"/>
      <c r="U269" s="419">
        <f>O269</f>
        <v>0</v>
      </c>
    </row>
    <row r="270" spans="3:26" ht="36" customHeight="1">
      <c r="C270" s="437"/>
      <c r="D270" s="502"/>
      <c r="E270" s="502"/>
      <c r="F270" s="502"/>
      <c r="G270" s="502"/>
      <c r="H270" s="502"/>
      <c r="I270" s="437"/>
      <c r="J270" s="437"/>
      <c r="K270" s="378"/>
      <c r="L270" s="378"/>
      <c r="M270" s="381"/>
      <c r="N270" s="381"/>
      <c r="O270" s="381"/>
      <c r="P270" s="380"/>
      <c r="R270" s="432" t="str">
        <f>R269</f>
        <v>DELETE</v>
      </c>
    </row>
    <row r="271" spans="3:26" ht="36" customHeight="1">
      <c r="C271" s="437"/>
      <c r="D271" s="502" t="s">
        <v>1023</v>
      </c>
      <c r="E271" s="502"/>
      <c r="F271" s="502"/>
      <c r="G271" s="502"/>
      <c r="H271" s="502"/>
      <c r="I271" s="437"/>
      <c r="J271" s="437"/>
      <c r="K271" s="378"/>
      <c r="L271" s="378"/>
      <c r="M271" s="389">
        <f>-SUM(TrialBalance!L94:L137)-IF(TrialBalance!L91&lt;0,0,TrialBalance!L91)-SUM(TrialBalanceA!I94:I137)-IF(TrialBalanceA!I91&lt;0,0,TrialBalanceA!I91)-SUM(TrialBalanceB!I94:I137)-IF(TrialBalanceB!I91&lt;0,0,TrialBalanceB!I91)-SUM(TrialBalanceC!I94:I137)-IF(TrialBalanceC!I91&lt;0,0,TrialBalanceC!I91)</f>
        <v>0</v>
      </c>
      <c r="N271" s="389"/>
      <c r="O271" s="389">
        <f>-SUM(TrialBalance!N94:N137)-IF(TrialBalance!N91&lt;0,0,TrialBalance!N91)-SUM(TrialBalanceA!K94:K137)-IF(TrialBalanceA!K91&lt;0,0,TrialBalanceA!K91)-SUM(TrialBalanceB!K94:K137)-IF(TrialBalanceB!K91&lt;0,0,TrialBalanceB!K91)-SUM(TrialBalanceC!K94:K137)-IF(TrialBalanceC!K91&lt;0,0,TrialBalanceC!K91)</f>
        <v>0</v>
      </c>
      <c r="P271" s="380"/>
      <c r="R271" s="432" t="str">
        <f>IF(M271=0,IF(O271=0,"DELETE"," ")," ")</f>
        <v>DELETE</v>
      </c>
      <c r="S271" s="419">
        <f>M271</f>
        <v>0</v>
      </c>
      <c r="T271" s="419"/>
      <c r="U271" s="419">
        <f>O271</f>
        <v>0</v>
      </c>
    </row>
    <row r="272" spans="3:26" ht="36" customHeight="1">
      <c r="C272" s="437"/>
      <c r="D272" s="502"/>
      <c r="E272" s="502"/>
      <c r="F272" s="502"/>
      <c r="G272" s="502"/>
      <c r="H272" s="502"/>
      <c r="I272" s="437"/>
      <c r="J272" s="437"/>
      <c r="K272" s="378"/>
      <c r="L272" s="378"/>
      <c r="M272" s="381"/>
      <c r="N272" s="381"/>
      <c r="O272" s="381"/>
      <c r="P272" s="380"/>
      <c r="R272" s="432" t="str">
        <f>R271</f>
        <v>DELETE</v>
      </c>
    </row>
    <row r="273" spans="3:28" ht="9" customHeight="1">
      <c r="C273" s="437"/>
      <c r="D273" s="502"/>
      <c r="E273" s="502"/>
      <c r="F273" s="502"/>
      <c r="G273" s="502"/>
      <c r="H273" s="502"/>
      <c r="I273" s="437"/>
      <c r="J273" s="437"/>
      <c r="K273" s="378"/>
      <c r="L273" s="378"/>
      <c r="M273" s="384"/>
      <c r="N273" s="384"/>
      <c r="O273" s="384"/>
      <c r="P273" s="380"/>
      <c r="R273" s="432" t="str">
        <f>R275</f>
        <v>DELETE</v>
      </c>
    </row>
    <row r="274" spans="3:28" ht="9" customHeight="1">
      <c r="C274" s="437"/>
      <c r="D274" s="502"/>
      <c r="E274" s="502"/>
      <c r="F274" s="502"/>
      <c r="G274" s="502"/>
      <c r="H274" s="502"/>
      <c r="I274" s="437"/>
      <c r="J274" s="437"/>
      <c r="K274" s="378"/>
      <c r="L274" s="378"/>
      <c r="M274" s="381"/>
      <c r="N274" s="381"/>
      <c r="O274" s="381"/>
      <c r="P274" s="380"/>
      <c r="R274" s="432" t="str">
        <f>R275</f>
        <v>DELETE</v>
      </c>
    </row>
    <row r="275" spans="3:28" ht="36" customHeight="1">
      <c r="C275" s="437"/>
      <c r="D275" s="516" t="str">
        <f>IF((Y275+Z275)=3,"Operating profit/(loss)",(IF((Y275+Z275=4),"Operating profit","Operating loss")))</f>
        <v>Operating profit</v>
      </c>
      <c r="E275" s="502"/>
      <c r="F275" s="502"/>
      <c r="G275" s="502"/>
      <c r="H275" s="502"/>
      <c r="I275" s="437"/>
      <c r="J275" s="437"/>
      <c r="K275" s="378">
        <f>B521</f>
        <v>3</v>
      </c>
      <c r="L275" s="378"/>
      <c r="M275" s="381">
        <f>SUM(S260:S272)</f>
        <v>0</v>
      </c>
      <c r="N275" s="381"/>
      <c r="O275" s="381">
        <f>SUM(U260:U272)</f>
        <v>0</v>
      </c>
      <c r="P275" s="380"/>
      <c r="R275" s="432" t="str">
        <f>IF(M275=0,IF(O275=0,"DELETE"," ")," ")</f>
        <v>DELETE</v>
      </c>
      <c r="Y275" s="416">
        <f>IF(M275&lt;0,1,IF(M275=0,IF(O275&lt;0,1,2),2))</f>
        <v>2</v>
      </c>
      <c r="Z275" s="416">
        <f>IF(O275&lt;0,1,IF(O275=0,IF(M275&lt;0,1,2),2))</f>
        <v>2</v>
      </c>
      <c r="AB275" s="416"/>
    </row>
    <row r="276" spans="3:28" ht="36" customHeight="1">
      <c r="C276" s="437"/>
      <c r="D276" s="502"/>
      <c r="E276" s="502"/>
      <c r="F276" s="502"/>
      <c r="G276" s="502"/>
      <c r="H276" s="502"/>
      <c r="I276" s="437"/>
      <c r="J276" s="437"/>
      <c r="K276" s="378"/>
      <c r="L276" s="378"/>
      <c r="M276" s="381"/>
      <c r="N276" s="381"/>
      <c r="O276" s="381"/>
      <c r="P276" s="380"/>
      <c r="R276" s="432" t="str">
        <f>R275</f>
        <v>DELETE</v>
      </c>
    </row>
    <row r="277" spans="3:28" ht="36" customHeight="1">
      <c r="C277" s="437"/>
      <c r="D277" s="502" t="s">
        <v>190</v>
      </c>
      <c r="E277" s="502"/>
      <c r="F277" s="502"/>
      <c r="G277" s="502"/>
      <c r="H277" s="502"/>
      <c r="I277" s="437"/>
      <c r="J277" s="437"/>
      <c r="K277" s="378">
        <f>B611</f>
        <v>4</v>
      </c>
      <c r="L277" s="378"/>
      <c r="M277" s="381">
        <f>-SUM(TrialBalance!L81:L90)-SUM(TrialBalance!L92:L93)+IF(TrialBalance!L91&lt;0,-TrialBalance!L91,0)-SUM(TrialBalanceA!I81:I90)-SUM(TrialBalanceA!I92:I93)+IF(TrialBalanceA!I91&lt;0,-TrialBalanceA!I91,0)-SUM(TrialBalanceB!I81:I90)-SUM(TrialBalanceB!I92:I93)+IF(TrialBalanceB!I91&lt;0,-TrialBalanceB!I91,0)-SUM(TrialBalanceC!I81:I90)-SUM(TrialBalanceC!I92:I93)+IF(TrialBalanceC!I91&lt;0,-TrialBalanceC!I91,0)</f>
        <v>0</v>
      </c>
      <c r="N277" s="381"/>
      <c r="O277" s="381">
        <f>-SUM(TrialBalance!N81:N90)-SUM(TrialBalance!N92:N93)+IF(TrialBalance!N91&lt;0,-TrialBalance!N91,0)-SUM(TrialBalanceA!K81:K90)-SUM(TrialBalanceA!K92:K93)+IF(TrialBalanceA!K91&lt;0,-TrialBalanceA!K91,0)-SUM(TrialBalanceB!K81:K90)-SUM(TrialBalanceB!K92:K93)+IF(TrialBalanceB!K91&lt;0,-TrialBalanceB!K91,0)-SUM(TrialBalanceC!K81:K90)-SUM(TrialBalanceC!K92:K93)+IF(TrialBalanceC!K91&lt;0,-TrialBalanceC!K91,0)</f>
        <v>0</v>
      </c>
      <c r="P277" s="380"/>
      <c r="R277" s="432" t="str">
        <f>IF(M277=0,IF(O277=0,"DELETE"," ")," ")</f>
        <v>DELETE</v>
      </c>
      <c r="S277" s="419">
        <f>M277</f>
        <v>0</v>
      </c>
      <c r="T277" s="419"/>
      <c r="U277" s="419">
        <f>O277</f>
        <v>0</v>
      </c>
      <c r="V277" s="416" t="b">
        <f>M277=M652</f>
        <v>1</v>
      </c>
      <c r="X277" s="416" t="b">
        <f>O277=O652</f>
        <v>1</v>
      </c>
    </row>
    <row r="278" spans="3:28" ht="36" customHeight="1">
      <c r="C278" s="437"/>
      <c r="D278" s="502"/>
      <c r="E278" s="502"/>
      <c r="F278" s="502"/>
      <c r="G278" s="502"/>
      <c r="H278" s="502"/>
      <c r="I278" s="437"/>
      <c r="J278" s="437"/>
      <c r="K278" s="378"/>
      <c r="L278" s="378"/>
      <c r="M278" s="381"/>
      <c r="N278" s="381"/>
      <c r="O278" s="381"/>
      <c r="P278" s="380"/>
      <c r="R278" s="432" t="str">
        <f>R277</f>
        <v>DELETE</v>
      </c>
    </row>
    <row r="279" spans="3:28" ht="36" customHeight="1">
      <c r="C279" s="437"/>
      <c r="D279" s="502" t="s">
        <v>1024</v>
      </c>
      <c r="E279" s="502"/>
      <c r="F279" s="502"/>
      <c r="G279" s="502"/>
      <c r="H279" s="502"/>
      <c r="I279" s="437"/>
      <c r="J279" s="437"/>
      <c r="K279" s="378">
        <f>B669</f>
        <v>5</v>
      </c>
      <c r="L279" s="378"/>
      <c r="M279" s="389">
        <f>-SUM(TrialBalance!L138:L150)-SUM(TrialBalanceA!I138:I150)-SUM(TrialBalanceB!I138:I150)-SUM(TrialBalanceC!I138:I150)</f>
        <v>0</v>
      </c>
      <c r="N279" s="389"/>
      <c r="O279" s="389">
        <f>-SUM(TrialBalance!N138:N150)-SUM(TrialBalanceA!K138:K150)-SUM(TrialBalanceB!K138:K150)-SUM(TrialBalanceC!K138:K150)</f>
        <v>0</v>
      </c>
      <c r="P279" s="380"/>
      <c r="R279" s="432" t="str">
        <f>IF(M279=0,IF(O279=0,"DELETE"," ")," ")</f>
        <v>DELETE</v>
      </c>
      <c r="S279" s="419">
        <f>M279</f>
        <v>0</v>
      </c>
      <c r="T279" s="419"/>
      <c r="U279" s="419">
        <f>O279</f>
        <v>0</v>
      </c>
      <c r="V279" s="416" t="b">
        <f>-M279=M717</f>
        <v>1</v>
      </c>
      <c r="X279" s="416" t="b">
        <f>-O279=O717</f>
        <v>1</v>
      </c>
    </row>
    <row r="280" spans="3:28" ht="36" customHeight="1">
      <c r="C280" s="437"/>
      <c r="D280" s="502"/>
      <c r="E280" s="502"/>
      <c r="F280" s="502"/>
      <c r="G280" s="502"/>
      <c r="H280" s="502"/>
      <c r="I280" s="437"/>
      <c r="J280" s="437"/>
      <c r="K280" s="378"/>
      <c r="L280" s="378"/>
      <c r="M280" s="381"/>
      <c r="N280" s="381"/>
      <c r="O280" s="381"/>
      <c r="P280" s="380"/>
      <c r="R280" s="432" t="str">
        <f>R279</f>
        <v>DELETE</v>
      </c>
    </row>
    <row r="281" spans="3:28" ht="9" customHeight="1">
      <c r="C281" s="437"/>
      <c r="D281" s="502"/>
      <c r="E281" s="502"/>
      <c r="F281" s="502"/>
      <c r="G281" s="502"/>
      <c r="H281" s="502"/>
      <c r="I281" s="437"/>
      <c r="J281" s="437"/>
      <c r="K281" s="378"/>
      <c r="L281" s="378"/>
      <c r="M281" s="384"/>
      <c r="N281" s="384"/>
      <c r="O281" s="384"/>
      <c r="P281" s="380"/>
    </row>
    <row r="282" spans="3:28" ht="9" customHeight="1">
      <c r="C282" s="437"/>
      <c r="D282" s="502"/>
      <c r="E282" s="502"/>
      <c r="F282" s="502"/>
      <c r="G282" s="502"/>
      <c r="H282" s="502"/>
      <c r="I282" s="437"/>
      <c r="J282" s="437"/>
      <c r="K282" s="378"/>
      <c r="L282" s="378"/>
      <c r="M282" s="381"/>
      <c r="N282" s="381"/>
      <c r="O282" s="381"/>
      <c r="P282" s="380"/>
    </row>
    <row r="283" spans="3:28" ht="36.75" customHeight="1">
      <c r="C283" s="437"/>
      <c r="D283" s="516" t="str">
        <f>IF((Y283+Z283)=3,"Net profit/(loss) for the year",(IF((Y283+Z283=4),"Net profit for the year","Net loss for the year")))</f>
        <v>Net profit for the year</v>
      </c>
      <c r="E283" s="502"/>
      <c r="F283" s="502"/>
      <c r="G283" s="502"/>
      <c r="H283" s="502"/>
      <c r="I283" s="437"/>
      <c r="J283" s="437"/>
      <c r="K283" s="378"/>
      <c r="L283" s="378"/>
      <c r="M283" s="381">
        <f>SUM(S260:S280)</f>
        <v>0</v>
      </c>
      <c r="N283" s="381"/>
      <c r="O283" s="381">
        <f>SUM(U260:U280)</f>
        <v>0</v>
      </c>
      <c r="P283" s="380"/>
      <c r="V283" s="416" t="b">
        <f>M283=M1549</f>
        <v>1</v>
      </c>
      <c r="X283" s="416" t="b">
        <f>O283=O1549</f>
        <v>1</v>
      </c>
      <c r="Y283" s="416">
        <f>IF(M283&lt;0,1,IF(M283=0,IF(O283&lt;0,1,2),2))</f>
        <v>2</v>
      </c>
      <c r="Z283" s="416">
        <f>IF(O283&lt;0,1,IF(O283=0,IF(M283&lt;0,1,2),2))</f>
        <v>2</v>
      </c>
    </row>
    <row r="284" spans="3:28" ht="9" customHeight="1" thickBot="1">
      <c r="C284" s="437"/>
      <c r="D284" s="502"/>
      <c r="E284" s="502"/>
      <c r="F284" s="502"/>
      <c r="G284" s="502"/>
      <c r="H284" s="502"/>
      <c r="I284" s="437"/>
      <c r="J284" s="437"/>
      <c r="K284" s="378"/>
      <c r="L284" s="378"/>
      <c r="M284" s="385"/>
      <c r="N284" s="385"/>
      <c r="O284" s="385"/>
      <c r="P284" s="380"/>
    </row>
    <row r="285" spans="3:28" ht="9" customHeight="1" thickTop="1">
      <c r="C285" s="437"/>
      <c r="D285" s="502"/>
      <c r="E285" s="502"/>
      <c r="F285" s="502"/>
      <c r="G285" s="502"/>
      <c r="H285" s="502"/>
      <c r="I285" s="437"/>
      <c r="J285" s="437"/>
      <c r="K285" s="378"/>
      <c r="L285" s="378"/>
      <c r="M285" s="381"/>
      <c r="N285" s="381"/>
      <c r="O285" s="381"/>
      <c r="P285" s="380"/>
    </row>
    <row r="286" spans="3:28" ht="36" customHeight="1">
      <c r="C286" s="437"/>
      <c r="D286" s="502"/>
      <c r="E286" s="502"/>
      <c r="F286" s="502"/>
      <c r="G286" s="502"/>
      <c r="H286" s="502"/>
      <c r="I286" s="437"/>
      <c r="J286" s="437"/>
      <c r="K286" s="378"/>
      <c r="L286" s="378"/>
      <c r="M286" s="380"/>
      <c r="N286" s="380"/>
      <c r="O286" s="380"/>
      <c r="P286" s="380"/>
      <c r="V286" s="419">
        <f>M283-M1549</f>
        <v>0</v>
      </c>
      <c r="W286" s="422"/>
      <c r="X286" s="419">
        <f>O283-O1549</f>
        <v>0</v>
      </c>
    </row>
    <row r="287" spans="3:28" ht="36" customHeight="1">
      <c r="C287" s="437"/>
      <c r="D287" s="502"/>
      <c r="E287" s="502"/>
      <c r="F287" s="502"/>
      <c r="G287" s="502"/>
      <c r="H287" s="502"/>
      <c r="I287" s="437"/>
      <c r="J287" s="437"/>
      <c r="K287" s="378"/>
      <c r="L287" s="378"/>
      <c r="M287" s="380"/>
      <c r="N287" s="380"/>
      <c r="O287" s="380"/>
      <c r="P287" s="380"/>
    </row>
    <row r="288" spans="3:28" ht="36" customHeight="1">
      <c r="C288" s="437"/>
      <c r="D288" s="502"/>
      <c r="E288" s="502"/>
      <c r="F288" s="502"/>
      <c r="G288" s="502"/>
      <c r="H288" s="502"/>
      <c r="I288" s="437"/>
      <c r="J288" s="437"/>
      <c r="K288" s="378"/>
      <c r="L288" s="378"/>
      <c r="M288" s="380"/>
      <c r="N288" s="380"/>
      <c r="O288" s="380"/>
      <c r="P288" s="380"/>
    </row>
    <row r="289" spans="3:17" ht="36" customHeight="1">
      <c r="C289" s="437"/>
      <c r="D289" s="502"/>
      <c r="E289" s="502"/>
      <c r="F289" s="502"/>
      <c r="G289" s="502"/>
      <c r="H289" s="502"/>
      <c r="I289" s="437"/>
      <c r="J289" s="437"/>
      <c r="K289" s="378"/>
      <c r="L289" s="378"/>
      <c r="M289" s="380"/>
      <c r="N289" s="380"/>
      <c r="O289" s="380"/>
      <c r="P289" s="380"/>
    </row>
    <row r="290" spans="3:17" ht="36" customHeight="1">
      <c r="C290" s="437"/>
      <c r="D290" s="502"/>
      <c r="E290" s="502"/>
      <c r="F290" s="502"/>
      <c r="G290" s="502"/>
      <c r="H290" s="502"/>
      <c r="I290" s="437"/>
      <c r="J290" s="437"/>
      <c r="K290" s="378"/>
      <c r="L290" s="378"/>
      <c r="M290" s="380"/>
      <c r="N290" s="380"/>
      <c r="O290" s="380"/>
      <c r="P290" s="380"/>
    </row>
    <row r="291" spans="3:17" ht="36" customHeight="1">
      <c r="C291" s="437"/>
      <c r="D291" s="502"/>
      <c r="E291" s="502"/>
      <c r="F291" s="502"/>
      <c r="G291" s="502"/>
      <c r="H291" s="502"/>
      <c r="I291" s="437"/>
      <c r="J291" s="437"/>
      <c r="K291" s="378"/>
      <c r="L291" s="378"/>
      <c r="M291" s="380"/>
      <c r="N291" s="380"/>
      <c r="O291" s="380"/>
      <c r="P291" s="380"/>
    </row>
    <row r="292" spans="3:17" ht="36" customHeight="1">
      <c r="C292" s="437"/>
      <c r="D292" s="502"/>
      <c r="E292" s="502"/>
      <c r="F292" s="502"/>
      <c r="G292" s="502"/>
      <c r="H292" s="502"/>
      <c r="I292" s="437"/>
      <c r="J292" s="437"/>
      <c r="K292" s="378"/>
      <c r="L292" s="378"/>
      <c r="M292" s="380"/>
      <c r="N292" s="380"/>
      <c r="O292" s="380"/>
      <c r="P292" s="380"/>
    </row>
    <row r="293" spans="3:17" ht="36" customHeight="1">
      <c r="C293" s="437"/>
      <c r="D293" s="502"/>
      <c r="E293" s="502"/>
      <c r="F293" s="502"/>
      <c r="G293" s="502"/>
      <c r="H293" s="502"/>
      <c r="I293" s="437"/>
      <c r="J293" s="437"/>
      <c r="K293" s="378"/>
      <c r="L293" s="378"/>
      <c r="M293" s="380"/>
      <c r="N293" s="380"/>
      <c r="O293" s="380"/>
      <c r="P293" s="380"/>
    </row>
    <row r="294" spans="3:17" ht="36" customHeight="1">
      <c r="C294" s="437"/>
      <c r="D294" s="502"/>
      <c r="E294" s="502"/>
      <c r="F294" s="502"/>
      <c r="G294" s="502"/>
      <c r="H294" s="502"/>
      <c r="I294" s="437"/>
      <c r="J294" s="437"/>
      <c r="K294" s="378"/>
      <c r="L294" s="378"/>
      <c r="M294" s="380"/>
      <c r="N294" s="380"/>
      <c r="O294" s="380"/>
      <c r="P294" s="380"/>
    </row>
    <row r="295" spans="3:17" ht="36" customHeight="1">
      <c r="C295" s="437"/>
      <c r="D295" s="502"/>
      <c r="E295" s="502"/>
      <c r="F295" s="502"/>
      <c r="G295" s="502"/>
      <c r="H295" s="502"/>
      <c r="I295" s="437"/>
      <c r="J295" s="437"/>
      <c r="K295" s="378"/>
      <c r="L295" s="378"/>
      <c r="M295" s="380"/>
      <c r="N295" s="380"/>
      <c r="O295" s="380"/>
      <c r="P295" s="380"/>
    </row>
    <row r="296" spans="3:17" ht="36" customHeight="1">
      <c r="C296" s="437"/>
      <c r="D296" s="502"/>
      <c r="E296" s="502"/>
      <c r="F296" s="502"/>
      <c r="G296" s="502"/>
      <c r="H296" s="502"/>
      <c r="I296" s="437"/>
      <c r="J296" s="437"/>
      <c r="K296" s="378"/>
      <c r="L296" s="378"/>
      <c r="M296" s="380"/>
      <c r="N296" s="380"/>
      <c r="O296" s="380"/>
      <c r="P296" s="380"/>
    </row>
    <row r="297" spans="3:17" ht="36" customHeight="1">
      <c r="C297" s="437"/>
      <c r="D297" s="502"/>
      <c r="E297" s="502"/>
      <c r="F297" s="502"/>
      <c r="G297" s="502"/>
      <c r="H297" s="502"/>
      <c r="I297" s="437"/>
      <c r="J297" s="437"/>
      <c r="K297" s="378"/>
      <c r="L297" s="378"/>
      <c r="M297" s="380"/>
      <c r="N297" s="380"/>
      <c r="O297" s="380"/>
      <c r="P297" s="380"/>
    </row>
    <row r="298" spans="3:17" ht="36" customHeight="1">
      <c r="C298" s="437"/>
      <c r="D298" s="502"/>
      <c r="E298" s="502"/>
      <c r="F298" s="502"/>
      <c r="G298" s="502"/>
      <c r="H298" s="502"/>
      <c r="I298" s="437"/>
      <c r="J298" s="437"/>
      <c r="K298" s="378"/>
      <c r="L298" s="378"/>
      <c r="M298" s="380"/>
      <c r="N298" s="380"/>
      <c r="O298" s="380"/>
      <c r="P298" s="380"/>
    </row>
    <row r="299" spans="3:17" ht="36" customHeight="1">
      <c r="C299" s="437"/>
      <c r="D299" s="502"/>
      <c r="E299" s="502"/>
      <c r="F299" s="502"/>
      <c r="G299" s="502"/>
      <c r="H299" s="502"/>
      <c r="I299" s="437"/>
      <c r="J299" s="437"/>
      <c r="K299" s="378"/>
      <c r="L299" s="378"/>
      <c r="M299" s="380"/>
      <c r="N299" s="380"/>
      <c r="O299" s="380"/>
      <c r="P299" s="380"/>
    </row>
    <row r="300" spans="3:17" ht="36" customHeight="1">
      <c r="C300" s="437"/>
      <c r="D300" s="502"/>
      <c r="E300" s="502"/>
      <c r="F300" s="502"/>
      <c r="G300" s="502"/>
      <c r="H300" s="502"/>
      <c r="I300" s="437"/>
      <c r="J300" s="437"/>
      <c r="K300" s="378"/>
      <c r="L300" s="378"/>
      <c r="M300" s="380"/>
      <c r="N300" s="380"/>
      <c r="O300" s="380"/>
      <c r="P300" s="380"/>
    </row>
    <row r="301" spans="3:17" ht="36" customHeight="1">
      <c r="C301" s="437"/>
      <c r="D301" s="502"/>
      <c r="E301" s="502"/>
      <c r="F301" s="502"/>
      <c r="G301" s="502"/>
      <c r="H301" s="502"/>
      <c r="I301" s="437"/>
      <c r="J301" s="437"/>
      <c r="K301" s="378"/>
      <c r="L301" s="378"/>
      <c r="M301" s="380"/>
      <c r="N301" s="380"/>
      <c r="O301" s="380"/>
      <c r="P301" s="380"/>
    </row>
    <row r="302" spans="3:17" ht="36" customHeight="1">
      <c r="C302" s="437"/>
      <c r="D302" s="502"/>
      <c r="E302" s="502"/>
      <c r="F302" s="502"/>
      <c r="G302" s="502"/>
      <c r="H302" s="502"/>
      <c r="I302" s="437"/>
      <c r="J302" s="437"/>
      <c r="K302" s="378"/>
      <c r="L302" s="378"/>
      <c r="M302" s="426"/>
      <c r="N302" s="426"/>
      <c r="O302" s="426"/>
      <c r="P302" s="426"/>
    </row>
    <row r="303" spans="3:17" ht="36" customHeight="1">
      <c r="C303" s="437"/>
      <c r="D303" s="502"/>
      <c r="E303" s="502"/>
      <c r="F303" s="502"/>
      <c r="G303" s="502"/>
      <c r="H303" s="502"/>
      <c r="I303" s="437"/>
      <c r="J303" s="437"/>
      <c r="M303" s="431"/>
      <c r="O303" s="431"/>
    </row>
    <row r="304" spans="3:17" ht="36" customHeight="1">
      <c r="C304" s="437"/>
      <c r="D304" s="437"/>
      <c r="E304" s="437"/>
      <c r="F304" s="437"/>
      <c r="G304" s="437"/>
      <c r="H304" s="437"/>
      <c r="I304" s="437"/>
      <c r="J304" s="437"/>
      <c r="M304" s="431"/>
      <c r="O304" s="431" t="s">
        <v>102</v>
      </c>
      <c r="Q304" s="378">
        <f>MAX($Q$104:Q303)+1</f>
        <v>5</v>
      </c>
    </row>
    <row r="305" spans="3:27" ht="36" customHeight="1">
      <c r="C305" s="437"/>
      <c r="D305" s="501" t="str">
        <f>Criteria!E9</f>
        <v>ABC PARTNERSHIP</v>
      </c>
      <c r="E305" s="502"/>
      <c r="F305" s="502"/>
      <c r="G305" s="502"/>
      <c r="H305" s="502"/>
      <c r="I305" s="437"/>
      <c r="J305" s="437"/>
      <c r="M305" s="431"/>
      <c r="O305" s="431"/>
      <c r="S305" s="418"/>
      <c r="T305" s="418"/>
      <c r="U305" s="418"/>
      <c r="V305" s="418"/>
      <c r="W305" s="418"/>
      <c r="X305" s="418"/>
    </row>
    <row r="306" spans="3:27" ht="36" customHeight="1">
      <c r="C306" s="437"/>
      <c r="D306" s="501" t="str">
        <f>Criteria!E10</f>
        <v>T/A SEAFRONT HOTEL, SEAFRONT RESTAURANT AND SURF SHOP</v>
      </c>
      <c r="E306" s="502"/>
      <c r="F306" s="502"/>
      <c r="G306" s="502"/>
      <c r="H306" s="502"/>
      <c r="I306" s="437"/>
      <c r="J306" s="437"/>
      <c r="M306" s="431"/>
      <c r="O306" s="431"/>
      <c r="R306" s="432" t="str">
        <f>IF(D306=0,"DELETE"," ")</f>
        <v xml:space="preserve"> </v>
      </c>
      <c r="S306" s="418"/>
      <c r="T306" s="418"/>
      <c r="U306" s="418"/>
      <c r="V306" s="418"/>
      <c r="W306" s="418"/>
      <c r="X306" s="418"/>
    </row>
    <row r="307" spans="3:27" ht="36" customHeight="1">
      <c r="C307" s="437"/>
      <c r="D307" s="502"/>
      <c r="E307" s="502"/>
      <c r="F307" s="502"/>
      <c r="G307" s="502"/>
      <c r="H307" s="502"/>
      <c r="I307" s="437"/>
      <c r="J307" s="437"/>
      <c r="M307" s="431"/>
      <c r="O307" s="431"/>
      <c r="S307" s="418"/>
      <c r="T307" s="418"/>
      <c r="U307" s="418"/>
      <c r="V307" s="418"/>
      <c r="W307" s="418"/>
      <c r="X307" s="418"/>
    </row>
    <row r="308" spans="3:27" ht="36" customHeight="1">
      <c r="C308" s="437"/>
      <c r="D308" s="501" t="str">
        <f>CONCATENATE("STATEMENT OF FINANCIAL POSITION AS AT ",Criteria!E18)</f>
        <v>STATEMENT OF FINANCIAL POSITION AS AT 28 FEBRUARY 2026</v>
      </c>
      <c r="E308" s="502"/>
      <c r="F308" s="502"/>
      <c r="G308" s="502"/>
      <c r="H308" s="501"/>
      <c r="I308" s="437"/>
      <c r="J308" s="437"/>
      <c r="M308" s="431"/>
      <c r="O308" s="431"/>
    </row>
    <row r="309" spans="3:27" ht="36" customHeight="1">
      <c r="C309" s="437"/>
      <c r="D309" s="502"/>
      <c r="E309" s="502"/>
      <c r="F309" s="502"/>
      <c r="G309" s="502"/>
      <c r="H309" s="502"/>
      <c r="I309" s="437"/>
      <c r="J309" s="437"/>
      <c r="M309" s="431"/>
      <c r="O309" s="431"/>
    </row>
    <row r="310" spans="3:27" ht="36" customHeight="1">
      <c r="C310" s="437"/>
      <c r="D310" s="515"/>
      <c r="E310" s="515"/>
      <c r="F310" s="515"/>
      <c r="G310" s="515"/>
      <c r="H310" s="515"/>
      <c r="I310" s="483"/>
      <c r="J310" s="483"/>
      <c r="K310" s="442"/>
      <c r="L310" s="442"/>
      <c r="M310" s="444"/>
      <c r="N310" s="444"/>
      <c r="O310" s="444"/>
      <c r="P310" s="444"/>
      <c r="Q310" s="442"/>
    </row>
    <row r="311" spans="3:27" ht="36" customHeight="1">
      <c r="C311" s="437"/>
      <c r="D311" s="502"/>
      <c r="E311" s="502"/>
      <c r="F311" s="502"/>
      <c r="G311" s="502"/>
      <c r="H311" s="502"/>
      <c r="I311" s="437"/>
      <c r="J311" s="437"/>
      <c r="K311" s="378" t="s">
        <v>1025</v>
      </c>
      <c r="L311" s="378"/>
      <c r="M311" s="379">
        <f>Criteria!E20</f>
        <v>2026</v>
      </c>
      <c r="N311" s="379"/>
      <c r="O311" s="379">
        <f>Criteria!E25</f>
        <v>2025</v>
      </c>
      <c r="P311" s="379"/>
    </row>
    <row r="312" spans="3:27" ht="36" customHeight="1">
      <c r="D312" s="501" t="s">
        <v>110</v>
      </c>
      <c r="E312" s="502"/>
      <c r="F312" s="502"/>
      <c r="G312" s="502"/>
      <c r="H312" s="502"/>
      <c r="I312" s="437"/>
      <c r="J312" s="437"/>
      <c r="K312" s="378"/>
      <c r="L312" s="378"/>
      <c r="M312" s="380"/>
      <c r="N312" s="380"/>
      <c r="O312" s="380"/>
      <c r="P312" s="380"/>
    </row>
    <row r="313" spans="3:27" ht="36" customHeight="1">
      <c r="C313" s="437"/>
      <c r="D313" s="502"/>
      <c r="E313" s="502"/>
      <c r="F313" s="502"/>
      <c r="G313" s="502"/>
      <c r="H313" s="502"/>
      <c r="I313" s="437"/>
      <c r="J313" s="437"/>
      <c r="K313" s="378"/>
      <c r="L313" s="378"/>
      <c r="M313" s="380"/>
      <c r="N313" s="380"/>
      <c r="O313" s="380"/>
      <c r="P313" s="380"/>
    </row>
    <row r="314" spans="3:27" ht="36" customHeight="1">
      <c r="C314" s="437"/>
      <c r="D314" s="501" t="s">
        <v>1026</v>
      </c>
      <c r="E314" s="502"/>
      <c r="F314" s="502"/>
      <c r="G314" s="502"/>
      <c r="H314" s="502"/>
      <c r="I314" s="437"/>
      <c r="J314" s="437"/>
      <c r="K314" s="378"/>
      <c r="L314" s="378"/>
      <c r="M314" s="381">
        <f>SUM(M316:M322)</f>
        <v>0</v>
      </c>
      <c r="N314" s="381"/>
      <c r="O314" s="381">
        <f>SUM(O317:P322)</f>
        <v>0</v>
      </c>
      <c r="P314" s="380"/>
      <c r="R314" s="432" t="str">
        <f>IF(M314=0,IF(O314=0,"DELETE"," ")," ")</f>
        <v>DELETE</v>
      </c>
      <c r="S314" s="419">
        <f>M314</f>
        <v>0</v>
      </c>
      <c r="T314" s="419"/>
      <c r="U314" s="419">
        <f>O314</f>
        <v>0</v>
      </c>
      <c r="V314" s="419"/>
      <c r="W314" s="419"/>
      <c r="X314" s="419"/>
    </row>
    <row r="315" spans="3:27" ht="9" customHeight="1">
      <c r="C315" s="437"/>
      <c r="D315" s="501"/>
      <c r="E315" s="502"/>
      <c r="F315" s="502"/>
      <c r="G315" s="502"/>
      <c r="H315" s="502"/>
      <c r="I315" s="437"/>
      <c r="J315" s="437"/>
      <c r="K315" s="378"/>
      <c r="L315" s="378"/>
      <c r="M315" s="381"/>
      <c r="N315" s="381"/>
      <c r="O315" s="381"/>
      <c r="P315" s="380"/>
      <c r="R315" s="432" t="str">
        <f>R314</f>
        <v>DELETE</v>
      </c>
    </row>
    <row r="316" spans="3:27" ht="9" customHeight="1">
      <c r="C316" s="437"/>
      <c r="D316" s="501"/>
      <c r="E316" s="502"/>
      <c r="F316" s="502"/>
      <c r="G316" s="502"/>
      <c r="H316" s="502"/>
      <c r="I316" s="437"/>
      <c r="J316" s="437"/>
      <c r="K316" s="378"/>
      <c r="L316" s="378"/>
      <c r="M316" s="475"/>
      <c r="N316" s="382"/>
      <c r="O316" s="476"/>
      <c r="P316" s="380"/>
      <c r="R316" s="432" t="str">
        <f>R314</f>
        <v>DELETE</v>
      </c>
    </row>
    <row r="317" spans="3:27" ht="36" customHeight="1">
      <c r="C317" s="437"/>
      <c r="D317" s="502" t="s">
        <v>726</v>
      </c>
      <c r="E317" s="502"/>
      <c r="F317" s="502"/>
      <c r="G317" s="502"/>
      <c r="H317" s="502"/>
      <c r="I317" s="437"/>
      <c r="J317" s="437"/>
      <c r="K317" s="378">
        <f>B732</f>
        <v>6</v>
      </c>
      <c r="L317" s="378"/>
      <c r="M317" s="477">
        <f>SUM(TrialBalance!L198:L229)</f>
        <v>0</v>
      </c>
      <c r="N317" s="381"/>
      <c r="O317" s="478">
        <f>SUM(TrialBalance!N198:N229)</f>
        <v>0</v>
      </c>
      <c r="P317" s="380"/>
      <c r="R317" s="432" t="str">
        <f t="shared" ref="R317:R321" si="1">IF(M317=0,IF(O317=0,"DELETE"," ")," ")</f>
        <v>DELETE</v>
      </c>
      <c r="V317" s="420" t="b">
        <f>M317=O780</f>
        <v>1</v>
      </c>
      <c r="W317" s="420"/>
      <c r="X317" s="420" t="b">
        <f>O317=O758</f>
        <v>1</v>
      </c>
      <c r="AA317" s="420"/>
    </row>
    <row r="318" spans="3:27" ht="36" customHeight="1">
      <c r="C318" s="437"/>
      <c r="D318" s="502" t="s">
        <v>950</v>
      </c>
      <c r="E318" s="502"/>
      <c r="F318" s="502"/>
      <c r="G318" s="502"/>
      <c r="H318" s="502"/>
      <c r="I318" s="437"/>
      <c r="J318" s="437"/>
      <c r="K318" s="378">
        <f>B833</f>
        <v>7</v>
      </c>
      <c r="L318" s="378"/>
      <c r="M318" s="477">
        <f>SUM(TrialBalance!L230:L248)</f>
        <v>0</v>
      </c>
      <c r="N318" s="381"/>
      <c r="O318" s="478">
        <f>SUM(TrialBalance!N230:N248)</f>
        <v>0</v>
      </c>
      <c r="P318" s="380"/>
      <c r="R318" s="432" t="str">
        <f t="shared" si="1"/>
        <v>DELETE</v>
      </c>
      <c r="V318" s="420" t="b">
        <f>M318=M901</f>
        <v>1</v>
      </c>
      <c r="W318" s="420"/>
      <c r="X318" s="420" t="b">
        <f>O318=O901</f>
        <v>1</v>
      </c>
      <c r="AA318" s="420"/>
    </row>
    <row r="319" spans="3:27" ht="36" customHeight="1">
      <c r="C319" s="437"/>
      <c r="D319" s="502" t="str">
        <f>IF(COUNTIF(TrialBalance!L251:L255,"&gt;0")&gt;1,"Listed investments",IF(COUNTIF(TrialBalance!N251:N255,"&gt;0")&gt;1,"Listed investments","Listed investment"))</f>
        <v>Listed investment</v>
      </c>
      <c r="E319" s="502"/>
      <c r="F319" s="502"/>
      <c r="G319" s="502"/>
      <c r="H319" s="502"/>
      <c r="I319" s="437"/>
      <c r="J319" s="437"/>
      <c r="K319" s="378">
        <f>B918</f>
        <v>8</v>
      </c>
      <c r="L319" s="378"/>
      <c r="M319" s="477">
        <f>SUM(TrialBalance!L251:L255)</f>
        <v>0</v>
      </c>
      <c r="N319" s="381"/>
      <c r="O319" s="478">
        <f>SUM(TrialBalance!N251:N255)</f>
        <v>0</v>
      </c>
      <c r="P319" s="380"/>
      <c r="R319" s="432" t="str">
        <f t="shared" si="1"/>
        <v>DELETE</v>
      </c>
      <c r="V319" s="420" t="b">
        <f>M319=M927</f>
        <v>1</v>
      </c>
      <c r="W319" s="420"/>
      <c r="X319" s="420" t="b">
        <f>O319=O927</f>
        <v>1</v>
      </c>
      <c r="AA319" s="420"/>
    </row>
    <row r="320" spans="3:27" ht="36" customHeight="1">
      <c r="C320" s="437"/>
      <c r="D320" s="502" t="str">
        <f>IF(COUNTIF(TrialBalance!L257:L261,"&gt;0")&gt;1,"Other investments",IF(COUNTIF(TrialBalance!N257:N261,"&gt;0")&gt;1,"Other investments","Other investment"))</f>
        <v>Other investment</v>
      </c>
      <c r="E320" s="502"/>
      <c r="F320" s="502"/>
      <c r="G320" s="502"/>
      <c r="H320" s="502"/>
      <c r="I320" s="437"/>
      <c r="J320" s="437"/>
      <c r="K320" s="378">
        <f>B944</f>
        <v>9</v>
      </c>
      <c r="L320" s="378"/>
      <c r="M320" s="477">
        <f>SUM(TrialBalance!L257:L261)</f>
        <v>0</v>
      </c>
      <c r="N320" s="381"/>
      <c r="O320" s="478">
        <f>SUM(TrialBalance!N257:N261)</f>
        <v>0</v>
      </c>
      <c r="P320" s="380"/>
      <c r="R320" s="432" t="str">
        <f t="shared" si="1"/>
        <v>DELETE</v>
      </c>
      <c r="V320" s="420" t="b">
        <f>M320=M953</f>
        <v>1</v>
      </c>
      <c r="W320" s="420"/>
      <c r="X320" s="420" t="b">
        <f>O320=O953</f>
        <v>1</v>
      </c>
      <c r="AA320" s="420"/>
    </row>
    <row r="321" spans="3:27" ht="36" customHeight="1">
      <c r="C321" s="437"/>
      <c r="D321" s="502" t="str">
        <f>IF(COUNTIF(TrialBalance!L262:L273,"&gt;0")&gt;1,"Non - current receivables",IF(COUNTIF(TrialBalance!N262:N273,"&gt;0")&gt;1,"Non - current receivables","Non - current receivable"))</f>
        <v>Non - current receivable</v>
      </c>
      <c r="E321" s="502"/>
      <c r="F321" s="502"/>
      <c r="G321" s="502"/>
      <c r="H321" s="502"/>
      <c r="I321" s="437"/>
      <c r="J321" s="437"/>
      <c r="K321" s="378">
        <f>B970</f>
        <v>10</v>
      </c>
      <c r="L321" s="378"/>
      <c r="M321" s="477">
        <f>SUM(TrialBalance!L262:L273)</f>
        <v>0</v>
      </c>
      <c r="N321" s="381"/>
      <c r="O321" s="478">
        <f>SUM(TrialBalance!N262:N273)</f>
        <v>0</v>
      </c>
      <c r="P321" s="380"/>
      <c r="R321" s="432" t="str">
        <f t="shared" si="1"/>
        <v>DELETE</v>
      </c>
      <c r="V321" s="420" t="b">
        <f>M321=M992</f>
        <v>1</v>
      </c>
      <c r="W321" s="420"/>
      <c r="X321" s="420" t="b">
        <f>O321=O992</f>
        <v>1</v>
      </c>
    </row>
    <row r="322" spans="3:27" ht="9" customHeight="1">
      <c r="C322" s="437"/>
      <c r="D322" s="502"/>
      <c r="E322" s="502"/>
      <c r="F322" s="502"/>
      <c r="G322" s="502"/>
      <c r="H322" s="502"/>
      <c r="I322" s="437"/>
      <c r="J322" s="437"/>
      <c r="K322" s="378"/>
      <c r="L322" s="378"/>
      <c r="M322" s="383"/>
      <c r="N322" s="384"/>
      <c r="O322" s="479"/>
      <c r="P322" s="380"/>
      <c r="R322" s="432" t="str">
        <f>R314</f>
        <v>DELETE</v>
      </c>
    </row>
    <row r="323" spans="3:27" ht="9" customHeight="1">
      <c r="C323" s="437"/>
      <c r="D323" s="502"/>
      <c r="E323" s="502"/>
      <c r="F323" s="502"/>
      <c r="G323" s="502"/>
      <c r="H323" s="502"/>
      <c r="I323" s="437"/>
      <c r="J323" s="437"/>
      <c r="K323" s="378"/>
      <c r="L323" s="378"/>
      <c r="M323" s="381"/>
      <c r="N323" s="381"/>
      <c r="O323" s="381"/>
      <c r="P323" s="380"/>
      <c r="R323" s="432" t="str">
        <f>R314</f>
        <v>DELETE</v>
      </c>
    </row>
    <row r="324" spans="3:27" ht="36" customHeight="1">
      <c r="C324" s="437"/>
      <c r="D324" s="502"/>
      <c r="E324" s="502"/>
      <c r="F324" s="502"/>
      <c r="G324" s="502"/>
      <c r="H324" s="502"/>
      <c r="I324" s="437"/>
      <c r="J324" s="437"/>
      <c r="K324" s="378"/>
      <c r="L324" s="378"/>
      <c r="M324" s="381"/>
      <c r="N324" s="381"/>
      <c r="O324" s="381"/>
      <c r="P324" s="380"/>
      <c r="R324" s="432" t="str">
        <f>R314</f>
        <v>DELETE</v>
      </c>
    </row>
    <row r="325" spans="3:27" ht="36" customHeight="1">
      <c r="C325" s="437"/>
      <c r="D325" s="501" t="s">
        <v>1027</v>
      </c>
      <c r="E325" s="502"/>
      <c r="F325" s="502"/>
      <c r="G325" s="502"/>
      <c r="H325" s="502"/>
      <c r="I325" s="437"/>
      <c r="J325" s="437"/>
      <c r="K325" s="378"/>
      <c r="L325" s="378"/>
      <c r="M325" s="381">
        <f>SUM(M328:M331)</f>
        <v>0</v>
      </c>
      <c r="N325" s="381"/>
      <c r="O325" s="381">
        <f>SUM(O328:O331)</f>
        <v>0</v>
      </c>
      <c r="P325" s="380"/>
      <c r="R325" s="432" t="str">
        <f>IF(M325=0,IF(O325=0,"DELETE"," ")," ")</f>
        <v>DELETE</v>
      </c>
      <c r="S325" s="419">
        <f>M325</f>
        <v>0</v>
      </c>
      <c r="T325" s="419"/>
      <c r="U325" s="419">
        <f>O325</f>
        <v>0</v>
      </c>
      <c r="V325" s="419"/>
      <c r="W325" s="419"/>
      <c r="X325" s="419"/>
    </row>
    <row r="326" spans="3:27" ht="9" customHeight="1">
      <c r="C326" s="437"/>
      <c r="D326" s="502"/>
      <c r="E326" s="502"/>
      <c r="F326" s="502"/>
      <c r="G326" s="502"/>
      <c r="H326" s="502"/>
      <c r="I326" s="437"/>
      <c r="J326" s="437"/>
      <c r="K326" s="378"/>
      <c r="L326" s="378"/>
      <c r="M326" s="381"/>
      <c r="N326" s="381"/>
      <c r="O326" s="381"/>
      <c r="P326" s="380"/>
      <c r="R326" s="432" t="str">
        <f>R325</f>
        <v>DELETE</v>
      </c>
    </row>
    <row r="327" spans="3:27" ht="9" customHeight="1">
      <c r="C327" s="437"/>
      <c r="D327" s="502"/>
      <c r="E327" s="502"/>
      <c r="F327" s="502"/>
      <c r="G327" s="502"/>
      <c r="H327" s="502"/>
      <c r="I327" s="437"/>
      <c r="J327" s="437"/>
      <c r="K327" s="378"/>
      <c r="L327" s="378"/>
      <c r="M327" s="475"/>
      <c r="N327" s="382"/>
      <c r="O327" s="476"/>
      <c r="P327" s="380"/>
      <c r="R327" s="432" t="str">
        <f>R325</f>
        <v>DELETE</v>
      </c>
    </row>
    <row r="328" spans="3:27" ht="36" customHeight="1">
      <c r="C328" s="437"/>
      <c r="D328" s="502" t="s">
        <v>904</v>
      </c>
      <c r="E328" s="502"/>
      <c r="F328" s="502"/>
      <c r="G328" s="502"/>
      <c r="H328" s="502"/>
      <c r="I328" s="437"/>
      <c r="J328" s="437"/>
      <c r="K328" s="378">
        <f>B1009</f>
        <v>11</v>
      </c>
      <c r="L328" s="378"/>
      <c r="M328" s="477">
        <f>SUM(TrialBalance!L275:L278)</f>
        <v>0</v>
      </c>
      <c r="N328" s="381"/>
      <c r="O328" s="478">
        <f>SUM(TrialBalance!N275:N278)</f>
        <v>0</v>
      </c>
      <c r="P328" s="380"/>
      <c r="R328" s="432" t="str">
        <f>IF(M328=0,IF(O328=0,"DELETE"," ")," ")</f>
        <v>DELETE</v>
      </c>
      <c r="V328" s="420" t="b">
        <f>M328=M1018</f>
        <v>1</v>
      </c>
      <c r="W328" s="420"/>
      <c r="X328" s="420" t="b">
        <f>O328=O1018</f>
        <v>1</v>
      </c>
      <c r="AA328" s="420"/>
    </row>
    <row r="329" spans="3:27" ht="36" customHeight="1">
      <c r="C329" s="437"/>
      <c r="D329" s="502" t="s">
        <v>719</v>
      </c>
      <c r="E329" s="502"/>
      <c r="F329" s="502"/>
      <c r="G329" s="502"/>
      <c r="H329" s="502"/>
      <c r="I329" s="437"/>
      <c r="J329" s="437"/>
      <c r="K329" s="378">
        <f>B1035</f>
        <v>12</v>
      </c>
      <c r="L329" s="378"/>
      <c r="M329" s="477">
        <f>SUM(TrialBalance!L280:L285)+IF(TrialBalance!L306&gt;0,TrialBalance!L306,0)</f>
        <v>0</v>
      </c>
      <c r="N329" s="381"/>
      <c r="O329" s="478">
        <f>SUM(TrialBalance!N280:N285)+IF(TrialBalance!N306&gt;0,TrialBalance!N306,0)</f>
        <v>0</v>
      </c>
      <c r="P329" s="380"/>
      <c r="R329" s="432" t="str">
        <f>IF(M329=0,IF(O329=0,"DELETE"," ")," ")</f>
        <v>DELETE</v>
      </c>
      <c r="V329" s="420" t="b">
        <f>M329=M1049</f>
        <v>1</v>
      </c>
      <c r="W329" s="420"/>
      <c r="X329" s="420" t="b">
        <f>O329=O1049</f>
        <v>1</v>
      </c>
    </row>
    <row r="330" spans="3:27" ht="36" customHeight="1">
      <c r="C330" s="437"/>
      <c r="D330" s="502" t="s">
        <v>680</v>
      </c>
      <c r="E330" s="502"/>
      <c r="F330" s="502"/>
      <c r="G330" s="502"/>
      <c r="H330" s="502"/>
      <c r="I330" s="437"/>
      <c r="J330" s="437"/>
      <c r="K330" s="378">
        <f>B1067</f>
        <v>13</v>
      </c>
      <c r="L330" s="378"/>
      <c r="M330" s="477">
        <f>TrialBalance!L293+IF(TrialBalance!L287&gt;0,TrialBalance!L287,0)+IF(TrialBalance!L288&gt;0,TrialBalance!L288,0)+IF(TrialBalance!L289&gt;0,TrialBalance!L289,0)+IF(TrialBalance!L290&gt;0,TrialBalance!L290,0)+IF(TrialBalance!L291&gt;0,TrialBalance!L291,0)+IF(TrialBalance!L292&gt;0,TrialBalance!L292,0)</f>
        <v>0</v>
      </c>
      <c r="N330" s="381"/>
      <c r="O330" s="478">
        <f>TrialBalance!N293+IF(TrialBalance!N287&gt;0,TrialBalance!N287,0)+IF(TrialBalance!N288&gt;0,TrialBalance!N288,0)+IF(TrialBalance!N289&gt;0,TrialBalance!N289,0)+IF(TrialBalance!N290&gt;0,TrialBalance!N290,0)+IF(TrialBalance!N291&gt;0,TrialBalance!N291,0)+IF(TrialBalance!N292&gt;0,TrialBalance!N292,0)</f>
        <v>0</v>
      </c>
      <c r="P330" s="380"/>
      <c r="R330" s="432" t="str">
        <f>IF(M330=0,IF(O330=0,"DELETE"," ")," ")</f>
        <v>DELETE</v>
      </c>
      <c r="V330" s="420" t="b">
        <f>M330=M1078</f>
        <v>1</v>
      </c>
      <c r="W330" s="420"/>
      <c r="X330" s="420" t="b">
        <f>O330=O1078</f>
        <v>1</v>
      </c>
    </row>
    <row r="331" spans="3:27" ht="9" customHeight="1">
      <c r="C331" s="437"/>
      <c r="D331" s="502"/>
      <c r="E331" s="502"/>
      <c r="F331" s="502"/>
      <c r="G331" s="502"/>
      <c r="H331" s="502"/>
      <c r="I331" s="437"/>
      <c r="J331" s="437"/>
      <c r="K331" s="378"/>
      <c r="L331" s="378"/>
      <c r="M331" s="383"/>
      <c r="N331" s="384"/>
      <c r="O331" s="479"/>
      <c r="P331" s="380"/>
      <c r="R331" s="432" t="str">
        <f>R325</f>
        <v>DELETE</v>
      </c>
    </row>
    <row r="332" spans="3:27" ht="9" customHeight="1">
      <c r="C332" s="437"/>
      <c r="D332" s="502"/>
      <c r="E332" s="502"/>
      <c r="F332" s="502"/>
      <c r="G332" s="502"/>
      <c r="H332" s="502"/>
      <c r="I332" s="437"/>
      <c r="J332" s="437"/>
      <c r="K332" s="378"/>
      <c r="L332" s="378"/>
      <c r="M332" s="381"/>
      <c r="N332" s="381"/>
      <c r="O332" s="381"/>
      <c r="P332" s="380"/>
      <c r="R332" s="432" t="str">
        <f>R325</f>
        <v>DELETE</v>
      </c>
    </row>
    <row r="333" spans="3:27" ht="36.75" customHeight="1">
      <c r="C333" s="437"/>
      <c r="D333" s="502"/>
      <c r="E333" s="502"/>
      <c r="F333" s="502"/>
      <c r="G333" s="502"/>
      <c r="H333" s="502"/>
      <c r="I333" s="437"/>
      <c r="J333" s="437"/>
      <c r="K333" s="378"/>
      <c r="L333" s="378"/>
      <c r="M333" s="381"/>
      <c r="N333" s="381"/>
      <c r="O333" s="381"/>
      <c r="P333" s="380"/>
      <c r="R333" s="432" t="str">
        <f>R325</f>
        <v>DELETE</v>
      </c>
    </row>
    <row r="334" spans="3:27" ht="9" customHeight="1">
      <c r="C334" s="437"/>
      <c r="D334" s="502"/>
      <c r="E334" s="502"/>
      <c r="F334" s="502"/>
      <c r="G334" s="502"/>
      <c r="H334" s="502"/>
      <c r="I334" s="437"/>
      <c r="J334" s="437"/>
      <c r="K334" s="378"/>
      <c r="L334" s="378"/>
      <c r="M334" s="384"/>
      <c r="N334" s="384"/>
      <c r="O334" s="384"/>
      <c r="P334" s="380"/>
    </row>
    <row r="335" spans="3:27" ht="9" customHeight="1">
      <c r="C335" s="437"/>
      <c r="D335" s="502"/>
      <c r="E335" s="502"/>
      <c r="F335" s="502"/>
      <c r="G335" s="502"/>
      <c r="H335" s="502"/>
      <c r="I335" s="437"/>
      <c r="J335" s="437"/>
      <c r="K335" s="378"/>
      <c r="L335" s="378"/>
      <c r="M335" s="381"/>
      <c r="N335" s="381"/>
      <c r="O335" s="381"/>
      <c r="P335" s="380"/>
    </row>
    <row r="336" spans="3:27" ht="36.75" customHeight="1">
      <c r="C336" s="437"/>
      <c r="D336" s="501" t="s">
        <v>1028</v>
      </c>
      <c r="E336" s="502"/>
      <c r="F336" s="502"/>
      <c r="G336" s="502"/>
      <c r="H336" s="502"/>
      <c r="I336" s="437"/>
      <c r="J336" s="437"/>
      <c r="K336" s="378"/>
      <c r="L336" s="378"/>
      <c r="M336" s="381">
        <f>SUM(S314:S334)</f>
        <v>0</v>
      </c>
      <c r="N336" s="381"/>
      <c r="O336" s="381">
        <f>SUM(U314:U334)</f>
        <v>0</v>
      </c>
      <c r="P336" s="380"/>
      <c r="V336" s="421" t="b">
        <f>M336=M369</f>
        <v>1</v>
      </c>
      <c r="W336" s="421"/>
      <c r="X336" s="421" t="b">
        <f>O336=O369</f>
        <v>1</v>
      </c>
    </row>
    <row r="337" spans="3:24" ht="9" customHeight="1" thickBot="1">
      <c r="C337" s="437"/>
      <c r="D337" s="502"/>
      <c r="E337" s="502"/>
      <c r="F337" s="502"/>
      <c r="G337" s="502"/>
      <c r="H337" s="502"/>
      <c r="I337" s="437"/>
      <c r="J337" s="437"/>
      <c r="K337" s="378"/>
      <c r="L337" s="378"/>
      <c r="M337" s="385"/>
      <c r="N337" s="385"/>
      <c r="O337" s="385"/>
      <c r="P337" s="380"/>
    </row>
    <row r="338" spans="3:24" ht="9" customHeight="1" thickTop="1">
      <c r="C338" s="437"/>
      <c r="D338" s="502"/>
      <c r="E338" s="502"/>
      <c r="F338" s="502"/>
      <c r="G338" s="502"/>
      <c r="H338" s="502"/>
      <c r="I338" s="437"/>
      <c r="J338" s="437"/>
      <c r="K338" s="378"/>
      <c r="L338" s="378"/>
      <c r="M338" s="381"/>
      <c r="N338" s="381"/>
      <c r="O338" s="381"/>
      <c r="P338" s="380"/>
    </row>
    <row r="339" spans="3:24" ht="36" customHeight="1">
      <c r="C339" s="437"/>
      <c r="D339" s="502"/>
      <c r="E339" s="502"/>
      <c r="F339" s="502"/>
      <c r="G339" s="502"/>
      <c r="H339" s="502"/>
      <c r="I339" s="437"/>
      <c r="J339" s="437"/>
      <c r="K339" s="378"/>
      <c r="L339" s="378"/>
      <c r="M339" s="381"/>
      <c r="N339" s="381"/>
      <c r="O339" s="381"/>
      <c r="P339" s="380"/>
    </row>
    <row r="340" spans="3:24" ht="36" customHeight="1">
      <c r="D340" s="501" t="s">
        <v>111</v>
      </c>
      <c r="E340" s="502"/>
      <c r="F340" s="502"/>
      <c r="G340" s="502"/>
      <c r="H340" s="502"/>
      <c r="I340" s="437"/>
      <c r="J340" s="437"/>
      <c r="K340" s="378"/>
      <c r="L340" s="378"/>
      <c r="M340" s="381"/>
      <c r="N340" s="381"/>
      <c r="O340" s="381"/>
      <c r="P340" s="380"/>
    </row>
    <row r="341" spans="3:24" ht="36" customHeight="1">
      <c r="C341" s="437"/>
      <c r="D341" s="502"/>
      <c r="E341" s="502"/>
      <c r="F341" s="502"/>
      <c r="G341" s="502"/>
      <c r="H341" s="502"/>
      <c r="I341" s="437"/>
      <c r="J341" s="437"/>
      <c r="K341" s="378"/>
      <c r="L341" s="378"/>
      <c r="M341" s="381"/>
      <c r="N341" s="381"/>
      <c r="O341" s="381"/>
      <c r="P341" s="380"/>
    </row>
    <row r="342" spans="3:24" ht="36" customHeight="1">
      <c r="C342" s="437"/>
      <c r="D342" s="501" t="s">
        <v>1029</v>
      </c>
      <c r="E342" s="502"/>
      <c r="F342" s="502"/>
      <c r="G342" s="502"/>
      <c r="H342" s="502"/>
      <c r="I342" s="437"/>
      <c r="J342" s="437"/>
      <c r="K342" s="378"/>
      <c r="L342" s="378"/>
      <c r="M342" s="381">
        <f>SUM(M345:M345)</f>
        <v>0</v>
      </c>
      <c r="N342" s="381"/>
      <c r="O342" s="381">
        <f>SUM(O345:O345)</f>
        <v>0</v>
      </c>
      <c r="P342" s="380"/>
      <c r="S342" s="419">
        <f>M342</f>
        <v>0</v>
      </c>
      <c r="T342" s="419"/>
      <c r="U342" s="419">
        <f>O342</f>
        <v>0</v>
      </c>
      <c r="V342" s="419"/>
      <c r="W342" s="419"/>
      <c r="X342" s="419"/>
    </row>
    <row r="343" spans="3:24" ht="9" customHeight="1">
      <c r="C343" s="437"/>
      <c r="D343" s="502"/>
      <c r="E343" s="502"/>
      <c r="F343" s="502"/>
      <c r="G343" s="502"/>
      <c r="H343" s="502"/>
      <c r="I343" s="437"/>
      <c r="J343" s="437"/>
      <c r="K343" s="378"/>
      <c r="L343" s="378"/>
      <c r="M343" s="381"/>
      <c r="N343" s="381"/>
      <c r="O343" s="381"/>
      <c r="P343" s="380"/>
    </row>
    <row r="344" spans="3:24" ht="9" customHeight="1">
      <c r="C344" s="437"/>
      <c r="D344" s="502"/>
      <c r="E344" s="502"/>
      <c r="F344" s="502"/>
      <c r="G344" s="502"/>
      <c r="H344" s="502"/>
      <c r="I344" s="437"/>
      <c r="J344" s="437"/>
      <c r="K344" s="378"/>
      <c r="L344" s="378"/>
      <c r="M344" s="475"/>
      <c r="N344" s="382"/>
      <c r="O344" s="476"/>
      <c r="P344" s="380"/>
    </row>
    <row r="345" spans="3:24" ht="36.75" customHeight="1">
      <c r="C345" s="437"/>
      <c r="D345" s="502" t="s">
        <v>686</v>
      </c>
      <c r="E345" s="502"/>
      <c r="F345" s="502"/>
      <c r="G345" s="502"/>
      <c r="H345" s="502"/>
      <c r="I345" s="437"/>
      <c r="J345" s="437"/>
      <c r="K345" s="378">
        <f>B1124</f>
        <v>14</v>
      </c>
      <c r="L345" s="378"/>
      <c r="M345" s="477">
        <f>-SUM(TrialBalance!L155:L162)</f>
        <v>0</v>
      </c>
      <c r="N345" s="381"/>
      <c r="O345" s="478">
        <f>-SUM(TrialBalance!N155:N162)</f>
        <v>0</v>
      </c>
      <c r="P345" s="380"/>
      <c r="V345" s="420" t="b">
        <f>M345=O1135</f>
        <v>1</v>
      </c>
      <c r="W345" s="420"/>
      <c r="X345" s="420" t="b">
        <f>O345=O1131</f>
        <v>1</v>
      </c>
    </row>
    <row r="346" spans="3:24" ht="9" customHeight="1">
      <c r="C346" s="437"/>
      <c r="D346" s="502"/>
      <c r="E346" s="502"/>
      <c r="F346" s="502"/>
      <c r="G346" s="502"/>
      <c r="H346" s="502"/>
      <c r="I346" s="437"/>
      <c r="J346" s="437"/>
      <c r="K346" s="378"/>
      <c r="L346" s="378"/>
      <c r="M346" s="383"/>
      <c r="N346" s="384"/>
      <c r="O346" s="479"/>
      <c r="P346" s="380"/>
      <c r="X346" s="420"/>
    </row>
    <row r="347" spans="3:24" ht="9" customHeight="1">
      <c r="C347" s="437"/>
      <c r="D347" s="502"/>
      <c r="E347" s="502"/>
      <c r="F347" s="502"/>
      <c r="G347" s="502"/>
      <c r="H347" s="502"/>
      <c r="I347" s="437"/>
      <c r="J347" s="437"/>
      <c r="K347" s="378"/>
      <c r="L347" s="378"/>
      <c r="M347" s="381"/>
      <c r="N347" s="381"/>
      <c r="O347" s="381"/>
      <c r="P347" s="380"/>
    </row>
    <row r="348" spans="3:24" ht="36" customHeight="1">
      <c r="C348" s="437"/>
      <c r="D348" s="502"/>
      <c r="E348" s="502"/>
      <c r="F348" s="502"/>
      <c r="G348" s="502"/>
      <c r="H348" s="502"/>
      <c r="I348" s="437"/>
      <c r="J348" s="437"/>
      <c r="K348" s="378"/>
      <c r="L348" s="378"/>
      <c r="M348" s="381"/>
      <c r="N348" s="381"/>
      <c r="O348" s="381"/>
      <c r="P348" s="380"/>
      <c r="X348" s="420"/>
    </row>
    <row r="349" spans="3:24" ht="36" customHeight="1">
      <c r="C349" s="437"/>
      <c r="D349" s="501" t="s">
        <v>1030</v>
      </c>
      <c r="E349" s="502"/>
      <c r="F349" s="502"/>
      <c r="G349" s="502"/>
      <c r="H349" s="502"/>
      <c r="I349" s="437"/>
      <c r="J349" s="437"/>
      <c r="K349" s="378"/>
      <c r="L349" s="378"/>
      <c r="M349" s="381">
        <f>SUM(M352:M354)</f>
        <v>0</v>
      </c>
      <c r="N349" s="381"/>
      <c r="O349" s="381">
        <f>SUM(O352:O354)</f>
        <v>0</v>
      </c>
      <c r="P349" s="380"/>
      <c r="R349" s="432" t="str">
        <f>IF(M349=0,IF(O349=0,"DELETE"," ")," ")</f>
        <v>DELETE</v>
      </c>
      <c r="S349" s="419">
        <f>M349</f>
        <v>0</v>
      </c>
      <c r="T349" s="419"/>
      <c r="U349" s="419">
        <f>O349</f>
        <v>0</v>
      </c>
      <c r="V349" s="419"/>
      <c r="W349" s="419"/>
      <c r="X349" s="419"/>
    </row>
    <row r="350" spans="3:24" ht="9" customHeight="1">
      <c r="C350" s="437"/>
      <c r="D350" s="502"/>
      <c r="E350" s="502"/>
      <c r="F350" s="502"/>
      <c r="G350" s="502"/>
      <c r="H350" s="502"/>
      <c r="I350" s="437"/>
      <c r="J350" s="437"/>
      <c r="K350" s="378"/>
      <c r="L350" s="378"/>
      <c r="M350" s="381"/>
      <c r="N350" s="381"/>
      <c r="O350" s="381"/>
      <c r="P350" s="380"/>
      <c r="R350" s="432" t="str">
        <f>R349</f>
        <v>DELETE</v>
      </c>
    </row>
    <row r="351" spans="3:24" ht="9" customHeight="1">
      <c r="C351" s="437"/>
      <c r="D351" s="502"/>
      <c r="E351" s="502"/>
      <c r="F351" s="502"/>
      <c r="G351" s="502"/>
      <c r="H351" s="502"/>
      <c r="I351" s="437"/>
      <c r="J351" s="437"/>
      <c r="K351" s="378"/>
      <c r="L351" s="378"/>
      <c r="M351" s="475"/>
      <c r="N351" s="382"/>
      <c r="O351" s="476"/>
      <c r="P351" s="380"/>
      <c r="R351" s="432" t="str">
        <f>R349</f>
        <v>DELETE</v>
      </c>
    </row>
    <row r="352" spans="3:24" ht="36" customHeight="1">
      <c r="C352" s="437"/>
      <c r="D352" s="502" t="str">
        <f>IF(COUNTIF(TrialBalance!L164:L178,"&lt;0")&gt;1,"Interest bearing borrowings",IF(COUNTIF(TrialBalance!N164:N178,"&lt;0")&gt;1,"Interest bearing borrowings","Interest bearing borrowing"))</f>
        <v>Interest bearing borrowing</v>
      </c>
      <c r="E352" s="502"/>
      <c r="F352" s="502"/>
      <c r="G352" s="502"/>
      <c r="H352" s="502"/>
      <c r="I352" s="437"/>
      <c r="J352" s="437"/>
      <c r="K352" s="378">
        <f>B1197</f>
        <v>15</v>
      </c>
      <c r="L352" s="378"/>
      <c r="M352" s="477">
        <f>-SUM(TrialBalance!L164:L179)</f>
        <v>0</v>
      </c>
      <c r="N352" s="381"/>
      <c r="O352" s="478">
        <f>-SUM(TrialBalance!N164:N179)</f>
        <v>0</v>
      </c>
      <c r="P352" s="380"/>
      <c r="R352" s="432" t="str">
        <f>IF(M352=0,IF(O352=0,"DELETE"," ")," ")</f>
        <v>DELETE</v>
      </c>
      <c r="V352" s="416" t="b">
        <f>M352=M1220</f>
        <v>1</v>
      </c>
      <c r="X352" s="416" t="b">
        <f>O352=O1220</f>
        <v>1</v>
      </c>
    </row>
    <row r="353" spans="3:24" ht="36" customHeight="1">
      <c r="C353" s="437"/>
      <c r="D353" s="502" t="str">
        <f>IF(COUNTIF(TrialBalance!L181:L197,"&lt;0")&gt;1,"Interest free borrowings",IF(COUNTIF(TrialBalance!N181:N197,"&lt;0")&gt;1,"Interest free borrowings","Interest free borrowing"))</f>
        <v>Interest free borrowing</v>
      </c>
      <c r="E353" s="502"/>
      <c r="F353" s="502"/>
      <c r="G353" s="502"/>
      <c r="H353" s="502"/>
      <c r="I353" s="437"/>
      <c r="J353" s="437"/>
      <c r="K353" s="378">
        <f>B1237</f>
        <v>16</v>
      </c>
      <c r="L353" s="378"/>
      <c r="M353" s="477">
        <f>-SUM(TrialBalance!L181:L197)</f>
        <v>0</v>
      </c>
      <c r="N353" s="381"/>
      <c r="O353" s="478">
        <f>-SUM(TrialBalance!N181:N197)</f>
        <v>0</v>
      </c>
      <c r="P353" s="380"/>
      <c r="R353" s="432" t="str">
        <f>IF(M353=0,IF(O353=0,"DELETE"," ")," ")</f>
        <v>DELETE</v>
      </c>
      <c r="V353" s="416" t="b">
        <f>M353=M1258</f>
        <v>1</v>
      </c>
      <c r="X353" s="416" t="b">
        <f>O353=O1258</f>
        <v>1</v>
      </c>
    </row>
    <row r="354" spans="3:24" ht="9" customHeight="1">
      <c r="C354" s="437"/>
      <c r="D354" s="502"/>
      <c r="E354" s="502"/>
      <c r="F354" s="502"/>
      <c r="G354" s="502"/>
      <c r="H354" s="502"/>
      <c r="I354" s="437"/>
      <c r="J354" s="437"/>
      <c r="K354" s="378"/>
      <c r="L354" s="378"/>
      <c r="M354" s="383"/>
      <c r="N354" s="384"/>
      <c r="O354" s="479"/>
      <c r="P354" s="380"/>
      <c r="R354" s="432" t="str">
        <f>R349</f>
        <v>DELETE</v>
      </c>
    </row>
    <row r="355" spans="3:24" ht="9" customHeight="1">
      <c r="C355" s="437"/>
      <c r="D355" s="502"/>
      <c r="E355" s="502"/>
      <c r="F355" s="502"/>
      <c r="G355" s="502"/>
      <c r="H355" s="502"/>
      <c r="I355" s="437"/>
      <c r="J355" s="437"/>
      <c r="K355" s="378"/>
      <c r="L355" s="378"/>
      <c r="M355" s="381"/>
      <c r="N355" s="381"/>
      <c r="O355" s="381"/>
      <c r="P355" s="380"/>
      <c r="R355" s="432" t="str">
        <f>R349</f>
        <v>DELETE</v>
      </c>
    </row>
    <row r="356" spans="3:24" ht="36" customHeight="1">
      <c r="C356" s="437"/>
      <c r="D356" s="502"/>
      <c r="E356" s="502"/>
      <c r="F356" s="502"/>
      <c r="G356" s="502"/>
      <c r="H356" s="502"/>
      <c r="I356" s="437"/>
      <c r="J356" s="437"/>
      <c r="K356" s="378"/>
      <c r="L356" s="378"/>
      <c r="M356" s="381"/>
      <c r="N356" s="381"/>
      <c r="O356" s="381"/>
      <c r="P356" s="380"/>
      <c r="R356" s="432" t="str">
        <f>R349</f>
        <v>DELETE</v>
      </c>
    </row>
    <row r="357" spans="3:24" ht="36" customHeight="1">
      <c r="C357" s="437"/>
      <c r="D357" s="501" t="s">
        <v>1031</v>
      </c>
      <c r="E357" s="502"/>
      <c r="F357" s="502"/>
      <c r="G357" s="502"/>
      <c r="H357" s="502"/>
      <c r="I357" s="437"/>
      <c r="J357" s="437"/>
      <c r="K357" s="378"/>
      <c r="L357" s="378"/>
      <c r="M357" s="381">
        <f>SUM(M360:M363)</f>
        <v>0</v>
      </c>
      <c r="N357" s="381"/>
      <c r="O357" s="381">
        <f>SUM(O360:O363)</f>
        <v>0</v>
      </c>
      <c r="P357" s="380"/>
      <c r="R357" s="432" t="str">
        <f>IF(M357=0,IF(O357=0,"DELETE"," ")," ")</f>
        <v>DELETE</v>
      </c>
      <c r="S357" s="419">
        <f>M357</f>
        <v>0</v>
      </c>
      <c r="T357" s="419"/>
      <c r="U357" s="419">
        <f>O357</f>
        <v>0</v>
      </c>
      <c r="V357" s="419"/>
      <c r="W357" s="419"/>
      <c r="X357" s="419"/>
    </row>
    <row r="358" spans="3:24" ht="9" customHeight="1">
      <c r="C358" s="437"/>
      <c r="D358" s="502"/>
      <c r="E358" s="502"/>
      <c r="F358" s="502"/>
      <c r="G358" s="502"/>
      <c r="H358" s="502"/>
      <c r="I358" s="437"/>
      <c r="J358" s="437"/>
      <c r="K358" s="378"/>
      <c r="L358" s="378"/>
      <c r="M358" s="381"/>
      <c r="N358" s="381"/>
      <c r="O358" s="381"/>
      <c r="P358" s="380"/>
      <c r="R358" s="432" t="str">
        <f>R357</f>
        <v>DELETE</v>
      </c>
    </row>
    <row r="359" spans="3:24" ht="9" customHeight="1">
      <c r="C359" s="437"/>
      <c r="D359" s="502"/>
      <c r="E359" s="502"/>
      <c r="F359" s="502"/>
      <c r="G359" s="502"/>
      <c r="H359" s="502"/>
      <c r="I359" s="437"/>
      <c r="J359" s="437"/>
      <c r="K359" s="378"/>
      <c r="L359" s="378"/>
      <c r="M359" s="475"/>
      <c r="N359" s="382"/>
      <c r="O359" s="476"/>
      <c r="P359" s="380"/>
      <c r="R359" s="432" t="str">
        <f>R357</f>
        <v>DELETE</v>
      </c>
    </row>
    <row r="360" spans="3:24" ht="36" customHeight="1">
      <c r="C360" s="437"/>
      <c r="D360" s="502" t="s">
        <v>727</v>
      </c>
      <c r="E360" s="502"/>
      <c r="F360" s="502"/>
      <c r="G360" s="502"/>
      <c r="H360" s="502"/>
      <c r="I360" s="437"/>
      <c r="J360" s="437"/>
      <c r="K360" s="378">
        <f>B1276</f>
        <v>17</v>
      </c>
      <c r="L360" s="378"/>
      <c r="M360" s="477">
        <f>-SUM(TrialBalance!L299:L304)-IF(TrialBalance!L306&lt;0,TrialBalance!L306,0)</f>
        <v>0</v>
      </c>
      <c r="N360" s="381"/>
      <c r="O360" s="478">
        <f>-SUM(TrialBalance!N299:N304)-IF(TrialBalance!N306&lt;0,TrialBalance!N306,0)</f>
        <v>0</v>
      </c>
      <c r="P360" s="380"/>
      <c r="R360" s="432" t="str">
        <f t="shared" ref="R360:R363" si="2">IF(M360=0,IF(O360=0,"DELETE"," ")," ")</f>
        <v>DELETE</v>
      </c>
      <c r="V360" s="416" t="b">
        <f>M360=M1286</f>
        <v>1</v>
      </c>
      <c r="X360" s="416" t="b">
        <f>O360=O1286</f>
        <v>1</v>
      </c>
    </row>
    <row r="361" spans="3:24" ht="36" customHeight="1">
      <c r="C361" s="437"/>
      <c r="D361" s="502" t="str">
        <f>IF(COUNTIF(TrialBalance!L287:L292,"&lt;0")&gt;1,"Bank overdrafts",IF(COUNTIF(TrialBalance!N287:N292,"&lt;0")&gt;1,"Bank overdrafts","Bank overdraft"))</f>
        <v>Bank overdraft</v>
      </c>
      <c r="E361" s="502"/>
      <c r="F361" s="502"/>
      <c r="G361" s="502"/>
      <c r="H361" s="502"/>
      <c r="I361" s="437"/>
      <c r="J361" s="437"/>
      <c r="K361" s="378">
        <f>B1303</f>
        <v>18</v>
      </c>
      <c r="L361" s="378"/>
      <c r="M361" s="477">
        <f>IF(TrialBalance!L287&lt;0,-TrialBalance!L287,0)+IF(TrialBalance!L288&lt;0,-TrialBalance!L288,0)+IF(TrialBalance!L289&lt;0,-TrialBalance!L289,0)+IF(TrialBalance!L290&lt;0,-TrialBalance!L290,0)+IF(TrialBalance!L291&lt;0,-TrialBalance!L291,0)+IF(TrialBalance!L292&lt;0,-TrialBalance!L292,0)</f>
        <v>0</v>
      </c>
      <c r="N361" s="381"/>
      <c r="O361" s="478">
        <f>IF(TrialBalance!N287&lt;0,-TrialBalance!N287,0)+IF(TrialBalance!N288&lt;0,-TrialBalance!N288,0)+IF(TrialBalance!N289&lt;0,-TrialBalance!N289,0)+IF(TrialBalance!N290&lt;0,-TrialBalance!N290,0)+IF(TrialBalance!N291&lt;0,-TrialBalance!N291,0)+IF(TrialBalance!N292&lt;0,-TrialBalance!N292,0)</f>
        <v>0</v>
      </c>
      <c r="P361" s="380"/>
      <c r="R361" s="432" t="str">
        <f t="shared" si="2"/>
        <v>DELETE</v>
      </c>
      <c r="V361" s="416" t="b">
        <f>M361=M1313</f>
        <v>1</v>
      </c>
      <c r="X361" s="416" t="b">
        <f>O361=O1313</f>
        <v>1</v>
      </c>
    </row>
    <row r="362" spans="3:24" ht="36" customHeight="1">
      <c r="C362" s="437"/>
      <c r="D362" s="502" t="str">
        <f>IF(COUNTIF(TrialBalance!L295:L297,"&lt;0")&gt;1,"Short term loans",IF(COUNTIF(TrialBalance!N295:N297,"&lt;0")&gt;1,"Short term loans","Short term loan"))</f>
        <v>Short term loan</v>
      </c>
      <c r="E362" s="502"/>
      <c r="F362" s="502"/>
      <c r="G362" s="502"/>
      <c r="H362" s="502"/>
      <c r="I362" s="437"/>
      <c r="J362" s="437"/>
      <c r="K362" s="378">
        <f>B1330</f>
        <v>19</v>
      </c>
      <c r="L362" s="378"/>
      <c r="M362" s="477">
        <f>-SUM(TrialBalance!L295:L297)</f>
        <v>0</v>
      </c>
      <c r="N362" s="381"/>
      <c r="O362" s="478">
        <f>-SUM(TrialBalance!N295:N297)</f>
        <v>0</v>
      </c>
      <c r="P362" s="380"/>
      <c r="R362" s="432" t="str">
        <f t="shared" si="2"/>
        <v>DELETE</v>
      </c>
      <c r="V362" s="416" t="b">
        <f>M362=M1337</f>
        <v>1</v>
      </c>
      <c r="X362" s="416" t="b">
        <f>O362=O1337</f>
        <v>1</v>
      </c>
    </row>
    <row r="363" spans="3:24" ht="36" customHeight="1">
      <c r="C363" s="437"/>
      <c r="D363" s="502" t="str">
        <f>IF(COUNTIF(TrialBalance!L164:L178,"&lt;0")&gt;1,"Current portion of interest bearing loans",IF(COUNTIF(TrialBalance!N164:N178,"&lt;0")&gt;1,"Current portion of interest bearing loans","Current portion of interest bearing loan"))</f>
        <v>Current portion of interest bearing loan</v>
      </c>
      <c r="E363" s="502"/>
      <c r="F363" s="502"/>
      <c r="G363" s="502"/>
      <c r="H363" s="502"/>
      <c r="I363" s="437"/>
      <c r="J363" s="437"/>
      <c r="K363" s="378">
        <f>B1197</f>
        <v>15</v>
      </c>
      <c r="L363" s="378"/>
      <c r="M363" s="477">
        <f>-TrialBalance!L298</f>
        <v>0</v>
      </c>
      <c r="N363" s="381"/>
      <c r="O363" s="478">
        <f>-TrialBalance!N298</f>
        <v>0</v>
      </c>
      <c r="P363" s="380"/>
      <c r="R363" s="432" t="str">
        <f t="shared" si="2"/>
        <v>DELETE</v>
      </c>
      <c r="V363" s="416" t="b">
        <f>M363=M1217</f>
        <v>1</v>
      </c>
      <c r="X363" s="416" t="b">
        <f>O363=O1217</f>
        <v>1</v>
      </c>
    </row>
    <row r="364" spans="3:24" ht="9" customHeight="1">
      <c r="C364" s="437"/>
      <c r="D364" s="502"/>
      <c r="E364" s="502"/>
      <c r="F364" s="502"/>
      <c r="G364" s="502"/>
      <c r="H364" s="502"/>
      <c r="I364" s="437"/>
      <c r="J364" s="437"/>
      <c r="K364" s="378"/>
      <c r="L364" s="378"/>
      <c r="M364" s="383"/>
      <c r="N364" s="384"/>
      <c r="O364" s="479"/>
      <c r="P364" s="380"/>
      <c r="R364" s="432" t="str">
        <f>R357</f>
        <v>DELETE</v>
      </c>
    </row>
    <row r="365" spans="3:24" ht="9" customHeight="1">
      <c r="C365" s="437"/>
      <c r="D365" s="502"/>
      <c r="E365" s="502"/>
      <c r="F365" s="502"/>
      <c r="G365" s="502"/>
      <c r="H365" s="502"/>
      <c r="I365" s="437"/>
      <c r="J365" s="437"/>
      <c r="K365" s="378"/>
      <c r="L365" s="378"/>
      <c r="M365" s="381"/>
      <c r="N365" s="381"/>
      <c r="O365" s="381"/>
      <c r="P365" s="380"/>
      <c r="R365" s="432" t="str">
        <f>R357</f>
        <v>DELETE</v>
      </c>
    </row>
    <row r="366" spans="3:24" ht="36.75" customHeight="1">
      <c r="C366" s="437"/>
      <c r="D366" s="502"/>
      <c r="E366" s="502"/>
      <c r="F366" s="502"/>
      <c r="G366" s="502"/>
      <c r="H366" s="502"/>
      <c r="I366" s="437"/>
      <c r="J366" s="437"/>
      <c r="K366" s="378"/>
      <c r="L366" s="378"/>
      <c r="M366" s="381"/>
      <c r="N366" s="381"/>
      <c r="O366" s="381"/>
      <c r="P366" s="380"/>
      <c r="R366" s="432" t="str">
        <f>R357</f>
        <v>DELETE</v>
      </c>
    </row>
    <row r="367" spans="3:24" ht="9" customHeight="1">
      <c r="C367" s="437"/>
      <c r="D367" s="502"/>
      <c r="E367" s="502"/>
      <c r="F367" s="502"/>
      <c r="G367" s="502"/>
      <c r="H367" s="502"/>
      <c r="I367" s="437"/>
      <c r="J367" s="437"/>
      <c r="K367" s="378"/>
      <c r="L367" s="378"/>
      <c r="M367" s="384"/>
      <c r="N367" s="384"/>
      <c r="O367" s="384"/>
      <c r="P367" s="380"/>
    </row>
    <row r="368" spans="3:24" ht="9" customHeight="1">
      <c r="C368" s="437"/>
      <c r="D368" s="502"/>
      <c r="E368" s="502"/>
      <c r="F368" s="502"/>
      <c r="G368" s="502"/>
      <c r="H368" s="502"/>
      <c r="I368" s="437"/>
      <c r="J368" s="437"/>
      <c r="K368" s="378"/>
      <c r="L368" s="378"/>
      <c r="M368" s="381"/>
      <c r="N368" s="381"/>
      <c r="O368" s="381"/>
      <c r="P368" s="380"/>
    </row>
    <row r="369" spans="3:18" ht="36.75" customHeight="1">
      <c r="C369" s="437"/>
      <c r="D369" s="501" t="s">
        <v>1032</v>
      </c>
      <c r="E369" s="502"/>
      <c r="F369" s="502"/>
      <c r="G369" s="502"/>
      <c r="H369" s="502"/>
      <c r="I369" s="437"/>
      <c r="J369" s="498"/>
      <c r="K369" s="378"/>
      <c r="L369" s="378"/>
      <c r="M369" s="381">
        <f>SUM(S342:S366)</f>
        <v>0</v>
      </c>
      <c r="N369" s="381"/>
      <c r="O369" s="381">
        <f>SUM(U342:U366)</f>
        <v>0</v>
      </c>
      <c r="P369" s="380"/>
      <c r="R369" s="517"/>
    </row>
    <row r="370" spans="3:18" ht="9" customHeight="1" thickBot="1">
      <c r="C370" s="437"/>
      <c r="D370" s="502"/>
      <c r="E370" s="502"/>
      <c r="F370" s="502"/>
      <c r="G370" s="502"/>
      <c r="H370" s="502"/>
      <c r="I370" s="437"/>
      <c r="J370" s="498"/>
      <c r="K370" s="378"/>
      <c r="L370" s="378"/>
      <c r="M370" s="385"/>
      <c r="N370" s="385"/>
      <c r="O370" s="385"/>
      <c r="P370" s="380"/>
    </row>
    <row r="371" spans="3:18" ht="9" customHeight="1" thickTop="1">
      <c r="C371" s="437"/>
      <c r="D371" s="502"/>
      <c r="E371" s="502"/>
      <c r="F371" s="502"/>
      <c r="G371" s="502"/>
      <c r="H371" s="502"/>
      <c r="I371" s="437"/>
      <c r="J371" s="498"/>
      <c r="K371" s="378"/>
      <c r="L371" s="378"/>
      <c r="M371" s="381"/>
      <c r="N371" s="381"/>
      <c r="O371" s="381"/>
      <c r="P371" s="380"/>
    </row>
    <row r="372" spans="3:18" ht="36" customHeight="1">
      <c r="C372" s="437"/>
      <c r="D372" s="502"/>
      <c r="E372" s="502"/>
      <c r="F372" s="502"/>
      <c r="G372" s="502"/>
      <c r="H372" s="502"/>
      <c r="I372" s="437"/>
      <c r="J372" s="498"/>
      <c r="K372" s="378"/>
      <c r="L372" s="378"/>
      <c r="M372" s="380"/>
      <c r="N372" s="380"/>
      <c r="O372" s="380"/>
      <c r="P372" s="380"/>
    </row>
    <row r="373" spans="3:18" ht="36" customHeight="1">
      <c r="C373" s="437"/>
      <c r="D373" s="502"/>
      <c r="E373" s="502"/>
      <c r="F373" s="502"/>
      <c r="G373" s="502"/>
      <c r="H373" s="502"/>
      <c r="I373" s="437"/>
      <c r="J373" s="437"/>
      <c r="M373" s="431"/>
      <c r="O373" s="431"/>
    </row>
    <row r="374" spans="3:18" ht="36" customHeight="1">
      <c r="C374" s="437"/>
      <c r="D374" s="437"/>
      <c r="E374" s="437"/>
      <c r="F374" s="437"/>
      <c r="G374" s="437"/>
      <c r="H374" s="437"/>
      <c r="I374" s="437"/>
      <c r="J374" s="437"/>
      <c r="M374" s="431"/>
      <c r="O374" s="380" t="s">
        <v>102</v>
      </c>
      <c r="Q374" s="378">
        <f>MAX($Q$104:Q373)+1</f>
        <v>6</v>
      </c>
    </row>
    <row r="375" spans="3:18" ht="36" customHeight="1">
      <c r="C375" s="437"/>
      <c r="D375" s="501" t="str">
        <f>Criteria!E9</f>
        <v>ABC PARTNERSHIP</v>
      </c>
      <c r="E375" s="502"/>
      <c r="F375" s="502"/>
      <c r="G375" s="502"/>
      <c r="H375" s="502"/>
      <c r="I375" s="437"/>
      <c r="J375" s="437"/>
      <c r="M375" s="431"/>
      <c r="O375" s="431"/>
    </row>
    <row r="376" spans="3:18" ht="36" customHeight="1">
      <c r="C376" s="437"/>
      <c r="D376" s="501" t="str">
        <f>Criteria!E10</f>
        <v>T/A SEAFRONT HOTEL, SEAFRONT RESTAURANT AND SURF SHOP</v>
      </c>
      <c r="E376" s="502"/>
      <c r="F376" s="502"/>
      <c r="G376" s="502"/>
      <c r="H376" s="502"/>
      <c r="I376" s="437"/>
      <c r="J376" s="437"/>
      <c r="M376" s="431"/>
      <c r="O376" s="431"/>
      <c r="R376" s="432" t="str">
        <f>IF(D376=0,"DELETE"," ")</f>
        <v xml:space="preserve"> </v>
      </c>
    </row>
    <row r="377" spans="3:18" ht="36" customHeight="1">
      <c r="C377" s="437"/>
      <c r="D377" s="502"/>
      <c r="E377" s="502"/>
      <c r="F377" s="502"/>
      <c r="G377" s="502"/>
      <c r="H377" s="502"/>
      <c r="I377" s="437"/>
      <c r="J377" s="437"/>
      <c r="M377" s="431"/>
      <c r="O377" s="431"/>
    </row>
    <row r="378" spans="3:18" ht="36" customHeight="1">
      <c r="C378" s="437"/>
      <c r="D378" s="501" t="s">
        <v>1014</v>
      </c>
      <c r="E378" s="502"/>
      <c r="F378" s="502"/>
      <c r="G378" s="502"/>
      <c r="H378" s="502"/>
      <c r="I378" s="437"/>
      <c r="J378" s="437"/>
      <c r="M378" s="431"/>
      <c r="O378" s="431"/>
    </row>
    <row r="379" spans="3:18" ht="36" customHeight="1">
      <c r="C379" s="437"/>
      <c r="D379" s="501" t="str">
        <f>Criteria!E18</f>
        <v>28 FEBRUARY 2026</v>
      </c>
      <c r="E379" s="502"/>
      <c r="F379" s="502"/>
      <c r="G379" s="502"/>
      <c r="H379" s="502"/>
      <c r="I379" s="437"/>
      <c r="J379" s="437"/>
      <c r="M379" s="431"/>
      <c r="O379" s="431"/>
    </row>
    <row r="380" spans="3:18" ht="36" customHeight="1">
      <c r="C380" s="437"/>
      <c r="D380" s="510"/>
      <c r="E380" s="510"/>
      <c r="F380" s="510"/>
      <c r="G380" s="510"/>
      <c r="H380" s="510"/>
      <c r="I380" s="496"/>
      <c r="J380" s="496"/>
      <c r="K380" s="438"/>
      <c r="L380" s="438"/>
      <c r="M380" s="439"/>
      <c r="N380" s="439"/>
      <c r="O380" s="439"/>
      <c r="P380" s="439"/>
      <c r="Q380" s="438"/>
    </row>
    <row r="381" spans="3:18" ht="36" customHeight="1">
      <c r="C381" s="437"/>
      <c r="D381" s="502"/>
      <c r="E381" s="502"/>
      <c r="F381" s="502"/>
      <c r="G381" s="502"/>
      <c r="H381" s="502"/>
      <c r="I381" s="437"/>
      <c r="J381" s="437"/>
      <c r="M381" s="431"/>
      <c r="O381" s="431"/>
      <c r="Q381" s="442"/>
    </row>
    <row r="382" spans="3:18" ht="36" customHeight="1">
      <c r="C382" s="437"/>
      <c r="D382" s="502"/>
      <c r="E382" s="502"/>
      <c r="F382" s="502"/>
      <c r="G382" s="502"/>
      <c r="H382" s="502"/>
      <c r="I382" s="437"/>
      <c r="J382" s="437"/>
      <c r="K382" s="378" t="s">
        <v>1025</v>
      </c>
      <c r="L382" s="378"/>
      <c r="M382" s="379">
        <f>Criteria!E20</f>
        <v>2026</v>
      </c>
      <c r="N382" s="379"/>
      <c r="O382" s="379">
        <f>Criteria!E25</f>
        <v>2025</v>
      </c>
      <c r="P382" s="379"/>
    </row>
    <row r="383" spans="3:18" ht="36" customHeight="1">
      <c r="C383" s="437"/>
      <c r="D383" s="502"/>
      <c r="E383" s="502"/>
      <c r="F383" s="502"/>
      <c r="G383" s="502"/>
      <c r="H383" s="502"/>
      <c r="I383" s="437"/>
      <c r="J383" s="437"/>
      <c r="K383" s="378"/>
      <c r="L383" s="378"/>
      <c r="M383" s="380"/>
      <c r="N383" s="380"/>
      <c r="O383" s="380"/>
      <c r="P383" s="380"/>
    </row>
    <row r="384" spans="3:18" ht="36" customHeight="1">
      <c r="D384" s="501" t="s">
        <v>1033</v>
      </c>
      <c r="E384" s="502"/>
      <c r="F384" s="502"/>
      <c r="G384" s="502"/>
      <c r="H384" s="502"/>
      <c r="I384" s="437"/>
      <c r="J384" s="437"/>
      <c r="K384" s="378"/>
      <c r="L384" s="378"/>
      <c r="M384" s="381">
        <f>SUM(S387:S407)</f>
        <v>0</v>
      </c>
      <c r="N384" s="381"/>
      <c r="O384" s="381">
        <f>SUM(U387:U407)</f>
        <v>0</v>
      </c>
      <c r="P384" s="380"/>
    </row>
    <row r="385" spans="3:25" ht="9" customHeight="1">
      <c r="C385" s="474"/>
      <c r="D385" s="502"/>
      <c r="E385" s="502"/>
      <c r="F385" s="502"/>
      <c r="G385" s="502"/>
      <c r="H385" s="502"/>
      <c r="I385" s="437"/>
      <c r="J385" s="437"/>
      <c r="K385" s="378"/>
      <c r="L385" s="378"/>
      <c r="M385" s="381"/>
      <c r="N385" s="381"/>
      <c r="O385" s="381"/>
      <c r="P385" s="380"/>
    </row>
    <row r="386" spans="3:25" ht="9" customHeight="1">
      <c r="C386" s="474"/>
      <c r="D386" s="502"/>
      <c r="E386" s="502"/>
      <c r="F386" s="502"/>
      <c r="G386" s="502"/>
      <c r="H386" s="502"/>
      <c r="I386" s="437"/>
      <c r="J386" s="437"/>
      <c r="K386" s="378"/>
      <c r="L386" s="392"/>
      <c r="M386" s="382"/>
      <c r="N386" s="382"/>
      <c r="O386" s="382"/>
      <c r="P386" s="393"/>
    </row>
    <row r="387" spans="3:25" ht="36" customHeight="1">
      <c r="C387" s="474"/>
      <c r="D387" s="502" t="s">
        <v>690</v>
      </c>
      <c r="E387" s="502"/>
      <c r="F387" s="502"/>
      <c r="G387" s="502"/>
      <c r="H387" s="502"/>
      <c r="I387" s="437"/>
      <c r="J387" s="437"/>
      <c r="K387" s="378"/>
      <c r="L387" s="394"/>
      <c r="M387" s="381">
        <f>SUM(TrialBalance!N279:N285)-SUM(TrialBalance!L4:L11)-SUM(TrialBalance!L27:L32)-SUM(TrialBalance!L279:L285)-SUM(TrialBalanceA!I4:I11)-SUM(TrialBalanceA!I27:I32)-SUM(TrialBalanceB!I4:I11)-SUM(TrialBalanceB!I27:I32)-SUM(TrialBalanceC!I4:I11)-SUM(TrialBalanceC!I27:I32)</f>
        <v>0</v>
      </c>
      <c r="N387" s="381"/>
      <c r="O387" s="381">
        <f>Criteria!F211</f>
        <v>0</v>
      </c>
      <c r="P387" s="395"/>
      <c r="R387" s="517"/>
      <c r="S387" s="420">
        <f>M387</f>
        <v>0</v>
      </c>
      <c r="T387" s="420"/>
      <c r="U387" s="420">
        <f>O387</f>
        <v>0</v>
      </c>
      <c r="V387" s="420"/>
      <c r="W387" s="420"/>
      <c r="X387" s="420"/>
    </row>
    <row r="388" spans="3:25" ht="36" customHeight="1">
      <c r="C388" s="474"/>
      <c r="D388" s="502" t="s">
        <v>209</v>
      </c>
      <c r="E388" s="502"/>
      <c r="F388" s="502"/>
      <c r="G388" s="502"/>
      <c r="H388" s="502"/>
      <c r="I388" s="437"/>
      <c r="J388" s="437"/>
      <c r="K388" s="378"/>
      <c r="L388" s="394"/>
      <c r="M388" s="389">
        <f>-SUM(TrialBalance!N299:N304)-SUM(TrialBalance!N305:N306)+SUM(TrialBalance!L17:L22)+SUM(TrialBalance!L38:L41)+SUM(TrialBalance!L45:L80)+SUM(TrialBalance!L94:L103)+SUM(TrialBalance!L107:L134)+SUM(TrialBalance!L299:L304)+SUM(TrialBalance!L305:L306)+SUM(TrialBalanceA!I17:I22)+SUM(TrialBalanceA!I38:I41)+SUM(TrialBalanceA!I45:I80)+SUM(TrialBalanceA!I94:I103)+SUM(TrialBalanceA!I107:I134)+SUM(TrialBalanceB!I17:I22)+SUM(TrialBalanceB!I38:I41)+SUM(TrialBalanceB!I45:I80)+SUM(TrialBalanceB!I94:I103)+SUM(TrialBalanceB!I107:I134)+SUM(TrialBalanceC!I17:I22)+SUM(TrialBalanceC!I38:I41)+SUM(TrialBalanceC!I45:I80)+SUM(TrialBalanceC!I94:I103)+SUM(TrialBalanceC!I107:I134)</f>
        <v>0</v>
      </c>
      <c r="N388" s="389"/>
      <c r="O388" s="381">
        <f>Criteria!F212</f>
        <v>0</v>
      </c>
      <c r="P388" s="395"/>
      <c r="R388" s="517"/>
      <c r="S388" s="420">
        <f>-M388</f>
        <v>0</v>
      </c>
      <c r="T388" s="420"/>
      <c r="U388" s="420">
        <f>-O388</f>
        <v>0</v>
      </c>
      <c r="V388" s="420"/>
      <c r="W388" s="420"/>
      <c r="X388" s="420"/>
    </row>
    <row r="389" spans="3:25" ht="9" customHeight="1">
      <c r="C389" s="474"/>
      <c r="D389" s="502"/>
      <c r="E389" s="502"/>
      <c r="F389" s="502"/>
      <c r="G389" s="502"/>
      <c r="H389" s="502"/>
      <c r="I389" s="437"/>
      <c r="J389" s="437"/>
      <c r="K389" s="378"/>
      <c r="L389" s="394"/>
      <c r="M389" s="384"/>
      <c r="N389" s="384"/>
      <c r="O389" s="384"/>
      <c r="P389" s="395"/>
    </row>
    <row r="390" spans="3:25" ht="9" customHeight="1">
      <c r="C390" s="474"/>
      <c r="D390" s="502"/>
      <c r="E390" s="502"/>
      <c r="F390" s="502"/>
      <c r="G390" s="502"/>
      <c r="H390" s="502"/>
      <c r="I390" s="437"/>
      <c r="J390" s="437"/>
      <c r="K390" s="378"/>
      <c r="L390" s="394"/>
      <c r="M390" s="381"/>
      <c r="N390" s="381"/>
      <c r="O390" s="381"/>
      <c r="P390" s="395"/>
    </row>
    <row r="391" spans="3:25" ht="36" customHeight="1">
      <c r="C391" s="474"/>
      <c r="D391" s="502" t="s">
        <v>210</v>
      </c>
      <c r="E391" s="502"/>
      <c r="F391" s="502"/>
      <c r="G391" s="502"/>
      <c r="H391" s="502"/>
      <c r="I391" s="437"/>
      <c r="J391" s="437"/>
      <c r="K391" s="378">
        <f>B1354</f>
        <v>20</v>
      </c>
      <c r="L391" s="394"/>
      <c r="M391" s="381">
        <f>M387-M388</f>
        <v>0</v>
      </c>
      <c r="N391" s="381"/>
      <c r="O391" s="381">
        <f>O387-O388</f>
        <v>0</v>
      </c>
      <c r="P391" s="395"/>
      <c r="V391" s="420" t="b">
        <f>M391=M1380</f>
        <v>1</v>
      </c>
      <c r="W391" s="420"/>
      <c r="X391" s="420" t="b">
        <f>O391=O1380</f>
        <v>1</v>
      </c>
      <c r="Y391" s="420"/>
    </row>
    <row r="392" spans="3:25" ht="36" customHeight="1">
      <c r="C392" s="474"/>
      <c r="D392" s="502" t="s">
        <v>211</v>
      </c>
      <c r="E392" s="502"/>
      <c r="F392" s="502"/>
      <c r="G392" s="502"/>
      <c r="H392" s="502"/>
      <c r="I392" s="437"/>
      <c r="J392" s="437"/>
      <c r="K392" s="378"/>
      <c r="L392" s="394"/>
      <c r="M392" s="381">
        <f>SUM(M395:M400)</f>
        <v>0</v>
      </c>
      <c r="N392" s="381"/>
      <c r="O392" s="381">
        <f>SUM(O395:O400)</f>
        <v>0</v>
      </c>
      <c r="P392" s="395"/>
      <c r="R392" s="432" t="str">
        <f>IF(M392=0,IF(O392=0,"DELETE"," ")," ")</f>
        <v>DELETE</v>
      </c>
      <c r="V392" s="420">
        <f>M391-M1380</f>
        <v>0</v>
      </c>
      <c r="W392" s="420"/>
      <c r="X392" s="419">
        <f>O391-O1380</f>
        <v>0</v>
      </c>
    </row>
    <row r="393" spans="3:25" ht="9" customHeight="1">
      <c r="C393" s="474"/>
      <c r="D393" s="502"/>
      <c r="E393" s="502"/>
      <c r="F393" s="502"/>
      <c r="G393" s="502"/>
      <c r="H393" s="502"/>
      <c r="I393" s="437"/>
      <c r="J393" s="437"/>
      <c r="K393" s="378"/>
      <c r="L393" s="394"/>
      <c r="M393" s="381"/>
      <c r="N393" s="381"/>
      <c r="O393" s="381"/>
      <c r="P393" s="395"/>
      <c r="R393" s="432" t="str">
        <f>R392</f>
        <v>DELETE</v>
      </c>
    </row>
    <row r="394" spans="3:25" ht="9" customHeight="1">
      <c r="C394" s="474"/>
      <c r="D394" s="502"/>
      <c r="E394" s="502"/>
      <c r="F394" s="502"/>
      <c r="G394" s="502"/>
      <c r="H394" s="502"/>
      <c r="I394" s="437"/>
      <c r="J394" s="437"/>
      <c r="K394" s="378"/>
      <c r="L394" s="394"/>
      <c r="M394" s="475"/>
      <c r="N394" s="382"/>
      <c r="O394" s="476"/>
      <c r="P394" s="395"/>
      <c r="R394" s="432" t="str">
        <f>R393</f>
        <v>DELETE</v>
      </c>
    </row>
    <row r="395" spans="3:25" ht="36" customHeight="1">
      <c r="C395" s="474"/>
      <c r="D395" s="502" t="s">
        <v>449</v>
      </c>
      <c r="E395" s="502"/>
      <c r="F395" s="502"/>
      <c r="G395" s="502"/>
      <c r="H395" s="502"/>
      <c r="I395" s="437"/>
      <c r="J395" s="437"/>
      <c r="K395" s="378">
        <f>C614</f>
        <v>4.0999999999999996</v>
      </c>
      <c r="L395" s="394"/>
      <c r="M395" s="477">
        <f>-SUM(TrialBalance!L88:L90)-SUM(TrialBalanceA!I88:I90)-SUM(TrialBalanceB!I88:I90)-SUM(TrialBalanceC!I88:I90)</f>
        <v>0</v>
      </c>
      <c r="N395" s="381"/>
      <c r="O395" s="478">
        <f>Criteria!F219</f>
        <v>0</v>
      </c>
      <c r="P395" s="395"/>
      <c r="R395" s="432" t="str">
        <f>IF(M395=0,IF(O395=0,"DELETE"," ")," ")</f>
        <v>DELETE</v>
      </c>
      <c r="S395" s="420">
        <f>M395</f>
        <v>0</v>
      </c>
      <c r="T395" s="420"/>
      <c r="U395" s="420">
        <f>O395</f>
        <v>0</v>
      </c>
      <c r="V395" s="420" t="b">
        <f>M395=M614</f>
        <v>1</v>
      </c>
      <c r="W395" s="420"/>
      <c r="X395" s="420" t="b">
        <f>O395=O614</f>
        <v>1</v>
      </c>
    </row>
    <row r="396" spans="3:25" ht="36" customHeight="1">
      <c r="C396" s="474"/>
      <c r="D396" s="502" t="s">
        <v>1039</v>
      </c>
      <c r="E396" s="502"/>
      <c r="F396" s="502"/>
      <c r="G396" s="502"/>
      <c r="H396" s="502"/>
      <c r="I396" s="437"/>
      <c r="J396" s="437"/>
      <c r="K396" s="378">
        <f>C621</f>
        <v>4.1999999999999993</v>
      </c>
      <c r="L396" s="394"/>
      <c r="M396" s="477">
        <f>-SUM(TrialBalance!L83:L87)-SUM(TrialBalanceA!I83:I87)-SUM(TrialBalanceB!I83:I87)-SUM(TrialBalanceC!I83:I87)</f>
        <v>0</v>
      </c>
      <c r="N396" s="381"/>
      <c r="O396" s="478">
        <f>Criteria!F220</f>
        <v>0</v>
      </c>
      <c r="P396" s="395"/>
      <c r="R396" s="432" t="str">
        <f>IF(M396=0,IF(O396=0,"DELETE"," ")," ")</f>
        <v>DELETE</v>
      </c>
      <c r="S396" s="420">
        <f>M396</f>
        <v>0</v>
      </c>
      <c r="T396" s="420"/>
      <c r="U396" s="420">
        <f>O396</f>
        <v>0</v>
      </c>
      <c r="V396" s="420" t="b">
        <f>M396=M621</f>
        <v>1</v>
      </c>
      <c r="W396" s="420"/>
      <c r="X396" s="420" t="b">
        <f>O396=O621</f>
        <v>1</v>
      </c>
    </row>
    <row r="397" spans="3:25" ht="36" customHeight="1">
      <c r="C397" s="474"/>
      <c r="D397" s="502" t="s">
        <v>188</v>
      </c>
      <c r="E397" s="502"/>
      <c r="F397" s="502"/>
      <c r="G397" s="502"/>
      <c r="H397" s="502"/>
      <c r="I397" s="437"/>
      <c r="J397" s="437"/>
      <c r="K397" s="378"/>
      <c r="L397" s="394"/>
      <c r="M397" s="477">
        <f>-TrialBalance!L92-TrialBalanceA!I92-TrialBalanceB!I92-TrialBalanceC!I92</f>
        <v>0</v>
      </c>
      <c r="N397" s="381"/>
      <c r="O397" s="478">
        <f>Criteria!F221</f>
        <v>0</v>
      </c>
      <c r="P397" s="395"/>
      <c r="R397" s="432" t="str">
        <f>IF(M397=0,IF(O397=0,"DELETE"," ")," ")</f>
        <v>DELETE</v>
      </c>
      <c r="S397" s="420">
        <f>M397</f>
        <v>0</v>
      </c>
      <c r="T397" s="420"/>
      <c r="U397" s="420">
        <f>O397</f>
        <v>0</v>
      </c>
      <c r="V397" s="420"/>
      <c r="W397" s="420"/>
      <c r="X397" s="420"/>
    </row>
    <row r="398" spans="3:25" ht="36" customHeight="1">
      <c r="C398" s="474"/>
      <c r="D398" s="502" t="s">
        <v>190</v>
      </c>
      <c r="E398" s="502"/>
      <c r="F398" s="502"/>
      <c r="G398" s="502"/>
      <c r="H398" s="502"/>
      <c r="I398" s="437"/>
      <c r="J398" s="437"/>
      <c r="K398" s="378"/>
      <c r="L398" s="394"/>
      <c r="M398" s="477">
        <f>-TrialBalance!L93-TrialBalanceA!I93-TrialBalanceB!I93-TrialBalanceC!I93</f>
        <v>0</v>
      </c>
      <c r="N398" s="381"/>
      <c r="O398" s="478">
        <f>Criteria!F222</f>
        <v>0</v>
      </c>
      <c r="P398" s="395"/>
      <c r="R398" s="432" t="str">
        <f>IF(M398=0,IF(O398=0,"DELETE"," ")," ")</f>
        <v>DELETE</v>
      </c>
      <c r="S398" s="420">
        <f>M398</f>
        <v>0</v>
      </c>
      <c r="T398" s="420"/>
      <c r="U398" s="420">
        <f>O398</f>
        <v>0</v>
      </c>
      <c r="V398" s="420"/>
      <c r="W398" s="420"/>
      <c r="X398" s="420"/>
    </row>
    <row r="399" spans="3:25" ht="36" customHeight="1">
      <c r="C399" s="474"/>
      <c r="D399" s="502" t="s">
        <v>332</v>
      </c>
      <c r="E399" s="502"/>
      <c r="F399" s="502"/>
      <c r="G399" s="502"/>
      <c r="H399" s="502"/>
      <c r="I399" s="437"/>
      <c r="J399" s="437"/>
      <c r="K399" s="378"/>
      <c r="L399" s="394"/>
      <c r="M399" s="477">
        <f>-TrialBalance!L82-TrialBalanceA!I82-TrialBalanceB!I82-TrialBalanceC!I82</f>
        <v>0</v>
      </c>
      <c r="N399" s="381"/>
      <c r="O399" s="478">
        <f>Criteria!F223</f>
        <v>0</v>
      </c>
      <c r="P399" s="395"/>
      <c r="R399" s="432" t="str">
        <f>IF(M399=0,IF(O399=0,"DELETE"," ")," ")</f>
        <v>DELETE</v>
      </c>
      <c r="S399" s="420">
        <f>M399</f>
        <v>0</v>
      </c>
      <c r="T399" s="420"/>
      <c r="U399" s="420">
        <f>O399</f>
        <v>0</v>
      </c>
      <c r="V399" s="420"/>
      <c r="W399" s="420"/>
      <c r="X399" s="420"/>
    </row>
    <row r="400" spans="3:25" ht="9" customHeight="1">
      <c r="C400" s="474"/>
      <c r="D400" s="502"/>
      <c r="E400" s="502"/>
      <c r="F400" s="502"/>
      <c r="G400" s="502"/>
      <c r="H400" s="502"/>
      <c r="I400" s="437"/>
      <c r="J400" s="437"/>
      <c r="K400" s="378"/>
      <c r="L400" s="394"/>
      <c r="M400" s="383"/>
      <c r="N400" s="384"/>
      <c r="O400" s="479"/>
      <c r="P400" s="395"/>
      <c r="R400" s="432" t="str">
        <f>R392</f>
        <v>DELETE</v>
      </c>
    </row>
    <row r="401" spans="3:26" ht="9" customHeight="1">
      <c r="C401" s="474"/>
      <c r="D401" s="502"/>
      <c r="E401" s="502"/>
      <c r="F401" s="502"/>
      <c r="G401" s="502"/>
      <c r="H401" s="502"/>
      <c r="I401" s="437"/>
      <c r="J401" s="437"/>
      <c r="K401" s="378"/>
      <c r="L401" s="394"/>
      <c r="M401" s="396"/>
      <c r="N401" s="396"/>
      <c r="O401" s="396"/>
      <c r="P401" s="395"/>
      <c r="R401" s="432" t="str">
        <f>R392</f>
        <v>DELETE</v>
      </c>
    </row>
    <row r="402" spans="3:26" ht="9" customHeight="1">
      <c r="C402" s="474"/>
      <c r="D402" s="502"/>
      <c r="E402" s="502"/>
      <c r="F402" s="502"/>
      <c r="G402" s="502"/>
      <c r="H402" s="502"/>
      <c r="I402" s="437"/>
      <c r="J402" s="437"/>
      <c r="K402" s="378"/>
      <c r="L402" s="394"/>
      <c r="M402" s="381"/>
      <c r="N402" s="381"/>
      <c r="O402" s="381"/>
      <c r="P402" s="395"/>
      <c r="R402" s="432" t="str">
        <f>R401</f>
        <v>DELETE</v>
      </c>
    </row>
    <row r="403" spans="3:26" ht="36" customHeight="1">
      <c r="C403" s="474"/>
      <c r="D403" s="502"/>
      <c r="E403" s="502"/>
      <c r="F403" s="502"/>
      <c r="G403" s="502"/>
      <c r="H403" s="502"/>
      <c r="I403" s="437"/>
      <c r="J403" s="437"/>
      <c r="K403" s="378"/>
      <c r="L403" s="394"/>
      <c r="M403" s="381">
        <f>SUM(S387:S399)</f>
        <v>0</v>
      </c>
      <c r="N403" s="381"/>
      <c r="O403" s="381">
        <f>SUM(U387:U399)</f>
        <v>0</v>
      </c>
      <c r="P403" s="395"/>
      <c r="R403" s="432" t="str">
        <f>R402</f>
        <v>DELETE</v>
      </c>
    </row>
    <row r="404" spans="3:26" ht="36" customHeight="1">
      <c r="C404" s="474"/>
      <c r="D404" s="502" t="s">
        <v>214</v>
      </c>
      <c r="E404" s="502"/>
      <c r="F404" s="502"/>
      <c r="G404" s="502"/>
      <c r="H404" s="502"/>
      <c r="I404" s="437"/>
      <c r="J404" s="437"/>
      <c r="K404" s="378"/>
      <c r="L404" s="394"/>
      <c r="M404" s="381">
        <f>SUM(M407:M407)</f>
        <v>0</v>
      </c>
      <c r="N404" s="381"/>
      <c r="O404" s="381">
        <f>SUM(O407:O407)</f>
        <v>0</v>
      </c>
      <c r="P404" s="395"/>
      <c r="R404" s="432" t="str">
        <f>IF(M404=0,IF(O404=0,"DELETE"," ")," ")</f>
        <v>DELETE</v>
      </c>
    </row>
    <row r="405" spans="3:26" ht="9" customHeight="1">
      <c r="C405" s="474"/>
      <c r="D405" s="502"/>
      <c r="E405" s="502"/>
      <c r="F405" s="502"/>
      <c r="G405" s="502"/>
      <c r="H405" s="502"/>
      <c r="I405" s="437"/>
      <c r="J405" s="437"/>
      <c r="K405" s="378"/>
      <c r="L405" s="394"/>
      <c r="M405" s="381"/>
      <c r="N405" s="381"/>
      <c r="O405" s="381"/>
      <c r="P405" s="395"/>
      <c r="R405" s="432" t="str">
        <f>R404</f>
        <v>DELETE</v>
      </c>
    </row>
    <row r="406" spans="3:26" ht="9" customHeight="1">
      <c r="C406" s="474"/>
      <c r="D406" s="502"/>
      <c r="E406" s="502"/>
      <c r="F406" s="502"/>
      <c r="G406" s="502"/>
      <c r="H406" s="502"/>
      <c r="I406" s="437"/>
      <c r="J406" s="437"/>
      <c r="K406" s="378"/>
      <c r="L406" s="394"/>
      <c r="M406" s="475"/>
      <c r="N406" s="382"/>
      <c r="O406" s="476"/>
      <c r="P406" s="395"/>
      <c r="R406" s="432" t="str">
        <f>R405</f>
        <v>DELETE</v>
      </c>
    </row>
    <row r="407" spans="3:26" ht="36.75" customHeight="1">
      <c r="C407" s="474"/>
      <c r="D407" s="502" t="s">
        <v>472</v>
      </c>
      <c r="E407" s="502"/>
      <c r="F407" s="502"/>
      <c r="G407" s="502"/>
      <c r="H407" s="502"/>
      <c r="I407" s="437"/>
      <c r="J407" s="437"/>
      <c r="K407" s="378">
        <f>B669</f>
        <v>5</v>
      </c>
      <c r="L407" s="394"/>
      <c r="M407" s="477">
        <f>SUM(TrialBalance!L139:L150)+SUM(TrialBalanceA!I139:I150)+SUM(TrialBalanceB!I139:I150)+SUM(TrialBalanceC!I139:I150)</f>
        <v>0</v>
      </c>
      <c r="N407" s="381"/>
      <c r="O407" s="478">
        <f>Criteria!F231</f>
        <v>0</v>
      </c>
      <c r="P407" s="395"/>
      <c r="R407" s="432" t="str">
        <f>IF(M407=0,IF(O407=0,"DELETE"," ")," ")</f>
        <v>DELETE</v>
      </c>
      <c r="S407" s="420">
        <f>-M407</f>
        <v>0</v>
      </c>
      <c r="T407" s="420"/>
      <c r="U407" s="420">
        <f>-O407</f>
        <v>0</v>
      </c>
      <c r="V407" s="420" t="b">
        <f>M407=M717</f>
        <v>1</v>
      </c>
      <c r="W407" s="420"/>
      <c r="X407" s="420" t="b">
        <f>O407=O717</f>
        <v>1</v>
      </c>
    </row>
    <row r="408" spans="3:26" ht="9" customHeight="1">
      <c r="C408" s="474"/>
      <c r="D408" s="502"/>
      <c r="E408" s="502"/>
      <c r="F408" s="502"/>
      <c r="G408" s="502"/>
      <c r="H408" s="502"/>
      <c r="I408" s="437"/>
      <c r="J408" s="437"/>
      <c r="K408" s="378"/>
      <c r="L408" s="394"/>
      <c r="M408" s="383"/>
      <c r="N408" s="384"/>
      <c r="O408" s="479"/>
      <c r="P408" s="395"/>
      <c r="R408" s="432" t="str">
        <f>R404</f>
        <v>DELETE</v>
      </c>
    </row>
    <row r="409" spans="3:26" ht="9" customHeight="1">
      <c r="C409" s="474"/>
      <c r="D409" s="502"/>
      <c r="E409" s="502"/>
      <c r="F409" s="502"/>
      <c r="G409" s="502"/>
      <c r="H409" s="502"/>
      <c r="I409" s="437"/>
      <c r="J409" s="437"/>
      <c r="K409" s="378"/>
      <c r="L409" s="397"/>
      <c r="M409" s="384"/>
      <c r="N409" s="384"/>
      <c r="O409" s="384"/>
      <c r="P409" s="398"/>
    </row>
    <row r="410" spans="3:26" ht="9" customHeight="1">
      <c r="C410" s="474"/>
      <c r="D410" s="502"/>
      <c r="E410" s="502"/>
      <c r="F410" s="502"/>
      <c r="G410" s="502"/>
      <c r="H410" s="502"/>
      <c r="I410" s="437"/>
      <c r="J410" s="437"/>
      <c r="K410" s="378"/>
      <c r="L410" s="378"/>
      <c r="M410" s="399"/>
      <c r="N410" s="399"/>
      <c r="O410" s="399"/>
      <c r="P410" s="426"/>
    </row>
    <row r="411" spans="3:26" ht="36" customHeight="1">
      <c r="C411" s="474"/>
      <c r="D411" s="502"/>
      <c r="E411" s="502"/>
      <c r="F411" s="502"/>
      <c r="G411" s="502"/>
      <c r="H411" s="502"/>
      <c r="I411" s="437"/>
      <c r="J411" s="437"/>
      <c r="K411" s="378"/>
      <c r="L411" s="378"/>
      <c r="M411" s="381"/>
      <c r="N411" s="381"/>
      <c r="O411" s="381"/>
      <c r="P411" s="380"/>
      <c r="R411" s="432" t="str">
        <f>R412</f>
        <v>DELETE</v>
      </c>
    </row>
    <row r="412" spans="3:26" ht="36" customHeight="1">
      <c r="D412" s="501" t="s">
        <v>1034</v>
      </c>
      <c r="E412" s="502"/>
      <c r="F412" s="502"/>
      <c r="G412" s="502"/>
      <c r="H412" s="502"/>
      <c r="I412" s="437"/>
      <c r="J412" s="437"/>
      <c r="K412" s="378"/>
      <c r="L412" s="378"/>
      <c r="M412" s="381">
        <f>SUM(S415:S419)</f>
        <v>0</v>
      </c>
      <c r="N412" s="381"/>
      <c r="O412" s="381">
        <f>SUM(U415:U419)</f>
        <v>0</v>
      </c>
      <c r="P412" s="380"/>
      <c r="R412" s="432" t="str">
        <f>IF(M412=0,IF(O412=0,"DELETE"," ")," ")</f>
        <v>DELETE</v>
      </c>
    </row>
    <row r="413" spans="3:26" ht="9" customHeight="1">
      <c r="C413" s="474"/>
      <c r="D413" s="502"/>
      <c r="E413" s="502"/>
      <c r="F413" s="502"/>
      <c r="G413" s="502"/>
      <c r="H413" s="502"/>
      <c r="I413" s="437"/>
      <c r="J413" s="437"/>
      <c r="K413" s="378"/>
      <c r="L413" s="378"/>
      <c r="M413" s="381"/>
      <c r="N413" s="381"/>
      <c r="O413" s="381"/>
      <c r="P413" s="380"/>
      <c r="R413" s="432" t="str">
        <f>R412</f>
        <v>DELETE</v>
      </c>
    </row>
    <row r="414" spans="3:26" ht="9" customHeight="1">
      <c r="C414" s="474"/>
      <c r="D414" s="502"/>
      <c r="E414" s="502"/>
      <c r="F414" s="502"/>
      <c r="G414" s="502"/>
      <c r="H414" s="502"/>
      <c r="I414" s="437"/>
      <c r="J414" s="437"/>
      <c r="K414" s="378"/>
      <c r="L414" s="392"/>
      <c r="M414" s="382"/>
      <c r="N414" s="382"/>
      <c r="O414" s="382"/>
      <c r="P414" s="393"/>
      <c r="R414" s="432" t="str">
        <f>R413</f>
        <v>DELETE</v>
      </c>
    </row>
    <row r="415" spans="3:26" ht="36" customHeight="1">
      <c r="C415" s="474"/>
      <c r="D415" s="502" t="s">
        <v>910</v>
      </c>
      <c r="E415" s="502"/>
      <c r="F415" s="502"/>
      <c r="G415" s="502"/>
      <c r="H415" s="502"/>
      <c r="I415" s="437"/>
      <c r="J415" s="437"/>
      <c r="K415" s="378"/>
      <c r="L415" s="394"/>
      <c r="M415" s="399">
        <f>-(+TrialBalance!L200+TrialBalance!L208+TrialBalance!L216+TrialBalance!L224)</f>
        <v>0</v>
      </c>
      <c r="N415" s="399"/>
      <c r="O415" s="399">
        <f>Criteria!F239</f>
        <v>0</v>
      </c>
      <c r="P415" s="395"/>
      <c r="R415" s="432" t="str">
        <f>IF(M415=0,IF(O415=0,"DELETE"," ")," ")</f>
        <v>DELETE</v>
      </c>
      <c r="S415" s="420">
        <f>M415</f>
        <v>0</v>
      </c>
      <c r="T415" s="420"/>
      <c r="U415" s="420">
        <f>O415</f>
        <v>0</v>
      </c>
      <c r="V415" s="420"/>
      <c r="W415" s="420"/>
      <c r="X415" s="420"/>
    </row>
    <row r="416" spans="3:26" ht="36" customHeight="1">
      <c r="C416" s="474"/>
      <c r="D416" s="516" t="s">
        <v>956</v>
      </c>
      <c r="E416" s="502"/>
      <c r="F416" s="502"/>
      <c r="G416" s="502"/>
      <c r="H416" s="502"/>
      <c r="I416" s="437"/>
      <c r="J416" s="437"/>
      <c r="K416" s="378"/>
      <c r="L416" s="394"/>
      <c r="M416" s="399">
        <f>-TrialBalance!L233-TrialBalance!L242</f>
        <v>0</v>
      </c>
      <c r="N416" s="399"/>
      <c r="O416" s="399">
        <f>Criteria!F240</f>
        <v>0</v>
      </c>
      <c r="P416" s="395"/>
      <c r="R416" s="432" t="str">
        <f>IF(M416=0,IF(O416=0,"DELETE"," ")," ")</f>
        <v>DELETE</v>
      </c>
      <c r="S416" s="420">
        <f>M416</f>
        <v>0</v>
      </c>
      <c r="T416" s="420"/>
      <c r="U416" s="420">
        <f>O416</f>
        <v>0</v>
      </c>
      <c r="V416" s="420"/>
      <c r="W416" s="420"/>
      <c r="X416" s="420"/>
      <c r="Y416" s="416">
        <f>IF(M416&lt;0,1,IF(M416=0,IF(O416&lt;0,1,2),2))</f>
        <v>2</v>
      </c>
      <c r="Z416" s="416">
        <f>IF(O416&lt;0,1,IF(O416=0,IF(M416&lt;0,1,2),2))</f>
        <v>2</v>
      </c>
    </row>
    <row r="417" spans="3:29" ht="36" customHeight="1">
      <c r="C417" s="474"/>
      <c r="D417" s="516" t="str">
        <f>IF((Y417+Z417)=3,CONCATENATE("(Increase) / Decrease in ",AC417),IF((Y417+Z417=4),CONCATENATE("Decrease in ",AC417),CONCATENATE("Increase in ",AC417)))</f>
        <v>Decrease in investment</v>
      </c>
      <c r="E417" s="502"/>
      <c r="F417" s="502"/>
      <c r="G417" s="502"/>
      <c r="H417" s="502"/>
      <c r="I417" s="437"/>
      <c r="J417" s="437"/>
      <c r="K417" s="378"/>
      <c r="L417" s="394"/>
      <c r="M417" s="399">
        <f>SUM(TrialBalance!N249:N261)-SUM(TrialBalance!L249:L261)</f>
        <v>0</v>
      </c>
      <c r="N417" s="399"/>
      <c r="O417" s="399">
        <f>Criteria!F241</f>
        <v>0</v>
      </c>
      <c r="P417" s="395"/>
      <c r="R417" s="432" t="str">
        <f>IF(M417=0,IF(O417=0,"DELETE"," ")," ")</f>
        <v>DELETE</v>
      </c>
      <c r="S417" s="420">
        <f>M417</f>
        <v>0</v>
      </c>
      <c r="T417" s="420"/>
      <c r="U417" s="420">
        <f>O417</f>
        <v>0</v>
      </c>
      <c r="V417" s="420"/>
      <c r="W417" s="420"/>
      <c r="X417" s="420"/>
      <c r="Y417" s="416">
        <f>IF(M417&lt;0,1,IF(M417=0,IF(O417&lt;0,1,2),2))</f>
        <v>2</v>
      </c>
      <c r="Z417" s="416">
        <f>IF(O417&lt;0,1,IF(O417=0,IF(M417&lt;0,1,2),2))</f>
        <v>2</v>
      </c>
      <c r="AA417" s="416">
        <f>IF(COUNTIF(TrialBalance!L249:L261,"&gt;0")&gt;1,2,1)</f>
        <v>1</v>
      </c>
      <c r="AB417" s="416">
        <f>IF(COUNTIF(TrialBalance!N249:N261,"&gt;0")&gt;1,2,1)</f>
        <v>1</v>
      </c>
      <c r="AC417" s="433" t="str">
        <f>IF(AA417=1,IF(AB417=1,"investment","investments"),"investments")</f>
        <v>investment</v>
      </c>
    </row>
    <row r="418" spans="3:29" ht="36" customHeight="1">
      <c r="C418" s="474"/>
      <c r="D418" s="516" t="str">
        <f>IF((Y418+Z418)=3,CONCATENATE("(Increase) / Decrease in non - current ",AC418),(IF((Y418+Z418=4),CONCATENATE("Decrease in other non - current ",AC418),CONCATENATE("Increase in non - current ",AC418))))</f>
        <v>Decrease in other non - current receivable</v>
      </c>
      <c r="E418" s="502"/>
      <c r="F418" s="502"/>
      <c r="G418" s="502"/>
      <c r="H418" s="502"/>
      <c r="I418" s="437"/>
      <c r="J418" s="437"/>
      <c r="K418" s="378"/>
      <c r="L418" s="394"/>
      <c r="M418" s="399">
        <f>SUM(TrialBalance!N262:N273)-SUM(TrialBalance!L262:L273)</f>
        <v>0</v>
      </c>
      <c r="N418" s="399"/>
      <c r="O418" s="399">
        <f>Criteria!F242</f>
        <v>0</v>
      </c>
      <c r="P418" s="395"/>
      <c r="R418" s="432" t="str">
        <f>IF(M418=0,IF(O418=0,"DELETE"," ")," ")</f>
        <v>DELETE</v>
      </c>
      <c r="S418" s="420">
        <f>M418</f>
        <v>0</v>
      </c>
      <c r="T418" s="420"/>
      <c r="U418" s="420">
        <f>O418</f>
        <v>0</v>
      </c>
      <c r="V418" s="420"/>
      <c r="W418" s="420"/>
      <c r="X418" s="420"/>
      <c r="Y418" s="416">
        <f>IF(M418&lt;0,1,IF(M418=0,IF(O418&lt;0,1,2),2))</f>
        <v>2</v>
      </c>
      <c r="Z418" s="416">
        <f>IF(O418&lt;0,1,IF(O418=0,IF(M418&lt;0,1,2),2))</f>
        <v>2</v>
      </c>
      <c r="AA418" s="416">
        <f>IF(COUNTIF(TrialBalance!L262:L273,"&gt;0")&gt;1,2,1)</f>
        <v>1</v>
      </c>
      <c r="AB418" s="416">
        <f>IF(COUNTIF(TrialBalance!N262:N273,"&gt;0")&gt;1,2,1)</f>
        <v>1</v>
      </c>
      <c r="AC418" s="433" t="str">
        <f>IF(AA418=1,IF(AB418=1,"receivable","receivables"),"receivables")</f>
        <v>receivable</v>
      </c>
    </row>
    <row r="419" spans="3:29" ht="36" customHeight="1">
      <c r="C419" s="474"/>
      <c r="D419" s="502" t="s">
        <v>687</v>
      </c>
      <c r="E419" s="502"/>
      <c r="F419" s="502"/>
      <c r="G419" s="502"/>
      <c r="H419" s="502"/>
      <c r="I419" s="437"/>
      <c r="J419" s="437"/>
      <c r="K419" s="378"/>
      <c r="L419" s="394"/>
      <c r="M419" s="399">
        <f>-(+TrialBalance!L201+TrialBalance!L205+TrialBalance!L209+TrialBalance!L213+TrialBalance!L217+TrialBalance!L221+TrialBalance!L225+TrialBalance!L229)-TrialBalance!L91-TrialBalanceA!I91-TrialBalanceB!I91-TrialBalanceC!I91</f>
        <v>0</v>
      </c>
      <c r="N419" s="399"/>
      <c r="O419" s="399">
        <f>Criteria!F243</f>
        <v>0</v>
      </c>
      <c r="P419" s="395"/>
      <c r="R419" s="432" t="str">
        <f>IF(M419=0,IF(O419=0,"DELETE"," ")," ")</f>
        <v>DELETE</v>
      </c>
      <c r="S419" s="420">
        <f>M419</f>
        <v>0</v>
      </c>
      <c r="T419" s="420"/>
      <c r="U419" s="420">
        <f>O419</f>
        <v>0</v>
      </c>
      <c r="V419" s="420"/>
      <c r="W419" s="420"/>
      <c r="X419" s="420"/>
    </row>
    <row r="420" spans="3:29" ht="9" customHeight="1">
      <c r="C420" s="474"/>
      <c r="D420" s="502"/>
      <c r="E420" s="502"/>
      <c r="F420" s="502"/>
      <c r="G420" s="502"/>
      <c r="H420" s="502"/>
      <c r="I420" s="437"/>
      <c r="J420" s="437"/>
      <c r="K420" s="378"/>
      <c r="L420" s="397"/>
      <c r="M420" s="384"/>
      <c r="N420" s="384"/>
      <c r="O420" s="384"/>
      <c r="P420" s="398"/>
      <c r="R420" s="432" t="str">
        <f>R412</f>
        <v>DELETE</v>
      </c>
    </row>
    <row r="421" spans="3:29" ht="9" customHeight="1">
      <c r="C421" s="474"/>
      <c r="D421" s="502"/>
      <c r="E421" s="502"/>
      <c r="F421" s="502"/>
      <c r="G421" s="502"/>
      <c r="H421" s="502"/>
      <c r="I421" s="437"/>
      <c r="J421" s="437"/>
      <c r="K421" s="378"/>
      <c r="L421" s="378"/>
      <c r="M421" s="381"/>
      <c r="N421" s="381"/>
      <c r="O421" s="381"/>
      <c r="P421" s="380"/>
      <c r="R421" s="432" t="str">
        <f>R420</f>
        <v>DELETE</v>
      </c>
    </row>
    <row r="422" spans="3:29" ht="36" customHeight="1">
      <c r="C422" s="474"/>
      <c r="D422" s="502"/>
      <c r="E422" s="502"/>
      <c r="F422" s="502"/>
      <c r="G422" s="502"/>
      <c r="H422" s="502"/>
      <c r="I422" s="437"/>
      <c r="J422" s="437"/>
      <c r="K422" s="378"/>
      <c r="L422" s="378"/>
      <c r="M422" s="381"/>
      <c r="N422" s="381"/>
      <c r="O422" s="381"/>
      <c r="P422" s="380"/>
      <c r="R422" s="432" t="str">
        <f>R423</f>
        <v>DELETE</v>
      </c>
    </row>
    <row r="423" spans="3:29" ht="36" customHeight="1">
      <c r="D423" s="501" t="s">
        <v>1035</v>
      </c>
      <c r="E423" s="502"/>
      <c r="F423" s="502"/>
      <c r="G423" s="502"/>
      <c r="H423" s="502"/>
      <c r="I423" s="437"/>
      <c r="J423" s="437"/>
      <c r="K423" s="378"/>
      <c r="L423" s="378"/>
      <c r="M423" s="381">
        <f>SUM(M426:M428)</f>
        <v>0</v>
      </c>
      <c r="N423" s="381"/>
      <c r="O423" s="381">
        <f>SUM(O426:O428)</f>
        <v>0</v>
      </c>
      <c r="P423" s="380"/>
      <c r="R423" s="432" t="str">
        <f>IF(M423=0,IF(O423=0,"DELETE"," ")," ")</f>
        <v>DELETE</v>
      </c>
    </row>
    <row r="424" spans="3:29" ht="9" customHeight="1">
      <c r="C424" s="474"/>
      <c r="D424" s="502"/>
      <c r="E424" s="502"/>
      <c r="F424" s="502"/>
      <c r="G424" s="502"/>
      <c r="H424" s="502"/>
      <c r="I424" s="437"/>
      <c r="J424" s="437"/>
      <c r="K424" s="378"/>
      <c r="L424" s="378"/>
      <c r="M424" s="381"/>
      <c r="N424" s="381"/>
      <c r="O424" s="381"/>
      <c r="P424" s="380"/>
      <c r="R424" s="432" t="str">
        <f>R423</f>
        <v>DELETE</v>
      </c>
    </row>
    <row r="425" spans="3:29" ht="9" customHeight="1">
      <c r="C425" s="474"/>
      <c r="D425" s="502"/>
      <c r="E425" s="502"/>
      <c r="F425" s="502"/>
      <c r="G425" s="502"/>
      <c r="H425" s="502"/>
      <c r="I425" s="437"/>
      <c r="J425" s="437"/>
      <c r="K425" s="378"/>
      <c r="L425" s="392"/>
      <c r="M425" s="382"/>
      <c r="N425" s="382"/>
      <c r="O425" s="382"/>
      <c r="P425" s="393"/>
      <c r="R425" s="432" t="str">
        <f>R424</f>
        <v>DELETE</v>
      </c>
    </row>
    <row r="426" spans="3:29" ht="36" customHeight="1">
      <c r="C426" s="474"/>
      <c r="D426" s="516" t="str">
        <f>IF((Y426+Z426)=3,CONCATENATE("Increase / (Decrease) in interest bearing ",AC426),IF((Y426+Z426=4),CONCATENATE("Increase in interest bearing ",AC426),CONCATENATE("Decrease in interest bearing ",AC426)))</f>
        <v>Increase in interest bearing borrowing</v>
      </c>
      <c r="E426" s="502"/>
      <c r="F426" s="502"/>
      <c r="G426" s="502"/>
      <c r="H426" s="502"/>
      <c r="I426" s="437"/>
      <c r="J426" s="437"/>
      <c r="K426" s="378"/>
      <c r="L426" s="394"/>
      <c r="M426" s="399">
        <f>SUM(TrialBalance!N163:N179)-SUM(TrialBalance!L163:L179)</f>
        <v>0</v>
      </c>
      <c r="N426" s="399"/>
      <c r="O426" s="399">
        <f>Criteria!F250</f>
        <v>0</v>
      </c>
      <c r="P426" s="395"/>
      <c r="R426" s="432" t="str">
        <f>IF(M426=0,IF(O426=0,"DELETE"," ")," ")</f>
        <v>DELETE</v>
      </c>
      <c r="S426" s="420">
        <f>M426</f>
        <v>0</v>
      </c>
      <c r="T426" s="420"/>
      <c r="U426" s="420">
        <f>O426</f>
        <v>0</v>
      </c>
      <c r="V426" s="420"/>
      <c r="W426" s="420"/>
      <c r="X426" s="420"/>
      <c r="Y426" s="416">
        <f>IF(M426&lt;0,1,IF(M426=0,IF(O426&lt;0,1,2),2))</f>
        <v>2</v>
      </c>
      <c r="Z426" s="416">
        <f>IF(O426&lt;0,1,IF(O426=0,IF(M426&lt;0,1,2),2))</f>
        <v>2</v>
      </c>
      <c r="AA426" s="416">
        <f>IF(COUNTIF(TrialBalance!L164:L178,"&lt;0")&gt;1,2,1)</f>
        <v>1</v>
      </c>
      <c r="AB426" s="416">
        <f>IF(COUNTIF(TrialBalance!N164:N178,"&lt;0")&gt;1,2,1)</f>
        <v>1</v>
      </c>
      <c r="AC426" s="433" t="str">
        <f>IF(AA426=1,IF(AB426=1,"borrowing","borrowings"),"borrowings")</f>
        <v>borrowing</v>
      </c>
    </row>
    <row r="427" spans="3:29" ht="36" customHeight="1">
      <c r="C427" s="474"/>
      <c r="D427" s="516" t="str">
        <f>IF((Y427+Z427)=3,CONCATENATE("Increase / (Decrease) in interest free ",AC427),IF((Y427+Z427=4),CONCATENATE("Increase in interest free ",AC427),CONCATENATE("Decrease in interest free ",AC427)))</f>
        <v>Increase in interest free borrowing</v>
      </c>
      <c r="E427" s="502"/>
      <c r="F427" s="502"/>
      <c r="G427" s="502"/>
      <c r="H427" s="502"/>
      <c r="I427" s="437"/>
      <c r="J427" s="437"/>
      <c r="K427" s="378"/>
      <c r="L427" s="394"/>
      <c r="M427" s="399">
        <f>+SUM(TrialBalance!N180:N197)-SUM(TrialBalance!L180:L197)</f>
        <v>0</v>
      </c>
      <c r="N427" s="399"/>
      <c r="O427" s="399">
        <f>Criteria!F251</f>
        <v>0</v>
      </c>
      <c r="P427" s="395"/>
      <c r="R427" s="432" t="str">
        <f>IF(M427=0,IF(O427=0,"DELETE"," ")," ")</f>
        <v>DELETE</v>
      </c>
      <c r="S427" s="420">
        <f>M427</f>
        <v>0</v>
      </c>
      <c r="T427" s="420"/>
      <c r="U427" s="420">
        <f>O427</f>
        <v>0</v>
      </c>
      <c r="V427" s="420"/>
      <c r="W427" s="420"/>
      <c r="X427" s="420"/>
      <c r="Y427" s="416">
        <f>IF(M427&lt;0,1,IF(M427=0,IF(O427&lt;0,1,2),2))</f>
        <v>2</v>
      </c>
      <c r="Z427" s="416">
        <f>IF(O427&lt;0,1,IF(O427=0,IF(M427&lt;0,1,2),2))</f>
        <v>2</v>
      </c>
      <c r="AA427" s="416">
        <f>IF(COUNTIF(TrialBalance!L181:L197,"&lt;0")&gt;1,2,1)</f>
        <v>1</v>
      </c>
      <c r="AB427" s="416">
        <f>IF(COUNTIF(TrialBalance!N181:N197,"&lt;0")&gt;1,2,1)</f>
        <v>1</v>
      </c>
      <c r="AC427" s="433" t="str">
        <f>IF(AA427=1,IF(AB427=1,"borrowing","borrowings"),"borrowings")</f>
        <v>borrowing</v>
      </c>
    </row>
    <row r="428" spans="3:29" ht="36" customHeight="1">
      <c r="C428" s="474"/>
      <c r="D428" s="516" t="str">
        <f>IF((Y428+Z428)=3,CONCATENATE("Increase / (Decrease) in short term ",AC428),IF((Y428+Z428=4),CONCATENATE("Increase in short term ",AC428),CONCATENATE("Decrease in short term ",AC428)))</f>
        <v>Increase in short term loan</v>
      </c>
      <c r="E428" s="502"/>
      <c r="F428" s="502"/>
      <c r="G428" s="502"/>
      <c r="H428" s="502"/>
      <c r="I428" s="437"/>
      <c r="J428" s="437"/>
      <c r="K428" s="378"/>
      <c r="L428" s="394"/>
      <c r="M428" s="399">
        <f>SUM(TrialBalance!N294:N298)-SUM(TrialBalance!L294:L298)</f>
        <v>0</v>
      </c>
      <c r="N428" s="399"/>
      <c r="O428" s="399">
        <f>Criteria!F252</f>
        <v>0</v>
      </c>
      <c r="P428" s="395"/>
      <c r="R428" s="432" t="str">
        <f>IF(M428=0,IF(O428=0,"DELETE"," ")," ")</f>
        <v>DELETE</v>
      </c>
      <c r="S428" s="420">
        <f>M428</f>
        <v>0</v>
      </c>
      <c r="T428" s="420"/>
      <c r="U428" s="420">
        <f>O428</f>
        <v>0</v>
      </c>
      <c r="V428" s="420"/>
      <c r="W428" s="420"/>
      <c r="X428" s="420"/>
      <c r="Y428" s="416">
        <f>IF(M428&lt;0,1,IF(M428=0,IF(O428&lt;0,1,2),2))</f>
        <v>2</v>
      </c>
      <c r="Z428" s="416">
        <f>IF(O428&lt;0,1,IF(O428=0,IF(M428&lt;0,1,2),2))</f>
        <v>2</v>
      </c>
      <c r="AA428" s="416">
        <f>IF(COUNTIF(TrialBalance!L295:L298,"&lt;0")&gt;1,2,1)</f>
        <v>1</v>
      </c>
      <c r="AB428" s="416">
        <f>IF(COUNTIF(TrialBalance!N295:N298,"&lt;0")&gt;1,2,1)</f>
        <v>1</v>
      </c>
      <c r="AC428" s="433" t="str">
        <f>IF(AA428=1,IF(AB428=1,"loan","loans"),"loans")</f>
        <v>loan</v>
      </c>
    </row>
    <row r="429" spans="3:29" ht="9" customHeight="1">
      <c r="C429" s="474"/>
      <c r="D429" s="502"/>
      <c r="E429" s="502"/>
      <c r="F429" s="502"/>
      <c r="G429" s="502"/>
      <c r="H429" s="502"/>
      <c r="I429" s="437"/>
      <c r="J429" s="437"/>
      <c r="K429" s="378"/>
      <c r="L429" s="397"/>
      <c r="M429" s="384"/>
      <c r="N429" s="384"/>
      <c r="O429" s="384"/>
      <c r="P429" s="398"/>
      <c r="R429" s="432" t="str">
        <f>R423</f>
        <v>DELETE</v>
      </c>
    </row>
    <row r="430" spans="3:29" ht="9" customHeight="1">
      <c r="C430" s="474"/>
      <c r="D430" s="502"/>
      <c r="E430" s="502"/>
      <c r="F430" s="502"/>
      <c r="G430" s="502"/>
      <c r="H430" s="502"/>
      <c r="I430" s="437"/>
      <c r="J430" s="437"/>
      <c r="K430" s="378"/>
      <c r="L430" s="390"/>
      <c r="M430" s="384"/>
      <c r="N430" s="384"/>
      <c r="O430" s="384"/>
      <c r="P430" s="391"/>
    </row>
    <row r="431" spans="3:29" ht="9" customHeight="1">
      <c r="C431" s="474"/>
      <c r="D431" s="502"/>
      <c r="E431" s="502"/>
      <c r="F431" s="502"/>
      <c r="G431" s="502"/>
      <c r="H431" s="502"/>
      <c r="I431" s="437"/>
      <c r="J431" s="437"/>
      <c r="K431" s="378"/>
      <c r="L431" s="378"/>
      <c r="M431" s="381"/>
      <c r="N431" s="381"/>
      <c r="O431" s="381"/>
      <c r="P431" s="380"/>
    </row>
    <row r="432" spans="3:29" ht="36" customHeight="1">
      <c r="D432" s="518" t="str">
        <f>IF((Y432+Z432)=3,"Net increase/(decrease) in cash and",(IF((Y432+Z432=4),"Net increase in cash and","Net decrease in cash and")))</f>
        <v>Net increase in cash and</v>
      </c>
      <c r="E432" s="502"/>
      <c r="F432" s="502"/>
      <c r="G432" s="502"/>
      <c r="H432" s="502"/>
      <c r="I432" s="437"/>
      <c r="J432" s="437"/>
      <c r="K432" s="378"/>
      <c r="L432" s="378"/>
      <c r="M432" s="381"/>
      <c r="N432" s="381"/>
      <c r="O432" s="381"/>
      <c r="P432" s="380"/>
      <c r="Y432" s="416">
        <f>IF(M433&lt;0,1,IF(M433=0,IF(O433&lt;0,1,2),2))</f>
        <v>2</v>
      </c>
      <c r="Z432" s="416">
        <f>IF(O433&lt;0,1,IF(O433=0,IF(M433&lt;0,1,2),2))</f>
        <v>2</v>
      </c>
    </row>
    <row r="433" spans="2:24" ht="36" customHeight="1">
      <c r="D433" s="501" t="s">
        <v>1036</v>
      </c>
      <c r="E433" s="502"/>
      <c r="F433" s="502"/>
      <c r="G433" s="502"/>
      <c r="H433" s="502"/>
      <c r="I433" s="437"/>
      <c r="J433" s="437"/>
      <c r="K433" s="378"/>
      <c r="L433" s="378"/>
      <c r="M433" s="381">
        <f>SUM(S387:S429)</f>
        <v>0</v>
      </c>
      <c r="N433" s="381"/>
      <c r="O433" s="381">
        <f>SUM(U387:U429)</f>
        <v>0</v>
      </c>
      <c r="P433" s="380"/>
    </row>
    <row r="434" spans="2:24" ht="36" customHeight="1">
      <c r="C434" s="474"/>
      <c r="D434" s="502"/>
      <c r="E434" s="502"/>
      <c r="F434" s="502"/>
      <c r="G434" s="502"/>
      <c r="H434" s="502"/>
      <c r="I434" s="437"/>
      <c r="J434" s="437"/>
      <c r="K434" s="378"/>
      <c r="L434" s="378"/>
      <c r="M434" s="381"/>
      <c r="N434" s="381"/>
      <c r="O434" s="381"/>
      <c r="P434" s="380"/>
    </row>
    <row r="435" spans="2:24" ht="36" customHeight="1">
      <c r="D435" s="501" t="s">
        <v>680</v>
      </c>
      <c r="E435" s="502"/>
      <c r="F435" s="502"/>
      <c r="G435" s="502"/>
      <c r="H435" s="502"/>
      <c r="I435" s="437"/>
      <c r="J435" s="437"/>
      <c r="K435" s="378"/>
      <c r="L435" s="378"/>
      <c r="M435" s="435"/>
      <c r="N435" s="435"/>
      <c r="O435" s="435"/>
      <c r="P435" s="380"/>
      <c r="V435" s="416" t="b">
        <f>M436=O440</f>
        <v>1</v>
      </c>
    </row>
    <row r="436" spans="2:24" ht="36" customHeight="1">
      <c r="C436" s="474"/>
      <c r="D436" s="502" t="s">
        <v>158</v>
      </c>
      <c r="E436" s="502"/>
      <c r="F436" s="502"/>
      <c r="G436" s="502"/>
      <c r="H436" s="502"/>
      <c r="I436" s="437"/>
      <c r="J436" s="437"/>
      <c r="K436" s="378"/>
      <c r="L436" s="378"/>
      <c r="M436" s="381">
        <f>SUM(TrialBalance!N287:N293)</f>
        <v>0</v>
      </c>
      <c r="N436" s="381"/>
      <c r="O436" s="381">
        <f>Criteria!F260</f>
        <v>0</v>
      </c>
      <c r="P436" s="380"/>
    </row>
    <row r="437" spans="2:24" ht="9" customHeight="1">
      <c r="C437" s="474"/>
      <c r="D437" s="502"/>
      <c r="E437" s="502"/>
      <c r="F437" s="502"/>
      <c r="G437" s="502"/>
      <c r="H437" s="502"/>
      <c r="I437" s="437"/>
      <c r="J437" s="437"/>
      <c r="K437" s="378"/>
      <c r="L437" s="390"/>
      <c r="M437" s="384"/>
      <c r="N437" s="384"/>
      <c r="O437" s="384"/>
      <c r="P437" s="391"/>
    </row>
    <row r="438" spans="2:24" ht="9" customHeight="1">
      <c r="C438" s="474"/>
      <c r="D438" s="502"/>
      <c r="E438" s="502"/>
      <c r="F438" s="502"/>
      <c r="G438" s="502"/>
      <c r="H438" s="502"/>
      <c r="I438" s="437"/>
      <c r="J438" s="437"/>
      <c r="K438" s="378"/>
      <c r="L438" s="378"/>
      <c r="M438" s="381"/>
      <c r="N438" s="381"/>
      <c r="O438" s="381"/>
      <c r="P438" s="380"/>
    </row>
    <row r="439" spans="2:24" ht="36" customHeight="1">
      <c r="D439" s="501" t="s">
        <v>680</v>
      </c>
      <c r="E439" s="502"/>
      <c r="F439" s="502"/>
      <c r="G439" s="502"/>
      <c r="H439" s="502"/>
      <c r="I439" s="437"/>
      <c r="J439" s="437"/>
      <c r="K439" s="378"/>
      <c r="L439" s="378"/>
      <c r="M439" s="381"/>
      <c r="N439" s="381"/>
      <c r="O439" s="381"/>
      <c r="P439" s="380"/>
    </row>
    <row r="440" spans="2:24" ht="36" customHeight="1">
      <c r="C440" s="474"/>
      <c r="D440" s="502" t="s">
        <v>159</v>
      </c>
      <c r="E440" s="502"/>
      <c r="F440" s="502"/>
      <c r="G440" s="502"/>
      <c r="H440" s="502"/>
      <c r="I440" s="437"/>
      <c r="J440" s="437"/>
      <c r="K440" s="378">
        <f>B1067</f>
        <v>13</v>
      </c>
      <c r="L440" s="378"/>
      <c r="M440" s="381">
        <f>SUM(M433:M438)</f>
        <v>0</v>
      </c>
      <c r="N440" s="381"/>
      <c r="O440" s="381">
        <f>SUM(O433:O438)</f>
        <v>0</v>
      </c>
      <c r="P440" s="380"/>
      <c r="V440" s="472" t="b">
        <f>M440=SUM(TrialBalance!L287:L293)</f>
        <v>1</v>
      </c>
      <c r="W440" s="433"/>
      <c r="X440" s="472" t="b">
        <f>O440=SUM(TrialBalance!N287:N293)</f>
        <v>1</v>
      </c>
    </row>
    <row r="441" spans="2:24" ht="9" customHeight="1" thickBot="1">
      <c r="C441" s="437"/>
      <c r="D441" s="502"/>
      <c r="E441" s="502"/>
      <c r="F441" s="502"/>
      <c r="G441" s="502"/>
      <c r="H441" s="502"/>
      <c r="I441" s="437"/>
      <c r="J441" s="437"/>
      <c r="L441" s="445"/>
      <c r="M441" s="446"/>
      <c r="N441" s="446"/>
      <c r="O441" s="446"/>
      <c r="P441" s="447"/>
      <c r="V441" s="420"/>
      <c r="W441" s="420"/>
    </row>
    <row r="442" spans="2:24" ht="9" customHeight="1" thickTop="1">
      <c r="C442" s="437"/>
      <c r="D442" s="502"/>
      <c r="E442" s="502"/>
      <c r="F442" s="502"/>
      <c r="G442" s="502"/>
      <c r="H442" s="502"/>
      <c r="I442" s="437"/>
      <c r="J442" s="437"/>
      <c r="M442" s="449"/>
      <c r="N442" s="449"/>
      <c r="O442" s="449"/>
    </row>
    <row r="443" spans="2:24" ht="36" customHeight="1">
      <c r="C443" s="437"/>
      <c r="D443" s="502"/>
      <c r="E443" s="502"/>
      <c r="F443" s="502"/>
      <c r="G443" s="502"/>
      <c r="H443" s="502"/>
      <c r="I443" s="437"/>
      <c r="J443" s="437"/>
      <c r="M443" s="449"/>
      <c r="N443" s="449"/>
      <c r="O443" s="449"/>
      <c r="R443" s="517"/>
      <c r="V443" s="420"/>
      <c r="W443" s="420"/>
    </row>
    <row r="444" spans="2:24" ht="36" customHeight="1">
      <c r="C444" s="437"/>
      <c r="D444" s="502"/>
      <c r="E444" s="502"/>
      <c r="F444" s="502"/>
      <c r="G444" s="502"/>
      <c r="H444" s="502"/>
      <c r="I444" s="437"/>
      <c r="J444" s="437"/>
      <c r="M444" s="449"/>
      <c r="N444" s="449"/>
      <c r="O444" s="449"/>
      <c r="R444" s="517"/>
      <c r="V444" s="420"/>
      <c r="W444" s="420"/>
    </row>
    <row r="445" spans="2:24" ht="36" customHeight="1">
      <c r="C445" s="437"/>
      <c r="D445" s="502"/>
      <c r="E445" s="502"/>
      <c r="F445" s="502"/>
      <c r="G445" s="502"/>
      <c r="H445" s="502"/>
      <c r="I445" s="437"/>
      <c r="J445" s="437"/>
      <c r="M445" s="449"/>
      <c r="N445" s="449"/>
      <c r="O445" s="449"/>
    </row>
    <row r="446" spans="2:24" ht="36" customHeight="1">
      <c r="C446" s="437"/>
      <c r="D446" s="502"/>
      <c r="E446" s="502"/>
      <c r="F446" s="502"/>
      <c r="G446" s="502"/>
      <c r="H446" s="502"/>
      <c r="I446" s="437"/>
      <c r="J446" s="437"/>
      <c r="M446" s="455"/>
      <c r="N446" s="455"/>
      <c r="O446" s="455"/>
      <c r="P446" s="453"/>
    </row>
    <row r="447" spans="2:24" ht="36" customHeight="1">
      <c r="C447" s="437"/>
      <c r="D447" s="502"/>
      <c r="E447" s="502"/>
      <c r="F447" s="502"/>
      <c r="G447" s="502"/>
      <c r="H447" s="502"/>
      <c r="I447" s="437"/>
      <c r="J447" s="437"/>
      <c r="M447" s="431"/>
      <c r="O447" s="431"/>
    </row>
    <row r="448" spans="2:24" ht="36" customHeight="1">
      <c r="B448" s="441"/>
      <c r="C448" s="522"/>
      <c r="D448" s="522"/>
      <c r="E448" s="522"/>
      <c r="F448" s="522"/>
      <c r="G448" s="522"/>
      <c r="H448" s="522"/>
      <c r="I448" s="522"/>
      <c r="J448" s="522"/>
      <c r="M448" s="431"/>
      <c r="O448" s="380" t="s">
        <v>102</v>
      </c>
      <c r="Q448" s="378">
        <f>MAX($Q$104:Q447)+1</f>
        <v>7</v>
      </c>
    </row>
    <row r="449" spans="2:18" ht="36" customHeight="1">
      <c r="B449" s="441"/>
      <c r="C449" s="522"/>
      <c r="D449" s="530" t="str">
        <f>Criteria!E9</f>
        <v>ABC PARTNERSHIP</v>
      </c>
      <c r="E449" s="522"/>
      <c r="F449" s="522"/>
      <c r="G449" s="522"/>
      <c r="H449" s="522"/>
      <c r="I449" s="522"/>
      <c r="J449" s="522"/>
      <c r="M449" s="431"/>
      <c r="O449" s="431"/>
    </row>
    <row r="450" spans="2:18" ht="36" customHeight="1">
      <c r="B450" s="441"/>
      <c r="C450" s="522"/>
      <c r="D450" s="530" t="str">
        <f>Criteria!E10</f>
        <v>T/A SEAFRONT HOTEL, SEAFRONT RESTAURANT AND SURF SHOP</v>
      </c>
      <c r="E450" s="522"/>
      <c r="F450" s="522"/>
      <c r="G450" s="522"/>
      <c r="H450" s="522"/>
      <c r="I450" s="522"/>
      <c r="J450" s="522"/>
      <c r="M450" s="431"/>
      <c r="O450" s="431"/>
      <c r="R450" s="432" t="str">
        <f>IF(D450=0,"DELETE"," ")</f>
        <v xml:space="preserve"> </v>
      </c>
    </row>
    <row r="451" spans="2:18" ht="36" customHeight="1">
      <c r="B451" s="441"/>
      <c r="C451" s="522"/>
      <c r="D451" s="522"/>
      <c r="E451" s="522"/>
      <c r="F451" s="522"/>
      <c r="G451" s="522"/>
      <c r="H451" s="522"/>
      <c r="I451" s="522"/>
      <c r="J451" s="522"/>
      <c r="M451" s="431"/>
      <c r="O451" s="431"/>
    </row>
    <row r="452" spans="2:18" ht="36" customHeight="1">
      <c r="B452" s="441"/>
      <c r="C452" s="522"/>
      <c r="D452" s="530" t="s">
        <v>349</v>
      </c>
      <c r="E452" s="522"/>
      <c r="F452" s="522"/>
      <c r="G452" s="522"/>
      <c r="H452" s="522"/>
      <c r="I452" s="522"/>
      <c r="J452" s="522"/>
      <c r="M452" s="431"/>
      <c r="O452" s="431"/>
    </row>
    <row r="453" spans="2:18" ht="36" customHeight="1">
      <c r="B453" s="441"/>
      <c r="C453" s="522"/>
      <c r="D453" s="530" t="str">
        <f>Criteria!E18</f>
        <v>28 FEBRUARY 2026</v>
      </c>
      <c r="E453" s="522"/>
      <c r="F453" s="522"/>
      <c r="G453" s="522"/>
      <c r="H453" s="522"/>
      <c r="I453" s="522"/>
      <c r="J453" s="522"/>
      <c r="M453" s="431"/>
      <c r="O453" s="431"/>
    </row>
    <row r="454" spans="2:18" ht="36" customHeight="1">
      <c r="B454" s="441"/>
      <c r="C454" s="522"/>
      <c r="D454" s="530"/>
      <c r="E454" s="522"/>
      <c r="F454" s="522"/>
      <c r="G454" s="522"/>
      <c r="H454" s="522"/>
      <c r="I454" s="522"/>
      <c r="J454" s="522"/>
      <c r="M454" s="431"/>
      <c r="O454" s="431"/>
    </row>
    <row r="455" spans="2:18" ht="36" customHeight="1">
      <c r="B455" s="519"/>
      <c r="C455" s="531"/>
      <c r="D455" s="532"/>
      <c r="E455" s="531"/>
      <c r="F455" s="531"/>
      <c r="G455" s="531"/>
      <c r="H455" s="531"/>
      <c r="I455" s="531"/>
      <c r="J455" s="531"/>
      <c r="K455" s="442"/>
      <c r="L455" s="442"/>
      <c r="M455" s="444"/>
      <c r="N455" s="444"/>
      <c r="O455" s="444"/>
      <c r="P455" s="444"/>
      <c r="Q455" s="442"/>
    </row>
    <row r="456" spans="2:18" ht="36" customHeight="1">
      <c r="B456" s="441"/>
      <c r="C456" s="522"/>
      <c r="D456" s="530"/>
      <c r="E456" s="522"/>
      <c r="F456" s="522"/>
      <c r="G456" s="522"/>
      <c r="H456" s="522"/>
      <c r="I456" s="522"/>
      <c r="J456" s="522"/>
      <c r="M456" s="400">
        <f>Criteria!E20</f>
        <v>2026</v>
      </c>
      <c r="N456" s="400"/>
      <c r="O456" s="400">
        <f>Criteria!E25</f>
        <v>2025</v>
      </c>
      <c r="P456" s="453"/>
    </row>
    <row r="457" spans="2:18" ht="36" customHeight="1">
      <c r="B457" s="441"/>
      <c r="C457" s="522"/>
      <c r="D457" s="530"/>
      <c r="E457" s="522"/>
      <c r="F457" s="522"/>
      <c r="G457" s="522"/>
      <c r="H457" s="522"/>
      <c r="I457" s="522"/>
      <c r="J457" s="522"/>
      <c r="M457" s="453"/>
      <c r="N457" s="453"/>
      <c r="O457" s="453"/>
      <c r="P457" s="453"/>
    </row>
    <row r="458" spans="2:18" ht="36" customHeight="1">
      <c r="B458" s="441">
        <v>1</v>
      </c>
      <c r="C458" s="530" t="s">
        <v>1020</v>
      </c>
      <c r="D458" s="530"/>
      <c r="E458" s="522"/>
      <c r="F458" s="522"/>
      <c r="G458" s="522"/>
      <c r="H458" s="522"/>
      <c r="I458" s="522"/>
      <c r="J458" s="522"/>
      <c r="M458" s="453"/>
      <c r="N458" s="453"/>
      <c r="O458" s="453"/>
      <c r="P458" s="453"/>
    </row>
    <row r="459" spans="2:18" ht="36" customHeight="1">
      <c r="B459" s="441"/>
      <c r="C459" s="530"/>
      <c r="D459" s="530"/>
      <c r="E459" s="522"/>
      <c r="F459" s="522"/>
      <c r="G459" s="522"/>
      <c r="H459" s="522"/>
      <c r="I459" s="522"/>
      <c r="J459" s="522"/>
      <c r="M459" s="453"/>
      <c r="N459" s="453"/>
      <c r="O459" s="453"/>
      <c r="P459" s="453"/>
    </row>
    <row r="460" spans="2:18" ht="36" customHeight="1">
      <c r="B460" s="441"/>
      <c r="C460" s="522" t="str">
        <f>TrialBalance!C5</f>
        <v>Sale of goods</v>
      </c>
      <c r="D460" s="533"/>
      <c r="E460" s="522"/>
      <c r="F460" s="522"/>
      <c r="G460" s="522"/>
      <c r="H460" s="522"/>
      <c r="I460" s="522"/>
      <c r="J460" s="522"/>
      <c r="M460" s="455">
        <f>-TrialBalance!L5-TrialBalanceA!I5-TrialBalanceB!I5-TrialBalanceC!I5</f>
        <v>0</v>
      </c>
      <c r="N460" s="455"/>
      <c r="O460" s="455">
        <f>-TrialBalance!N5-TrialBalanceA!K5-TrialBalanceB!K5-TrialBalanceC!K5</f>
        <v>0</v>
      </c>
      <c r="P460" s="453"/>
      <c r="R460" s="432" t="str">
        <f>IF(M460+O460=0,IF(SUM(M461:M466)+SUM(O461:O466)&gt;0,"DELETE"," ")," ")</f>
        <v xml:space="preserve"> </v>
      </c>
    </row>
    <row r="461" spans="2:18" ht="36" customHeight="1">
      <c r="B461" s="441"/>
      <c r="C461" s="522" t="str">
        <f>TrialBalance!C6</f>
        <v>Rendering of services</v>
      </c>
      <c r="D461" s="533"/>
      <c r="E461" s="522"/>
      <c r="F461" s="522"/>
      <c r="G461" s="522"/>
      <c r="H461" s="522"/>
      <c r="I461" s="522"/>
      <c r="J461" s="522"/>
      <c r="M461" s="455">
        <f>-TrialBalance!L6-TrialBalanceA!I6-TrialBalanceB!I6-TrialBalanceC!I6</f>
        <v>0</v>
      </c>
      <c r="N461" s="455"/>
      <c r="O461" s="455">
        <f>-TrialBalance!N6-TrialBalanceA!K6-TrialBalanceB!K6-TrialBalanceC!K6</f>
        <v>0</v>
      </c>
      <c r="P461" s="453"/>
      <c r="R461" s="432" t="str">
        <f t="shared" ref="R461:R466" si="3">IF(M461+O461=0,"DELETE"," ")</f>
        <v>DELETE</v>
      </c>
    </row>
    <row r="462" spans="2:18" ht="36" customHeight="1">
      <c r="B462" s="441"/>
      <c r="C462" s="522" t="str">
        <f>TrialBalance!C7</f>
        <v>Commissions received</v>
      </c>
      <c r="D462" s="533"/>
      <c r="E462" s="522"/>
      <c r="F462" s="522"/>
      <c r="G462" s="522"/>
      <c r="H462" s="522"/>
      <c r="I462" s="522"/>
      <c r="J462" s="522"/>
      <c r="M462" s="455">
        <f>-TrialBalance!L7-TrialBalanceA!I7-TrialBalanceB!I7-TrialBalanceC!I7</f>
        <v>0</v>
      </c>
      <c r="N462" s="455"/>
      <c r="O462" s="455">
        <f>-TrialBalance!N7-TrialBalanceA!K7-TrialBalanceB!K7-TrialBalanceC!K7</f>
        <v>0</v>
      </c>
      <c r="P462" s="453"/>
      <c r="R462" s="432" t="str">
        <f t="shared" si="3"/>
        <v>DELETE</v>
      </c>
    </row>
    <row r="463" spans="2:18" ht="36" customHeight="1">
      <c r="B463" s="441"/>
      <c r="C463" s="522">
        <f>TrialBalance!C8</f>
        <v>0</v>
      </c>
      <c r="D463" s="533"/>
      <c r="E463" s="522"/>
      <c r="F463" s="522"/>
      <c r="G463" s="522"/>
      <c r="H463" s="522"/>
      <c r="I463" s="522"/>
      <c r="J463" s="522"/>
      <c r="M463" s="455">
        <f>-TrialBalance!L8-TrialBalanceA!I8-TrialBalanceB!I8-TrialBalanceC!I8</f>
        <v>0</v>
      </c>
      <c r="N463" s="455"/>
      <c r="O463" s="455">
        <f>-TrialBalance!N8-TrialBalanceA!K8-TrialBalanceB!K8-TrialBalanceC!K8</f>
        <v>0</v>
      </c>
      <c r="P463" s="453"/>
      <c r="R463" s="432" t="str">
        <f t="shared" si="3"/>
        <v>DELETE</v>
      </c>
    </row>
    <row r="464" spans="2:18" ht="36" customHeight="1">
      <c r="B464" s="441"/>
      <c r="C464" s="522">
        <f>TrialBalance!C9</f>
        <v>0</v>
      </c>
      <c r="D464" s="533"/>
      <c r="E464" s="522"/>
      <c r="F464" s="522"/>
      <c r="G464" s="522"/>
      <c r="H464" s="522"/>
      <c r="I464" s="522"/>
      <c r="J464" s="522"/>
      <c r="M464" s="455">
        <f>-TrialBalance!L9-TrialBalanceA!I9-TrialBalanceB!I9-TrialBalanceC!I9</f>
        <v>0</v>
      </c>
      <c r="N464" s="455"/>
      <c r="O464" s="455">
        <f>-TrialBalance!N9-TrialBalanceA!K9-TrialBalanceB!K9-TrialBalanceC!K9</f>
        <v>0</v>
      </c>
      <c r="P464" s="453"/>
      <c r="R464" s="432" t="str">
        <f t="shared" si="3"/>
        <v>DELETE</v>
      </c>
    </row>
    <row r="465" spans="2:18" ht="36" customHeight="1">
      <c r="B465" s="441"/>
      <c r="C465" s="522">
        <f>TrialBalance!C10</f>
        <v>0</v>
      </c>
      <c r="D465" s="533"/>
      <c r="E465" s="522"/>
      <c r="F465" s="522"/>
      <c r="G465" s="522"/>
      <c r="H465" s="522"/>
      <c r="I465" s="522"/>
      <c r="J465" s="522"/>
      <c r="M465" s="455">
        <f>-TrialBalance!L10-TrialBalanceA!I10-TrialBalanceB!I10-TrialBalanceC!I10</f>
        <v>0</v>
      </c>
      <c r="N465" s="455"/>
      <c r="O465" s="455">
        <f>-TrialBalance!N10-TrialBalanceA!K10-TrialBalanceB!K10-TrialBalanceC!K10</f>
        <v>0</v>
      </c>
      <c r="P465" s="453"/>
      <c r="R465" s="432" t="str">
        <f t="shared" si="3"/>
        <v>DELETE</v>
      </c>
    </row>
    <row r="466" spans="2:18" ht="36" customHeight="1">
      <c r="B466" s="441"/>
      <c r="C466" s="522" t="str">
        <f>TrialBalance!C11</f>
        <v>Rent received</v>
      </c>
      <c r="D466" s="533"/>
      <c r="E466" s="522"/>
      <c r="F466" s="522"/>
      <c r="G466" s="522"/>
      <c r="H466" s="522"/>
      <c r="I466" s="522"/>
      <c r="J466" s="522"/>
      <c r="M466" s="455">
        <f>-TrialBalance!L11-TrialBalanceA!I11-TrialBalanceB!I11-TrialBalanceC!I11</f>
        <v>0</v>
      </c>
      <c r="N466" s="455"/>
      <c r="O466" s="455">
        <f>-TrialBalance!N11-TrialBalanceA!K11-TrialBalanceB!K11-TrialBalanceC!K11</f>
        <v>0</v>
      </c>
      <c r="P466" s="453"/>
      <c r="R466" s="432" t="str">
        <f t="shared" si="3"/>
        <v>DELETE</v>
      </c>
    </row>
    <row r="467" spans="2:18" ht="9" customHeight="1">
      <c r="B467" s="441"/>
      <c r="C467" s="522"/>
      <c r="D467" s="522"/>
      <c r="E467" s="522"/>
      <c r="F467" s="522"/>
      <c r="G467" s="522"/>
      <c r="H467" s="522"/>
      <c r="I467" s="522"/>
      <c r="J467" s="522"/>
      <c r="M467" s="451"/>
      <c r="N467" s="451"/>
      <c r="O467" s="451"/>
      <c r="P467" s="453"/>
    </row>
    <row r="468" spans="2:18" ht="9" customHeight="1">
      <c r="B468" s="441"/>
      <c r="C468" s="522"/>
      <c r="D468" s="522"/>
      <c r="E468" s="522"/>
      <c r="F468" s="522"/>
      <c r="G468" s="522"/>
      <c r="H468" s="522"/>
      <c r="I468" s="522"/>
      <c r="J468" s="522"/>
      <c r="M468" s="455"/>
      <c r="N468" s="455"/>
      <c r="O468" s="455"/>
      <c r="P468" s="453"/>
    </row>
    <row r="469" spans="2:18" ht="36.75" customHeight="1">
      <c r="B469" s="441"/>
      <c r="C469" s="522"/>
      <c r="D469" s="522"/>
      <c r="E469" s="522"/>
      <c r="F469" s="522"/>
      <c r="G469" s="522"/>
      <c r="H469" s="522"/>
      <c r="I469" s="522"/>
      <c r="J469" s="522"/>
      <c r="M469" s="455">
        <f>SUM(M460:M468)</f>
        <v>0</v>
      </c>
      <c r="N469" s="455"/>
      <c r="O469" s="455">
        <f>SUM(O460:O468)</f>
        <v>0</v>
      </c>
      <c r="P469" s="453"/>
    </row>
    <row r="470" spans="2:18" ht="9" customHeight="1" thickBot="1">
      <c r="B470" s="441"/>
      <c r="C470" s="522"/>
      <c r="D470" s="522"/>
      <c r="E470" s="522"/>
      <c r="F470" s="522"/>
      <c r="G470" s="522"/>
      <c r="H470" s="522"/>
      <c r="I470" s="522"/>
      <c r="J470" s="522"/>
      <c r="M470" s="446"/>
      <c r="N470" s="446"/>
      <c r="O470" s="446"/>
      <c r="P470" s="453"/>
    </row>
    <row r="471" spans="2:18" ht="9" customHeight="1" thickTop="1">
      <c r="B471" s="441"/>
      <c r="C471" s="522"/>
      <c r="D471" s="530"/>
      <c r="E471" s="522"/>
      <c r="F471" s="522"/>
      <c r="G471" s="522"/>
      <c r="H471" s="522"/>
      <c r="I471" s="522"/>
      <c r="J471" s="522"/>
      <c r="M471" s="455"/>
      <c r="N471" s="455"/>
      <c r="O471" s="455"/>
      <c r="P471" s="453"/>
    </row>
    <row r="472" spans="2:18" ht="36" customHeight="1">
      <c r="B472" s="441"/>
      <c r="C472" s="522"/>
      <c r="D472" s="530"/>
      <c r="E472" s="522"/>
      <c r="F472" s="522"/>
      <c r="G472" s="522"/>
      <c r="H472" s="522"/>
      <c r="I472" s="522"/>
      <c r="J472" s="522"/>
      <c r="M472" s="455"/>
      <c r="N472" s="455"/>
      <c r="O472" s="455"/>
      <c r="P472" s="453"/>
    </row>
    <row r="473" spans="2:18" ht="36" customHeight="1">
      <c r="B473" s="415">
        <f>MAX($B$448:B472)+1</f>
        <v>2</v>
      </c>
      <c r="C473" s="530" t="s">
        <v>1022</v>
      </c>
      <c r="D473" s="522"/>
      <c r="E473" s="522"/>
      <c r="F473" s="522"/>
      <c r="G473" s="522"/>
      <c r="H473" s="522"/>
      <c r="I473" s="522"/>
      <c r="J473" s="522"/>
      <c r="M473" s="399"/>
      <c r="N473" s="399"/>
      <c r="O473" s="399"/>
      <c r="P473" s="453"/>
      <c r="R473" s="432" t="str">
        <f>R$497</f>
        <v>DELETE</v>
      </c>
    </row>
    <row r="474" spans="2:18" ht="36" customHeight="1">
      <c r="B474" s="415"/>
      <c r="C474" s="530"/>
      <c r="D474" s="522"/>
      <c r="E474" s="522"/>
      <c r="F474" s="522"/>
      <c r="G474" s="522"/>
      <c r="H474" s="522"/>
      <c r="I474" s="522"/>
      <c r="J474" s="522"/>
      <c r="M474" s="399"/>
      <c r="N474" s="399"/>
      <c r="O474" s="399"/>
      <c r="P474" s="453"/>
      <c r="R474" s="432" t="str">
        <f>R$497</f>
        <v>DELETE</v>
      </c>
    </row>
    <row r="475" spans="2:18" ht="36" customHeight="1">
      <c r="B475" s="415"/>
      <c r="C475" s="522" t="str">
        <f>TrialBalance!C28</f>
        <v>Insurance claims - Seafront Hotel</v>
      </c>
      <c r="D475" s="533"/>
      <c r="E475" s="522"/>
      <c r="F475" s="522"/>
      <c r="G475" s="522"/>
      <c r="H475" s="522"/>
      <c r="I475" s="522"/>
      <c r="J475" s="522"/>
      <c r="M475" s="399">
        <f>-TrialBalance!L28</f>
        <v>0</v>
      </c>
      <c r="N475" s="399"/>
      <c r="O475" s="399">
        <f>-TrialBalance!N28</f>
        <v>0</v>
      </c>
      <c r="P475" s="453"/>
      <c r="R475" s="432" t="str">
        <f>IF(M475+O475=0,"DELETE"," ")</f>
        <v>DELETE</v>
      </c>
    </row>
    <row r="476" spans="2:18" ht="36" customHeight="1">
      <c r="B476" s="415"/>
      <c r="C476" s="522">
        <f>TrialBalance!C29</f>
        <v>0</v>
      </c>
      <c r="D476" s="533"/>
      <c r="E476" s="522"/>
      <c r="F476" s="522"/>
      <c r="G476" s="522"/>
      <c r="H476" s="522"/>
      <c r="I476" s="522"/>
      <c r="J476" s="522"/>
      <c r="M476" s="399">
        <f>-TrialBalance!L29</f>
        <v>0</v>
      </c>
      <c r="N476" s="399"/>
      <c r="O476" s="399">
        <f>-TrialBalance!N29</f>
        <v>0</v>
      </c>
      <c r="P476" s="453"/>
      <c r="R476" s="432" t="str">
        <f>IF(M476+O476=0,"DELETE"," ")</f>
        <v>DELETE</v>
      </c>
    </row>
    <row r="477" spans="2:18" ht="36" customHeight="1">
      <c r="B477" s="415"/>
      <c r="C477" s="522">
        <f>TrialBalance!C30</f>
        <v>0</v>
      </c>
      <c r="D477" s="533"/>
      <c r="E477" s="522"/>
      <c r="F477" s="522"/>
      <c r="G477" s="522"/>
      <c r="H477" s="522"/>
      <c r="I477" s="522"/>
      <c r="J477" s="522"/>
      <c r="M477" s="399">
        <f>-TrialBalance!L30</f>
        <v>0</v>
      </c>
      <c r="N477" s="399"/>
      <c r="O477" s="399">
        <f>-TrialBalance!N30</f>
        <v>0</v>
      </c>
      <c r="P477" s="453"/>
      <c r="R477" s="432" t="str">
        <f>IF(M477+O477=0,"DELETE"," ")</f>
        <v>DELETE</v>
      </c>
    </row>
    <row r="478" spans="2:18" ht="36" customHeight="1">
      <c r="B478" s="415"/>
      <c r="C478" s="522">
        <f>TrialBalance!C31</f>
        <v>0</v>
      </c>
      <c r="D478" s="533"/>
      <c r="E478" s="522"/>
      <c r="F478" s="522"/>
      <c r="G478" s="522"/>
      <c r="H478" s="522"/>
      <c r="I478" s="522"/>
      <c r="J478" s="522"/>
      <c r="M478" s="399">
        <f>-TrialBalance!L31</f>
        <v>0</v>
      </c>
      <c r="N478" s="399"/>
      <c r="O478" s="399">
        <f>-TrialBalance!N31</f>
        <v>0</v>
      </c>
      <c r="P478" s="453"/>
      <c r="R478" s="432" t="str">
        <f>IF(M478+O478=0,"DELETE"," ")</f>
        <v>DELETE</v>
      </c>
    </row>
    <row r="479" spans="2:18" ht="36" customHeight="1">
      <c r="B479" s="415"/>
      <c r="C479" s="522">
        <f>TrialBalance!C32</f>
        <v>0</v>
      </c>
      <c r="D479" s="533"/>
      <c r="E479" s="522"/>
      <c r="F479" s="522"/>
      <c r="G479" s="522"/>
      <c r="H479" s="522"/>
      <c r="I479" s="522"/>
      <c r="J479" s="522"/>
      <c r="M479" s="399">
        <f>-TrialBalance!L32</f>
        <v>0</v>
      </c>
      <c r="N479" s="399"/>
      <c r="O479" s="399">
        <f>-TrialBalance!N32</f>
        <v>0</v>
      </c>
      <c r="P479" s="453"/>
      <c r="R479" s="432" t="str">
        <f>IF(M479+O479=0,"DELETE"," ")</f>
        <v>DELETE</v>
      </c>
    </row>
    <row r="480" spans="2:18" ht="36" customHeight="1">
      <c r="B480" s="415"/>
      <c r="C480" s="522" t="str">
        <f>TrialBalanceA!C28</f>
        <v>Insurance claims - Seafront Restaurant</v>
      </c>
      <c r="D480" s="533"/>
      <c r="E480" s="522"/>
      <c r="F480" s="522"/>
      <c r="G480" s="522"/>
      <c r="H480" s="522"/>
      <c r="I480" s="522"/>
      <c r="J480" s="522"/>
      <c r="M480" s="399">
        <f>-TrialBalanceA!I28</f>
        <v>0</v>
      </c>
      <c r="N480" s="399"/>
      <c r="O480" s="399">
        <f>-TrialBalanceA!K28</f>
        <v>0</v>
      </c>
      <c r="P480" s="453"/>
      <c r="R480" s="432" t="str">
        <f t="shared" ref="R480:R494" si="4">IF(M480+O480=0,"DELETE"," ")</f>
        <v>DELETE</v>
      </c>
    </row>
    <row r="481" spans="2:18" ht="36" customHeight="1">
      <c r="B481" s="415"/>
      <c r="C481" s="522">
        <f>TrialBalanceA!C29</f>
        <v>0</v>
      </c>
      <c r="D481" s="533"/>
      <c r="E481" s="522"/>
      <c r="F481" s="522"/>
      <c r="G481" s="522"/>
      <c r="H481" s="522"/>
      <c r="I481" s="522"/>
      <c r="J481" s="522"/>
      <c r="M481" s="399">
        <f>-TrialBalanceA!I29</f>
        <v>0</v>
      </c>
      <c r="N481" s="399"/>
      <c r="O481" s="399">
        <f>-TrialBalanceA!K29</f>
        <v>0</v>
      </c>
      <c r="P481" s="453"/>
      <c r="R481" s="432" t="str">
        <f t="shared" si="4"/>
        <v>DELETE</v>
      </c>
    </row>
    <row r="482" spans="2:18" ht="36" customHeight="1">
      <c r="B482" s="415"/>
      <c r="C482" s="522">
        <f>TrialBalanceA!C30</f>
        <v>0</v>
      </c>
      <c r="D482" s="533"/>
      <c r="E482" s="522"/>
      <c r="F482" s="522"/>
      <c r="G482" s="522"/>
      <c r="H482" s="522"/>
      <c r="I482" s="522"/>
      <c r="J482" s="522"/>
      <c r="M482" s="399">
        <f>-TrialBalanceA!I30</f>
        <v>0</v>
      </c>
      <c r="N482" s="399"/>
      <c r="O482" s="399">
        <f>-TrialBalanceA!K30</f>
        <v>0</v>
      </c>
      <c r="P482" s="453"/>
      <c r="R482" s="432" t="str">
        <f t="shared" si="4"/>
        <v>DELETE</v>
      </c>
    </row>
    <row r="483" spans="2:18" ht="36" customHeight="1">
      <c r="B483" s="415"/>
      <c r="C483" s="522">
        <f>TrialBalanceA!C31</f>
        <v>0</v>
      </c>
      <c r="D483" s="533"/>
      <c r="E483" s="522"/>
      <c r="F483" s="522"/>
      <c r="G483" s="522"/>
      <c r="H483" s="522"/>
      <c r="I483" s="522"/>
      <c r="J483" s="522"/>
      <c r="M483" s="399">
        <f>-TrialBalanceA!I31</f>
        <v>0</v>
      </c>
      <c r="N483" s="399"/>
      <c r="O483" s="399">
        <f>-TrialBalanceA!K31</f>
        <v>0</v>
      </c>
      <c r="P483" s="453"/>
      <c r="R483" s="432" t="str">
        <f t="shared" si="4"/>
        <v>DELETE</v>
      </c>
    </row>
    <row r="484" spans="2:18" ht="36" customHeight="1">
      <c r="B484" s="415"/>
      <c r="C484" s="522">
        <f>TrialBalanceA!C32</f>
        <v>0</v>
      </c>
      <c r="D484" s="533"/>
      <c r="E484" s="522"/>
      <c r="F484" s="522"/>
      <c r="G484" s="522"/>
      <c r="H484" s="522"/>
      <c r="I484" s="522"/>
      <c r="J484" s="522"/>
      <c r="M484" s="399">
        <f>-TrialBalanceA!I32</f>
        <v>0</v>
      </c>
      <c r="N484" s="399"/>
      <c r="O484" s="399">
        <f>-TrialBalanceA!K32</f>
        <v>0</v>
      </c>
      <c r="P484" s="453"/>
      <c r="R484" s="432" t="str">
        <f t="shared" si="4"/>
        <v>DELETE</v>
      </c>
    </row>
    <row r="485" spans="2:18" ht="36" customHeight="1">
      <c r="B485" s="415"/>
      <c r="C485" s="522" t="str">
        <f>TrialBalanceB!C28</f>
        <v>Insurance claims - Surf Shop</v>
      </c>
      <c r="D485" s="533"/>
      <c r="E485" s="522"/>
      <c r="F485" s="522"/>
      <c r="G485" s="522"/>
      <c r="H485" s="522"/>
      <c r="I485" s="522"/>
      <c r="J485" s="522"/>
      <c r="M485" s="399">
        <f>-TrialBalanceB!I28</f>
        <v>0</v>
      </c>
      <c r="N485" s="399"/>
      <c r="O485" s="399">
        <f>-TrialBalanceB!K28</f>
        <v>0</v>
      </c>
      <c r="P485" s="453"/>
      <c r="R485" s="432" t="str">
        <f t="shared" si="4"/>
        <v>DELETE</v>
      </c>
    </row>
    <row r="486" spans="2:18" ht="36" customHeight="1">
      <c r="B486" s="415"/>
      <c r="C486" s="522">
        <f>TrialBalanceB!C29</f>
        <v>0</v>
      </c>
      <c r="D486" s="533"/>
      <c r="E486" s="522"/>
      <c r="F486" s="522"/>
      <c r="G486" s="522"/>
      <c r="H486" s="522"/>
      <c r="I486" s="522"/>
      <c r="J486" s="522"/>
      <c r="M486" s="399">
        <f>-TrialBalanceB!I29</f>
        <v>0</v>
      </c>
      <c r="N486" s="399"/>
      <c r="O486" s="399">
        <f>-TrialBalanceB!K29</f>
        <v>0</v>
      </c>
      <c r="P486" s="453"/>
      <c r="R486" s="432" t="str">
        <f t="shared" si="4"/>
        <v>DELETE</v>
      </c>
    </row>
    <row r="487" spans="2:18" ht="36" customHeight="1">
      <c r="B487" s="415"/>
      <c r="C487" s="522">
        <f>TrialBalanceB!C30</f>
        <v>0</v>
      </c>
      <c r="D487" s="533"/>
      <c r="E487" s="522"/>
      <c r="F487" s="522"/>
      <c r="G487" s="522"/>
      <c r="H487" s="522"/>
      <c r="I487" s="522"/>
      <c r="J487" s="522"/>
      <c r="M487" s="399">
        <f>-TrialBalanceB!I30</f>
        <v>0</v>
      </c>
      <c r="N487" s="399"/>
      <c r="O487" s="399">
        <f>-TrialBalanceB!K30</f>
        <v>0</v>
      </c>
      <c r="P487" s="453"/>
      <c r="R487" s="432" t="str">
        <f t="shared" si="4"/>
        <v>DELETE</v>
      </c>
    </row>
    <row r="488" spans="2:18" ht="36" customHeight="1">
      <c r="B488" s="415"/>
      <c r="C488" s="522">
        <f>TrialBalanceB!C31</f>
        <v>0</v>
      </c>
      <c r="D488" s="533"/>
      <c r="E488" s="522"/>
      <c r="F488" s="522"/>
      <c r="G488" s="522"/>
      <c r="H488" s="522"/>
      <c r="I488" s="522"/>
      <c r="J488" s="522"/>
      <c r="M488" s="399">
        <f>-TrialBalanceB!I31</f>
        <v>0</v>
      </c>
      <c r="N488" s="399"/>
      <c r="O488" s="399">
        <f>-TrialBalanceB!K31</f>
        <v>0</v>
      </c>
      <c r="P488" s="453"/>
      <c r="R488" s="432" t="str">
        <f t="shared" si="4"/>
        <v>DELETE</v>
      </c>
    </row>
    <row r="489" spans="2:18" ht="36" customHeight="1">
      <c r="B489" s="415"/>
      <c r="C489" s="522">
        <f>TrialBalanceB!C32</f>
        <v>0</v>
      </c>
      <c r="D489" s="533"/>
      <c r="E489" s="522"/>
      <c r="F489" s="522"/>
      <c r="G489" s="522"/>
      <c r="H489" s="522"/>
      <c r="I489" s="522"/>
      <c r="J489" s="522"/>
      <c r="M489" s="399">
        <f>-TrialBalanceB!I32</f>
        <v>0</v>
      </c>
      <c r="N489" s="399"/>
      <c r="O489" s="399">
        <f>-TrialBalanceB!K32</f>
        <v>0</v>
      </c>
      <c r="P489" s="453"/>
      <c r="R489" s="432" t="str">
        <f t="shared" si="4"/>
        <v>DELETE</v>
      </c>
    </row>
    <row r="490" spans="2:18" ht="36" customHeight="1">
      <c r="B490" s="415"/>
      <c r="C490" s="522" t="str">
        <f>TrialBalanceC!C28</f>
        <v xml:space="preserve">Insurance claims - </v>
      </c>
      <c r="D490" s="533"/>
      <c r="E490" s="522"/>
      <c r="F490" s="522"/>
      <c r="G490" s="522"/>
      <c r="H490" s="522"/>
      <c r="I490" s="522"/>
      <c r="J490" s="522"/>
      <c r="M490" s="399">
        <f>-TrialBalanceC!I28</f>
        <v>0</v>
      </c>
      <c r="N490" s="399"/>
      <c r="O490" s="399">
        <f>-TrialBalanceC!K28</f>
        <v>0</v>
      </c>
      <c r="P490" s="453"/>
      <c r="R490" s="432" t="str">
        <f t="shared" si="4"/>
        <v>DELETE</v>
      </c>
    </row>
    <row r="491" spans="2:18" ht="36" customHeight="1">
      <c r="B491" s="415"/>
      <c r="C491" s="522">
        <f>TrialBalanceC!C29</f>
        <v>0</v>
      </c>
      <c r="D491" s="533"/>
      <c r="E491" s="522"/>
      <c r="F491" s="522"/>
      <c r="G491" s="522"/>
      <c r="H491" s="522"/>
      <c r="I491" s="522"/>
      <c r="J491" s="522"/>
      <c r="M491" s="399">
        <f>-TrialBalanceC!I29</f>
        <v>0</v>
      </c>
      <c r="N491" s="399"/>
      <c r="O491" s="399">
        <f>-TrialBalanceC!K29</f>
        <v>0</v>
      </c>
      <c r="P491" s="453"/>
      <c r="R491" s="432" t="str">
        <f t="shared" si="4"/>
        <v>DELETE</v>
      </c>
    </row>
    <row r="492" spans="2:18" ht="36" customHeight="1">
      <c r="B492" s="415"/>
      <c r="C492" s="522">
        <f>TrialBalanceC!C30</f>
        <v>0</v>
      </c>
      <c r="D492" s="533"/>
      <c r="E492" s="522"/>
      <c r="F492" s="522"/>
      <c r="G492" s="522"/>
      <c r="H492" s="522"/>
      <c r="I492" s="522"/>
      <c r="J492" s="522"/>
      <c r="M492" s="399">
        <f>-TrialBalanceC!I30</f>
        <v>0</v>
      </c>
      <c r="N492" s="399"/>
      <c r="O492" s="399">
        <f>-TrialBalanceC!K30</f>
        <v>0</v>
      </c>
      <c r="P492" s="453"/>
      <c r="R492" s="432" t="str">
        <f t="shared" si="4"/>
        <v>DELETE</v>
      </c>
    </row>
    <row r="493" spans="2:18" ht="36" customHeight="1">
      <c r="B493" s="415"/>
      <c r="C493" s="522">
        <f>TrialBalanceC!C31</f>
        <v>0</v>
      </c>
      <c r="D493" s="533"/>
      <c r="E493" s="522"/>
      <c r="F493" s="522"/>
      <c r="G493" s="522"/>
      <c r="H493" s="522"/>
      <c r="I493" s="522"/>
      <c r="J493" s="522"/>
      <c r="M493" s="399">
        <f>-TrialBalanceC!I31</f>
        <v>0</v>
      </c>
      <c r="N493" s="399"/>
      <c r="O493" s="399">
        <f>-TrialBalanceC!K31</f>
        <v>0</v>
      </c>
      <c r="P493" s="453"/>
      <c r="R493" s="432" t="str">
        <f t="shared" si="4"/>
        <v>DELETE</v>
      </c>
    </row>
    <row r="494" spans="2:18" ht="36" customHeight="1">
      <c r="B494" s="415"/>
      <c r="C494" s="522">
        <f>TrialBalanceC!C32</f>
        <v>0</v>
      </c>
      <c r="D494" s="533"/>
      <c r="E494" s="522"/>
      <c r="F494" s="522"/>
      <c r="G494" s="522"/>
      <c r="H494" s="522"/>
      <c r="I494" s="522"/>
      <c r="J494" s="522"/>
      <c r="M494" s="399">
        <f>-TrialBalanceC!I32</f>
        <v>0</v>
      </c>
      <c r="N494" s="399"/>
      <c r="O494" s="399">
        <f>-TrialBalanceC!K32</f>
        <v>0</v>
      </c>
      <c r="P494" s="453"/>
      <c r="R494" s="432" t="str">
        <f t="shared" si="4"/>
        <v>DELETE</v>
      </c>
    </row>
    <row r="495" spans="2:18" ht="9" customHeight="1">
      <c r="B495" s="415"/>
      <c r="C495" s="530"/>
      <c r="D495" s="522"/>
      <c r="E495" s="522"/>
      <c r="F495" s="522"/>
      <c r="G495" s="522"/>
      <c r="H495" s="522"/>
      <c r="I495" s="522"/>
      <c r="J495" s="522"/>
      <c r="M495" s="384"/>
      <c r="N495" s="384"/>
      <c r="O495" s="384"/>
      <c r="P495" s="453"/>
      <c r="R495" s="432" t="str">
        <f>R$497</f>
        <v>DELETE</v>
      </c>
    </row>
    <row r="496" spans="2:18" ht="9" customHeight="1">
      <c r="B496" s="415"/>
      <c r="C496" s="530"/>
      <c r="D496" s="522"/>
      <c r="E496" s="522"/>
      <c r="F496" s="522"/>
      <c r="G496" s="522"/>
      <c r="H496" s="522"/>
      <c r="I496" s="522"/>
      <c r="J496" s="522"/>
      <c r="M496" s="399"/>
      <c r="N496" s="399"/>
      <c r="O496" s="399"/>
      <c r="P496" s="453"/>
      <c r="R496" s="432" t="str">
        <f>R$497</f>
        <v>DELETE</v>
      </c>
    </row>
    <row r="497" spans="2:18" ht="36.75" customHeight="1">
      <c r="B497" s="415"/>
      <c r="C497" s="530"/>
      <c r="D497" s="522"/>
      <c r="E497" s="522"/>
      <c r="F497" s="522"/>
      <c r="G497" s="522"/>
      <c r="H497" s="522"/>
      <c r="I497" s="522"/>
      <c r="J497" s="522"/>
      <c r="M497" s="399">
        <f>SUM(M475:M496)</f>
        <v>0</v>
      </c>
      <c r="N497" s="399"/>
      <c r="O497" s="399">
        <f>SUM(O475:O496)</f>
        <v>0</v>
      </c>
      <c r="P497" s="453"/>
      <c r="R497" s="432" t="str">
        <f>IF(M497+O497=0,"DELETE"," ")</f>
        <v>DELETE</v>
      </c>
    </row>
    <row r="498" spans="2:18" ht="9" customHeight="1" thickBot="1">
      <c r="B498" s="415"/>
      <c r="C498" s="530"/>
      <c r="D498" s="522"/>
      <c r="E498" s="522"/>
      <c r="F498" s="522"/>
      <c r="G498" s="522"/>
      <c r="H498" s="522"/>
      <c r="I498" s="522"/>
      <c r="J498" s="522"/>
      <c r="M498" s="385"/>
      <c r="N498" s="385"/>
      <c r="O498" s="385"/>
      <c r="P498" s="453"/>
      <c r="R498" s="432" t="str">
        <f>R$497</f>
        <v>DELETE</v>
      </c>
    </row>
    <row r="499" spans="2:18" ht="9" customHeight="1" thickTop="1">
      <c r="B499" s="415"/>
      <c r="C499" s="530"/>
      <c r="D499" s="522"/>
      <c r="E499" s="522"/>
      <c r="F499" s="522"/>
      <c r="G499" s="522"/>
      <c r="H499" s="522"/>
      <c r="I499" s="522"/>
      <c r="J499" s="522"/>
      <c r="M499" s="399"/>
      <c r="N499" s="399"/>
      <c r="O499" s="399"/>
      <c r="P499" s="453"/>
      <c r="R499" s="432" t="str">
        <f>R$497</f>
        <v>DELETE</v>
      </c>
    </row>
    <row r="500" spans="2:18" ht="36" customHeight="1">
      <c r="B500" s="415"/>
      <c r="C500" s="530"/>
      <c r="D500" s="522"/>
      <c r="E500" s="522"/>
      <c r="F500" s="522"/>
      <c r="G500" s="522"/>
      <c r="H500" s="522"/>
      <c r="I500" s="522"/>
      <c r="J500" s="522"/>
      <c r="M500" s="399"/>
      <c r="N500" s="399"/>
      <c r="O500" s="399"/>
      <c r="P500" s="453"/>
      <c r="R500" s="432" t="str">
        <f>R$497</f>
        <v>DELETE</v>
      </c>
    </row>
    <row r="501" spans="2:18" ht="36" customHeight="1">
      <c r="B501" s="415"/>
      <c r="C501" s="530"/>
      <c r="D501" s="522"/>
      <c r="E501" s="522"/>
      <c r="F501" s="522"/>
      <c r="G501" s="522"/>
      <c r="H501" s="522"/>
      <c r="I501" s="522"/>
      <c r="J501" s="522"/>
      <c r="M501" s="399"/>
      <c r="N501" s="399"/>
      <c r="O501" s="399"/>
      <c r="P501" s="453"/>
    </row>
    <row r="502" spans="2:18" ht="36" customHeight="1">
      <c r="B502" s="415"/>
      <c r="C502" s="530"/>
      <c r="D502" s="522"/>
      <c r="E502" s="522"/>
      <c r="F502" s="522"/>
      <c r="G502" s="522"/>
      <c r="H502" s="522"/>
      <c r="I502" s="522"/>
      <c r="J502" s="522"/>
      <c r="M502" s="399"/>
      <c r="N502" s="399"/>
      <c r="O502" s="399"/>
      <c r="P502" s="453"/>
    </row>
    <row r="503" spans="2:18" ht="36" customHeight="1">
      <c r="B503" s="415"/>
      <c r="C503" s="530"/>
      <c r="D503" s="522"/>
      <c r="E503" s="522"/>
      <c r="F503" s="522"/>
      <c r="G503" s="522"/>
      <c r="H503" s="522"/>
      <c r="I503" s="522"/>
      <c r="J503" s="522"/>
      <c r="M503" s="399"/>
      <c r="N503" s="399"/>
      <c r="O503" s="399"/>
      <c r="P503" s="453"/>
    </row>
    <row r="504" spans="2:18" ht="36" customHeight="1">
      <c r="B504" s="415"/>
      <c r="C504" s="530"/>
      <c r="D504" s="522"/>
      <c r="E504" s="522"/>
      <c r="F504" s="522"/>
      <c r="G504" s="522"/>
      <c r="H504" s="522"/>
      <c r="I504" s="522"/>
      <c r="J504" s="522"/>
      <c r="M504" s="399"/>
      <c r="N504" s="399"/>
      <c r="O504" s="399"/>
      <c r="P504" s="453"/>
    </row>
    <row r="505" spans="2:18" ht="36" customHeight="1">
      <c r="B505" s="415"/>
      <c r="C505" s="530"/>
      <c r="D505" s="522"/>
      <c r="E505" s="522"/>
      <c r="F505" s="522"/>
      <c r="G505" s="522"/>
      <c r="H505" s="522"/>
      <c r="I505" s="522"/>
      <c r="J505" s="522"/>
      <c r="M505" s="399"/>
      <c r="N505" s="399"/>
      <c r="O505" s="399"/>
      <c r="P505" s="453"/>
    </row>
    <row r="506" spans="2:18" ht="36" customHeight="1">
      <c r="B506" s="415"/>
      <c r="C506" s="530"/>
      <c r="D506" s="522"/>
      <c r="E506" s="522"/>
      <c r="F506" s="522"/>
      <c r="G506" s="522"/>
      <c r="H506" s="522"/>
      <c r="I506" s="522"/>
      <c r="J506" s="522"/>
      <c r="M506" s="399"/>
      <c r="N506" s="399"/>
      <c r="O506" s="399"/>
      <c r="P506" s="453"/>
    </row>
    <row r="507" spans="2:18" ht="36" customHeight="1">
      <c r="B507" s="415"/>
      <c r="C507" s="530"/>
      <c r="D507" s="522"/>
      <c r="E507" s="522"/>
      <c r="F507" s="522"/>
      <c r="G507" s="522"/>
      <c r="H507" s="522"/>
      <c r="I507" s="522"/>
      <c r="J507" s="522"/>
      <c r="M507" s="399"/>
      <c r="N507" s="399"/>
      <c r="O507" s="399"/>
      <c r="P507" s="453"/>
    </row>
    <row r="508" spans="2:18" ht="36" customHeight="1">
      <c r="B508" s="415"/>
      <c r="C508" s="530"/>
      <c r="D508" s="522"/>
      <c r="E508" s="522"/>
      <c r="F508" s="522"/>
      <c r="G508" s="522"/>
      <c r="H508" s="522"/>
      <c r="I508" s="522"/>
      <c r="J508" s="522"/>
      <c r="M508" s="399"/>
      <c r="N508" s="399"/>
      <c r="O508" s="399"/>
      <c r="P508" s="453"/>
    </row>
    <row r="509" spans="2:18" ht="36" customHeight="1">
      <c r="B509" s="415"/>
      <c r="C509" s="530"/>
      <c r="D509" s="522"/>
      <c r="E509" s="522"/>
      <c r="F509" s="522"/>
      <c r="G509" s="522"/>
      <c r="H509" s="522"/>
      <c r="I509" s="522"/>
      <c r="J509" s="522"/>
      <c r="M509" s="399"/>
      <c r="N509" s="399"/>
      <c r="O509" s="399"/>
      <c r="P509" s="453"/>
    </row>
    <row r="510" spans="2:18" ht="36" customHeight="1">
      <c r="C510" s="522"/>
      <c r="D510" s="522"/>
      <c r="E510" s="522"/>
      <c r="F510" s="522"/>
      <c r="G510" s="522"/>
      <c r="H510" s="522"/>
      <c r="I510" s="522"/>
      <c r="J510" s="522"/>
      <c r="M510" s="431"/>
      <c r="O510" s="431"/>
    </row>
    <row r="511" spans="2:18" ht="36" customHeight="1">
      <c r="B511" s="441"/>
      <c r="C511" s="522"/>
      <c r="D511" s="522"/>
      <c r="E511" s="522"/>
      <c r="F511" s="522"/>
      <c r="G511" s="522"/>
      <c r="H511" s="522"/>
      <c r="I511" s="522"/>
      <c r="J511" s="522"/>
      <c r="M511" s="453"/>
      <c r="N511" s="453"/>
      <c r="O511" s="426" t="s">
        <v>102</v>
      </c>
      <c r="P511" s="453"/>
      <c r="Q511" s="378">
        <f>MAX($Q$104:Q510)+1</f>
        <v>8</v>
      </c>
    </row>
    <row r="512" spans="2:18" ht="36" customHeight="1">
      <c r="B512" s="441"/>
      <c r="C512" s="522"/>
      <c r="D512" s="530" t="str">
        <f>Criteria!E9</f>
        <v>ABC PARTNERSHIP</v>
      </c>
      <c r="E512" s="522"/>
      <c r="F512" s="522"/>
      <c r="G512" s="522"/>
      <c r="H512" s="522"/>
      <c r="I512" s="522"/>
      <c r="J512" s="522"/>
      <c r="M512" s="453"/>
      <c r="N512" s="453"/>
      <c r="O512" s="431"/>
    </row>
    <row r="513" spans="2:26" ht="36" customHeight="1">
      <c r="B513" s="441"/>
      <c r="C513" s="522"/>
      <c r="D513" s="530" t="str">
        <f>Criteria!E10</f>
        <v>T/A SEAFRONT HOTEL, SEAFRONT RESTAURANT AND SURF SHOP</v>
      </c>
      <c r="E513" s="522"/>
      <c r="F513" s="522"/>
      <c r="G513" s="522"/>
      <c r="H513" s="522"/>
      <c r="I513" s="522"/>
      <c r="J513" s="522"/>
      <c r="M513" s="453"/>
      <c r="N513" s="453"/>
      <c r="O513" s="453"/>
      <c r="P513" s="453"/>
      <c r="R513" s="432" t="str">
        <f>IF(D513=0,"DELETE"," ")</f>
        <v xml:space="preserve"> </v>
      </c>
    </row>
    <row r="514" spans="2:26" ht="36" customHeight="1">
      <c r="B514" s="441"/>
      <c r="C514" s="522"/>
      <c r="D514" s="522"/>
      <c r="E514" s="522"/>
      <c r="F514" s="522"/>
      <c r="G514" s="522"/>
      <c r="H514" s="522"/>
      <c r="I514" s="522"/>
      <c r="J514" s="522"/>
      <c r="M514" s="453"/>
      <c r="N514" s="453"/>
      <c r="O514" s="453"/>
      <c r="P514" s="453"/>
    </row>
    <row r="515" spans="2:26" ht="36" customHeight="1">
      <c r="B515" s="441"/>
      <c r="C515" s="522"/>
      <c r="D515" s="530" t="s">
        <v>349</v>
      </c>
      <c r="E515" s="522"/>
      <c r="F515" s="522"/>
      <c r="G515" s="522"/>
      <c r="H515" s="522"/>
      <c r="I515" s="522"/>
      <c r="J515" s="522"/>
      <c r="M515" s="453"/>
      <c r="N515" s="453"/>
      <c r="O515" s="453"/>
      <c r="P515" s="453"/>
    </row>
    <row r="516" spans="2:26" ht="36" customHeight="1">
      <c r="B516" s="441"/>
      <c r="C516" s="522"/>
      <c r="D516" s="530" t="str">
        <f>Criteria!E18</f>
        <v>28 FEBRUARY 2026</v>
      </c>
      <c r="E516" s="522"/>
      <c r="F516" s="522"/>
      <c r="G516" s="522"/>
      <c r="H516" s="522"/>
      <c r="I516" s="522"/>
      <c r="J516" s="522" t="s">
        <v>239</v>
      </c>
      <c r="M516" s="453"/>
      <c r="N516" s="453"/>
      <c r="O516" s="453"/>
      <c r="P516" s="453"/>
    </row>
    <row r="517" spans="2:26" ht="36" customHeight="1">
      <c r="B517" s="441"/>
      <c r="C517" s="522"/>
      <c r="D517" s="530"/>
      <c r="E517" s="522"/>
      <c r="F517" s="522"/>
      <c r="G517" s="522"/>
      <c r="H517" s="522"/>
      <c r="I517" s="522"/>
      <c r="J517" s="522"/>
      <c r="M517" s="453"/>
      <c r="N517" s="453"/>
      <c r="O517" s="453"/>
      <c r="P517" s="453"/>
    </row>
    <row r="518" spans="2:26" ht="36" customHeight="1">
      <c r="B518" s="520"/>
      <c r="C518" s="532"/>
      <c r="D518" s="531"/>
      <c r="E518" s="531"/>
      <c r="F518" s="531"/>
      <c r="G518" s="531"/>
      <c r="H518" s="531"/>
      <c r="I518" s="531"/>
      <c r="J518" s="531"/>
      <c r="K518" s="442"/>
      <c r="L518" s="442"/>
      <c r="M518" s="382"/>
      <c r="N518" s="382"/>
      <c r="O518" s="382"/>
      <c r="P518" s="444"/>
      <c r="Q518" s="442"/>
    </row>
    <row r="519" spans="2:26" ht="36" customHeight="1">
      <c r="B519" s="415"/>
      <c r="C519" s="530"/>
      <c r="D519" s="522"/>
      <c r="E519" s="522"/>
      <c r="F519" s="522"/>
      <c r="G519" s="522"/>
      <c r="H519" s="522"/>
      <c r="I519" s="522"/>
      <c r="J519" s="522"/>
      <c r="M519" s="400">
        <f>Criteria!E20</f>
        <v>2026</v>
      </c>
      <c r="N519" s="400"/>
      <c r="O519" s="400">
        <f>Criteria!E25</f>
        <v>2025</v>
      </c>
      <c r="P519" s="453"/>
    </row>
    <row r="520" spans="2:26" ht="36" customHeight="1">
      <c r="B520" s="415"/>
      <c r="C520" s="530"/>
      <c r="D520" s="522"/>
      <c r="E520" s="522"/>
      <c r="F520" s="522"/>
      <c r="G520" s="522"/>
      <c r="H520" s="522"/>
      <c r="I520" s="522"/>
      <c r="J520" s="522"/>
      <c r="M520" s="399"/>
      <c r="N520" s="399"/>
      <c r="O520" s="399"/>
      <c r="P520" s="453"/>
    </row>
    <row r="521" spans="2:26" ht="36" customHeight="1">
      <c r="B521" s="415">
        <f>MAX($B$448:B518)+1</f>
        <v>3</v>
      </c>
      <c r="C521" s="534" t="str">
        <f>IF((Y521+Z521)=3,"Operating profit/(loss)",(IF((Y521+Z521=4),"Operating profit","Operating loss")))</f>
        <v>Operating profit</v>
      </c>
      <c r="D521" s="522"/>
      <c r="E521" s="522"/>
      <c r="F521" s="522"/>
      <c r="G521" s="522"/>
      <c r="H521" s="522"/>
      <c r="I521" s="522"/>
      <c r="J521" s="522"/>
      <c r="M521" s="399"/>
      <c r="N521" s="399"/>
      <c r="O521" s="399"/>
      <c r="P521" s="453"/>
      <c r="Y521" s="416">
        <f>IF(SUM(S260:S275)&lt;0,1,IF(SUM(S260:S275)=0,IF(SUM(U260:U275)&lt;0,1,2),2))</f>
        <v>2</v>
      </c>
      <c r="Z521" s="416">
        <f>IF(SUM(U260:U274)&lt;0,1,IF(SUM(U259:U274)=0,IF(SUM(S260:S274)&lt;0,1,2),2))</f>
        <v>2</v>
      </c>
    </row>
    <row r="522" spans="2:26" ht="36" customHeight="1">
      <c r="B522" s="415"/>
      <c r="C522" s="534"/>
      <c r="D522" s="522"/>
      <c r="E522" s="522"/>
      <c r="F522" s="522"/>
      <c r="G522" s="522"/>
      <c r="H522" s="522"/>
      <c r="I522" s="522"/>
      <c r="J522" s="522"/>
      <c r="M522" s="399"/>
      <c r="N522" s="399"/>
      <c r="O522" s="399"/>
      <c r="P522" s="453"/>
    </row>
    <row r="523" spans="2:26" ht="36" customHeight="1">
      <c r="B523" s="415"/>
      <c r="C523" s="535" t="str">
        <f>IF((Y523+Z523)=3,"The following items have been charged in arriving at the operating profit/(loss):",(IF((Y523+Z523=4),"The following items have been charged in arriving at the operating profit:","The following items have been charged in arriving at the operating loss:")))</f>
        <v>The following items have been charged in arriving at the operating profit:</v>
      </c>
      <c r="D523" s="533"/>
      <c r="E523" s="522"/>
      <c r="F523" s="522"/>
      <c r="G523" s="522"/>
      <c r="H523" s="522"/>
      <c r="I523" s="522"/>
      <c r="J523" s="522"/>
      <c r="M523" s="399"/>
      <c r="N523" s="399"/>
      <c r="O523" s="399"/>
      <c r="P523" s="453"/>
      <c r="Y523" s="416">
        <f>IF(SUM(S260:S275)&lt;0,1,IF(SUM(S260:S275)=0,IF(SUM(U260:U275)&lt;0,1,2),2))</f>
        <v>2</v>
      </c>
      <c r="Z523" s="416">
        <f>IF(SUM(U260:U274)&lt;0,1,IF(SUM(U260:U274)=0,IF(SUM(S260:S273)&lt;0,1,2),2))</f>
        <v>2</v>
      </c>
    </row>
    <row r="524" spans="2:26" ht="36" customHeight="1">
      <c r="B524" s="415"/>
      <c r="C524" s="530"/>
      <c r="D524" s="522"/>
      <c r="E524" s="522"/>
      <c r="F524" s="522"/>
      <c r="G524" s="522"/>
      <c r="H524" s="522"/>
      <c r="I524" s="522"/>
      <c r="J524" s="522"/>
      <c r="M524" s="399"/>
      <c r="N524" s="399"/>
      <c r="O524" s="399"/>
      <c r="P524" s="453"/>
    </row>
    <row r="525" spans="2:26" ht="36" customHeight="1">
      <c r="B525" s="415"/>
      <c r="C525" s="424">
        <f>B521+0.1</f>
        <v>3.1</v>
      </c>
      <c r="D525" s="530" t="s">
        <v>1038</v>
      </c>
      <c r="E525" s="522"/>
      <c r="F525" s="522"/>
      <c r="G525" s="522"/>
      <c r="H525" s="522"/>
      <c r="I525" s="522"/>
      <c r="J525" s="522"/>
      <c r="M525" s="399"/>
      <c r="N525" s="399"/>
      <c r="O525" s="399"/>
      <c r="P525" s="453"/>
    </row>
    <row r="526" spans="2:26" ht="36" customHeight="1">
      <c r="B526" s="415"/>
      <c r="C526" s="424"/>
      <c r="D526" s="530"/>
      <c r="E526" s="522"/>
      <c r="F526" s="522"/>
      <c r="G526" s="522"/>
      <c r="H526" s="522"/>
      <c r="I526" s="522"/>
      <c r="J526" s="522"/>
      <c r="M526" s="399"/>
      <c r="N526" s="399"/>
      <c r="O526" s="399"/>
      <c r="P526" s="453"/>
    </row>
    <row r="527" spans="2:26" ht="36" customHeight="1">
      <c r="B527" s="415"/>
      <c r="C527" s="456"/>
      <c r="D527" s="536" t="str">
        <f>TrialBalance!C108</f>
        <v>A Individual</v>
      </c>
      <c r="E527" s="522"/>
      <c r="F527" s="522"/>
      <c r="G527" s="522"/>
      <c r="H527" s="522"/>
      <c r="I527" s="522"/>
      <c r="J527" s="522"/>
      <c r="M527" s="399">
        <f>TrialBalance!L108+TrialBalanceA!I108+TrialBalanceB!I108+TrialBalanceC!I108</f>
        <v>0</v>
      </c>
      <c r="N527" s="399"/>
      <c r="O527" s="399">
        <f>TrialBalance!N108+TrialBalanceA!K108+TrialBalanceB!K108+TrialBalanceC!K108</f>
        <v>0</v>
      </c>
      <c r="P527" s="453"/>
      <c r="R527" s="432" t="str">
        <f>IF(M527+O527=0,"DELETE"," ")</f>
        <v>DELETE</v>
      </c>
    </row>
    <row r="528" spans="2:26" ht="36" customHeight="1">
      <c r="B528" s="415"/>
      <c r="C528" s="456"/>
      <c r="D528" s="536" t="str">
        <f>TrialBalance!C109</f>
        <v>B Individual</v>
      </c>
      <c r="E528" s="522"/>
      <c r="F528" s="522"/>
      <c r="G528" s="522"/>
      <c r="H528" s="522"/>
      <c r="I528" s="522"/>
      <c r="J528" s="522"/>
      <c r="M528" s="399">
        <f>TrialBalance!L109+TrialBalanceA!I109+TrialBalanceB!I109+TrialBalanceC!I109</f>
        <v>0</v>
      </c>
      <c r="N528" s="399"/>
      <c r="O528" s="399">
        <f>TrialBalance!N109+TrialBalanceA!K109+TrialBalanceB!K109+TrialBalanceC!K109</f>
        <v>0</v>
      </c>
      <c r="P528" s="453"/>
      <c r="R528" s="432" t="str">
        <f>IF(M528+O528=0,"DELETE"," ")</f>
        <v>DELETE</v>
      </c>
    </row>
    <row r="529" spans="2:24" ht="36" customHeight="1">
      <c r="B529" s="415"/>
      <c r="C529" s="456"/>
      <c r="D529" s="536" t="str">
        <f>TrialBalance!C110</f>
        <v>C Individual</v>
      </c>
      <c r="E529" s="522"/>
      <c r="F529" s="522"/>
      <c r="G529" s="522"/>
      <c r="H529" s="522"/>
      <c r="I529" s="522"/>
      <c r="J529" s="522"/>
      <c r="M529" s="399">
        <f>TrialBalance!L110+TrialBalanceA!I110+TrialBalanceB!I110+TrialBalanceC!I110</f>
        <v>0</v>
      </c>
      <c r="N529" s="399"/>
      <c r="O529" s="399">
        <f>TrialBalance!N110+TrialBalanceA!K110+TrialBalanceB!K110+TrialBalanceC!K110</f>
        <v>0</v>
      </c>
      <c r="P529" s="453"/>
      <c r="R529" s="432" t="str">
        <f>IF(M529+O529=0,"DELETE"," ")</f>
        <v>DELETE</v>
      </c>
    </row>
    <row r="530" spans="2:24" ht="36" customHeight="1">
      <c r="B530" s="415"/>
      <c r="C530" s="456"/>
      <c r="D530" s="536" t="str">
        <f>TrialBalance!C111</f>
        <v>D Individual</v>
      </c>
      <c r="E530" s="522"/>
      <c r="F530" s="522"/>
      <c r="G530" s="522"/>
      <c r="H530" s="522"/>
      <c r="I530" s="522"/>
      <c r="J530" s="522"/>
      <c r="M530" s="399">
        <f>TrialBalance!L111+TrialBalanceA!I111+TrialBalanceB!I111+TrialBalanceC!I111</f>
        <v>0</v>
      </c>
      <c r="N530" s="399"/>
      <c r="O530" s="399">
        <f>TrialBalance!N111+TrialBalanceA!K111+TrialBalanceB!K111+TrialBalanceC!K111</f>
        <v>0</v>
      </c>
      <c r="P530" s="453"/>
      <c r="R530" s="432" t="str">
        <f>IF(M530+O530=0,"DELETE"," ")</f>
        <v>DELETE</v>
      </c>
    </row>
    <row r="531" spans="2:24" ht="36" customHeight="1">
      <c r="B531" s="415"/>
      <c r="C531" s="456"/>
      <c r="D531" s="536">
        <f>TrialBalance!C112</f>
        <v>0</v>
      </c>
      <c r="E531" s="522"/>
      <c r="F531" s="522"/>
      <c r="G531" s="522"/>
      <c r="H531" s="522"/>
      <c r="I531" s="522"/>
      <c r="J531" s="522"/>
      <c r="M531" s="399">
        <f>TrialBalance!L112+TrialBalanceA!I112+TrialBalanceB!I112+TrialBalanceC!I112</f>
        <v>0</v>
      </c>
      <c r="N531" s="399"/>
      <c r="O531" s="399">
        <f>TrialBalance!N112+TrialBalanceA!K112+TrialBalanceB!K112+TrialBalanceC!K112</f>
        <v>0</v>
      </c>
      <c r="P531" s="453"/>
      <c r="R531" s="432" t="str">
        <f>IF(M531+O531=0,"DELETE"," ")</f>
        <v>DELETE</v>
      </c>
    </row>
    <row r="532" spans="2:24" ht="9" customHeight="1">
      <c r="B532" s="415"/>
      <c r="C532" s="456"/>
      <c r="D532" s="522"/>
      <c r="E532" s="522"/>
      <c r="F532" s="522"/>
      <c r="G532" s="522"/>
      <c r="H532" s="522"/>
      <c r="I532" s="522"/>
      <c r="J532" s="522"/>
      <c r="M532" s="384"/>
      <c r="N532" s="384"/>
      <c r="O532" s="384"/>
      <c r="P532" s="453"/>
      <c r="R532" s="432" t="str">
        <f>R534</f>
        <v>DELETE</v>
      </c>
    </row>
    <row r="533" spans="2:24" ht="9" customHeight="1">
      <c r="B533" s="415"/>
      <c r="C533" s="456"/>
      <c r="D533" s="522"/>
      <c r="E533" s="522"/>
      <c r="F533" s="522"/>
      <c r="G533" s="522"/>
      <c r="H533" s="522"/>
      <c r="I533" s="522"/>
      <c r="J533" s="522"/>
      <c r="M533" s="399"/>
      <c r="N533" s="399"/>
      <c r="O533" s="399"/>
      <c r="P533" s="453"/>
      <c r="R533" s="432" t="str">
        <f>R534</f>
        <v>DELETE</v>
      </c>
    </row>
    <row r="534" spans="2:24" ht="36.75" customHeight="1">
      <c r="B534" s="415"/>
      <c r="C534" s="456"/>
      <c r="D534" s="522"/>
      <c r="E534" s="522"/>
      <c r="F534" s="522"/>
      <c r="G534" s="522"/>
      <c r="H534" s="522"/>
      <c r="I534" s="522"/>
      <c r="J534" s="522"/>
      <c r="M534" s="399">
        <f>SUM(M527:M533)</f>
        <v>0</v>
      </c>
      <c r="N534" s="399"/>
      <c r="O534" s="399">
        <f>SUM(O527:O533)</f>
        <v>0</v>
      </c>
      <c r="P534" s="453"/>
      <c r="R534" s="432" t="str">
        <f>IF(M534+O534=0,"DELETE"," ")</f>
        <v>DELETE</v>
      </c>
      <c r="V534" s="416" t="b">
        <f>SUM(TrialBalance!L108:L112)+SUM(TrialBalanceA!I108:I112)+SUM(TrialBalanceB!I108:I112)+SUM(TrialBalanceC!I108:I112)=FS!M534</f>
        <v>1</v>
      </c>
      <c r="X534" s="416" t="b">
        <f>SUM(TrialBalance!N108:N112)+SUM(TrialBalanceA!K108:K112)+SUM(TrialBalanceB!K108:K112)+SUM(TrialBalanceC!K108:K112)=FS!O534</f>
        <v>1</v>
      </c>
    </row>
    <row r="535" spans="2:24" ht="9" customHeight="1" thickBot="1">
      <c r="B535" s="415"/>
      <c r="C535" s="456"/>
      <c r="D535" s="522"/>
      <c r="E535" s="522"/>
      <c r="F535" s="522"/>
      <c r="G535" s="522"/>
      <c r="H535" s="522"/>
      <c r="I535" s="522"/>
      <c r="J535" s="522"/>
      <c r="M535" s="385"/>
      <c r="N535" s="385"/>
      <c r="O535" s="385"/>
      <c r="P535" s="453"/>
      <c r="R535" s="432" t="str">
        <f>R534</f>
        <v>DELETE</v>
      </c>
    </row>
    <row r="536" spans="2:24" ht="9" customHeight="1" thickTop="1">
      <c r="B536" s="415"/>
      <c r="C536" s="456"/>
      <c r="D536" s="522"/>
      <c r="E536" s="522"/>
      <c r="F536" s="522"/>
      <c r="G536" s="522"/>
      <c r="H536" s="522"/>
      <c r="I536" s="522"/>
      <c r="J536" s="522"/>
      <c r="M536" s="399"/>
      <c r="N536" s="399"/>
      <c r="O536" s="399"/>
      <c r="P536" s="453"/>
      <c r="R536" s="432" t="str">
        <f>R535</f>
        <v>DELETE</v>
      </c>
    </row>
    <row r="537" spans="2:24" ht="36" customHeight="1">
      <c r="B537" s="415"/>
      <c r="C537" s="456"/>
      <c r="D537" s="522"/>
      <c r="E537" s="522"/>
      <c r="F537" s="522"/>
      <c r="G537" s="522"/>
      <c r="H537" s="522"/>
      <c r="I537" s="522"/>
      <c r="J537" s="522"/>
      <c r="M537" s="399"/>
      <c r="N537" s="399"/>
      <c r="O537" s="399"/>
      <c r="P537" s="453"/>
      <c r="R537" s="432" t="str">
        <f>R534</f>
        <v>DELETE</v>
      </c>
    </row>
    <row r="538" spans="2:24" ht="36" customHeight="1">
      <c r="B538" s="415"/>
      <c r="C538" s="456"/>
      <c r="D538" s="522" t="str">
        <f>IF(SUM(TrialBalance!L108:L112)+SUM(TrialBalance!N108:N112)+SUM(TrialBalanceA!I108:I112)+SUM(TrialBalanceA!K108:K112)+SUM(TrialBalanceB!I108:I112)+SUM(TrialBalanceB!K108:K112)+SUM(TrialBalanceC!I108:I112)+SUM(TrialBalanceC!K108:K112)&gt;0," ","No remuneration was paid to partners during the periods under review.")</f>
        <v>No remuneration was paid to partners during the periods under review.</v>
      </c>
      <c r="E538" s="522"/>
      <c r="F538" s="522"/>
      <c r="G538" s="522"/>
      <c r="H538" s="522"/>
      <c r="I538" s="522"/>
      <c r="J538" s="522"/>
      <c r="M538" s="399"/>
      <c r="N538" s="399"/>
      <c r="O538" s="399"/>
      <c r="P538" s="453"/>
      <c r="R538" s="432" t="str">
        <f>IF(D538=" ","DELETE"," ")</f>
        <v xml:space="preserve"> </v>
      </c>
    </row>
    <row r="539" spans="2:24" ht="36" customHeight="1">
      <c r="B539" s="415"/>
      <c r="C539" s="456"/>
      <c r="D539" s="522"/>
      <c r="E539" s="522"/>
      <c r="F539" s="522"/>
      <c r="G539" s="522"/>
      <c r="H539" s="522"/>
      <c r="I539" s="522"/>
      <c r="J539" s="522"/>
      <c r="M539" s="399"/>
      <c r="N539" s="399"/>
      <c r="O539" s="399"/>
      <c r="P539" s="453"/>
    </row>
    <row r="540" spans="2:24" ht="36" customHeight="1">
      <c r="B540" s="441"/>
      <c r="D540" s="530"/>
      <c r="E540" s="522"/>
      <c r="F540" s="522"/>
      <c r="G540" s="522"/>
      <c r="H540" s="522"/>
      <c r="I540" s="522"/>
      <c r="J540" s="522"/>
      <c r="M540" s="453"/>
      <c r="N540" s="453"/>
      <c r="O540" s="453"/>
      <c r="P540" s="453"/>
    </row>
    <row r="541" spans="2:24" ht="36" customHeight="1">
      <c r="B541" s="441"/>
      <c r="D541" s="530"/>
      <c r="E541" s="522"/>
      <c r="F541" s="522"/>
      <c r="G541" s="522"/>
      <c r="H541" s="522"/>
      <c r="I541" s="522"/>
      <c r="J541" s="522"/>
      <c r="M541" s="453"/>
      <c r="N541" s="453"/>
      <c r="O541" s="453"/>
      <c r="P541" s="453"/>
    </row>
    <row r="542" spans="2:24" ht="36" customHeight="1">
      <c r="B542" s="441"/>
      <c r="D542" s="530"/>
      <c r="E542" s="522"/>
      <c r="F542" s="522"/>
      <c r="G542" s="522"/>
      <c r="H542" s="522"/>
      <c r="I542" s="522"/>
      <c r="J542" s="522"/>
      <c r="M542" s="431"/>
      <c r="O542" s="431"/>
    </row>
    <row r="543" spans="2:24" ht="36" customHeight="1">
      <c r="B543" s="415"/>
      <c r="C543" s="456"/>
      <c r="D543" s="522"/>
      <c r="E543" s="522"/>
      <c r="F543" s="522"/>
      <c r="G543" s="522"/>
      <c r="H543" s="522"/>
      <c r="I543" s="522"/>
      <c r="J543" s="522"/>
      <c r="M543" s="381"/>
      <c r="N543" s="381"/>
      <c r="O543" s="381" t="s">
        <v>102</v>
      </c>
      <c r="Q543" s="378">
        <f>MAX($Q$104:Q542)+1</f>
        <v>9</v>
      </c>
      <c r="R543" s="432" t="str">
        <f>R$569</f>
        <v>DELETE</v>
      </c>
    </row>
    <row r="544" spans="2:24" ht="36" customHeight="1">
      <c r="B544" s="441"/>
      <c r="C544" s="458"/>
      <c r="D544" s="530" t="str">
        <f>Criteria!E9</f>
        <v>ABC PARTNERSHIP</v>
      </c>
      <c r="E544" s="522"/>
      <c r="F544" s="522"/>
      <c r="G544" s="522"/>
      <c r="H544" s="522"/>
      <c r="I544" s="522"/>
      <c r="J544" s="522"/>
      <c r="M544" s="449"/>
      <c r="N544" s="449"/>
      <c r="O544" s="431"/>
      <c r="R544" s="432" t="str">
        <f>R$569</f>
        <v>DELETE</v>
      </c>
    </row>
    <row r="545" spans="2:18" ht="36" customHeight="1">
      <c r="B545" s="441"/>
      <c r="C545" s="458"/>
      <c r="D545" s="530" t="str">
        <f>Criteria!E10</f>
        <v>T/A SEAFRONT HOTEL, SEAFRONT RESTAURANT AND SURF SHOP</v>
      </c>
      <c r="E545" s="522"/>
      <c r="F545" s="522"/>
      <c r="G545" s="522"/>
      <c r="H545" s="522"/>
      <c r="I545" s="522"/>
      <c r="J545" s="522"/>
      <c r="M545" s="449"/>
      <c r="N545" s="449"/>
      <c r="O545" s="449"/>
      <c r="R545" s="432" t="str">
        <f>IF(R$569="DELETE","DELETE",IF(D545=0,"DELETE"," "))</f>
        <v>DELETE</v>
      </c>
    </row>
    <row r="546" spans="2:18" ht="36" customHeight="1">
      <c r="B546" s="441"/>
      <c r="C546" s="458"/>
      <c r="D546" s="522"/>
      <c r="E546" s="522"/>
      <c r="F546" s="522"/>
      <c r="G546" s="522"/>
      <c r="H546" s="522"/>
      <c r="I546" s="522"/>
      <c r="J546" s="522"/>
      <c r="M546" s="449"/>
      <c r="N546" s="449"/>
      <c r="O546" s="449"/>
      <c r="R546" s="432" t="str">
        <f t="shared" ref="R546:R554" si="5">R$569</f>
        <v>DELETE</v>
      </c>
    </row>
    <row r="547" spans="2:18" ht="36" customHeight="1">
      <c r="B547" s="441"/>
      <c r="C547" s="458"/>
      <c r="D547" s="530" t="s">
        <v>349</v>
      </c>
      <c r="E547" s="522"/>
      <c r="F547" s="522"/>
      <c r="G547" s="522"/>
      <c r="H547" s="522"/>
      <c r="I547" s="522"/>
      <c r="J547" s="522"/>
      <c r="M547" s="449"/>
      <c r="N547" s="449"/>
      <c r="O547" s="449"/>
      <c r="R547" s="432" t="str">
        <f t="shared" si="5"/>
        <v>DELETE</v>
      </c>
    </row>
    <row r="548" spans="2:18" ht="36" customHeight="1">
      <c r="B548" s="441"/>
      <c r="C548" s="458"/>
      <c r="D548" s="530" t="str">
        <f>Criteria!E18</f>
        <v>28 FEBRUARY 2026</v>
      </c>
      <c r="E548" s="522"/>
      <c r="F548" s="522"/>
      <c r="G548" s="522"/>
      <c r="H548" s="522"/>
      <c r="I548" s="522"/>
      <c r="J548" s="522" t="s">
        <v>239</v>
      </c>
      <c r="M548" s="449"/>
      <c r="N548" s="449"/>
      <c r="O548" s="449"/>
      <c r="R548" s="432" t="str">
        <f t="shared" si="5"/>
        <v>DELETE</v>
      </c>
    </row>
    <row r="549" spans="2:18" ht="36" customHeight="1">
      <c r="B549" s="441"/>
      <c r="C549" s="458"/>
      <c r="D549" s="530"/>
      <c r="E549" s="522"/>
      <c r="F549" s="522"/>
      <c r="G549" s="522"/>
      <c r="H549" s="522"/>
      <c r="I549" s="522"/>
      <c r="J549" s="522"/>
      <c r="M549" s="449"/>
      <c r="N549" s="449"/>
      <c r="O549" s="449"/>
      <c r="R549" s="432" t="str">
        <f t="shared" si="5"/>
        <v>DELETE</v>
      </c>
    </row>
    <row r="550" spans="2:18" ht="36" customHeight="1">
      <c r="B550" s="520"/>
      <c r="C550" s="459"/>
      <c r="D550" s="531"/>
      <c r="E550" s="531"/>
      <c r="F550" s="531"/>
      <c r="G550" s="531"/>
      <c r="H550" s="531"/>
      <c r="I550" s="531"/>
      <c r="J550" s="531"/>
      <c r="K550" s="442"/>
      <c r="L550" s="442"/>
      <c r="M550" s="382"/>
      <c r="N550" s="382"/>
      <c r="O550" s="382"/>
      <c r="P550" s="444"/>
      <c r="Q550" s="442"/>
      <c r="R550" s="432" t="str">
        <f t="shared" si="5"/>
        <v>DELETE</v>
      </c>
    </row>
    <row r="551" spans="2:18" ht="36" customHeight="1">
      <c r="B551" s="415"/>
      <c r="C551" s="456"/>
      <c r="D551" s="522"/>
      <c r="E551" s="522"/>
      <c r="F551" s="522"/>
      <c r="G551" s="522"/>
      <c r="H551" s="522"/>
      <c r="I551" s="522"/>
      <c r="J551" s="522"/>
      <c r="M551" s="379">
        <f>Criteria!E20</f>
        <v>2026</v>
      </c>
      <c r="N551" s="379"/>
      <c r="O551" s="379">
        <f>Criteria!E25</f>
        <v>2025</v>
      </c>
      <c r="R551" s="432" t="str">
        <f t="shared" si="5"/>
        <v>DELETE</v>
      </c>
    </row>
    <row r="552" spans="2:18" ht="36" customHeight="1">
      <c r="B552" s="415"/>
      <c r="C552" s="456"/>
      <c r="D552" s="522"/>
      <c r="E552" s="522"/>
      <c r="F552" s="522"/>
      <c r="G552" s="522"/>
      <c r="H552" s="522"/>
      <c r="I552" s="522"/>
      <c r="J552" s="522"/>
      <c r="M552" s="381"/>
      <c r="N552" s="381"/>
      <c r="O552" s="381"/>
      <c r="R552" s="432" t="str">
        <f t="shared" si="5"/>
        <v>DELETE</v>
      </c>
    </row>
    <row r="553" spans="2:18" ht="36" customHeight="1">
      <c r="B553" s="415"/>
      <c r="C553" s="424">
        <f>MAX(C523:C552)+0.1</f>
        <v>3.2</v>
      </c>
      <c r="D553" s="530" t="s">
        <v>433</v>
      </c>
      <c r="E553" s="522"/>
      <c r="F553" s="522"/>
      <c r="G553" s="522"/>
      <c r="H553" s="522"/>
      <c r="I553" s="522"/>
      <c r="J553" s="522"/>
      <c r="M553" s="381"/>
      <c r="N553" s="381"/>
      <c r="O553" s="381"/>
      <c r="R553" s="432" t="str">
        <f t="shared" si="5"/>
        <v>DELETE</v>
      </c>
    </row>
    <row r="554" spans="2:18" ht="36" customHeight="1">
      <c r="B554" s="415"/>
      <c r="C554" s="424"/>
      <c r="D554" s="530"/>
      <c r="E554" s="522"/>
      <c r="F554" s="522"/>
      <c r="G554" s="522"/>
      <c r="H554" s="522"/>
      <c r="I554" s="522"/>
      <c r="J554" s="522"/>
      <c r="M554" s="381"/>
      <c r="N554" s="381"/>
      <c r="O554" s="381"/>
      <c r="R554" s="432" t="str">
        <f t="shared" si="5"/>
        <v>DELETE</v>
      </c>
    </row>
    <row r="555" spans="2:18" ht="36" customHeight="1">
      <c r="B555" s="415"/>
      <c r="C555" s="424"/>
      <c r="D555" s="522">
        <f>TrialBalance!C59</f>
        <v>0</v>
      </c>
      <c r="E555" s="522"/>
      <c r="F555" s="522"/>
      <c r="G555" s="522"/>
      <c r="H555" s="522"/>
      <c r="I555" s="522"/>
      <c r="J555" s="522"/>
      <c r="M555" s="381">
        <f>TrialBalance!L59</f>
        <v>0</v>
      </c>
      <c r="N555" s="381"/>
      <c r="O555" s="381">
        <f>TrialBalance!N59</f>
        <v>0</v>
      </c>
      <c r="R555" s="432" t="str">
        <f t="shared" ref="R555:R566" si="6">IF(M555+O555=0,"DELETE"," ")</f>
        <v>DELETE</v>
      </c>
    </row>
    <row r="556" spans="2:18" ht="36" customHeight="1">
      <c r="B556" s="415"/>
      <c r="C556" s="424"/>
      <c r="D556" s="522">
        <f>TrialBalance!C60</f>
        <v>0</v>
      </c>
      <c r="E556" s="522"/>
      <c r="F556" s="522"/>
      <c r="G556" s="522"/>
      <c r="H556" s="522"/>
      <c r="I556" s="522"/>
      <c r="J556" s="522"/>
      <c r="M556" s="381">
        <f>TrialBalance!L60</f>
        <v>0</v>
      </c>
      <c r="N556" s="381"/>
      <c r="O556" s="381">
        <f>TrialBalance!N60</f>
        <v>0</v>
      </c>
      <c r="R556" s="432" t="str">
        <f t="shared" si="6"/>
        <v>DELETE</v>
      </c>
    </row>
    <row r="557" spans="2:18" ht="36" customHeight="1">
      <c r="B557" s="415"/>
      <c r="C557" s="424"/>
      <c r="D557" s="522">
        <f>TrialBalance!C61</f>
        <v>0</v>
      </c>
      <c r="E557" s="522"/>
      <c r="F557" s="522"/>
      <c r="G557" s="522"/>
      <c r="H557" s="522"/>
      <c r="I557" s="522"/>
      <c r="J557" s="522"/>
      <c r="M557" s="381">
        <f>TrialBalance!L61</f>
        <v>0</v>
      </c>
      <c r="N557" s="381"/>
      <c r="O557" s="381">
        <f>TrialBalance!N61</f>
        <v>0</v>
      </c>
      <c r="R557" s="432" t="str">
        <f t="shared" si="6"/>
        <v>DELETE</v>
      </c>
    </row>
    <row r="558" spans="2:18" ht="36" customHeight="1">
      <c r="B558" s="415"/>
      <c r="C558" s="424"/>
      <c r="D558" s="522">
        <f>TrialBalanceA!C59</f>
        <v>0</v>
      </c>
      <c r="E558" s="522"/>
      <c r="F558" s="522"/>
      <c r="G558" s="522"/>
      <c r="H558" s="522"/>
      <c r="I558" s="522"/>
      <c r="J558" s="522"/>
      <c r="M558" s="381">
        <f>TrialBalanceA!I59</f>
        <v>0</v>
      </c>
      <c r="N558" s="381"/>
      <c r="O558" s="381">
        <f>TrialBalanceA!K59</f>
        <v>0</v>
      </c>
      <c r="R558" s="432" t="str">
        <f t="shared" si="6"/>
        <v>DELETE</v>
      </c>
    </row>
    <row r="559" spans="2:18" ht="36" customHeight="1">
      <c r="B559" s="415"/>
      <c r="C559" s="424"/>
      <c r="D559" s="522">
        <f>TrialBalanceA!C60</f>
        <v>0</v>
      </c>
      <c r="E559" s="522"/>
      <c r="F559" s="522"/>
      <c r="G559" s="522"/>
      <c r="H559" s="522"/>
      <c r="I559" s="522"/>
      <c r="J559" s="522"/>
      <c r="M559" s="381">
        <f>TrialBalanceA!I60</f>
        <v>0</v>
      </c>
      <c r="N559" s="381"/>
      <c r="O559" s="381">
        <f>TrialBalanceA!K60</f>
        <v>0</v>
      </c>
      <c r="R559" s="432" t="str">
        <f t="shared" si="6"/>
        <v>DELETE</v>
      </c>
    </row>
    <row r="560" spans="2:18" ht="36" customHeight="1">
      <c r="B560" s="415"/>
      <c r="C560" s="424"/>
      <c r="D560" s="522">
        <f>TrialBalanceA!C61</f>
        <v>0</v>
      </c>
      <c r="E560" s="522"/>
      <c r="F560" s="522"/>
      <c r="G560" s="522"/>
      <c r="H560" s="522"/>
      <c r="I560" s="522"/>
      <c r="J560" s="522"/>
      <c r="M560" s="381">
        <f>TrialBalanceA!I61</f>
        <v>0</v>
      </c>
      <c r="N560" s="381"/>
      <c r="O560" s="381">
        <f>TrialBalanceA!K61</f>
        <v>0</v>
      </c>
      <c r="R560" s="432" t="str">
        <f t="shared" si="6"/>
        <v>DELETE</v>
      </c>
    </row>
    <row r="561" spans="2:24" ht="36" customHeight="1">
      <c r="B561" s="415"/>
      <c r="C561" s="424"/>
      <c r="D561" s="522">
        <f>TrialBalanceB!C59</f>
        <v>0</v>
      </c>
      <c r="E561" s="522"/>
      <c r="F561" s="522"/>
      <c r="G561" s="522"/>
      <c r="H561" s="522"/>
      <c r="I561" s="522"/>
      <c r="J561" s="522"/>
      <c r="M561" s="381">
        <f>TrialBalanceB!I59</f>
        <v>0</v>
      </c>
      <c r="N561" s="381"/>
      <c r="O561" s="381">
        <f>TrialBalanceB!K59</f>
        <v>0</v>
      </c>
      <c r="R561" s="432" t="str">
        <f t="shared" si="6"/>
        <v>DELETE</v>
      </c>
    </row>
    <row r="562" spans="2:24" ht="36" customHeight="1">
      <c r="B562" s="415"/>
      <c r="C562" s="424"/>
      <c r="D562" s="522">
        <f>TrialBalanceB!C60</f>
        <v>0</v>
      </c>
      <c r="E562" s="522"/>
      <c r="F562" s="522"/>
      <c r="G562" s="522"/>
      <c r="H562" s="522"/>
      <c r="I562" s="522"/>
      <c r="J562" s="522"/>
      <c r="M562" s="381">
        <f>TrialBalanceB!I60</f>
        <v>0</v>
      </c>
      <c r="N562" s="381"/>
      <c r="O562" s="381">
        <f>TrialBalanceB!K60</f>
        <v>0</v>
      </c>
      <c r="R562" s="432" t="str">
        <f t="shared" si="6"/>
        <v>DELETE</v>
      </c>
    </row>
    <row r="563" spans="2:24" ht="36" customHeight="1">
      <c r="B563" s="415"/>
      <c r="C563" s="424"/>
      <c r="D563" s="522">
        <f>TrialBalanceB!C61</f>
        <v>0</v>
      </c>
      <c r="E563" s="522"/>
      <c r="F563" s="522"/>
      <c r="G563" s="522"/>
      <c r="H563" s="522"/>
      <c r="I563" s="522"/>
      <c r="J563" s="522"/>
      <c r="M563" s="381">
        <f>TrialBalanceB!I61</f>
        <v>0</v>
      </c>
      <c r="N563" s="381"/>
      <c r="O563" s="381">
        <f>TrialBalanceB!K61</f>
        <v>0</v>
      </c>
      <c r="R563" s="432" t="str">
        <f t="shared" si="6"/>
        <v>DELETE</v>
      </c>
    </row>
    <row r="564" spans="2:24" ht="36" customHeight="1">
      <c r="B564" s="415"/>
      <c r="C564" s="424"/>
      <c r="D564" s="522">
        <f>TrialBalanceC!C59</f>
        <v>0</v>
      </c>
      <c r="E564" s="522"/>
      <c r="F564" s="522"/>
      <c r="G564" s="522"/>
      <c r="H564" s="522"/>
      <c r="I564" s="522"/>
      <c r="J564" s="522"/>
      <c r="M564" s="381">
        <f>TrialBalanceC!I59</f>
        <v>0</v>
      </c>
      <c r="N564" s="381"/>
      <c r="O564" s="381">
        <f>TrialBalanceC!K59</f>
        <v>0</v>
      </c>
      <c r="R564" s="432" t="str">
        <f t="shared" si="6"/>
        <v>DELETE</v>
      </c>
    </row>
    <row r="565" spans="2:24" ht="36" customHeight="1">
      <c r="B565" s="415"/>
      <c r="C565" s="424"/>
      <c r="D565" s="522">
        <f>TrialBalanceC!C60</f>
        <v>0</v>
      </c>
      <c r="E565" s="522"/>
      <c r="F565" s="522"/>
      <c r="G565" s="522"/>
      <c r="H565" s="522"/>
      <c r="I565" s="522"/>
      <c r="J565" s="522"/>
      <c r="M565" s="381">
        <f>TrialBalanceC!I60</f>
        <v>0</v>
      </c>
      <c r="N565" s="381"/>
      <c r="O565" s="381">
        <f>TrialBalanceC!K60</f>
        <v>0</v>
      </c>
      <c r="R565" s="432" t="str">
        <f t="shared" si="6"/>
        <v>DELETE</v>
      </c>
    </row>
    <row r="566" spans="2:24" ht="36" customHeight="1">
      <c r="B566" s="415"/>
      <c r="C566" s="424"/>
      <c r="D566" s="522">
        <f>TrialBalanceC!C61</f>
        <v>0</v>
      </c>
      <c r="E566" s="522"/>
      <c r="F566" s="522"/>
      <c r="G566" s="522"/>
      <c r="H566" s="522"/>
      <c r="I566" s="522"/>
      <c r="J566" s="522"/>
      <c r="M566" s="381">
        <f>TrialBalanceC!I61</f>
        <v>0</v>
      </c>
      <c r="N566" s="381"/>
      <c r="O566" s="381">
        <f>TrialBalanceC!K61</f>
        <v>0</v>
      </c>
      <c r="R566" s="432" t="str">
        <f t="shared" si="6"/>
        <v>DELETE</v>
      </c>
    </row>
    <row r="567" spans="2:24" ht="9" customHeight="1">
      <c r="B567" s="415"/>
      <c r="C567" s="424"/>
      <c r="D567" s="522"/>
      <c r="E567" s="522"/>
      <c r="F567" s="522"/>
      <c r="G567" s="522"/>
      <c r="H567" s="522"/>
      <c r="I567" s="522"/>
      <c r="J567" s="522"/>
      <c r="M567" s="384"/>
      <c r="N567" s="384"/>
      <c r="O567" s="384"/>
      <c r="R567" s="432" t="str">
        <f>R$569</f>
        <v>DELETE</v>
      </c>
    </row>
    <row r="568" spans="2:24" ht="9" customHeight="1">
      <c r="B568" s="415"/>
      <c r="C568" s="424"/>
      <c r="D568" s="522"/>
      <c r="E568" s="522"/>
      <c r="F568" s="522"/>
      <c r="G568" s="522"/>
      <c r="H568" s="522"/>
      <c r="I568" s="522"/>
      <c r="J568" s="522"/>
      <c r="M568" s="381"/>
      <c r="N568" s="381"/>
      <c r="O568" s="381"/>
      <c r="R568" s="432" t="str">
        <f>R$569</f>
        <v>DELETE</v>
      </c>
    </row>
    <row r="569" spans="2:24" ht="36.75" customHeight="1">
      <c r="B569" s="415"/>
      <c r="C569" s="424"/>
      <c r="D569" s="522"/>
      <c r="E569" s="522"/>
      <c r="F569" s="522"/>
      <c r="G569" s="522"/>
      <c r="H569" s="522"/>
      <c r="I569" s="522"/>
      <c r="J569" s="522"/>
      <c r="M569" s="381">
        <f>SUM(M555:M568)</f>
        <v>0</v>
      </c>
      <c r="N569" s="381"/>
      <c r="O569" s="381">
        <f>SUM(O555:O568)</f>
        <v>0</v>
      </c>
      <c r="R569" s="432" t="str">
        <f>IF(M569+O569=0,"DELETE"," ")</f>
        <v>DELETE</v>
      </c>
      <c r="V569" s="416" t="b">
        <f>M569=SUM(TrialBalance!L59:L61)+SUM(TrialBalanceA!I59:I61)+SUM(TrialBalanceB!I59:I61)+SUM(TrialBalanceC!I59:I61)</f>
        <v>1</v>
      </c>
      <c r="X569" s="416" t="b">
        <f>O569=SUM(TrialBalance!N59:N61)+SUM(TrialBalanceA!K59:K61)+SUM(TrialBalanceB!K59:K61)+SUM(TrialBalanceC!K59:K61)</f>
        <v>1</v>
      </c>
    </row>
    <row r="570" spans="2:24" ht="9" customHeight="1" thickBot="1">
      <c r="B570" s="415"/>
      <c r="C570" s="424"/>
      <c r="D570" s="522"/>
      <c r="E570" s="522"/>
      <c r="F570" s="522"/>
      <c r="G570" s="522"/>
      <c r="H570" s="522"/>
      <c r="I570" s="522"/>
      <c r="J570" s="522"/>
      <c r="M570" s="385"/>
      <c r="N570" s="385"/>
      <c r="O570" s="385"/>
      <c r="R570" s="432" t="str">
        <f t="shared" ref="R570:R575" si="7">R$569</f>
        <v>DELETE</v>
      </c>
    </row>
    <row r="571" spans="2:24" ht="9" customHeight="1" thickTop="1">
      <c r="B571" s="415"/>
      <c r="C571" s="424"/>
      <c r="D571" s="522"/>
      <c r="E571" s="522"/>
      <c r="F571" s="522"/>
      <c r="G571" s="522"/>
      <c r="H571" s="522"/>
      <c r="I571" s="522"/>
      <c r="J571" s="522"/>
      <c r="M571" s="399"/>
      <c r="N571" s="399"/>
      <c r="O571" s="399"/>
      <c r="R571" s="432" t="str">
        <f t="shared" si="7"/>
        <v>DELETE</v>
      </c>
    </row>
    <row r="572" spans="2:24" ht="36" customHeight="1">
      <c r="B572" s="415"/>
      <c r="C572" s="424"/>
      <c r="D572" s="522"/>
      <c r="E572" s="522"/>
      <c r="F572" s="522"/>
      <c r="G572" s="522"/>
      <c r="H572" s="522"/>
      <c r="I572" s="522"/>
      <c r="J572" s="522"/>
      <c r="M572" s="381"/>
      <c r="N572" s="381"/>
      <c r="O572" s="381"/>
      <c r="R572" s="432" t="str">
        <f t="shared" si="7"/>
        <v>DELETE</v>
      </c>
    </row>
    <row r="573" spans="2:24" ht="36" customHeight="1">
      <c r="B573" s="415"/>
      <c r="C573" s="424"/>
      <c r="D573" s="522"/>
      <c r="E573" s="522"/>
      <c r="F573" s="522"/>
      <c r="G573" s="522"/>
      <c r="H573" s="522"/>
      <c r="I573" s="522"/>
      <c r="J573" s="522"/>
      <c r="M573" s="381"/>
      <c r="N573" s="381"/>
      <c r="O573" s="381"/>
      <c r="R573" s="432" t="str">
        <f t="shared" si="7"/>
        <v>DELETE</v>
      </c>
    </row>
    <row r="574" spans="2:24" ht="36" customHeight="1">
      <c r="B574" s="415"/>
      <c r="C574" s="424"/>
      <c r="D574" s="522"/>
      <c r="E574" s="522"/>
      <c r="F574" s="522"/>
      <c r="G574" s="522"/>
      <c r="H574" s="522"/>
      <c r="I574" s="522"/>
      <c r="J574" s="522"/>
      <c r="M574" s="399"/>
      <c r="N574" s="399"/>
      <c r="O574" s="399"/>
      <c r="P574" s="453"/>
      <c r="R574" s="432" t="str">
        <f t="shared" si="7"/>
        <v>DELETE</v>
      </c>
    </row>
    <row r="575" spans="2:24" ht="36" customHeight="1">
      <c r="B575" s="415"/>
      <c r="C575" s="424"/>
      <c r="D575" s="522"/>
      <c r="E575" s="522"/>
      <c r="F575" s="522"/>
      <c r="G575" s="522"/>
      <c r="H575" s="522"/>
      <c r="I575" s="522"/>
      <c r="J575" s="522"/>
      <c r="M575" s="381"/>
      <c r="N575" s="381"/>
      <c r="O575" s="381"/>
      <c r="R575" s="432" t="str">
        <f t="shared" si="7"/>
        <v>DELETE</v>
      </c>
    </row>
    <row r="576" spans="2:24" ht="36" customHeight="1">
      <c r="B576" s="415"/>
      <c r="C576" s="424"/>
      <c r="D576" s="522"/>
      <c r="E576" s="522"/>
      <c r="F576" s="522"/>
      <c r="G576" s="522"/>
      <c r="H576" s="522"/>
      <c r="I576" s="522"/>
      <c r="J576" s="522"/>
      <c r="M576" s="381"/>
      <c r="N576" s="381"/>
      <c r="O576" s="381" t="s">
        <v>102</v>
      </c>
      <c r="Q576" s="378">
        <f>MAX($Q$104:Q575)+1</f>
        <v>10</v>
      </c>
      <c r="R576" s="432" t="str">
        <f>R$594</f>
        <v>DELETE</v>
      </c>
    </row>
    <row r="577" spans="2:18" ht="36" customHeight="1">
      <c r="B577" s="441"/>
      <c r="C577" s="458"/>
      <c r="D577" s="530" t="str">
        <f>Criteria!E9</f>
        <v>ABC PARTNERSHIP</v>
      </c>
      <c r="E577" s="522"/>
      <c r="F577" s="522"/>
      <c r="G577" s="522"/>
      <c r="H577" s="522"/>
      <c r="I577" s="522"/>
      <c r="J577" s="522"/>
      <c r="M577" s="449"/>
      <c r="N577" s="449"/>
      <c r="O577" s="431"/>
      <c r="R577" s="432" t="str">
        <f>R$594</f>
        <v>DELETE</v>
      </c>
    </row>
    <row r="578" spans="2:18" ht="36" customHeight="1">
      <c r="B578" s="441"/>
      <c r="C578" s="458"/>
      <c r="D578" s="530" t="str">
        <f>Criteria!E10</f>
        <v>T/A SEAFRONT HOTEL, SEAFRONT RESTAURANT AND SURF SHOP</v>
      </c>
      <c r="E578" s="522"/>
      <c r="F578" s="522"/>
      <c r="G578" s="522"/>
      <c r="H578" s="522"/>
      <c r="I578" s="522"/>
      <c r="J578" s="522"/>
      <c r="M578" s="449"/>
      <c r="N578" s="449"/>
      <c r="O578" s="449"/>
      <c r="R578" s="432" t="str">
        <f>IF(R$594="DELETE","DELETE",IF(D578=0,"DELETE"," "))</f>
        <v>DELETE</v>
      </c>
    </row>
    <row r="579" spans="2:18" ht="36" customHeight="1">
      <c r="B579" s="441"/>
      <c r="C579" s="458"/>
      <c r="D579" s="522"/>
      <c r="E579" s="522"/>
      <c r="F579" s="522"/>
      <c r="G579" s="522"/>
      <c r="H579" s="522"/>
      <c r="I579" s="522"/>
      <c r="J579" s="522"/>
      <c r="M579" s="449"/>
      <c r="N579" s="449"/>
      <c r="O579" s="449"/>
      <c r="R579" s="432" t="str">
        <f t="shared" ref="R579:R587" si="8">R$594</f>
        <v>DELETE</v>
      </c>
    </row>
    <row r="580" spans="2:18" ht="36" customHeight="1">
      <c r="B580" s="441"/>
      <c r="C580" s="458"/>
      <c r="D580" s="530" t="s">
        <v>349</v>
      </c>
      <c r="E580" s="522"/>
      <c r="F580" s="522"/>
      <c r="G580" s="522"/>
      <c r="H580" s="522"/>
      <c r="I580" s="522"/>
      <c r="J580" s="522"/>
      <c r="M580" s="449"/>
      <c r="N580" s="449"/>
      <c r="O580" s="449"/>
      <c r="R580" s="432" t="str">
        <f t="shared" si="8"/>
        <v>DELETE</v>
      </c>
    </row>
    <row r="581" spans="2:18" ht="36" customHeight="1">
      <c r="B581" s="441"/>
      <c r="C581" s="458"/>
      <c r="D581" s="530" t="str">
        <f>Criteria!E18</f>
        <v>28 FEBRUARY 2026</v>
      </c>
      <c r="E581" s="522"/>
      <c r="F581" s="522"/>
      <c r="G581" s="522"/>
      <c r="H581" s="522"/>
      <c r="I581" s="522"/>
      <c r="J581" s="522" t="s">
        <v>239</v>
      </c>
      <c r="M581" s="449"/>
      <c r="N581" s="449"/>
      <c r="O581" s="449"/>
      <c r="R581" s="432" t="str">
        <f t="shared" si="8"/>
        <v>DELETE</v>
      </c>
    </row>
    <row r="582" spans="2:18" ht="36" customHeight="1">
      <c r="B582" s="441"/>
      <c r="C582" s="458"/>
      <c r="D582" s="530"/>
      <c r="E582" s="522"/>
      <c r="F582" s="522"/>
      <c r="G582" s="522"/>
      <c r="H582" s="522"/>
      <c r="I582" s="522"/>
      <c r="J582" s="522"/>
      <c r="M582" s="449"/>
      <c r="N582" s="449"/>
      <c r="O582" s="449"/>
      <c r="R582" s="432" t="str">
        <f t="shared" si="8"/>
        <v>DELETE</v>
      </c>
    </row>
    <row r="583" spans="2:18" ht="36" customHeight="1">
      <c r="B583" s="520"/>
      <c r="C583" s="425"/>
      <c r="D583" s="531"/>
      <c r="E583" s="531"/>
      <c r="F583" s="531"/>
      <c r="G583" s="531"/>
      <c r="H583" s="531"/>
      <c r="I583" s="531"/>
      <c r="J583" s="531"/>
      <c r="K583" s="442"/>
      <c r="L583" s="442"/>
      <c r="M583" s="382"/>
      <c r="N583" s="382"/>
      <c r="O583" s="382"/>
      <c r="P583" s="444"/>
      <c r="Q583" s="442"/>
      <c r="R583" s="432" t="str">
        <f t="shared" si="8"/>
        <v>DELETE</v>
      </c>
    </row>
    <row r="584" spans="2:18" ht="36" customHeight="1">
      <c r="B584" s="415"/>
      <c r="C584" s="424"/>
      <c r="D584" s="522"/>
      <c r="E584" s="522"/>
      <c r="F584" s="522"/>
      <c r="G584" s="522"/>
      <c r="H584" s="522"/>
      <c r="I584" s="522"/>
      <c r="J584" s="522"/>
      <c r="M584" s="379">
        <f>Criteria!E20</f>
        <v>2026</v>
      </c>
      <c r="N584" s="379"/>
      <c r="O584" s="379">
        <f>Criteria!E25</f>
        <v>2025</v>
      </c>
      <c r="R584" s="432" t="str">
        <f t="shared" si="8"/>
        <v>DELETE</v>
      </c>
    </row>
    <row r="585" spans="2:18" ht="36" customHeight="1">
      <c r="B585" s="415"/>
      <c r="C585" s="424"/>
      <c r="D585" s="522"/>
      <c r="E585" s="522"/>
      <c r="F585" s="522"/>
      <c r="G585" s="522"/>
      <c r="H585" s="522"/>
      <c r="I585" s="522"/>
      <c r="J585" s="522"/>
      <c r="M585" s="381"/>
      <c r="N585" s="381"/>
      <c r="O585" s="381"/>
      <c r="R585" s="432" t="str">
        <f t="shared" si="8"/>
        <v>DELETE</v>
      </c>
    </row>
    <row r="586" spans="2:18" ht="36" customHeight="1">
      <c r="B586" s="415"/>
      <c r="C586" s="424">
        <f>MAX(C523:C585)+0.1</f>
        <v>3.3000000000000003</v>
      </c>
      <c r="D586" s="530" t="s">
        <v>258</v>
      </c>
      <c r="E586" s="522"/>
      <c r="F586" s="522"/>
      <c r="G586" s="522"/>
      <c r="H586" s="522"/>
      <c r="I586" s="522"/>
      <c r="J586" s="522"/>
      <c r="M586" s="381"/>
      <c r="N586" s="381"/>
      <c r="O586" s="381"/>
      <c r="R586" s="432" t="str">
        <f t="shared" si="8"/>
        <v>DELETE</v>
      </c>
    </row>
    <row r="587" spans="2:18" ht="36" customHeight="1">
      <c r="B587" s="415"/>
      <c r="C587" s="424"/>
      <c r="D587" s="530"/>
      <c r="E587" s="522"/>
      <c r="F587" s="522"/>
      <c r="G587" s="522"/>
      <c r="H587" s="522"/>
      <c r="I587" s="522"/>
      <c r="J587" s="522"/>
      <c r="M587" s="381"/>
      <c r="N587" s="381"/>
      <c r="O587" s="381"/>
      <c r="R587" s="432" t="str">
        <f t="shared" si="8"/>
        <v>DELETE</v>
      </c>
    </row>
    <row r="588" spans="2:18" ht="36" customHeight="1">
      <c r="B588" s="415"/>
      <c r="C588" s="424"/>
      <c r="D588" s="522" t="s">
        <v>726</v>
      </c>
      <c r="E588" s="522"/>
      <c r="F588" s="522"/>
      <c r="G588" s="522"/>
      <c r="H588" s="522"/>
      <c r="I588" s="522"/>
      <c r="J588" s="522"/>
      <c r="M588" s="381">
        <f>TrialBalance!L43+TrialBalanceA!I43+TrialBalanceB!I43+TrialBalanceC!I43</f>
        <v>0</v>
      </c>
      <c r="N588" s="381"/>
      <c r="O588" s="381">
        <f>TrialBalance!N43+TrialBalanceA!K43+TrialBalanceB!K43+TrialBalanceC!K43</f>
        <v>0</v>
      </c>
      <c r="R588" s="432" t="str">
        <f>IF(M588+O588=0,"DELETE"," ")</f>
        <v>DELETE</v>
      </c>
    </row>
    <row r="589" spans="2:18" ht="36" customHeight="1">
      <c r="B589" s="415"/>
      <c r="C589" s="424"/>
      <c r="D589" s="522" t="s">
        <v>479</v>
      </c>
      <c r="E589" s="522"/>
      <c r="F589" s="522"/>
      <c r="G589" s="522"/>
      <c r="H589" s="522"/>
      <c r="I589" s="522"/>
      <c r="J589" s="522"/>
      <c r="M589" s="381">
        <f>TrialBalance!L44+TrialBalanceA!I44+TrialBalanceB!I44+TrialBalanceC!I44</f>
        <v>0</v>
      </c>
      <c r="N589" s="381"/>
      <c r="O589" s="381">
        <f>TrialBalance!N44+TrialBalanceA!K44+TrialBalanceB!K44+TrialBalanceC!K44</f>
        <v>0</v>
      </c>
      <c r="R589" s="432" t="str">
        <f>IF(M589+O589=0,"DELETE"," ")</f>
        <v>DELETE</v>
      </c>
    </row>
    <row r="590" spans="2:18" ht="36" customHeight="1">
      <c r="B590" s="415"/>
      <c r="C590" s="424"/>
      <c r="D590" s="522" t="s">
        <v>480</v>
      </c>
      <c r="E590" s="522"/>
      <c r="F590" s="522"/>
      <c r="G590" s="522"/>
      <c r="H590" s="522"/>
      <c r="I590" s="522"/>
      <c r="J590" s="522"/>
      <c r="M590" s="381">
        <f>TrialBalance!L105+TrialBalanceA!I105+TrialBalanceB!I105+TrialBalanceC!I105</f>
        <v>0</v>
      </c>
      <c r="N590" s="381"/>
      <c r="O590" s="381">
        <f>TrialBalance!N105+TrialBalanceA!K105+TrialBalanceB!K105+TrialBalanceC!K105</f>
        <v>0</v>
      </c>
      <c r="R590" s="432" t="str">
        <f>IF(M590+O590=0,"DELETE"," ")</f>
        <v>DELETE</v>
      </c>
    </row>
    <row r="591" spans="2:18" ht="36" customHeight="1">
      <c r="B591" s="415"/>
      <c r="C591" s="424"/>
      <c r="D591" s="522" t="s">
        <v>730</v>
      </c>
      <c r="E591" s="522"/>
      <c r="F591" s="522"/>
      <c r="G591" s="522"/>
      <c r="H591" s="522"/>
      <c r="I591" s="522"/>
      <c r="J591" s="522"/>
      <c r="M591" s="381">
        <f>TrialBalance!L106+TrialBalanceA!I106+TrialBalanceB!I106+TrialBalanceC!I106</f>
        <v>0</v>
      </c>
      <c r="N591" s="381"/>
      <c r="O591" s="381">
        <f>TrialBalance!N106+TrialBalanceA!K106+TrialBalanceB!K106+TrialBalanceC!K106</f>
        <v>0</v>
      </c>
      <c r="R591" s="432" t="str">
        <f>IF(M591+O591=0,"DELETE"," ")</f>
        <v>DELETE</v>
      </c>
    </row>
    <row r="592" spans="2:18" ht="9" customHeight="1">
      <c r="B592" s="415"/>
      <c r="C592" s="424"/>
      <c r="D592" s="522"/>
      <c r="E592" s="522"/>
      <c r="F592" s="522"/>
      <c r="G592" s="522"/>
      <c r="H592" s="522"/>
      <c r="I592" s="522"/>
      <c r="J592" s="522"/>
      <c r="M592" s="384"/>
      <c r="N592" s="384"/>
      <c r="O592" s="384"/>
      <c r="R592" s="432" t="str">
        <f>R$594</f>
        <v>DELETE</v>
      </c>
    </row>
    <row r="593" spans="2:24" ht="9" customHeight="1">
      <c r="B593" s="415"/>
      <c r="C593" s="424"/>
      <c r="D593" s="522"/>
      <c r="E593" s="522"/>
      <c r="F593" s="522"/>
      <c r="G593" s="522"/>
      <c r="H593" s="522"/>
      <c r="I593" s="522"/>
      <c r="J593" s="522"/>
      <c r="M593" s="381"/>
      <c r="N593" s="381"/>
      <c r="O593" s="381"/>
      <c r="R593" s="432" t="str">
        <f>R$594</f>
        <v>DELETE</v>
      </c>
    </row>
    <row r="594" spans="2:24" ht="36.75" customHeight="1">
      <c r="B594" s="415"/>
      <c r="C594" s="424"/>
      <c r="D594" s="522"/>
      <c r="E594" s="522"/>
      <c r="F594" s="522"/>
      <c r="G594" s="522"/>
      <c r="H594" s="522"/>
      <c r="I594" s="522"/>
      <c r="J594" s="522"/>
      <c r="M594" s="381">
        <f>SUM(M588:M593)</f>
        <v>0</v>
      </c>
      <c r="N594" s="381"/>
      <c r="O594" s="381">
        <f>SUM(O588:O593)</f>
        <v>0</v>
      </c>
      <c r="R594" s="432" t="str">
        <f>IF(M594+O594=0,"DELETE"," ")</f>
        <v>DELETE</v>
      </c>
      <c r="V594" s="416" t="b">
        <f>M594=SUM(TrialBalance!L43:L44)+SUM(TrialBalance!L105:L106)+SUM(TrialBalanceA!I43:I44)+SUM(TrialBalanceA!I105:I106)+SUM(TrialBalanceB!I43:I44)+SUM(TrialBalanceB!I105:I106)+SUM(TrialBalanceC!I43:I44)+SUM(TrialBalanceC!I105:I106)</f>
        <v>1</v>
      </c>
      <c r="X594" s="416" t="b">
        <f>O594=SUM(TrialBalance!N43:N44)+SUM(TrialBalance!N105:N106)+SUM(TrialBalanceA!K43:K44)+SUM(TrialBalanceA!K105:K106)+SUM(TrialBalanceB!K43:K44)+SUM(TrialBalanceB!K105:K106)+SUM(TrialBalanceC!K43:K44)+SUM(TrialBalanceC!K105:K106)</f>
        <v>1</v>
      </c>
    </row>
    <row r="595" spans="2:24" ht="9" customHeight="1" thickBot="1">
      <c r="B595" s="415"/>
      <c r="C595" s="424"/>
      <c r="D595" s="522"/>
      <c r="E595" s="522"/>
      <c r="F595" s="522"/>
      <c r="G595" s="522"/>
      <c r="H595" s="522"/>
      <c r="I595" s="522"/>
      <c r="J595" s="522"/>
      <c r="M595" s="385"/>
      <c r="N595" s="385"/>
      <c r="O595" s="385"/>
      <c r="R595" s="432" t="str">
        <f t="shared" ref="R595:R600" si="9">R$594</f>
        <v>DELETE</v>
      </c>
    </row>
    <row r="596" spans="2:24" ht="9" customHeight="1" thickTop="1">
      <c r="B596" s="415"/>
      <c r="C596" s="424"/>
      <c r="D596" s="522"/>
      <c r="E596" s="522"/>
      <c r="F596" s="522"/>
      <c r="G596" s="522"/>
      <c r="H596" s="522"/>
      <c r="I596" s="522"/>
      <c r="J596" s="522"/>
      <c r="M596" s="399"/>
      <c r="N596" s="399"/>
      <c r="O596" s="399"/>
      <c r="R596" s="432" t="str">
        <f t="shared" si="9"/>
        <v>DELETE</v>
      </c>
    </row>
    <row r="597" spans="2:24" ht="36" customHeight="1">
      <c r="B597" s="415"/>
      <c r="C597" s="456"/>
      <c r="D597" s="522"/>
      <c r="E597" s="522"/>
      <c r="F597" s="522"/>
      <c r="G597" s="522"/>
      <c r="H597" s="522"/>
      <c r="I597" s="522"/>
      <c r="J597" s="522"/>
      <c r="M597" s="381"/>
      <c r="N597" s="381"/>
      <c r="O597" s="381"/>
      <c r="R597" s="432" t="str">
        <f t="shared" si="9"/>
        <v>DELETE</v>
      </c>
    </row>
    <row r="598" spans="2:24" ht="36" customHeight="1">
      <c r="B598" s="415"/>
      <c r="C598" s="456"/>
      <c r="D598" s="522"/>
      <c r="E598" s="522"/>
      <c r="F598" s="522"/>
      <c r="G598" s="522"/>
      <c r="H598" s="522"/>
      <c r="I598" s="522"/>
      <c r="J598" s="522"/>
      <c r="M598" s="381"/>
      <c r="N598" s="381"/>
      <c r="O598" s="381"/>
      <c r="R598" s="432" t="str">
        <f t="shared" si="9"/>
        <v>DELETE</v>
      </c>
    </row>
    <row r="599" spans="2:24" ht="36" customHeight="1">
      <c r="B599" s="415"/>
      <c r="C599" s="456"/>
      <c r="D599" s="522"/>
      <c r="E599" s="522"/>
      <c r="F599" s="522"/>
      <c r="G599" s="522"/>
      <c r="H599" s="522"/>
      <c r="I599" s="522"/>
      <c r="J599" s="522"/>
      <c r="M599" s="399"/>
      <c r="N599" s="399"/>
      <c r="O599" s="399"/>
      <c r="P599" s="453"/>
      <c r="R599" s="432" t="str">
        <f t="shared" si="9"/>
        <v>DELETE</v>
      </c>
    </row>
    <row r="600" spans="2:24" ht="36" customHeight="1">
      <c r="B600" s="415"/>
      <c r="C600" s="436"/>
      <c r="D600" s="522"/>
      <c r="E600" s="522"/>
      <c r="F600" s="522"/>
      <c r="G600" s="522"/>
      <c r="H600" s="522"/>
      <c r="I600" s="522"/>
      <c r="J600" s="522"/>
      <c r="M600" s="381"/>
      <c r="N600" s="381"/>
      <c r="O600" s="381"/>
      <c r="R600" s="432" t="str">
        <f t="shared" si="9"/>
        <v>DELETE</v>
      </c>
    </row>
    <row r="601" spans="2:24" ht="36" customHeight="1">
      <c r="B601" s="415"/>
      <c r="C601" s="436"/>
      <c r="D601" s="522"/>
      <c r="E601" s="522"/>
      <c r="F601" s="522"/>
      <c r="G601" s="522"/>
      <c r="H601" s="522"/>
      <c r="I601" s="522"/>
      <c r="J601" s="522"/>
      <c r="M601" s="381"/>
      <c r="N601" s="381"/>
      <c r="O601" s="381" t="s">
        <v>102</v>
      </c>
      <c r="Q601" s="378">
        <f>MAX($Q$104:Q600)+1</f>
        <v>11</v>
      </c>
      <c r="R601" s="432" t="str">
        <f>R$652</f>
        <v>DELETE</v>
      </c>
    </row>
    <row r="602" spans="2:24" ht="36" customHeight="1">
      <c r="B602" s="441"/>
      <c r="D602" s="530" t="str">
        <f>Criteria!E9</f>
        <v>ABC PARTNERSHIP</v>
      </c>
      <c r="E602" s="522"/>
      <c r="F602" s="522"/>
      <c r="G602" s="522"/>
      <c r="H602" s="522"/>
      <c r="I602" s="522"/>
      <c r="J602" s="522"/>
      <c r="M602" s="449"/>
      <c r="N602" s="449"/>
      <c r="O602" s="431"/>
      <c r="R602" s="432" t="str">
        <f>R$652</f>
        <v>DELETE</v>
      </c>
    </row>
    <row r="603" spans="2:24" ht="36" customHeight="1">
      <c r="B603" s="441"/>
      <c r="D603" s="530" t="str">
        <f>Criteria!E10</f>
        <v>T/A SEAFRONT HOTEL, SEAFRONT RESTAURANT AND SURF SHOP</v>
      </c>
      <c r="E603" s="522"/>
      <c r="F603" s="522"/>
      <c r="G603" s="522"/>
      <c r="H603" s="522"/>
      <c r="I603" s="522"/>
      <c r="J603" s="522"/>
      <c r="M603" s="449"/>
      <c r="N603" s="449"/>
      <c r="O603" s="449"/>
      <c r="R603" s="432" t="str">
        <f>IF(R$652="DELETE","DELETE",IF(D603=0,"DELETE"," "))</f>
        <v>DELETE</v>
      </c>
    </row>
    <row r="604" spans="2:24" ht="36" customHeight="1">
      <c r="B604" s="441"/>
      <c r="D604" s="522"/>
      <c r="E604" s="522"/>
      <c r="F604" s="522"/>
      <c r="G604" s="522"/>
      <c r="H604" s="522"/>
      <c r="I604" s="522"/>
      <c r="J604" s="522"/>
      <c r="M604" s="449"/>
      <c r="N604" s="449"/>
      <c r="O604" s="449"/>
      <c r="R604" s="432" t="str">
        <f t="shared" ref="R604:R613" si="10">R$652</f>
        <v>DELETE</v>
      </c>
    </row>
    <row r="605" spans="2:24" ht="36" customHeight="1">
      <c r="B605" s="441"/>
      <c r="D605" s="530" t="s">
        <v>349</v>
      </c>
      <c r="E605" s="522"/>
      <c r="F605" s="522"/>
      <c r="G605" s="522"/>
      <c r="H605" s="522"/>
      <c r="I605" s="522"/>
      <c r="J605" s="522"/>
      <c r="M605" s="449"/>
      <c r="N605" s="449"/>
      <c r="O605" s="449"/>
      <c r="R605" s="432" t="str">
        <f t="shared" si="10"/>
        <v>DELETE</v>
      </c>
    </row>
    <row r="606" spans="2:24" ht="36" customHeight="1">
      <c r="B606" s="441"/>
      <c r="D606" s="530" t="str">
        <f>Criteria!E18</f>
        <v>28 FEBRUARY 2026</v>
      </c>
      <c r="E606" s="522"/>
      <c r="F606" s="522"/>
      <c r="G606" s="522"/>
      <c r="H606" s="522"/>
      <c r="I606" s="522"/>
      <c r="J606" s="522" t="s">
        <v>239</v>
      </c>
      <c r="M606" s="449"/>
      <c r="N606" s="449"/>
      <c r="O606" s="449"/>
      <c r="R606" s="432" t="str">
        <f t="shared" si="10"/>
        <v>DELETE</v>
      </c>
    </row>
    <row r="607" spans="2:24" ht="36" customHeight="1">
      <c r="B607" s="441"/>
      <c r="D607" s="530"/>
      <c r="E607" s="522"/>
      <c r="F607" s="522"/>
      <c r="G607" s="522"/>
      <c r="H607" s="522"/>
      <c r="I607" s="522"/>
      <c r="J607" s="522"/>
      <c r="M607" s="449"/>
      <c r="N607" s="449"/>
      <c r="O607" s="449"/>
      <c r="R607" s="432" t="str">
        <f t="shared" si="10"/>
        <v>DELETE</v>
      </c>
    </row>
    <row r="608" spans="2:24" ht="36" customHeight="1">
      <c r="B608" s="520"/>
      <c r="C608" s="452"/>
      <c r="D608" s="531"/>
      <c r="E608" s="531"/>
      <c r="F608" s="531"/>
      <c r="G608" s="531"/>
      <c r="H608" s="531"/>
      <c r="I608" s="531"/>
      <c r="J608" s="531"/>
      <c r="K608" s="442"/>
      <c r="L608" s="442"/>
      <c r="M608" s="382"/>
      <c r="N608" s="382"/>
      <c r="O608" s="382"/>
      <c r="P608" s="444"/>
      <c r="Q608" s="442"/>
      <c r="R608" s="432" t="str">
        <f t="shared" si="10"/>
        <v>DELETE</v>
      </c>
    </row>
    <row r="609" spans="2:24" ht="36" customHeight="1">
      <c r="B609" s="415"/>
      <c r="C609" s="436"/>
      <c r="D609" s="522"/>
      <c r="E609" s="522"/>
      <c r="F609" s="522"/>
      <c r="G609" s="522"/>
      <c r="H609" s="522"/>
      <c r="I609" s="522"/>
      <c r="J609" s="522"/>
      <c r="M609" s="379">
        <f>Criteria!E20</f>
        <v>2026</v>
      </c>
      <c r="N609" s="379"/>
      <c r="O609" s="379">
        <f>Criteria!E25</f>
        <v>2025</v>
      </c>
      <c r="R609" s="432" t="str">
        <f t="shared" si="10"/>
        <v>DELETE</v>
      </c>
    </row>
    <row r="610" spans="2:24" ht="36" customHeight="1">
      <c r="B610" s="415"/>
      <c r="C610" s="436"/>
      <c r="D610" s="522"/>
      <c r="E610" s="522"/>
      <c r="F610" s="522"/>
      <c r="G610" s="522"/>
      <c r="H610" s="522"/>
      <c r="I610" s="522"/>
      <c r="J610" s="522"/>
      <c r="M610" s="381"/>
      <c r="N610" s="381"/>
      <c r="O610" s="381"/>
      <c r="R610" s="432" t="str">
        <f t="shared" si="10"/>
        <v>DELETE</v>
      </c>
    </row>
    <row r="611" spans="2:24" ht="36" customHeight="1">
      <c r="B611" s="415">
        <f>MAX($B$448:B610)+1</f>
        <v>4</v>
      </c>
      <c r="C611" s="530" t="s">
        <v>190</v>
      </c>
      <c r="D611" s="522"/>
      <c r="E611" s="522"/>
      <c r="F611" s="522"/>
      <c r="G611" s="522"/>
      <c r="H611" s="522"/>
      <c r="I611" s="522"/>
      <c r="J611" s="522"/>
      <c r="M611" s="381"/>
      <c r="N611" s="381"/>
      <c r="O611" s="381"/>
      <c r="R611" s="432" t="str">
        <f t="shared" si="10"/>
        <v>DELETE</v>
      </c>
    </row>
    <row r="612" spans="2:24" ht="36" hidden="1" customHeight="1">
      <c r="B612" s="415"/>
      <c r="C612" s="530">
        <f>B611</f>
        <v>4</v>
      </c>
      <c r="D612" s="522"/>
      <c r="E612" s="522"/>
      <c r="F612" s="522"/>
      <c r="G612" s="522"/>
      <c r="H612" s="522"/>
      <c r="I612" s="522"/>
      <c r="J612" s="522"/>
      <c r="M612" s="381"/>
      <c r="N612" s="381"/>
      <c r="O612" s="381"/>
      <c r="R612" s="432" t="str">
        <f>R611</f>
        <v>DELETE</v>
      </c>
    </row>
    <row r="613" spans="2:24" ht="36" customHeight="1">
      <c r="B613" s="415"/>
      <c r="C613" s="530"/>
      <c r="D613" s="522"/>
      <c r="E613" s="522"/>
      <c r="F613" s="522"/>
      <c r="G613" s="522"/>
      <c r="H613" s="522"/>
      <c r="I613" s="522"/>
      <c r="J613" s="522"/>
      <c r="M613" s="381"/>
      <c r="N613" s="381"/>
      <c r="O613" s="381"/>
      <c r="R613" s="432" t="str">
        <f t="shared" si="10"/>
        <v>DELETE</v>
      </c>
    </row>
    <row r="614" spans="2:24" ht="36" customHeight="1">
      <c r="B614" s="415"/>
      <c r="C614" s="424">
        <f>MAX(C$611:C612)+0.1</f>
        <v>4.0999999999999996</v>
      </c>
      <c r="D614" s="522" t="s">
        <v>449</v>
      </c>
      <c r="E614" s="522"/>
      <c r="F614" s="522"/>
      <c r="G614" s="522"/>
      <c r="H614" s="522"/>
      <c r="I614" s="522"/>
      <c r="J614" s="522"/>
      <c r="M614" s="381">
        <f>SUM(M617:M618)</f>
        <v>0</v>
      </c>
      <c r="N614" s="381"/>
      <c r="O614" s="381">
        <f>SUM(O617:O618)</f>
        <v>0</v>
      </c>
      <c r="R614" s="432" t="str">
        <f>IF(M614+O614=0,"DELETE"," ")</f>
        <v>DELETE</v>
      </c>
      <c r="S614" s="420">
        <f>M614</f>
        <v>0</v>
      </c>
      <c r="T614" s="420"/>
      <c r="U614" s="420">
        <f>O614</f>
        <v>0</v>
      </c>
      <c r="V614" s="420"/>
      <c r="W614" s="420"/>
      <c r="X614" s="420"/>
    </row>
    <row r="615" spans="2:24" ht="9" customHeight="1">
      <c r="B615" s="415"/>
      <c r="C615" s="456"/>
      <c r="D615" s="522"/>
      <c r="E615" s="522"/>
      <c r="F615" s="522"/>
      <c r="G615" s="522"/>
      <c r="H615" s="522"/>
      <c r="I615" s="522"/>
      <c r="J615" s="522"/>
      <c r="M615" s="381"/>
      <c r="N615" s="381"/>
      <c r="O615" s="381"/>
      <c r="R615" s="432" t="str">
        <f>R614</f>
        <v>DELETE</v>
      </c>
    </row>
    <row r="616" spans="2:24" ht="9" customHeight="1">
      <c r="B616" s="415"/>
      <c r="C616" s="456"/>
      <c r="D616" s="522"/>
      <c r="E616" s="522"/>
      <c r="F616" s="522"/>
      <c r="G616" s="522"/>
      <c r="H616" s="522"/>
      <c r="I616" s="522"/>
      <c r="J616" s="522"/>
      <c r="M616" s="475"/>
      <c r="N616" s="382"/>
      <c r="O616" s="476"/>
      <c r="R616" s="432" t="str">
        <f>R614</f>
        <v>DELETE</v>
      </c>
    </row>
    <row r="617" spans="2:24" ht="36" customHeight="1">
      <c r="B617" s="415"/>
      <c r="C617" s="456"/>
      <c r="D617" s="522" t="s">
        <v>250</v>
      </c>
      <c r="E617" s="522"/>
      <c r="F617" s="522"/>
      <c r="G617" s="522"/>
      <c r="H617" s="522"/>
      <c r="I617" s="522"/>
      <c r="J617" s="522"/>
      <c r="M617" s="477">
        <f>-TrialBalance!L89-TrialBalanceA!I89-TrialBalanceB!I89-TrialBalanceC!I89</f>
        <v>0</v>
      </c>
      <c r="N617" s="381"/>
      <c r="O617" s="478">
        <f>-TrialBalance!N89-TrialBalanceA!K89-TrialBalanceB!K89-TrialBalanceC!K89</f>
        <v>0</v>
      </c>
      <c r="R617" s="432" t="str">
        <f>IF(M617+O617=0,"DELETE"," ")</f>
        <v>DELETE</v>
      </c>
    </row>
    <row r="618" spans="2:24" ht="36" customHeight="1">
      <c r="B618" s="415"/>
      <c r="C618" s="456"/>
      <c r="D618" s="522" t="s">
        <v>481</v>
      </c>
      <c r="E618" s="522"/>
      <c r="F618" s="522"/>
      <c r="G618" s="522"/>
      <c r="H618" s="522"/>
      <c r="I618" s="522"/>
      <c r="J618" s="522"/>
      <c r="M618" s="477">
        <f>-TrialBalance!L90-TrialBalanceA!I90-TrialBalanceB!I90-TrialBalanceC!I90</f>
        <v>0</v>
      </c>
      <c r="N618" s="381"/>
      <c r="O618" s="478">
        <f>-TrialBalance!N90-TrialBalanceA!K90-TrialBalanceB!K90-TrialBalanceC!K90</f>
        <v>0</v>
      </c>
      <c r="R618" s="432" t="str">
        <f>IF(M618+O618=0,"DELETE"," ")</f>
        <v>DELETE</v>
      </c>
    </row>
    <row r="619" spans="2:24" ht="9" customHeight="1">
      <c r="B619" s="415"/>
      <c r="C619" s="456"/>
      <c r="D619" s="522"/>
      <c r="E619" s="522"/>
      <c r="F619" s="522"/>
      <c r="G619" s="522"/>
      <c r="H619" s="522"/>
      <c r="I619" s="522"/>
      <c r="J619" s="522"/>
      <c r="M619" s="383"/>
      <c r="N619" s="384"/>
      <c r="O619" s="479"/>
      <c r="R619" s="432" t="str">
        <f>R614</f>
        <v>DELETE</v>
      </c>
    </row>
    <row r="620" spans="2:24" ht="9" customHeight="1">
      <c r="B620" s="415"/>
      <c r="C620" s="456"/>
      <c r="D620" s="522"/>
      <c r="E620" s="522"/>
      <c r="F620" s="522"/>
      <c r="G620" s="522"/>
      <c r="H620" s="522"/>
      <c r="I620" s="522"/>
      <c r="J620" s="522"/>
      <c r="M620" s="381"/>
      <c r="N620" s="381"/>
      <c r="O620" s="381"/>
      <c r="R620" s="432" t="str">
        <f>R614</f>
        <v>DELETE</v>
      </c>
    </row>
    <row r="621" spans="2:24" ht="36.75" customHeight="1">
      <c r="B621" s="415"/>
      <c r="C621" s="424">
        <f>MAX(C$611:C620)+0.1</f>
        <v>4.1999999999999993</v>
      </c>
      <c r="D621" s="522" t="s">
        <v>1039</v>
      </c>
      <c r="E621" s="522"/>
      <c r="F621" s="522"/>
      <c r="G621" s="522"/>
      <c r="H621" s="522"/>
      <c r="I621" s="522"/>
      <c r="J621" s="522"/>
      <c r="M621" s="381">
        <f>SUM(M623:M640)</f>
        <v>0</v>
      </c>
      <c r="N621" s="381"/>
      <c r="O621" s="381">
        <f>SUM(O623:O640)</f>
        <v>0</v>
      </c>
      <c r="R621" s="432" t="str">
        <f>IF(M621+O621=0,"DELETE"," ")</f>
        <v>DELETE</v>
      </c>
      <c r="S621" s="420">
        <f>M621</f>
        <v>0</v>
      </c>
      <c r="T621" s="420"/>
      <c r="U621" s="420">
        <f>O621</f>
        <v>0</v>
      </c>
      <c r="V621" s="420"/>
      <c r="W621" s="420"/>
      <c r="X621" s="420"/>
    </row>
    <row r="622" spans="2:24" ht="9" customHeight="1">
      <c r="B622" s="415"/>
      <c r="C622" s="456"/>
      <c r="D622" s="522"/>
      <c r="E622" s="522"/>
      <c r="F622" s="522"/>
      <c r="G622" s="522"/>
      <c r="H622" s="522"/>
      <c r="I622" s="522"/>
      <c r="J622" s="522"/>
      <c r="M622" s="381"/>
      <c r="N622" s="381"/>
      <c r="O622" s="381"/>
      <c r="R622" s="432" t="str">
        <f>R621</f>
        <v>DELETE</v>
      </c>
    </row>
    <row r="623" spans="2:24" ht="9" customHeight="1">
      <c r="B623" s="415"/>
      <c r="C623" s="456"/>
      <c r="D623" s="522"/>
      <c r="E623" s="522"/>
      <c r="F623" s="522"/>
      <c r="G623" s="522"/>
      <c r="H623" s="522"/>
      <c r="I623" s="522"/>
      <c r="J623" s="522"/>
      <c r="M623" s="475"/>
      <c r="N623" s="382"/>
      <c r="O623" s="476"/>
      <c r="R623" s="432" t="str">
        <f>R621</f>
        <v>DELETE</v>
      </c>
    </row>
    <row r="624" spans="2:24" ht="36" customHeight="1">
      <c r="B624" s="415"/>
      <c r="C624" s="456"/>
      <c r="D624" s="536">
        <f>TrialBalance!C84</f>
        <v>0</v>
      </c>
      <c r="E624" s="522"/>
      <c r="F624" s="522"/>
      <c r="G624" s="522"/>
      <c r="H624" s="522"/>
      <c r="I624" s="522"/>
      <c r="J624" s="522"/>
      <c r="M624" s="477">
        <f>-TrialBalance!L84</f>
        <v>0</v>
      </c>
      <c r="N624" s="381"/>
      <c r="O624" s="478">
        <f>-TrialBalance!N84</f>
        <v>0</v>
      </c>
      <c r="R624" s="432" t="str">
        <f>IF(M624+O624=0,"DELETE"," ")</f>
        <v>DELETE</v>
      </c>
    </row>
    <row r="625" spans="2:18" ht="36" customHeight="1">
      <c r="B625" s="415"/>
      <c r="C625" s="456"/>
      <c r="D625" s="536">
        <f>TrialBalance!C85</f>
        <v>0</v>
      </c>
      <c r="E625" s="522"/>
      <c r="F625" s="522"/>
      <c r="G625" s="522"/>
      <c r="H625" s="522"/>
      <c r="I625" s="522"/>
      <c r="J625" s="522"/>
      <c r="M625" s="477">
        <f>-TrialBalance!L85</f>
        <v>0</v>
      </c>
      <c r="N625" s="381"/>
      <c r="O625" s="478">
        <f>-TrialBalance!N85</f>
        <v>0</v>
      </c>
      <c r="R625" s="432" t="str">
        <f>IF(M625+O625=0,"DELETE"," ")</f>
        <v>DELETE</v>
      </c>
    </row>
    <row r="626" spans="2:18" ht="36" customHeight="1">
      <c r="B626" s="415"/>
      <c r="C626" s="456"/>
      <c r="D626" s="536">
        <f>TrialBalance!C86</f>
        <v>0</v>
      </c>
      <c r="E626" s="522"/>
      <c r="F626" s="522"/>
      <c r="G626" s="522"/>
      <c r="H626" s="522"/>
      <c r="I626" s="522"/>
      <c r="J626" s="522"/>
      <c r="M626" s="477">
        <f>-TrialBalance!L86</f>
        <v>0</v>
      </c>
      <c r="N626" s="381"/>
      <c r="O626" s="478">
        <f>-TrialBalance!N86</f>
        <v>0</v>
      </c>
      <c r="R626" s="432" t="str">
        <f>IF(M626+O626=0,"DELETE"," ")</f>
        <v>DELETE</v>
      </c>
    </row>
    <row r="627" spans="2:18" ht="36" customHeight="1">
      <c r="B627" s="415"/>
      <c r="C627" s="456"/>
      <c r="D627" s="536">
        <f>TrialBalance!C87</f>
        <v>0</v>
      </c>
      <c r="E627" s="522"/>
      <c r="F627" s="522"/>
      <c r="G627" s="522"/>
      <c r="H627" s="522"/>
      <c r="I627" s="522"/>
      <c r="J627" s="522"/>
      <c r="M627" s="477">
        <f>-TrialBalance!L87</f>
        <v>0</v>
      </c>
      <c r="N627" s="381"/>
      <c r="O627" s="478">
        <f>-TrialBalance!N87</f>
        <v>0</v>
      </c>
      <c r="R627" s="432" t="str">
        <f>IF(M627+O627=0,"DELETE"," ")</f>
        <v>DELETE</v>
      </c>
    </row>
    <row r="628" spans="2:18" ht="36" customHeight="1">
      <c r="B628" s="415"/>
      <c r="C628" s="456"/>
      <c r="D628" s="536">
        <f>TrialBalanceA!C84</f>
        <v>0</v>
      </c>
      <c r="E628" s="522"/>
      <c r="F628" s="522"/>
      <c r="G628" s="522"/>
      <c r="H628" s="522"/>
      <c r="I628" s="522"/>
      <c r="J628" s="522"/>
      <c r="M628" s="477">
        <f>-TrialBalanceA!I84</f>
        <v>0</v>
      </c>
      <c r="N628" s="381"/>
      <c r="O628" s="478">
        <f>-TrialBalanceA!K84</f>
        <v>0</v>
      </c>
      <c r="R628" s="432" t="str">
        <f t="shared" ref="R628:R639" si="11">IF(M628+O628=0,"DELETE"," ")</f>
        <v>DELETE</v>
      </c>
    </row>
    <row r="629" spans="2:18" ht="36" customHeight="1">
      <c r="B629" s="415"/>
      <c r="C629" s="456"/>
      <c r="D629" s="536">
        <f>TrialBalanceA!C85</f>
        <v>0</v>
      </c>
      <c r="E629" s="522"/>
      <c r="F629" s="522"/>
      <c r="G629" s="522"/>
      <c r="H629" s="522"/>
      <c r="I629" s="522"/>
      <c r="J629" s="522"/>
      <c r="M629" s="477">
        <f>-TrialBalanceA!I85</f>
        <v>0</v>
      </c>
      <c r="N629" s="381"/>
      <c r="O629" s="478">
        <f>-TrialBalanceA!K85</f>
        <v>0</v>
      </c>
      <c r="R629" s="432" t="str">
        <f t="shared" si="11"/>
        <v>DELETE</v>
      </c>
    </row>
    <row r="630" spans="2:18" ht="36" customHeight="1">
      <c r="B630" s="415"/>
      <c r="C630" s="456"/>
      <c r="D630" s="536">
        <f>TrialBalanceA!C86</f>
        <v>0</v>
      </c>
      <c r="E630" s="522"/>
      <c r="F630" s="522"/>
      <c r="G630" s="522"/>
      <c r="H630" s="522"/>
      <c r="I630" s="522"/>
      <c r="J630" s="522"/>
      <c r="M630" s="477">
        <f>-TrialBalanceA!I86</f>
        <v>0</v>
      </c>
      <c r="N630" s="381"/>
      <c r="O630" s="478">
        <f>-TrialBalanceA!K86</f>
        <v>0</v>
      </c>
      <c r="R630" s="432" t="str">
        <f t="shared" si="11"/>
        <v>DELETE</v>
      </c>
    </row>
    <row r="631" spans="2:18" ht="36" customHeight="1">
      <c r="B631" s="415"/>
      <c r="C631" s="456"/>
      <c r="D631" s="536">
        <f>TrialBalanceA!C87</f>
        <v>0</v>
      </c>
      <c r="E631" s="522"/>
      <c r="F631" s="522"/>
      <c r="G631" s="522"/>
      <c r="H631" s="522"/>
      <c r="I631" s="522"/>
      <c r="J631" s="522"/>
      <c r="M631" s="477">
        <f>-TrialBalanceA!I87</f>
        <v>0</v>
      </c>
      <c r="N631" s="381"/>
      <c r="O631" s="478">
        <f>-TrialBalanceA!K87</f>
        <v>0</v>
      </c>
      <c r="R631" s="432" t="str">
        <f t="shared" si="11"/>
        <v>DELETE</v>
      </c>
    </row>
    <row r="632" spans="2:18" ht="36" customHeight="1">
      <c r="B632" s="415"/>
      <c r="C632" s="456"/>
      <c r="D632" s="536">
        <f>TrialBalanceB!C84</f>
        <v>0</v>
      </c>
      <c r="E632" s="522"/>
      <c r="F632" s="522"/>
      <c r="G632" s="522"/>
      <c r="H632" s="522"/>
      <c r="I632" s="522"/>
      <c r="J632" s="522"/>
      <c r="M632" s="477">
        <f>-TrialBalanceB!I84</f>
        <v>0</v>
      </c>
      <c r="N632" s="381"/>
      <c r="O632" s="478">
        <f>-TrialBalanceB!K84</f>
        <v>0</v>
      </c>
      <c r="R632" s="432" t="str">
        <f t="shared" si="11"/>
        <v>DELETE</v>
      </c>
    </row>
    <row r="633" spans="2:18" ht="36" customHeight="1">
      <c r="B633" s="415"/>
      <c r="C633" s="456"/>
      <c r="D633" s="536">
        <f>TrialBalanceB!C85</f>
        <v>0</v>
      </c>
      <c r="E633" s="522"/>
      <c r="F633" s="522"/>
      <c r="G633" s="522"/>
      <c r="H633" s="522"/>
      <c r="I633" s="522"/>
      <c r="J633" s="522"/>
      <c r="M633" s="477">
        <f>-TrialBalanceB!I85</f>
        <v>0</v>
      </c>
      <c r="N633" s="381"/>
      <c r="O633" s="478">
        <f>-TrialBalanceB!K85</f>
        <v>0</v>
      </c>
      <c r="R633" s="432" t="str">
        <f t="shared" si="11"/>
        <v>DELETE</v>
      </c>
    </row>
    <row r="634" spans="2:18" ht="36" customHeight="1">
      <c r="B634" s="415"/>
      <c r="C634" s="456"/>
      <c r="D634" s="536">
        <f>TrialBalanceB!C86</f>
        <v>0</v>
      </c>
      <c r="E634" s="522"/>
      <c r="F634" s="522"/>
      <c r="G634" s="522"/>
      <c r="H634" s="522"/>
      <c r="I634" s="522"/>
      <c r="J634" s="522"/>
      <c r="M634" s="477">
        <f>-TrialBalanceB!I86</f>
        <v>0</v>
      </c>
      <c r="N634" s="381"/>
      <c r="O634" s="478">
        <f>-TrialBalanceB!K86</f>
        <v>0</v>
      </c>
      <c r="R634" s="432" t="str">
        <f t="shared" si="11"/>
        <v>DELETE</v>
      </c>
    </row>
    <row r="635" spans="2:18" ht="36" customHeight="1">
      <c r="B635" s="415"/>
      <c r="C635" s="456"/>
      <c r="D635" s="536">
        <f>TrialBalanceB!C87</f>
        <v>0</v>
      </c>
      <c r="E635" s="522"/>
      <c r="F635" s="522"/>
      <c r="G635" s="522"/>
      <c r="H635" s="522"/>
      <c r="I635" s="522"/>
      <c r="J635" s="522"/>
      <c r="M635" s="477">
        <f>-TrialBalanceB!I87</f>
        <v>0</v>
      </c>
      <c r="N635" s="381"/>
      <c r="O635" s="478">
        <f>-TrialBalanceB!K87</f>
        <v>0</v>
      </c>
      <c r="R635" s="432" t="str">
        <f t="shared" si="11"/>
        <v>DELETE</v>
      </c>
    </row>
    <row r="636" spans="2:18" ht="36" customHeight="1">
      <c r="B636" s="415"/>
      <c r="C636" s="456"/>
      <c r="D636" s="536">
        <f>TrialBalanceC!C84</f>
        <v>0</v>
      </c>
      <c r="E636" s="522"/>
      <c r="F636" s="522"/>
      <c r="G636" s="522"/>
      <c r="H636" s="522"/>
      <c r="I636" s="522"/>
      <c r="J636" s="522"/>
      <c r="M636" s="477">
        <f>-TrialBalanceC!I84</f>
        <v>0</v>
      </c>
      <c r="N636" s="381"/>
      <c r="O636" s="478">
        <f>-TrialBalanceC!K84</f>
        <v>0</v>
      </c>
      <c r="R636" s="432" t="str">
        <f t="shared" si="11"/>
        <v>DELETE</v>
      </c>
    </row>
    <row r="637" spans="2:18" ht="36" customHeight="1">
      <c r="B637" s="415"/>
      <c r="C637" s="456"/>
      <c r="D637" s="536">
        <f>TrialBalanceC!C85</f>
        <v>0</v>
      </c>
      <c r="E637" s="522"/>
      <c r="F637" s="522"/>
      <c r="G637" s="522"/>
      <c r="H637" s="522"/>
      <c r="I637" s="522"/>
      <c r="J637" s="522"/>
      <c r="M637" s="477">
        <f>-TrialBalanceC!I85</f>
        <v>0</v>
      </c>
      <c r="N637" s="381"/>
      <c r="O637" s="478">
        <f>-TrialBalanceC!K85</f>
        <v>0</v>
      </c>
      <c r="R637" s="432" t="str">
        <f t="shared" si="11"/>
        <v>DELETE</v>
      </c>
    </row>
    <row r="638" spans="2:18" ht="36" customHeight="1">
      <c r="B638" s="415"/>
      <c r="C638" s="456"/>
      <c r="D638" s="536">
        <f>TrialBalanceC!C86</f>
        <v>0</v>
      </c>
      <c r="E638" s="522"/>
      <c r="F638" s="522"/>
      <c r="G638" s="522"/>
      <c r="H638" s="522"/>
      <c r="I638" s="522"/>
      <c r="J638" s="522"/>
      <c r="M638" s="477">
        <f>-TrialBalanceC!I86</f>
        <v>0</v>
      </c>
      <c r="N638" s="381"/>
      <c r="O638" s="478">
        <f>-TrialBalanceC!K86</f>
        <v>0</v>
      </c>
      <c r="R638" s="432" t="str">
        <f t="shared" si="11"/>
        <v>DELETE</v>
      </c>
    </row>
    <row r="639" spans="2:18" ht="36" customHeight="1">
      <c r="B639" s="415"/>
      <c r="C639" s="456"/>
      <c r="D639" s="536">
        <f>TrialBalanceC!C87</f>
        <v>0</v>
      </c>
      <c r="E639" s="522"/>
      <c r="F639" s="522"/>
      <c r="G639" s="522"/>
      <c r="H639" s="522"/>
      <c r="I639" s="522"/>
      <c r="J639" s="522"/>
      <c r="M639" s="477">
        <f>-TrialBalanceC!I87</f>
        <v>0</v>
      </c>
      <c r="N639" s="381"/>
      <c r="O639" s="478">
        <f>-TrialBalanceC!K87</f>
        <v>0</v>
      </c>
      <c r="R639" s="432" t="str">
        <f t="shared" si="11"/>
        <v>DELETE</v>
      </c>
    </row>
    <row r="640" spans="2:18" ht="9" customHeight="1">
      <c r="B640" s="415"/>
      <c r="C640" s="456"/>
      <c r="D640" s="522"/>
      <c r="E640" s="522"/>
      <c r="F640" s="522"/>
      <c r="G640" s="522"/>
      <c r="H640" s="522"/>
      <c r="I640" s="522"/>
      <c r="J640" s="522"/>
      <c r="M640" s="383"/>
      <c r="N640" s="384"/>
      <c r="O640" s="479"/>
      <c r="R640" s="432" t="str">
        <f>R621</f>
        <v>DELETE</v>
      </c>
    </row>
    <row r="641" spans="2:24" ht="9" customHeight="1">
      <c r="B641" s="415"/>
      <c r="C641" s="456"/>
      <c r="D641" s="522"/>
      <c r="E641" s="522"/>
      <c r="F641" s="522"/>
      <c r="G641" s="522"/>
      <c r="H641" s="522"/>
      <c r="I641" s="522"/>
      <c r="J641" s="522"/>
      <c r="M641" s="381"/>
      <c r="N641" s="381"/>
      <c r="O641" s="381"/>
      <c r="R641" s="432" t="str">
        <f>R621</f>
        <v>DELETE</v>
      </c>
    </row>
    <row r="642" spans="2:24" ht="36.75" customHeight="1">
      <c r="B642" s="415"/>
      <c r="C642" s="424">
        <f>MAX(C$611:C641)+0.1</f>
        <v>4.2999999999999989</v>
      </c>
      <c r="D642" s="522" t="s">
        <v>389</v>
      </c>
      <c r="E642" s="522"/>
      <c r="F642" s="522"/>
      <c r="G642" s="522"/>
      <c r="H642" s="522"/>
      <c r="I642" s="522"/>
      <c r="J642" s="522"/>
      <c r="M642" s="381">
        <f>SUM(M644:M649)</f>
        <v>0</v>
      </c>
      <c r="N642" s="381"/>
      <c r="O642" s="381">
        <f>SUM(O644:O649)</f>
        <v>0</v>
      </c>
      <c r="R642" s="432" t="str">
        <f>IF(SUM(M645:M648)+SUM(O645:O648)=0,"DELETE"," ")</f>
        <v>DELETE</v>
      </c>
      <c r="S642" s="419">
        <f>M642</f>
        <v>0</v>
      </c>
      <c r="U642" s="419">
        <f>O642</f>
        <v>0</v>
      </c>
    </row>
    <row r="643" spans="2:24" ht="9" customHeight="1">
      <c r="B643" s="415"/>
      <c r="C643" s="424"/>
      <c r="D643" s="522"/>
      <c r="E643" s="522"/>
      <c r="F643" s="522"/>
      <c r="G643" s="522"/>
      <c r="H643" s="522"/>
      <c r="I643" s="522"/>
      <c r="J643" s="522"/>
      <c r="M643" s="381"/>
      <c r="N643" s="381"/>
      <c r="O643" s="381"/>
      <c r="R643" s="432" t="str">
        <f>R642</f>
        <v>DELETE</v>
      </c>
    </row>
    <row r="644" spans="2:24" ht="9" customHeight="1">
      <c r="B644" s="415"/>
      <c r="C644" s="424"/>
      <c r="D644" s="522"/>
      <c r="E644" s="522"/>
      <c r="F644" s="522"/>
      <c r="G644" s="522"/>
      <c r="H644" s="522"/>
      <c r="I644" s="522"/>
      <c r="J644" s="522"/>
      <c r="M644" s="475"/>
      <c r="N644" s="382"/>
      <c r="O644" s="476"/>
      <c r="R644" s="432" t="str">
        <f>R642</f>
        <v>DELETE</v>
      </c>
    </row>
    <row r="645" spans="2:24" ht="36" customHeight="1">
      <c r="B645" s="415"/>
      <c r="C645" s="456"/>
      <c r="D645" s="522" t="s">
        <v>466</v>
      </c>
      <c r="E645" s="522"/>
      <c r="F645" s="522"/>
      <c r="G645" s="522"/>
      <c r="H645" s="522"/>
      <c r="I645" s="522"/>
      <c r="J645" s="522"/>
      <c r="M645" s="477">
        <f>IF(TrialBalance!L91&lt;0,-TrialBalance!L91,0)+IF(TrialBalanceA!I91&lt;0,-TrialBalanceA!I91,0)+IF(TrialBalanceB!I91&lt;0,-TrialBalanceB!I91,0)+IF(TrialBalanceC!I91&lt;0,-TrialBalanceC!I91,0)</f>
        <v>0</v>
      </c>
      <c r="N645" s="381"/>
      <c r="O645" s="478">
        <f>IF(TrialBalance!N91&lt;0,-TrialBalance!N91,0)+IF(TrialBalanceA!K91&lt;0,-TrialBalanceA!K91,0)+IF(TrialBalanceB!K91&lt;0,-TrialBalanceB!K91,0)+IF(TrialBalanceC!K91&lt;0,-TrialBalanceC!K91,0)</f>
        <v>0</v>
      </c>
      <c r="R645" s="432" t="str">
        <f>IF(M645+O645=0,"DELETE"," ")</f>
        <v>DELETE</v>
      </c>
      <c r="S645" s="420"/>
      <c r="T645" s="420"/>
      <c r="U645" s="420"/>
      <c r="V645" s="420"/>
      <c r="W645" s="420"/>
      <c r="X645" s="420"/>
    </row>
    <row r="646" spans="2:24" ht="36" customHeight="1">
      <c r="B646" s="415"/>
      <c r="C646" s="456"/>
      <c r="D646" s="522" t="s">
        <v>332</v>
      </c>
      <c r="E646" s="522"/>
      <c r="F646" s="522"/>
      <c r="G646" s="522"/>
      <c r="H646" s="522"/>
      <c r="I646" s="522"/>
      <c r="J646" s="522"/>
      <c r="M646" s="477">
        <f>-TrialBalance!L82-TrialBalanceA!I82-TrialBalanceB!I82-TrialBalanceC!I82</f>
        <v>0</v>
      </c>
      <c r="N646" s="381"/>
      <c r="O646" s="478">
        <f>-TrialBalance!N82-TrialBalanceA!K82-TrialBalanceB!K82-TrialBalanceC!K82</f>
        <v>0</v>
      </c>
      <c r="R646" s="432" t="str">
        <f>IF(M646+O646=0,"DELETE"," ")</f>
        <v>DELETE</v>
      </c>
      <c r="S646" s="420"/>
      <c r="T646" s="420"/>
      <c r="U646" s="420"/>
      <c r="V646" s="420"/>
      <c r="W646" s="420"/>
      <c r="X646" s="420"/>
    </row>
    <row r="647" spans="2:24" ht="36" customHeight="1">
      <c r="B647" s="415"/>
      <c r="C647" s="456"/>
      <c r="D647" s="522" t="s">
        <v>188</v>
      </c>
      <c r="E647" s="522"/>
      <c r="F647" s="522"/>
      <c r="G647" s="522"/>
      <c r="H647" s="522"/>
      <c r="I647" s="522"/>
      <c r="J647" s="522"/>
      <c r="M647" s="477">
        <f>-TrialBalance!L92-TrialBalanceA!I92-TrialBalanceB!I92-TrialBalanceC!I92</f>
        <v>0</v>
      </c>
      <c r="N647" s="381"/>
      <c r="O647" s="478">
        <f>-TrialBalance!N92-TrialBalanceA!K92-TrialBalanceB!K92-TrialBalanceC!K92</f>
        <v>0</v>
      </c>
      <c r="R647" s="432" t="str">
        <f>IF(M647+O647=0,"DELETE"," ")</f>
        <v>DELETE</v>
      </c>
      <c r="S647" s="420"/>
      <c r="T647" s="420"/>
      <c r="U647" s="420"/>
      <c r="V647" s="420"/>
      <c r="W647" s="420"/>
      <c r="X647" s="420"/>
    </row>
    <row r="648" spans="2:24" ht="36" customHeight="1">
      <c r="B648" s="415"/>
      <c r="C648" s="456"/>
      <c r="D648" s="522" t="s">
        <v>389</v>
      </c>
      <c r="E648" s="522"/>
      <c r="F648" s="522"/>
      <c r="G648" s="522"/>
      <c r="H648" s="522"/>
      <c r="I648" s="522"/>
      <c r="J648" s="522"/>
      <c r="M648" s="477">
        <f>-TrialBalance!L93-TrialBalanceA!I93-TrialBalanceB!I93-TrialBalanceC!I93</f>
        <v>0</v>
      </c>
      <c r="N648" s="381"/>
      <c r="O648" s="478">
        <f>-TrialBalance!N93-TrialBalanceA!K93-TrialBalanceB!K93-TrialBalanceC!K93</f>
        <v>0</v>
      </c>
      <c r="R648" s="432" t="str">
        <f>IF(M648+O648=0,"DELETE"," ")</f>
        <v>DELETE</v>
      </c>
      <c r="S648" s="420"/>
      <c r="T648" s="420"/>
      <c r="U648" s="420"/>
      <c r="V648" s="420"/>
      <c r="W648" s="420"/>
      <c r="X648" s="420"/>
    </row>
    <row r="649" spans="2:24" ht="9" customHeight="1">
      <c r="B649" s="415"/>
      <c r="C649" s="456"/>
      <c r="D649" s="522"/>
      <c r="E649" s="522"/>
      <c r="F649" s="522"/>
      <c r="G649" s="522"/>
      <c r="H649" s="522"/>
      <c r="I649" s="522"/>
      <c r="J649" s="522"/>
      <c r="M649" s="383"/>
      <c r="N649" s="384"/>
      <c r="O649" s="479"/>
      <c r="R649" s="432" t="str">
        <f>R642</f>
        <v>DELETE</v>
      </c>
      <c r="S649" s="420"/>
      <c r="T649" s="420"/>
      <c r="U649" s="420"/>
      <c r="V649" s="420"/>
      <c r="W649" s="420"/>
      <c r="X649" s="420"/>
    </row>
    <row r="650" spans="2:24" ht="9" customHeight="1">
      <c r="B650" s="415"/>
      <c r="C650" s="456"/>
      <c r="D650" s="522"/>
      <c r="E650" s="522"/>
      <c r="F650" s="522"/>
      <c r="G650" s="522"/>
      <c r="H650" s="522"/>
      <c r="I650" s="522"/>
      <c r="J650" s="522"/>
      <c r="M650" s="384"/>
      <c r="N650" s="384"/>
      <c r="O650" s="384"/>
      <c r="R650" s="432" t="str">
        <f>R652</f>
        <v>DELETE</v>
      </c>
    </row>
    <row r="651" spans="2:24" ht="9" customHeight="1">
      <c r="B651" s="415"/>
      <c r="C651" s="456"/>
      <c r="D651" s="522"/>
      <c r="E651" s="522"/>
      <c r="F651" s="522"/>
      <c r="G651" s="522"/>
      <c r="H651" s="522"/>
      <c r="I651" s="522"/>
      <c r="J651" s="522"/>
      <c r="M651" s="381"/>
      <c r="N651" s="381"/>
      <c r="O651" s="381"/>
      <c r="R651" s="432" t="str">
        <f>R652</f>
        <v>DELETE</v>
      </c>
    </row>
    <row r="652" spans="2:24" ht="36.75" customHeight="1">
      <c r="B652" s="415"/>
      <c r="C652" s="456"/>
      <c r="D652" s="522" t="s">
        <v>482</v>
      </c>
      <c r="E652" s="522"/>
      <c r="F652" s="522"/>
      <c r="G652" s="522"/>
      <c r="H652" s="522"/>
      <c r="I652" s="522"/>
      <c r="J652" s="522"/>
      <c r="M652" s="381">
        <f>SUM(S614:S650)</f>
        <v>0</v>
      </c>
      <c r="N652" s="381"/>
      <c r="O652" s="381">
        <f>SUM(U614:U650)</f>
        <v>0</v>
      </c>
      <c r="R652" s="432" t="str">
        <f>IF(M652+O652=0,"DELETE"," ")</f>
        <v>DELETE</v>
      </c>
      <c r="V652" s="423"/>
      <c r="W652" s="423"/>
      <c r="X652" s="423"/>
    </row>
    <row r="653" spans="2:24" ht="9" customHeight="1" thickBot="1">
      <c r="B653" s="415"/>
      <c r="C653" s="456"/>
      <c r="D653" s="522"/>
      <c r="E653" s="522"/>
      <c r="F653" s="522"/>
      <c r="G653" s="522"/>
      <c r="H653" s="522"/>
      <c r="I653" s="522"/>
      <c r="J653" s="522"/>
      <c r="M653" s="385"/>
      <c r="N653" s="385"/>
      <c r="O653" s="385"/>
      <c r="R653" s="432" t="str">
        <f t="shared" ref="R653:R658" si="12">R$652</f>
        <v>DELETE</v>
      </c>
    </row>
    <row r="654" spans="2:24" ht="9" customHeight="1" thickTop="1">
      <c r="B654" s="415"/>
      <c r="C654" s="456"/>
      <c r="D654" s="522"/>
      <c r="E654" s="522"/>
      <c r="F654" s="522"/>
      <c r="G654" s="522"/>
      <c r="H654" s="522"/>
      <c r="I654" s="522"/>
      <c r="J654" s="522"/>
      <c r="M654" s="399"/>
      <c r="N654" s="399"/>
      <c r="O654" s="399"/>
      <c r="R654" s="432" t="str">
        <f t="shared" si="12"/>
        <v>DELETE</v>
      </c>
    </row>
    <row r="655" spans="2:24" ht="36" customHeight="1">
      <c r="B655" s="415"/>
      <c r="C655" s="456"/>
      <c r="D655" s="522"/>
      <c r="E655" s="522"/>
      <c r="F655" s="522"/>
      <c r="G655" s="522"/>
      <c r="H655" s="522"/>
      <c r="I655" s="522"/>
      <c r="J655" s="522"/>
      <c r="M655" s="381"/>
      <c r="N655" s="381"/>
      <c r="O655" s="381"/>
      <c r="R655" s="432" t="str">
        <f t="shared" si="12"/>
        <v>DELETE</v>
      </c>
    </row>
    <row r="656" spans="2:24" ht="36" customHeight="1">
      <c r="B656" s="415"/>
      <c r="C656" s="456"/>
      <c r="D656" s="522"/>
      <c r="E656" s="522"/>
      <c r="F656" s="522"/>
      <c r="G656" s="522"/>
      <c r="H656" s="522"/>
      <c r="I656" s="522"/>
      <c r="J656" s="522"/>
      <c r="M656" s="381"/>
      <c r="N656" s="381"/>
      <c r="O656" s="381"/>
      <c r="R656" s="432" t="str">
        <f t="shared" si="12"/>
        <v>DELETE</v>
      </c>
    </row>
    <row r="657" spans="2:18" ht="36" customHeight="1">
      <c r="B657" s="415"/>
      <c r="C657" s="456"/>
      <c r="D657" s="522"/>
      <c r="E657" s="522"/>
      <c r="F657" s="522"/>
      <c r="G657" s="522"/>
      <c r="H657" s="522"/>
      <c r="I657" s="522"/>
      <c r="J657" s="522"/>
      <c r="M657" s="399"/>
      <c r="N657" s="399"/>
      <c r="O657" s="399"/>
      <c r="P657" s="453"/>
      <c r="R657" s="432" t="str">
        <f t="shared" si="12"/>
        <v>DELETE</v>
      </c>
    </row>
    <row r="658" spans="2:18" ht="36" customHeight="1">
      <c r="B658" s="415"/>
      <c r="C658" s="436"/>
      <c r="D658" s="522"/>
      <c r="E658" s="522"/>
      <c r="F658" s="522"/>
      <c r="G658" s="522"/>
      <c r="H658" s="522"/>
      <c r="I658" s="522"/>
      <c r="J658" s="522"/>
      <c r="M658" s="381"/>
      <c r="N658" s="381"/>
      <c r="O658" s="381"/>
      <c r="R658" s="432" t="str">
        <f t="shared" si="12"/>
        <v>DELETE</v>
      </c>
    </row>
    <row r="659" spans="2:18" ht="36" customHeight="1">
      <c r="B659" s="441"/>
      <c r="D659" s="522"/>
      <c r="E659" s="522"/>
      <c r="F659" s="522"/>
      <c r="G659" s="522"/>
      <c r="H659" s="522"/>
      <c r="I659" s="522"/>
      <c r="J659" s="522"/>
      <c r="M659" s="449"/>
      <c r="N659" s="449"/>
      <c r="O659" s="381" t="s">
        <v>102</v>
      </c>
      <c r="Q659" s="378">
        <f>MAX($Q$104:Q658)+1</f>
        <v>12</v>
      </c>
      <c r="R659" s="432" t="str">
        <f>R$717</f>
        <v>DELETE</v>
      </c>
    </row>
    <row r="660" spans="2:18" ht="36" customHeight="1">
      <c r="B660" s="441"/>
      <c r="D660" s="530" t="str">
        <f>Criteria!E9</f>
        <v>ABC PARTNERSHIP</v>
      </c>
      <c r="E660" s="522"/>
      <c r="F660" s="522"/>
      <c r="G660" s="522"/>
      <c r="H660" s="522"/>
      <c r="I660" s="522"/>
      <c r="J660" s="522"/>
      <c r="M660" s="449"/>
      <c r="N660" s="449"/>
      <c r="O660" s="431"/>
      <c r="R660" s="432" t="str">
        <f>R$717</f>
        <v>DELETE</v>
      </c>
    </row>
    <row r="661" spans="2:18" ht="36" customHeight="1">
      <c r="B661" s="441"/>
      <c r="D661" s="530" t="str">
        <f>Criteria!E10</f>
        <v>T/A SEAFRONT HOTEL, SEAFRONT RESTAURANT AND SURF SHOP</v>
      </c>
      <c r="E661" s="522"/>
      <c r="F661" s="522"/>
      <c r="G661" s="522"/>
      <c r="H661" s="522"/>
      <c r="I661" s="522"/>
      <c r="J661" s="522"/>
      <c r="M661" s="449"/>
      <c r="N661" s="449"/>
      <c r="O661" s="449"/>
      <c r="R661" s="432" t="str">
        <f>IF(R$717="DELETE","DELETE",IF(D661=0,"DELETE"," "))</f>
        <v>DELETE</v>
      </c>
    </row>
    <row r="662" spans="2:18" ht="36" customHeight="1">
      <c r="B662" s="441"/>
      <c r="D662" s="522"/>
      <c r="E662" s="522"/>
      <c r="F662" s="522"/>
      <c r="G662" s="522"/>
      <c r="H662" s="522"/>
      <c r="I662" s="522"/>
      <c r="J662" s="522"/>
      <c r="M662" s="449"/>
      <c r="N662" s="449"/>
      <c r="O662" s="449"/>
      <c r="R662" s="432" t="str">
        <f t="shared" ref="R662:R670" si="13">R$717</f>
        <v>DELETE</v>
      </c>
    </row>
    <row r="663" spans="2:18" ht="36" customHeight="1">
      <c r="B663" s="441"/>
      <c r="D663" s="530" t="s">
        <v>349</v>
      </c>
      <c r="E663" s="522"/>
      <c r="F663" s="522"/>
      <c r="G663" s="522"/>
      <c r="H663" s="522"/>
      <c r="I663" s="522"/>
      <c r="J663" s="522"/>
      <c r="M663" s="449"/>
      <c r="N663" s="449"/>
      <c r="O663" s="449"/>
      <c r="R663" s="432" t="str">
        <f t="shared" si="13"/>
        <v>DELETE</v>
      </c>
    </row>
    <row r="664" spans="2:18" ht="36" customHeight="1">
      <c r="B664" s="441"/>
      <c r="D664" s="530" t="str">
        <f>Criteria!E18</f>
        <v>28 FEBRUARY 2026</v>
      </c>
      <c r="E664" s="522"/>
      <c r="F664" s="522"/>
      <c r="G664" s="522"/>
      <c r="H664" s="522"/>
      <c r="I664" s="522"/>
      <c r="J664" s="522" t="s">
        <v>239</v>
      </c>
      <c r="M664" s="449"/>
      <c r="N664" s="449"/>
      <c r="O664" s="449"/>
      <c r="R664" s="432" t="str">
        <f t="shared" si="13"/>
        <v>DELETE</v>
      </c>
    </row>
    <row r="665" spans="2:18" ht="36" customHeight="1">
      <c r="B665" s="441"/>
      <c r="D665" s="522"/>
      <c r="E665" s="522"/>
      <c r="F665" s="522"/>
      <c r="G665" s="522"/>
      <c r="H665" s="522"/>
      <c r="I665" s="522"/>
      <c r="J665" s="522"/>
      <c r="M665" s="451"/>
      <c r="N665" s="451"/>
      <c r="O665" s="451"/>
      <c r="R665" s="432" t="str">
        <f t="shared" si="13"/>
        <v>DELETE</v>
      </c>
    </row>
    <row r="666" spans="2:18" ht="36" customHeight="1">
      <c r="B666" s="519"/>
      <c r="C666" s="442"/>
      <c r="D666" s="531"/>
      <c r="E666" s="531"/>
      <c r="F666" s="531"/>
      <c r="G666" s="531"/>
      <c r="H666" s="531"/>
      <c r="I666" s="531"/>
      <c r="J666" s="531"/>
      <c r="K666" s="442"/>
      <c r="L666" s="442"/>
      <c r="M666" s="461"/>
      <c r="N666" s="461"/>
      <c r="O666" s="461"/>
      <c r="P666" s="444"/>
      <c r="Q666" s="442"/>
      <c r="R666" s="432" t="str">
        <f t="shared" si="13"/>
        <v>DELETE</v>
      </c>
    </row>
    <row r="667" spans="2:18" ht="36" customHeight="1">
      <c r="B667" s="441"/>
      <c r="D667" s="522"/>
      <c r="E667" s="522"/>
      <c r="F667" s="522"/>
      <c r="G667" s="522"/>
      <c r="H667" s="522"/>
      <c r="I667" s="522"/>
      <c r="J667" s="522"/>
      <c r="M667" s="379">
        <f>Criteria!E20</f>
        <v>2026</v>
      </c>
      <c r="N667" s="379"/>
      <c r="O667" s="379">
        <f>Criteria!E25</f>
        <v>2025</v>
      </c>
      <c r="R667" s="432" t="str">
        <f t="shared" si="13"/>
        <v>DELETE</v>
      </c>
    </row>
    <row r="668" spans="2:18" ht="36" customHeight="1">
      <c r="B668" s="415"/>
      <c r="C668" s="436"/>
      <c r="D668" s="522"/>
      <c r="E668" s="522"/>
      <c r="F668" s="522"/>
      <c r="G668" s="522"/>
      <c r="H668" s="522"/>
      <c r="I668" s="522"/>
      <c r="J668" s="522"/>
      <c r="M668" s="381"/>
      <c r="N668" s="381"/>
      <c r="O668" s="381"/>
      <c r="R668" s="432" t="str">
        <f t="shared" si="13"/>
        <v>DELETE</v>
      </c>
    </row>
    <row r="669" spans="2:18" ht="36" customHeight="1">
      <c r="B669" s="415">
        <f>MAX($B$448:B668)+1</f>
        <v>5</v>
      </c>
      <c r="C669" s="530" t="s">
        <v>1024</v>
      </c>
      <c r="D669" s="522"/>
      <c r="E669" s="522"/>
      <c r="F669" s="522"/>
      <c r="G669" s="522"/>
      <c r="H669" s="522"/>
      <c r="I669" s="522"/>
      <c r="J669" s="522"/>
      <c r="M669" s="381"/>
      <c r="N669" s="381"/>
      <c r="O669" s="381"/>
      <c r="R669" s="432" t="str">
        <f t="shared" si="13"/>
        <v>DELETE</v>
      </c>
    </row>
    <row r="670" spans="2:18" ht="36" customHeight="1">
      <c r="B670" s="415"/>
      <c r="C670" s="530"/>
      <c r="D670" s="522"/>
      <c r="E670" s="522"/>
      <c r="F670" s="522"/>
      <c r="G670" s="522"/>
      <c r="H670" s="522"/>
      <c r="I670" s="522"/>
      <c r="J670" s="522"/>
      <c r="M670" s="381"/>
      <c r="N670" s="381"/>
      <c r="O670" s="381"/>
      <c r="R670" s="432" t="str">
        <f t="shared" si="13"/>
        <v>DELETE</v>
      </c>
    </row>
    <row r="671" spans="2:18" ht="36" customHeight="1">
      <c r="B671" s="415"/>
      <c r="C671" s="522">
        <f>TrialBalance!C140</f>
        <v>0</v>
      </c>
      <c r="D671" s="533"/>
      <c r="E671" s="522"/>
      <c r="F671" s="522"/>
      <c r="G671" s="522"/>
      <c r="H671" s="522"/>
      <c r="I671" s="522"/>
      <c r="J671" s="522"/>
      <c r="M671" s="381">
        <f>TrialBalance!L140</f>
        <v>0</v>
      </c>
      <c r="N671" s="381"/>
      <c r="O671" s="381">
        <f>TrialBalance!N140</f>
        <v>0</v>
      </c>
      <c r="R671" s="432" t="str">
        <f t="shared" ref="R671:R714" si="14">IF(M671+O671=0,"DELETE"," ")</f>
        <v>DELETE</v>
      </c>
    </row>
    <row r="672" spans="2:18" ht="36" customHeight="1">
      <c r="B672" s="415"/>
      <c r="C672" s="522">
        <f>TrialBalance!C141</f>
        <v>0</v>
      </c>
      <c r="D672" s="533"/>
      <c r="E672" s="522"/>
      <c r="F672" s="522"/>
      <c r="G672" s="522"/>
      <c r="H672" s="522"/>
      <c r="I672" s="522"/>
      <c r="J672" s="522"/>
      <c r="M672" s="381">
        <f>TrialBalance!L141</f>
        <v>0</v>
      </c>
      <c r="N672" s="381"/>
      <c r="O672" s="381">
        <f>TrialBalance!N141</f>
        <v>0</v>
      </c>
      <c r="R672" s="432" t="str">
        <f t="shared" si="14"/>
        <v>DELETE</v>
      </c>
    </row>
    <row r="673" spans="2:18" ht="36" customHeight="1">
      <c r="B673" s="415"/>
      <c r="C673" s="522">
        <f>TrialBalance!C142</f>
        <v>0</v>
      </c>
      <c r="D673" s="533"/>
      <c r="E673" s="522"/>
      <c r="F673" s="522"/>
      <c r="G673" s="522"/>
      <c r="H673" s="522"/>
      <c r="I673" s="522"/>
      <c r="J673" s="522"/>
      <c r="M673" s="381">
        <f>TrialBalance!L142</f>
        <v>0</v>
      </c>
      <c r="N673" s="381"/>
      <c r="O673" s="381">
        <f>TrialBalance!N142</f>
        <v>0</v>
      </c>
      <c r="R673" s="432" t="str">
        <f t="shared" si="14"/>
        <v>DELETE</v>
      </c>
    </row>
    <row r="674" spans="2:18" ht="36" customHeight="1">
      <c r="B674" s="415"/>
      <c r="C674" s="522">
        <f>TrialBalance!C143</f>
        <v>0</v>
      </c>
      <c r="D674" s="533"/>
      <c r="E674" s="522"/>
      <c r="F674" s="522"/>
      <c r="G674" s="522"/>
      <c r="H674" s="522"/>
      <c r="I674" s="522"/>
      <c r="J674" s="522"/>
      <c r="M674" s="381">
        <f>TrialBalance!L143</f>
        <v>0</v>
      </c>
      <c r="N674" s="381"/>
      <c r="O674" s="381">
        <f>TrialBalance!N143</f>
        <v>0</v>
      </c>
      <c r="R674" s="432" t="str">
        <f t="shared" si="14"/>
        <v>DELETE</v>
      </c>
    </row>
    <row r="675" spans="2:18" ht="36" customHeight="1">
      <c r="B675" s="415"/>
      <c r="C675" s="522">
        <f>TrialBalance!C144</f>
        <v>0</v>
      </c>
      <c r="D675" s="533"/>
      <c r="E675" s="522"/>
      <c r="F675" s="522"/>
      <c r="G675" s="522"/>
      <c r="H675" s="522"/>
      <c r="I675" s="522"/>
      <c r="J675" s="522"/>
      <c r="M675" s="381">
        <f>TrialBalance!L144</f>
        <v>0</v>
      </c>
      <c r="N675" s="381"/>
      <c r="O675" s="381">
        <f>TrialBalance!N144</f>
        <v>0</v>
      </c>
      <c r="R675" s="432" t="str">
        <f t="shared" si="14"/>
        <v>DELETE</v>
      </c>
    </row>
    <row r="676" spans="2:18" ht="36" customHeight="1">
      <c r="B676" s="415"/>
      <c r="C676" s="522">
        <f>TrialBalance!C145</f>
        <v>0</v>
      </c>
      <c r="D676" s="533"/>
      <c r="E676" s="522"/>
      <c r="F676" s="522"/>
      <c r="G676" s="522"/>
      <c r="H676" s="522"/>
      <c r="I676" s="522"/>
      <c r="J676" s="522"/>
      <c r="M676" s="381">
        <f>TrialBalance!L145</f>
        <v>0</v>
      </c>
      <c r="N676" s="381"/>
      <c r="O676" s="381">
        <f>TrialBalance!N145</f>
        <v>0</v>
      </c>
      <c r="R676" s="432" t="str">
        <f t="shared" si="14"/>
        <v>DELETE</v>
      </c>
    </row>
    <row r="677" spans="2:18" ht="36" customHeight="1">
      <c r="B677" s="415"/>
      <c r="C677" s="522">
        <f>TrialBalance!C146</f>
        <v>0</v>
      </c>
      <c r="D677" s="533"/>
      <c r="E677" s="522"/>
      <c r="F677" s="522"/>
      <c r="G677" s="522"/>
      <c r="H677" s="522"/>
      <c r="I677" s="522"/>
      <c r="J677" s="522"/>
      <c r="M677" s="381">
        <f>TrialBalance!L146</f>
        <v>0</v>
      </c>
      <c r="N677" s="381"/>
      <c r="O677" s="381">
        <f>TrialBalance!N146</f>
        <v>0</v>
      </c>
      <c r="R677" s="432" t="str">
        <f t="shared" si="14"/>
        <v>DELETE</v>
      </c>
    </row>
    <row r="678" spans="2:18" ht="36" customHeight="1">
      <c r="B678" s="415"/>
      <c r="C678" s="522">
        <f>TrialBalance!C147</f>
        <v>0</v>
      </c>
      <c r="D678" s="533"/>
      <c r="E678" s="522"/>
      <c r="F678" s="522"/>
      <c r="G678" s="522"/>
      <c r="H678" s="522"/>
      <c r="I678" s="522"/>
      <c r="J678" s="522"/>
      <c r="M678" s="381">
        <f>TrialBalance!L147</f>
        <v>0</v>
      </c>
      <c r="N678" s="381"/>
      <c r="O678" s="381">
        <f>TrialBalance!N147</f>
        <v>0</v>
      </c>
      <c r="R678" s="432" t="str">
        <f t="shared" si="14"/>
        <v>DELETE</v>
      </c>
    </row>
    <row r="679" spans="2:18" ht="36" customHeight="1">
      <c r="B679" s="415"/>
      <c r="C679" s="522">
        <f>TrialBalance!C148</f>
        <v>0</v>
      </c>
      <c r="D679" s="533"/>
      <c r="E679" s="522"/>
      <c r="F679" s="522"/>
      <c r="G679" s="522"/>
      <c r="H679" s="522"/>
      <c r="I679" s="522"/>
      <c r="J679" s="522"/>
      <c r="M679" s="381">
        <f>TrialBalance!L148</f>
        <v>0</v>
      </c>
      <c r="N679" s="381"/>
      <c r="O679" s="381">
        <f>TrialBalance!N148</f>
        <v>0</v>
      </c>
      <c r="R679" s="432" t="str">
        <f>IF(M679+O679=0,"DELETE"," ")</f>
        <v>DELETE</v>
      </c>
    </row>
    <row r="680" spans="2:18" ht="36" customHeight="1">
      <c r="B680" s="415"/>
      <c r="C680" s="522">
        <f>TrialBalance!C149</f>
        <v>0</v>
      </c>
      <c r="D680" s="533"/>
      <c r="E680" s="522"/>
      <c r="F680" s="522"/>
      <c r="G680" s="522"/>
      <c r="H680" s="522"/>
      <c r="I680" s="522"/>
      <c r="J680" s="522"/>
      <c r="M680" s="381">
        <f>TrialBalance!L149</f>
        <v>0</v>
      </c>
      <c r="N680" s="381"/>
      <c r="O680" s="381">
        <f>TrialBalance!N149</f>
        <v>0</v>
      </c>
      <c r="R680" s="432" t="str">
        <f>IF(M680+O680=0,"DELETE"," ")</f>
        <v>DELETE</v>
      </c>
    </row>
    <row r="681" spans="2:18" ht="36" customHeight="1">
      <c r="B681" s="415"/>
      <c r="C681" s="522" t="str">
        <f>TrialBalance!C150</f>
        <v>Finance leases - Seafront Hotel</v>
      </c>
      <c r="D681" s="533"/>
      <c r="E681" s="522"/>
      <c r="F681" s="522"/>
      <c r="G681" s="522"/>
      <c r="H681" s="522"/>
      <c r="I681" s="522"/>
      <c r="J681" s="522"/>
      <c r="M681" s="381">
        <f>TrialBalance!L150</f>
        <v>0</v>
      </c>
      <c r="N681" s="381"/>
      <c r="O681" s="381">
        <f>TrialBalance!N150</f>
        <v>0</v>
      </c>
      <c r="R681" s="432" t="str">
        <f t="shared" si="14"/>
        <v>DELETE</v>
      </c>
    </row>
    <row r="682" spans="2:18" ht="36" customHeight="1">
      <c r="B682" s="415"/>
      <c r="C682" s="522">
        <f>TrialBalanceA!C140</f>
        <v>0</v>
      </c>
      <c r="D682" s="533"/>
      <c r="E682" s="522"/>
      <c r="F682" s="522"/>
      <c r="G682" s="522"/>
      <c r="H682" s="522"/>
      <c r="I682" s="522"/>
      <c r="J682" s="522"/>
      <c r="M682" s="381">
        <f>TrialBalanceA!I140</f>
        <v>0</v>
      </c>
      <c r="N682" s="381"/>
      <c r="O682" s="381">
        <f>TrialBalanceA!K140</f>
        <v>0</v>
      </c>
      <c r="R682" s="432" t="str">
        <f t="shared" si="14"/>
        <v>DELETE</v>
      </c>
    </row>
    <row r="683" spans="2:18" ht="36" customHeight="1">
      <c r="B683" s="415"/>
      <c r="C683" s="522">
        <f>TrialBalanceA!C141</f>
        <v>0</v>
      </c>
      <c r="D683" s="533"/>
      <c r="E683" s="522"/>
      <c r="F683" s="522"/>
      <c r="G683" s="522"/>
      <c r="H683" s="522"/>
      <c r="I683" s="522"/>
      <c r="J683" s="522"/>
      <c r="M683" s="381">
        <f>TrialBalanceA!I141</f>
        <v>0</v>
      </c>
      <c r="N683" s="381"/>
      <c r="O683" s="381">
        <f>TrialBalanceA!K141</f>
        <v>0</v>
      </c>
      <c r="R683" s="432" t="str">
        <f t="shared" si="14"/>
        <v>DELETE</v>
      </c>
    </row>
    <row r="684" spans="2:18" ht="36" customHeight="1">
      <c r="B684" s="415"/>
      <c r="C684" s="522">
        <f>TrialBalanceA!C142</f>
        <v>0</v>
      </c>
      <c r="D684" s="533"/>
      <c r="E684" s="522"/>
      <c r="F684" s="522"/>
      <c r="G684" s="522"/>
      <c r="H684" s="522"/>
      <c r="I684" s="522"/>
      <c r="J684" s="522"/>
      <c r="M684" s="381">
        <f>TrialBalanceA!I142</f>
        <v>0</v>
      </c>
      <c r="N684" s="381"/>
      <c r="O684" s="381">
        <f>TrialBalanceA!K142</f>
        <v>0</v>
      </c>
      <c r="R684" s="432" t="str">
        <f t="shared" si="14"/>
        <v>DELETE</v>
      </c>
    </row>
    <row r="685" spans="2:18" ht="36" customHeight="1">
      <c r="B685" s="415"/>
      <c r="C685" s="522">
        <f>TrialBalanceA!C143</f>
        <v>0</v>
      </c>
      <c r="D685" s="533"/>
      <c r="E685" s="522"/>
      <c r="F685" s="522"/>
      <c r="G685" s="522"/>
      <c r="H685" s="522"/>
      <c r="I685" s="522"/>
      <c r="J685" s="522"/>
      <c r="M685" s="381">
        <f>TrialBalanceA!I143</f>
        <v>0</v>
      </c>
      <c r="N685" s="381"/>
      <c r="O685" s="381">
        <f>TrialBalanceA!K143</f>
        <v>0</v>
      </c>
      <c r="R685" s="432" t="str">
        <f t="shared" si="14"/>
        <v>DELETE</v>
      </c>
    </row>
    <row r="686" spans="2:18" ht="36" customHeight="1">
      <c r="B686" s="415"/>
      <c r="C686" s="522">
        <f>TrialBalanceA!C144</f>
        <v>0</v>
      </c>
      <c r="D686" s="533"/>
      <c r="E686" s="522"/>
      <c r="F686" s="522"/>
      <c r="G686" s="522"/>
      <c r="H686" s="522"/>
      <c r="I686" s="522"/>
      <c r="J686" s="522"/>
      <c r="M686" s="381">
        <f>TrialBalanceA!I144</f>
        <v>0</v>
      </c>
      <c r="N686" s="381"/>
      <c r="O686" s="381">
        <f>TrialBalanceA!K144</f>
        <v>0</v>
      </c>
      <c r="R686" s="432" t="str">
        <f t="shared" si="14"/>
        <v>DELETE</v>
      </c>
    </row>
    <row r="687" spans="2:18" ht="36" customHeight="1">
      <c r="B687" s="415"/>
      <c r="C687" s="522">
        <f>TrialBalanceA!C145</f>
        <v>0</v>
      </c>
      <c r="D687" s="533"/>
      <c r="E687" s="522"/>
      <c r="F687" s="522"/>
      <c r="G687" s="522"/>
      <c r="H687" s="522"/>
      <c r="I687" s="522"/>
      <c r="J687" s="522"/>
      <c r="M687" s="381">
        <f>TrialBalanceA!I145</f>
        <v>0</v>
      </c>
      <c r="N687" s="381"/>
      <c r="O687" s="381">
        <f>TrialBalanceA!K145</f>
        <v>0</v>
      </c>
      <c r="R687" s="432" t="str">
        <f t="shared" si="14"/>
        <v>DELETE</v>
      </c>
    </row>
    <row r="688" spans="2:18" ht="36" customHeight="1">
      <c r="B688" s="415"/>
      <c r="C688" s="522">
        <f>TrialBalanceA!C146</f>
        <v>0</v>
      </c>
      <c r="D688" s="533"/>
      <c r="E688" s="522"/>
      <c r="F688" s="522"/>
      <c r="G688" s="522"/>
      <c r="H688" s="522"/>
      <c r="I688" s="522"/>
      <c r="J688" s="522"/>
      <c r="M688" s="381">
        <f>TrialBalanceA!I146</f>
        <v>0</v>
      </c>
      <c r="N688" s="381"/>
      <c r="O688" s="381">
        <f>TrialBalanceA!K146</f>
        <v>0</v>
      </c>
      <c r="R688" s="432" t="str">
        <f t="shared" si="14"/>
        <v>DELETE</v>
      </c>
    </row>
    <row r="689" spans="2:18" ht="36" customHeight="1">
      <c r="B689" s="415"/>
      <c r="C689" s="522">
        <f>TrialBalanceA!C147</f>
        <v>0</v>
      </c>
      <c r="D689" s="533"/>
      <c r="E689" s="522"/>
      <c r="F689" s="522"/>
      <c r="G689" s="522"/>
      <c r="H689" s="522"/>
      <c r="I689" s="522"/>
      <c r="J689" s="522"/>
      <c r="M689" s="381">
        <f>TrialBalanceA!I147</f>
        <v>0</v>
      </c>
      <c r="N689" s="381"/>
      <c r="O689" s="381">
        <f>TrialBalanceA!K147</f>
        <v>0</v>
      </c>
      <c r="R689" s="432" t="str">
        <f t="shared" si="14"/>
        <v>DELETE</v>
      </c>
    </row>
    <row r="690" spans="2:18" ht="36" customHeight="1">
      <c r="B690" s="415"/>
      <c r="C690" s="522">
        <f>TrialBalanceA!C148</f>
        <v>0</v>
      </c>
      <c r="D690" s="533"/>
      <c r="E690" s="522"/>
      <c r="F690" s="522"/>
      <c r="G690" s="522"/>
      <c r="H690" s="522"/>
      <c r="I690" s="522"/>
      <c r="J690" s="522"/>
      <c r="M690" s="381">
        <f>TrialBalanceA!I148</f>
        <v>0</v>
      </c>
      <c r="N690" s="381"/>
      <c r="O690" s="381">
        <f>TrialBalanceA!K148</f>
        <v>0</v>
      </c>
      <c r="R690" s="432" t="str">
        <f t="shared" si="14"/>
        <v>DELETE</v>
      </c>
    </row>
    <row r="691" spans="2:18" ht="36" customHeight="1">
      <c r="B691" s="415"/>
      <c r="C691" s="522">
        <f>TrialBalanceA!C149</f>
        <v>0</v>
      </c>
      <c r="D691" s="533"/>
      <c r="E691" s="522"/>
      <c r="F691" s="522"/>
      <c r="G691" s="522"/>
      <c r="H691" s="522"/>
      <c r="I691" s="522"/>
      <c r="J691" s="522"/>
      <c r="M691" s="381">
        <f>TrialBalanceA!I149</f>
        <v>0</v>
      </c>
      <c r="N691" s="381"/>
      <c r="O691" s="381">
        <f>TrialBalanceA!K149</f>
        <v>0</v>
      </c>
      <c r="R691" s="432" t="str">
        <f t="shared" si="14"/>
        <v>DELETE</v>
      </c>
    </row>
    <row r="692" spans="2:18" ht="36" customHeight="1">
      <c r="B692" s="415"/>
      <c r="C692" s="522" t="str">
        <f>TrialBalanceA!C150</f>
        <v>Finance leases - Seafront Restaurant</v>
      </c>
      <c r="D692" s="533"/>
      <c r="E692" s="522"/>
      <c r="F692" s="522"/>
      <c r="G692" s="522"/>
      <c r="H692" s="522"/>
      <c r="I692" s="522"/>
      <c r="J692" s="522"/>
      <c r="M692" s="381">
        <f>TrialBalanceA!I150</f>
        <v>0</v>
      </c>
      <c r="N692" s="381"/>
      <c r="O692" s="381">
        <f>TrialBalanceA!K150</f>
        <v>0</v>
      </c>
      <c r="R692" s="432" t="str">
        <f t="shared" si="14"/>
        <v>DELETE</v>
      </c>
    </row>
    <row r="693" spans="2:18" ht="36" customHeight="1">
      <c r="B693" s="415"/>
      <c r="C693" s="522">
        <f>TrialBalanceB!C140</f>
        <v>0</v>
      </c>
      <c r="D693" s="533"/>
      <c r="E693" s="522"/>
      <c r="F693" s="522"/>
      <c r="G693" s="522"/>
      <c r="H693" s="522"/>
      <c r="I693" s="522"/>
      <c r="J693" s="522"/>
      <c r="M693" s="381">
        <f>TrialBalanceB!I140</f>
        <v>0</v>
      </c>
      <c r="N693" s="381"/>
      <c r="O693" s="381">
        <f>TrialBalanceB!K140</f>
        <v>0</v>
      </c>
      <c r="R693" s="432" t="str">
        <f t="shared" si="14"/>
        <v>DELETE</v>
      </c>
    </row>
    <row r="694" spans="2:18" ht="36" customHeight="1">
      <c r="B694" s="415"/>
      <c r="C694" s="522">
        <f>TrialBalanceB!C141</f>
        <v>0</v>
      </c>
      <c r="D694" s="533"/>
      <c r="E694" s="522"/>
      <c r="F694" s="522"/>
      <c r="G694" s="522"/>
      <c r="H694" s="522"/>
      <c r="I694" s="522"/>
      <c r="J694" s="522"/>
      <c r="M694" s="381">
        <f>TrialBalanceB!I141</f>
        <v>0</v>
      </c>
      <c r="N694" s="381"/>
      <c r="O694" s="381">
        <f>TrialBalanceB!K141</f>
        <v>0</v>
      </c>
      <c r="R694" s="432" t="str">
        <f t="shared" si="14"/>
        <v>DELETE</v>
      </c>
    </row>
    <row r="695" spans="2:18" ht="36" customHeight="1">
      <c r="B695" s="415"/>
      <c r="C695" s="522">
        <f>TrialBalanceB!C142</f>
        <v>0</v>
      </c>
      <c r="D695" s="533"/>
      <c r="E695" s="522"/>
      <c r="F695" s="522"/>
      <c r="G695" s="522"/>
      <c r="H695" s="522"/>
      <c r="I695" s="522"/>
      <c r="J695" s="522"/>
      <c r="M695" s="381">
        <f>TrialBalanceB!I142</f>
        <v>0</v>
      </c>
      <c r="N695" s="381"/>
      <c r="O695" s="381">
        <f>TrialBalanceB!K142</f>
        <v>0</v>
      </c>
      <c r="R695" s="432" t="str">
        <f t="shared" si="14"/>
        <v>DELETE</v>
      </c>
    </row>
    <row r="696" spans="2:18" ht="36" customHeight="1">
      <c r="B696" s="415"/>
      <c r="C696" s="522">
        <f>TrialBalanceB!C143</f>
        <v>0</v>
      </c>
      <c r="D696" s="533"/>
      <c r="E696" s="522"/>
      <c r="F696" s="522"/>
      <c r="G696" s="522"/>
      <c r="H696" s="522"/>
      <c r="I696" s="522"/>
      <c r="J696" s="522"/>
      <c r="M696" s="381">
        <f>TrialBalanceB!I143</f>
        <v>0</v>
      </c>
      <c r="N696" s="381"/>
      <c r="O696" s="381">
        <f>TrialBalanceB!K143</f>
        <v>0</v>
      </c>
      <c r="R696" s="432" t="str">
        <f t="shared" si="14"/>
        <v>DELETE</v>
      </c>
    </row>
    <row r="697" spans="2:18" ht="36" customHeight="1">
      <c r="B697" s="415"/>
      <c r="C697" s="522">
        <f>TrialBalanceB!C144</f>
        <v>0</v>
      </c>
      <c r="D697" s="533"/>
      <c r="E697" s="522"/>
      <c r="F697" s="522"/>
      <c r="G697" s="522"/>
      <c r="H697" s="522"/>
      <c r="I697" s="522"/>
      <c r="J697" s="522"/>
      <c r="M697" s="381">
        <f>TrialBalanceB!I144</f>
        <v>0</v>
      </c>
      <c r="N697" s="381"/>
      <c r="O697" s="381">
        <f>TrialBalanceB!K144</f>
        <v>0</v>
      </c>
      <c r="R697" s="432" t="str">
        <f t="shared" si="14"/>
        <v>DELETE</v>
      </c>
    </row>
    <row r="698" spans="2:18" ht="36" customHeight="1">
      <c r="B698" s="415"/>
      <c r="C698" s="522">
        <f>TrialBalanceB!C145</f>
        <v>0</v>
      </c>
      <c r="D698" s="533"/>
      <c r="E698" s="522"/>
      <c r="F698" s="522"/>
      <c r="G698" s="522"/>
      <c r="H698" s="522"/>
      <c r="I698" s="522"/>
      <c r="J698" s="522"/>
      <c r="M698" s="381">
        <f>TrialBalanceB!I145</f>
        <v>0</v>
      </c>
      <c r="N698" s="381"/>
      <c r="O698" s="381">
        <f>TrialBalanceB!K145</f>
        <v>0</v>
      </c>
      <c r="R698" s="432" t="str">
        <f t="shared" si="14"/>
        <v>DELETE</v>
      </c>
    </row>
    <row r="699" spans="2:18" ht="36" customHeight="1">
      <c r="B699" s="415"/>
      <c r="C699" s="522">
        <f>TrialBalanceB!C146</f>
        <v>0</v>
      </c>
      <c r="D699" s="533"/>
      <c r="E699" s="522"/>
      <c r="F699" s="522"/>
      <c r="G699" s="522"/>
      <c r="H699" s="522"/>
      <c r="I699" s="522"/>
      <c r="J699" s="522"/>
      <c r="M699" s="381">
        <f>TrialBalanceB!I146</f>
        <v>0</v>
      </c>
      <c r="N699" s="381"/>
      <c r="O699" s="381">
        <f>TrialBalanceB!K146</f>
        <v>0</v>
      </c>
      <c r="R699" s="432" t="str">
        <f t="shared" si="14"/>
        <v>DELETE</v>
      </c>
    </row>
    <row r="700" spans="2:18" ht="36" customHeight="1">
      <c r="B700" s="415"/>
      <c r="C700" s="522">
        <f>TrialBalanceB!C147</f>
        <v>0</v>
      </c>
      <c r="D700" s="533"/>
      <c r="E700" s="522"/>
      <c r="F700" s="522"/>
      <c r="G700" s="522"/>
      <c r="H700" s="522"/>
      <c r="I700" s="522"/>
      <c r="J700" s="522"/>
      <c r="M700" s="381">
        <f>TrialBalanceB!I147</f>
        <v>0</v>
      </c>
      <c r="N700" s="381"/>
      <c r="O700" s="381">
        <f>TrialBalanceB!K147</f>
        <v>0</v>
      </c>
      <c r="R700" s="432" t="str">
        <f t="shared" si="14"/>
        <v>DELETE</v>
      </c>
    </row>
    <row r="701" spans="2:18" ht="36" customHeight="1">
      <c r="B701" s="415"/>
      <c r="C701" s="522">
        <f>TrialBalanceB!C148</f>
        <v>0</v>
      </c>
      <c r="D701" s="533"/>
      <c r="E701" s="522"/>
      <c r="F701" s="522"/>
      <c r="G701" s="522"/>
      <c r="H701" s="522"/>
      <c r="I701" s="522"/>
      <c r="J701" s="522"/>
      <c r="M701" s="381">
        <f>TrialBalanceB!I148</f>
        <v>0</v>
      </c>
      <c r="N701" s="381"/>
      <c r="O701" s="381">
        <f>TrialBalanceB!K148</f>
        <v>0</v>
      </c>
      <c r="R701" s="432" t="str">
        <f t="shared" si="14"/>
        <v>DELETE</v>
      </c>
    </row>
    <row r="702" spans="2:18" ht="36" customHeight="1">
      <c r="B702" s="415"/>
      <c r="C702" s="522">
        <f>TrialBalanceB!C149</f>
        <v>0</v>
      </c>
      <c r="D702" s="533"/>
      <c r="E702" s="522"/>
      <c r="F702" s="522"/>
      <c r="G702" s="522"/>
      <c r="H702" s="522"/>
      <c r="I702" s="522"/>
      <c r="J702" s="522"/>
      <c r="M702" s="381">
        <f>TrialBalanceB!I149</f>
        <v>0</v>
      </c>
      <c r="N702" s="381"/>
      <c r="O702" s="381">
        <f>TrialBalanceB!K149</f>
        <v>0</v>
      </c>
      <c r="R702" s="432" t="str">
        <f t="shared" si="14"/>
        <v>DELETE</v>
      </c>
    </row>
    <row r="703" spans="2:18" ht="36" customHeight="1">
      <c r="B703" s="415"/>
      <c r="C703" s="522" t="str">
        <f>TrialBalanceB!C150</f>
        <v>Finance leases - Surf Shop</v>
      </c>
      <c r="D703" s="533"/>
      <c r="E703" s="522"/>
      <c r="F703" s="522"/>
      <c r="G703" s="522"/>
      <c r="H703" s="522"/>
      <c r="I703" s="522"/>
      <c r="J703" s="522"/>
      <c r="M703" s="381">
        <f>TrialBalanceB!I150</f>
        <v>0</v>
      </c>
      <c r="N703" s="381"/>
      <c r="O703" s="381">
        <f>TrialBalanceB!K150</f>
        <v>0</v>
      </c>
      <c r="R703" s="432" t="str">
        <f t="shared" si="14"/>
        <v>DELETE</v>
      </c>
    </row>
    <row r="704" spans="2:18" ht="36" customHeight="1">
      <c r="B704" s="415"/>
      <c r="C704" s="522">
        <f>TrialBalanceC!C140</f>
        <v>0</v>
      </c>
      <c r="D704" s="533"/>
      <c r="E704" s="522"/>
      <c r="F704" s="522"/>
      <c r="G704" s="522"/>
      <c r="H704" s="522"/>
      <c r="I704" s="522"/>
      <c r="J704" s="522"/>
      <c r="M704" s="381">
        <f>TrialBalanceC!I140</f>
        <v>0</v>
      </c>
      <c r="N704" s="381"/>
      <c r="O704" s="381">
        <f>TrialBalanceC!K140</f>
        <v>0</v>
      </c>
      <c r="R704" s="432" t="str">
        <f t="shared" si="14"/>
        <v>DELETE</v>
      </c>
    </row>
    <row r="705" spans="2:18" ht="36" customHeight="1">
      <c r="B705" s="415"/>
      <c r="C705" s="522">
        <f>TrialBalanceC!C141</f>
        <v>0</v>
      </c>
      <c r="D705" s="533"/>
      <c r="E705" s="522"/>
      <c r="F705" s="522"/>
      <c r="G705" s="522"/>
      <c r="H705" s="522"/>
      <c r="I705" s="522"/>
      <c r="J705" s="522"/>
      <c r="M705" s="381">
        <f>TrialBalanceC!I141</f>
        <v>0</v>
      </c>
      <c r="N705" s="381"/>
      <c r="O705" s="381">
        <f>TrialBalanceC!K141</f>
        <v>0</v>
      </c>
      <c r="R705" s="432" t="str">
        <f t="shared" si="14"/>
        <v>DELETE</v>
      </c>
    </row>
    <row r="706" spans="2:18" ht="36" customHeight="1">
      <c r="B706" s="415"/>
      <c r="C706" s="522">
        <f>TrialBalanceC!C142</f>
        <v>0</v>
      </c>
      <c r="D706" s="533"/>
      <c r="E706" s="522"/>
      <c r="F706" s="522"/>
      <c r="G706" s="522"/>
      <c r="H706" s="522"/>
      <c r="I706" s="522"/>
      <c r="J706" s="522"/>
      <c r="M706" s="381">
        <f>TrialBalanceC!I142</f>
        <v>0</v>
      </c>
      <c r="N706" s="381"/>
      <c r="O706" s="381">
        <f>TrialBalanceC!K142</f>
        <v>0</v>
      </c>
      <c r="R706" s="432" t="str">
        <f t="shared" si="14"/>
        <v>DELETE</v>
      </c>
    </row>
    <row r="707" spans="2:18" ht="36" customHeight="1">
      <c r="B707" s="415"/>
      <c r="C707" s="522">
        <f>TrialBalanceC!C143</f>
        <v>0</v>
      </c>
      <c r="D707" s="533"/>
      <c r="E707" s="522"/>
      <c r="F707" s="522"/>
      <c r="G707" s="522"/>
      <c r="H707" s="522"/>
      <c r="I707" s="522"/>
      <c r="J707" s="522"/>
      <c r="M707" s="381">
        <f>TrialBalanceC!I143</f>
        <v>0</v>
      </c>
      <c r="N707" s="381"/>
      <c r="O707" s="381">
        <f>TrialBalanceC!K143</f>
        <v>0</v>
      </c>
      <c r="R707" s="432" t="str">
        <f t="shared" si="14"/>
        <v>DELETE</v>
      </c>
    </row>
    <row r="708" spans="2:18" ht="36" customHeight="1">
      <c r="B708" s="415"/>
      <c r="C708" s="522">
        <f>TrialBalanceC!C144</f>
        <v>0</v>
      </c>
      <c r="D708" s="533"/>
      <c r="E708" s="522"/>
      <c r="F708" s="522"/>
      <c r="G708" s="522"/>
      <c r="H708" s="522"/>
      <c r="I708" s="522"/>
      <c r="J708" s="522"/>
      <c r="M708" s="381">
        <f>TrialBalanceC!I144</f>
        <v>0</v>
      </c>
      <c r="N708" s="381"/>
      <c r="O708" s="381">
        <f>TrialBalanceC!K144</f>
        <v>0</v>
      </c>
      <c r="R708" s="432" t="str">
        <f t="shared" si="14"/>
        <v>DELETE</v>
      </c>
    </row>
    <row r="709" spans="2:18" ht="36" customHeight="1">
      <c r="B709" s="415"/>
      <c r="C709" s="522">
        <f>TrialBalanceC!C145</f>
        <v>0</v>
      </c>
      <c r="D709" s="533"/>
      <c r="E709" s="522"/>
      <c r="F709" s="522"/>
      <c r="G709" s="522"/>
      <c r="H709" s="522"/>
      <c r="I709" s="522"/>
      <c r="J709" s="522"/>
      <c r="M709" s="381">
        <f>TrialBalanceC!I145</f>
        <v>0</v>
      </c>
      <c r="N709" s="381"/>
      <c r="O709" s="381">
        <f>TrialBalanceC!K145</f>
        <v>0</v>
      </c>
      <c r="R709" s="432" t="str">
        <f t="shared" si="14"/>
        <v>DELETE</v>
      </c>
    </row>
    <row r="710" spans="2:18" ht="36" customHeight="1">
      <c r="B710" s="415"/>
      <c r="C710" s="522">
        <f>TrialBalanceC!C146</f>
        <v>0</v>
      </c>
      <c r="D710" s="533"/>
      <c r="E710" s="522"/>
      <c r="F710" s="522"/>
      <c r="G710" s="522"/>
      <c r="H710" s="522"/>
      <c r="I710" s="522"/>
      <c r="J710" s="522"/>
      <c r="M710" s="381">
        <f>TrialBalanceC!I146</f>
        <v>0</v>
      </c>
      <c r="N710" s="381"/>
      <c r="O710" s="381">
        <f>TrialBalanceC!K146</f>
        <v>0</v>
      </c>
      <c r="R710" s="432" t="str">
        <f t="shared" si="14"/>
        <v>DELETE</v>
      </c>
    </row>
    <row r="711" spans="2:18" ht="36" customHeight="1">
      <c r="B711" s="415"/>
      <c r="C711" s="522">
        <f>TrialBalanceC!C147</f>
        <v>0</v>
      </c>
      <c r="D711" s="533"/>
      <c r="E711" s="522"/>
      <c r="F711" s="522"/>
      <c r="G711" s="522"/>
      <c r="H711" s="522"/>
      <c r="I711" s="522"/>
      <c r="J711" s="522"/>
      <c r="M711" s="381">
        <f>TrialBalanceC!I147</f>
        <v>0</v>
      </c>
      <c r="N711" s="381"/>
      <c r="O711" s="381">
        <f>TrialBalanceC!K147</f>
        <v>0</v>
      </c>
      <c r="R711" s="432" t="str">
        <f t="shared" si="14"/>
        <v>DELETE</v>
      </c>
    </row>
    <row r="712" spans="2:18" ht="36" customHeight="1">
      <c r="B712" s="415"/>
      <c r="C712" s="522">
        <f>TrialBalanceC!C148</f>
        <v>0</v>
      </c>
      <c r="D712" s="533"/>
      <c r="E712" s="522"/>
      <c r="F712" s="522"/>
      <c r="G712" s="522"/>
      <c r="H712" s="522"/>
      <c r="I712" s="522"/>
      <c r="J712" s="522"/>
      <c r="M712" s="381">
        <f>TrialBalanceC!I148</f>
        <v>0</v>
      </c>
      <c r="N712" s="381"/>
      <c r="O712" s="381">
        <f>TrialBalanceC!K148</f>
        <v>0</v>
      </c>
      <c r="R712" s="432" t="str">
        <f t="shared" si="14"/>
        <v>DELETE</v>
      </c>
    </row>
    <row r="713" spans="2:18" ht="36" customHeight="1">
      <c r="B713" s="415"/>
      <c r="C713" s="522">
        <f>TrialBalanceC!C149</f>
        <v>0</v>
      </c>
      <c r="D713" s="533"/>
      <c r="E713" s="522"/>
      <c r="F713" s="522"/>
      <c r="G713" s="522"/>
      <c r="H713" s="522"/>
      <c r="I713" s="522"/>
      <c r="J713" s="522"/>
      <c r="M713" s="381">
        <f>TrialBalanceC!I149</f>
        <v>0</v>
      </c>
      <c r="N713" s="381"/>
      <c r="O713" s="381">
        <f>TrialBalanceC!K149</f>
        <v>0</v>
      </c>
      <c r="R713" s="432" t="str">
        <f>IF(M713+O713=0,"DELETE"," ")</f>
        <v>DELETE</v>
      </c>
    </row>
    <row r="714" spans="2:18" ht="36" customHeight="1">
      <c r="B714" s="415"/>
      <c r="C714" s="522" t="str">
        <f>TrialBalanceC!C150</f>
        <v xml:space="preserve">Finance leases - </v>
      </c>
      <c r="D714" s="533"/>
      <c r="E714" s="522"/>
      <c r="F714" s="522"/>
      <c r="G714" s="522"/>
      <c r="H714" s="522"/>
      <c r="I714" s="522"/>
      <c r="J714" s="522"/>
      <c r="M714" s="381">
        <f>TrialBalanceC!I150</f>
        <v>0</v>
      </c>
      <c r="N714" s="381"/>
      <c r="O714" s="381">
        <f>TrialBalanceC!K150</f>
        <v>0</v>
      </c>
      <c r="R714" s="432" t="str">
        <f t="shared" si="14"/>
        <v>DELETE</v>
      </c>
    </row>
    <row r="715" spans="2:18" ht="9" customHeight="1">
      <c r="B715" s="415"/>
      <c r="C715" s="530"/>
      <c r="D715" s="522"/>
      <c r="E715" s="522"/>
      <c r="F715" s="522"/>
      <c r="G715" s="522"/>
      <c r="H715" s="522"/>
      <c r="I715" s="522"/>
      <c r="J715" s="522"/>
      <c r="M715" s="384"/>
      <c r="N715" s="384"/>
      <c r="O715" s="384"/>
      <c r="R715" s="432" t="str">
        <f>R$717</f>
        <v>DELETE</v>
      </c>
    </row>
    <row r="716" spans="2:18" ht="9" customHeight="1">
      <c r="B716" s="415"/>
      <c r="C716" s="530"/>
      <c r="D716" s="522"/>
      <c r="E716" s="522"/>
      <c r="F716" s="522"/>
      <c r="G716" s="522"/>
      <c r="H716" s="522"/>
      <c r="I716" s="522"/>
      <c r="J716" s="522"/>
      <c r="M716" s="381"/>
      <c r="N716" s="381"/>
      <c r="O716" s="381"/>
      <c r="R716" s="432" t="str">
        <f>R$717</f>
        <v>DELETE</v>
      </c>
    </row>
    <row r="717" spans="2:18" ht="36.75" customHeight="1">
      <c r="B717" s="415"/>
      <c r="C717" s="530"/>
      <c r="D717" s="522"/>
      <c r="E717" s="522"/>
      <c r="F717" s="522"/>
      <c r="G717" s="522"/>
      <c r="H717" s="522"/>
      <c r="I717" s="522"/>
      <c r="J717" s="522"/>
      <c r="M717" s="381">
        <f>SUM(M671:M716)</f>
        <v>0</v>
      </c>
      <c r="N717" s="381"/>
      <c r="O717" s="381">
        <f>SUM(O671:O716)</f>
        <v>0</v>
      </c>
      <c r="R717" s="432" t="str">
        <f>IF(M717+O717=0,"DELETE"," ")</f>
        <v>DELETE</v>
      </c>
    </row>
    <row r="718" spans="2:18" ht="9" customHeight="1" thickBot="1">
      <c r="B718" s="415"/>
      <c r="C718" s="530"/>
      <c r="D718" s="522"/>
      <c r="E718" s="522"/>
      <c r="F718" s="522"/>
      <c r="G718" s="522"/>
      <c r="H718" s="522"/>
      <c r="I718" s="522"/>
      <c r="J718" s="522"/>
      <c r="M718" s="385"/>
      <c r="N718" s="385"/>
      <c r="O718" s="385"/>
      <c r="R718" s="432" t="str">
        <f t="shared" ref="R718:R723" si="15">R$717</f>
        <v>DELETE</v>
      </c>
    </row>
    <row r="719" spans="2:18" ht="9" customHeight="1" thickTop="1">
      <c r="B719" s="415"/>
      <c r="C719" s="530"/>
      <c r="D719" s="522"/>
      <c r="E719" s="522"/>
      <c r="F719" s="522"/>
      <c r="G719" s="522"/>
      <c r="H719" s="522"/>
      <c r="I719" s="522"/>
      <c r="J719" s="522"/>
      <c r="M719" s="399"/>
      <c r="N719" s="399"/>
      <c r="O719" s="399"/>
      <c r="R719" s="432" t="str">
        <f t="shared" si="15"/>
        <v>DELETE</v>
      </c>
    </row>
    <row r="720" spans="2:18" ht="36" customHeight="1">
      <c r="B720" s="415"/>
      <c r="C720" s="530"/>
      <c r="D720" s="522"/>
      <c r="E720" s="522"/>
      <c r="F720" s="522"/>
      <c r="G720" s="522"/>
      <c r="H720" s="522"/>
      <c r="I720" s="522"/>
      <c r="J720" s="522"/>
      <c r="M720" s="381"/>
      <c r="N720" s="381"/>
      <c r="O720" s="381"/>
      <c r="R720" s="432" t="str">
        <f t="shared" si="15"/>
        <v>DELETE</v>
      </c>
    </row>
    <row r="721" spans="2:18" ht="36" customHeight="1">
      <c r="B721" s="415"/>
      <c r="C721" s="530"/>
      <c r="D721" s="522"/>
      <c r="E721" s="522"/>
      <c r="F721" s="522"/>
      <c r="G721" s="522"/>
      <c r="H721" s="522"/>
      <c r="I721" s="522"/>
      <c r="J721" s="522"/>
      <c r="M721" s="381"/>
      <c r="N721" s="381"/>
      <c r="O721" s="381"/>
      <c r="R721" s="432" t="str">
        <f t="shared" si="15"/>
        <v>DELETE</v>
      </c>
    </row>
    <row r="722" spans="2:18" ht="36" customHeight="1">
      <c r="B722" s="415"/>
      <c r="C722" s="530"/>
      <c r="D722" s="522"/>
      <c r="E722" s="522"/>
      <c r="F722" s="522"/>
      <c r="G722" s="522"/>
      <c r="H722" s="522"/>
      <c r="I722" s="522"/>
      <c r="J722" s="522"/>
      <c r="M722" s="399"/>
      <c r="N722" s="399"/>
      <c r="O722" s="399"/>
      <c r="P722" s="453"/>
      <c r="R722" s="432" t="str">
        <f t="shared" si="15"/>
        <v>DELETE</v>
      </c>
    </row>
    <row r="723" spans="2:18" ht="36" customHeight="1">
      <c r="B723" s="415"/>
      <c r="C723" s="530"/>
      <c r="D723" s="522"/>
      <c r="E723" s="522"/>
      <c r="F723" s="522"/>
      <c r="G723" s="522"/>
      <c r="H723" s="522"/>
      <c r="I723" s="522"/>
      <c r="J723" s="522"/>
      <c r="M723" s="381"/>
      <c r="N723" s="381"/>
      <c r="O723" s="381"/>
      <c r="R723" s="432" t="str">
        <f t="shared" si="15"/>
        <v>DELETE</v>
      </c>
    </row>
    <row r="724" spans="2:18" ht="36" customHeight="1">
      <c r="B724" s="441"/>
      <c r="C724" s="522"/>
      <c r="D724" s="530"/>
      <c r="E724" s="522"/>
      <c r="F724" s="522"/>
      <c r="G724" s="522"/>
      <c r="H724" s="522"/>
      <c r="I724" s="522"/>
      <c r="J724" s="522"/>
      <c r="M724" s="431"/>
      <c r="O724" s="380" t="s">
        <v>102</v>
      </c>
      <c r="Q724" s="378">
        <f>MAX($Q$104:Q723)+1</f>
        <v>13</v>
      </c>
      <c r="R724" s="432" t="str">
        <f t="shared" ref="R724:R731" si="16">R$732</f>
        <v>DELETE</v>
      </c>
    </row>
    <row r="725" spans="2:18" ht="36" customHeight="1">
      <c r="B725" s="441"/>
      <c r="C725" s="522"/>
      <c r="D725" s="530" t="str">
        <f>Criteria!E9</f>
        <v>ABC PARTNERSHIP</v>
      </c>
      <c r="E725" s="522"/>
      <c r="F725" s="522"/>
      <c r="G725" s="522"/>
      <c r="H725" s="522"/>
      <c r="I725" s="522"/>
      <c r="J725" s="522"/>
      <c r="R725" s="432" t="str">
        <f t="shared" si="16"/>
        <v>DELETE</v>
      </c>
    </row>
    <row r="726" spans="2:18" ht="36" customHeight="1">
      <c r="B726" s="441"/>
      <c r="C726" s="522"/>
      <c r="D726" s="530" t="str">
        <f>Criteria!E10</f>
        <v>T/A SEAFRONT HOTEL, SEAFRONT RESTAURANT AND SURF SHOP</v>
      </c>
      <c r="E726" s="522"/>
      <c r="F726" s="522"/>
      <c r="G726" s="522"/>
      <c r="H726" s="522"/>
      <c r="I726" s="522"/>
      <c r="J726" s="522"/>
      <c r="R726" s="432" t="str">
        <f>IF(R$732="DELETE","DELETE",IF(D726=0,"DELETE"," "))</f>
        <v>DELETE</v>
      </c>
    </row>
    <row r="727" spans="2:18" ht="36" customHeight="1">
      <c r="B727" s="441"/>
      <c r="C727" s="522"/>
      <c r="D727" s="522"/>
      <c r="E727" s="522"/>
      <c r="F727" s="522"/>
      <c r="G727" s="522"/>
      <c r="H727" s="522"/>
      <c r="I727" s="522"/>
      <c r="J727" s="522"/>
      <c r="R727" s="432" t="str">
        <f t="shared" si="16"/>
        <v>DELETE</v>
      </c>
    </row>
    <row r="728" spans="2:18" ht="36" customHeight="1">
      <c r="B728" s="441"/>
      <c r="C728" s="522"/>
      <c r="D728" s="530" t="s">
        <v>349</v>
      </c>
      <c r="E728" s="522"/>
      <c r="F728" s="522"/>
      <c r="G728" s="522"/>
      <c r="H728" s="522"/>
      <c r="I728" s="522"/>
      <c r="J728" s="522"/>
      <c r="R728" s="432" t="str">
        <f t="shared" si="16"/>
        <v>DELETE</v>
      </c>
    </row>
    <row r="729" spans="2:18" ht="36" customHeight="1">
      <c r="B729" s="441"/>
      <c r="C729" s="522"/>
      <c r="D729" s="530" t="str">
        <f>Criteria!E18</f>
        <v>28 FEBRUARY 2026</v>
      </c>
      <c r="E729" s="522"/>
      <c r="F729" s="522"/>
      <c r="G729" s="522"/>
      <c r="H729" s="522"/>
      <c r="I729" s="522"/>
      <c r="J729" s="522" t="s">
        <v>239</v>
      </c>
      <c r="R729" s="432" t="str">
        <f t="shared" si="16"/>
        <v>DELETE</v>
      </c>
    </row>
    <row r="730" spans="2:18" ht="36" customHeight="1">
      <c r="B730" s="441"/>
      <c r="C730" s="522"/>
      <c r="D730" s="522"/>
      <c r="E730" s="522"/>
      <c r="F730" s="522"/>
      <c r="G730" s="522"/>
      <c r="H730" s="522"/>
      <c r="I730" s="522"/>
      <c r="J730" s="522"/>
      <c r="R730" s="432" t="str">
        <f t="shared" si="16"/>
        <v>DELETE</v>
      </c>
    </row>
    <row r="731" spans="2:18" ht="36" customHeight="1">
      <c r="B731" s="519"/>
      <c r="C731" s="531"/>
      <c r="D731" s="531"/>
      <c r="E731" s="531"/>
      <c r="F731" s="531"/>
      <c r="G731" s="531"/>
      <c r="H731" s="531"/>
      <c r="I731" s="531"/>
      <c r="J731" s="531"/>
      <c r="K731" s="442"/>
      <c r="L731" s="442"/>
      <c r="M731" s="443"/>
      <c r="N731" s="444"/>
      <c r="O731" s="443"/>
      <c r="P731" s="444"/>
      <c r="Q731" s="442"/>
      <c r="R731" s="432" t="str">
        <f t="shared" si="16"/>
        <v>DELETE</v>
      </c>
    </row>
    <row r="732" spans="2:18" ht="31.5" customHeight="1">
      <c r="B732" s="415">
        <f>MAX($B$448:B731)+1</f>
        <v>6</v>
      </c>
      <c r="C732" s="474" t="s">
        <v>726</v>
      </c>
      <c r="D732" s="437"/>
      <c r="E732" s="437"/>
      <c r="F732" s="437"/>
      <c r="G732" s="437"/>
      <c r="H732" s="437"/>
      <c r="I732" s="437"/>
      <c r="J732" s="437"/>
      <c r="M732" s="454"/>
      <c r="N732" s="453"/>
      <c r="O732" s="454"/>
      <c r="P732" s="453"/>
      <c r="R732" s="432" t="str">
        <f>IF(O740+O744+O762+O766+O784&gt;0," ","DELETE")</f>
        <v>DELETE</v>
      </c>
    </row>
    <row r="733" spans="2:18" ht="31.5" customHeight="1">
      <c r="B733" s="415"/>
      <c r="C733" s="474"/>
      <c r="D733" s="437"/>
      <c r="E733" s="437"/>
      <c r="F733" s="437"/>
      <c r="G733" s="437"/>
      <c r="H733" s="437"/>
      <c r="I733" s="437"/>
      <c r="J733" s="437"/>
      <c r="M733" s="454"/>
      <c r="N733" s="453"/>
      <c r="O733" s="454"/>
      <c r="P733" s="453"/>
      <c r="R733" s="432" t="str">
        <f>R$732</f>
        <v>DELETE</v>
      </c>
    </row>
    <row r="734" spans="2:18" ht="31.5" customHeight="1">
      <c r="B734" s="415"/>
      <c r="C734" s="441">
        <f>B732+0.1</f>
        <v>6.1</v>
      </c>
      <c r="D734" s="474" t="s">
        <v>182</v>
      </c>
      <c r="G734" s="462"/>
      <c r="M734" s="454"/>
      <c r="N734" s="453"/>
      <c r="O734" s="454"/>
      <c r="P734" s="453"/>
      <c r="R734" s="432" t="str">
        <f>R$732</f>
        <v>DELETE</v>
      </c>
    </row>
    <row r="735" spans="2:18" ht="31.5" customHeight="1">
      <c r="B735" s="415"/>
      <c r="C735" s="435"/>
      <c r="D735" s="435"/>
      <c r="G735" s="453"/>
      <c r="H735" s="500" t="str">
        <f>Criteria!F65</f>
        <v>Plant and</v>
      </c>
      <c r="I735" s="500"/>
      <c r="J735" s="500" t="str">
        <f>Criteria!G65</f>
        <v>Motor</v>
      </c>
      <c r="K735" s="500" t="str">
        <f>Criteria!H65</f>
        <v>Electronic</v>
      </c>
      <c r="L735" s="500"/>
      <c r="M735" s="500" t="str">
        <f>Criteria!I65</f>
        <v>Furniture and</v>
      </c>
      <c r="N735" s="500"/>
      <c r="O735" s="500" t="s">
        <v>353</v>
      </c>
      <c r="P735" s="426"/>
      <c r="R735" s="432" t="str">
        <f t="shared" ref="R735:R792" si="17">R$732</f>
        <v>DELETE</v>
      </c>
    </row>
    <row r="736" spans="2:18" ht="31.5" customHeight="1">
      <c r="B736" s="415"/>
      <c r="G736" s="453"/>
      <c r="H736" s="500" t="str">
        <f>Criteria!F66</f>
        <v>equipment</v>
      </c>
      <c r="I736" s="500"/>
      <c r="J736" s="500" t="str">
        <f>Criteria!G66</f>
        <v>vehicles</v>
      </c>
      <c r="K736" s="500" t="str">
        <f>Criteria!H66</f>
        <v>equipment</v>
      </c>
      <c r="L736" s="500"/>
      <c r="M736" s="500" t="str">
        <f>Criteria!I66</f>
        <v>fittings</v>
      </c>
      <c r="N736" s="500"/>
      <c r="O736" s="500"/>
      <c r="P736" s="426"/>
      <c r="R736" s="432" t="str">
        <f t="shared" si="17"/>
        <v>DELETE</v>
      </c>
    </row>
    <row r="737" spans="2:24" ht="31.5" customHeight="1">
      <c r="B737" s="415"/>
      <c r="D737" s="437" t="s">
        <v>1063</v>
      </c>
      <c r="E737" s="437"/>
      <c r="F737" s="549">
        <f>Criteria!G20</f>
        <v>45351</v>
      </c>
      <c r="G737" s="549"/>
      <c r="H737" s="411">
        <f>H740-H741</f>
        <v>0</v>
      </c>
      <c r="I737" s="411"/>
      <c r="J737" s="411">
        <f>J740-J741</f>
        <v>0</v>
      </c>
      <c r="K737" s="411">
        <f>K740-K741</f>
        <v>0</v>
      </c>
      <c r="L737" s="411"/>
      <c r="M737" s="411">
        <f>M740-M741</f>
        <v>0</v>
      </c>
      <c r="N737" s="411"/>
      <c r="O737" s="411">
        <f>O740-O741</f>
        <v>0</v>
      </c>
      <c r="P737" s="426"/>
      <c r="R737" s="432" t="str">
        <f t="shared" si="17"/>
        <v>DELETE</v>
      </c>
      <c r="X737" s="416" t="b">
        <f>O737=SUM(H737:N737)</f>
        <v>1</v>
      </c>
    </row>
    <row r="738" spans="2:24" ht="9" customHeight="1">
      <c r="B738" s="415"/>
      <c r="D738" s="437"/>
      <c r="E738" s="437"/>
      <c r="F738" s="437"/>
      <c r="G738" s="464"/>
      <c r="H738" s="411"/>
      <c r="I738" s="411"/>
      <c r="J738" s="411"/>
      <c r="K738" s="411"/>
      <c r="L738" s="411"/>
      <c r="M738" s="411"/>
      <c r="N738" s="411"/>
      <c r="O738" s="411"/>
      <c r="P738" s="426"/>
      <c r="R738" s="432" t="str">
        <f t="shared" si="17"/>
        <v>DELETE</v>
      </c>
    </row>
    <row r="739" spans="2:24" ht="9" customHeight="1">
      <c r="B739" s="415"/>
      <c r="D739" s="437"/>
      <c r="E739" s="437"/>
      <c r="F739" s="437"/>
      <c r="G739" s="464"/>
      <c r="H739" s="405"/>
      <c r="I739" s="410"/>
      <c r="J739" s="410"/>
      <c r="K739" s="410"/>
      <c r="L739" s="410"/>
      <c r="M739" s="410"/>
      <c r="N739" s="410"/>
      <c r="O739" s="412"/>
      <c r="P739" s="426"/>
      <c r="R739" s="432" t="str">
        <f t="shared" si="17"/>
        <v>DELETE</v>
      </c>
    </row>
    <row r="740" spans="2:24" ht="31.5" customHeight="1">
      <c r="B740" s="415"/>
      <c r="D740" s="437" t="s">
        <v>350</v>
      </c>
      <c r="E740" s="437"/>
      <c r="F740" s="437"/>
      <c r="G740" s="453"/>
      <c r="H740" s="406">
        <f>TrialBalance!N199</f>
        <v>0</v>
      </c>
      <c r="I740" s="411"/>
      <c r="J740" s="411">
        <f>TrialBalance!N207</f>
        <v>0</v>
      </c>
      <c r="K740" s="411">
        <f>TrialBalance!N215</f>
        <v>0</v>
      </c>
      <c r="L740" s="411"/>
      <c r="M740" s="411">
        <f>TrialBalance!N223</f>
        <v>0</v>
      </c>
      <c r="N740" s="411"/>
      <c r="O740" s="413">
        <f>SUM(H740:M740)</f>
        <v>0</v>
      </c>
      <c r="P740" s="426"/>
      <c r="R740" s="432" t="str">
        <f t="shared" si="17"/>
        <v>DELETE</v>
      </c>
    </row>
    <row r="741" spans="2:24" ht="31.5" customHeight="1">
      <c r="B741" s="415"/>
      <c r="D741" s="437" t="s">
        <v>1070</v>
      </c>
      <c r="E741" s="437"/>
      <c r="F741" s="437"/>
      <c r="G741" s="453"/>
      <c r="H741" s="406">
        <f>-TrialBalance!N203</f>
        <v>0</v>
      </c>
      <c r="I741" s="411"/>
      <c r="J741" s="411">
        <f>-TrialBalance!N211</f>
        <v>0</v>
      </c>
      <c r="K741" s="411">
        <f>-TrialBalance!N219</f>
        <v>0</v>
      </c>
      <c r="L741" s="411"/>
      <c r="M741" s="411">
        <f>-TrialBalance!N227</f>
        <v>0</v>
      </c>
      <c r="N741" s="411"/>
      <c r="O741" s="413">
        <f>SUM(H741:M741)</f>
        <v>0</v>
      </c>
      <c r="P741" s="426"/>
      <c r="R741" s="432" t="str">
        <f t="shared" si="17"/>
        <v>DELETE</v>
      </c>
    </row>
    <row r="742" spans="2:24" ht="9" customHeight="1">
      <c r="B742" s="415"/>
      <c r="D742" s="437"/>
      <c r="E742" s="437"/>
      <c r="F742" s="437"/>
      <c r="G742" s="453"/>
      <c r="H742" s="407"/>
      <c r="I742" s="408"/>
      <c r="J742" s="408"/>
      <c r="K742" s="408"/>
      <c r="L742" s="408"/>
      <c r="M742" s="408"/>
      <c r="N742" s="408"/>
      <c r="O742" s="414"/>
      <c r="P742" s="426"/>
      <c r="R742" s="432" t="str">
        <f t="shared" si="17"/>
        <v>DELETE</v>
      </c>
    </row>
    <row r="743" spans="2:24" ht="9" customHeight="1">
      <c r="B743" s="415"/>
      <c r="D743" s="437"/>
      <c r="E743" s="437"/>
      <c r="F743" s="437"/>
      <c r="G743" s="453"/>
      <c r="H743" s="411"/>
      <c r="I743" s="411"/>
      <c r="J743" s="411"/>
      <c r="K743" s="411"/>
      <c r="L743" s="411"/>
      <c r="M743" s="411"/>
      <c r="N743" s="411"/>
      <c r="O743" s="411"/>
      <c r="P743" s="426"/>
      <c r="R743" s="432" t="str">
        <f t="shared" si="17"/>
        <v>DELETE</v>
      </c>
    </row>
    <row r="744" spans="2:24" ht="31.5" customHeight="1">
      <c r="B744" s="415"/>
      <c r="D744" s="437" t="s">
        <v>355</v>
      </c>
      <c r="E744" s="437"/>
      <c r="F744" s="437"/>
      <c r="G744" s="453"/>
      <c r="H744" s="411">
        <f>TrialBalance!N200</f>
        <v>0</v>
      </c>
      <c r="I744" s="411"/>
      <c r="J744" s="411">
        <f>TrialBalance!N208</f>
        <v>0</v>
      </c>
      <c r="K744" s="411">
        <f>TrialBalance!N216</f>
        <v>0</v>
      </c>
      <c r="L744" s="411"/>
      <c r="M744" s="411">
        <f>+TrialBalance!N224</f>
        <v>0</v>
      </c>
      <c r="N744" s="411"/>
      <c r="O744" s="411">
        <f>SUM(H744:M744)</f>
        <v>0</v>
      </c>
      <c r="P744" s="426"/>
      <c r="R744" s="432" t="str">
        <f t="shared" si="17"/>
        <v>DELETE</v>
      </c>
    </row>
    <row r="745" spans="2:24" ht="9" customHeight="1">
      <c r="B745" s="415"/>
      <c r="D745" s="437"/>
      <c r="E745" s="437"/>
      <c r="F745" s="437"/>
      <c r="G745" s="453"/>
      <c r="H745" s="408"/>
      <c r="I745" s="408"/>
      <c r="J745" s="408"/>
      <c r="K745" s="408"/>
      <c r="L745" s="408"/>
      <c r="M745" s="408"/>
      <c r="N745" s="408"/>
      <c r="O745" s="408"/>
      <c r="P745" s="426"/>
      <c r="R745" s="432" t="str">
        <f t="shared" si="17"/>
        <v>DELETE</v>
      </c>
    </row>
    <row r="746" spans="2:24" ht="9" customHeight="1">
      <c r="B746" s="415"/>
      <c r="D746" s="437"/>
      <c r="E746" s="437"/>
      <c r="F746" s="437"/>
      <c r="G746" s="453"/>
      <c r="H746" s="411"/>
      <c r="I746" s="411"/>
      <c r="J746" s="411"/>
      <c r="K746" s="411"/>
      <c r="L746" s="411"/>
      <c r="M746" s="411"/>
      <c r="N746" s="411"/>
      <c r="O746" s="411"/>
      <c r="P746" s="426"/>
      <c r="R746" s="432" t="str">
        <f t="shared" si="17"/>
        <v>DELETE</v>
      </c>
    </row>
    <row r="747" spans="2:24" ht="31.5" customHeight="1">
      <c r="B747" s="415"/>
      <c r="D747" s="437"/>
      <c r="E747" s="437"/>
      <c r="F747" s="437"/>
      <c r="G747" s="453"/>
      <c r="H747" s="411">
        <f>H737+H744</f>
        <v>0</v>
      </c>
      <c r="I747" s="411"/>
      <c r="J747" s="411">
        <f>J737+J744</f>
        <v>0</v>
      </c>
      <c r="K747" s="411">
        <f>K737+K744</f>
        <v>0</v>
      </c>
      <c r="L747" s="411"/>
      <c r="M747" s="411">
        <f>M737+M744</f>
        <v>0</v>
      </c>
      <c r="N747" s="411"/>
      <c r="O747" s="411">
        <f>O737+O744</f>
        <v>0</v>
      </c>
      <c r="P747" s="426"/>
      <c r="R747" s="432" t="str">
        <f t="shared" si="17"/>
        <v>DELETE</v>
      </c>
    </row>
    <row r="748" spans="2:24" ht="31.5" customHeight="1">
      <c r="B748" s="415"/>
      <c r="D748" s="437" t="s">
        <v>151</v>
      </c>
      <c r="E748" s="437"/>
      <c r="F748" s="437"/>
      <c r="G748" s="453"/>
      <c r="H748" s="411">
        <f>H751-H752</f>
        <v>0</v>
      </c>
      <c r="I748" s="411"/>
      <c r="J748" s="411">
        <f>J751-J752</f>
        <v>0</v>
      </c>
      <c r="K748" s="411">
        <f>K751-K752</f>
        <v>0</v>
      </c>
      <c r="L748" s="411"/>
      <c r="M748" s="411">
        <f>M751-M752</f>
        <v>0</v>
      </c>
      <c r="N748" s="411"/>
      <c r="O748" s="411">
        <f>O751-O752</f>
        <v>0</v>
      </c>
      <c r="P748" s="426"/>
      <c r="R748" s="432" t="str">
        <f t="shared" si="17"/>
        <v>DELETE</v>
      </c>
    </row>
    <row r="749" spans="2:24" ht="9" customHeight="1">
      <c r="B749" s="415"/>
      <c r="D749" s="437"/>
      <c r="E749" s="437"/>
      <c r="F749" s="437"/>
      <c r="G749" s="453"/>
      <c r="H749" s="411"/>
      <c r="I749" s="411"/>
      <c r="J749" s="411"/>
      <c r="K749" s="411"/>
      <c r="L749" s="411"/>
      <c r="M749" s="411"/>
      <c r="N749" s="411"/>
      <c r="O749" s="411"/>
      <c r="P749" s="426"/>
      <c r="R749" s="432" t="str">
        <f t="shared" si="17"/>
        <v>DELETE</v>
      </c>
    </row>
    <row r="750" spans="2:24" ht="9" customHeight="1">
      <c r="B750" s="415"/>
      <c r="D750" s="437"/>
      <c r="E750" s="437"/>
      <c r="F750" s="437"/>
      <c r="G750" s="453"/>
      <c r="H750" s="405"/>
      <c r="I750" s="410"/>
      <c r="J750" s="410"/>
      <c r="K750" s="410"/>
      <c r="L750" s="410"/>
      <c r="M750" s="410"/>
      <c r="N750" s="410"/>
      <c r="O750" s="412"/>
      <c r="P750" s="426"/>
      <c r="R750" s="432" t="str">
        <f t="shared" si="17"/>
        <v>DELETE</v>
      </c>
    </row>
    <row r="751" spans="2:24" ht="31.5" customHeight="1">
      <c r="B751" s="415"/>
      <c r="D751" s="437" t="s">
        <v>350</v>
      </c>
      <c r="E751" s="437"/>
      <c r="F751" s="437"/>
      <c r="G751" s="453"/>
      <c r="H751" s="406">
        <f>-TrialBalance!N201</f>
        <v>0</v>
      </c>
      <c r="I751" s="411"/>
      <c r="J751" s="411">
        <f>-TrialBalance!N209</f>
        <v>0</v>
      </c>
      <c r="K751" s="411">
        <f>-TrialBalance!N217</f>
        <v>0</v>
      </c>
      <c r="L751" s="411"/>
      <c r="M751" s="411">
        <f>-TrialBalance!N225</f>
        <v>0</v>
      </c>
      <c r="N751" s="411"/>
      <c r="O751" s="413">
        <f>SUM(H751:M751)</f>
        <v>0</v>
      </c>
      <c r="P751" s="426"/>
      <c r="R751" s="432" t="str">
        <f t="shared" si="17"/>
        <v>DELETE</v>
      </c>
    </row>
    <row r="752" spans="2:24" ht="31.5" customHeight="1">
      <c r="B752" s="415"/>
      <c r="D752" s="437" t="s">
        <v>1070</v>
      </c>
      <c r="E752" s="437"/>
      <c r="F752" s="437"/>
      <c r="G752" s="453"/>
      <c r="H752" s="406">
        <f>TrialBalance!N205</f>
        <v>0</v>
      </c>
      <c r="I752" s="411"/>
      <c r="J752" s="411">
        <f>TrialBalance!N213</f>
        <v>0</v>
      </c>
      <c r="K752" s="411">
        <f>TrialBalance!N221</f>
        <v>0</v>
      </c>
      <c r="L752" s="411"/>
      <c r="M752" s="411">
        <f>+TrialBalance!N229</f>
        <v>0</v>
      </c>
      <c r="N752" s="411"/>
      <c r="O752" s="413">
        <f>SUM(H752:M752)</f>
        <v>0</v>
      </c>
      <c r="P752" s="426"/>
      <c r="R752" s="432" t="str">
        <f t="shared" si="17"/>
        <v>DELETE</v>
      </c>
    </row>
    <row r="753" spans="2:24" ht="9" customHeight="1">
      <c r="B753" s="415"/>
      <c r="D753" s="437"/>
      <c r="E753" s="437"/>
      <c r="F753" s="437"/>
      <c r="G753" s="453"/>
      <c r="H753" s="407"/>
      <c r="I753" s="408"/>
      <c r="J753" s="408"/>
      <c r="K753" s="408"/>
      <c r="L753" s="408"/>
      <c r="M753" s="408"/>
      <c r="N753" s="408"/>
      <c r="O753" s="414"/>
      <c r="P753" s="426"/>
      <c r="R753" s="432" t="str">
        <f t="shared" si="17"/>
        <v>DELETE</v>
      </c>
    </row>
    <row r="754" spans="2:24" ht="9" customHeight="1">
      <c r="B754" s="415"/>
      <c r="D754" s="437"/>
      <c r="E754" s="437"/>
      <c r="F754" s="437"/>
      <c r="G754" s="453"/>
      <c r="H754" s="411"/>
      <c r="I754" s="411"/>
      <c r="J754" s="411"/>
      <c r="K754" s="411"/>
      <c r="L754" s="411"/>
      <c r="M754" s="411"/>
      <c r="N754" s="411"/>
      <c r="O754" s="411"/>
      <c r="P754" s="426"/>
      <c r="R754" s="432" t="str">
        <f t="shared" si="17"/>
        <v>DELETE</v>
      </c>
    </row>
    <row r="755" spans="2:24" ht="31.5" customHeight="1">
      <c r="B755" s="415"/>
      <c r="D755" s="437" t="s">
        <v>258</v>
      </c>
      <c r="E755" s="437"/>
      <c r="F755" s="437"/>
      <c r="G755" s="453"/>
      <c r="H755" s="411">
        <f>TrialBalance!N204</f>
        <v>0</v>
      </c>
      <c r="I755" s="411"/>
      <c r="J755" s="411">
        <f>TrialBalance!N212</f>
        <v>0</v>
      </c>
      <c r="K755" s="411">
        <f>TrialBalance!N220</f>
        <v>0</v>
      </c>
      <c r="L755" s="411"/>
      <c r="M755" s="411">
        <f>+TrialBalance!N228</f>
        <v>0</v>
      </c>
      <c r="N755" s="411"/>
      <c r="O755" s="411">
        <f>SUM(H755:M755)</f>
        <v>0</v>
      </c>
      <c r="P755" s="426"/>
      <c r="R755" s="432" t="str">
        <f t="shared" si="17"/>
        <v>DELETE</v>
      </c>
    </row>
    <row r="756" spans="2:24" ht="9" customHeight="1">
      <c r="B756" s="415"/>
      <c r="D756" s="437"/>
      <c r="E756" s="437"/>
      <c r="F756" s="437"/>
      <c r="G756" s="453"/>
      <c r="H756" s="408"/>
      <c r="I756" s="408"/>
      <c r="J756" s="408"/>
      <c r="K756" s="408"/>
      <c r="L756" s="408"/>
      <c r="M756" s="408"/>
      <c r="N756" s="408"/>
      <c r="O756" s="408"/>
      <c r="P756" s="426"/>
      <c r="R756" s="432" t="str">
        <f t="shared" si="17"/>
        <v>DELETE</v>
      </c>
    </row>
    <row r="757" spans="2:24" ht="9" customHeight="1">
      <c r="B757" s="415"/>
      <c r="D757" s="437"/>
      <c r="E757" s="437"/>
      <c r="F757" s="437"/>
      <c r="G757" s="453"/>
      <c r="H757" s="411"/>
      <c r="I757" s="411"/>
      <c r="J757" s="411"/>
      <c r="K757" s="411"/>
      <c r="L757" s="411"/>
      <c r="M757" s="411"/>
      <c r="N757" s="411"/>
      <c r="O757" s="411"/>
      <c r="P757" s="426"/>
      <c r="R757" s="432" t="str">
        <f t="shared" si="17"/>
        <v>DELETE</v>
      </c>
    </row>
    <row r="758" spans="2:24" ht="31.5" customHeight="1">
      <c r="B758" s="415"/>
      <c r="D758" s="437" t="s">
        <v>1063</v>
      </c>
      <c r="E758" s="437"/>
      <c r="F758" s="549">
        <f>Criteria!G19</f>
        <v>45716</v>
      </c>
      <c r="G758" s="549"/>
      <c r="H758" s="411">
        <f>H737+H744-H748+H755</f>
        <v>0</v>
      </c>
      <c r="I758" s="411"/>
      <c r="J758" s="411">
        <f>J737+J744-J748+J755</f>
        <v>0</v>
      </c>
      <c r="K758" s="411">
        <f>K737+K744-K748+K755</f>
        <v>0</v>
      </c>
      <c r="L758" s="411"/>
      <c r="M758" s="411">
        <f>M737+M744-M748+M755</f>
        <v>0</v>
      </c>
      <c r="N758" s="411"/>
      <c r="O758" s="411">
        <f>O737+O744-O748+O755</f>
        <v>0</v>
      </c>
      <c r="P758" s="426"/>
      <c r="R758" s="432" t="str">
        <f t="shared" si="17"/>
        <v>DELETE</v>
      </c>
      <c r="X758" s="416" t="b">
        <f>O758=SUM(H758:N758)</f>
        <v>1</v>
      </c>
    </row>
    <row r="759" spans="2:24" ht="9" customHeight="1" thickBot="1">
      <c r="B759" s="415"/>
      <c r="D759" s="437"/>
      <c r="E759" s="437"/>
      <c r="F759" s="437"/>
      <c r="G759" s="464"/>
      <c r="H759" s="409"/>
      <c r="I759" s="409"/>
      <c r="J759" s="409"/>
      <c r="K759" s="409"/>
      <c r="L759" s="409"/>
      <c r="M759" s="409"/>
      <c r="N759" s="409"/>
      <c r="O759" s="409"/>
      <c r="P759" s="426"/>
      <c r="R759" s="432" t="str">
        <f t="shared" si="17"/>
        <v>DELETE</v>
      </c>
    </row>
    <row r="760" spans="2:24" ht="9" customHeight="1" thickTop="1">
      <c r="B760" s="415"/>
      <c r="D760" s="437"/>
      <c r="E760" s="437"/>
      <c r="F760" s="437"/>
      <c r="G760" s="464"/>
      <c r="H760" s="411"/>
      <c r="I760" s="411"/>
      <c r="J760" s="411"/>
      <c r="K760" s="411"/>
      <c r="L760" s="411"/>
      <c r="M760" s="411"/>
      <c r="N760" s="411"/>
      <c r="O760" s="411"/>
      <c r="P760" s="426"/>
      <c r="R760" s="432" t="str">
        <f t="shared" si="17"/>
        <v>DELETE</v>
      </c>
    </row>
    <row r="761" spans="2:24" ht="9" customHeight="1">
      <c r="B761" s="415"/>
      <c r="D761" s="437"/>
      <c r="E761" s="437"/>
      <c r="F761" s="437"/>
      <c r="G761" s="464"/>
      <c r="H761" s="405"/>
      <c r="I761" s="410"/>
      <c r="J761" s="410"/>
      <c r="K761" s="410"/>
      <c r="L761" s="410"/>
      <c r="M761" s="410"/>
      <c r="N761" s="410"/>
      <c r="O761" s="412"/>
      <c r="P761" s="426"/>
      <c r="R761" s="432" t="str">
        <f t="shared" si="17"/>
        <v>DELETE</v>
      </c>
    </row>
    <row r="762" spans="2:24" ht="31.5" customHeight="1">
      <c r="B762" s="415"/>
      <c r="D762" s="437" t="s">
        <v>350</v>
      </c>
      <c r="E762" s="437"/>
      <c r="F762" s="437"/>
      <c r="G762" s="453"/>
      <c r="H762" s="406">
        <f>H740+H744-H751</f>
        <v>0</v>
      </c>
      <c r="I762" s="411"/>
      <c r="J762" s="411">
        <f>J740+J744-J751</f>
        <v>0</v>
      </c>
      <c r="K762" s="411">
        <f>K740+K744-K751</f>
        <v>0</v>
      </c>
      <c r="L762" s="411"/>
      <c r="M762" s="411">
        <f>M740+M744-M751</f>
        <v>0</v>
      </c>
      <c r="N762" s="411"/>
      <c r="O762" s="413">
        <f>O740+O744-O751</f>
        <v>0</v>
      </c>
      <c r="P762" s="426"/>
      <c r="R762" s="432" t="str">
        <f t="shared" si="17"/>
        <v>DELETE</v>
      </c>
      <c r="X762" s="416" t="b">
        <f>O762=SUM(H762:N762)</f>
        <v>1</v>
      </c>
    </row>
    <row r="763" spans="2:24" ht="31.5" customHeight="1">
      <c r="B763" s="415"/>
      <c r="D763" s="437" t="s">
        <v>1070</v>
      </c>
      <c r="E763" s="437"/>
      <c r="F763" s="437"/>
      <c r="G763" s="453"/>
      <c r="H763" s="406">
        <f>H741-H752-H755</f>
        <v>0</v>
      </c>
      <c r="I763" s="411"/>
      <c r="J763" s="411">
        <f>J741-J752-J755</f>
        <v>0</v>
      </c>
      <c r="K763" s="411">
        <f>K741-K752-K755</f>
        <v>0</v>
      </c>
      <c r="L763" s="411"/>
      <c r="M763" s="411">
        <f>M741-M752-M755</f>
        <v>0</v>
      </c>
      <c r="N763" s="411"/>
      <c r="O763" s="413">
        <f>O741-O752-O755</f>
        <v>0</v>
      </c>
      <c r="P763" s="426"/>
      <c r="R763" s="432" t="str">
        <f t="shared" si="17"/>
        <v>DELETE</v>
      </c>
      <c r="X763" s="416" t="b">
        <f>O763=SUM(H763:N763)</f>
        <v>1</v>
      </c>
    </row>
    <row r="764" spans="2:24" ht="9" customHeight="1">
      <c r="B764" s="415"/>
      <c r="D764" s="437"/>
      <c r="E764" s="437"/>
      <c r="F764" s="437"/>
      <c r="G764" s="453"/>
      <c r="H764" s="407"/>
      <c r="I764" s="408"/>
      <c r="J764" s="408"/>
      <c r="K764" s="408"/>
      <c r="L764" s="408"/>
      <c r="M764" s="408"/>
      <c r="N764" s="408"/>
      <c r="O764" s="414"/>
      <c r="P764" s="426"/>
      <c r="R764" s="432" t="str">
        <f t="shared" si="17"/>
        <v>DELETE</v>
      </c>
    </row>
    <row r="765" spans="2:24" ht="9" customHeight="1">
      <c r="B765" s="415"/>
      <c r="D765" s="437"/>
      <c r="E765" s="437"/>
      <c r="F765" s="437"/>
      <c r="G765" s="453"/>
      <c r="H765" s="411"/>
      <c r="I765" s="411"/>
      <c r="J765" s="411"/>
      <c r="K765" s="411"/>
      <c r="L765" s="411"/>
      <c r="M765" s="411"/>
      <c r="N765" s="411"/>
      <c r="O765" s="411"/>
      <c r="P765" s="426"/>
      <c r="R765" s="432" t="str">
        <f t="shared" si="17"/>
        <v>DELETE</v>
      </c>
    </row>
    <row r="766" spans="2:24" ht="31.5" customHeight="1">
      <c r="B766" s="415"/>
      <c r="D766" s="437" t="s">
        <v>355</v>
      </c>
      <c r="E766" s="437"/>
      <c r="F766" s="437"/>
      <c r="G766" s="453"/>
      <c r="H766" s="411">
        <f>TrialBalance!L200</f>
        <v>0</v>
      </c>
      <c r="I766" s="411"/>
      <c r="J766" s="411">
        <f>TrialBalance!L208</f>
        <v>0</v>
      </c>
      <c r="K766" s="411">
        <f>TrialBalance!L216</f>
        <v>0</v>
      </c>
      <c r="L766" s="411"/>
      <c r="M766" s="411">
        <f>+TrialBalance!L224</f>
        <v>0</v>
      </c>
      <c r="N766" s="411"/>
      <c r="O766" s="411">
        <f>SUM(H766:M766)</f>
        <v>0</v>
      </c>
      <c r="P766" s="426"/>
      <c r="R766" s="432" t="str">
        <f t="shared" si="17"/>
        <v>DELETE</v>
      </c>
      <c r="X766" s="416" t="b">
        <f>O758=O762-O763</f>
        <v>1</v>
      </c>
    </row>
    <row r="767" spans="2:24" ht="9" customHeight="1">
      <c r="B767" s="415"/>
      <c r="D767" s="437"/>
      <c r="E767" s="437"/>
      <c r="F767" s="437"/>
      <c r="G767" s="453"/>
      <c r="H767" s="408"/>
      <c r="I767" s="408"/>
      <c r="J767" s="408"/>
      <c r="K767" s="408"/>
      <c r="L767" s="408"/>
      <c r="M767" s="408"/>
      <c r="N767" s="408"/>
      <c r="O767" s="408"/>
      <c r="P767" s="426"/>
      <c r="R767" s="432" t="str">
        <f t="shared" si="17"/>
        <v>DELETE</v>
      </c>
    </row>
    <row r="768" spans="2:24" ht="9" customHeight="1">
      <c r="B768" s="415"/>
      <c r="D768" s="437"/>
      <c r="E768" s="437"/>
      <c r="F768" s="437"/>
      <c r="G768" s="453"/>
      <c r="H768" s="411"/>
      <c r="I768" s="411"/>
      <c r="J768" s="411"/>
      <c r="K768" s="411"/>
      <c r="L768" s="411"/>
      <c r="M768" s="411"/>
      <c r="N768" s="411"/>
      <c r="O768" s="411"/>
      <c r="P768" s="426"/>
      <c r="R768" s="432" t="str">
        <f t="shared" si="17"/>
        <v>DELETE</v>
      </c>
    </row>
    <row r="769" spans="2:22" ht="31.5" customHeight="1">
      <c r="B769" s="415"/>
      <c r="D769" s="437"/>
      <c r="E769" s="437"/>
      <c r="F769" s="437"/>
      <c r="G769" s="453"/>
      <c r="H769" s="411">
        <f>+H758+H766</f>
        <v>0</v>
      </c>
      <c r="I769" s="411"/>
      <c r="J769" s="411">
        <f>+J758+J766</f>
        <v>0</v>
      </c>
      <c r="K769" s="411">
        <f>+K758+K766</f>
        <v>0</v>
      </c>
      <c r="L769" s="411"/>
      <c r="M769" s="411">
        <f>+M758+M766</f>
        <v>0</v>
      </c>
      <c r="N769" s="411"/>
      <c r="O769" s="411">
        <f>+O758+O766</f>
        <v>0</v>
      </c>
      <c r="P769" s="426"/>
      <c r="R769" s="432" t="str">
        <f t="shared" si="17"/>
        <v>DELETE</v>
      </c>
    </row>
    <row r="770" spans="2:22" ht="31.5" customHeight="1">
      <c r="B770" s="415"/>
      <c r="D770" s="437" t="s">
        <v>151</v>
      </c>
      <c r="E770" s="437"/>
      <c r="F770" s="437"/>
      <c r="G770" s="453"/>
      <c r="H770" s="411">
        <f>H773-H774</f>
        <v>0</v>
      </c>
      <c r="I770" s="411"/>
      <c r="J770" s="411">
        <f>J773-J774</f>
        <v>0</v>
      </c>
      <c r="K770" s="411">
        <f>K773-K774</f>
        <v>0</v>
      </c>
      <c r="L770" s="411"/>
      <c r="M770" s="411">
        <f>M773-M774</f>
        <v>0</v>
      </c>
      <c r="N770" s="411"/>
      <c r="O770" s="411">
        <f>O773-O774</f>
        <v>0</v>
      </c>
      <c r="P770" s="426"/>
      <c r="R770" s="432" t="str">
        <f t="shared" si="17"/>
        <v>DELETE</v>
      </c>
    </row>
    <row r="771" spans="2:22" ht="9" customHeight="1">
      <c r="B771" s="415"/>
      <c r="D771" s="437"/>
      <c r="E771" s="437"/>
      <c r="F771" s="437"/>
      <c r="G771" s="453"/>
      <c r="H771" s="411"/>
      <c r="I771" s="411"/>
      <c r="J771" s="411"/>
      <c r="K771" s="411"/>
      <c r="L771" s="411"/>
      <c r="M771" s="411"/>
      <c r="N771" s="411"/>
      <c r="O771" s="411"/>
      <c r="P771" s="426"/>
      <c r="R771" s="432" t="str">
        <f t="shared" si="17"/>
        <v>DELETE</v>
      </c>
    </row>
    <row r="772" spans="2:22" ht="9" customHeight="1">
      <c r="B772" s="415"/>
      <c r="D772" s="437"/>
      <c r="E772" s="437"/>
      <c r="F772" s="437"/>
      <c r="G772" s="453"/>
      <c r="H772" s="405"/>
      <c r="I772" s="410"/>
      <c r="J772" s="410"/>
      <c r="K772" s="410"/>
      <c r="L772" s="410"/>
      <c r="M772" s="410"/>
      <c r="N772" s="410"/>
      <c r="O772" s="412"/>
      <c r="P772" s="426"/>
      <c r="R772" s="432" t="str">
        <f t="shared" si="17"/>
        <v>DELETE</v>
      </c>
    </row>
    <row r="773" spans="2:22" ht="31.5" customHeight="1">
      <c r="B773" s="415"/>
      <c r="D773" s="437" t="s">
        <v>350</v>
      </c>
      <c r="E773" s="437"/>
      <c r="F773" s="437"/>
      <c r="G773" s="453"/>
      <c r="H773" s="406">
        <f>-TrialBalance!L201</f>
        <v>0</v>
      </c>
      <c r="I773" s="411"/>
      <c r="J773" s="411">
        <f>-TrialBalance!L209</f>
        <v>0</v>
      </c>
      <c r="K773" s="411">
        <f>-TrialBalance!L217</f>
        <v>0</v>
      </c>
      <c r="L773" s="411"/>
      <c r="M773" s="411">
        <f>-TrialBalance!L225</f>
        <v>0</v>
      </c>
      <c r="N773" s="411"/>
      <c r="O773" s="413">
        <f>SUM(H773:M773)</f>
        <v>0</v>
      </c>
      <c r="P773" s="426"/>
      <c r="R773" s="432" t="str">
        <f t="shared" si="17"/>
        <v>DELETE</v>
      </c>
    </row>
    <row r="774" spans="2:22" ht="31.5" customHeight="1">
      <c r="B774" s="415"/>
      <c r="D774" s="437" t="s">
        <v>1070</v>
      </c>
      <c r="E774" s="437"/>
      <c r="F774" s="437"/>
      <c r="G774" s="453"/>
      <c r="H774" s="406">
        <f>TrialBalance!L205</f>
        <v>0</v>
      </c>
      <c r="I774" s="411"/>
      <c r="J774" s="411">
        <f>TrialBalance!L213</f>
        <v>0</v>
      </c>
      <c r="K774" s="411">
        <f>TrialBalance!L221</f>
        <v>0</v>
      </c>
      <c r="L774" s="411"/>
      <c r="M774" s="411">
        <f>+TrialBalance!L229</f>
        <v>0</v>
      </c>
      <c r="N774" s="411"/>
      <c r="O774" s="413">
        <f>SUM(H774:M774)</f>
        <v>0</v>
      </c>
      <c r="P774" s="426"/>
      <c r="R774" s="432" t="str">
        <f t="shared" si="17"/>
        <v>DELETE</v>
      </c>
    </row>
    <row r="775" spans="2:22" ht="9" customHeight="1">
      <c r="B775" s="415"/>
      <c r="D775" s="437"/>
      <c r="E775" s="437"/>
      <c r="F775" s="437"/>
      <c r="G775" s="453"/>
      <c r="H775" s="407"/>
      <c r="I775" s="408"/>
      <c r="J775" s="408"/>
      <c r="K775" s="408"/>
      <c r="L775" s="408"/>
      <c r="M775" s="408"/>
      <c r="N775" s="408"/>
      <c r="O775" s="414"/>
      <c r="P775" s="426"/>
      <c r="R775" s="432" t="str">
        <f t="shared" si="17"/>
        <v>DELETE</v>
      </c>
    </row>
    <row r="776" spans="2:22" ht="9" customHeight="1">
      <c r="B776" s="415"/>
      <c r="D776" s="437"/>
      <c r="E776" s="437"/>
      <c r="F776" s="437"/>
      <c r="G776" s="453"/>
      <c r="H776" s="411"/>
      <c r="I776" s="411"/>
      <c r="J776" s="411"/>
      <c r="K776" s="411"/>
      <c r="L776" s="411"/>
      <c r="M776" s="411"/>
      <c r="N776" s="411"/>
      <c r="O776" s="411"/>
      <c r="P776" s="426"/>
      <c r="R776" s="432" t="str">
        <f t="shared" si="17"/>
        <v>DELETE</v>
      </c>
    </row>
    <row r="777" spans="2:22" ht="31.5" customHeight="1">
      <c r="B777" s="415"/>
      <c r="D777" s="437" t="s">
        <v>258</v>
      </c>
      <c r="E777" s="437"/>
      <c r="F777" s="437"/>
      <c r="G777" s="453"/>
      <c r="H777" s="411">
        <f>TrialBalance!L204</f>
        <v>0</v>
      </c>
      <c r="I777" s="411"/>
      <c r="J777" s="411">
        <f>TrialBalance!L212</f>
        <v>0</v>
      </c>
      <c r="K777" s="411">
        <f>TrialBalance!L220</f>
        <v>0</v>
      </c>
      <c r="L777" s="411"/>
      <c r="M777" s="411">
        <f>+TrialBalance!L228</f>
        <v>0</v>
      </c>
      <c r="N777" s="411"/>
      <c r="O777" s="411">
        <f>SUM(H777:M777)</f>
        <v>0</v>
      </c>
      <c r="P777" s="426"/>
      <c r="R777" s="432" t="str">
        <f t="shared" si="17"/>
        <v>DELETE</v>
      </c>
    </row>
    <row r="778" spans="2:22" ht="9" customHeight="1">
      <c r="B778" s="415"/>
      <c r="D778" s="437"/>
      <c r="E778" s="437"/>
      <c r="F778" s="437"/>
      <c r="G778" s="453"/>
      <c r="H778" s="408"/>
      <c r="I778" s="408"/>
      <c r="J778" s="408"/>
      <c r="K778" s="408"/>
      <c r="L778" s="408"/>
      <c r="M778" s="408"/>
      <c r="N778" s="408"/>
      <c r="O778" s="408"/>
      <c r="P778" s="426"/>
      <c r="R778" s="432" t="str">
        <f t="shared" si="17"/>
        <v>DELETE</v>
      </c>
    </row>
    <row r="779" spans="2:22" ht="9" customHeight="1">
      <c r="B779" s="415"/>
      <c r="D779" s="437"/>
      <c r="E779" s="437"/>
      <c r="F779" s="437"/>
      <c r="G779" s="453"/>
      <c r="H779" s="411"/>
      <c r="I779" s="411"/>
      <c r="J779" s="411"/>
      <c r="K779" s="411"/>
      <c r="L779" s="411"/>
      <c r="M779" s="411"/>
      <c r="N779" s="411"/>
      <c r="O779" s="411"/>
      <c r="P779" s="426"/>
      <c r="R779" s="432" t="str">
        <f t="shared" si="17"/>
        <v>DELETE</v>
      </c>
    </row>
    <row r="780" spans="2:22" ht="31.5" customHeight="1">
      <c r="B780" s="415"/>
      <c r="D780" s="437" t="s">
        <v>1063</v>
      </c>
      <c r="E780" s="437"/>
      <c r="F780" s="549">
        <f>Criteria!G18</f>
        <v>46081</v>
      </c>
      <c r="G780" s="549"/>
      <c r="H780" s="411">
        <f>+H758+H766-H770+H777</f>
        <v>0</v>
      </c>
      <c r="I780" s="411"/>
      <c r="J780" s="411">
        <f>+J758+J766-J770+J777</f>
        <v>0</v>
      </c>
      <c r="K780" s="411">
        <f>+K758+K766-K770+K777</f>
        <v>0</v>
      </c>
      <c r="L780" s="411"/>
      <c r="M780" s="411">
        <f>+M758+M766-M770+M777</f>
        <v>0</v>
      </c>
      <c r="N780" s="411"/>
      <c r="O780" s="411">
        <f>+O758+O766-O770+O777</f>
        <v>0</v>
      </c>
      <c r="P780" s="427"/>
      <c r="R780" s="432" t="str">
        <f t="shared" si="17"/>
        <v>DELETE</v>
      </c>
      <c r="V780" s="416" t="b">
        <f>O780=SUM(H780:N780)</f>
        <v>1</v>
      </c>
    </row>
    <row r="781" spans="2:22" ht="9" customHeight="1" thickBot="1">
      <c r="B781" s="415"/>
      <c r="D781" s="437"/>
      <c r="E781" s="437"/>
      <c r="F781" s="437"/>
      <c r="G781" s="464"/>
      <c r="H781" s="409"/>
      <c r="I781" s="409"/>
      <c r="J781" s="409"/>
      <c r="K781" s="409"/>
      <c r="L781" s="409"/>
      <c r="M781" s="409"/>
      <c r="N781" s="409"/>
      <c r="O781" s="409"/>
      <c r="P781" s="426"/>
      <c r="R781" s="432" t="str">
        <f t="shared" si="17"/>
        <v>DELETE</v>
      </c>
    </row>
    <row r="782" spans="2:22" ht="9" customHeight="1" thickTop="1">
      <c r="B782" s="415"/>
      <c r="D782" s="437"/>
      <c r="E782" s="437"/>
      <c r="F782" s="437"/>
      <c r="G782" s="464"/>
      <c r="H782" s="411"/>
      <c r="I782" s="411"/>
      <c r="J782" s="411"/>
      <c r="K782" s="411"/>
      <c r="L782" s="411"/>
      <c r="M782" s="411"/>
      <c r="N782" s="411"/>
      <c r="O782" s="411"/>
      <c r="P782" s="426"/>
      <c r="R782" s="432" t="str">
        <f t="shared" si="17"/>
        <v>DELETE</v>
      </c>
    </row>
    <row r="783" spans="2:22" ht="9" customHeight="1">
      <c r="B783" s="415"/>
      <c r="D783" s="437"/>
      <c r="E783" s="437"/>
      <c r="F783" s="437"/>
      <c r="G783" s="464"/>
      <c r="H783" s="405"/>
      <c r="I783" s="410"/>
      <c r="J783" s="410"/>
      <c r="K783" s="410"/>
      <c r="L783" s="410"/>
      <c r="M783" s="410"/>
      <c r="N783" s="410"/>
      <c r="O783" s="412"/>
      <c r="P783" s="426"/>
      <c r="R783" s="432" t="str">
        <f t="shared" si="17"/>
        <v>DELETE</v>
      </c>
    </row>
    <row r="784" spans="2:22" ht="31.5" customHeight="1">
      <c r="B784" s="415"/>
      <c r="D784" s="437" t="s">
        <v>350</v>
      </c>
      <c r="E784" s="437"/>
      <c r="F784" s="437"/>
      <c r="G784" s="453"/>
      <c r="H784" s="406">
        <f>H762+H766-H773</f>
        <v>0</v>
      </c>
      <c r="I784" s="411"/>
      <c r="J784" s="411">
        <f>J762+J766-J773</f>
        <v>0</v>
      </c>
      <c r="K784" s="411">
        <f>K762+K766-K773</f>
        <v>0</v>
      </c>
      <c r="L784" s="411"/>
      <c r="M784" s="411">
        <f>M762+M766-M773</f>
        <v>0</v>
      </c>
      <c r="N784" s="411"/>
      <c r="O784" s="413">
        <f>O762+O766-O773</f>
        <v>0</v>
      </c>
      <c r="P784" s="426"/>
      <c r="R784" s="432" t="str">
        <f t="shared" si="17"/>
        <v>DELETE</v>
      </c>
      <c r="V784" s="416" t="b">
        <f>O784=SUM(H784:N784)</f>
        <v>1</v>
      </c>
    </row>
    <row r="785" spans="2:22" ht="31.5" customHeight="1">
      <c r="B785" s="415"/>
      <c r="D785" s="437" t="s">
        <v>1070</v>
      </c>
      <c r="E785" s="437"/>
      <c r="F785" s="437"/>
      <c r="G785" s="453"/>
      <c r="H785" s="406">
        <f>H763-H774-H777</f>
        <v>0</v>
      </c>
      <c r="I785" s="411"/>
      <c r="J785" s="411">
        <f>J763-J774-J777</f>
        <v>0</v>
      </c>
      <c r="K785" s="411">
        <f>K763-K774-K777</f>
        <v>0</v>
      </c>
      <c r="L785" s="411"/>
      <c r="M785" s="411">
        <f>M763-M774-M777</f>
        <v>0</v>
      </c>
      <c r="N785" s="411"/>
      <c r="O785" s="413">
        <f>O763-O774-O777</f>
        <v>0</v>
      </c>
      <c r="P785" s="426"/>
      <c r="R785" s="432" t="str">
        <f t="shared" si="17"/>
        <v>DELETE</v>
      </c>
      <c r="V785" s="416" t="b">
        <f>O785=SUM(H785:N785)</f>
        <v>1</v>
      </c>
    </row>
    <row r="786" spans="2:22" ht="9" customHeight="1">
      <c r="B786" s="415"/>
      <c r="D786" s="437"/>
      <c r="E786" s="437"/>
      <c r="F786" s="437"/>
      <c r="G786" s="453"/>
      <c r="H786" s="407"/>
      <c r="I786" s="408"/>
      <c r="J786" s="408"/>
      <c r="K786" s="408"/>
      <c r="L786" s="408"/>
      <c r="M786" s="408"/>
      <c r="N786" s="408"/>
      <c r="O786" s="414"/>
      <c r="P786" s="426"/>
      <c r="R786" s="432" t="str">
        <f t="shared" si="17"/>
        <v>DELETE</v>
      </c>
    </row>
    <row r="787" spans="2:22" ht="9" customHeight="1">
      <c r="B787" s="415"/>
      <c r="D787" s="437"/>
      <c r="E787" s="437"/>
      <c r="F787" s="437"/>
      <c r="G787" s="453"/>
      <c r="H787" s="411"/>
      <c r="I787" s="411"/>
      <c r="J787" s="411"/>
      <c r="K787" s="411"/>
      <c r="L787" s="411"/>
      <c r="M787" s="411"/>
      <c r="N787" s="411"/>
      <c r="O787" s="411"/>
      <c r="P787" s="426"/>
      <c r="R787" s="432" t="str">
        <f t="shared" si="17"/>
        <v>DELETE</v>
      </c>
    </row>
    <row r="788" spans="2:22" ht="31.5" customHeight="1">
      <c r="B788" s="415"/>
      <c r="G788" s="453"/>
      <c r="H788" s="399"/>
      <c r="I788" s="399"/>
      <c r="J788" s="399"/>
      <c r="K788" s="399"/>
      <c r="L788" s="399"/>
      <c r="M788" s="411"/>
      <c r="N788" s="399"/>
      <c r="O788" s="411"/>
      <c r="P788" s="426"/>
      <c r="R788" s="432" t="str">
        <f t="shared" si="17"/>
        <v>DELETE</v>
      </c>
      <c r="V788" s="416" t="b">
        <f>O780=O784-O785</f>
        <v>1</v>
      </c>
    </row>
    <row r="789" spans="2:22" ht="31.5" customHeight="1">
      <c r="B789" s="415"/>
      <c r="G789" s="453"/>
      <c r="H789" s="399"/>
      <c r="I789" s="399"/>
      <c r="J789" s="399"/>
      <c r="K789" s="399"/>
      <c r="L789" s="399"/>
      <c r="M789" s="411"/>
      <c r="N789" s="399"/>
      <c r="O789" s="411"/>
      <c r="P789" s="426"/>
      <c r="R789" s="432" t="str">
        <f t="shared" si="17"/>
        <v>DELETE</v>
      </c>
    </row>
    <row r="790" spans="2:22" ht="31.5" customHeight="1">
      <c r="B790" s="415"/>
      <c r="G790" s="453"/>
      <c r="H790" s="399"/>
      <c r="I790" s="399"/>
      <c r="J790" s="399"/>
      <c r="K790" s="399"/>
      <c r="L790" s="399"/>
      <c r="M790" s="411"/>
      <c r="N790" s="399"/>
      <c r="O790" s="411"/>
      <c r="P790" s="426"/>
      <c r="R790" s="432" t="str">
        <f t="shared" si="17"/>
        <v>DELETE</v>
      </c>
    </row>
    <row r="791" spans="2:22" ht="31.5" customHeight="1">
      <c r="B791" s="415"/>
      <c r="G791" s="453"/>
      <c r="H791" s="399"/>
      <c r="I791" s="399"/>
      <c r="J791" s="399"/>
      <c r="K791" s="399"/>
      <c r="L791" s="399"/>
      <c r="M791" s="411"/>
      <c r="N791" s="399"/>
      <c r="O791" s="411"/>
      <c r="P791" s="426"/>
      <c r="R791" s="432" t="str">
        <f t="shared" si="17"/>
        <v>DELETE</v>
      </c>
    </row>
    <row r="792" spans="2:22" ht="31.5" customHeight="1">
      <c r="B792" s="415"/>
      <c r="G792" s="431"/>
      <c r="H792" s="381"/>
      <c r="I792" s="381"/>
      <c r="J792" s="381"/>
      <c r="K792" s="381"/>
      <c r="L792" s="381"/>
      <c r="M792" s="404"/>
      <c r="N792" s="381"/>
      <c r="O792" s="404"/>
      <c r="P792" s="380"/>
      <c r="R792" s="432" t="str">
        <f t="shared" si="17"/>
        <v>DELETE</v>
      </c>
    </row>
    <row r="793" spans="2:22" ht="36" customHeight="1">
      <c r="B793" s="415"/>
      <c r="C793" s="502"/>
      <c r="D793" s="522"/>
      <c r="E793" s="522"/>
      <c r="F793" s="522"/>
      <c r="G793" s="523"/>
      <c r="H793" s="537"/>
      <c r="I793" s="537"/>
      <c r="J793" s="537"/>
      <c r="K793" s="381"/>
      <c r="L793" s="381"/>
      <c r="M793" s="404"/>
      <c r="N793" s="381"/>
      <c r="O793" s="380" t="s">
        <v>102</v>
      </c>
      <c r="Q793" s="378">
        <f>MAX($Q$104:Q792)+1</f>
        <v>14</v>
      </c>
      <c r="R793" s="432" t="str">
        <f t="shared" ref="R793:R800" si="18">R$801</f>
        <v>DELETE</v>
      </c>
    </row>
    <row r="794" spans="2:22" ht="36" customHeight="1">
      <c r="B794" s="441"/>
      <c r="C794" s="502"/>
      <c r="D794" s="530" t="str">
        <f>Criteria!E9</f>
        <v>ABC PARTNERSHIP</v>
      </c>
      <c r="E794" s="522"/>
      <c r="F794" s="522"/>
      <c r="G794" s="522"/>
      <c r="H794" s="522"/>
      <c r="I794" s="522"/>
      <c r="J794" s="522"/>
      <c r="R794" s="432" t="str">
        <f t="shared" si="18"/>
        <v>DELETE</v>
      </c>
    </row>
    <row r="795" spans="2:22" ht="36" customHeight="1">
      <c r="B795" s="441"/>
      <c r="C795" s="502"/>
      <c r="D795" s="530" t="str">
        <f>Criteria!E10</f>
        <v>T/A SEAFRONT HOTEL, SEAFRONT RESTAURANT AND SURF SHOP</v>
      </c>
      <c r="E795" s="522"/>
      <c r="F795" s="522"/>
      <c r="G795" s="522"/>
      <c r="H795" s="522"/>
      <c r="I795" s="522"/>
      <c r="J795" s="522"/>
      <c r="R795" s="432" t="str">
        <f>IF(R$801="DELETE","DELETE",IF(D795=0,"DELETE"," "))</f>
        <v>DELETE</v>
      </c>
    </row>
    <row r="796" spans="2:22" ht="36" customHeight="1">
      <c r="B796" s="441"/>
      <c r="C796" s="502"/>
      <c r="D796" s="522"/>
      <c r="E796" s="522"/>
      <c r="F796" s="522"/>
      <c r="G796" s="522"/>
      <c r="H796" s="522"/>
      <c r="I796" s="522"/>
      <c r="J796" s="522"/>
      <c r="R796" s="432" t="str">
        <f t="shared" si="18"/>
        <v>DELETE</v>
      </c>
    </row>
    <row r="797" spans="2:22" ht="36" customHeight="1">
      <c r="B797" s="441"/>
      <c r="C797" s="502"/>
      <c r="D797" s="530" t="s">
        <v>349</v>
      </c>
      <c r="E797" s="522"/>
      <c r="F797" s="522"/>
      <c r="G797" s="522"/>
      <c r="H797" s="522"/>
      <c r="I797" s="522"/>
      <c r="J797" s="522"/>
      <c r="R797" s="432" t="str">
        <f t="shared" si="18"/>
        <v>DELETE</v>
      </c>
    </row>
    <row r="798" spans="2:22" ht="36" customHeight="1">
      <c r="B798" s="441"/>
      <c r="C798" s="502"/>
      <c r="D798" s="530" t="str">
        <f>Criteria!E18</f>
        <v>28 FEBRUARY 2026</v>
      </c>
      <c r="E798" s="522"/>
      <c r="F798" s="522"/>
      <c r="G798" s="522"/>
      <c r="H798" s="522"/>
      <c r="I798" s="522"/>
      <c r="J798" s="522" t="s">
        <v>239</v>
      </c>
      <c r="R798" s="432" t="str">
        <f t="shared" si="18"/>
        <v>DELETE</v>
      </c>
    </row>
    <row r="799" spans="2:22" ht="36" customHeight="1">
      <c r="B799" s="441"/>
      <c r="C799" s="502"/>
      <c r="D799" s="530"/>
      <c r="E799" s="522"/>
      <c r="F799" s="522"/>
      <c r="G799" s="522"/>
      <c r="H799" s="522"/>
      <c r="I799" s="522"/>
      <c r="J799" s="522"/>
      <c r="R799" s="432" t="str">
        <f t="shared" si="18"/>
        <v>DELETE</v>
      </c>
    </row>
    <row r="800" spans="2:22" ht="36" customHeight="1">
      <c r="B800" s="520"/>
      <c r="C800" s="515"/>
      <c r="D800" s="531"/>
      <c r="E800" s="531"/>
      <c r="F800" s="531"/>
      <c r="G800" s="538"/>
      <c r="H800" s="539"/>
      <c r="I800" s="539"/>
      <c r="J800" s="539"/>
      <c r="K800" s="382"/>
      <c r="L800" s="382"/>
      <c r="M800" s="410"/>
      <c r="N800" s="382"/>
      <c r="O800" s="410"/>
      <c r="P800" s="401"/>
      <c r="Q800" s="442"/>
      <c r="R800" s="432" t="str">
        <f t="shared" si="18"/>
        <v>DELETE</v>
      </c>
    </row>
    <row r="801" spans="2:18" ht="31.5" customHeight="1">
      <c r="B801" s="415"/>
      <c r="C801" s="441">
        <f>MAX(C734:C800)+0.1</f>
        <v>6.1999999999999993</v>
      </c>
      <c r="D801" s="474" t="s">
        <v>1040</v>
      </c>
      <c r="E801" s="437"/>
      <c r="F801" s="437"/>
      <c r="G801" s="437"/>
      <c r="H801" s="437"/>
      <c r="I801" s="437"/>
      <c r="J801" s="437"/>
      <c r="M801" s="454"/>
      <c r="N801" s="453"/>
      <c r="O801" s="454"/>
      <c r="P801" s="453"/>
      <c r="R801" s="432" t="str">
        <f>IF(Criteria!J73+Criteria!J80=0,"DELETE"," ")</f>
        <v>DELETE</v>
      </c>
    </row>
    <row r="802" spans="2:18" ht="31.5" customHeight="1">
      <c r="B802" s="415"/>
      <c r="C802" s="441"/>
      <c r="D802" s="474"/>
      <c r="E802" s="437"/>
      <c r="F802" s="437"/>
      <c r="G802" s="437"/>
      <c r="H802" s="437"/>
      <c r="I802" s="437"/>
      <c r="J802" s="437"/>
      <c r="M802" s="454"/>
      <c r="N802" s="453"/>
      <c r="O802" s="454"/>
      <c r="P802" s="453"/>
      <c r="R802" s="432" t="str">
        <f>R$801</f>
        <v>DELETE</v>
      </c>
    </row>
    <row r="803" spans="2:18" ht="31.5" customHeight="1">
      <c r="B803" s="415"/>
      <c r="H803" s="500" t="str">
        <f>Criteria!F65</f>
        <v>Plant and</v>
      </c>
      <c r="I803" s="500"/>
      <c r="J803" s="500" t="str">
        <f>Criteria!G65</f>
        <v>Motor</v>
      </c>
      <c r="K803" s="500" t="str">
        <f>Criteria!H65</f>
        <v>Electronic</v>
      </c>
      <c r="L803" s="500"/>
      <c r="M803" s="500" t="str">
        <f>Criteria!I65</f>
        <v>Furniture and</v>
      </c>
      <c r="N803" s="500"/>
      <c r="O803" s="500" t="s">
        <v>353</v>
      </c>
      <c r="P803" s="453"/>
      <c r="R803" s="432" t="str">
        <f>R$801</f>
        <v>DELETE</v>
      </c>
    </row>
    <row r="804" spans="2:18" ht="31.5" customHeight="1">
      <c r="B804" s="415"/>
      <c r="H804" s="500" t="str">
        <f>Criteria!F66</f>
        <v>equipment</v>
      </c>
      <c r="I804" s="500"/>
      <c r="J804" s="500" t="str">
        <f>Criteria!G66</f>
        <v>vehicles</v>
      </c>
      <c r="K804" s="500" t="str">
        <f>Criteria!H66</f>
        <v>equipment</v>
      </c>
      <c r="L804" s="500"/>
      <c r="M804" s="500" t="str">
        <f>Criteria!I66</f>
        <v>fittings</v>
      </c>
      <c r="N804" s="500"/>
      <c r="O804" s="500"/>
      <c r="P804" s="453"/>
      <c r="R804" s="432" t="str">
        <f>R$801</f>
        <v>DELETE</v>
      </c>
    </row>
    <row r="805" spans="2:18" ht="31.5" customHeight="1">
      <c r="B805" s="415"/>
      <c r="D805" s="437" t="s">
        <v>1063</v>
      </c>
      <c r="E805" s="437"/>
      <c r="F805" s="549">
        <f>Criteria!G19</f>
        <v>45716</v>
      </c>
      <c r="G805" s="549"/>
      <c r="H805" s="411">
        <f>H808-H809</f>
        <v>0</v>
      </c>
      <c r="I805" s="411"/>
      <c r="J805" s="411">
        <f>J808-J809</f>
        <v>0</v>
      </c>
      <c r="K805" s="411">
        <f>K808-K809</f>
        <v>0</v>
      </c>
      <c r="L805" s="411"/>
      <c r="M805" s="411">
        <f>M808-M809</f>
        <v>0</v>
      </c>
      <c r="N805" s="411"/>
      <c r="O805" s="411">
        <f>O808-O809</f>
        <v>0</v>
      </c>
      <c r="P805" s="455"/>
      <c r="R805" s="432" t="str">
        <f t="shared" ref="R805:R822" si="19">R$801</f>
        <v>DELETE</v>
      </c>
    </row>
    <row r="806" spans="2:18" ht="9" customHeight="1">
      <c r="B806" s="415"/>
      <c r="D806" s="437"/>
      <c r="E806" s="437"/>
      <c r="F806" s="437"/>
      <c r="G806" s="428"/>
      <c r="H806" s="411"/>
      <c r="I806" s="411"/>
      <c r="J806" s="411"/>
      <c r="K806" s="411"/>
      <c r="L806" s="411"/>
      <c r="M806" s="411"/>
      <c r="N806" s="411"/>
      <c r="O806" s="411"/>
      <c r="P806" s="455"/>
      <c r="R806" s="432" t="str">
        <f t="shared" si="19"/>
        <v>DELETE</v>
      </c>
    </row>
    <row r="807" spans="2:18" ht="9" customHeight="1">
      <c r="B807" s="415"/>
      <c r="D807" s="437"/>
      <c r="E807" s="437"/>
      <c r="F807" s="437"/>
      <c r="G807" s="428"/>
      <c r="H807" s="405"/>
      <c r="I807" s="410"/>
      <c r="J807" s="410"/>
      <c r="K807" s="410"/>
      <c r="L807" s="410"/>
      <c r="M807" s="410"/>
      <c r="N807" s="410"/>
      <c r="O807" s="412"/>
      <c r="P807" s="455"/>
      <c r="R807" s="432" t="str">
        <f t="shared" si="19"/>
        <v>DELETE</v>
      </c>
    </row>
    <row r="808" spans="2:18" ht="31.5" customHeight="1">
      <c r="B808" s="415"/>
      <c r="D808" s="437" t="s">
        <v>350</v>
      </c>
      <c r="E808" s="437"/>
      <c r="F808" s="437"/>
      <c r="G808" s="426"/>
      <c r="H808" s="406">
        <f>Criteria!F76</f>
        <v>0</v>
      </c>
      <c r="I808" s="411"/>
      <c r="J808" s="411">
        <f>Criteria!G76</f>
        <v>0</v>
      </c>
      <c r="K808" s="411">
        <f>Criteria!H76</f>
        <v>0</v>
      </c>
      <c r="L808" s="411"/>
      <c r="M808" s="411">
        <f>Criteria!I76</f>
        <v>0</v>
      </c>
      <c r="N808" s="411"/>
      <c r="O808" s="413">
        <f>SUM(H808:M808)</f>
        <v>0</v>
      </c>
      <c r="P808" s="455"/>
      <c r="R808" s="432" t="str">
        <f t="shared" si="19"/>
        <v>DELETE</v>
      </c>
    </row>
    <row r="809" spans="2:18" ht="31.5" customHeight="1">
      <c r="B809" s="415"/>
      <c r="D809" s="437" t="s">
        <v>1070</v>
      </c>
      <c r="E809" s="437"/>
      <c r="F809" s="437"/>
      <c r="G809" s="426"/>
      <c r="H809" s="406">
        <f>Criteria!F77</f>
        <v>0</v>
      </c>
      <c r="I809" s="411"/>
      <c r="J809" s="411">
        <f>Criteria!G77</f>
        <v>0</v>
      </c>
      <c r="K809" s="411">
        <f>Criteria!H77</f>
        <v>0</v>
      </c>
      <c r="L809" s="411"/>
      <c r="M809" s="411">
        <f>Criteria!I77</f>
        <v>0</v>
      </c>
      <c r="N809" s="411"/>
      <c r="O809" s="413">
        <f>SUM(H809:M809)</f>
        <v>0</v>
      </c>
      <c r="P809" s="455"/>
      <c r="R809" s="432" t="str">
        <f t="shared" si="19"/>
        <v>DELETE</v>
      </c>
    </row>
    <row r="810" spans="2:18" ht="9" customHeight="1">
      <c r="B810" s="415"/>
      <c r="D810" s="437"/>
      <c r="E810" s="437"/>
      <c r="F810" s="437"/>
      <c r="G810" s="426"/>
      <c r="H810" s="407"/>
      <c r="I810" s="408"/>
      <c r="J810" s="408"/>
      <c r="K810" s="408"/>
      <c r="L810" s="408"/>
      <c r="M810" s="408"/>
      <c r="N810" s="408"/>
      <c r="O810" s="414"/>
      <c r="P810" s="455"/>
      <c r="R810" s="432" t="str">
        <f t="shared" si="19"/>
        <v>DELETE</v>
      </c>
    </row>
    <row r="811" spans="2:18" ht="9" customHeight="1">
      <c r="B811" s="415"/>
      <c r="D811" s="437"/>
      <c r="E811" s="437"/>
      <c r="F811" s="437"/>
      <c r="G811" s="426"/>
      <c r="H811" s="411"/>
      <c r="I811" s="411"/>
      <c r="J811" s="411"/>
      <c r="K811" s="411"/>
      <c r="L811" s="411"/>
      <c r="M811" s="411"/>
      <c r="N811" s="411"/>
      <c r="O811" s="411"/>
      <c r="P811" s="455"/>
      <c r="R811" s="432" t="str">
        <f t="shared" si="19"/>
        <v>DELETE</v>
      </c>
    </row>
    <row r="812" spans="2:18" ht="31.5" customHeight="1">
      <c r="B812" s="415"/>
      <c r="D812" s="437" t="s">
        <v>1063</v>
      </c>
      <c r="E812" s="437"/>
      <c r="F812" s="549">
        <f>Criteria!G18</f>
        <v>46081</v>
      </c>
      <c r="G812" s="549"/>
      <c r="H812" s="411">
        <f>H815-H816</f>
        <v>0</v>
      </c>
      <c r="I812" s="411"/>
      <c r="J812" s="411">
        <f>J815-J816</f>
        <v>0</v>
      </c>
      <c r="K812" s="411">
        <f>K815-K816</f>
        <v>0</v>
      </c>
      <c r="L812" s="411"/>
      <c r="M812" s="411">
        <f>M815-M816</f>
        <v>0</v>
      </c>
      <c r="N812" s="411"/>
      <c r="O812" s="411">
        <f>O815-O816</f>
        <v>0</v>
      </c>
      <c r="P812" s="455"/>
      <c r="R812" s="432" t="str">
        <f t="shared" si="19"/>
        <v>DELETE</v>
      </c>
    </row>
    <row r="813" spans="2:18" ht="9" customHeight="1">
      <c r="B813" s="415"/>
      <c r="D813" s="437"/>
      <c r="E813" s="437"/>
      <c r="F813" s="437"/>
      <c r="G813" s="428"/>
      <c r="H813" s="411"/>
      <c r="I813" s="411"/>
      <c r="J813" s="411"/>
      <c r="K813" s="411"/>
      <c r="L813" s="411"/>
      <c r="M813" s="411"/>
      <c r="N813" s="411"/>
      <c r="O813" s="411"/>
      <c r="P813" s="455"/>
      <c r="R813" s="432" t="str">
        <f t="shared" si="19"/>
        <v>DELETE</v>
      </c>
    </row>
    <row r="814" spans="2:18" ht="9" customHeight="1">
      <c r="B814" s="415"/>
      <c r="D814" s="437"/>
      <c r="E814" s="437"/>
      <c r="F814" s="437"/>
      <c r="G814" s="428"/>
      <c r="H814" s="405"/>
      <c r="I814" s="410"/>
      <c r="J814" s="410"/>
      <c r="K814" s="410"/>
      <c r="L814" s="410"/>
      <c r="M814" s="410"/>
      <c r="N814" s="410"/>
      <c r="O814" s="412"/>
      <c r="P814" s="455"/>
      <c r="R814" s="432" t="str">
        <f t="shared" si="19"/>
        <v>DELETE</v>
      </c>
    </row>
    <row r="815" spans="2:18" ht="31.5" customHeight="1">
      <c r="B815" s="415"/>
      <c r="D815" s="437" t="s">
        <v>350</v>
      </c>
      <c r="E815" s="437"/>
      <c r="F815" s="437"/>
      <c r="G815" s="426"/>
      <c r="H815" s="406">
        <f>Criteria!F83</f>
        <v>0</v>
      </c>
      <c r="I815" s="411"/>
      <c r="J815" s="411">
        <f>Criteria!G83</f>
        <v>0</v>
      </c>
      <c r="K815" s="411">
        <f>Criteria!H83</f>
        <v>0</v>
      </c>
      <c r="L815" s="411"/>
      <c r="M815" s="411">
        <f>Criteria!I83</f>
        <v>0</v>
      </c>
      <c r="N815" s="411"/>
      <c r="O815" s="413">
        <f>SUM(H815:M815)</f>
        <v>0</v>
      </c>
      <c r="P815" s="455"/>
      <c r="R815" s="432" t="str">
        <f t="shared" si="19"/>
        <v>DELETE</v>
      </c>
    </row>
    <row r="816" spans="2:18" ht="31.5" customHeight="1">
      <c r="B816" s="415"/>
      <c r="D816" s="437" t="s">
        <v>1070</v>
      </c>
      <c r="E816" s="437"/>
      <c r="F816" s="437"/>
      <c r="G816" s="426"/>
      <c r="H816" s="406">
        <f>Criteria!F84</f>
        <v>0</v>
      </c>
      <c r="I816" s="411"/>
      <c r="J816" s="411">
        <f>Criteria!G84</f>
        <v>0</v>
      </c>
      <c r="K816" s="411">
        <f>Criteria!H84</f>
        <v>0</v>
      </c>
      <c r="L816" s="411"/>
      <c r="M816" s="411">
        <f>Criteria!I84</f>
        <v>0</v>
      </c>
      <c r="N816" s="411"/>
      <c r="O816" s="413">
        <f>SUM(H816:M816)</f>
        <v>0</v>
      </c>
      <c r="P816" s="455"/>
      <c r="R816" s="432" t="str">
        <f t="shared" si="19"/>
        <v>DELETE</v>
      </c>
    </row>
    <row r="817" spans="2:18" ht="9" customHeight="1">
      <c r="B817" s="415"/>
      <c r="D817" s="437"/>
      <c r="E817" s="437"/>
      <c r="F817" s="437"/>
      <c r="G817" s="426"/>
      <c r="H817" s="407"/>
      <c r="I817" s="408"/>
      <c r="J817" s="408"/>
      <c r="K817" s="408"/>
      <c r="L817" s="408"/>
      <c r="M817" s="408"/>
      <c r="N817" s="408"/>
      <c r="O817" s="414"/>
      <c r="P817" s="455"/>
      <c r="R817" s="432" t="str">
        <f t="shared" si="19"/>
        <v>DELETE</v>
      </c>
    </row>
    <row r="818" spans="2:18" ht="9" customHeight="1">
      <c r="B818" s="415"/>
      <c r="D818" s="437"/>
      <c r="E818" s="437"/>
      <c r="F818" s="437"/>
      <c r="H818" s="441"/>
      <c r="I818" s="441"/>
      <c r="J818" s="441"/>
      <c r="K818" s="441"/>
      <c r="L818" s="441"/>
      <c r="M818" s="454"/>
      <c r="N818" s="454"/>
      <c r="O818" s="454"/>
      <c r="P818" s="453"/>
      <c r="R818" s="432" t="str">
        <f t="shared" si="19"/>
        <v>DELETE</v>
      </c>
    </row>
    <row r="819" spans="2:18" ht="31.5" customHeight="1">
      <c r="B819" s="415"/>
      <c r="M819" s="454"/>
      <c r="N819" s="453"/>
      <c r="O819" s="454"/>
      <c r="P819" s="453"/>
      <c r="R819" s="432" t="str">
        <f t="shared" si="19"/>
        <v>DELETE</v>
      </c>
    </row>
    <row r="820" spans="2:18" ht="31.5" customHeight="1">
      <c r="B820" s="415"/>
      <c r="M820" s="454"/>
      <c r="N820" s="453"/>
      <c r="O820" s="454"/>
      <c r="P820" s="453"/>
      <c r="R820" s="432" t="str">
        <f t="shared" si="19"/>
        <v>DELETE</v>
      </c>
    </row>
    <row r="821" spans="2:18" ht="31.5" customHeight="1">
      <c r="B821" s="415"/>
      <c r="M821" s="454"/>
      <c r="N821" s="453"/>
      <c r="O821" s="454"/>
      <c r="P821" s="453"/>
      <c r="R821" s="432" t="str">
        <f t="shared" si="19"/>
        <v>DELETE</v>
      </c>
    </row>
    <row r="822" spans="2:18" ht="31.5" customHeight="1">
      <c r="B822" s="415"/>
      <c r="M822" s="454"/>
      <c r="N822" s="453"/>
      <c r="O822" s="454"/>
      <c r="P822" s="453"/>
      <c r="R822" s="432" t="str">
        <f t="shared" si="19"/>
        <v>DELETE</v>
      </c>
    </row>
    <row r="823" spans="2:18" ht="36" customHeight="1">
      <c r="B823" s="415"/>
      <c r="C823" s="522"/>
      <c r="D823" s="522"/>
      <c r="E823" s="522"/>
      <c r="F823" s="522"/>
      <c r="G823" s="522"/>
      <c r="H823" s="522"/>
      <c r="I823" s="522"/>
      <c r="J823" s="522"/>
      <c r="M823" s="453"/>
      <c r="N823" s="453"/>
      <c r="O823" s="380" t="s">
        <v>102</v>
      </c>
      <c r="Q823" s="378">
        <f>MAX($Q$104:Q822)+1</f>
        <v>15</v>
      </c>
      <c r="R823" s="521" t="str">
        <f t="shared" ref="R823:R832" si="20">R$833</f>
        <v>DELETE</v>
      </c>
    </row>
    <row r="824" spans="2:18" ht="36" customHeight="1">
      <c r="B824" s="441"/>
      <c r="C824" s="522"/>
      <c r="D824" s="530" t="str">
        <f>Criteria!E9</f>
        <v>ABC PARTNERSHIP</v>
      </c>
      <c r="E824" s="522"/>
      <c r="F824" s="522"/>
      <c r="G824" s="522"/>
      <c r="H824" s="522"/>
      <c r="I824" s="522"/>
      <c r="J824" s="522"/>
      <c r="M824" s="431"/>
      <c r="O824" s="431"/>
      <c r="R824" s="521" t="str">
        <f t="shared" si="20"/>
        <v>DELETE</v>
      </c>
    </row>
    <row r="825" spans="2:18" ht="36" customHeight="1">
      <c r="B825" s="441"/>
      <c r="C825" s="522"/>
      <c r="D825" s="530" t="str">
        <f>Criteria!E10</f>
        <v>T/A SEAFRONT HOTEL, SEAFRONT RESTAURANT AND SURF SHOP</v>
      </c>
      <c r="E825" s="522"/>
      <c r="F825" s="522"/>
      <c r="G825" s="522"/>
      <c r="H825" s="522"/>
      <c r="I825" s="522"/>
      <c r="J825" s="522"/>
      <c r="M825" s="431"/>
      <c r="O825" s="431"/>
      <c r="R825" s="432" t="str">
        <f>IF(R$833="DELETE","DELETE",IF(D825=0,"DELETE"," "))</f>
        <v>DELETE</v>
      </c>
    </row>
    <row r="826" spans="2:18" ht="36" customHeight="1">
      <c r="B826" s="441"/>
      <c r="C826" s="522"/>
      <c r="D826" s="522"/>
      <c r="E826" s="522"/>
      <c r="F826" s="522"/>
      <c r="G826" s="522"/>
      <c r="H826" s="522"/>
      <c r="I826" s="522"/>
      <c r="J826" s="522"/>
      <c r="M826" s="431"/>
      <c r="O826" s="431"/>
      <c r="R826" s="521" t="str">
        <f t="shared" si="20"/>
        <v>DELETE</v>
      </c>
    </row>
    <row r="827" spans="2:18" ht="36" customHeight="1">
      <c r="B827" s="441"/>
      <c r="C827" s="522"/>
      <c r="D827" s="530" t="s">
        <v>349</v>
      </c>
      <c r="E827" s="522"/>
      <c r="F827" s="522"/>
      <c r="G827" s="522"/>
      <c r="H827" s="522"/>
      <c r="I827" s="522"/>
      <c r="J827" s="522"/>
      <c r="M827" s="431"/>
      <c r="O827" s="431"/>
      <c r="R827" s="521" t="str">
        <f t="shared" si="20"/>
        <v>DELETE</v>
      </c>
    </row>
    <row r="828" spans="2:18" ht="36" customHeight="1">
      <c r="B828" s="441"/>
      <c r="C828" s="522"/>
      <c r="D828" s="530" t="str">
        <f>Criteria!E18</f>
        <v>28 FEBRUARY 2026</v>
      </c>
      <c r="E828" s="522"/>
      <c r="F828" s="522"/>
      <c r="G828" s="522"/>
      <c r="H828" s="522"/>
      <c r="I828" s="522"/>
      <c r="J828" s="522" t="s">
        <v>239</v>
      </c>
      <c r="M828" s="431"/>
      <c r="O828" s="431"/>
      <c r="R828" s="521" t="str">
        <f t="shared" si="20"/>
        <v>DELETE</v>
      </c>
    </row>
    <row r="829" spans="2:18" ht="36" customHeight="1">
      <c r="B829" s="441"/>
      <c r="C829" s="522"/>
      <c r="D829" s="522"/>
      <c r="E829" s="522"/>
      <c r="F829" s="522"/>
      <c r="G829" s="522"/>
      <c r="H829" s="522"/>
      <c r="I829" s="522"/>
      <c r="J829" s="522"/>
      <c r="M829" s="431"/>
      <c r="O829" s="431"/>
      <c r="R829" s="521" t="str">
        <f t="shared" si="20"/>
        <v>DELETE</v>
      </c>
    </row>
    <row r="830" spans="2:18" ht="36" customHeight="1">
      <c r="B830" s="519"/>
      <c r="C830" s="531"/>
      <c r="D830" s="531"/>
      <c r="E830" s="531"/>
      <c r="F830" s="531"/>
      <c r="G830" s="531"/>
      <c r="H830" s="531"/>
      <c r="I830" s="531"/>
      <c r="J830" s="531"/>
      <c r="K830" s="442"/>
      <c r="L830" s="442"/>
      <c r="M830" s="444"/>
      <c r="N830" s="444"/>
      <c r="O830" s="444"/>
      <c r="P830" s="444"/>
      <c r="Q830" s="442"/>
      <c r="R830" s="521" t="str">
        <f t="shared" si="20"/>
        <v>DELETE</v>
      </c>
    </row>
    <row r="831" spans="2:18" ht="36" customHeight="1">
      <c r="B831" s="415"/>
      <c r="C831" s="530"/>
      <c r="D831" s="522"/>
      <c r="E831" s="522"/>
      <c r="F831" s="522"/>
      <c r="G831" s="522"/>
      <c r="H831" s="522"/>
      <c r="I831" s="522"/>
      <c r="J831" s="522"/>
      <c r="M831" s="400">
        <f>Criteria!E20</f>
        <v>2026</v>
      </c>
      <c r="N831" s="400"/>
      <c r="O831" s="400">
        <f>Criteria!E25</f>
        <v>2025</v>
      </c>
      <c r="P831" s="453"/>
      <c r="R831" s="521" t="str">
        <f t="shared" si="20"/>
        <v>DELETE</v>
      </c>
    </row>
    <row r="832" spans="2:18" ht="36" customHeight="1">
      <c r="B832" s="415"/>
      <c r="C832" s="530"/>
      <c r="D832" s="522"/>
      <c r="E832" s="522"/>
      <c r="F832" s="522"/>
      <c r="G832" s="522"/>
      <c r="H832" s="522"/>
      <c r="I832" s="522"/>
      <c r="J832" s="522"/>
      <c r="M832" s="400"/>
      <c r="N832" s="400"/>
      <c r="O832" s="400"/>
      <c r="P832" s="453"/>
      <c r="R832" s="521" t="str">
        <f t="shared" si="20"/>
        <v>DELETE</v>
      </c>
    </row>
    <row r="833" spans="2:22" ht="36" customHeight="1">
      <c r="B833" s="415">
        <f>MAX($B$448:B832)+1</f>
        <v>7</v>
      </c>
      <c r="C833" s="530" t="s">
        <v>950</v>
      </c>
      <c r="D833" s="522"/>
      <c r="E833" s="522"/>
      <c r="F833" s="522"/>
      <c r="G833" s="522"/>
      <c r="H833" s="522"/>
      <c r="I833" s="522"/>
      <c r="J833" s="522"/>
      <c r="M833" s="453"/>
      <c r="N833" s="453"/>
      <c r="O833" s="453"/>
      <c r="P833" s="453"/>
      <c r="R833" s="521" t="str">
        <f>IF(M901+O901=0,"DELETE"," ")</f>
        <v>DELETE</v>
      </c>
    </row>
    <row r="834" spans="2:22" ht="36" hidden="1" customHeight="1">
      <c r="B834" s="415"/>
      <c r="C834" s="522">
        <f>B833</f>
        <v>7</v>
      </c>
      <c r="D834" s="522"/>
      <c r="E834" s="522"/>
      <c r="F834" s="522"/>
      <c r="G834" s="522"/>
      <c r="H834" s="522"/>
      <c r="I834" s="522"/>
      <c r="J834" s="522"/>
      <c r="M834" s="453"/>
      <c r="N834" s="453"/>
      <c r="O834" s="453"/>
      <c r="P834" s="453"/>
      <c r="R834" s="521" t="str">
        <f>R$833</f>
        <v>DELETE</v>
      </c>
    </row>
    <row r="835" spans="2:22" ht="36" customHeight="1">
      <c r="B835" s="415"/>
      <c r="C835" s="522"/>
      <c r="D835" s="522"/>
      <c r="E835" s="522"/>
      <c r="F835" s="522"/>
      <c r="G835" s="522"/>
      <c r="H835" s="522"/>
      <c r="I835" s="522"/>
      <c r="J835" s="522"/>
      <c r="M835" s="453"/>
      <c r="N835" s="453"/>
      <c r="O835" s="453"/>
      <c r="P835" s="453"/>
      <c r="R835" s="521" t="str">
        <f>R$833</f>
        <v>DELETE</v>
      </c>
    </row>
    <row r="836" spans="2:22" ht="36" customHeight="1">
      <c r="B836" s="415"/>
      <c r="C836" s="458">
        <f>MAX(C833:C834)+0.1</f>
        <v>7.1</v>
      </c>
      <c r="D836" s="530" t="s">
        <v>1041</v>
      </c>
      <c r="E836" s="522"/>
      <c r="F836" s="522"/>
      <c r="G836" s="522"/>
      <c r="H836" s="522"/>
      <c r="I836" s="522"/>
      <c r="J836" s="522"/>
      <c r="M836" s="399"/>
      <c r="N836" s="399"/>
      <c r="O836" s="399"/>
      <c r="P836" s="453"/>
      <c r="R836" s="521" t="str">
        <f>IF(M851+O851=0,"DELETE"," ")</f>
        <v>DELETE</v>
      </c>
    </row>
    <row r="837" spans="2:22" ht="36" customHeight="1">
      <c r="B837" s="415"/>
      <c r="C837" s="458"/>
      <c r="D837" s="530"/>
      <c r="E837" s="522"/>
      <c r="F837" s="522"/>
      <c r="G837" s="522"/>
      <c r="H837" s="522"/>
      <c r="I837" s="522"/>
      <c r="J837" s="522"/>
      <c r="M837" s="399"/>
      <c r="N837" s="399"/>
      <c r="O837" s="399"/>
      <c r="P837" s="453"/>
      <c r="R837" s="521" t="str">
        <f>R836</f>
        <v>DELETE</v>
      </c>
    </row>
    <row r="838" spans="2:22" ht="36" customHeight="1">
      <c r="B838" s="415"/>
      <c r="C838" s="456"/>
      <c r="D838" s="522" t="s">
        <v>951</v>
      </c>
      <c r="E838" s="522"/>
      <c r="F838" s="522"/>
      <c r="G838" s="522"/>
      <c r="H838" s="533"/>
      <c r="I838" s="522"/>
      <c r="J838" s="533"/>
      <c r="K838" s="473"/>
      <c r="M838" s="399">
        <f>SUM(S841:S843)</f>
        <v>0</v>
      </c>
      <c r="N838" s="399"/>
      <c r="O838" s="399">
        <f>SUM(U841:U843)</f>
        <v>0</v>
      </c>
      <c r="P838" s="453"/>
      <c r="R838" s="521" t="str">
        <f>R$836</f>
        <v>DELETE</v>
      </c>
      <c r="V838" s="416" t="b">
        <f>M838=O851</f>
        <v>1</v>
      </c>
    </row>
    <row r="839" spans="2:22" ht="9" customHeight="1">
      <c r="B839" s="415"/>
      <c r="C839" s="456"/>
      <c r="D839" s="522"/>
      <c r="E839" s="522"/>
      <c r="F839" s="522"/>
      <c r="G839" s="522"/>
      <c r="H839" s="522"/>
      <c r="I839" s="522"/>
      <c r="J839" s="522"/>
      <c r="M839" s="399"/>
      <c r="N839" s="399"/>
      <c r="O839" s="399"/>
      <c r="P839" s="453"/>
      <c r="R839" s="521" t="str">
        <f t="shared" ref="R839:R859" si="21">R$836</f>
        <v>DELETE</v>
      </c>
    </row>
    <row r="840" spans="2:22" ht="9" customHeight="1">
      <c r="B840" s="415"/>
      <c r="C840" s="456"/>
      <c r="D840" s="522"/>
      <c r="E840" s="522"/>
      <c r="F840" s="522"/>
      <c r="G840" s="522"/>
      <c r="H840" s="522"/>
      <c r="I840" s="522"/>
      <c r="J840" s="522"/>
      <c r="M840" s="475"/>
      <c r="N840" s="382"/>
      <c r="O840" s="476"/>
      <c r="P840" s="453"/>
      <c r="R840" s="521" t="str">
        <f t="shared" si="21"/>
        <v>DELETE</v>
      </c>
    </row>
    <row r="841" spans="2:22" ht="36" customHeight="1">
      <c r="B841" s="415"/>
      <c r="C841" s="456"/>
      <c r="D841" s="522" t="s">
        <v>350</v>
      </c>
      <c r="E841" s="522"/>
      <c r="F841" s="522"/>
      <c r="G841" s="522"/>
      <c r="H841" s="522"/>
      <c r="I841" s="522"/>
      <c r="J841" s="522"/>
      <c r="M841" s="477">
        <f>TrialBalance!L232</f>
        <v>0</v>
      </c>
      <c r="N841" s="399"/>
      <c r="O841" s="478">
        <f>TrialBalance!N232</f>
        <v>0</v>
      </c>
      <c r="P841" s="453"/>
      <c r="R841" s="521" t="str">
        <f t="shared" si="21"/>
        <v>DELETE</v>
      </c>
      <c r="S841" s="419">
        <f>M841</f>
        <v>0</v>
      </c>
      <c r="U841" s="419">
        <f>O841</f>
        <v>0</v>
      </c>
      <c r="V841" s="416" t="b">
        <f>M841=O855</f>
        <v>1</v>
      </c>
    </row>
    <row r="842" spans="2:22" ht="36" customHeight="1">
      <c r="B842" s="415"/>
      <c r="C842" s="456"/>
      <c r="D842" s="522" t="s">
        <v>1071</v>
      </c>
      <c r="E842" s="522"/>
      <c r="F842" s="522"/>
      <c r="G842" s="522"/>
      <c r="H842" s="522"/>
      <c r="I842" s="522"/>
      <c r="J842" s="522"/>
      <c r="M842" s="477">
        <f>-TrialBalance!L235</f>
        <v>0</v>
      </c>
      <c r="N842" s="399"/>
      <c r="O842" s="478">
        <f>-TrialBalance!N235</f>
        <v>0</v>
      </c>
      <c r="P842" s="453"/>
      <c r="R842" s="521" t="str">
        <f t="shared" si="21"/>
        <v>DELETE</v>
      </c>
      <c r="S842" s="419">
        <f>-M842</f>
        <v>0</v>
      </c>
      <c r="U842" s="419">
        <f>-O842</f>
        <v>0</v>
      </c>
      <c r="V842" s="416" t="b">
        <f t="shared" ref="V842" si="22">M842=O856</f>
        <v>1</v>
      </c>
    </row>
    <row r="843" spans="2:22" ht="36" customHeight="1">
      <c r="B843" s="415"/>
      <c r="C843" s="456"/>
      <c r="D843" s="522" t="s">
        <v>1072</v>
      </c>
      <c r="E843" s="522"/>
      <c r="F843" s="522"/>
      <c r="G843" s="522"/>
      <c r="H843" s="522"/>
      <c r="I843" s="522"/>
      <c r="J843" s="522"/>
      <c r="M843" s="477">
        <f>-TrialBalance!L238</f>
        <v>0</v>
      </c>
      <c r="N843" s="399"/>
      <c r="O843" s="478">
        <f>-TrialBalance!N238</f>
        <v>0</v>
      </c>
      <c r="P843" s="453"/>
      <c r="R843" s="432" t="str">
        <f>IF(M843+O843=0,"DELETE"," ")</f>
        <v>DELETE</v>
      </c>
      <c r="S843" s="419">
        <f>-M843</f>
        <v>0</v>
      </c>
      <c r="U843" s="419">
        <f>-O843</f>
        <v>0</v>
      </c>
      <c r="V843" s="416" t="b">
        <f>M843=O857</f>
        <v>1</v>
      </c>
    </row>
    <row r="844" spans="2:22" ht="9" customHeight="1">
      <c r="B844" s="415"/>
      <c r="C844" s="456"/>
      <c r="D844" s="522"/>
      <c r="E844" s="522"/>
      <c r="F844" s="522"/>
      <c r="G844" s="522"/>
      <c r="H844" s="522"/>
      <c r="I844" s="522"/>
      <c r="J844" s="522"/>
      <c r="M844" s="383"/>
      <c r="N844" s="384"/>
      <c r="O844" s="479"/>
      <c r="P844" s="453"/>
      <c r="R844" s="521" t="str">
        <f t="shared" si="21"/>
        <v>DELETE</v>
      </c>
    </row>
    <row r="845" spans="2:22" ht="9" customHeight="1">
      <c r="B845" s="415"/>
      <c r="C845" s="456"/>
      <c r="D845" s="522"/>
      <c r="E845" s="522"/>
      <c r="F845" s="522"/>
      <c r="G845" s="522"/>
      <c r="H845" s="522"/>
      <c r="I845" s="522"/>
      <c r="J845" s="522"/>
      <c r="M845" s="399"/>
      <c r="N845" s="399"/>
      <c r="O845" s="399"/>
      <c r="P845" s="453"/>
      <c r="R845" s="521" t="str">
        <f t="shared" si="21"/>
        <v>DELETE</v>
      </c>
    </row>
    <row r="846" spans="2:22" ht="36" customHeight="1">
      <c r="B846" s="415"/>
      <c r="C846" s="456"/>
      <c r="D846" s="522" t="s">
        <v>952</v>
      </c>
      <c r="E846" s="522"/>
      <c r="F846" s="522"/>
      <c r="G846" s="522"/>
      <c r="H846" s="522"/>
      <c r="I846" s="522"/>
      <c r="J846" s="522"/>
      <c r="M846" s="399">
        <f>TrialBalance!L233</f>
        <v>0</v>
      </c>
      <c r="N846" s="399"/>
      <c r="O846" s="399">
        <f>TrialBalance!N233</f>
        <v>0</v>
      </c>
      <c r="P846" s="453"/>
      <c r="R846" s="521" t="str">
        <f t="shared" si="21"/>
        <v>DELETE</v>
      </c>
      <c r="S846" s="419">
        <f t="shared" ref="S846:U848" si="23">M846</f>
        <v>0</v>
      </c>
      <c r="U846" s="419">
        <f t="shared" si="23"/>
        <v>0</v>
      </c>
    </row>
    <row r="847" spans="2:22" ht="36" customHeight="1">
      <c r="B847" s="415"/>
      <c r="C847" s="456"/>
      <c r="D847" s="522" t="s">
        <v>953</v>
      </c>
      <c r="E847" s="522"/>
      <c r="F847" s="522"/>
      <c r="G847" s="522"/>
      <c r="H847" s="522"/>
      <c r="I847" s="522"/>
      <c r="J847" s="522"/>
      <c r="M847" s="399">
        <f>TrialBalance!L236</f>
        <v>0</v>
      </c>
      <c r="N847" s="399"/>
      <c r="O847" s="399">
        <f>TrialBalance!N236</f>
        <v>0</v>
      </c>
      <c r="P847" s="453"/>
      <c r="R847" s="521" t="str">
        <f t="shared" si="21"/>
        <v>DELETE</v>
      </c>
      <c r="S847" s="419">
        <f t="shared" si="23"/>
        <v>0</v>
      </c>
      <c r="U847" s="419">
        <f t="shared" si="23"/>
        <v>0</v>
      </c>
    </row>
    <row r="848" spans="2:22" ht="36" customHeight="1">
      <c r="B848" s="415"/>
      <c r="C848" s="456"/>
      <c r="D848" s="522" t="s">
        <v>954</v>
      </c>
      <c r="E848" s="522"/>
      <c r="F848" s="522"/>
      <c r="G848" s="522"/>
      <c r="H848" s="522"/>
      <c r="I848" s="522"/>
      <c r="J848" s="522"/>
      <c r="M848" s="399">
        <f>TrialBalance!L239</f>
        <v>0</v>
      </c>
      <c r="N848" s="399"/>
      <c r="O848" s="399">
        <f>TrialBalance!N239</f>
        <v>0</v>
      </c>
      <c r="P848" s="453"/>
      <c r="R848" s="432" t="str">
        <f>IF(M848+O848=0,"DELETE"," ")</f>
        <v>DELETE</v>
      </c>
      <c r="S848" s="419">
        <f t="shared" si="23"/>
        <v>0</v>
      </c>
      <c r="U848" s="419">
        <f t="shared" si="23"/>
        <v>0</v>
      </c>
    </row>
    <row r="849" spans="2:24" ht="9" customHeight="1">
      <c r="B849" s="415"/>
      <c r="C849" s="456"/>
      <c r="D849" s="522"/>
      <c r="E849" s="522"/>
      <c r="F849" s="522"/>
      <c r="G849" s="522"/>
      <c r="H849" s="522"/>
      <c r="I849" s="522"/>
      <c r="J849" s="522"/>
      <c r="M849" s="384"/>
      <c r="N849" s="384"/>
      <c r="O849" s="384"/>
      <c r="P849" s="453"/>
      <c r="R849" s="521" t="str">
        <f t="shared" si="21"/>
        <v>DELETE</v>
      </c>
    </row>
    <row r="850" spans="2:24" ht="9" customHeight="1">
      <c r="B850" s="415"/>
      <c r="C850" s="456"/>
      <c r="D850" s="522"/>
      <c r="E850" s="522"/>
      <c r="F850" s="522"/>
      <c r="G850" s="522"/>
      <c r="H850" s="522"/>
      <c r="I850" s="522"/>
      <c r="J850" s="522"/>
      <c r="M850" s="399"/>
      <c r="N850" s="399"/>
      <c r="O850" s="399"/>
      <c r="P850" s="453"/>
      <c r="R850" s="521" t="str">
        <f t="shared" si="21"/>
        <v>DELETE</v>
      </c>
    </row>
    <row r="851" spans="2:24" ht="36.75" customHeight="1">
      <c r="B851" s="415"/>
      <c r="C851" s="456"/>
      <c r="D851" s="522" t="s">
        <v>955</v>
      </c>
      <c r="E851" s="522"/>
      <c r="F851" s="522"/>
      <c r="G851" s="522"/>
      <c r="H851" s="522"/>
      <c r="I851" s="522"/>
      <c r="J851" s="522"/>
      <c r="M851" s="399">
        <f>SUM(S855:S857)</f>
        <v>0</v>
      </c>
      <c r="N851" s="399"/>
      <c r="O851" s="399">
        <f>SUM(U855:U857)</f>
        <v>0</v>
      </c>
      <c r="P851" s="453"/>
      <c r="R851" s="521" t="str">
        <f t="shared" si="21"/>
        <v>DELETE</v>
      </c>
      <c r="V851" s="416" t="b">
        <f>M851=SUM(S840:S849)</f>
        <v>1</v>
      </c>
      <c r="X851" s="416" t="b">
        <f>O851=SUM(U840:U849)</f>
        <v>1</v>
      </c>
    </row>
    <row r="852" spans="2:24" ht="9" customHeight="1" thickBot="1">
      <c r="B852" s="415"/>
      <c r="C852" s="456"/>
      <c r="D852" s="522"/>
      <c r="E852" s="522"/>
      <c r="F852" s="522"/>
      <c r="G852" s="522"/>
      <c r="H852" s="522"/>
      <c r="I852" s="522"/>
      <c r="J852" s="522"/>
      <c r="M852" s="385"/>
      <c r="N852" s="385"/>
      <c r="O852" s="385"/>
      <c r="P852" s="453"/>
      <c r="R852" s="521" t="str">
        <f t="shared" si="21"/>
        <v>DELETE</v>
      </c>
    </row>
    <row r="853" spans="2:24" ht="9" customHeight="1" thickTop="1">
      <c r="B853" s="415"/>
      <c r="C853" s="456"/>
      <c r="D853" s="522"/>
      <c r="E853" s="522"/>
      <c r="F853" s="522"/>
      <c r="G853" s="522"/>
      <c r="H853" s="522"/>
      <c r="I853" s="522"/>
      <c r="J853" s="522"/>
      <c r="M853" s="399"/>
      <c r="N853" s="399"/>
      <c r="O853" s="399"/>
      <c r="P853" s="453"/>
      <c r="R853" s="521" t="str">
        <f t="shared" si="21"/>
        <v>DELETE</v>
      </c>
    </row>
    <row r="854" spans="2:24" ht="9" customHeight="1">
      <c r="B854" s="415"/>
      <c r="C854" s="456"/>
      <c r="D854" s="522"/>
      <c r="E854" s="522"/>
      <c r="F854" s="522"/>
      <c r="G854" s="522"/>
      <c r="H854" s="522"/>
      <c r="I854" s="522"/>
      <c r="J854" s="522"/>
      <c r="M854" s="475"/>
      <c r="N854" s="382"/>
      <c r="O854" s="476"/>
      <c r="P854" s="453"/>
      <c r="R854" s="521" t="str">
        <f t="shared" si="21"/>
        <v>DELETE</v>
      </c>
    </row>
    <row r="855" spans="2:24" ht="36" customHeight="1">
      <c r="B855" s="415"/>
      <c r="C855" s="456"/>
      <c r="D855" s="522" t="s">
        <v>350</v>
      </c>
      <c r="E855" s="522"/>
      <c r="F855" s="522"/>
      <c r="G855" s="522"/>
      <c r="H855" s="522"/>
      <c r="I855" s="522"/>
      <c r="J855" s="522"/>
      <c r="M855" s="477">
        <f>TrialBalance!L232+TrialBalance!L233</f>
        <v>0</v>
      </c>
      <c r="N855" s="399"/>
      <c r="O855" s="478">
        <f>TrialBalance!N232+TrialBalance!N233</f>
        <v>0</v>
      </c>
      <c r="P855" s="453"/>
      <c r="R855" s="521" t="str">
        <f t="shared" si="21"/>
        <v>DELETE</v>
      </c>
      <c r="S855" s="419">
        <f>M855</f>
        <v>0</v>
      </c>
      <c r="U855" s="419">
        <f>O855</f>
        <v>0</v>
      </c>
    </row>
    <row r="856" spans="2:24" ht="36" customHeight="1">
      <c r="B856" s="415"/>
      <c r="C856" s="456"/>
      <c r="D856" s="522" t="s">
        <v>1071</v>
      </c>
      <c r="E856" s="522"/>
      <c r="F856" s="522"/>
      <c r="G856" s="522"/>
      <c r="H856" s="522"/>
      <c r="I856" s="522"/>
      <c r="J856" s="522"/>
      <c r="M856" s="477">
        <f>-TrialBalance!L235-TrialBalance!L236</f>
        <v>0</v>
      </c>
      <c r="N856" s="399"/>
      <c r="O856" s="478">
        <f>-TrialBalance!N235-TrialBalance!N236</f>
        <v>0</v>
      </c>
      <c r="P856" s="453"/>
      <c r="R856" s="521" t="str">
        <f t="shared" si="21"/>
        <v>DELETE</v>
      </c>
      <c r="S856" s="419">
        <f>-M856</f>
        <v>0</v>
      </c>
      <c r="U856" s="419">
        <f>-O856</f>
        <v>0</v>
      </c>
    </row>
    <row r="857" spans="2:24" ht="36" customHeight="1">
      <c r="B857" s="415"/>
      <c r="C857" s="456"/>
      <c r="D857" s="522" t="s">
        <v>1072</v>
      </c>
      <c r="E857" s="522"/>
      <c r="F857" s="522"/>
      <c r="G857" s="522"/>
      <c r="H857" s="522"/>
      <c r="I857" s="522"/>
      <c r="J857" s="522"/>
      <c r="M857" s="477">
        <f>-TrialBalance!L238-TrialBalance!L239</f>
        <v>0</v>
      </c>
      <c r="N857" s="399"/>
      <c r="O857" s="478">
        <f>-TrialBalance!N238-TrialBalance!N239</f>
        <v>0</v>
      </c>
      <c r="P857" s="453"/>
      <c r="R857" s="432" t="str">
        <f>IF(M857+O857=0,"DELETE"," ")</f>
        <v>DELETE</v>
      </c>
      <c r="S857" s="419">
        <f>-M857</f>
        <v>0</v>
      </c>
      <c r="U857" s="419">
        <f>-O857</f>
        <v>0</v>
      </c>
    </row>
    <row r="858" spans="2:24" ht="9" customHeight="1">
      <c r="B858" s="415"/>
      <c r="C858" s="456"/>
      <c r="D858" s="522"/>
      <c r="E858" s="522"/>
      <c r="F858" s="522"/>
      <c r="G858" s="522"/>
      <c r="H858" s="522"/>
      <c r="I858" s="522"/>
      <c r="J858" s="522"/>
      <c r="M858" s="383"/>
      <c r="N858" s="384"/>
      <c r="O858" s="479"/>
      <c r="P858" s="453"/>
      <c r="R858" s="521" t="str">
        <f t="shared" si="21"/>
        <v>DELETE</v>
      </c>
    </row>
    <row r="859" spans="2:24" ht="9" customHeight="1">
      <c r="B859" s="415"/>
      <c r="C859" s="456"/>
      <c r="D859" s="522"/>
      <c r="E859" s="522"/>
      <c r="F859" s="522"/>
      <c r="G859" s="522"/>
      <c r="H859" s="522"/>
      <c r="I859" s="522"/>
      <c r="J859" s="522"/>
      <c r="M859" s="399"/>
      <c r="N859" s="399"/>
      <c r="O859" s="399"/>
      <c r="P859" s="453"/>
      <c r="R859" s="521" t="str">
        <f t="shared" si="21"/>
        <v>DELETE</v>
      </c>
    </row>
    <row r="860" spans="2:24" ht="36" customHeight="1">
      <c r="B860" s="415"/>
      <c r="C860" s="456"/>
      <c r="D860" s="522"/>
      <c r="E860" s="522"/>
      <c r="F860" s="522"/>
      <c r="G860" s="522"/>
      <c r="H860" s="522"/>
      <c r="I860" s="522"/>
      <c r="J860" s="522"/>
      <c r="M860" s="399"/>
      <c r="N860" s="399"/>
      <c r="O860" s="399"/>
      <c r="P860" s="453"/>
      <c r="R860" s="432" t="str">
        <f>IF(R836="DELETE","DELETE",IF(R874="DELETE","DELETE"," "))</f>
        <v>DELETE</v>
      </c>
    </row>
    <row r="861" spans="2:24" ht="36" customHeight="1">
      <c r="B861" s="415"/>
      <c r="C861" s="456"/>
      <c r="D861" s="522"/>
      <c r="E861" s="522"/>
      <c r="F861" s="522"/>
      <c r="G861" s="522"/>
      <c r="H861" s="522"/>
      <c r="I861" s="522"/>
      <c r="J861" s="522"/>
      <c r="M861" s="399"/>
      <c r="N861" s="399"/>
      <c r="O861" s="399"/>
      <c r="P861" s="453"/>
      <c r="R861" s="521" t="str">
        <f>R$860</f>
        <v>DELETE</v>
      </c>
    </row>
    <row r="862" spans="2:24" ht="36" customHeight="1">
      <c r="B862" s="415"/>
      <c r="C862" s="456"/>
      <c r="D862" s="522"/>
      <c r="E862" s="522"/>
      <c r="F862" s="522"/>
      <c r="G862" s="522"/>
      <c r="H862" s="522"/>
      <c r="I862" s="522"/>
      <c r="J862" s="522"/>
      <c r="M862" s="399"/>
      <c r="N862" s="399"/>
      <c r="O862" s="399"/>
      <c r="P862" s="453"/>
      <c r="R862" s="521" t="str">
        <f t="shared" ref="R862:R863" si="24">R$860</f>
        <v>DELETE</v>
      </c>
    </row>
    <row r="863" spans="2:24" ht="36" customHeight="1">
      <c r="B863" s="415"/>
      <c r="C863" s="456"/>
      <c r="D863" s="522"/>
      <c r="E863" s="522"/>
      <c r="F863" s="522"/>
      <c r="G863" s="522"/>
      <c r="H863" s="522"/>
      <c r="I863" s="522"/>
      <c r="J863" s="522"/>
      <c r="M863" s="399"/>
      <c r="N863" s="399"/>
      <c r="O863" s="399"/>
      <c r="P863" s="453"/>
      <c r="R863" s="521" t="str">
        <f t="shared" si="24"/>
        <v>DELETE</v>
      </c>
    </row>
    <row r="864" spans="2:24" ht="36" customHeight="1">
      <c r="B864" s="415"/>
      <c r="C864" s="456"/>
      <c r="D864" s="522"/>
      <c r="E864" s="522"/>
      <c r="F864" s="522"/>
      <c r="G864" s="522"/>
      <c r="H864" s="522"/>
      <c r="I864" s="522"/>
      <c r="J864" s="522"/>
      <c r="M864" s="399"/>
      <c r="N864" s="399"/>
      <c r="O864" s="380" t="s">
        <v>102</v>
      </c>
      <c r="Q864" s="378">
        <f>MAX($Q$104:Q863)+1</f>
        <v>16</v>
      </c>
      <c r="R864" s="432" t="str">
        <f>IF(R874="DELETE","DELETE",IF(R836="DELETE","DELETE"," "))</f>
        <v>DELETE</v>
      </c>
    </row>
    <row r="865" spans="2:22" ht="36" customHeight="1">
      <c r="B865" s="415"/>
      <c r="C865" s="456"/>
      <c r="D865" s="530" t="str">
        <f>Criteria!E9</f>
        <v>ABC PARTNERSHIP</v>
      </c>
      <c r="E865" s="522"/>
      <c r="F865" s="522"/>
      <c r="G865" s="522"/>
      <c r="H865" s="522"/>
      <c r="I865" s="522"/>
      <c r="J865" s="522"/>
      <c r="M865" s="431"/>
      <c r="O865" s="431"/>
      <c r="R865" s="521" t="str">
        <f>R$864</f>
        <v>DELETE</v>
      </c>
    </row>
    <row r="866" spans="2:22" ht="36" customHeight="1">
      <c r="B866" s="415"/>
      <c r="C866" s="456"/>
      <c r="D866" s="530" t="str">
        <f>Criteria!E10</f>
        <v>T/A SEAFRONT HOTEL, SEAFRONT RESTAURANT AND SURF SHOP</v>
      </c>
      <c r="E866" s="522"/>
      <c r="F866" s="522"/>
      <c r="G866" s="522"/>
      <c r="H866" s="522"/>
      <c r="I866" s="522"/>
      <c r="J866" s="522"/>
      <c r="M866" s="431"/>
      <c r="O866" s="431"/>
      <c r="R866" s="432" t="str">
        <f>IF(R$864="DELETE","DELETE",IF(D866=0,"DELETE"," "))</f>
        <v>DELETE</v>
      </c>
    </row>
    <row r="867" spans="2:22" ht="36" customHeight="1">
      <c r="B867" s="415"/>
      <c r="C867" s="456"/>
      <c r="D867" s="522"/>
      <c r="E867" s="522"/>
      <c r="F867" s="522"/>
      <c r="G867" s="522"/>
      <c r="H867" s="522"/>
      <c r="I867" s="522"/>
      <c r="J867" s="522"/>
      <c r="M867" s="431"/>
      <c r="O867" s="431"/>
      <c r="R867" s="521" t="str">
        <f t="shared" ref="R867:R873" si="25">R$864</f>
        <v>DELETE</v>
      </c>
    </row>
    <row r="868" spans="2:22" ht="36" customHeight="1">
      <c r="B868" s="415"/>
      <c r="C868" s="456"/>
      <c r="D868" s="530" t="s">
        <v>349</v>
      </c>
      <c r="E868" s="522"/>
      <c r="F868" s="522"/>
      <c r="G868" s="522"/>
      <c r="H868" s="522"/>
      <c r="I868" s="522"/>
      <c r="J868" s="522"/>
      <c r="M868" s="431"/>
      <c r="O868" s="431"/>
      <c r="R868" s="521" t="str">
        <f t="shared" si="25"/>
        <v>DELETE</v>
      </c>
    </row>
    <row r="869" spans="2:22" ht="36" customHeight="1">
      <c r="B869" s="415"/>
      <c r="C869" s="456"/>
      <c r="D869" s="530" t="str">
        <f>Criteria!E18</f>
        <v>28 FEBRUARY 2026</v>
      </c>
      <c r="E869" s="522"/>
      <c r="F869" s="522"/>
      <c r="G869" s="522"/>
      <c r="H869" s="522"/>
      <c r="I869" s="522"/>
      <c r="J869" s="522" t="s">
        <v>239</v>
      </c>
      <c r="M869" s="431"/>
      <c r="O869" s="431"/>
      <c r="R869" s="521" t="str">
        <f t="shared" si="25"/>
        <v>DELETE</v>
      </c>
    </row>
    <row r="870" spans="2:22" ht="36" customHeight="1">
      <c r="B870" s="415"/>
      <c r="C870" s="456"/>
      <c r="D870" s="522"/>
      <c r="E870" s="522"/>
      <c r="F870" s="522"/>
      <c r="G870" s="522"/>
      <c r="H870" s="522"/>
      <c r="I870" s="522"/>
      <c r="J870" s="522"/>
      <c r="M870" s="399"/>
      <c r="N870" s="399"/>
      <c r="O870" s="399"/>
      <c r="P870" s="453"/>
      <c r="R870" s="521" t="str">
        <f t="shared" si="25"/>
        <v>DELETE</v>
      </c>
    </row>
    <row r="871" spans="2:22" ht="36" customHeight="1">
      <c r="B871" s="520"/>
      <c r="C871" s="459"/>
      <c r="D871" s="531"/>
      <c r="E871" s="531"/>
      <c r="F871" s="531"/>
      <c r="G871" s="531"/>
      <c r="H871" s="531"/>
      <c r="I871" s="531"/>
      <c r="J871" s="531"/>
      <c r="K871" s="442"/>
      <c r="L871" s="442"/>
      <c r="M871" s="382"/>
      <c r="N871" s="382"/>
      <c r="O871" s="382"/>
      <c r="P871" s="444"/>
      <c r="Q871" s="442"/>
      <c r="R871" s="521" t="str">
        <f t="shared" si="25"/>
        <v>DELETE</v>
      </c>
    </row>
    <row r="872" spans="2:22" ht="36" customHeight="1">
      <c r="B872" s="415"/>
      <c r="C872" s="456"/>
      <c r="D872" s="522"/>
      <c r="E872" s="522"/>
      <c r="F872" s="522"/>
      <c r="G872" s="522"/>
      <c r="H872" s="522"/>
      <c r="I872" s="522"/>
      <c r="J872" s="522"/>
      <c r="M872" s="400">
        <f>Criteria!E20</f>
        <v>2026</v>
      </c>
      <c r="N872" s="400"/>
      <c r="O872" s="400">
        <f>Criteria!E25</f>
        <v>2025</v>
      </c>
      <c r="P872" s="453"/>
      <c r="R872" s="521" t="str">
        <f t="shared" si="25"/>
        <v>DELETE</v>
      </c>
    </row>
    <row r="873" spans="2:22" ht="36" customHeight="1">
      <c r="B873" s="415"/>
      <c r="C873" s="456"/>
      <c r="D873" s="522"/>
      <c r="E873" s="522"/>
      <c r="F873" s="522"/>
      <c r="G873" s="522"/>
      <c r="H873" s="522"/>
      <c r="I873" s="522"/>
      <c r="J873" s="522"/>
      <c r="M873" s="399"/>
      <c r="N873" s="399"/>
      <c r="O873" s="399"/>
      <c r="P873" s="453"/>
      <c r="R873" s="521" t="str">
        <f t="shared" si="25"/>
        <v>DELETE</v>
      </c>
    </row>
    <row r="874" spans="2:22" ht="36" customHeight="1">
      <c r="B874" s="415"/>
      <c r="C874" s="458">
        <f>MAX(C833:C873)+0.1</f>
        <v>7.1999999999999993</v>
      </c>
      <c r="D874" s="530" t="s">
        <v>1042</v>
      </c>
      <c r="E874" s="522"/>
      <c r="F874" s="522"/>
      <c r="G874" s="522"/>
      <c r="H874" s="522"/>
      <c r="I874" s="522"/>
      <c r="J874" s="522"/>
      <c r="M874" s="399"/>
      <c r="N874" s="399"/>
      <c r="O874" s="399"/>
      <c r="P874" s="453"/>
      <c r="R874" s="521" t="str">
        <f>IF(M889+O889=0,"DELETE"," ")</f>
        <v>DELETE</v>
      </c>
    </row>
    <row r="875" spans="2:22" ht="36" customHeight="1">
      <c r="B875" s="415"/>
      <c r="C875" s="458"/>
      <c r="D875" s="530"/>
      <c r="E875" s="522"/>
      <c r="F875" s="522"/>
      <c r="G875" s="522"/>
      <c r="H875" s="522"/>
      <c r="I875" s="522"/>
      <c r="J875" s="522"/>
      <c r="M875" s="399"/>
      <c r="N875" s="399"/>
      <c r="O875" s="399"/>
      <c r="P875" s="453"/>
      <c r="R875" s="521" t="str">
        <f>R874</f>
        <v>DELETE</v>
      </c>
    </row>
    <row r="876" spans="2:22" ht="36" customHeight="1">
      <c r="B876" s="415"/>
      <c r="C876" s="458"/>
      <c r="D876" s="522" t="s">
        <v>951</v>
      </c>
      <c r="E876" s="522"/>
      <c r="F876" s="522"/>
      <c r="G876" s="522"/>
      <c r="H876" s="533"/>
      <c r="I876" s="522"/>
      <c r="J876" s="533"/>
      <c r="K876" s="473"/>
      <c r="M876" s="399">
        <f>SUM(S879:S881)</f>
        <v>0</v>
      </c>
      <c r="N876" s="399"/>
      <c r="O876" s="399">
        <f>SUM(U879:U881)</f>
        <v>0</v>
      </c>
      <c r="P876" s="453"/>
      <c r="R876" s="521" t="str">
        <f>R$874</f>
        <v>DELETE</v>
      </c>
      <c r="V876" s="416" t="b">
        <f>M876=O889</f>
        <v>1</v>
      </c>
    </row>
    <row r="877" spans="2:22" ht="9" customHeight="1">
      <c r="B877" s="415"/>
      <c r="C877" s="458"/>
      <c r="D877" s="522"/>
      <c r="E877" s="522"/>
      <c r="F877" s="522"/>
      <c r="G877" s="522"/>
      <c r="H877" s="522"/>
      <c r="I877" s="522"/>
      <c r="J877" s="522"/>
      <c r="M877" s="399"/>
      <c r="N877" s="399"/>
      <c r="O877" s="399"/>
      <c r="P877" s="453"/>
      <c r="R877" s="521" t="str">
        <f t="shared" ref="R877:R898" si="26">R$874</f>
        <v>DELETE</v>
      </c>
    </row>
    <row r="878" spans="2:22" ht="9" customHeight="1">
      <c r="B878" s="415"/>
      <c r="C878" s="458"/>
      <c r="D878" s="522"/>
      <c r="E878" s="522"/>
      <c r="F878" s="522"/>
      <c r="G878" s="522"/>
      <c r="H878" s="522"/>
      <c r="I878" s="522"/>
      <c r="J878" s="522"/>
      <c r="M878" s="475"/>
      <c r="N878" s="382"/>
      <c r="O878" s="476"/>
      <c r="P878" s="453"/>
      <c r="R878" s="521" t="str">
        <f t="shared" si="26"/>
        <v>DELETE</v>
      </c>
    </row>
    <row r="879" spans="2:22" ht="36" customHeight="1">
      <c r="B879" s="415"/>
      <c r="C879" s="458"/>
      <c r="D879" s="522" t="s">
        <v>350</v>
      </c>
      <c r="E879" s="522"/>
      <c r="F879" s="522"/>
      <c r="G879" s="522"/>
      <c r="H879" s="522"/>
      <c r="I879" s="522"/>
      <c r="J879" s="522"/>
      <c r="M879" s="477">
        <f>TrialBalance!L241</f>
        <v>0</v>
      </c>
      <c r="N879" s="399"/>
      <c r="O879" s="478">
        <f>TrialBalance!N241</f>
        <v>0</v>
      </c>
      <c r="P879" s="453"/>
      <c r="R879" s="521" t="str">
        <f t="shared" si="26"/>
        <v>DELETE</v>
      </c>
      <c r="S879" s="419">
        <f>M879</f>
        <v>0</v>
      </c>
      <c r="U879" s="419">
        <f>O879</f>
        <v>0</v>
      </c>
      <c r="V879" s="416" t="b">
        <f>M879=O893</f>
        <v>1</v>
      </c>
    </row>
    <row r="880" spans="2:22" ht="36" customHeight="1">
      <c r="B880" s="415"/>
      <c r="C880" s="458"/>
      <c r="D880" s="522" t="s">
        <v>1071</v>
      </c>
      <c r="E880" s="522"/>
      <c r="F880" s="522"/>
      <c r="G880" s="522"/>
      <c r="H880" s="522"/>
      <c r="I880" s="522"/>
      <c r="J880" s="522"/>
      <c r="M880" s="477">
        <f>-TrialBalance!L244</f>
        <v>0</v>
      </c>
      <c r="N880" s="399"/>
      <c r="O880" s="478">
        <f>-TrialBalance!N244</f>
        <v>0</v>
      </c>
      <c r="P880" s="453"/>
      <c r="R880" s="521" t="str">
        <f t="shared" si="26"/>
        <v>DELETE</v>
      </c>
      <c r="S880" s="419">
        <f>-M880</f>
        <v>0</v>
      </c>
      <c r="U880" s="419">
        <f>-O880</f>
        <v>0</v>
      </c>
      <c r="V880" s="416" t="b">
        <f>M880=O894</f>
        <v>1</v>
      </c>
    </row>
    <row r="881" spans="2:24" ht="36" customHeight="1">
      <c r="B881" s="415"/>
      <c r="C881" s="458"/>
      <c r="D881" s="522" t="s">
        <v>1072</v>
      </c>
      <c r="E881" s="522"/>
      <c r="F881" s="522"/>
      <c r="G881" s="522"/>
      <c r="H881" s="522"/>
      <c r="I881" s="522"/>
      <c r="J881" s="522"/>
      <c r="M881" s="477">
        <f>-TrialBalance!L247</f>
        <v>0</v>
      </c>
      <c r="N881" s="399"/>
      <c r="O881" s="478">
        <f>-TrialBalance!N247</f>
        <v>0</v>
      </c>
      <c r="P881" s="453"/>
      <c r="R881" s="432" t="str">
        <f>IF(M881+O881=0,"DELETE"," ")</f>
        <v>DELETE</v>
      </c>
      <c r="S881" s="419">
        <f>-M881</f>
        <v>0</v>
      </c>
      <c r="U881" s="419">
        <f>-O881</f>
        <v>0</v>
      </c>
      <c r="V881" s="416" t="b">
        <f>M881=O895</f>
        <v>1</v>
      </c>
    </row>
    <row r="882" spans="2:24" ht="9" customHeight="1">
      <c r="B882" s="415"/>
      <c r="C882" s="458"/>
      <c r="D882" s="522"/>
      <c r="E882" s="522"/>
      <c r="F882" s="522"/>
      <c r="G882" s="522"/>
      <c r="H882" s="522"/>
      <c r="I882" s="522"/>
      <c r="J882" s="522"/>
      <c r="M882" s="383"/>
      <c r="N882" s="384"/>
      <c r="O882" s="479"/>
      <c r="P882" s="453"/>
      <c r="R882" s="521" t="str">
        <f t="shared" si="26"/>
        <v>DELETE</v>
      </c>
    </row>
    <row r="883" spans="2:24" ht="9" customHeight="1">
      <c r="B883" s="415"/>
      <c r="C883" s="458"/>
      <c r="D883" s="522"/>
      <c r="E883" s="522"/>
      <c r="F883" s="522"/>
      <c r="G883" s="522"/>
      <c r="H883" s="522"/>
      <c r="I883" s="522"/>
      <c r="J883" s="522"/>
      <c r="M883" s="399"/>
      <c r="N883" s="399"/>
      <c r="O883" s="399"/>
      <c r="P883" s="453"/>
      <c r="R883" s="521" t="str">
        <f t="shared" si="26"/>
        <v>DELETE</v>
      </c>
    </row>
    <row r="884" spans="2:24" ht="36" customHeight="1">
      <c r="B884" s="415"/>
      <c r="C884" s="458"/>
      <c r="D884" s="522" t="s">
        <v>952</v>
      </c>
      <c r="E884" s="522"/>
      <c r="F884" s="522"/>
      <c r="G884" s="522"/>
      <c r="H884" s="522"/>
      <c r="I884" s="522"/>
      <c r="J884" s="522"/>
      <c r="M884" s="399">
        <f>TrialBalance!L242</f>
        <v>0</v>
      </c>
      <c r="N884" s="399"/>
      <c r="O884" s="399">
        <f>TrialBalance!N242</f>
        <v>0</v>
      </c>
      <c r="P884" s="453"/>
      <c r="R884" s="521" t="str">
        <f t="shared" si="26"/>
        <v>DELETE</v>
      </c>
      <c r="S884" s="419">
        <f t="shared" ref="S884:U886" si="27">M884</f>
        <v>0</v>
      </c>
      <c r="U884" s="419">
        <f t="shared" si="27"/>
        <v>0</v>
      </c>
    </row>
    <row r="885" spans="2:24" ht="36" customHeight="1">
      <c r="B885" s="415"/>
      <c r="C885" s="458"/>
      <c r="D885" s="522" t="s">
        <v>953</v>
      </c>
      <c r="E885" s="522"/>
      <c r="F885" s="522"/>
      <c r="G885" s="522"/>
      <c r="H885" s="522"/>
      <c r="I885" s="522"/>
      <c r="J885" s="522"/>
      <c r="M885" s="399">
        <f>TrialBalance!L245</f>
        <v>0</v>
      </c>
      <c r="N885" s="399"/>
      <c r="O885" s="399">
        <f>TrialBalance!N245</f>
        <v>0</v>
      </c>
      <c r="P885" s="453"/>
      <c r="R885" s="521" t="str">
        <f t="shared" si="26"/>
        <v>DELETE</v>
      </c>
      <c r="S885" s="419">
        <f t="shared" si="27"/>
        <v>0</v>
      </c>
      <c r="U885" s="419">
        <f t="shared" si="27"/>
        <v>0</v>
      </c>
    </row>
    <row r="886" spans="2:24" ht="36" customHeight="1">
      <c r="B886" s="415"/>
      <c r="C886" s="458"/>
      <c r="D886" s="522" t="s">
        <v>954</v>
      </c>
      <c r="E886" s="522"/>
      <c r="F886" s="522"/>
      <c r="G886" s="522"/>
      <c r="H886" s="522"/>
      <c r="I886" s="522"/>
      <c r="J886" s="522"/>
      <c r="M886" s="399">
        <f>TrialBalance!L248</f>
        <v>0</v>
      </c>
      <c r="N886" s="399"/>
      <c r="O886" s="399">
        <f>TrialBalance!N248</f>
        <v>0</v>
      </c>
      <c r="P886" s="453"/>
      <c r="R886" s="432" t="str">
        <f>IF(M886+O886=0,"DELETE"," ")</f>
        <v>DELETE</v>
      </c>
      <c r="S886" s="419">
        <f t="shared" si="27"/>
        <v>0</v>
      </c>
      <c r="U886" s="419">
        <f t="shared" si="27"/>
        <v>0</v>
      </c>
    </row>
    <row r="887" spans="2:24" ht="9" customHeight="1">
      <c r="B887" s="415"/>
      <c r="C887" s="458"/>
      <c r="D887" s="522"/>
      <c r="E887" s="522"/>
      <c r="F887" s="522"/>
      <c r="G887" s="522"/>
      <c r="H887" s="522"/>
      <c r="I887" s="522"/>
      <c r="J887" s="522"/>
      <c r="M887" s="384"/>
      <c r="N887" s="384"/>
      <c r="O887" s="384"/>
      <c r="P887" s="453"/>
      <c r="R887" s="521" t="str">
        <f t="shared" si="26"/>
        <v>DELETE</v>
      </c>
    </row>
    <row r="888" spans="2:24" ht="9" customHeight="1">
      <c r="B888" s="415"/>
      <c r="C888" s="458"/>
      <c r="D888" s="522"/>
      <c r="E888" s="522"/>
      <c r="F888" s="522"/>
      <c r="G888" s="522"/>
      <c r="H888" s="522"/>
      <c r="I888" s="522"/>
      <c r="J888" s="522"/>
      <c r="M888" s="399"/>
      <c r="N888" s="399"/>
      <c r="O888" s="399"/>
      <c r="P888" s="453"/>
      <c r="R888" s="521" t="str">
        <f t="shared" si="26"/>
        <v>DELETE</v>
      </c>
    </row>
    <row r="889" spans="2:24" ht="36.75" customHeight="1">
      <c r="B889" s="415"/>
      <c r="C889" s="458"/>
      <c r="D889" s="522" t="s">
        <v>955</v>
      </c>
      <c r="E889" s="522"/>
      <c r="F889" s="522"/>
      <c r="G889" s="522"/>
      <c r="H889" s="522"/>
      <c r="I889" s="522"/>
      <c r="J889" s="522"/>
      <c r="M889" s="399">
        <f>SUM(S893:S895)</f>
        <v>0</v>
      </c>
      <c r="N889" s="399"/>
      <c r="O889" s="399">
        <f>SUM(U893:U895)</f>
        <v>0</v>
      </c>
      <c r="P889" s="453"/>
      <c r="R889" s="521" t="str">
        <f t="shared" si="26"/>
        <v>DELETE</v>
      </c>
      <c r="V889" s="416" t="b">
        <f>M889=SUM(S878:S887)</f>
        <v>1</v>
      </c>
      <c r="X889" s="416" t="b">
        <f>O889=SUM(U878:U887)</f>
        <v>1</v>
      </c>
    </row>
    <row r="890" spans="2:24" ht="9" customHeight="1" thickBot="1">
      <c r="B890" s="415"/>
      <c r="C890" s="458"/>
      <c r="D890" s="522"/>
      <c r="E890" s="522"/>
      <c r="F890" s="522"/>
      <c r="G890" s="522"/>
      <c r="H890" s="522"/>
      <c r="I890" s="522"/>
      <c r="J890" s="522"/>
      <c r="M890" s="385"/>
      <c r="N890" s="385"/>
      <c r="O890" s="385"/>
      <c r="P890" s="453"/>
      <c r="R890" s="521" t="str">
        <f t="shared" si="26"/>
        <v>DELETE</v>
      </c>
    </row>
    <row r="891" spans="2:24" ht="9" customHeight="1" thickTop="1">
      <c r="B891" s="415"/>
      <c r="C891" s="458"/>
      <c r="D891" s="522"/>
      <c r="E891" s="522"/>
      <c r="F891" s="522"/>
      <c r="G891" s="522"/>
      <c r="H891" s="522"/>
      <c r="I891" s="522"/>
      <c r="J891" s="522"/>
      <c r="M891" s="399"/>
      <c r="N891" s="399"/>
      <c r="O891" s="399"/>
      <c r="P891" s="453"/>
      <c r="R891" s="521" t="str">
        <f t="shared" si="26"/>
        <v>DELETE</v>
      </c>
    </row>
    <row r="892" spans="2:24" ht="9" customHeight="1">
      <c r="B892" s="415"/>
      <c r="C892" s="458"/>
      <c r="D892" s="522"/>
      <c r="E892" s="522"/>
      <c r="F892" s="522"/>
      <c r="G892" s="522"/>
      <c r="H892" s="522"/>
      <c r="I892" s="522"/>
      <c r="J892" s="522"/>
      <c r="M892" s="475"/>
      <c r="N892" s="382"/>
      <c r="O892" s="476"/>
      <c r="P892" s="453"/>
      <c r="R892" s="521" t="str">
        <f t="shared" si="26"/>
        <v>DELETE</v>
      </c>
    </row>
    <row r="893" spans="2:24" ht="36" customHeight="1">
      <c r="B893" s="415"/>
      <c r="C893" s="458"/>
      <c r="D893" s="522" t="s">
        <v>350</v>
      </c>
      <c r="E893" s="522"/>
      <c r="F893" s="522"/>
      <c r="G893" s="522"/>
      <c r="H893" s="522"/>
      <c r="I893" s="522"/>
      <c r="J893" s="522"/>
      <c r="M893" s="477">
        <f>TrialBalance!L241+TrialBalance!L242</f>
        <v>0</v>
      </c>
      <c r="N893" s="399"/>
      <c r="O893" s="478">
        <f>TrialBalance!N241+TrialBalance!N242</f>
        <v>0</v>
      </c>
      <c r="P893" s="453"/>
      <c r="R893" s="521" t="str">
        <f t="shared" si="26"/>
        <v>DELETE</v>
      </c>
      <c r="S893" s="419">
        <f>M893</f>
        <v>0</v>
      </c>
      <c r="U893" s="419">
        <f>O893</f>
        <v>0</v>
      </c>
    </row>
    <row r="894" spans="2:24" ht="36" customHeight="1">
      <c r="B894" s="415"/>
      <c r="C894" s="458"/>
      <c r="D894" s="522" t="s">
        <v>1071</v>
      </c>
      <c r="E894" s="522"/>
      <c r="F894" s="522"/>
      <c r="G894" s="522"/>
      <c r="H894" s="522"/>
      <c r="I894" s="522"/>
      <c r="J894" s="522"/>
      <c r="M894" s="477">
        <f>-TrialBalance!L244-TrialBalance!L245</f>
        <v>0</v>
      </c>
      <c r="N894" s="399"/>
      <c r="O894" s="478">
        <f>-TrialBalance!N244-TrialBalance!N245</f>
        <v>0</v>
      </c>
      <c r="P894" s="453"/>
      <c r="R894" s="521" t="str">
        <f t="shared" si="26"/>
        <v>DELETE</v>
      </c>
      <c r="S894" s="419">
        <f>-M894</f>
        <v>0</v>
      </c>
      <c r="U894" s="419">
        <f>-O894</f>
        <v>0</v>
      </c>
    </row>
    <row r="895" spans="2:24" ht="36" customHeight="1">
      <c r="B895" s="415"/>
      <c r="C895" s="458"/>
      <c r="D895" s="522" t="s">
        <v>1072</v>
      </c>
      <c r="E895" s="522"/>
      <c r="F895" s="522"/>
      <c r="G895" s="522"/>
      <c r="H895" s="522"/>
      <c r="I895" s="522"/>
      <c r="J895" s="522"/>
      <c r="M895" s="477">
        <f>-TrialBalance!L247-TrialBalance!L248</f>
        <v>0</v>
      </c>
      <c r="N895" s="399"/>
      <c r="O895" s="478">
        <f>-TrialBalance!N247-TrialBalance!N248</f>
        <v>0</v>
      </c>
      <c r="P895" s="453"/>
      <c r="R895" s="432" t="str">
        <f>IF(M895+O895=0,"DELETE"," ")</f>
        <v>DELETE</v>
      </c>
      <c r="S895" s="419">
        <f>-M895</f>
        <v>0</v>
      </c>
      <c r="U895" s="419">
        <f>-O895</f>
        <v>0</v>
      </c>
    </row>
    <row r="896" spans="2:24" ht="9" customHeight="1">
      <c r="B896" s="415"/>
      <c r="C896" s="458"/>
      <c r="D896" s="522"/>
      <c r="E896" s="522"/>
      <c r="F896" s="522"/>
      <c r="G896" s="522"/>
      <c r="H896" s="522"/>
      <c r="I896" s="522"/>
      <c r="J896" s="522"/>
      <c r="M896" s="383"/>
      <c r="N896" s="384"/>
      <c r="O896" s="479"/>
      <c r="P896" s="453"/>
      <c r="R896" s="521" t="str">
        <f t="shared" si="26"/>
        <v>DELETE</v>
      </c>
    </row>
    <row r="897" spans="2:18" ht="9" customHeight="1">
      <c r="B897" s="415"/>
      <c r="C897" s="458"/>
      <c r="D897" s="522"/>
      <c r="E897" s="522"/>
      <c r="F897" s="522"/>
      <c r="G897" s="522"/>
      <c r="H897" s="522"/>
      <c r="I897" s="522"/>
      <c r="J897" s="522"/>
      <c r="M897" s="399"/>
      <c r="N897" s="399"/>
      <c r="O897" s="399"/>
      <c r="P897" s="453"/>
      <c r="R897" s="521" t="str">
        <f t="shared" si="26"/>
        <v>DELETE</v>
      </c>
    </row>
    <row r="898" spans="2:18" ht="36.75" customHeight="1">
      <c r="B898" s="415"/>
      <c r="C898" s="458"/>
      <c r="D898" s="522"/>
      <c r="E898" s="522"/>
      <c r="F898" s="522"/>
      <c r="G898" s="522"/>
      <c r="H898" s="522"/>
      <c r="I898" s="522"/>
      <c r="J898" s="522"/>
      <c r="M898" s="399"/>
      <c r="N898" s="399"/>
      <c r="O898" s="399"/>
      <c r="P898" s="453"/>
      <c r="R898" s="521" t="str">
        <f t="shared" si="26"/>
        <v>DELETE</v>
      </c>
    </row>
    <row r="899" spans="2:18" ht="9" customHeight="1">
      <c r="B899" s="415"/>
      <c r="C899" s="458"/>
      <c r="D899" s="522"/>
      <c r="E899" s="522"/>
      <c r="F899" s="522"/>
      <c r="G899" s="522"/>
      <c r="H899" s="522"/>
      <c r="I899" s="522"/>
      <c r="J899" s="522"/>
      <c r="M899" s="384"/>
      <c r="N899" s="384"/>
      <c r="O899" s="384"/>
      <c r="P899" s="453"/>
      <c r="R899" s="521" t="str">
        <f t="shared" ref="R899:R907" si="28">R$833</f>
        <v>DELETE</v>
      </c>
    </row>
    <row r="900" spans="2:18" ht="9" customHeight="1">
      <c r="B900" s="415"/>
      <c r="C900" s="458"/>
      <c r="D900" s="522"/>
      <c r="E900" s="522"/>
      <c r="F900" s="522"/>
      <c r="G900" s="522"/>
      <c r="H900" s="522"/>
      <c r="I900" s="522"/>
      <c r="J900" s="522"/>
      <c r="M900" s="399"/>
      <c r="N900" s="399"/>
      <c r="O900" s="399"/>
      <c r="P900" s="453"/>
      <c r="R900" s="521" t="str">
        <f t="shared" si="28"/>
        <v>DELETE</v>
      </c>
    </row>
    <row r="901" spans="2:18" ht="36.75" customHeight="1">
      <c r="B901" s="415"/>
      <c r="C901" s="458"/>
      <c r="D901" s="522" t="s">
        <v>353</v>
      </c>
      <c r="E901" s="522"/>
      <c r="F901" s="522"/>
      <c r="G901" s="522"/>
      <c r="H901" s="522"/>
      <c r="I901" s="522"/>
      <c r="J901" s="522"/>
      <c r="M901" s="399">
        <f>SUM(TrialBalance!L232:L248)</f>
        <v>0</v>
      </c>
      <c r="N901" s="399"/>
      <c r="O901" s="399">
        <f>SUM(TrialBalance!N232:N248)</f>
        <v>0</v>
      </c>
      <c r="P901" s="453"/>
      <c r="R901" s="521" t="str">
        <f t="shared" si="28"/>
        <v>DELETE</v>
      </c>
    </row>
    <row r="902" spans="2:18" ht="9" customHeight="1" thickBot="1">
      <c r="B902" s="415"/>
      <c r="C902" s="458"/>
      <c r="D902" s="522"/>
      <c r="E902" s="522"/>
      <c r="F902" s="522"/>
      <c r="G902" s="522"/>
      <c r="H902" s="522"/>
      <c r="I902" s="522"/>
      <c r="J902" s="522"/>
      <c r="M902" s="385"/>
      <c r="N902" s="385"/>
      <c r="O902" s="385"/>
      <c r="P902" s="453"/>
      <c r="R902" s="521" t="str">
        <f t="shared" si="28"/>
        <v>DELETE</v>
      </c>
    </row>
    <row r="903" spans="2:18" ht="9" customHeight="1" thickTop="1">
      <c r="B903" s="415"/>
      <c r="C903" s="458"/>
      <c r="D903" s="522"/>
      <c r="E903" s="522"/>
      <c r="F903" s="522"/>
      <c r="G903" s="522"/>
      <c r="H903" s="522"/>
      <c r="I903" s="522"/>
      <c r="J903" s="522"/>
      <c r="M903" s="399"/>
      <c r="N903" s="399"/>
      <c r="O903" s="399"/>
      <c r="P903" s="453"/>
      <c r="R903" s="521" t="str">
        <f t="shared" si="28"/>
        <v>DELETE</v>
      </c>
    </row>
    <row r="904" spans="2:18" ht="36" customHeight="1">
      <c r="B904" s="415"/>
      <c r="C904" s="436"/>
      <c r="D904" s="522"/>
      <c r="E904" s="522"/>
      <c r="F904" s="522"/>
      <c r="G904" s="522"/>
      <c r="H904" s="522"/>
      <c r="I904" s="522"/>
      <c r="J904" s="522"/>
      <c r="M904" s="399"/>
      <c r="N904" s="399"/>
      <c r="O904" s="399"/>
      <c r="P904" s="453"/>
      <c r="R904" s="521" t="str">
        <f t="shared" si="28"/>
        <v>DELETE</v>
      </c>
    </row>
    <row r="905" spans="2:18" ht="36" customHeight="1">
      <c r="B905" s="415"/>
      <c r="C905" s="436"/>
      <c r="D905" s="522"/>
      <c r="E905" s="522"/>
      <c r="F905" s="522"/>
      <c r="G905" s="522"/>
      <c r="H905" s="522"/>
      <c r="I905" s="522"/>
      <c r="J905" s="522"/>
      <c r="M905" s="399"/>
      <c r="N905" s="399"/>
      <c r="O905" s="399"/>
      <c r="P905" s="453"/>
      <c r="R905" s="521" t="str">
        <f t="shared" si="28"/>
        <v>DELETE</v>
      </c>
    </row>
    <row r="906" spans="2:18" ht="36" customHeight="1">
      <c r="B906" s="415"/>
      <c r="C906" s="436"/>
      <c r="D906" s="522"/>
      <c r="E906" s="522"/>
      <c r="F906" s="522"/>
      <c r="G906" s="522"/>
      <c r="H906" s="522"/>
      <c r="I906" s="522"/>
      <c r="J906" s="522"/>
      <c r="M906" s="399"/>
      <c r="N906" s="399"/>
      <c r="O906" s="399"/>
      <c r="P906" s="453"/>
      <c r="R906" s="521" t="str">
        <f t="shared" si="28"/>
        <v>DELETE</v>
      </c>
    </row>
    <row r="907" spans="2:18" ht="36" customHeight="1">
      <c r="B907" s="441"/>
      <c r="D907" s="522"/>
      <c r="E907" s="522"/>
      <c r="F907" s="522"/>
      <c r="G907" s="522"/>
      <c r="H907" s="522"/>
      <c r="I907" s="522"/>
      <c r="J907" s="522"/>
      <c r="M907" s="431"/>
      <c r="O907" s="431"/>
      <c r="R907" s="521" t="str">
        <f t="shared" si="28"/>
        <v>DELETE</v>
      </c>
    </row>
    <row r="908" spans="2:18" ht="36" customHeight="1">
      <c r="B908" s="441"/>
      <c r="D908" s="522"/>
      <c r="E908" s="522"/>
      <c r="F908" s="522"/>
      <c r="G908" s="522"/>
      <c r="H908" s="522"/>
      <c r="I908" s="522"/>
      <c r="J908" s="522"/>
      <c r="M908" s="431"/>
      <c r="O908" s="380" t="s">
        <v>102</v>
      </c>
      <c r="Q908" s="378">
        <f>MAX($Q$104:Q907)+1</f>
        <v>17</v>
      </c>
      <c r="R908" s="432" t="str">
        <f t="shared" ref="R908:R917" si="29">R$927</f>
        <v>DELETE</v>
      </c>
    </row>
    <row r="909" spans="2:18" ht="36" customHeight="1">
      <c r="B909" s="441"/>
      <c r="D909" s="530" t="str">
        <f>Criteria!E9</f>
        <v>ABC PARTNERSHIP</v>
      </c>
      <c r="E909" s="522"/>
      <c r="F909" s="522"/>
      <c r="G909" s="522"/>
      <c r="H909" s="522"/>
      <c r="I909" s="522"/>
      <c r="J909" s="522"/>
      <c r="M909" s="431"/>
      <c r="O909" s="431"/>
      <c r="R909" s="432" t="str">
        <f t="shared" si="29"/>
        <v>DELETE</v>
      </c>
    </row>
    <row r="910" spans="2:18" ht="36" customHeight="1">
      <c r="B910" s="441"/>
      <c r="D910" s="530" t="str">
        <f>Criteria!E10</f>
        <v>T/A SEAFRONT HOTEL, SEAFRONT RESTAURANT AND SURF SHOP</v>
      </c>
      <c r="E910" s="522"/>
      <c r="F910" s="522"/>
      <c r="G910" s="522"/>
      <c r="H910" s="522"/>
      <c r="I910" s="522"/>
      <c r="J910" s="522"/>
      <c r="M910" s="431"/>
      <c r="O910" s="431"/>
      <c r="R910" s="432" t="str">
        <f>IF(R$927="DELETE","DELETE",IF(D910=0,"DELETE"," "))</f>
        <v>DELETE</v>
      </c>
    </row>
    <row r="911" spans="2:18" ht="36" customHeight="1">
      <c r="B911" s="441"/>
      <c r="D911" s="522"/>
      <c r="E911" s="522"/>
      <c r="F911" s="522"/>
      <c r="G911" s="522"/>
      <c r="H911" s="522"/>
      <c r="I911" s="522"/>
      <c r="J911" s="522"/>
      <c r="M911" s="431"/>
      <c r="O911" s="431"/>
      <c r="R911" s="432" t="str">
        <f t="shared" si="29"/>
        <v>DELETE</v>
      </c>
    </row>
    <row r="912" spans="2:18" ht="36" customHeight="1">
      <c r="B912" s="441"/>
      <c r="D912" s="530" t="s">
        <v>349</v>
      </c>
      <c r="E912" s="522"/>
      <c r="F912" s="522"/>
      <c r="G912" s="522"/>
      <c r="H912" s="522"/>
      <c r="I912" s="522"/>
      <c r="J912" s="522"/>
      <c r="M912" s="431"/>
      <c r="O912" s="431"/>
      <c r="R912" s="432" t="str">
        <f t="shared" si="29"/>
        <v>DELETE</v>
      </c>
    </row>
    <row r="913" spans="2:18" ht="36" customHeight="1">
      <c r="B913" s="441"/>
      <c r="D913" s="530" t="str">
        <f>Criteria!E18</f>
        <v>28 FEBRUARY 2026</v>
      </c>
      <c r="E913" s="522"/>
      <c r="F913" s="522"/>
      <c r="G913" s="522"/>
      <c r="H913" s="522"/>
      <c r="I913" s="522"/>
      <c r="J913" s="522" t="s">
        <v>239</v>
      </c>
      <c r="M913" s="431"/>
      <c r="O913" s="431"/>
      <c r="R913" s="432" t="str">
        <f t="shared" si="29"/>
        <v>DELETE</v>
      </c>
    </row>
    <row r="914" spans="2:18" ht="36" customHeight="1">
      <c r="B914" s="441"/>
      <c r="D914" s="522"/>
      <c r="E914" s="522"/>
      <c r="F914" s="522"/>
      <c r="G914" s="522"/>
      <c r="H914" s="522"/>
      <c r="I914" s="522"/>
      <c r="J914" s="522"/>
      <c r="M914" s="431"/>
      <c r="O914" s="431"/>
      <c r="R914" s="432" t="str">
        <f t="shared" si="29"/>
        <v>DELETE</v>
      </c>
    </row>
    <row r="915" spans="2:18" ht="36" customHeight="1">
      <c r="B915" s="519"/>
      <c r="C915" s="442"/>
      <c r="D915" s="531"/>
      <c r="E915" s="531"/>
      <c r="F915" s="531"/>
      <c r="G915" s="531"/>
      <c r="H915" s="531"/>
      <c r="I915" s="531"/>
      <c r="J915" s="531"/>
      <c r="K915" s="442"/>
      <c r="L915" s="442"/>
      <c r="M915" s="444"/>
      <c r="N915" s="444"/>
      <c r="O915" s="444"/>
      <c r="P915" s="444"/>
      <c r="Q915" s="442"/>
      <c r="R915" s="432" t="str">
        <f t="shared" si="29"/>
        <v>DELETE</v>
      </c>
    </row>
    <row r="916" spans="2:18" ht="36" customHeight="1">
      <c r="B916" s="441"/>
      <c r="D916" s="522"/>
      <c r="E916" s="522"/>
      <c r="F916" s="522"/>
      <c r="G916" s="522"/>
      <c r="H916" s="522"/>
      <c r="I916" s="522"/>
      <c r="J916" s="522"/>
      <c r="M916" s="379">
        <f>Criteria!E20</f>
        <v>2026</v>
      </c>
      <c r="N916" s="379"/>
      <c r="O916" s="379">
        <f>Criteria!E25</f>
        <v>2025</v>
      </c>
      <c r="R916" s="432" t="str">
        <f t="shared" si="29"/>
        <v>DELETE</v>
      </c>
    </row>
    <row r="917" spans="2:18" ht="36" customHeight="1">
      <c r="B917" s="441"/>
      <c r="D917" s="522"/>
      <c r="E917" s="522"/>
      <c r="F917" s="522"/>
      <c r="G917" s="522"/>
      <c r="H917" s="522"/>
      <c r="I917" s="522"/>
      <c r="J917" s="522"/>
      <c r="M917" s="431"/>
      <c r="O917" s="431"/>
      <c r="R917" s="432" t="str">
        <f t="shared" si="29"/>
        <v>DELETE</v>
      </c>
    </row>
    <row r="918" spans="2:18" ht="36" customHeight="1">
      <c r="B918" s="415">
        <f>MAX($B$448:B917)+1</f>
        <v>8</v>
      </c>
      <c r="C918" s="530" t="str">
        <f>IF(COUNTIF(TrialBalance!L251:L255,"&gt;0")&gt;1,"Listed investments",IF(COUNTIF(TrialBalance!N251:N255,"&gt;0")&gt;1,"Listed investments","Listed investment"))</f>
        <v>Listed investment</v>
      </c>
      <c r="D918" s="522"/>
      <c r="E918" s="522"/>
      <c r="F918" s="522"/>
      <c r="G918" s="522"/>
      <c r="H918" s="522"/>
      <c r="I918" s="522"/>
      <c r="J918" s="522"/>
      <c r="M918" s="449"/>
      <c r="N918" s="449"/>
      <c r="O918" s="449"/>
      <c r="R918" s="432" t="str">
        <f>R$927</f>
        <v>DELETE</v>
      </c>
    </row>
    <row r="919" spans="2:18" ht="36" customHeight="1">
      <c r="B919" s="415"/>
      <c r="C919" s="530"/>
      <c r="D919" s="522"/>
      <c r="E919" s="522"/>
      <c r="F919" s="522"/>
      <c r="G919" s="522"/>
      <c r="H919" s="522"/>
      <c r="I919" s="522"/>
      <c r="J919" s="522"/>
      <c r="M919" s="449"/>
      <c r="N919" s="449"/>
      <c r="O919" s="449"/>
      <c r="R919" s="432" t="str">
        <f>R$927</f>
        <v>DELETE</v>
      </c>
    </row>
    <row r="920" spans="2:18" ht="36" customHeight="1">
      <c r="B920" s="415"/>
      <c r="C920" s="522">
        <f>TrialBalance!C251</f>
        <v>0</v>
      </c>
      <c r="D920" s="533"/>
      <c r="E920" s="522"/>
      <c r="F920" s="522"/>
      <c r="G920" s="522"/>
      <c r="H920" s="522"/>
      <c r="I920" s="522"/>
      <c r="J920" s="522"/>
      <c r="M920" s="381">
        <f>TrialBalance!L251</f>
        <v>0</v>
      </c>
      <c r="N920" s="381"/>
      <c r="O920" s="381">
        <f>TrialBalance!N251</f>
        <v>0</v>
      </c>
      <c r="R920" s="432" t="str">
        <f>IF(M920+O920=0,"DELETE"," ")</f>
        <v>DELETE</v>
      </c>
    </row>
    <row r="921" spans="2:18" ht="36" customHeight="1">
      <c r="B921" s="415"/>
      <c r="C921" s="522">
        <f>TrialBalance!C252</f>
        <v>0</v>
      </c>
      <c r="D921" s="533"/>
      <c r="E921" s="522"/>
      <c r="F921" s="522"/>
      <c r="G921" s="522"/>
      <c r="H921" s="522"/>
      <c r="I921" s="522"/>
      <c r="J921" s="522"/>
      <c r="M921" s="381">
        <f>TrialBalance!L252</f>
        <v>0</v>
      </c>
      <c r="N921" s="381"/>
      <c r="O921" s="381">
        <f>TrialBalance!N252</f>
        <v>0</v>
      </c>
      <c r="R921" s="432" t="str">
        <f>IF(M921+O921=0,"DELETE"," ")</f>
        <v>DELETE</v>
      </c>
    </row>
    <row r="922" spans="2:18" ht="36" customHeight="1">
      <c r="B922" s="415"/>
      <c r="C922" s="522">
        <f>TrialBalance!C253</f>
        <v>0</v>
      </c>
      <c r="D922" s="533"/>
      <c r="E922" s="522"/>
      <c r="F922" s="522"/>
      <c r="G922" s="522"/>
      <c r="H922" s="522"/>
      <c r="I922" s="522"/>
      <c r="J922" s="522"/>
      <c r="M922" s="381">
        <f>TrialBalance!L253</f>
        <v>0</v>
      </c>
      <c r="N922" s="381"/>
      <c r="O922" s="381">
        <f>TrialBalance!N253</f>
        <v>0</v>
      </c>
      <c r="R922" s="432" t="str">
        <f>IF(M922+O922=0,"DELETE"," ")</f>
        <v>DELETE</v>
      </c>
    </row>
    <row r="923" spans="2:18" ht="36" customHeight="1">
      <c r="B923" s="415"/>
      <c r="C923" s="522">
        <f>TrialBalance!C254</f>
        <v>0</v>
      </c>
      <c r="D923" s="533"/>
      <c r="E923" s="522"/>
      <c r="F923" s="522"/>
      <c r="G923" s="522"/>
      <c r="H923" s="522"/>
      <c r="I923" s="522"/>
      <c r="J923" s="522"/>
      <c r="M923" s="381">
        <f>TrialBalance!L254</f>
        <v>0</v>
      </c>
      <c r="N923" s="381"/>
      <c r="O923" s="381">
        <f>TrialBalance!N254</f>
        <v>0</v>
      </c>
      <c r="R923" s="432" t="str">
        <f>IF(M923+O923=0,"DELETE"," ")</f>
        <v>DELETE</v>
      </c>
    </row>
    <row r="924" spans="2:18" ht="36" customHeight="1">
      <c r="B924" s="415"/>
      <c r="C924" s="522">
        <f>TrialBalance!C255</f>
        <v>0</v>
      </c>
      <c r="D924" s="533"/>
      <c r="E924" s="522"/>
      <c r="F924" s="522"/>
      <c r="G924" s="522"/>
      <c r="H924" s="522"/>
      <c r="I924" s="522"/>
      <c r="J924" s="522"/>
      <c r="M924" s="381">
        <f>TrialBalance!L255</f>
        <v>0</v>
      </c>
      <c r="N924" s="381"/>
      <c r="O924" s="381">
        <f>TrialBalance!N255</f>
        <v>0</v>
      </c>
      <c r="R924" s="432" t="str">
        <f>IF(M924+O924=0,"DELETE"," ")</f>
        <v>DELETE</v>
      </c>
    </row>
    <row r="925" spans="2:18" ht="9" customHeight="1">
      <c r="B925" s="415"/>
      <c r="C925" s="530"/>
      <c r="D925" s="522"/>
      <c r="E925" s="522"/>
      <c r="F925" s="522"/>
      <c r="G925" s="522"/>
      <c r="H925" s="522"/>
      <c r="I925" s="522"/>
      <c r="J925" s="522"/>
      <c r="M925" s="384"/>
      <c r="N925" s="384"/>
      <c r="O925" s="384"/>
      <c r="R925" s="432" t="str">
        <f>R$927</f>
        <v>DELETE</v>
      </c>
    </row>
    <row r="926" spans="2:18" ht="9" customHeight="1">
      <c r="B926" s="415"/>
      <c r="C926" s="530"/>
      <c r="D926" s="522"/>
      <c r="E926" s="522"/>
      <c r="F926" s="522"/>
      <c r="G926" s="522"/>
      <c r="H926" s="522"/>
      <c r="I926" s="522"/>
      <c r="J926" s="522"/>
      <c r="M926" s="381"/>
      <c r="N926" s="381"/>
      <c r="O926" s="381"/>
      <c r="R926" s="432" t="str">
        <f>R$927</f>
        <v>DELETE</v>
      </c>
    </row>
    <row r="927" spans="2:18" ht="36.75" customHeight="1">
      <c r="B927" s="415"/>
      <c r="C927" s="530"/>
      <c r="D927" s="522"/>
      <c r="E927" s="522"/>
      <c r="F927" s="522"/>
      <c r="G927" s="522"/>
      <c r="H927" s="522"/>
      <c r="I927" s="522"/>
      <c r="J927" s="522"/>
      <c r="M927" s="381">
        <f>SUM(M920:M926)</f>
        <v>0</v>
      </c>
      <c r="N927" s="381"/>
      <c r="O927" s="381">
        <f>SUM(O920:O926)</f>
        <v>0</v>
      </c>
      <c r="R927" s="432" t="str">
        <f>IF(M927+O927=0,"DELETE"," ")</f>
        <v>DELETE</v>
      </c>
    </row>
    <row r="928" spans="2:18" ht="9" customHeight="1" thickBot="1">
      <c r="B928" s="415"/>
      <c r="C928" s="530"/>
      <c r="D928" s="522"/>
      <c r="E928" s="522"/>
      <c r="F928" s="522"/>
      <c r="G928" s="522"/>
      <c r="H928" s="522"/>
      <c r="I928" s="522"/>
      <c r="J928" s="522"/>
      <c r="M928" s="385"/>
      <c r="N928" s="385"/>
      <c r="O928" s="385"/>
      <c r="R928" s="432" t="str">
        <f>$R927</f>
        <v>DELETE</v>
      </c>
    </row>
    <row r="929" spans="2:24" ht="9" customHeight="1" thickTop="1">
      <c r="B929" s="415"/>
      <c r="C929" s="530"/>
      <c r="D929" s="522"/>
      <c r="E929" s="522"/>
      <c r="F929" s="522"/>
      <c r="G929" s="522"/>
      <c r="H929" s="522"/>
      <c r="I929" s="522"/>
      <c r="J929" s="522"/>
      <c r="M929" s="399"/>
      <c r="N929" s="399"/>
      <c r="O929" s="399"/>
      <c r="R929" s="432" t="str">
        <f t="shared" ref="R929:R933" si="30">$R928</f>
        <v>DELETE</v>
      </c>
    </row>
    <row r="930" spans="2:24" ht="36" customHeight="1">
      <c r="B930" s="415"/>
      <c r="C930" s="530"/>
      <c r="D930" s="522"/>
      <c r="E930" s="522"/>
      <c r="F930" s="522"/>
      <c r="G930" s="522"/>
      <c r="H930" s="522"/>
      <c r="I930" s="522"/>
      <c r="J930" s="522"/>
      <c r="M930" s="381"/>
      <c r="N930" s="381"/>
      <c r="O930" s="381"/>
      <c r="R930" s="432" t="str">
        <f t="shared" si="30"/>
        <v>DELETE</v>
      </c>
    </row>
    <row r="931" spans="2:24" ht="36" customHeight="1">
      <c r="B931" s="415"/>
      <c r="C931" s="530"/>
      <c r="D931" s="522"/>
      <c r="E931" s="522"/>
      <c r="F931" s="522"/>
      <c r="G931" s="522"/>
      <c r="H931" s="522"/>
      <c r="I931" s="522"/>
      <c r="J931" s="522"/>
      <c r="M931" s="381"/>
      <c r="N931" s="381"/>
      <c r="O931" s="381"/>
      <c r="R931" s="432" t="str">
        <f t="shared" si="30"/>
        <v>DELETE</v>
      </c>
    </row>
    <row r="932" spans="2:24" ht="36" customHeight="1">
      <c r="B932" s="415"/>
      <c r="C932" s="530"/>
      <c r="D932" s="522"/>
      <c r="E932" s="522"/>
      <c r="F932" s="522"/>
      <c r="G932" s="522"/>
      <c r="H932" s="522"/>
      <c r="I932" s="522"/>
      <c r="J932" s="522"/>
      <c r="M932" s="399"/>
      <c r="N932" s="399"/>
      <c r="O932" s="399"/>
      <c r="P932" s="453"/>
      <c r="R932" s="432" t="str">
        <f t="shared" si="30"/>
        <v>DELETE</v>
      </c>
    </row>
    <row r="933" spans="2:24" ht="36" customHeight="1">
      <c r="B933" s="415"/>
      <c r="C933" s="530"/>
      <c r="D933" s="522"/>
      <c r="E933" s="522"/>
      <c r="F933" s="522"/>
      <c r="G933" s="522"/>
      <c r="H933" s="522"/>
      <c r="I933" s="522"/>
      <c r="J933" s="522"/>
      <c r="M933" s="381"/>
      <c r="N933" s="381"/>
      <c r="O933" s="381"/>
      <c r="R933" s="432" t="str">
        <f t="shared" si="30"/>
        <v>DELETE</v>
      </c>
    </row>
    <row r="934" spans="2:24" ht="36" customHeight="1">
      <c r="B934" s="415"/>
      <c r="C934" s="530"/>
      <c r="D934" s="522"/>
      <c r="E934" s="522"/>
      <c r="F934" s="522"/>
      <c r="G934" s="522"/>
      <c r="H934" s="522"/>
      <c r="I934" s="522"/>
      <c r="J934" s="522"/>
      <c r="M934" s="381"/>
      <c r="N934" s="381"/>
      <c r="O934" s="380" t="s">
        <v>102</v>
      </c>
      <c r="Q934" s="378">
        <f>MAX($Q$104:Q933)+1</f>
        <v>18</v>
      </c>
      <c r="R934" s="432" t="str">
        <f>R$953</f>
        <v>DELETE</v>
      </c>
    </row>
    <row r="935" spans="2:24" ht="36" customHeight="1">
      <c r="B935" s="441"/>
      <c r="C935" s="522"/>
      <c r="D935" s="530" t="str">
        <f>Criteria!E9</f>
        <v>ABC PARTNERSHIP</v>
      </c>
      <c r="E935" s="522"/>
      <c r="F935" s="522"/>
      <c r="G935" s="522"/>
      <c r="H935" s="522"/>
      <c r="I935" s="522"/>
      <c r="J935" s="522"/>
      <c r="M935" s="431"/>
      <c r="O935" s="431"/>
      <c r="R935" s="432" t="str">
        <f>R$953</f>
        <v>DELETE</v>
      </c>
    </row>
    <row r="936" spans="2:24" ht="36" customHeight="1">
      <c r="B936" s="441"/>
      <c r="C936" s="522"/>
      <c r="D936" s="530" t="str">
        <f>Criteria!E10</f>
        <v>T/A SEAFRONT HOTEL, SEAFRONT RESTAURANT AND SURF SHOP</v>
      </c>
      <c r="E936" s="522"/>
      <c r="F936" s="522"/>
      <c r="G936" s="522"/>
      <c r="H936" s="522"/>
      <c r="I936" s="522"/>
      <c r="J936" s="522"/>
      <c r="M936" s="431"/>
      <c r="O936" s="431"/>
      <c r="R936" s="432" t="str">
        <f>IF(R$953="DELETE","DELETE",IF(D936=0,"DELETE"," "))</f>
        <v>DELETE</v>
      </c>
    </row>
    <row r="937" spans="2:24" ht="36" customHeight="1">
      <c r="B937" s="441"/>
      <c r="C937" s="522"/>
      <c r="D937" s="522"/>
      <c r="E937" s="522"/>
      <c r="F937" s="522"/>
      <c r="G937" s="522"/>
      <c r="H937" s="522"/>
      <c r="I937" s="522"/>
      <c r="J937" s="522"/>
      <c r="M937" s="431"/>
      <c r="O937" s="431"/>
      <c r="R937" s="432" t="str">
        <f t="shared" ref="R937:R945" si="31">R$953</f>
        <v>DELETE</v>
      </c>
    </row>
    <row r="938" spans="2:24" ht="36" customHeight="1">
      <c r="B938" s="441"/>
      <c r="C938" s="522"/>
      <c r="D938" s="530" t="s">
        <v>349</v>
      </c>
      <c r="E938" s="522"/>
      <c r="F938" s="522"/>
      <c r="G938" s="522"/>
      <c r="H938" s="522"/>
      <c r="I938" s="522"/>
      <c r="J938" s="522"/>
      <c r="M938" s="431"/>
      <c r="O938" s="431"/>
      <c r="R938" s="432" t="str">
        <f t="shared" si="31"/>
        <v>DELETE</v>
      </c>
    </row>
    <row r="939" spans="2:24" ht="36" customHeight="1">
      <c r="B939" s="441"/>
      <c r="C939" s="522"/>
      <c r="D939" s="530" t="str">
        <f>Criteria!E18</f>
        <v>28 FEBRUARY 2026</v>
      </c>
      <c r="E939" s="522"/>
      <c r="F939" s="522"/>
      <c r="G939" s="522"/>
      <c r="H939" s="522"/>
      <c r="I939" s="522"/>
      <c r="J939" s="522" t="s">
        <v>239</v>
      </c>
      <c r="M939" s="431"/>
      <c r="O939" s="431"/>
      <c r="R939" s="432" t="str">
        <f t="shared" si="31"/>
        <v>DELETE</v>
      </c>
    </row>
    <row r="940" spans="2:24" ht="36" customHeight="1">
      <c r="B940" s="441"/>
      <c r="C940" s="522"/>
      <c r="D940" s="522"/>
      <c r="E940" s="522"/>
      <c r="F940" s="522"/>
      <c r="G940" s="522"/>
      <c r="H940" s="522"/>
      <c r="I940" s="522"/>
      <c r="J940" s="522"/>
      <c r="M940" s="431"/>
      <c r="O940" s="431"/>
      <c r="R940" s="432" t="str">
        <f t="shared" si="31"/>
        <v>DELETE</v>
      </c>
    </row>
    <row r="941" spans="2:24" ht="36" customHeight="1">
      <c r="B941" s="519"/>
      <c r="C941" s="531"/>
      <c r="D941" s="531"/>
      <c r="E941" s="531"/>
      <c r="F941" s="531"/>
      <c r="G941" s="531"/>
      <c r="H941" s="531"/>
      <c r="I941" s="531"/>
      <c r="J941" s="531"/>
      <c r="K941" s="442"/>
      <c r="L941" s="442"/>
      <c r="M941" s="444"/>
      <c r="N941" s="444"/>
      <c r="O941" s="444"/>
      <c r="P941" s="444"/>
      <c r="Q941" s="442"/>
      <c r="R941" s="432" t="str">
        <f t="shared" si="31"/>
        <v>DELETE</v>
      </c>
    </row>
    <row r="942" spans="2:24" ht="36" customHeight="1">
      <c r="B942" s="441"/>
      <c r="C942" s="522"/>
      <c r="D942" s="522"/>
      <c r="E942" s="522"/>
      <c r="F942" s="522"/>
      <c r="G942" s="522"/>
      <c r="H942" s="522"/>
      <c r="I942" s="522"/>
      <c r="J942" s="522"/>
      <c r="M942" s="379">
        <f>Criteria!E20</f>
        <v>2026</v>
      </c>
      <c r="N942" s="379"/>
      <c r="O942" s="379">
        <f>Criteria!E25</f>
        <v>2025</v>
      </c>
      <c r="R942" s="432" t="str">
        <f t="shared" si="31"/>
        <v>DELETE</v>
      </c>
    </row>
    <row r="943" spans="2:24" ht="36" customHeight="1">
      <c r="B943" s="415"/>
      <c r="C943" s="530"/>
      <c r="D943" s="522"/>
      <c r="E943" s="522"/>
      <c r="F943" s="522"/>
      <c r="G943" s="522"/>
      <c r="H943" s="522"/>
      <c r="I943" s="522"/>
      <c r="J943" s="522"/>
      <c r="M943" s="381"/>
      <c r="N943" s="381"/>
      <c r="O943" s="381"/>
      <c r="R943" s="432" t="str">
        <f t="shared" si="31"/>
        <v>DELETE</v>
      </c>
    </row>
    <row r="944" spans="2:24" ht="36" customHeight="1">
      <c r="B944" s="415">
        <f>MAX($B$448:B943)+1</f>
        <v>9</v>
      </c>
      <c r="C944" s="530" t="str">
        <f>IF(COUNTIF(TrialBalance!L257:L261,"&gt;0")&gt;1,"Other investments",IF(COUNTIF(TrialBalance!N257:N261,"&gt;0")&gt;1,"Other investments","Other investment"))</f>
        <v>Other investment</v>
      </c>
      <c r="D944" s="533"/>
      <c r="E944" s="522"/>
      <c r="F944" s="522"/>
      <c r="G944" s="522"/>
      <c r="H944" s="522"/>
      <c r="I944" s="522"/>
      <c r="J944" s="522"/>
      <c r="M944" s="381"/>
      <c r="N944" s="381"/>
      <c r="O944" s="381"/>
      <c r="R944" s="432" t="str">
        <f t="shared" si="31"/>
        <v>DELETE</v>
      </c>
      <c r="S944" s="420"/>
      <c r="T944" s="420"/>
      <c r="U944" s="420"/>
      <c r="V944" s="420"/>
      <c r="W944" s="420"/>
      <c r="X944" s="420"/>
    </row>
    <row r="945" spans="2:24" ht="36" customHeight="1">
      <c r="B945" s="415"/>
      <c r="C945" s="530"/>
      <c r="D945" s="533"/>
      <c r="E945" s="522"/>
      <c r="F945" s="522"/>
      <c r="G945" s="522"/>
      <c r="H945" s="522"/>
      <c r="I945" s="522"/>
      <c r="J945" s="522"/>
      <c r="M945" s="381"/>
      <c r="N945" s="381"/>
      <c r="O945" s="381"/>
      <c r="R945" s="432" t="str">
        <f t="shared" si="31"/>
        <v>DELETE</v>
      </c>
      <c r="S945" s="420"/>
      <c r="T945" s="420"/>
      <c r="U945" s="420"/>
      <c r="V945" s="420"/>
      <c r="W945" s="420"/>
      <c r="X945" s="420"/>
    </row>
    <row r="946" spans="2:24" ht="36" customHeight="1">
      <c r="B946" s="415"/>
      <c r="C946" s="522">
        <f>TrialBalance!C257</f>
        <v>0</v>
      </c>
      <c r="D946" s="533"/>
      <c r="E946" s="522"/>
      <c r="F946" s="522"/>
      <c r="G946" s="522"/>
      <c r="H946" s="522"/>
      <c r="I946" s="522"/>
      <c r="J946" s="522"/>
      <c r="M946" s="381">
        <f>TrialBalance!L257</f>
        <v>0</v>
      </c>
      <c r="N946" s="381"/>
      <c r="O946" s="381">
        <f>TrialBalance!N257</f>
        <v>0</v>
      </c>
      <c r="R946" s="432" t="str">
        <f>IF(M946+O946=0,"DELETE"," ")</f>
        <v>DELETE</v>
      </c>
    </row>
    <row r="947" spans="2:24" ht="36" customHeight="1">
      <c r="B947" s="415"/>
      <c r="C947" s="522">
        <f>TrialBalance!C258</f>
        <v>0</v>
      </c>
      <c r="D947" s="533"/>
      <c r="E947" s="522"/>
      <c r="F947" s="522"/>
      <c r="G947" s="522"/>
      <c r="H947" s="522"/>
      <c r="I947" s="522"/>
      <c r="J947" s="522"/>
      <c r="M947" s="381">
        <f>TrialBalance!L258</f>
        <v>0</v>
      </c>
      <c r="N947" s="381"/>
      <c r="O947" s="381">
        <f>TrialBalance!N258</f>
        <v>0</v>
      </c>
      <c r="R947" s="432" t="str">
        <f>IF(M947+O947=0,"DELETE"," ")</f>
        <v>DELETE</v>
      </c>
    </row>
    <row r="948" spans="2:24" ht="36" customHeight="1">
      <c r="B948" s="415"/>
      <c r="C948" s="522">
        <f>TrialBalance!C259</f>
        <v>0</v>
      </c>
      <c r="D948" s="533"/>
      <c r="E948" s="522"/>
      <c r="F948" s="522"/>
      <c r="G948" s="522"/>
      <c r="H948" s="522"/>
      <c r="I948" s="522"/>
      <c r="J948" s="522"/>
      <c r="M948" s="381">
        <f>TrialBalance!L259</f>
        <v>0</v>
      </c>
      <c r="N948" s="381"/>
      <c r="O948" s="381">
        <f>TrialBalance!N259</f>
        <v>0</v>
      </c>
      <c r="R948" s="432" t="str">
        <f>IF(M948+O948=0,"DELETE"," ")</f>
        <v>DELETE</v>
      </c>
    </row>
    <row r="949" spans="2:24" ht="36" customHeight="1">
      <c r="B949" s="415"/>
      <c r="C949" s="522">
        <f>TrialBalance!C260</f>
        <v>0</v>
      </c>
      <c r="D949" s="533"/>
      <c r="E949" s="522"/>
      <c r="F949" s="522"/>
      <c r="G949" s="522"/>
      <c r="H949" s="522"/>
      <c r="I949" s="522"/>
      <c r="J949" s="522"/>
      <c r="M949" s="381">
        <f>TrialBalance!L260</f>
        <v>0</v>
      </c>
      <c r="N949" s="381"/>
      <c r="O949" s="381">
        <f>TrialBalance!N260</f>
        <v>0</v>
      </c>
      <c r="R949" s="432" t="str">
        <f>IF(M949+O949=0,"DELETE"," ")</f>
        <v>DELETE</v>
      </c>
    </row>
    <row r="950" spans="2:24" ht="36" customHeight="1">
      <c r="B950" s="415"/>
      <c r="C950" s="522">
        <f>TrialBalance!C261</f>
        <v>0</v>
      </c>
      <c r="D950" s="533"/>
      <c r="E950" s="522"/>
      <c r="F950" s="522"/>
      <c r="G950" s="522"/>
      <c r="H950" s="522"/>
      <c r="I950" s="522"/>
      <c r="J950" s="522"/>
      <c r="M950" s="381">
        <f>TrialBalance!L261</f>
        <v>0</v>
      </c>
      <c r="N950" s="381"/>
      <c r="O950" s="381">
        <f>TrialBalance!N261</f>
        <v>0</v>
      </c>
      <c r="R950" s="432" t="str">
        <f>IF(M950+O950=0,"DELETE"," ")</f>
        <v>DELETE</v>
      </c>
    </row>
    <row r="951" spans="2:24" ht="9" customHeight="1">
      <c r="B951" s="415"/>
      <c r="C951" s="530"/>
      <c r="D951" s="522"/>
      <c r="E951" s="522"/>
      <c r="F951" s="522"/>
      <c r="G951" s="522"/>
      <c r="H951" s="522"/>
      <c r="I951" s="522"/>
      <c r="J951" s="522"/>
      <c r="M951" s="384"/>
      <c r="N951" s="384"/>
      <c r="O951" s="384"/>
      <c r="R951" s="432" t="str">
        <f>R953</f>
        <v>DELETE</v>
      </c>
    </row>
    <row r="952" spans="2:24" ht="9" customHeight="1">
      <c r="B952" s="415"/>
      <c r="C952" s="530"/>
      <c r="D952" s="522"/>
      <c r="E952" s="522"/>
      <c r="F952" s="522"/>
      <c r="G952" s="522"/>
      <c r="H952" s="522"/>
      <c r="I952" s="522"/>
      <c r="J952" s="522"/>
      <c r="M952" s="381"/>
      <c r="N952" s="381"/>
      <c r="O952" s="381"/>
      <c r="R952" s="432" t="str">
        <f>R953</f>
        <v>DELETE</v>
      </c>
    </row>
    <row r="953" spans="2:24" ht="36.75" customHeight="1">
      <c r="B953" s="415"/>
      <c r="C953" s="530"/>
      <c r="D953" s="522"/>
      <c r="E953" s="522"/>
      <c r="F953" s="522"/>
      <c r="G953" s="522"/>
      <c r="H953" s="522"/>
      <c r="I953" s="522"/>
      <c r="J953" s="522"/>
      <c r="M953" s="381">
        <f>SUM(M946:M952)</f>
        <v>0</v>
      </c>
      <c r="N953" s="381"/>
      <c r="O953" s="381">
        <f>SUM(O946:O952)</f>
        <v>0</v>
      </c>
      <c r="R953" s="432" t="str">
        <f>IF(M953+O953=0,"DELETE"," ")</f>
        <v>DELETE</v>
      </c>
      <c r="V953" s="423"/>
      <c r="W953" s="423"/>
      <c r="X953" s="423"/>
    </row>
    <row r="954" spans="2:24" ht="9" customHeight="1" thickBot="1">
      <c r="B954" s="415"/>
      <c r="C954" s="530"/>
      <c r="D954" s="522"/>
      <c r="E954" s="522"/>
      <c r="F954" s="522"/>
      <c r="G954" s="522"/>
      <c r="H954" s="522"/>
      <c r="I954" s="522"/>
      <c r="J954" s="522"/>
      <c r="M954" s="385"/>
      <c r="N954" s="385"/>
      <c r="O954" s="385"/>
      <c r="R954" s="432" t="str">
        <f t="shared" ref="R954:R959" si="32">R$953</f>
        <v>DELETE</v>
      </c>
    </row>
    <row r="955" spans="2:24" ht="9" customHeight="1" thickTop="1">
      <c r="B955" s="415"/>
      <c r="C955" s="530"/>
      <c r="D955" s="522"/>
      <c r="E955" s="522"/>
      <c r="F955" s="522"/>
      <c r="G955" s="522"/>
      <c r="H955" s="522"/>
      <c r="I955" s="522"/>
      <c r="J955" s="522"/>
      <c r="M955" s="399"/>
      <c r="N955" s="399"/>
      <c r="O955" s="399"/>
      <c r="R955" s="432" t="str">
        <f t="shared" si="32"/>
        <v>DELETE</v>
      </c>
    </row>
    <row r="956" spans="2:24" ht="36" customHeight="1">
      <c r="B956" s="415"/>
      <c r="C956" s="530"/>
      <c r="D956" s="522"/>
      <c r="E956" s="522"/>
      <c r="F956" s="522"/>
      <c r="G956" s="522"/>
      <c r="H956" s="522"/>
      <c r="I956" s="522"/>
      <c r="J956" s="522"/>
      <c r="M956" s="381"/>
      <c r="N956" s="381"/>
      <c r="O956" s="381"/>
      <c r="R956" s="432" t="str">
        <f t="shared" si="32"/>
        <v>DELETE</v>
      </c>
    </row>
    <row r="957" spans="2:24" ht="36" customHeight="1">
      <c r="B957" s="415"/>
      <c r="C957" s="530"/>
      <c r="D957" s="522"/>
      <c r="E957" s="522"/>
      <c r="F957" s="522"/>
      <c r="G957" s="522"/>
      <c r="H957" s="522"/>
      <c r="I957" s="522"/>
      <c r="J957" s="522"/>
      <c r="M957" s="381"/>
      <c r="N957" s="381"/>
      <c r="O957" s="381"/>
      <c r="R957" s="432" t="str">
        <f t="shared" si="32"/>
        <v>DELETE</v>
      </c>
    </row>
    <row r="958" spans="2:24" ht="36" customHeight="1">
      <c r="B958" s="415"/>
      <c r="C958" s="530"/>
      <c r="D958" s="522"/>
      <c r="E958" s="522"/>
      <c r="F958" s="522"/>
      <c r="G958" s="522"/>
      <c r="H958" s="522"/>
      <c r="I958" s="522"/>
      <c r="J958" s="522"/>
      <c r="M958" s="399"/>
      <c r="N958" s="399"/>
      <c r="O958" s="399"/>
      <c r="P958" s="453"/>
      <c r="R958" s="432" t="str">
        <f t="shared" si="32"/>
        <v>DELETE</v>
      </c>
    </row>
    <row r="959" spans="2:24" ht="36" customHeight="1">
      <c r="B959" s="415"/>
      <c r="C959" s="530"/>
      <c r="D959" s="522"/>
      <c r="E959" s="522"/>
      <c r="F959" s="522"/>
      <c r="G959" s="522"/>
      <c r="H959" s="522"/>
      <c r="I959" s="522"/>
      <c r="J959" s="522"/>
      <c r="M959" s="381"/>
      <c r="N959" s="381"/>
      <c r="O959" s="381"/>
      <c r="R959" s="432" t="str">
        <f t="shared" si="32"/>
        <v>DELETE</v>
      </c>
    </row>
    <row r="960" spans="2:24" ht="36" customHeight="1">
      <c r="B960" s="441"/>
      <c r="C960" s="522"/>
      <c r="D960" s="522"/>
      <c r="E960" s="522"/>
      <c r="F960" s="522"/>
      <c r="G960" s="522"/>
      <c r="H960" s="522"/>
      <c r="I960" s="522"/>
      <c r="J960" s="522"/>
      <c r="M960" s="449"/>
      <c r="N960" s="449"/>
      <c r="O960" s="381" t="s">
        <v>102</v>
      </c>
      <c r="Q960" s="378">
        <f>MAX($Q$104:Q959)+1</f>
        <v>19</v>
      </c>
      <c r="R960" s="432" t="str">
        <f>R$992</f>
        <v>DELETE</v>
      </c>
    </row>
    <row r="961" spans="2:21" ht="36" customHeight="1">
      <c r="B961" s="441"/>
      <c r="C961" s="522"/>
      <c r="D961" s="530" t="str">
        <f>Criteria!E9</f>
        <v>ABC PARTNERSHIP</v>
      </c>
      <c r="E961" s="522"/>
      <c r="F961" s="522"/>
      <c r="G961" s="522"/>
      <c r="H961" s="522"/>
      <c r="I961" s="522"/>
      <c r="J961" s="522"/>
      <c r="M961" s="449"/>
      <c r="N961" s="449"/>
      <c r="O961" s="431"/>
      <c r="R961" s="432" t="str">
        <f t="shared" ref="R961:R971" si="33">R$992</f>
        <v>DELETE</v>
      </c>
    </row>
    <row r="962" spans="2:21" ht="36" customHeight="1">
      <c r="B962" s="441"/>
      <c r="C962" s="522"/>
      <c r="D962" s="530" t="str">
        <f>Criteria!E10</f>
        <v>T/A SEAFRONT HOTEL, SEAFRONT RESTAURANT AND SURF SHOP</v>
      </c>
      <c r="E962" s="522"/>
      <c r="F962" s="522"/>
      <c r="G962" s="522"/>
      <c r="H962" s="522"/>
      <c r="I962" s="522"/>
      <c r="J962" s="522"/>
      <c r="M962" s="449"/>
      <c r="N962" s="449"/>
      <c r="O962" s="449"/>
      <c r="R962" s="432" t="str">
        <f>IF(R$992="DELETE","DELETE",IF(D962=0,"DELETE"," "))</f>
        <v>DELETE</v>
      </c>
    </row>
    <row r="963" spans="2:21" ht="36" customHeight="1">
      <c r="B963" s="441"/>
      <c r="C963" s="522"/>
      <c r="D963" s="522"/>
      <c r="E963" s="522"/>
      <c r="F963" s="522"/>
      <c r="G963" s="522"/>
      <c r="H963" s="522"/>
      <c r="I963" s="522"/>
      <c r="J963" s="522"/>
      <c r="M963" s="449"/>
      <c r="N963" s="449"/>
      <c r="O963" s="449"/>
      <c r="R963" s="432" t="str">
        <f t="shared" si="33"/>
        <v>DELETE</v>
      </c>
    </row>
    <row r="964" spans="2:21" ht="36" customHeight="1">
      <c r="B964" s="441"/>
      <c r="C964" s="522"/>
      <c r="D964" s="530" t="s">
        <v>349</v>
      </c>
      <c r="E964" s="522"/>
      <c r="F964" s="522"/>
      <c r="G964" s="522"/>
      <c r="H964" s="522"/>
      <c r="I964" s="522"/>
      <c r="J964" s="522"/>
      <c r="M964" s="449"/>
      <c r="N964" s="449"/>
      <c r="O964" s="449"/>
      <c r="R964" s="432" t="str">
        <f t="shared" si="33"/>
        <v>DELETE</v>
      </c>
    </row>
    <row r="965" spans="2:21" ht="36" customHeight="1">
      <c r="B965" s="441"/>
      <c r="C965" s="522"/>
      <c r="D965" s="530" t="str">
        <f>Criteria!E18</f>
        <v>28 FEBRUARY 2026</v>
      </c>
      <c r="E965" s="522"/>
      <c r="F965" s="522"/>
      <c r="G965" s="522"/>
      <c r="H965" s="522"/>
      <c r="I965" s="522"/>
      <c r="J965" s="522" t="s">
        <v>239</v>
      </c>
      <c r="M965" s="449"/>
      <c r="N965" s="449"/>
      <c r="O965" s="449"/>
      <c r="R965" s="432" t="str">
        <f t="shared" si="33"/>
        <v>DELETE</v>
      </c>
    </row>
    <row r="966" spans="2:21" ht="36" customHeight="1">
      <c r="B966" s="441"/>
      <c r="C966" s="522"/>
      <c r="D966" s="522"/>
      <c r="E966" s="522"/>
      <c r="F966" s="522"/>
      <c r="G966" s="522"/>
      <c r="H966" s="522"/>
      <c r="I966" s="522"/>
      <c r="J966" s="522"/>
      <c r="M966" s="451"/>
      <c r="N966" s="451"/>
      <c r="O966" s="451"/>
      <c r="R966" s="432" t="str">
        <f t="shared" si="33"/>
        <v>DELETE</v>
      </c>
    </row>
    <row r="967" spans="2:21" ht="36" customHeight="1">
      <c r="B967" s="519"/>
      <c r="C967" s="531"/>
      <c r="D967" s="531"/>
      <c r="E967" s="531"/>
      <c r="F967" s="531"/>
      <c r="G967" s="531"/>
      <c r="H967" s="531"/>
      <c r="I967" s="531"/>
      <c r="J967" s="531"/>
      <c r="K967" s="442"/>
      <c r="L967" s="442"/>
      <c r="M967" s="461"/>
      <c r="N967" s="461"/>
      <c r="O967" s="461"/>
      <c r="P967" s="444"/>
      <c r="Q967" s="442"/>
      <c r="R967" s="432" t="str">
        <f t="shared" si="33"/>
        <v>DELETE</v>
      </c>
    </row>
    <row r="968" spans="2:21" ht="36" customHeight="1">
      <c r="B968" s="415"/>
      <c r="C968" s="530"/>
      <c r="D968" s="522"/>
      <c r="E968" s="522"/>
      <c r="F968" s="522"/>
      <c r="G968" s="522"/>
      <c r="H968" s="522"/>
      <c r="I968" s="522"/>
      <c r="J968" s="522"/>
      <c r="M968" s="379">
        <f>Criteria!E20</f>
        <v>2026</v>
      </c>
      <c r="N968" s="379"/>
      <c r="O968" s="379">
        <f>Criteria!E25</f>
        <v>2025</v>
      </c>
      <c r="R968" s="432" t="str">
        <f t="shared" si="33"/>
        <v>DELETE</v>
      </c>
    </row>
    <row r="969" spans="2:21" ht="36" customHeight="1">
      <c r="B969" s="415"/>
      <c r="C969" s="530"/>
      <c r="D969" s="522"/>
      <c r="E969" s="522"/>
      <c r="F969" s="522"/>
      <c r="G969" s="522"/>
      <c r="H969" s="522"/>
      <c r="I969" s="522"/>
      <c r="J969" s="522"/>
      <c r="M969" s="381"/>
      <c r="N969" s="381"/>
      <c r="O969" s="381"/>
      <c r="R969" s="432" t="str">
        <f t="shared" si="33"/>
        <v>DELETE</v>
      </c>
    </row>
    <row r="970" spans="2:21" ht="36" customHeight="1">
      <c r="B970" s="415">
        <f>MAX($B$448:B969)+1</f>
        <v>10</v>
      </c>
      <c r="C970" s="530" t="str">
        <f>IF(COUNTIF(TrialBalance!L262:L273,"&gt;0")&gt;1,"Non-current receivables",IF(COUNTIF(TrialBalance!N262:N273,"&gt;0")&gt;1,"Non-current receivables","Non-current receivable"))</f>
        <v>Non-current receivable</v>
      </c>
      <c r="D970" s="522"/>
      <c r="E970" s="522"/>
      <c r="F970" s="522"/>
      <c r="G970" s="522"/>
      <c r="H970" s="522"/>
      <c r="I970" s="522"/>
      <c r="J970" s="522"/>
      <c r="M970" s="381"/>
      <c r="N970" s="381"/>
      <c r="O970" s="381"/>
      <c r="R970" s="432" t="str">
        <f t="shared" si="33"/>
        <v>DELETE</v>
      </c>
    </row>
    <row r="971" spans="2:21" ht="36" customHeight="1">
      <c r="B971" s="415"/>
      <c r="C971" s="530"/>
      <c r="D971" s="522"/>
      <c r="E971" s="522"/>
      <c r="F971" s="522"/>
      <c r="G971" s="522"/>
      <c r="H971" s="522"/>
      <c r="I971" s="522"/>
      <c r="J971" s="522"/>
      <c r="M971" s="381"/>
      <c r="N971" s="381"/>
      <c r="O971" s="381"/>
      <c r="R971" s="432" t="str">
        <f t="shared" si="33"/>
        <v>DELETE</v>
      </c>
    </row>
    <row r="972" spans="2:21" ht="36" customHeight="1">
      <c r="B972" s="415"/>
      <c r="C972" s="522" t="str">
        <f>IF(COUNTIF(M975:M978,"&gt;0")&gt;1,"Interest bearing non-current receivables",IF(COUNTIF(O975:O978,"&gt;0")&gt;1,"Interest bearing non-current receivables","Interest bearing non-current receivable"))</f>
        <v>Interest bearing non-current receivable</v>
      </c>
      <c r="D972" s="522"/>
      <c r="E972" s="522"/>
      <c r="F972" s="522"/>
      <c r="G972" s="533"/>
      <c r="H972" s="522"/>
      <c r="I972" s="522"/>
      <c r="J972" s="522"/>
      <c r="M972" s="381">
        <f>SUM(M974:M979)</f>
        <v>0</v>
      </c>
      <c r="N972" s="381"/>
      <c r="O972" s="381">
        <f>SUM(O974:O979)</f>
        <v>0</v>
      </c>
      <c r="R972" s="432" t="str">
        <f>IF(M972+O972=0,"DELETE"," ")</f>
        <v>DELETE</v>
      </c>
      <c r="S972" s="419">
        <f>M972</f>
        <v>0</v>
      </c>
      <c r="U972" s="419">
        <f>O972</f>
        <v>0</v>
      </c>
    </row>
    <row r="973" spans="2:21" ht="9" customHeight="1">
      <c r="B973" s="415"/>
      <c r="C973" s="522"/>
      <c r="D973" s="522"/>
      <c r="E973" s="522"/>
      <c r="F973" s="522"/>
      <c r="G973" s="533"/>
      <c r="H973" s="522"/>
      <c r="I973" s="522"/>
      <c r="J973" s="522"/>
      <c r="M973" s="381"/>
      <c r="N973" s="381"/>
      <c r="O973" s="381"/>
      <c r="R973" s="432" t="str">
        <f>R972</f>
        <v>DELETE</v>
      </c>
    </row>
    <row r="974" spans="2:21" ht="9" customHeight="1">
      <c r="B974" s="415"/>
      <c r="C974" s="522"/>
      <c r="D974" s="522"/>
      <c r="E974" s="522"/>
      <c r="F974" s="522"/>
      <c r="G974" s="533"/>
      <c r="H974" s="522"/>
      <c r="I974" s="522"/>
      <c r="J974" s="522"/>
      <c r="M974" s="475"/>
      <c r="N974" s="382"/>
      <c r="O974" s="476"/>
      <c r="R974" s="432" t="str">
        <f>R973</f>
        <v>DELETE</v>
      </c>
    </row>
    <row r="975" spans="2:21" ht="36" customHeight="1">
      <c r="B975" s="415"/>
      <c r="C975" s="522">
        <f>TrialBalance!C264</f>
        <v>0</v>
      </c>
      <c r="D975" s="522"/>
      <c r="E975" s="522"/>
      <c r="F975" s="522"/>
      <c r="G975" s="533"/>
      <c r="H975" s="522"/>
      <c r="I975" s="522"/>
      <c r="J975" s="522"/>
      <c r="M975" s="477">
        <f>TrialBalance!L264</f>
        <v>0</v>
      </c>
      <c r="N975" s="399"/>
      <c r="O975" s="478">
        <f>TrialBalance!N264</f>
        <v>0</v>
      </c>
      <c r="R975" s="432" t="str">
        <f t="shared" ref="R975:R988" si="34">IF(M975+O975=0,"DELETE"," ")</f>
        <v>DELETE</v>
      </c>
    </row>
    <row r="976" spans="2:21" ht="36" customHeight="1">
      <c r="B976" s="415"/>
      <c r="C976" s="522">
        <f>TrialBalance!C265</f>
        <v>0</v>
      </c>
      <c r="D976" s="522"/>
      <c r="E976" s="522"/>
      <c r="F976" s="522"/>
      <c r="G976" s="533"/>
      <c r="H976" s="522"/>
      <c r="I976" s="522"/>
      <c r="J976" s="522"/>
      <c r="M976" s="477">
        <f>TrialBalance!L265</f>
        <v>0</v>
      </c>
      <c r="N976" s="399"/>
      <c r="O976" s="478">
        <f>TrialBalance!N265</f>
        <v>0</v>
      </c>
      <c r="R976" s="432" t="str">
        <f t="shared" si="34"/>
        <v>DELETE</v>
      </c>
    </row>
    <row r="977" spans="2:21" ht="36" customHeight="1">
      <c r="B977" s="415"/>
      <c r="C977" s="522">
        <f>TrialBalance!C266</f>
        <v>0</v>
      </c>
      <c r="D977" s="522"/>
      <c r="E977" s="522"/>
      <c r="F977" s="522"/>
      <c r="G977" s="533"/>
      <c r="H977" s="522"/>
      <c r="I977" s="522"/>
      <c r="J977" s="522"/>
      <c r="M977" s="477">
        <f>TrialBalance!L266</f>
        <v>0</v>
      </c>
      <c r="N977" s="399"/>
      <c r="O977" s="478">
        <f>TrialBalance!N266</f>
        <v>0</v>
      </c>
      <c r="R977" s="432" t="str">
        <f t="shared" si="34"/>
        <v>DELETE</v>
      </c>
    </row>
    <row r="978" spans="2:21" ht="36" customHeight="1">
      <c r="B978" s="415"/>
      <c r="C978" s="522">
        <f>TrialBalance!C267</f>
        <v>0</v>
      </c>
      <c r="D978" s="522"/>
      <c r="E978" s="522"/>
      <c r="F978" s="522"/>
      <c r="G978" s="533"/>
      <c r="H978" s="522"/>
      <c r="I978" s="522"/>
      <c r="J978" s="522"/>
      <c r="M978" s="477">
        <f>TrialBalance!L267</f>
        <v>0</v>
      </c>
      <c r="N978" s="399"/>
      <c r="O978" s="478">
        <f>TrialBalance!N267</f>
        <v>0</v>
      </c>
      <c r="R978" s="432" t="str">
        <f t="shared" si="34"/>
        <v>DELETE</v>
      </c>
    </row>
    <row r="979" spans="2:21" ht="9" customHeight="1">
      <c r="B979" s="415"/>
      <c r="C979" s="522"/>
      <c r="D979" s="522"/>
      <c r="E979" s="522"/>
      <c r="F979" s="522"/>
      <c r="G979" s="533"/>
      <c r="H979" s="522"/>
      <c r="I979" s="522"/>
      <c r="J979" s="522"/>
      <c r="M979" s="383"/>
      <c r="N979" s="384"/>
      <c r="O979" s="479"/>
      <c r="R979" s="432" t="str">
        <f>R972</f>
        <v>DELETE</v>
      </c>
    </row>
    <row r="980" spans="2:21" ht="9" customHeight="1">
      <c r="B980" s="415"/>
      <c r="C980" s="522"/>
      <c r="D980" s="522"/>
      <c r="E980" s="522"/>
      <c r="F980" s="522"/>
      <c r="G980" s="533"/>
      <c r="H980" s="522"/>
      <c r="I980" s="522"/>
      <c r="J980" s="522"/>
      <c r="M980" s="381"/>
      <c r="N980" s="381"/>
      <c r="O980" s="381"/>
      <c r="R980" s="432" t="str">
        <f>R979</f>
        <v>DELETE</v>
      </c>
    </row>
    <row r="981" spans="2:21" ht="36.75" customHeight="1">
      <c r="B981" s="415"/>
      <c r="C981" s="522" t="str">
        <f>IF(COUNTIF(M984:M988,"&gt;0")&gt;1,"Interest free non-current receivables",IF(COUNTIF(O984:O988,"&gt;0")&gt;1,"Interest free non-current receivables","Interest free non-current receivable"))</f>
        <v>Interest free non-current receivable</v>
      </c>
      <c r="D981" s="522"/>
      <c r="E981" s="522"/>
      <c r="F981" s="522"/>
      <c r="G981" s="533"/>
      <c r="H981" s="522"/>
      <c r="I981" s="522"/>
      <c r="J981" s="522"/>
      <c r="M981" s="381">
        <f>SUM(M983:M989)</f>
        <v>0</v>
      </c>
      <c r="N981" s="381"/>
      <c r="O981" s="381">
        <f>SUM(O983:O989)</f>
        <v>0</v>
      </c>
      <c r="R981" s="432" t="str">
        <f>IF(M981+O981=0,"DELETE"," ")</f>
        <v>DELETE</v>
      </c>
      <c r="S981" s="419">
        <f>M981</f>
        <v>0</v>
      </c>
      <c r="U981" s="419">
        <f>O981</f>
        <v>0</v>
      </c>
    </row>
    <row r="982" spans="2:21" ht="9" customHeight="1">
      <c r="B982" s="415"/>
      <c r="C982" s="522"/>
      <c r="D982" s="522"/>
      <c r="E982" s="522"/>
      <c r="F982" s="522"/>
      <c r="G982" s="533"/>
      <c r="H982" s="522"/>
      <c r="I982" s="522"/>
      <c r="J982" s="522"/>
      <c r="M982" s="381"/>
      <c r="N982" s="381"/>
      <c r="O982" s="381"/>
      <c r="R982" s="432" t="str">
        <f>R981</f>
        <v>DELETE</v>
      </c>
    </row>
    <row r="983" spans="2:21" ht="9" customHeight="1">
      <c r="B983" s="415"/>
      <c r="C983" s="522"/>
      <c r="D983" s="522"/>
      <c r="E983" s="522"/>
      <c r="F983" s="522"/>
      <c r="G983" s="533"/>
      <c r="H983" s="522"/>
      <c r="I983" s="522"/>
      <c r="J983" s="522"/>
      <c r="M983" s="475"/>
      <c r="N983" s="382"/>
      <c r="O983" s="476"/>
      <c r="R983" s="432" t="str">
        <f>R982</f>
        <v>DELETE</v>
      </c>
    </row>
    <row r="984" spans="2:21" ht="36" customHeight="1">
      <c r="B984" s="415"/>
      <c r="C984" s="522">
        <f>TrialBalance!C269</f>
        <v>0</v>
      </c>
      <c r="D984" s="522"/>
      <c r="E984" s="522"/>
      <c r="F984" s="522"/>
      <c r="G984" s="533"/>
      <c r="H984" s="522"/>
      <c r="I984" s="522"/>
      <c r="J984" s="522"/>
      <c r="M984" s="477">
        <f>TrialBalance!L269</f>
        <v>0</v>
      </c>
      <c r="N984" s="399"/>
      <c r="O984" s="478">
        <f>TrialBalance!N269</f>
        <v>0</v>
      </c>
      <c r="R984" s="432" t="str">
        <f t="shared" si="34"/>
        <v>DELETE</v>
      </c>
    </row>
    <row r="985" spans="2:21" ht="36" customHeight="1">
      <c r="B985" s="415"/>
      <c r="C985" s="522">
        <f>TrialBalance!C270</f>
        <v>0</v>
      </c>
      <c r="D985" s="522"/>
      <c r="E985" s="522"/>
      <c r="F985" s="522"/>
      <c r="G985" s="533"/>
      <c r="H985" s="522"/>
      <c r="I985" s="522"/>
      <c r="J985" s="522"/>
      <c r="M985" s="477">
        <f>TrialBalance!L270</f>
        <v>0</v>
      </c>
      <c r="N985" s="399"/>
      <c r="O985" s="478">
        <f>TrialBalance!N270</f>
        <v>0</v>
      </c>
      <c r="R985" s="432" t="str">
        <f t="shared" si="34"/>
        <v>DELETE</v>
      </c>
    </row>
    <row r="986" spans="2:21" ht="36" customHeight="1">
      <c r="B986" s="415"/>
      <c r="C986" s="522">
        <f>TrialBalance!C271</f>
        <v>0</v>
      </c>
      <c r="D986" s="522"/>
      <c r="E986" s="522"/>
      <c r="F986" s="522"/>
      <c r="G986" s="533"/>
      <c r="H986" s="522"/>
      <c r="I986" s="522"/>
      <c r="J986" s="522"/>
      <c r="M986" s="477">
        <f>TrialBalance!L271</f>
        <v>0</v>
      </c>
      <c r="N986" s="399"/>
      <c r="O986" s="478">
        <f>TrialBalance!N271</f>
        <v>0</v>
      </c>
      <c r="R986" s="432" t="str">
        <f t="shared" si="34"/>
        <v>DELETE</v>
      </c>
    </row>
    <row r="987" spans="2:21" ht="36" customHeight="1">
      <c r="B987" s="415"/>
      <c r="C987" s="522">
        <f>TrialBalance!C272</f>
        <v>0</v>
      </c>
      <c r="D987" s="522"/>
      <c r="E987" s="522"/>
      <c r="F987" s="522"/>
      <c r="G987" s="533"/>
      <c r="H987" s="522"/>
      <c r="I987" s="522"/>
      <c r="J987" s="522"/>
      <c r="M987" s="477">
        <f>TrialBalance!L272</f>
        <v>0</v>
      </c>
      <c r="N987" s="399"/>
      <c r="O987" s="478">
        <f>TrialBalance!N272</f>
        <v>0</v>
      </c>
      <c r="R987" s="432" t="str">
        <f t="shared" si="34"/>
        <v>DELETE</v>
      </c>
    </row>
    <row r="988" spans="2:21" ht="36" customHeight="1">
      <c r="B988" s="415"/>
      <c r="C988" s="522">
        <f>TrialBalance!C273</f>
        <v>0</v>
      </c>
      <c r="D988" s="522"/>
      <c r="E988" s="522"/>
      <c r="F988" s="522"/>
      <c r="G988" s="533"/>
      <c r="H988" s="522"/>
      <c r="I988" s="522"/>
      <c r="J988" s="522"/>
      <c r="M988" s="477">
        <f>TrialBalance!L273</f>
        <v>0</v>
      </c>
      <c r="N988" s="399"/>
      <c r="O988" s="478">
        <f>TrialBalance!N273</f>
        <v>0</v>
      </c>
      <c r="R988" s="432" t="str">
        <f t="shared" si="34"/>
        <v>DELETE</v>
      </c>
    </row>
    <row r="989" spans="2:21" ht="9" customHeight="1">
      <c r="B989" s="415"/>
      <c r="C989" s="530"/>
      <c r="D989" s="522"/>
      <c r="E989" s="522"/>
      <c r="F989" s="522"/>
      <c r="G989" s="522"/>
      <c r="H989" s="522"/>
      <c r="I989" s="522"/>
      <c r="J989" s="522"/>
      <c r="M989" s="383"/>
      <c r="N989" s="384"/>
      <c r="O989" s="479"/>
      <c r="R989" s="432" t="str">
        <f>R981</f>
        <v>DELETE</v>
      </c>
    </row>
    <row r="990" spans="2:21" ht="9" customHeight="1">
      <c r="B990" s="415"/>
      <c r="C990" s="530"/>
      <c r="D990" s="522"/>
      <c r="E990" s="522"/>
      <c r="F990" s="522"/>
      <c r="G990" s="522"/>
      <c r="H990" s="522"/>
      <c r="I990" s="522"/>
      <c r="J990" s="522"/>
      <c r="M990" s="384"/>
      <c r="N990" s="384"/>
      <c r="O990" s="384"/>
      <c r="R990" s="432" t="str">
        <f t="shared" ref="R990:R998" si="35">R$992</f>
        <v>DELETE</v>
      </c>
    </row>
    <row r="991" spans="2:21" ht="9" customHeight="1">
      <c r="B991" s="415"/>
      <c r="C991" s="530"/>
      <c r="D991" s="522"/>
      <c r="E991" s="522"/>
      <c r="F991" s="522"/>
      <c r="G991" s="522"/>
      <c r="H991" s="522"/>
      <c r="I991" s="522"/>
      <c r="J991" s="522"/>
      <c r="M991" s="381"/>
      <c r="N991" s="381"/>
      <c r="O991" s="381"/>
      <c r="R991" s="432" t="str">
        <f t="shared" si="35"/>
        <v>DELETE</v>
      </c>
    </row>
    <row r="992" spans="2:21" ht="36.75" customHeight="1">
      <c r="B992" s="415"/>
      <c r="C992" s="530"/>
      <c r="D992" s="522"/>
      <c r="E992" s="522"/>
      <c r="F992" s="522"/>
      <c r="G992" s="522"/>
      <c r="H992" s="522"/>
      <c r="I992" s="522"/>
      <c r="J992" s="522"/>
      <c r="M992" s="381">
        <f>SUM(S972:S990)</f>
        <v>0</v>
      </c>
      <c r="N992" s="381"/>
      <c r="O992" s="381">
        <f>SUM(U972:U990)</f>
        <v>0</v>
      </c>
      <c r="R992" s="432" t="str">
        <f>IF(M992+O992=0,"DELETE"," ")</f>
        <v>DELETE</v>
      </c>
    </row>
    <row r="993" spans="2:18" ht="9" customHeight="1" thickBot="1">
      <c r="B993" s="415"/>
      <c r="C993" s="530"/>
      <c r="D993" s="522"/>
      <c r="E993" s="522"/>
      <c r="F993" s="522"/>
      <c r="G993" s="522"/>
      <c r="H993" s="522"/>
      <c r="I993" s="522"/>
      <c r="J993" s="522"/>
      <c r="M993" s="385"/>
      <c r="N993" s="385"/>
      <c r="O993" s="385"/>
      <c r="R993" s="432" t="str">
        <f t="shared" si="35"/>
        <v>DELETE</v>
      </c>
    </row>
    <row r="994" spans="2:18" ht="9" customHeight="1" thickTop="1">
      <c r="B994" s="415"/>
      <c r="C994" s="530"/>
      <c r="D994" s="522"/>
      <c r="E994" s="522"/>
      <c r="F994" s="522"/>
      <c r="G994" s="522"/>
      <c r="H994" s="522"/>
      <c r="I994" s="522"/>
      <c r="J994" s="522"/>
      <c r="M994" s="399"/>
      <c r="N994" s="399"/>
      <c r="O994" s="399"/>
      <c r="R994" s="432" t="str">
        <f t="shared" si="35"/>
        <v>DELETE</v>
      </c>
    </row>
    <row r="995" spans="2:18" ht="36" customHeight="1">
      <c r="B995" s="415"/>
      <c r="C995" s="530"/>
      <c r="D995" s="522"/>
      <c r="E995" s="522"/>
      <c r="F995" s="522"/>
      <c r="G995" s="522"/>
      <c r="H995" s="522"/>
      <c r="I995" s="522"/>
      <c r="J995" s="522"/>
      <c r="M995" s="381"/>
      <c r="N995" s="381"/>
      <c r="O995" s="381"/>
      <c r="R995" s="432" t="str">
        <f t="shared" si="35"/>
        <v>DELETE</v>
      </c>
    </row>
    <row r="996" spans="2:18" ht="36" customHeight="1">
      <c r="B996" s="415"/>
      <c r="C996" s="530"/>
      <c r="D996" s="522"/>
      <c r="E996" s="522"/>
      <c r="F996" s="522"/>
      <c r="G996" s="522"/>
      <c r="H996" s="522"/>
      <c r="I996" s="522"/>
      <c r="J996" s="522"/>
      <c r="M996" s="381"/>
      <c r="N996" s="381"/>
      <c r="O996" s="381"/>
      <c r="R996" s="432" t="str">
        <f t="shared" si="35"/>
        <v>DELETE</v>
      </c>
    </row>
    <row r="997" spans="2:18" ht="36" customHeight="1">
      <c r="B997" s="415"/>
      <c r="C997" s="530"/>
      <c r="D997" s="522"/>
      <c r="E997" s="522"/>
      <c r="F997" s="522"/>
      <c r="G997" s="522"/>
      <c r="H997" s="522"/>
      <c r="I997" s="522"/>
      <c r="J997" s="522"/>
      <c r="M997" s="399"/>
      <c r="N997" s="399"/>
      <c r="O997" s="399"/>
      <c r="P997" s="453"/>
      <c r="R997" s="432" t="str">
        <f t="shared" si="35"/>
        <v>DELETE</v>
      </c>
    </row>
    <row r="998" spans="2:18" ht="36" customHeight="1">
      <c r="B998" s="441"/>
      <c r="C998" s="522"/>
      <c r="D998" s="522"/>
      <c r="E998" s="522"/>
      <c r="F998" s="522"/>
      <c r="G998" s="522"/>
      <c r="H998" s="522"/>
      <c r="I998" s="522"/>
      <c r="J998" s="522"/>
      <c r="M998" s="449"/>
      <c r="N998" s="449"/>
      <c r="O998" s="449"/>
      <c r="R998" s="432" t="str">
        <f t="shared" si="35"/>
        <v>DELETE</v>
      </c>
    </row>
    <row r="999" spans="2:18" ht="36" customHeight="1">
      <c r="B999" s="441"/>
      <c r="C999" s="522"/>
      <c r="D999" s="522"/>
      <c r="E999" s="522"/>
      <c r="F999" s="522"/>
      <c r="G999" s="522"/>
      <c r="H999" s="522"/>
      <c r="I999" s="522"/>
      <c r="J999" s="522"/>
      <c r="M999" s="449"/>
      <c r="N999" s="449"/>
      <c r="O999" s="381" t="s">
        <v>102</v>
      </c>
      <c r="Q999" s="378">
        <f>MAX($Q$104:Q998)+1</f>
        <v>20</v>
      </c>
      <c r="R999" s="432" t="str">
        <f>R$1018</f>
        <v>DELETE</v>
      </c>
    </row>
    <row r="1000" spans="2:18" ht="36" customHeight="1">
      <c r="B1000" s="441"/>
      <c r="C1000" s="522"/>
      <c r="D1000" s="530" t="str">
        <f>Criteria!E9</f>
        <v>ABC PARTNERSHIP</v>
      </c>
      <c r="E1000" s="522"/>
      <c r="F1000" s="522"/>
      <c r="G1000" s="522"/>
      <c r="H1000" s="522"/>
      <c r="I1000" s="522"/>
      <c r="J1000" s="522"/>
      <c r="M1000" s="449"/>
      <c r="N1000" s="449"/>
      <c r="O1000" s="431"/>
      <c r="R1000" s="432" t="str">
        <f>R$1018</f>
        <v>DELETE</v>
      </c>
    </row>
    <row r="1001" spans="2:18" ht="36" customHeight="1">
      <c r="B1001" s="441"/>
      <c r="C1001" s="522"/>
      <c r="D1001" s="530" t="str">
        <f>Criteria!E10</f>
        <v>T/A SEAFRONT HOTEL, SEAFRONT RESTAURANT AND SURF SHOP</v>
      </c>
      <c r="E1001" s="522"/>
      <c r="F1001" s="522"/>
      <c r="G1001" s="522"/>
      <c r="H1001" s="522"/>
      <c r="I1001" s="522"/>
      <c r="J1001" s="522"/>
      <c r="M1001" s="449"/>
      <c r="N1001" s="449"/>
      <c r="O1001" s="449"/>
      <c r="R1001" s="432" t="str">
        <f>IF(R$1018="DELETE","DELETE",IF(D1001=0,"DELETE"," "))</f>
        <v>DELETE</v>
      </c>
    </row>
    <row r="1002" spans="2:18" ht="36" customHeight="1">
      <c r="B1002" s="441"/>
      <c r="C1002" s="522"/>
      <c r="D1002" s="522"/>
      <c r="E1002" s="522"/>
      <c r="F1002" s="522"/>
      <c r="G1002" s="522"/>
      <c r="H1002" s="522"/>
      <c r="I1002" s="522"/>
      <c r="J1002" s="522"/>
      <c r="M1002" s="449"/>
      <c r="N1002" s="449"/>
      <c r="O1002" s="449"/>
      <c r="R1002" s="432" t="str">
        <f t="shared" ref="R1002:R1011" si="36">R$1018</f>
        <v>DELETE</v>
      </c>
    </row>
    <row r="1003" spans="2:18" ht="36" customHeight="1">
      <c r="B1003" s="441"/>
      <c r="C1003" s="522"/>
      <c r="D1003" s="530" t="s">
        <v>349</v>
      </c>
      <c r="E1003" s="522"/>
      <c r="F1003" s="522"/>
      <c r="G1003" s="522"/>
      <c r="H1003" s="522"/>
      <c r="I1003" s="522"/>
      <c r="J1003" s="522"/>
      <c r="M1003" s="449"/>
      <c r="N1003" s="449"/>
      <c r="O1003" s="449"/>
      <c r="R1003" s="432" t="str">
        <f t="shared" si="36"/>
        <v>DELETE</v>
      </c>
    </row>
    <row r="1004" spans="2:18" ht="36" customHeight="1">
      <c r="B1004" s="441"/>
      <c r="C1004" s="522"/>
      <c r="D1004" s="530" t="str">
        <f>Criteria!E18</f>
        <v>28 FEBRUARY 2026</v>
      </c>
      <c r="E1004" s="522"/>
      <c r="F1004" s="522"/>
      <c r="G1004" s="522"/>
      <c r="H1004" s="522"/>
      <c r="I1004" s="522"/>
      <c r="J1004" s="522" t="s">
        <v>239</v>
      </c>
      <c r="M1004" s="449"/>
      <c r="N1004" s="449"/>
      <c r="O1004" s="449"/>
      <c r="R1004" s="432" t="str">
        <f t="shared" si="36"/>
        <v>DELETE</v>
      </c>
    </row>
    <row r="1005" spans="2:18" ht="36" customHeight="1">
      <c r="B1005" s="441"/>
      <c r="C1005" s="522"/>
      <c r="D1005" s="522"/>
      <c r="E1005" s="522"/>
      <c r="F1005" s="522"/>
      <c r="G1005" s="522"/>
      <c r="H1005" s="522"/>
      <c r="I1005" s="522"/>
      <c r="J1005" s="522"/>
      <c r="M1005" s="451"/>
      <c r="N1005" s="451"/>
      <c r="O1005" s="451"/>
      <c r="R1005" s="432" t="str">
        <f t="shared" si="36"/>
        <v>DELETE</v>
      </c>
    </row>
    <row r="1006" spans="2:18" ht="36" customHeight="1">
      <c r="B1006" s="519"/>
      <c r="C1006" s="531"/>
      <c r="D1006" s="531"/>
      <c r="E1006" s="531"/>
      <c r="F1006" s="531"/>
      <c r="G1006" s="531"/>
      <c r="H1006" s="531"/>
      <c r="I1006" s="531"/>
      <c r="J1006" s="531"/>
      <c r="K1006" s="442"/>
      <c r="L1006" s="442"/>
      <c r="M1006" s="461"/>
      <c r="N1006" s="461"/>
      <c r="O1006" s="461"/>
      <c r="P1006" s="444"/>
      <c r="Q1006" s="442"/>
      <c r="R1006" s="432" t="str">
        <f t="shared" si="36"/>
        <v>DELETE</v>
      </c>
    </row>
    <row r="1007" spans="2:18" ht="36" customHeight="1">
      <c r="B1007" s="415"/>
      <c r="C1007" s="530"/>
      <c r="D1007" s="522"/>
      <c r="E1007" s="522"/>
      <c r="F1007" s="522"/>
      <c r="G1007" s="522"/>
      <c r="H1007" s="522"/>
      <c r="I1007" s="522"/>
      <c r="J1007" s="522"/>
      <c r="M1007" s="379">
        <f>Criteria!E20</f>
        <v>2026</v>
      </c>
      <c r="N1007" s="379"/>
      <c r="O1007" s="379">
        <f>Criteria!E25</f>
        <v>2025</v>
      </c>
      <c r="R1007" s="432" t="str">
        <f t="shared" si="36"/>
        <v>DELETE</v>
      </c>
    </row>
    <row r="1008" spans="2:18" ht="36" customHeight="1">
      <c r="B1008" s="415"/>
      <c r="C1008" s="530"/>
      <c r="D1008" s="522"/>
      <c r="E1008" s="522"/>
      <c r="F1008" s="522"/>
      <c r="G1008" s="522"/>
      <c r="H1008" s="522"/>
      <c r="I1008" s="522"/>
      <c r="J1008" s="522"/>
      <c r="M1008" s="381"/>
      <c r="N1008" s="381"/>
      <c r="O1008" s="381"/>
      <c r="R1008" s="432" t="str">
        <f t="shared" si="36"/>
        <v>DELETE</v>
      </c>
    </row>
    <row r="1009" spans="2:18" ht="36" customHeight="1">
      <c r="B1009" s="415">
        <f>MAX($B$448:B1008)+1</f>
        <v>11</v>
      </c>
      <c r="C1009" s="530" t="s">
        <v>904</v>
      </c>
      <c r="D1009" s="522"/>
      <c r="E1009" s="522"/>
      <c r="F1009" s="522"/>
      <c r="G1009" s="522"/>
      <c r="H1009" s="522"/>
      <c r="I1009" s="522"/>
      <c r="J1009" s="522"/>
      <c r="M1009" s="381"/>
      <c r="N1009" s="381"/>
      <c r="O1009" s="381"/>
      <c r="R1009" s="432" t="str">
        <f t="shared" si="36"/>
        <v>DELETE</v>
      </c>
    </row>
    <row r="1010" spans="2:18" ht="36" customHeight="1">
      <c r="B1010" s="415"/>
      <c r="C1010" s="530"/>
      <c r="D1010" s="522"/>
      <c r="E1010" s="522"/>
      <c r="F1010" s="522"/>
      <c r="G1010" s="522"/>
      <c r="H1010" s="522"/>
      <c r="I1010" s="522"/>
      <c r="J1010" s="522"/>
      <c r="M1010" s="381"/>
      <c r="N1010" s="381"/>
      <c r="O1010" s="381"/>
      <c r="R1010" s="432" t="str">
        <f t="shared" si="36"/>
        <v>DELETE</v>
      </c>
    </row>
    <row r="1011" spans="2:18" ht="36" customHeight="1">
      <c r="B1011" s="415"/>
      <c r="C1011" s="522" t="s">
        <v>1059</v>
      </c>
      <c r="D1011" s="533"/>
      <c r="E1011" s="522"/>
      <c r="F1011" s="522"/>
      <c r="G1011" s="522"/>
      <c r="H1011" s="522"/>
      <c r="I1011" s="522"/>
      <c r="J1011" s="522"/>
      <c r="M1011" s="381"/>
      <c r="N1011" s="381"/>
      <c r="O1011" s="381"/>
      <c r="R1011" s="432" t="str">
        <f t="shared" si="36"/>
        <v>DELETE</v>
      </c>
    </row>
    <row r="1012" spans="2:18" ht="36" customHeight="1">
      <c r="B1012" s="415"/>
      <c r="C1012" s="522" t="s">
        <v>387</v>
      </c>
      <c r="D1012" s="533"/>
      <c r="E1012" s="522"/>
      <c r="F1012" s="522"/>
      <c r="G1012" s="522"/>
      <c r="H1012" s="522"/>
      <c r="I1012" s="522"/>
      <c r="J1012" s="522"/>
      <c r="M1012" s="381">
        <f>TrialBalance!L275</f>
        <v>0</v>
      </c>
      <c r="N1012" s="381"/>
      <c r="O1012" s="381">
        <f>TrialBalance!N275</f>
        <v>0</v>
      </c>
      <c r="R1012" s="432" t="str">
        <f>IF(M1012+O1012=0,"DELETE"," ")</f>
        <v>DELETE</v>
      </c>
    </row>
    <row r="1013" spans="2:18" ht="36" customHeight="1">
      <c r="B1013" s="415"/>
      <c r="C1013" s="522" t="s">
        <v>21</v>
      </c>
      <c r="D1013" s="533"/>
      <c r="E1013" s="522"/>
      <c r="F1013" s="522"/>
      <c r="G1013" s="522"/>
      <c r="H1013" s="522"/>
      <c r="I1013" s="522"/>
      <c r="J1013" s="522"/>
      <c r="M1013" s="381">
        <f>TrialBalance!L276</f>
        <v>0</v>
      </c>
      <c r="N1013" s="381"/>
      <c r="O1013" s="381">
        <f>TrialBalance!N276</f>
        <v>0</v>
      </c>
      <c r="R1013" s="432" t="str">
        <f>IF(M1013+O1013=0,"DELETE"," ")</f>
        <v>DELETE</v>
      </c>
    </row>
    <row r="1014" spans="2:18" ht="36" customHeight="1">
      <c r="B1014" s="415"/>
      <c r="C1014" s="522" t="s">
        <v>23</v>
      </c>
      <c r="D1014" s="533"/>
      <c r="E1014" s="522"/>
      <c r="F1014" s="522"/>
      <c r="G1014" s="522"/>
      <c r="H1014" s="522"/>
      <c r="I1014" s="522"/>
      <c r="J1014" s="522"/>
      <c r="M1014" s="381">
        <f>TrialBalance!L277</f>
        <v>0</v>
      </c>
      <c r="N1014" s="381"/>
      <c r="O1014" s="381">
        <f>TrialBalance!N277</f>
        <v>0</v>
      </c>
      <c r="R1014" s="432" t="str">
        <f>IF(M1014+O1014=0,"DELETE"," ")</f>
        <v>DELETE</v>
      </c>
    </row>
    <row r="1015" spans="2:18" ht="36" customHeight="1">
      <c r="B1015" s="415"/>
      <c r="C1015" s="522" t="s">
        <v>27</v>
      </c>
      <c r="D1015" s="533"/>
      <c r="E1015" s="522"/>
      <c r="F1015" s="522"/>
      <c r="G1015" s="522"/>
      <c r="H1015" s="522"/>
      <c r="I1015" s="522"/>
      <c r="J1015" s="522"/>
      <c r="M1015" s="381">
        <f>TrialBalance!L278</f>
        <v>0</v>
      </c>
      <c r="N1015" s="381"/>
      <c r="O1015" s="381">
        <f>TrialBalance!N278</f>
        <v>0</v>
      </c>
      <c r="R1015" s="432" t="str">
        <f>IF(M1015+O1015=0,"DELETE"," ")</f>
        <v>DELETE</v>
      </c>
    </row>
    <row r="1016" spans="2:18" ht="9" customHeight="1">
      <c r="B1016" s="415"/>
      <c r="C1016" s="530"/>
      <c r="D1016" s="522"/>
      <c r="E1016" s="522"/>
      <c r="F1016" s="522"/>
      <c r="G1016" s="522"/>
      <c r="H1016" s="522"/>
      <c r="I1016" s="522"/>
      <c r="J1016" s="522"/>
      <c r="M1016" s="384"/>
      <c r="N1016" s="384"/>
      <c r="O1016" s="384"/>
      <c r="R1016" s="432" t="str">
        <f t="shared" ref="R1016:R1024" si="37">R$1018</f>
        <v>DELETE</v>
      </c>
    </row>
    <row r="1017" spans="2:18" ht="9" customHeight="1">
      <c r="B1017" s="415"/>
      <c r="C1017" s="530"/>
      <c r="D1017" s="522"/>
      <c r="E1017" s="522"/>
      <c r="F1017" s="522"/>
      <c r="G1017" s="522"/>
      <c r="H1017" s="522"/>
      <c r="I1017" s="522"/>
      <c r="J1017" s="522"/>
      <c r="M1017" s="381"/>
      <c r="N1017" s="381"/>
      <c r="O1017" s="381"/>
      <c r="R1017" s="432" t="str">
        <f t="shared" si="37"/>
        <v>DELETE</v>
      </c>
    </row>
    <row r="1018" spans="2:18" ht="36.75" customHeight="1">
      <c r="B1018" s="415"/>
      <c r="C1018" s="530"/>
      <c r="D1018" s="522"/>
      <c r="E1018" s="522"/>
      <c r="F1018" s="522"/>
      <c r="G1018" s="522"/>
      <c r="H1018" s="522"/>
      <c r="I1018" s="522"/>
      <c r="J1018" s="522"/>
      <c r="M1018" s="381">
        <f>SUM(M1012:M1017)</f>
        <v>0</v>
      </c>
      <c r="N1018" s="381"/>
      <c r="O1018" s="381">
        <f>SUM(O1012:O1017)</f>
        <v>0</v>
      </c>
      <c r="R1018" s="432" t="str">
        <f>IF(M1018+O1018=0,"DELETE"," ")</f>
        <v>DELETE</v>
      </c>
    </row>
    <row r="1019" spans="2:18" ht="9" customHeight="1" thickBot="1">
      <c r="B1019" s="415"/>
      <c r="C1019" s="530"/>
      <c r="D1019" s="522"/>
      <c r="E1019" s="522"/>
      <c r="F1019" s="522"/>
      <c r="G1019" s="522"/>
      <c r="H1019" s="522"/>
      <c r="I1019" s="522"/>
      <c r="J1019" s="522"/>
      <c r="M1019" s="385"/>
      <c r="N1019" s="385"/>
      <c r="O1019" s="385"/>
      <c r="R1019" s="432" t="str">
        <f t="shared" si="37"/>
        <v>DELETE</v>
      </c>
    </row>
    <row r="1020" spans="2:18" ht="9" customHeight="1" thickTop="1">
      <c r="B1020" s="415"/>
      <c r="C1020" s="530"/>
      <c r="D1020" s="522"/>
      <c r="E1020" s="522"/>
      <c r="F1020" s="522"/>
      <c r="G1020" s="522"/>
      <c r="H1020" s="522"/>
      <c r="I1020" s="522"/>
      <c r="J1020" s="522"/>
      <c r="M1020" s="399"/>
      <c r="N1020" s="399"/>
      <c r="O1020" s="399"/>
      <c r="R1020" s="432" t="str">
        <f t="shared" si="37"/>
        <v>DELETE</v>
      </c>
    </row>
    <row r="1021" spans="2:18" ht="36" customHeight="1">
      <c r="B1021" s="415"/>
      <c r="C1021" s="530"/>
      <c r="D1021" s="522"/>
      <c r="E1021" s="522"/>
      <c r="F1021" s="522"/>
      <c r="G1021" s="522"/>
      <c r="H1021" s="522"/>
      <c r="I1021" s="522"/>
      <c r="J1021" s="522"/>
      <c r="M1021" s="381"/>
      <c r="N1021" s="381"/>
      <c r="O1021" s="381"/>
      <c r="R1021" s="432" t="str">
        <f t="shared" si="37"/>
        <v>DELETE</v>
      </c>
    </row>
    <row r="1022" spans="2:18" ht="36" customHeight="1">
      <c r="B1022" s="415"/>
      <c r="C1022" s="530"/>
      <c r="D1022" s="522"/>
      <c r="E1022" s="522"/>
      <c r="F1022" s="522"/>
      <c r="G1022" s="522"/>
      <c r="H1022" s="522"/>
      <c r="I1022" s="522"/>
      <c r="J1022" s="522"/>
      <c r="M1022" s="381"/>
      <c r="N1022" s="381"/>
      <c r="O1022" s="381"/>
      <c r="R1022" s="432" t="str">
        <f t="shared" si="37"/>
        <v>DELETE</v>
      </c>
    </row>
    <row r="1023" spans="2:18" ht="36" customHeight="1">
      <c r="B1023" s="415"/>
      <c r="C1023" s="530"/>
      <c r="D1023" s="522"/>
      <c r="E1023" s="522"/>
      <c r="F1023" s="522"/>
      <c r="G1023" s="522"/>
      <c r="H1023" s="522"/>
      <c r="I1023" s="522"/>
      <c r="J1023" s="522"/>
      <c r="M1023" s="399"/>
      <c r="N1023" s="399"/>
      <c r="O1023" s="399"/>
      <c r="P1023" s="453"/>
      <c r="R1023" s="432" t="str">
        <f t="shared" si="37"/>
        <v>DELETE</v>
      </c>
    </row>
    <row r="1024" spans="2:18" ht="36" customHeight="1">
      <c r="B1024" s="415"/>
      <c r="C1024" s="530"/>
      <c r="D1024" s="522"/>
      <c r="E1024" s="522"/>
      <c r="F1024" s="522"/>
      <c r="G1024" s="522"/>
      <c r="H1024" s="522"/>
      <c r="I1024" s="522"/>
      <c r="J1024" s="522"/>
      <c r="M1024" s="381"/>
      <c r="N1024" s="381"/>
      <c r="O1024" s="381"/>
      <c r="R1024" s="432" t="str">
        <f t="shared" si="37"/>
        <v>DELETE</v>
      </c>
    </row>
    <row r="1025" spans="2:24" ht="36" customHeight="1">
      <c r="B1025" s="441"/>
      <c r="C1025" s="522"/>
      <c r="D1025" s="522"/>
      <c r="E1025" s="522"/>
      <c r="F1025" s="522"/>
      <c r="G1025" s="522"/>
      <c r="H1025" s="522"/>
      <c r="I1025" s="522"/>
      <c r="J1025" s="522"/>
      <c r="M1025" s="449"/>
      <c r="N1025" s="449"/>
      <c r="O1025" s="381" t="s">
        <v>102</v>
      </c>
      <c r="Q1025" s="378">
        <f>MAX($Q$104:Q1024)+1</f>
        <v>21</v>
      </c>
      <c r="R1025" s="432" t="str">
        <f>R$1049</f>
        <v>DELETE</v>
      </c>
    </row>
    <row r="1026" spans="2:24" ht="36" customHeight="1">
      <c r="B1026" s="441"/>
      <c r="C1026" s="522"/>
      <c r="D1026" s="530" t="str">
        <f>Criteria!E9</f>
        <v>ABC PARTNERSHIP</v>
      </c>
      <c r="E1026" s="522"/>
      <c r="F1026" s="522"/>
      <c r="G1026" s="522"/>
      <c r="H1026" s="522"/>
      <c r="I1026" s="522"/>
      <c r="J1026" s="522"/>
      <c r="M1026" s="449"/>
      <c r="N1026" s="449"/>
      <c r="O1026" s="431"/>
      <c r="R1026" s="432" t="str">
        <f t="shared" ref="R1026:R1036" si="38">R$1049</f>
        <v>DELETE</v>
      </c>
    </row>
    <row r="1027" spans="2:24" ht="36" customHeight="1">
      <c r="B1027" s="441"/>
      <c r="C1027" s="522"/>
      <c r="D1027" s="530" t="str">
        <f>Criteria!E10</f>
        <v>T/A SEAFRONT HOTEL, SEAFRONT RESTAURANT AND SURF SHOP</v>
      </c>
      <c r="E1027" s="522"/>
      <c r="F1027" s="522"/>
      <c r="G1027" s="522"/>
      <c r="H1027" s="522"/>
      <c r="I1027" s="522"/>
      <c r="J1027" s="522"/>
      <c r="M1027" s="449"/>
      <c r="N1027" s="449"/>
      <c r="O1027" s="449"/>
      <c r="R1027" s="432" t="str">
        <f>IF(R$1049="DELETE","DELETE",IF(D1027=0,"DELETE"," "))</f>
        <v>DELETE</v>
      </c>
    </row>
    <row r="1028" spans="2:24" ht="36" customHeight="1">
      <c r="B1028" s="441"/>
      <c r="C1028" s="522"/>
      <c r="D1028" s="522"/>
      <c r="E1028" s="522"/>
      <c r="F1028" s="522"/>
      <c r="G1028" s="522"/>
      <c r="H1028" s="522"/>
      <c r="I1028" s="522"/>
      <c r="J1028" s="522"/>
      <c r="M1028" s="449"/>
      <c r="N1028" s="449"/>
      <c r="O1028" s="449"/>
      <c r="R1028" s="432" t="str">
        <f t="shared" si="38"/>
        <v>DELETE</v>
      </c>
    </row>
    <row r="1029" spans="2:24" ht="36" customHeight="1">
      <c r="B1029" s="441"/>
      <c r="C1029" s="522"/>
      <c r="D1029" s="530" t="s">
        <v>349</v>
      </c>
      <c r="E1029" s="522"/>
      <c r="F1029" s="522"/>
      <c r="G1029" s="522"/>
      <c r="H1029" s="522"/>
      <c r="I1029" s="522"/>
      <c r="J1029" s="522"/>
      <c r="M1029" s="449"/>
      <c r="N1029" s="449"/>
      <c r="O1029" s="449"/>
      <c r="R1029" s="432" t="str">
        <f t="shared" si="38"/>
        <v>DELETE</v>
      </c>
    </row>
    <row r="1030" spans="2:24" ht="36" customHeight="1">
      <c r="B1030" s="441"/>
      <c r="C1030" s="522"/>
      <c r="D1030" s="530" t="str">
        <f>Criteria!E18</f>
        <v>28 FEBRUARY 2026</v>
      </c>
      <c r="E1030" s="522"/>
      <c r="F1030" s="522"/>
      <c r="G1030" s="522"/>
      <c r="H1030" s="522"/>
      <c r="I1030" s="522"/>
      <c r="J1030" s="522" t="s">
        <v>239</v>
      </c>
      <c r="M1030" s="449"/>
      <c r="N1030" s="449"/>
      <c r="O1030" s="449"/>
      <c r="R1030" s="432" t="str">
        <f t="shared" si="38"/>
        <v>DELETE</v>
      </c>
    </row>
    <row r="1031" spans="2:24" ht="36" customHeight="1">
      <c r="B1031" s="441"/>
      <c r="C1031" s="522"/>
      <c r="D1031" s="522"/>
      <c r="E1031" s="522"/>
      <c r="F1031" s="522"/>
      <c r="G1031" s="522"/>
      <c r="H1031" s="522"/>
      <c r="I1031" s="522"/>
      <c r="J1031" s="522"/>
      <c r="M1031" s="451"/>
      <c r="N1031" s="451"/>
      <c r="O1031" s="451"/>
      <c r="R1031" s="432" t="str">
        <f t="shared" si="38"/>
        <v>DELETE</v>
      </c>
    </row>
    <row r="1032" spans="2:24" ht="36" customHeight="1">
      <c r="B1032" s="519"/>
      <c r="C1032" s="531"/>
      <c r="D1032" s="531"/>
      <c r="E1032" s="531"/>
      <c r="F1032" s="531"/>
      <c r="G1032" s="531"/>
      <c r="H1032" s="531"/>
      <c r="I1032" s="531"/>
      <c r="J1032" s="531"/>
      <c r="K1032" s="442"/>
      <c r="L1032" s="442"/>
      <c r="M1032" s="461"/>
      <c r="N1032" s="461"/>
      <c r="O1032" s="461"/>
      <c r="P1032" s="444"/>
      <c r="Q1032" s="442"/>
      <c r="R1032" s="432" t="str">
        <f t="shared" si="38"/>
        <v>DELETE</v>
      </c>
    </row>
    <row r="1033" spans="2:24" ht="36" customHeight="1">
      <c r="B1033" s="441"/>
      <c r="C1033" s="522"/>
      <c r="D1033" s="522"/>
      <c r="E1033" s="522"/>
      <c r="F1033" s="522"/>
      <c r="G1033" s="522"/>
      <c r="H1033" s="522"/>
      <c r="I1033" s="522"/>
      <c r="J1033" s="522"/>
      <c r="M1033" s="379">
        <f>Criteria!E20</f>
        <v>2026</v>
      </c>
      <c r="N1033" s="379"/>
      <c r="O1033" s="379">
        <f>Criteria!E25</f>
        <v>2025</v>
      </c>
      <c r="R1033" s="432" t="str">
        <f t="shared" si="38"/>
        <v>DELETE</v>
      </c>
    </row>
    <row r="1034" spans="2:24" ht="36" customHeight="1">
      <c r="B1034" s="415"/>
      <c r="C1034" s="530"/>
      <c r="D1034" s="522"/>
      <c r="E1034" s="522"/>
      <c r="F1034" s="522"/>
      <c r="G1034" s="522"/>
      <c r="H1034" s="522"/>
      <c r="I1034" s="522"/>
      <c r="J1034" s="522"/>
      <c r="M1034" s="381"/>
      <c r="N1034" s="381"/>
      <c r="O1034" s="381"/>
      <c r="R1034" s="432" t="str">
        <f t="shared" si="38"/>
        <v>DELETE</v>
      </c>
    </row>
    <row r="1035" spans="2:24" ht="36" customHeight="1">
      <c r="B1035" s="415">
        <f>MAX($B$448:B1034)+1</f>
        <v>12</v>
      </c>
      <c r="C1035" s="530" t="s">
        <v>719</v>
      </c>
      <c r="D1035" s="522"/>
      <c r="E1035" s="522"/>
      <c r="F1035" s="522"/>
      <c r="G1035" s="522"/>
      <c r="H1035" s="522"/>
      <c r="I1035" s="522"/>
      <c r="J1035" s="522"/>
      <c r="M1035" s="381"/>
      <c r="N1035" s="381"/>
      <c r="O1035" s="381"/>
      <c r="R1035" s="432" t="str">
        <f t="shared" si="38"/>
        <v>DELETE</v>
      </c>
    </row>
    <row r="1036" spans="2:24" ht="36" customHeight="1">
      <c r="B1036" s="415"/>
      <c r="C1036" s="530"/>
      <c r="D1036" s="522"/>
      <c r="E1036" s="522"/>
      <c r="F1036" s="522"/>
      <c r="G1036" s="522"/>
      <c r="H1036" s="522"/>
      <c r="I1036" s="522"/>
      <c r="J1036" s="522"/>
      <c r="M1036" s="381"/>
      <c r="N1036" s="381"/>
      <c r="O1036" s="381"/>
      <c r="R1036" s="432" t="str">
        <f t="shared" si="38"/>
        <v>DELETE</v>
      </c>
    </row>
    <row r="1037" spans="2:24" ht="36" customHeight="1">
      <c r="B1037" s="415"/>
      <c r="C1037" s="522" t="s">
        <v>475</v>
      </c>
      <c r="D1037" s="533"/>
      <c r="E1037" s="522"/>
      <c r="F1037" s="522"/>
      <c r="G1037" s="522"/>
      <c r="H1037" s="522"/>
      <c r="I1037" s="522"/>
      <c r="J1037" s="522"/>
      <c r="M1037" s="381">
        <f>TrialBalance!L280</f>
        <v>0</v>
      </c>
      <c r="N1037" s="381"/>
      <c r="O1037" s="381">
        <f>TrialBalance!N280</f>
        <v>0</v>
      </c>
      <c r="R1037" s="432" t="str">
        <f>IF(M1037+O1037=0,"DELETE"," ")</f>
        <v>DELETE</v>
      </c>
      <c r="S1037" s="420">
        <f>M1037</f>
        <v>0</v>
      </c>
      <c r="T1037" s="420"/>
      <c r="U1037" s="420">
        <f>O1037</f>
        <v>0</v>
      </c>
      <c r="V1037" s="420"/>
      <c r="W1037" s="420"/>
      <c r="X1037" s="420"/>
    </row>
    <row r="1038" spans="2:24" ht="36" customHeight="1">
      <c r="B1038" s="415"/>
      <c r="C1038" s="522" t="s">
        <v>573</v>
      </c>
      <c r="D1038" s="533"/>
      <c r="E1038" s="522"/>
      <c r="F1038" s="522"/>
      <c r="G1038" s="522"/>
      <c r="H1038" s="522"/>
      <c r="I1038" s="522"/>
      <c r="J1038" s="522"/>
      <c r="M1038" s="381">
        <f>TrialBalance!L281</f>
        <v>0</v>
      </c>
      <c r="N1038" s="381"/>
      <c r="O1038" s="381">
        <f>TrialBalance!N281</f>
        <v>0</v>
      </c>
      <c r="R1038" s="432" t="str">
        <f>IF(M1038+O1038=0,"DELETE"," ")</f>
        <v>DELETE</v>
      </c>
      <c r="S1038" s="420">
        <f>M1038</f>
        <v>0</v>
      </c>
      <c r="T1038" s="420"/>
      <c r="U1038" s="420">
        <f>O1038</f>
        <v>0</v>
      </c>
      <c r="V1038" s="420"/>
      <c r="W1038" s="420"/>
      <c r="X1038" s="420"/>
    </row>
    <row r="1039" spans="2:24" ht="9" customHeight="1">
      <c r="B1039" s="415"/>
      <c r="C1039" s="522"/>
      <c r="D1039" s="533"/>
      <c r="E1039" s="522"/>
      <c r="F1039" s="522"/>
      <c r="G1039" s="522"/>
      <c r="H1039" s="522"/>
      <c r="I1039" s="522"/>
      <c r="J1039" s="522"/>
      <c r="M1039" s="384"/>
      <c r="N1039" s="384"/>
      <c r="O1039" s="384"/>
      <c r="R1039" s="432" t="str">
        <f>R$1041</f>
        <v>DELETE</v>
      </c>
    </row>
    <row r="1040" spans="2:24" ht="9" customHeight="1">
      <c r="B1040" s="415"/>
      <c r="C1040" s="522"/>
      <c r="D1040" s="533"/>
      <c r="E1040" s="522"/>
      <c r="F1040" s="522"/>
      <c r="G1040" s="522"/>
      <c r="H1040" s="522"/>
      <c r="I1040" s="522"/>
      <c r="J1040" s="522"/>
      <c r="M1040" s="381"/>
      <c r="N1040" s="381"/>
      <c r="O1040" s="381"/>
      <c r="R1040" s="432" t="str">
        <f>R$1041</f>
        <v>DELETE</v>
      </c>
    </row>
    <row r="1041" spans="2:24" ht="36" customHeight="1">
      <c r="B1041" s="415"/>
      <c r="C1041" s="522"/>
      <c r="D1041" s="533"/>
      <c r="E1041" s="522"/>
      <c r="F1041" s="522"/>
      <c r="G1041" s="522"/>
      <c r="H1041" s="522"/>
      <c r="I1041" s="522"/>
      <c r="J1041" s="522"/>
      <c r="M1041" s="381">
        <f>SUM(M1037:M1040)</f>
        <v>0</v>
      </c>
      <c r="N1041" s="381"/>
      <c r="O1041" s="381">
        <f>SUM(O1037:O1040)</f>
        <v>0</v>
      </c>
      <c r="R1041" s="432" t="str">
        <f>IF(R1049="DELETE","DELETE",IF(M1038+O1038=0,"DELETE",IF(M1041+O1041=0,"DELETE",IF(O1041=O1049,IF(M1041=M1049,"DELETE"," ")," "))))</f>
        <v>DELETE</v>
      </c>
    </row>
    <row r="1042" spans="2:24" ht="36" customHeight="1">
      <c r="B1042" s="415"/>
      <c r="C1042" s="522" t="s">
        <v>300</v>
      </c>
      <c r="D1042" s="533"/>
      <c r="E1042" s="522"/>
      <c r="F1042" s="522"/>
      <c r="G1042" s="522"/>
      <c r="H1042" s="522"/>
      <c r="I1042" s="522"/>
      <c r="J1042" s="522"/>
      <c r="M1042" s="381">
        <f>TrialBalance!L282</f>
        <v>0</v>
      </c>
      <c r="N1042" s="381"/>
      <c r="O1042" s="381">
        <f>TrialBalance!N282</f>
        <v>0</v>
      </c>
      <c r="R1042" s="432" t="str">
        <f>IF(M1042+O1042=0,"DELETE"," ")</f>
        <v>DELETE</v>
      </c>
      <c r="S1042" s="420">
        <f t="shared" ref="S1042:S1046" si="39">M1042</f>
        <v>0</v>
      </c>
      <c r="T1042" s="420"/>
      <c r="U1042" s="420">
        <f t="shared" ref="U1042:U1046" si="40">O1042</f>
        <v>0</v>
      </c>
      <c r="V1042" s="420"/>
      <c r="W1042" s="420"/>
      <c r="X1042" s="420"/>
    </row>
    <row r="1043" spans="2:24" ht="36" customHeight="1">
      <c r="B1043" s="415"/>
      <c r="C1043" s="522" t="s">
        <v>274</v>
      </c>
      <c r="D1043" s="533"/>
      <c r="E1043" s="522"/>
      <c r="F1043" s="522"/>
      <c r="G1043" s="522"/>
      <c r="H1043" s="522"/>
      <c r="I1043" s="522"/>
      <c r="J1043" s="522"/>
      <c r="M1043" s="381">
        <f>TrialBalance!L283</f>
        <v>0</v>
      </c>
      <c r="N1043" s="381"/>
      <c r="O1043" s="381">
        <f>TrialBalance!N283</f>
        <v>0</v>
      </c>
      <c r="R1043" s="432" t="str">
        <f>IF(M1043+O1043=0,"DELETE"," ")</f>
        <v>DELETE</v>
      </c>
      <c r="S1043" s="420">
        <f t="shared" si="39"/>
        <v>0</v>
      </c>
      <c r="T1043" s="420"/>
      <c r="U1043" s="420">
        <f t="shared" si="40"/>
        <v>0</v>
      </c>
      <c r="V1043" s="420"/>
      <c r="W1043" s="420"/>
      <c r="X1043" s="420"/>
    </row>
    <row r="1044" spans="2:24" ht="36" customHeight="1">
      <c r="B1044" s="415"/>
      <c r="C1044" s="522" t="s">
        <v>348</v>
      </c>
      <c r="D1044" s="533"/>
      <c r="E1044" s="522"/>
      <c r="F1044" s="522"/>
      <c r="G1044" s="522"/>
      <c r="H1044" s="522"/>
      <c r="I1044" s="522"/>
      <c r="J1044" s="522"/>
      <c r="M1044" s="381">
        <f>TrialBalance!L284</f>
        <v>0</v>
      </c>
      <c r="N1044" s="381"/>
      <c r="O1044" s="381">
        <f>TrialBalance!N284</f>
        <v>0</v>
      </c>
      <c r="R1044" s="432" t="str">
        <f>IF(M1044+O1044=0,"DELETE"," ")</f>
        <v>DELETE</v>
      </c>
      <c r="S1044" s="420">
        <f t="shared" si="39"/>
        <v>0</v>
      </c>
      <c r="T1044" s="420"/>
      <c r="U1044" s="420">
        <f t="shared" si="40"/>
        <v>0</v>
      </c>
      <c r="V1044" s="420"/>
      <c r="W1044" s="420"/>
      <c r="X1044" s="420"/>
    </row>
    <row r="1045" spans="2:24" ht="36" customHeight="1">
      <c r="B1045" s="415"/>
      <c r="C1045" s="522" t="s">
        <v>477</v>
      </c>
      <c r="D1045" s="533"/>
      <c r="E1045" s="522"/>
      <c r="F1045" s="522"/>
      <c r="G1045" s="522"/>
      <c r="H1045" s="522"/>
      <c r="I1045" s="522"/>
      <c r="J1045" s="522"/>
      <c r="M1045" s="381">
        <f>TrialBalance!L285</f>
        <v>0</v>
      </c>
      <c r="N1045" s="381"/>
      <c r="O1045" s="381">
        <f>TrialBalance!N285</f>
        <v>0</v>
      </c>
      <c r="R1045" s="432" t="str">
        <f>IF(M1045+O1045=0,"DELETE"," ")</f>
        <v>DELETE</v>
      </c>
      <c r="S1045" s="420">
        <f t="shared" si="39"/>
        <v>0</v>
      </c>
      <c r="T1045" s="420"/>
      <c r="U1045" s="420">
        <f t="shared" si="40"/>
        <v>0</v>
      </c>
      <c r="V1045" s="420"/>
      <c r="W1045" s="420"/>
      <c r="X1045" s="420"/>
    </row>
    <row r="1046" spans="2:24" ht="36" customHeight="1">
      <c r="B1046" s="415"/>
      <c r="C1046" s="522" t="s">
        <v>476</v>
      </c>
      <c r="D1046" s="533"/>
      <c r="E1046" s="522"/>
      <c r="F1046" s="522"/>
      <c r="G1046" s="522"/>
      <c r="H1046" s="522"/>
      <c r="I1046" s="522"/>
      <c r="J1046" s="522"/>
      <c r="M1046" s="381">
        <f>IF(TrialBalance!L306&gt;0,TrialBalance!L306,0)+IF(TrialBalance!L305&gt;0,TrialBalance!L305,0)</f>
        <v>0</v>
      </c>
      <c r="N1046" s="381"/>
      <c r="O1046" s="381">
        <f>IF(TrialBalance!N306&gt;0,TrialBalance!N306,0)+IF(TrialBalance!N305&gt;0,TrialBalance!N305,0)</f>
        <v>0</v>
      </c>
      <c r="R1046" s="432" t="str">
        <f>IF(M1046+O1046=0,"DELETE"," ")</f>
        <v>DELETE</v>
      </c>
      <c r="S1046" s="420">
        <f t="shared" si="39"/>
        <v>0</v>
      </c>
      <c r="T1046" s="420"/>
      <c r="U1046" s="420">
        <f t="shared" si="40"/>
        <v>0</v>
      </c>
      <c r="V1046" s="420"/>
      <c r="W1046" s="420"/>
      <c r="X1046" s="420"/>
    </row>
    <row r="1047" spans="2:24" ht="9" customHeight="1">
      <c r="B1047" s="415"/>
      <c r="C1047" s="530"/>
      <c r="D1047" s="522"/>
      <c r="E1047" s="522"/>
      <c r="F1047" s="522"/>
      <c r="G1047" s="522"/>
      <c r="H1047" s="522"/>
      <c r="I1047" s="522"/>
      <c r="J1047" s="522"/>
      <c r="M1047" s="384"/>
      <c r="N1047" s="384"/>
      <c r="O1047" s="384"/>
      <c r="R1047" s="432" t="str">
        <f>R$1049</f>
        <v>DELETE</v>
      </c>
    </row>
    <row r="1048" spans="2:24" ht="9" customHeight="1">
      <c r="B1048" s="415"/>
      <c r="C1048" s="530"/>
      <c r="D1048" s="522"/>
      <c r="E1048" s="522"/>
      <c r="F1048" s="522"/>
      <c r="G1048" s="522"/>
      <c r="H1048" s="522"/>
      <c r="I1048" s="522"/>
      <c r="J1048" s="522"/>
      <c r="M1048" s="381"/>
      <c r="N1048" s="381"/>
      <c r="O1048" s="381"/>
      <c r="R1048" s="432" t="str">
        <f>R$1049</f>
        <v>DELETE</v>
      </c>
    </row>
    <row r="1049" spans="2:24" ht="36.75" customHeight="1">
      <c r="B1049" s="415"/>
      <c r="C1049" s="530"/>
      <c r="D1049" s="522"/>
      <c r="E1049" s="522"/>
      <c r="F1049" s="522"/>
      <c r="G1049" s="522"/>
      <c r="H1049" s="522"/>
      <c r="I1049" s="522"/>
      <c r="J1049" s="522"/>
      <c r="M1049" s="381">
        <f>SUM(S1037:S1046)</f>
        <v>0</v>
      </c>
      <c r="N1049" s="381"/>
      <c r="O1049" s="381">
        <f>SUM(U1037:U1046)</f>
        <v>0</v>
      </c>
      <c r="R1049" s="432" t="str">
        <f>IF(M1049+O1049=0,"DELETE"," ")</f>
        <v>DELETE</v>
      </c>
      <c r="S1049" s="419"/>
      <c r="T1049" s="419"/>
      <c r="U1049" s="419"/>
    </row>
    <row r="1050" spans="2:24" ht="9" customHeight="1" thickBot="1">
      <c r="B1050" s="415"/>
      <c r="C1050" s="530"/>
      <c r="D1050" s="522"/>
      <c r="E1050" s="522"/>
      <c r="F1050" s="522"/>
      <c r="G1050" s="522"/>
      <c r="H1050" s="522"/>
      <c r="I1050" s="522"/>
      <c r="J1050" s="522"/>
      <c r="M1050" s="385"/>
      <c r="N1050" s="385"/>
      <c r="O1050" s="385"/>
      <c r="R1050" s="432" t="str">
        <f>R$1049</f>
        <v>DELETE</v>
      </c>
    </row>
    <row r="1051" spans="2:24" ht="9" customHeight="1" thickTop="1">
      <c r="B1051" s="415"/>
      <c r="C1051" s="530"/>
      <c r="D1051" s="522"/>
      <c r="E1051" s="522"/>
      <c r="F1051" s="522"/>
      <c r="G1051" s="522"/>
      <c r="H1051" s="522"/>
      <c r="I1051" s="522"/>
      <c r="J1051" s="522"/>
      <c r="M1051" s="399"/>
      <c r="N1051" s="399"/>
      <c r="O1051" s="399"/>
      <c r="R1051" s="432" t="str">
        <f>R$1049</f>
        <v>DELETE</v>
      </c>
    </row>
    <row r="1052" spans="2:24" ht="36" customHeight="1">
      <c r="B1052" s="415"/>
      <c r="C1052" s="522" t="str">
        <f>IF(Criteria!G104="Yes",Criteria!G106," ")</f>
        <v xml:space="preserve"> </v>
      </c>
      <c r="D1052" s="533"/>
      <c r="E1052" s="522"/>
      <c r="F1052" s="522"/>
      <c r="G1052" s="522"/>
      <c r="H1052" s="522"/>
      <c r="I1052" s="522"/>
      <c r="J1052" s="522"/>
      <c r="M1052" s="381"/>
      <c r="N1052" s="381"/>
      <c r="O1052" s="381"/>
      <c r="R1052" s="432" t="str">
        <f>IF(C1052=" ","DELETE",IF(C1052=0,"DELETE"," "))</f>
        <v>DELETE</v>
      </c>
    </row>
    <row r="1053" spans="2:24" ht="36" customHeight="1">
      <c r="B1053" s="415"/>
      <c r="C1053" s="522" t="str">
        <f>IF(Criteria!G104="Yes",Criteria!G107," ")</f>
        <v xml:space="preserve"> </v>
      </c>
      <c r="D1053" s="533"/>
      <c r="E1053" s="522"/>
      <c r="F1053" s="522"/>
      <c r="G1053" s="522"/>
      <c r="H1053" s="522"/>
      <c r="I1053" s="522"/>
      <c r="J1053" s="522"/>
      <c r="M1053" s="381"/>
      <c r="N1053" s="381"/>
      <c r="O1053" s="381"/>
      <c r="R1053" s="432" t="str">
        <f>IF(C1053=" ","DELETE",IF(C1053=0,"DELETE"," "))</f>
        <v>DELETE</v>
      </c>
    </row>
    <row r="1054" spans="2:24" ht="36" customHeight="1">
      <c r="B1054" s="415"/>
      <c r="C1054" s="530"/>
      <c r="D1054" s="522"/>
      <c r="E1054" s="522"/>
      <c r="F1054" s="522"/>
      <c r="G1054" s="522"/>
      <c r="H1054" s="522"/>
      <c r="I1054" s="522"/>
      <c r="J1054" s="522"/>
      <c r="M1054" s="381"/>
      <c r="N1054" s="381"/>
      <c r="O1054" s="381"/>
      <c r="R1054" s="432" t="str">
        <f>R$1049</f>
        <v>DELETE</v>
      </c>
    </row>
    <row r="1055" spans="2:24" ht="36" customHeight="1">
      <c r="B1055" s="415"/>
      <c r="C1055" s="530"/>
      <c r="D1055" s="522"/>
      <c r="E1055" s="522"/>
      <c r="F1055" s="522"/>
      <c r="G1055" s="522"/>
      <c r="H1055" s="522"/>
      <c r="I1055" s="522"/>
      <c r="J1055" s="522"/>
      <c r="M1055" s="399"/>
      <c r="N1055" s="399"/>
      <c r="O1055" s="399"/>
      <c r="P1055" s="453"/>
      <c r="R1055" s="432" t="str">
        <f>R$1049</f>
        <v>DELETE</v>
      </c>
    </row>
    <row r="1056" spans="2:24" ht="36" customHeight="1">
      <c r="B1056" s="441"/>
      <c r="C1056" s="522"/>
      <c r="D1056" s="522"/>
      <c r="E1056" s="522"/>
      <c r="F1056" s="522"/>
      <c r="G1056" s="522"/>
      <c r="H1056" s="522"/>
      <c r="I1056" s="522"/>
      <c r="J1056" s="522"/>
      <c r="M1056" s="449"/>
      <c r="N1056" s="449"/>
      <c r="O1056" s="449"/>
      <c r="R1056" s="432" t="str">
        <f>R$1049</f>
        <v>DELETE</v>
      </c>
    </row>
    <row r="1057" spans="2:18" ht="36" customHeight="1">
      <c r="B1057" s="441"/>
      <c r="C1057" s="522"/>
      <c r="D1057" s="522"/>
      <c r="E1057" s="522"/>
      <c r="F1057" s="522"/>
      <c r="G1057" s="522"/>
      <c r="H1057" s="522"/>
      <c r="I1057" s="522"/>
      <c r="J1057" s="522"/>
      <c r="M1057" s="449"/>
      <c r="N1057" s="449"/>
      <c r="O1057" s="381" t="s">
        <v>102</v>
      </c>
      <c r="Q1057" s="378">
        <f>MAX($Q$104:Q1056)+1</f>
        <v>22</v>
      </c>
    </row>
    <row r="1058" spans="2:18" ht="36" customHeight="1">
      <c r="B1058" s="441"/>
      <c r="C1058" s="522"/>
      <c r="D1058" s="530" t="str">
        <f>Criteria!E9</f>
        <v>ABC PARTNERSHIP</v>
      </c>
      <c r="E1058" s="522"/>
      <c r="F1058" s="522"/>
      <c r="G1058" s="522"/>
      <c r="H1058" s="522"/>
      <c r="I1058" s="522"/>
      <c r="J1058" s="522"/>
      <c r="M1058" s="449"/>
      <c r="N1058" s="449"/>
      <c r="O1058" s="431"/>
    </row>
    <row r="1059" spans="2:18" ht="36" customHeight="1">
      <c r="B1059" s="441"/>
      <c r="C1059" s="522"/>
      <c r="D1059" s="530" t="str">
        <f>Criteria!E10</f>
        <v>T/A SEAFRONT HOTEL, SEAFRONT RESTAURANT AND SURF SHOP</v>
      </c>
      <c r="E1059" s="522"/>
      <c r="F1059" s="522"/>
      <c r="G1059" s="522"/>
      <c r="H1059" s="522"/>
      <c r="I1059" s="522"/>
      <c r="J1059" s="522"/>
      <c r="M1059" s="449"/>
      <c r="N1059" s="449"/>
      <c r="O1059" s="449"/>
      <c r="R1059" s="432" t="str">
        <f>IF(D1059=0,"DELETE"," ")</f>
        <v xml:space="preserve"> </v>
      </c>
    </row>
    <row r="1060" spans="2:18" ht="36" customHeight="1">
      <c r="B1060" s="441"/>
      <c r="C1060" s="522"/>
      <c r="D1060" s="522"/>
      <c r="E1060" s="522"/>
      <c r="F1060" s="522"/>
      <c r="G1060" s="522"/>
      <c r="H1060" s="522"/>
      <c r="I1060" s="522"/>
      <c r="J1060" s="522"/>
      <c r="M1060" s="449"/>
      <c r="N1060" s="449"/>
      <c r="O1060" s="449"/>
    </row>
    <row r="1061" spans="2:18" ht="36" customHeight="1">
      <c r="B1061" s="441"/>
      <c r="C1061" s="522"/>
      <c r="D1061" s="530" t="s">
        <v>349</v>
      </c>
      <c r="E1061" s="522"/>
      <c r="F1061" s="522"/>
      <c r="G1061" s="522"/>
      <c r="H1061" s="522"/>
      <c r="I1061" s="522"/>
      <c r="J1061" s="522"/>
      <c r="M1061" s="449"/>
      <c r="N1061" s="449"/>
      <c r="O1061" s="449"/>
    </row>
    <row r="1062" spans="2:18" ht="36" customHeight="1">
      <c r="B1062" s="441"/>
      <c r="C1062" s="522"/>
      <c r="D1062" s="530" t="str">
        <f>Criteria!E18</f>
        <v>28 FEBRUARY 2026</v>
      </c>
      <c r="E1062" s="522"/>
      <c r="F1062" s="522"/>
      <c r="G1062" s="522"/>
      <c r="H1062" s="522"/>
      <c r="I1062" s="522"/>
      <c r="J1062" s="522" t="s">
        <v>239</v>
      </c>
      <c r="M1062" s="449"/>
      <c r="N1062" s="449"/>
      <c r="O1062" s="449"/>
    </row>
    <row r="1063" spans="2:18" ht="36" customHeight="1">
      <c r="B1063" s="441"/>
      <c r="C1063" s="522"/>
      <c r="D1063" s="530"/>
      <c r="E1063" s="522"/>
      <c r="F1063" s="522"/>
      <c r="G1063" s="522"/>
      <c r="H1063" s="522"/>
      <c r="I1063" s="522"/>
      <c r="J1063" s="522"/>
      <c r="M1063" s="449"/>
      <c r="N1063" s="449"/>
      <c r="O1063" s="449"/>
    </row>
    <row r="1064" spans="2:18" ht="36" customHeight="1">
      <c r="B1064" s="520"/>
      <c r="C1064" s="532"/>
      <c r="D1064" s="531"/>
      <c r="E1064" s="531"/>
      <c r="F1064" s="531"/>
      <c r="G1064" s="531"/>
      <c r="H1064" s="531"/>
      <c r="I1064" s="531"/>
      <c r="J1064" s="531"/>
      <c r="K1064" s="442"/>
      <c r="L1064" s="442"/>
      <c r="M1064" s="382"/>
      <c r="N1064" s="382"/>
      <c r="O1064" s="382"/>
      <c r="P1064" s="444"/>
      <c r="Q1064" s="442"/>
    </row>
    <row r="1065" spans="2:18" ht="36" customHeight="1">
      <c r="B1065" s="415"/>
      <c r="C1065" s="530"/>
      <c r="D1065" s="522"/>
      <c r="E1065" s="522"/>
      <c r="F1065" s="522"/>
      <c r="G1065" s="522"/>
      <c r="H1065" s="522"/>
      <c r="I1065" s="522"/>
      <c r="J1065" s="522"/>
      <c r="M1065" s="379">
        <f>Criteria!E20</f>
        <v>2026</v>
      </c>
      <c r="N1065" s="379"/>
      <c r="O1065" s="379">
        <f>Criteria!E25</f>
        <v>2025</v>
      </c>
    </row>
    <row r="1066" spans="2:18" ht="36" customHeight="1">
      <c r="B1066" s="415"/>
      <c r="C1066" s="530"/>
      <c r="D1066" s="522"/>
      <c r="E1066" s="522"/>
      <c r="F1066" s="522"/>
      <c r="G1066" s="522"/>
      <c r="H1066" s="522"/>
      <c r="I1066" s="522"/>
      <c r="J1066" s="522"/>
      <c r="M1066" s="381"/>
      <c r="N1066" s="381"/>
      <c r="O1066" s="381"/>
    </row>
    <row r="1067" spans="2:18" ht="36" customHeight="1">
      <c r="B1067" s="415">
        <f>MAX($B$448:B1066)+1</f>
        <v>13</v>
      </c>
      <c r="C1067" s="530" t="s">
        <v>680</v>
      </c>
      <c r="D1067" s="522"/>
      <c r="E1067" s="522"/>
      <c r="F1067" s="522"/>
      <c r="G1067" s="522"/>
      <c r="H1067" s="522"/>
      <c r="I1067" s="522"/>
      <c r="J1067" s="522"/>
      <c r="M1067" s="381"/>
      <c r="N1067" s="381"/>
      <c r="O1067" s="381"/>
    </row>
    <row r="1068" spans="2:18" ht="36" customHeight="1">
      <c r="B1068" s="415"/>
      <c r="C1068" s="530"/>
      <c r="D1068" s="522"/>
      <c r="E1068" s="522"/>
      <c r="F1068" s="522"/>
      <c r="G1068" s="522"/>
      <c r="H1068" s="522"/>
      <c r="I1068" s="522"/>
      <c r="J1068" s="522"/>
      <c r="M1068" s="381"/>
      <c r="N1068" s="381"/>
      <c r="O1068" s="381"/>
    </row>
    <row r="1069" spans="2:18" ht="36" customHeight="1">
      <c r="B1069" s="415"/>
      <c r="C1069" s="522">
        <f>TrialBalance!C287</f>
        <v>0</v>
      </c>
      <c r="D1069" s="533"/>
      <c r="E1069" s="522"/>
      <c r="F1069" s="522"/>
      <c r="G1069" s="522"/>
      <c r="H1069" s="522"/>
      <c r="I1069" s="522"/>
      <c r="J1069" s="522"/>
      <c r="M1069" s="381">
        <f>IF(TrialBalance!L287&gt;0,TrialBalance!L287,0)</f>
        <v>0</v>
      </c>
      <c r="N1069" s="381"/>
      <c r="O1069" s="381">
        <f>IF(TrialBalance!N287&gt;0,TrialBalance!N287,0)</f>
        <v>0</v>
      </c>
      <c r="R1069" s="432" t="str">
        <f>IF(M1069=0,IF(O1069=0,"DELETE"," ")," ")</f>
        <v>DELETE</v>
      </c>
    </row>
    <row r="1070" spans="2:18" ht="36" customHeight="1">
      <c r="B1070" s="415"/>
      <c r="C1070" s="522">
        <f>TrialBalance!C288</f>
        <v>0</v>
      </c>
      <c r="D1070" s="533"/>
      <c r="E1070" s="522"/>
      <c r="F1070" s="522"/>
      <c r="G1070" s="522"/>
      <c r="H1070" s="522"/>
      <c r="I1070" s="522"/>
      <c r="J1070" s="522"/>
      <c r="M1070" s="381">
        <f>IF(TrialBalance!L288&gt;0,TrialBalance!L288,0)</f>
        <v>0</v>
      </c>
      <c r="N1070" s="381"/>
      <c r="O1070" s="381">
        <f>IF(TrialBalance!N288&gt;0,TrialBalance!N288,0)</f>
        <v>0</v>
      </c>
      <c r="R1070" s="432" t="str">
        <f t="shared" ref="R1070:R1075" si="41">IF(M1070=0,IF(O1070=0,"DELETE"," ")," ")</f>
        <v>DELETE</v>
      </c>
    </row>
    <row r="1071" spans="2:18" ht="36" customHeight="1">
      <c r="B1071" s="415"/>
      <c r="C1071" s="522">
        <f>TrialBalance!C289</f>
        <v>0</v>
      </c>
      <c r="D1071" s="533"/>
      <c r="E1071" s="522"/>
      <c r="F1071" s="522"/>
      <c r="G1071" s="522"/>
      <c r="H1071" s="522"/>
      <c r="I1071" s="522"/>
      <c r="J1071" s="522"/>
      <c r="M1071" s="381">
        <f>IF(TrialBalance!L289&gt;0,TrialBalance!L289,0)</f>
        <v>0</v>
      </c>
      <c r="N1071" s="381"/>
      <c r="O1071" s="381">
        <f>IF(TrialBalance!N289&gt;0,TrialBalance!N289,0)</f>
        <v>0</v>
      </c>
      <c r="R1071" s="432" t="str">
        <f t="shared" si="41"/>
        <v>DELETE</v>
      </c>
    </row>
    <row r="1072" spans="2:18" ht="36" customHeight="1">
      <c r="B1072" s="415"/>
      <c r="C1072" s="522">
        <f>TrialBalance!C290</f>
        <v>0</v>
      </c>
      <c r="D1072" s="533"/>
      <c r="E1072" s="522"/>
      <c r="F1072" s="522"/>
      <c r="G1072" s="522"/>
      <c r="H1072" s="522"/>
      <c r="I1072" s="522"/>
      <c r="J1072" s="522"/>
      <c r="M1072" s="381">
        <f>IF(TrialBalance!L290&gt;0,TrialBalance!L290,0)</f>
        <v>0</v>
      </c>
      <c r="N1072" s="381"/>
      <c r="O1072" s="381">
        <f>IF(TrialBalance!N290&gt;0,TrialBalance!N290,0)</f>
        <v>0</v>
      </c>
      <c r="R1072" s="432" t="str">
        <f t="shared" si="41"/>
        <v>DELETE</v>
      </c>
    </row>
    <row r="1073" spans="2:24" ht="36" customHeight="1">
      <c r="B1073" s="415"/>
      <c r="C1073" s="522">
        <f>TrialBalance!C291</f>
        <v>0</v>
      </c>
      <c r="D1073" s="533"/>
      <c r="E1073" s="522"/>
      <c r="F1073" s="522"/>
      <c r="G1073" s="522"/>
      <c r="H1073" s="522"/>
      <c r="I1073" s="522"/>
      <c r="J1073" s="522"/>
      <c r="M1073" s="381">
        <f>IF(TrialBalance!L291&gt;0,TrialBalance!L291,0)</f>
        <v>0</v>
      </c>
      <c r="N1073" s="381"/>
      <c r="O1073" s="381">
        <f>IF(TrialBalance!N291&gt;0,TrialBalance!N291,0)</f>
        <v>0</v>
      </c>
      <c r="R1073" s="432" t="str">
        <f t="shared" si="41"/>
        <v>DELETE</v>
      </c>
    </row>
    <row r="1074" spans="2:24" ht="36" customHeight="1">
      <c r="B1074" s="415"/>
      <c r="C1074" s="522">
        <f>TrialBalance!C292</f>
        <v>0</v>
      </c>
      <c r="D1074" s="533"/>
      <c r="E1074" s="522"/>
      <c r="F1074" s="522"/>
      <c r="G1074" s="522"/>
      <c r="H1074" s="522"/>
      <c r="I1074" s="522"/>
      <c r="J1074" s="522"/>
      <c r="M1074" s="381">
        <f>IF(TrialBalance!L292&gt;0,TrialBalance!L292,0)</f>
        <v>0</v>
      </c>
      <c r="N1074" s="381"/>
      <c r="O1074" s="381">
        <f>IF(TrialBalance!N292&gt;0,TrialBalance!N292,0)</f>
        <v>0</v>
      </c>
      <c r="R1074" s="432" t="str">
        <f t="shared" si="41"/>
        <v>DELETE</v>
      </c>
    </row>
    <row r="1075" spans="2:24" ht="36" customHeight="1">
      <c r="B1075" s="415"/>
      <c r="C1075" s="522" t="s">
        <v>392</v>
      </c>
      <c r="D1075" s="533"/>
      <c r="E1075" s="522"/>
      <c r="F1075" s="522"/>
      <c r="G1075" s="522"/>
      <c r="H1075" s="522"/>
      <c r="I1075" s="522"/>
      <c r="J1075" s="522"/>
      <c r="M1075" s="381">
        <f>TrialBalance!L293</f>
        <v>0</v>
      </c>
      <c r="N1075" s="381"/>
      <c r="O1075" s="381">
        <f>TrialBalance!N293</f>
        <v>0</v>
      </c>
      <c r="R1075" s="432" t="str">
        <f t="shared" si="41"/>
        <v>DELETE</v>
      </c>
    </row>
    <row r="1076" spans="2:24" ht="9" customHeight="1">
      <c r="B1076" s="415"/>
      <c r="C1076" s="530"/>
      <c r="D1076" s="522"/>
      <c r="E1076" s="522"/>
      <c r="F1076" s="522"/>
      <c r="G1076" s="522"/>
      <c r="H1076" s="522"/>
      <c r="I1076" s="522"/>
      <c r="J1076" s="522"/>
      <c r="M1076" s="384"/>
      <c r="N1076" s="384"/>
      <c r="O1076" s="384"/>
      <c r="R1076" s="432" t="str">
        <f t="shared" ref="R1076:R1093" si="42">R$1078</f>
        <v>DELETE</v>
      </c>
    </row>
    <row r="1077" spans="2:24" ht="9" customHeight="1">
      <c r="B1077" s="415"/>
      <c r="C1077" s="530"/>
      <c r="D1077" s="522"/>
      <c r="E1077" s="522"/>
      <c r="F1077" s="522"/>
      <c r="G1077" s="522"/>
      <c r="H1077" s="522"/>
      <c r="I1077" s="522"/>
      <c r="J1077" s="522"/>
      <c r="M1077" s="381"/>
      <c r="N1077" s="381"/>
      <c r="O1077" s="381"/>
      <c r="R1077" s="432" t="str">
        <f t="shared" si="42"/>
        <v>DELETE</v>
      </c>
    </row>
    <row r="1078" spans="2:24" ht="36.75" customHeight="1">
      <c r="B1078" s="415"/>
      <c r="C1078" s="530"/>
      <c r="D1078" s="522"/>
      <c r="E1078" s="522"/>
      <c r="F1078" s="522"/>
      <c r="G1078" s="522"/>
      <c r="H1078" s="522"/>
      <c r="I1078" s="522"/>
      <c r="J1078" s="522"/>
      <c r="M1078" s="381">
        <f>SUM(M1069:M1077)</f>
        <v>0</v>
      </c>
      <c r="N1078" s="381"/>
      <c r="O1078" s="381">
        <f>SUM(O1069:O1077)</f>
        <v>0</v>
      </c>
      <c r="R1078" s="432" t="str">
        <f t="shared" ref="R1078" si="43">IF(M1078=0,IF(O1078=0,"DELETE"," ")," ")</f>
        <v>DELETE</v>
      </c>
      <c r="V1078" s="420"/>
      <c r="W1078" s="420"/>
      <c r="X1078" s="420"/>
    </row>
    <row r="1079" spans="2:24" ht="9" customHeight="1" thickBot="1">
      <c r="B1079" s="415"/>
      <c r="C1079" s="530"/>
      <c r="D1079" s="522"/>
      <c r="E1079" s="522"/>
      <c r="F1079" s="522"/>
      <c r="G1079" s="522"/>
      <c r="H1079" s="522"/>
      <c r="I1079" s="522"/>
      <c r="J1079" s="522"/>
      <c r="M1079" s="385"/>
      <c r="N1079" s="385"/>
      <c r="O1079" s="385"/>
      <c r="R1079" s="432" t="str">
        <f t="shared" si="42"/>
        <v>DELETE</v>
      </c>
    </row>
    <row r="1080" spans="2:24" ht="9" customHeight="1" thickTop="1">
      <c r="B1080" s="415"/>
      <c r="C1080" s="530"/>
      <c r="D1080" s="522"/>
      <c r="E1080" s="522"/>
      <c r="F1080" s="522"/>
      <c r="G1080" s="522"/>
      <c r="H1080" s="522"/>
      <c r="I1080" s="522"/>
      <c r="J1080" s="522"/>
      <c r="M1080" s="399"/>
      <c r="N1080" s="399"/>
      <c r="O1080" s="399"/>
      <c r="R1080" s="432" t="str">
        <f t="shared" si="42"/>
        <v>DELETE</v>
      </c>
    </row>
    <row r="1081" spans="2:24" ht="36" customHeight="1">
      <c r="B1081" s="415"/>
      <c r="C1081" s="530"/>
      <c r="D1081" s="522"/>
      <c r="E1081" s="522"/>
      <c r="F1081" s="522"/>
      <c r="G1081" s="522"/>
      <c r="H1081" s="522"/>
      <c r="I1081" s="522"/>
      <c r="J1081" s="522"/>
      <c r="M1081" s="381"/>
      <c r="N1081" s="381"/>
      <c r="O1081" s="381"/>
      <c r="R1081" s="432" t="str">
        <f t="shared" si="42"/>
        <v>DELETE</v>
      </c>
    </row>
    <row r="1082" spans="2:24" ht="36" customHeight="1">
      <c r="B1082" s="415"/>
      <c r="C1082" s="530"/>
      <c r="D1082" s="522"/>
      <c r="E1082" s="522"/>
      <c r="F1082" s="522"/>
      <c r="G1082" s="522"/>
      <c r="H1082" s="522"/>
      <c r="I1082" s="522"/>
      <c r="J1082" s="522"/>
      <c r="M1082" s="381"/>
      <c r="N1082" s="381"/>
      <c r="O1082" s="381"/>
      <c r="R1082" s="432" t="str">
        <f t="shared" si="42"/>
        <v>DELETE</v>
      </c>
    </row>
    <row r="1083" spans="2:24" ht="36" customHeight="1">
      <c r="B1083" s="415"/>
      <c r="C1083" s="530"/>
      <c r="D1083" s="522"/>
      <c r="E1083" s="522"/>
      <c r="F1083" s="522"/>
      <c r="G1083" s="522"/>
      <c r="H1083" s="522"/>
      <c r="I1083" s="522"/>
      <c r="J1083" s="522"/>
      <c r="M1083" s="399"/>
      <c r="N1083" s="399"/>
      <c r="O1083" s="399"/>
      <c r="P1083" s="453"/>
      <c r="R1083" s="432" t="str">
        <f t="shared" si="42"/>
        <v>DELETE</v>
      </c>
    </row>
    <row r="1084" spans="2:24" ht="36" customHeight="1">
      <c r="B1084" s="415"/>
      <c r="C1084" s="530"/>
      <c r="D1084" s="522"/>
      <c r="E1084" s="522"/>
      <c r="F1084" s="522"/>
      <c r="G1084" s="522"/>
      <c r="H1084" s="522"/>
      <c r="I1084" s="522"/>
      <c r="J1084" s="522"/>
      <c r="M1084" s="381"/>
      <c r="N1084" s="381"/>
      <c r="O1084" s="381"/>
      <c r="R1084" s="432" t="str">
        <f t="shared" si="42"/>
        <v>DELETE</v>
      </c>
    </row>
    <row r="1085" spans="2:24" ht="36" customHeight="1">
      <c r="B1085" s="415"/>
      <c r="C1085" s="530"/>
      <c r="D1085" s="522"/>
      <c r="E1085" s="522"/>
      <c r="F1085" s="522"/>
      <c r="G1085" s="522"/>
      <c r="H1085" s="522"/>
      <c r="I1085" s="522"/>
      <c r="J1085" s="522"/>
      <c r="M1085" s="381"/>
      <c r="N1085" s="381"/>
      <c r="O1085" s="381" t="s">
        <v>102</v>
      </c>
      <c r="Q1085" s="378">
        <f>MAX($Q$104:Q1084)+1</f>
        <v>23</v>
      </c>
      <c r="R1085" s="432" t="str">
        <f t="shared" si="42"/>
        <v>DELETE</v>
      </c>
    </row>
    <row r="1086" spans="2:24" ht="36" customHeight="1">
      <c r="B1086" s="415"/>
      <c r="C1086" s="530"/>
      <c r="D1086" s="530" t="str">
        <f>Criteria!E9</f>
        <v>ABC PARTNERSHIP</v>
      </c>
      <c r="E1086" s="522"/>
      <c r="F1086" s="522"/>
      <c r="G1086" s="522"/>
      <c r="H1086" s="522"/>
      <c r="I1086" s="522"/>
      <c r="J1086" s="522"/>
      <c r="M1086" s="449"/>
      <c r="N1086" s="449"/>
      <c r="O1086" s="431"/>
      <c r="R1086" s="432" t="str">
        <f t="shared" si="42"/>
        <v>DELETE</v>
      </c>
    </row>
    <row r="1087" spans="2:24" ht="36" customHeight="1">
      <c r="B1087" s="415"/>
      <c r="C1087" s="530"/>
      <c r="D1087" s="530" t="str">
        <f>Criteria!E10</f>
        <v>T/A SEAFRONT HOTEL, SEAFRONT RESTAURANT AND SURF SHOP</v>
      </c>
      <c r="E1087" s="522"/>
      <c r="F1087" s="522"/>
      <c r="G1087" s="522"/>
      <c r="H1087" s="522"/>
      <c r="I1087" s="522"/>
      <c r="J1087" s="522"/>
      <c r="M1087" s="449"/>
      <c r="N1087" s="449"/>
      <c r="O1087" s="449"/>
      <c r="R1087" s="432" t="str">
        <f>IF(R$1078="DELETE","DELETE",IF(D1087=0,"DELETE"," "))</f>
        <v>DELETE</v>
      </c>
    </row>
    <row r="1088" spans="2:24" ht="36" customHeight="1">
      <c r="B1088" s="415"/>
      <c r="C1088" s="530"/>
      <c r="D1088" s="522"/>
      <c r="E1088" s="522"/>
      <c r="F1088" s="522"/>
      <c r="G1088" s="522"/>
      <c r="H1088" s="522"/>
      <c r="I1088" s="522"/>
      <c r="J1088" s="522"/>
      <c r="M1088" s="449"/>
      <c r="N1088" s="449"/>
      <c r="O1088" s="449"/>
      <c r="R1088" s="432" t="str">
        <f t="shared" si="42"/>
        <v>DELETE</v>
      </c>
    </row>
    <row r="1089" spans="2:18" ht="36" customHeight="1">
      <c r="B1089" s="415"/>
      <c r="C1089" s="530"/>
      <c r="D1089" s="530" t="s">
        <v>349</v>
      </c>
      <c r="E1089" s="522"/>
      <c r="F1089" s="522"/>
      <c r="G1089" s="522"/>
      <c r="H1089" s="522"/>
      <c r="I1089" s="522"/>
      <c r="J1089" s="522"/>
      <c r="M1089" s="449"/>
      <c r="N1089" s="449"/>
      <c r="O1089" s="449"/>
      <c r="R1089" s="432" t="str">
        <f t="shared" si="42"/>
        <v>DELETE</v>
      </c>
    </row>
    <row r="1090" spans="2:18" ht="36" customHeight="1">
      <c r="B1090" s="415"/>
      <c r="C1090" s="530"/>
      <c r="D1090" s="530" t="str">
        <f>Criteria!E18</f>
        <v>28 FEBRUARY 2026</v>
      </c>
      <c r="E1090" s="522"/>
      <c r="F1090" s="522"/>
      <c r="G1090" s="522"/>
      <c r="H1090" s="522"/>
      <c r="I1090" s="522"/>
      <c r="J1090" s="522" t="s">
        <v>239</v>
      </c>
      <c r="M1090" s="449"/>
      <c r="N1090" s="449"/>
      <c r="O1090" s="449"/>
      <c r="R1090" s="432" t="str">
        <f t="shared" si="42"/>
        <v>DELETE</v>
      </c>
    </row>
    <row r="1091" spans="2:18" ht="36" customHeight="1">
      <c r="B1091" s="415"/>
      <c r="C1091" s="530"/>
      <c r="D1091" s="522"/>
      <c r="E1091" s="522"/>
      <c r="F1091" s="522"/>
      <c r="G1091" s="522"/>
      <c r="H1091" s="522"/>
      <c r="I1091" s="522"/>
      <c r="J1091" s="522"/>
      <c r="M1091" s="381"/>
      <c r="N1091" s="381"/>
      <c r="O1091" s="381"/>
      <c r="R1091" s="432" t="str">
        <f t="shared" si="42"/>
        <v>DELETE</v>
      </c>
    </row>
    <row r="1092" spans="2:18" ht="36" customHeight="1">
      <c r="B1092" s="520"/>
      <c r="C1092" s="532"/>
      <c r="D1092" s="531"/>
      <c r="E1092" s="531"/>
      <c r="F1092" s="531"/>
      <c r="G1092" s="531"/>
      <c r="H1092" s="531"/>
      <c r="I1092" s="531"/>
      <c r="J1092" s="531"/>
      <c r="K1092" s="442"/>
      <c r="L1092" s="442"/>
      <c r="M1092" s="382"/>
      <c r="N1092" s="382"/>
      <c r="O1092" s="382"/>
      <c r="P1092" s="444"/>
      <c r="Q1092" s="442"/>
      <c r="R1092" s="432" t="str">
        <f t="shared" si="42"/>
        <v>DELETE</v>
      </c>
    </row>
    <row r="1093" spans="2:18" ht="36" customHeight="1">
      <c r="B1093" s="415"/>
      <c r="C1093" s="530"/>
      <c r="D1093" s="522"/>
      <c r="E1093" s="522"/>
      <c r="F1093" s="522"/>
      <c r="G1093" s="522"/>
      <c r="H1093" s="522"/>
      <c r="I1093" s="522"/>
      <c r="J1093" s="522"/>
      <c r="M1093" s="379">
        <f>Criteria!E20</f>
        <v>2026</v>
      </c>
      <c r="N1093" s="379"/>
      <c r="O1093" s="379">
        <f>Criteria!E25</f>
        <v>2025</v>
      </c>
      <c r="P1093" s="453"/>
      <c r="R1093" s="432" t="str">
        <f t="shared" si="42"/>
        <v>DELETE</v>
      </c>
    </row>
    <row r="1094" spans="2:18" ht="36" customHeight="1">
      <c r="B1094" s="415"/>
      <c r="C1094" s="530"/>
      <c r="D1094" s="522"/>
      <c r="E1094" s="522"/>
      <c r="F1094" s="522"/>
      <c r="G1094" s="522"/>
      <c r="H1094" s="522"/>
      <c r="I1094" s="522"/>
      <c r="J1094" s="522"/>
      <c r="M1094" s="399"/>
      <c r="N1094" s="399"/>
      <c r="O1094" s="399"/>
      <c r="P1094" s="453"/>
      <c r="R1094" s="432" t="str">
        <f>R1107</f>
        <v>DELETE</v>
      </c>
    </row>
    <row r="1095" spans="2:18" ht="36" customHeight="1">
      <c r="B1095" s="415"/>
      <c r="C1095" s="522" t="str">
        <f>IF(SUM(TrialBalance!L287:L293)=0,IF(SUM(TrialBalance!N287:N293)=0,"There were no Cash and cash equivalents balances at year end.","For the purpose of the Statement of Cash Flows, Cash and cash equivalents include the"),"For the purpose of the Statement of Cash Flows, Cash and cash equivalents include the")</f>
        <v>There were no Cash and cash equivalents balances at year end.</v>
      </c>
      <c r="D1095" s="522"/>
      <c r="E1095" s="522"/>
      <c r="F1095" s="522"/>
      <c r="G1095" s="522"/>
      <c r="H1095" s="522"/>
      <c r="I1095" s="522"/>
      <c r="J1095" s="522"/>
      <c r="M1095" s="399"/>
      <c r="N1095" s="399"/>
      <c r="O1095" s="399"/>
      <c r="P1095" s="453"/>
    </row>
    <row r="1096" spans="2:18" ht="36" customHeight="1">
      <c r="B1096" s="415"/>
      <c r="C1096" s="522" t="str">
        <f>IF(SUM(TrialBalance!L287:L293)=0,IF(SUM(TrialBalance!N287:N293)=0," ","following:"),"following:")</f>
        <v xml:space="preserve"> </v>
      </c>
      <c r="D1096" s="522"/>
      <c r="E1096" s="522"/>
      <c r="F1096" s="522"/>
      <c r="G1096" s="522"/>
      <c r="H1096" s="522"/>
      <c r="I1096" s="522"/>
      <c r="J1096" s="522"/>
      <c r="M1096" s="399"/>
      <c r="N1096" s="399"/>
      <c r="O1096" s="399"/>
      <c r="P1096" s="453"/>
      <c r="R1096" s="432" t="str">
        <f>IF(C1096=" ","DELETE",IF(C1096=0,"DELETE"," "))</f>
        <v>DELETE</v>
      </c>
    </row>
    <row r="1097" spans="2:18" ht="36" customHeight="1">
      <c r="B1097" s="415"/>
      <c r="C1097" s="530"/>
      <c r="D1097" s="522"/>
      <c r="E1097" s="522"/>
      <c r="F1097" s="522"/>
      <c r="G1097" s="522"/>
      <c r="H1097" s="522"/>
      <c r="I1097" s="522"/>
      <c r="J1097" s="522"/>
      <c r="M1097" s="399"/>
      <c r="N1097" s="399"/>
      <c r="O1097" s="399"/>
      <c r="P1097" s="453"/>
    </row>
    <row r="1098" spans="2:18" ht="36" customHeight="1">
      <c r="B1098" s="415"/>
      <c r="C1098" s="522">
        <f>TrialBalance!C287</f>
        <v>0</v>
      </c>
      <c r="D1098" s="533"/>
      <c r="E1098" s="522"/>
      <c r="F1098" s="522"/>
      <c r="G1098" s="522"/>
      <c r="H1098" s="522"/>
      <c r="I1098" s="522"/>
      <c r="J1098" s="522"/>
      <c r="M1098" s="399">
        <f>TrialBalance!L287</f>
        <v>0</v>
      </c>
      <c r="N1098" s="399"/>
      <c r="O1098" s="399">
        <f>TrialBalance!N287</f>
        <v>0</v>
      </c>
      <c r="P1098" s="453"/>
      <c r="R1098" s="432" t="str">
        <f t="shared" ref="R1098:R1104" si="44">IF(M1098=0,IF(O1098=0,"DELETE"," ")," ")</f>
        <v>DELETE</v>
      </c>
    </row>
    <row r="1099" spans="2:18" ht="36" customHeight="1">
      <c r="B1099" s="415"/>
      <c r="C1099" s="522">
        <f>TrialBalance!C288</f>
        <v>0</v>
      </c>
      <c r="D1099" s="533"/>
      <c r="E1099" s="522"/>
      <c r="F1099" s="522"/>
      <c r="G1099" s="522"/>
      <c r="H1099" s="522"/>
      <c r="I1099" s="522"/>
      <c r="J1099" s="522"/>
      <c r="M1099" s="399">
        <f>TrialBalance!L288</f>
        <v>0</v>
      </c>
      <c r="N1099" s="399"/>
      <c r="O1099" s="399">
        <f>TrialBalance!N288</f>
        <v>0</v>
      </c>
      <c r="P1099" s="453"/>
      <c r="R1099" s="432" t="str">
        <f t="shared" si="44"/>
        <v>DELETE</v>
      </c>
    </row>
    <row r="1100" spans="2:18" ht="36" customHeight="1">
      <c r="B1100" s="415"/>
      <c r="C1100" s="522">
        <f>TrialBalance!C289</f>
        <v>0</v>
      </c>
      <c r="D1100" s="533"/>
      <c r="E1100" s="522"/>
      <c r="F1100" s="522"/>
      <c r="G1100" s="522"/>
      <c r="H1100" s="522"/>
      <c r="I1100" s="522"/>
      <c r="J1100" s="522"/>
      <c r="M1100" s="399">
        <f>TrialBalance!L289</f>
        <v>0</v>
      </c>
      <c r="N1100" s="399"/>
      <c r="O1100" s="399">
        <f>TrialBalance!N289</f>
        <v>0</v>
      </c>
      <c r="P1100" s="453"/>
      <c r="R1100" s="432" t="str">
        <f t="shared" si="44"/>
        <v>DELETE</v>
      </c>
    </row>
    <row r="1101" spans="2:18" ht="36" customHeight="1">
      <c r="B1101" s="415"/>
      <c r="C1101" s="522">
        <f>TrialBalance!C290</f>
        <v>0</v>
      </c>
      <c r="D1101" s="533"/>
      <c r="E1101" s="522"/>
      <c r="F1101" s="522"/>
      <c r="G1101" s="522"/>
      <c r="H1101" s="522"/>
      <c r="I1101" s="522"/>
      <c r="J1101" s="522"/>
      <c r="M1101" s="399">
        <f>TrialBalance!L290</f>
        <v>0</v>
      </c>
      <c r="N1101" s="399"/>
      <c r="O1101" s="399">
        <f>TrialBalance!N290</f>
        <v>0</v>
      </c>
      <c r="P1101" s="453"/>
      <c r="R1101" s="432" t="str">
        <f t="shared" si="44"/>
        <v>DELETE</v>
      </c>
    </row>
    <row r="1102" spans="2:18" ht="36" customHeight="1">
      <c r="B1102" s="415"/>
      <c r="C1102" s="522">
        <f>TrialBalance!C291</f>
        <v>0</v>
      </c>
      <c r="D1102" s="533"/>
      <c r="E1102" s="522"/>
      <c r="F1102" s="522"/>
      <c r="G1102" s="522"/>
      <c r="H1102" s="522"/>
      <c r="I1102" s="522"/>
      <c r="J1102" s="522"/>
      <c r="M1102" s="399">
        <f>TrialBalance!L291</f>
        <v>0</v>
      </c>
      <c r="N1102" s="399"/>
      <c r="O1102" s="399">
        <f>TrialBalance!N291</f>
        <v>0</v>
      </c>
      <c r="P1102" s="453"/>
      <c r="R1102" s="432" t="str">
        <f t="shared" si="44"/>
        <v>DELETE</v>
      </c>
    </row>
    <row r="1103" spans="2:18" ht="36" customHeight="1">
      <c r="B1103" s="415"/>
      <c r="C1103" s="522">
        <f>TrialBalance!C292</f>
        <v>0</v>
      </c>
      <c r="D1103" s="533"/>
      <c r="E1103" s="522"/>
      <c r="F1103" s="522"/>
      <c r="G1103" s="522"/>
      <c r="H1103" s="522"/>
      <c r="I1103" s="522"/>
      <c r="J1103" s="522"/>
      <c r="M1103" s="399">
        <f>TrialBalance!L292</f>
        <v>0</v>
      </c>
      <c r="N1103" s="399"/>
      <c r="O1103" s="399">
        <f>TrialBalance!N292</f>
        <v>0</v>
      </c>
      <c r="P1103" s="453"/>
      <c r="R1103" s="432" t="str">
        <f>IF(M1103=0,IF(O1103=0,"DELETE"," ")," ")</f>
        <v>DELETE</v>
      </c>
    </row>
    <row r="1104" spans="2:18" ht="36" customHeight="1">
      <c r="B1104" s="415"/>
      <c r="C1104" s="522" t="str">
        <f>TrialBalance!C293</f>
        <v>Cash on hand</v>
      </c>
      <c r="D1104" s="533"/>
      <c r="E1104" s="522"/>
      <c r="F1104" s="522"/>
      <c r="G1104" s="522"/>
      <c r="H1104" s="522"/>
      <c r="I1104" s="522"/>
      <c r="J1104" s="522"/>
      <c r="M1104" s="399">
        <f>TrialBalance!L293</f>
        <v>0</v>
      </c>
      <c r="N1104" s="399"/>
      <c r="O1104" s="399">
        <f>TrialBalance!N293</f>
        <v>0</v>
      </c>
      <c r="P1104" s="453"/>
      <c r="R1104" s="432" t="str">
        <f t="shared" si="44"/>
        <v>DELETE</v>
      </c>
    </row>
    <row r="1105" spans="2:24" ht="9" customHeight="1">
      <c r="B1105" s="415"/>
      <c r="C1105" s="530"/>
      <c r="D1105" s="522"/>
      <c r="E1105" s="522"/>
      <c r="F1105" s="522"/>
      <c r="G1105" s="522"/>
      <c r="H1105" s="522"/>
      <c r="I1105" s="522"/>
      <c r="J1105" s="522"/>
      <c r="M1105" s="384"/>
      <c r="N1105" s="384"/>
      <c r="O1105" s="384"/>
      <c r="P1105" s="453"/>
      <c r="R1105" s="432" t="str">
        <f>R$1107</f>
        <v>DELETE</v>
      </c>
    </row>
    <row r="1106" spans="2:24" ht="9" customHeight="1">
      <c r="B1106" s="415"/>
      <c r="C1106" s="530"/>
      <c r="D1106" s="522"/>
      <c r="E1106" s="522"/>
      <c r="F1106" s="522"/>
      <c r="G1106" s="522"/>
      <c r="H1106" s="522"/>
      <c r="I1106" s="522"/>
      <c r="J1106" s="522"/>
      <c r="M1106" s="399"/>
      <c r="N1106" s="399"/>
      <c r="O1106" s="399"/>
      <c r="P1106" s="453"/>
      <c r="R1106" s="432" t="str">
        <f>R$1107</f>
        <v>DELETE</v>
      </c>
    </row>
    <row r="1107" spans="2:24" ht="36.75" customHeight="1">
      <c r="B1107" s="415"/>
      <c r="C1107" s="530"/>
      <c r="D1107" s="522"/>
      <c r="E1107" s="522"/>
      <c r="F1107" s="522"/>
      <c r="G1107" s="522"/>
      <c r="H1107" s="522"/>
      <c r="I1107" s="522"/>
      <c r="J1107" s="522"/>
      <c r="M1107" s="399">
        <f>SUM(M1098:M1105)</f>
        <v>0</v>
      </c>
      <c r="N1107" s="399"/>
      <c r="O1107" s="399">
        <f>SUM(O1098:O1105)</f>
        <v>0</v>
      </c>
      <c r="P1107" s="453"/>
      <c r="R1107" s="432" t="str">
        <f t="shared" ref="R1107" si="45">IF(M1107=0,IF(O1107=0,"DELETE"," ")," ")</f>
        <v>DELETE</v>
      </c>
      <c r="V1107" s="416" t="b">
        <f>M1107=M440</f>
        <v>1</v>
      </c>
      <c r="X1107" s="416" t="b">
        <f>O1107=O440</f>
        <v>1</v>
      </c>
    </row>
    <row r="1108" spans="2:24" ht="9" customHeight="1" thickBot="1">
      <c r="B1108" s="415"/>
      <c r="C1108" s="530"/>
      <c r="D1108" s="522"/>
      <c r="E1108" s="522"/>
      <c r="F1108" s="522"/>
      <c r="G1108" s="522"/>
      <c r="H1108" s="522"/>
      <c r="I1108" s="522"/>
      <c r="J1108" s="522"/>
      <c r="M1108" s="385"/>
      <c r="N1108" s="385"/>
      <c r="O1108" s="385"/>
      <c r="P1108" s="453"/>
      <c r="R1108" s="432" t="str">
        <f t="shared" ref="R1108:R1109" si="46">R$1107</f>
        <v>DELETE</v>
      </c>
    </row>
    <row r="1109" spans="2:24" ht="9" customHeight="1" thickTop="1">
      <c r="B1109" s="415"/>
      <c r="C1109" s="530"/>
      <c r="D1109" s="522"/>
      <c r="E1109" s="522"/>
      <c r="F1109" s="522"/>
      <c r="G1109" s="522"/>
      <c r="H1109" s="522"/>
      <c r="I1109" s="522"/>
      <c r="J1109" s="522"/>
      <c r="M1109" s="399"/>
      <c r="N1109" s="399"/>
      <c r="O1109" s="399"/>
      <c r="P1109" s="453"/>
      <c r="R1109" s="432" t="str">
        <f t="shared" si="46"/>
        <v>DELETE</v>
      </c>
    </row>
    <row r="1110" spans="2:24" ht="36" customHeight="1">
      <c r="B1110" s="415"/>
      <c r="C1110" s="530"/>
      <c r="D1110" s="522"/>
      <c r="E1110" s="522"/>
      <c r="F1110" s="522"/>
      <c r="G1110" s="522"/>
      <c r="H1110" s="522"/>
      <c r="I1110" s="522"/>
      <c r="J1110" s="522"/>
      <c r="M1110" s="399"/>
      <c r="N1110" s="399"/>
      <c r="O1110" s="399"/>
      <c r="P1110" s="453"/>
    </row>
    <row r="1111" spans="2:24" ht="36" customHeight="1">
      <c r="B1111" s="415"/>
      <c r="C1111" s="530"/>
      <c r="D1111" s="522"/>
      <c r="E1111" s="522"/>
      <c r="F1111" s="522"/>
      <c r="G1111" s="522"/>
      <c r="H1111" s="522"/>
      <c r="I1111" s="522"/>
      <c r="J1111" s="522"/>
      <c r="M1111" s="399"/>
      <c r="N1111" s="399"/>
      <c r="O1111" s="399"/>
      <c r="P1111" s="453"/>
    </row>
    <row r="1112" spans="2:24" ht="36" customHeight="1">
      <c r="B1112" s="415"/>
      <c r="C1112" s="530"/>
      <c r="D1112" s="522"/>
      <c r="E1112" s="522"/>
      <c r="F1112" s="522"/>
      <c r="G1112" s="522"/>
      <c r="H1112" s="522"/>
      <c r="I1112" s="522"/>
      <c r="J1112" s="522"/>
      <c r="M1112" s="399"/>
      <c r="N1112" s="399"/>
      <c r="O1112" s="399"/>
      <c r="P1112" s="453"/>
    </row>
    <row r="1113" spans="2:24" ht="36" customHeight="1">
      <c r="B1113" s="415"/>
      <c r="C1113" s="530"/>
      <c r="D1113" s="522"/>
      <c r="E1113" s="522"/>
      <c r="F1113" s="522"/>
      <c r="G1113" s="522"/>
      <c r="H1113" s="522"/>
      <c r="I1113" s="522"/>
      <c r="J1113" s="522"/>
      <c r="M1113" s="381"/>
      <c r="N1113" s="381"/>
      <c r="O1113" s="381"/>
    </row>
    <row r="1114" spans="2:24" ht="36" customHeight="1">
      <c r="B1114" s="415"/>
      <c r="C1114" s="530"/>
      <c r="D1114" s="522"/>
      <c r="E1114" s="522"/>
      <c r="F1114" s="522"/>
      <c r="G1114" s="522"/>
      <c r="H1114" s="522"/>
      <c r="I1114" s="522"/>
      <c r="J1114" s="522"/>
      <c r="M1114" s="381"/>
      <c r="N1114" s="381"/>
      <c r="O1114" s="381" t="s">
        <v>102</v>
      </c>
      <c r="Q1114" s="378">
        <f>MAX($Q$104:Q1113)+1</f>
        <v>24</v>
      </c>
    </row>
    <row r="1115" spans="2:24" ht="36" customHeight="1">
      <c r="B1115" s="441"/>
      <c r="C1115" s="522"/>
      <c r="D1115" s="530" t="str">
        <f>Criteria!E9</f>
        <v>ABC PARTNERSHIP</v>
      </c>
      <c r="E1115" s="522"/>
      <c r="F1115" s="522"/>
      <c r="G1115" s="522"/>
      <c r="H1115" s="522"/>
      <c r="I1115" s="522"/>
      <c r="J1115" s="522"/>
      <c r="M1115" s="448"/>
      <c r="N1115" s="449"/>
    </row>
    <row r="1116" spans="2:24" ht="36" customHeight="1">
      <c r="B1116" s="441"/>
      <c r="C1116" s="522"/>
      <c r="D1116" s="530" t="str">
        <f>Criteria!E10</f>
        <v>T/A SEAFRONT HOTEL, SEAFRONT RESTAURANT AND SURF SHOP</v>
      </c>
      <c r="E1116" s="522"/>
      <c r="F1116" s="522"/>
      <c r="G1116" s="522"/>
      <c r="H1116" s="522"/>
      <c r="I1116" s="522"/>
      <c r="J1116" s="522"/>
      <c r="M1116" s="448"/>
      <c r="N1116" s="449"/>
      <c r="O1116" s="448"/>
      <c r="R1116" s="432" t="str">
        <f>IF(D1116=0,"DELETE"," ")</f>
        <v xml:space="preserve"> </v>
      </c>
    </row>
    <row r="1117" spans="2:24" ht="36" customHeight="1">
      <c r="B1117" s="441"/>
      <c r="C1117" s="522"/>
      <c r="D1117" s="522"/>
      <c r="E1117" s="522"/>
      <c r="F1117" s="522"/>
      <c r="G1117" s="522"/>
      <c r="H1117" s="522"/>
      <c r="I1117" s="522"/>
      <c r="J1117" s="522"/>
      <c r="M1117" s="448"/>
      <c r="N1117" s="449"/>
      <c r="O1117" s="448"/>
    </row>
    <row r="1118" spans="2:24" ht="36" customHeight="1">
      <c r="B1118" s="441"/>
      <c r="C1118" s="522"/>
      <c r="D1118" s="530" t="s">
        <v>349</v>
      </c>
      <c r="E1118" s="522"/>
      <c r="F1118" s="522"/>
      <c r="G1118" s="522"/>
      <c r="H1118" s="522"/>
      <c r="I1118" s="522"/>
      <c r="J1118" s="522"/>
      <c r="M1118" s="448"/>
      <c r="N1118" s="449"/>
      <c r="O1118" s="448"/>
    </row>
    <row r="1119" spans="2:24" ht="36" customHeight="1">
      <c r="B1119" s="441"/>
      <c r="C1119" s="522"/>
      <c r="D1119" s="530" t="str">
        <f>Criteria!E18</f>
        <v>28 FEBRUARY 2026</v>
      </c>
      <c r="E1119" s="522"/>
      <c r="F1119" s="522"/>
      <c r="G1119" s="522"/>
      <c r="H1119" s="522"/>
      <c r="I1119" s="522"/>
      <c r="J1119" s="522" t="s">
        <v>239</v>
      </c>
      <c r="M1119" s="448"/>
      <c r="N1119" s="449"/>
      <c r="O1119" s="448"/>
    </row>
    <row r="1120" spans="2:24" ht="36" customHeight="1">
      <c r="B1120" s="441"/>
      <c r="C1120" s="522"/>
      <c r="D1120" s="530"/>
      <c r="E1120" s="522"/>
      <c r="F1120" s="522"/>
      <c r="G1120" s="522"/>
      <c r="H1120" s="522"/>
      <c r="I1120" s="522"/>
      <c r="J1120" s="522"/>
      <c r="M1120" s="448"/>
      <c r="N1120" s="449"/>
      <c r="O1120" s="448"/>
    </row>
    <row r="1121" spans="2:22" ht="36" customHeight="1">
      <c r="B1121" s="520"/>
      <c r="C1121" s="532"/>
      <c r="D1121" s="531"/>
      <c r="E1121" s="531"/>
      <c r="F1121" s="531"/>
      <c r="G1121" s="531"/>
      <c r="H1121" s="531"/>
      <c r="I1121" s="531"/>
      <c r="J1121" s="531"/>
      <c r="K1121" s="442"/>
      <c r="L1121" s="442"/>
      <c r="M1121" s="410"/>
      <c r="N1121" s="382"/>
      <c r="O1121" s="410"/>
      <c r="P1121" s="444"/>
      <c r="Q1121" s="442"/>
    </row>
    <row r="1122" spans="2:22" ht="36" customHeight="1">
      <c r="B1122" s="415"/>
      <c r="C1122" s="530"/>
      <c r="D1122" s="522"/>
      <c r="E1122" s="522"/>
      <c r="F1122" s="522"/>
      <c r="G1122" s="522"/>
      <c r="H1122" s="522"/>
      <c r="I1122" s="522"/>
      <c r="J1122" s="522"/>
      <c r="M1122" s="403"/>
      <c r="N1122" s="379"/>
      <c r="O1122" s="403"/>
    </row>
    <row r="1123" spans="2:22" ht="36" customHeight="1">
      <c r="B1123" s="415"/>
      <c r="C1123" s="530"/>
      <c r="D1123" s="522"/>
      <c r="E1123" s="522"/>
      <c r="F1123" s="522"/>
      <c r="G1123" s="522"/>
      <c r="H1123" s="522"/>
      <c r="I1123" s="522"/>
      <c r="J1123" s="522"/>
      <c r="M1123" s="404"/>
      <c r="N1123" s="381"/>
      <c r="O1123" s="404"/>
    </row>
    <row r="1124" spans="2:22" ht="36.75" customHeight="1">
      <c r="B1124" s="415">
        <f>MAX($B$448:B1123)+1</f>
        <v>14</v>
      </c>
      <c r="C1124" s="530" t="s">
        <v>686</v>
      </c>
      <c r="D1124" s="522"/>
      <c r="E1124" s="522"/>
      <c r="F1124" s="522"/>
      <c r="G1124" s="522"/>
      <c r="H1124" s="522"/>
      <c r="I1124" s="522"/>
      <c r="J1124" s="522"/>
      <c r="M1124" s="404"/>
      <c r="N1124" s="381"/>
      <c r="O1124" s="404"/>
    </row>
    <row r="1125" spans="2:22" ht="31.5" customHeight="1">
      <c r="B1125" s="415"/>
      <c r="C1125" s="474"/>
      <c r="D1125" s="437"/>
      <c r="E1125" s="437"/>
      <c r="F1125" s="437"/>
      <c r="G1125" s="437"/>
      <c r="H1125" s="437"/>
      <c r="I1125" s="437"/>
      <c r="J1125" s="437"/>
      <c r="M1125" s="404"/>
      <c r="N1125" s="381"/>
      <c r="O1125" s="404"/>
    </row>
    <row r="1126" spans="2:22" ht="31.5" customHeight="1">
      <c r="B1126" s="415"/>
      <c r="C1126" s="436"/>
      <c r="H1126" s="485" t="str">
        <f>IF(Criteria!E40=0," ","Partner 4")</f>
        <v>Partner 4</v>
      </c>
      <c r="I1126" s="548" t="str">
        <f>IF(Criteria!E39=0," ","Partner 3")</f>
        <v>Partner 3</v>
      </c>
      <c r="J1126" s="548"/>
      <c r="K1126" s="548" t="str">
        <f>IF(Criteria!E38=0," ","Partner 2")</f>
        <v>Partner 2</v>
      </c>
      <c r="L1126" s="548"/>
      <c r="M1126" s="548" t="s">
        <v>895</v>
      </c>
      <c r="N1126" s="548"/>
      <c r="O1126" s="485" t="s">
        <v>353</v>
      </c>
    </row>
    <row r="1127" spans="2:22" ht="31.5" customHeight="1">
      <c r="B1127" s="415"/>
      <c r="C1127" s="458">
        <f>B1124+0.1</f>
        <v>14.1</v>
      </c>
      <c r="D1127" s="437" t="s">
        <v>1043</v>
      </c>
      <c r="H1127" s="486">
        <f>IF(H1126=" "," ",Criteria!D40)</f>
        <v>0.25</v>
      </c>
      <c r="I1127" s="437"/>
      <c r="J1127" s="486">
        <f>IF(I1126=" "," ",Criteria!D39)</f>
        <v>0.25</v>
      </c>
      <c r="K1127" s="486">
        <f>IF(K1126=" "," ",Criteria!D38)</f>
        <v>0.25</v>
      </c>
      <c r="L1127" s="437"/>
      <c r="M1127" s="487">
        <f>Criteria!D37</f>
        <v>0.25</v>
      </c>
      <c r="N1127" s="488"/>
      <c r="O1127" s="487">
        <f>SUM(H1127:M1127)</f>
        <v>1</v>
      </c>
    </row>
    <row r="1128" spans="2:22" ht="31.5" customHeight="1">
      <c r="B1128" s="415"/>
      <c r="C1128" s="456"/>
      <c r="D1128" s="437"/>
      <c r="M1128" s="404"/>
      <c r="N1128" s="381"/>
      <c r="O1128" s="404"/>
    </row>
    <row r="1129" spans="2:22" ht="31.5" customHeight="1">
      <c r="B1129" s="415"/>
      <c r="C1129" s="458">
        <f>C1127+0.1</f>
        <v>14.2</v>
      </c>
      <c r="D1129" s="437" t="s">
        <v>1044</v>
      </c>
      <c r="M1129" s="440"/>
      <c r="N1129" s="435"/>
      <c r="O1129" s="440"/>
    </row>
    <row r="1130" spans="2:22" ht="31.5" customHeight="1">
      <c r="B1130" s="415"/>
      <c r="M1130" s="440"/>
      <c r="N1130" s="435"/>
      <c r="O1130" s="440"/>
    </row>
    <row r="1131" spans="2:22" ht="31.5" customHeight="1">
      <c r="B1131" s="415"/>
      <c r="C1131" s="489" t="s">
        <v>846</v>
      </c>
      <c r="D1131" s="435"/>
      <c r="H1131" s="448">
        <f>IF(H1126=" "," ",-TrialBalance!L161)</f>
        <v>0</v>
      </c>
      <c r="I1131" s="441"/>
      <c r="J1131" s="466">
        <f>IF(I1126=" "," ",-TrialBalance!L159)</f>
        <v>0</v>
      </c>
      <c r="K1131" s="466">
        <f>IF(K1126=" "," ",-TrialBalance!L157)</f>
        <v>0</v>
      </c>
      <c r="L1131" s="466"/>
      <c r="M1131" s="466">
        <f>-TrialBalance!L155</f>
        <v>0</v>
      </c>
      <c r="N1131" s="468"/>
      <c r="O1131" s="404">
        <f>SUM(H1131:M1131)</f>
        <v>0</v>
      </c>
    </row>
    <row r="1132" spans="2:22" ht="31.5" customHeight="1">
      <c r="B1132" s="415"/>
      <c r="C1132" s="489" t="str">
        <f>IF(O1132&lt;0,"Net loss for the year","Net profit for the year")</f>
        <v>Net profit for the year</v>
      </c>
      <c r="H1132" s="448">
        <f>-TrialBalance!L162</f>
        <v>0</v>
      </c>
      <c r="I1132" s="441"/>
      <c r="J1132" s="466">
        <f>-TrialBalance!L160</f>
        <v>0</v>
      </c>
      <c r="K1132" s="466">
        <f>-TrialBalance!L158</f>
        <v>0</v>
      </c>
      <c r="L1132" s="466"/>
      <c r="M1132" s="404">
        <f>-TrialBalance!L156</f>
        <v>0</v>
      </c>
      <c r="N1132" s="404"/>
      <c r="O1132" s="404">
        <f>SUM(H1132:M1132)</f>
        <v>0</v>
      </c>
    </row>
    <row r="1133" spans="2:22" ht="9" customHeight="1">
      <c r="B1133" s="415"/>
      <c r="C1133" s="490"/>
      <c r="H1133" s="469"/>
      <c r="I1133" s="469"/>
      <c r="J1133" s="469"/>
      <c r="K1133" s="469"/>
      <c r="L1133" s="469"/>
      <c r="M1133" s="408"/>
      <c r="N1133" s="408"/>
      <c r="O1133" s="408"/>
    </row>
    <row r="1134" spans="2:22" ht="9" customHeight="1">
      <c r="B1134" s="415"/>
      <c r="C1134" s="490"/>
      <c r="H1134" s="466"/>
      <c r="I1134" s="466"/>
      <c r="J1134" s="466"/>
      <c r="K1134" s="466"/>
      <c r="L1134" s="466"/>
      <c r="M1134" s="404"/>
      <c r="N1134" s="404"/>
      <c r="O1134" s="404"/>
    </row>
    <row r="1135" spans="2:22" ht="31.5" customHeight="1">
      <c r="B1135" s="415"/>
      <c r="C1135" s="489" t="s">
        <v>689</v>
      </c>
      <c r="D1135" s="435"/>
      <c r="H1135" s="466">
        <f>IF(H1126=" "," ",SUM(H1131:H1132))</f>
        <v>0</v>
      </c>
      <c r="I1135" s="466"/>
      <c r="J1135" s="466">
        <f>IF(I1126=" "," ",SUM(J1131:J1132))</f>
        <v>0</v>
      </c>
      <c r="K1135" s="466">
        <f>IF(K1126=" "," ",SUM(K1131:K1132))</f>
        <v>0</v>
      </c>
      <c r="L1135" s="466"/>
      <c r="M1135" s="466">
        <f>SUM(M1131:M1132)</f>
        <v>0</v>
      </c>
      <c r="N1135" s="404"/>
      <c r="O1135" s="466">
        <f>SUM(O1131:O1132)</f>
        <v>0</v>
      </c>
      <c r="V1135" s="416" t="b">
        <f>O1135=-SUM(TrialBalance!L155:L162)</f>
        <v>1</v>
      </c>
    </row>
    <row r="1136" spans="2:22" ht="9" customHeight="1" thickBot="1">
      <c r="B1136" s="415"/>
      <c r="C1136" s="436"/>
      <c r="H1136" s="491"/>
      <c r="I1136" s="491"/>
      <c r="J1136" s="491"/>
      <c r="K1136" s="491"/>
      <c r="L1136" s="491"/>
      <c r="M1136" s="409"/>
      <c r="N1136" s="409"/>
      <c r="O1136" s="409"/>
    </row>
    <row r="1137" spans="2:18" ht="9" customHeight="1" thickTop="1">
      <c r="B1137" s="415"/>
      <c r="C1137" s="436"/>
      <c r="H1137" s="466"/>
      <c r="I1137" s="466"/>
      <c r="J1137" s="466"/>
      <c r="K1137" s="466"/>
      <c r="L1137" s="466"/>
      <c r="M1137" s="411"/>
      <c r="N1137" s="411"/>
      <c r="O1137" s="411"/>
    </row>
    <row r="1138" spans="2:18" ht="31.5" customHeight="1">
      <c r="B1138" s="415"/>
      <c r="C1138" s="436"/>
      <c r="H1138" s="449"/>
      <c r="J1138" s="465"/>
      <c r="K1138" s="465"/>
      <c r="L1138" s="465"/>
      <c r="M1138" s="404"/>
      <c r="N1138" s="381"/>
      <c r="O1138" s="404"/>
      <c r="P1138" s="449"/>
    </row>
    <row r="1139" spans="2:18" ht="31.5" customHeight="1">
      <c r="B1139" s="415"/>
      <c r="C1139" s="436"/>
      <c r="H1139" s="449"/>
      <c r="J1139" s="465"/>
      <c r="K1139" s="465"/>
      <c r="L1139" s="465"/>
      <c r="M1139" s="404"/>
      <c r="N1139" s="381"/>
      <c r="O1139" s="404"/>
      <c r="P1139" s="449"/>
    </row>
    <row r="1140" spans="2:18" ht="31.5" customHeight="1">
      <c r="B1140" s="415"/>
      <c r="C1140" s="436"/>
      <c r="H1140" s="455"/>
      <c r="J1140" s="465"/>
      <c r="K1140" s="465"/>
      <c r="L1140" s="465"/>
      <c r="M1140" s="411"/>
      <c r="N1140" s="399"/>
      <c r="O1140" s="411"/>
      <c r="P1140" s="455"/>
    </row>
    <row r="1141" spans="2:18" ht="31.5" customHeight="1">
      <c r="B1141" s="415"/>
      <c r="C1141" s="436"/>
      <c r="M1141" s="404"/>
      <c r="N1141" s="381"/>
      <c r="O1141" s="404"/>
    </row>
    <row r="1142" spans="2:18" ht="36" customHeight="1">
      <c r="B1142" s="441"/>
      <c r="M1142" s="448"/>
      <c r="N1142" s="449"/>
      <c r="O1142" s="381" t="s">
        <v>102</v>
      </c>
      <c r="Q1142" s="378">
        <f>MAX($Q$104:Q1141)+1</f>
        <v>25</v>
      </c>
    </row>
    <row r="1143" spans="2:18" ht="36" customHeight="1">
      <c r="B1143" s="441"/>
      <c r="D1143" s="530" t="str">
        <f>Criteria!E9</f>
        <v>ABC PARTNERSHIP</v>
      </c>
      <c r="E1143" s="522"/>
      <c r="F1143" s="522"/>
      <c r="G1143" s="522"/>
      <c r="H1143" s="522"/>
      <c r="I1143" s="522"/>
      <c r="J1143" s="522"/>
      <c r="M1143" s="448"/>
      <c r="N1143" s="449"/>
    </row>
    <row r="1144" spans="2:18" ht="36" customHeight="1">
      <c r="B1144" s="441"/>
      <c r="D1144" s="530" t="str">
        <f>Criteria!E10</f>
        <v>T/A SEAFRONT HOTEL, SEAFRONT RESTAURANT AND SURF SHOP</v>
      </c>
      <c r="E1144" s="522"/>
      <c r="F1144" s="522"/>
      <c r="G1144" s="522"/>
      <c r="H1144" s="522"/>
      <c r="I1144" s="522"/>
      <c r="J1144" s="522"/>
      <c r="M1144" s="448"/>
      <c r="N1144" s="449"/>
      <c r="O1144" s="448"/>
      <c r="R1144" s="432" t="str">
        <f>IF(D1144=0,"DELETE"," ")</f>
        <v xml:space="preserve"> </v>
      </c>
    </row>
    <row r="1145" spans="2:18" ht="36" customHeight="1">
      <c r="B1145" s="441"/>
      <c r="D1145" s="522"/>
      <c r="E1145" s="522"/>
      <c r="F1145" s="522"/>
      <c r="G1145" s="522"/>
      <c r="H1145" s="522"/>
      <c r="I1145" s="522"/>
      <c r="J1145" s="522"/>
      <c r="M1145" s="448"/>
      <c r="N1145" s="449"/>
      <c r="O1145" s="448"/>
    </row>
    <row r="1146" spans="2:18" ht="36" customHeight="1">
      <c r="B1146" s="441"/>
      <c r="D1146" s="530" t="s">
        <v>349</v>
      </c>
      <c r="E1146" s="522"/>
      <c r="F1146" s="522"/>
      <c r="G1146" s="522"/>
      <c r="H1146" s="522"/>
      <c r="I1146" s="522"/>
      <c r="J1146" s="522"/>
      <c r="M1146" s="448"/>
      <c r="N1146" s="449"/>
      <c r="O1146" s="448"/>
    </row>
    <row r="1147" spans="2:18" ht="36" customHeight="1">
      <c r="B1147" s="441"/>
      <c r="D1147" s="530" t="str">
        <f>Criteria!E18</f>
        <v>28 FEBRUARY 2026</v>
      </c>
      <c r="E1147" s="522"/>
      <c r="F1147" s="522"/>
      <c r="G1147" s="522"/>
      <c r="H1147" s="522"/>
      <c r="I1147" s="522"/>
      <c r="J1147" s="522" t="s">
        <v>239</v>
      </c>
      <c r="M1147" s="448"/>
      <c r="N1147" s="449"/>
      <c r="O1147" s="448"/>
    </row>
    <row r="1148" spans="2:18" ht="36" customHeight="1">
      <c r="B1148" s="441"/>
      <c r="D1148" s="522"/>
      <c r="E1148" s="522"/>
      <c r="F1148" s="522"/>
      <c r="G1148" s="522"/>
      <c r="H1148" s="522"/>
      <c r="I1148" s="522"/>
      <c r="J1148" s="522"/>
      <c r="M1148" s="450"/>
      <c r="N1148" s="451"/>
      <c r="O1148" s="450"/>
    </row>
    <row r="1149" spans="2:18" ht="36" customHeight="1">
      <c r="B1149" s="519"/>
      <c r="C1149" s="442"/>
      <c r="D1149" s="531"/>
      <c r="E1149" s="531"/>
      <c r="F1149" s="531"/>
      <c r="G1149" s="531"/>
      <c r="H1149" s="531"/>
      <c r="I1149" s="531"/>
      <c r="J1149" s="531"/>
      <c r="K1149" s="442"/>
      <c r="L1149" s="442"/>
      <c r="M1149" s="460"/>
      <c r="N1149" s="461"/>
      <c r="O1149" s="460"/>
      <c r="P1149" s="444"/>
      <c r="Q1149" s="442"/>
    </row>
    <row r="1150" spans="2:18" ht="31.5" customHeight="1">
      <c r="B1150" s="415"/>
      <c r="C1150" s="458">
        <f>C1129+0.1</f>
        <v>14.299999999999999</v>
      </c>
      <c r="D1150" s="437" t="s">
        <v>1100</v>
      </c>
      <c r="E1150" s="437"/>
      <c r="F1150" s="437"/>
      <c r="G1150" s="437"/>
      <c r="H1150" s="437"/>
      <c r="I1150" s="437"/>
      <c r="J1150" s="437"/>
      <c r="M1150" s="411"/>
      <c r="N1150" s="399"/>
      <c r="O1150" s="411"/>
      <c r="P1150" s="453"/>
    </row>
    <row r="1151" spans="2:18" ht="31.5" customHeight="1">
      <c r="B1151" s="415"/>
      <c r="C1151" s="436"/>
      <c r="H1151" s="485" t="s">
        <v>695</v>
      </c>
      <c r="I1151" s="437"/>
      <c r="J1151" s="485" t="s">
        <v>695</v>
      </c>
      <c r="K1151" s="485" t="s">
        <v>695</v>
      </c>
      <c r="L1151" s="437"/>
      <c r="M1151" s="492" t="s">
        <v>694</v>
      </c>
      <c r="N1151" s="492"/>
      <c r="O1151" s="492"/>
      <c r="P1151" s="453"/>
    </row>
    <row r="1152" spans="2:18" ht="31.5" customHeight="1">
      <c r="B1152" s="415"/>
      <c r="C1152" s="436"/>
      <c r="H1152" s="485" t="s">
        <v>698</v>
      </c>
      <c r="I1152" s="437"/>
      <c r="J1152" s="485" t="s">
        <v>697</v>
      </c>
      <c r="K1152" s="485" t="s">
        <v>696</v>
      </c>
      <c r="L1152" s="437"/>
      <c r="M1152" s="492" t="s">
        <v>695</v>
      </c>
      <c r="N1152" s="492"/>
      <c r="O1152" s="492" t="s">
        <v>353</v>
      </c>
      <c r="P1152" s="453"/>
    </row>
    <row r="1153" spans="2:22" ht="31.5" customHeight="1">
      <c r="B1153" s="415"/>
      <c r="C1153" s="436"/>
      <c r="H1153" s="378"/>
      <c r="J1153" s="378"/>
      <c r="K1153" s="378"/>
      <c r="M1153" s="411"/>
      <c r="N1153" s="399"/>
      <c r="O1153" s="411"/>
      <c r="P1153" s="453"/>
    </row>
    <row r="1154" spans="2:22" ht="31.5" customHeight="1">
      <c r="B1154" s="415"/>
      <c r="C1154" s="436"/>
      <c r="D1154" s="463" t="s">
        <v>699</v>
      </c>
      <c r="E1154" s="463"/>
      <c r="F1154" s="463"/>
      <c r="G1154" s="463"/>
      <c r="H1154" s="448">
        <f>-TrialBalanceC!N2</f>
        <v>0</v>
      </c>
      <c r="I1154" s="441"/>
      <c r="J1154" s="466">
        <f>-TrialBalanceB!N2</f>
        <v>0</v>
      </c>
      <c r="K1154" s="466">
        <f>-TrialBalanceA!N2</f>
        <v>0</v>
      </c>
      <c r="L1154" s="466"/>
      <c r="M1154" s="404">
        <f>-SUM(TrialBalance!L5:L32)-SUM(TrialBalance!L38:L150)</f>
        <v>0</v>
      </c>
      <c r="N1154" s="404"/>
      <c r="O1154" s="404">
        <f>SUM(H1154:N1154)</f>
        <v>0</v>
      </c>
      <c r="P1154" s="453"/>
      <c r="V1154" s="416" t="b">
        <f>O1154=O1132</f>
        <v>1</v>
      </c>
    </row>
    <row r="1155" spans="2:22" ht="31.5" customHeight="1">
      <c r="B1155" s="415"/>
      <c r="C1155" s="436"/>
      <c r="D1155" s="463"/>
      <c r="E1155" s="463"/>
      <c r="F1155" s="463"/>
      <c r="G1155" s="463"/>
      <c r="H1155" s="448"/>
      <c r="I1155" s="441"/>
      <c r="J1155" s="466"/>
      <c r="K1155" s="466"/>
      <c r="L1155" s="466"/>
      <c r="M1155" s="404"/>
      <c r="N1155" s="404"/>
      <c r="O1155" s="404"/>
      <c r="P1155" s="453"/>
    </row>
    <row r="1156" spans="2:22" ht="31.5" customHeight="1">
      <c r="B1156" s="415"/>
      <c r="C1156" s="436"/>
      <c r="D1156" s="463" t="s">
        <v>700</v>
      </c>
      <c r="E1156" s="463"/>
      <c r="F1156" s="463"/>
      <c r="G1156" s="463"/>
      <c r="H1156" s="441"/>
      <c r="I1156" s="441"/>
      <c r="J1156" s="441"/>
      <c r="K1156" s="441"/>
      <c r="L1156" s="441"/>
      <c r="M1156" s="411"/>
      <c r="N1156" s="411"/>
      <c r="O1156" s="411"/>
      <c r="P1156" s="453"/>
    </row>
    <row r="1157" spans="2:22" ht="31.5" customHeight="1">
      <c r="B1157" s="415"/>
      <c r="C1157" s="436"/>
      <c r="D1157" s="463" t="s">
        <v>198</v>
      </c>
      <c r="E1157" s="463"/>
      <c r="F1157" s="463"/>
      <c r="G1157" s="463"/>
      <c r="H1157" s="466">
        <f>IF(Criteria!$G$111=" "," ",-M1157/(1-Criteria!$J$111)*Criteria!$G$111)</f>
        <v>0</v>
      </c>
      <c r="I1157" s="441"/>
      <c r="J1157" s="466">
        <f>IF(Criteria!$H$111=" "," ",-M1157/(1-Criteria!$J$111)*Criteria!$H$111)</f>
        <v>0</v>
      </c>
      <c r="K1157" s="466">
        <f>-M1157/(1-Criteria!$J$111)*Criteria!$I$111</f>
        <v>0</v>
      </c>
      <c r="L1157" s="441"/>
      <c r="M1157" s="411">
        <f>ROUND(TrialBalance!L98*(1-Criteria!$J$111),0)</f>
        <v>0</v>
      </c>
      <c r="N1157" s="411"/>
      <c r="O1157" s="404">
        <f>ROUND(SUM(H1157:N1157),0)</f>
        <v>0</v>
      </c>
      <c r="P1157" s="453"/>
      <c r="R1157" s="432" t="str">
        <f>IF(M1157=0,"DELETE"," ")</f>
        <v>DELETE</v>
      </c>
    </row>
    <row r="1158" spans="2:22" ht="31.5" customHeight="1">
      <c r="B1158" s="415"/>
      <c r="C1158" s="436"/>
      <c r="D1158" s="463" t="s">
        <v>711</v>
      </c>
      <c r="E1158" s="463"/>
      <c r="F1158" s="463"/>
      <c r="G1158" s="463"/>
      <c r="H1158" s="466">
        <f>IF(Criteria!$G$111=" "," ",-M1158/(1-Criteria!$J$111)*Criteria!$G$111)</f>
        <v>0</v>
      </c>
      <c r="I1158" s="441"/>
      <c r="J1158" s="466">
        <f>IF(Criteria!$H$111=" "," ",-M1158/(1-Criteria!$J$111)*Criteria!$H$111)</f>
        <v>0</v>
      </c>
      <c r="K1158" s="466">
        <f>-M1158/(1-Criteria!$J$111)*Criteria!$I$111</f>
        <v>0</v>
      </c>
      <c r="L1158" s="441"/>
      <c r="M1158" s="411">
        <f>ROUND((TrialBalance!L121+TrialBalance!L122)*(1-Criteria!$J$111),0)</f>
        <v>0</v>
      </c>
      <c r="N1158" s="411"/>
      <c r="O1158" s="404">
        <f>ROUND(SUM(H1158:N1158),0)</f>
        <v>0</v>
      </c>
      <c r="P1158" s="453"/>
      <c r="R1158" s="432" t="str">
        <f>IF(M1158=0,"DELETE"," ")</f>
        <v>DELETE</v>
      </c>
    </row>
    <row r="1159" spans="2:22" ht="31.5" customHeight="1">
      <c r="B1159" s="415"/>
      <c r="C1159" s="436"/>
      <c r="D1159" s="463" t="s">
        <v>913</v>
      </c>
      <c r="E1159" s="463"/>
      <c r="F1159" s="463"/>
      <c r="G1159" s="463"/>
      <c r="H1159" s="466">
        <f>IF(Criteria!$G$111=" "," ",-M1159/(1-Criteria!$J$111)*Criteria!$G$111)</f>
        <v>0</v>
      </c>
      <c r="I1159" s="441"/>
      <c r="J1159" s="466">
        <f>IF(Criteria!$H$111=" "," ",-M1159/(1-Criteria!$J$111)*Criteria!$H$111)</f>
        <v>0</v>
      </c>
      <c r="K1159" s="466">
        <f>-M1159/(1-Criteria!$J$111)*Criteria!$I$111</f>
        <v>0</v>
      </c>
      <c r="L1159" s="441"/>
      <c r="M1159" s="411">
        <f>ROUND(TrialBalance!L136*(1-Criteria!$J$111),0)</f>
        <v>0</v>
      </c>
      <c r="N1159" s="411"/>
      <c r="O1159" s="404">
        <f>ROUND(SUM(H1159:N1159),0)</f>
        <v>0</v>
      </c>
      <c r="P1159" s="453"/>
      <c r="R1159" s="432" t="str">
        <f>IF(M1159=0,"DELETE"," ")</f>
        <v>DELETE</v>
      </c>
    </row>
    <row r="1160" spans="2:22" ht="31.5" customHeight="1">
      <c r="B1160" s="415"/>
      <c r="C1160" s="436"/>
      <c r="D1160" s="463" t="s">
        <v>957</v>
      </c>
      <c r="E1160" s="463"/>
      <c r="F1160" s="463"/>
      <c r="G1160" s="463"/>
      <c r="H1160" s="466"/>
      <c r="I1160" s="441"/>
      <c r="J1160" s="466"/>
      <c r="K1160" s="466"/>
      <c r="L1160" s="441"/>
      <c r="M1160" s="411"/>
      <c r="N1160" s="411"/>
      <c r="O1160" s="404"/>
      <c r="P1160" s="453"/>
      <c r="R1160" s="432" t="str">
        <f>R1161</f>
        <v>DELETE</v>
      </c>
    </row>
    <row r="1161" spans="2:22" ht="31.5" customHeight="1">
      <c r="B1161" s="415"/>
      <c r="C1161" s="436"/>
      <c r="D1161" s="463" t="s">
        <v>793</v>
      </c>
      <c r="E1161" s="463"/>
      <c r="F1161" s="463"/>
      <c r="G1161" s="463"/>
      <c r="H1161" s="466">
        <f>IF(Criteria!$G$111=" "," ",-M1161/(1-Criteria!$J$111)*Criteria!$G$111)</f>
        <v>0</v>
      </c>
      <c r="I1161" s="441"/>
      <c r="J1161" s="466">
        <f>IF(Criteria!$H$111=" "," ",-M1161/(1-Criteria!$J$111)*Criteria!$H$111)</f>
        <v>0</v>
      </c>
      <c r="K1161" s="466">
        <f>-M1161/(1-Criteria!$J$111)*Criteria!$I$111</f>
        <v>0</v>
      </c>
      <c r="L1161" s="441"/>
      <c r="M1161" s="411">
        <f>ROUND(TrialBalance!L135*(1-Criteria!$J$111),0)</f>
        <v>0</v>
      </c>
      <c r="N1161" s="411"/>
      <c r="O1161" s="404">
        <f t="shared" ref="O1161:O1172" si="47">ROUND(SUM(H1161:N1161),0)</f>
        <v>0</v>
      </c>
      <c r="P1161" s="453"/>
      <c r="R1161" s="432" t="str">
        <f t="shared" ref="R1161:R1173" si="48">IF(M1161=0,"DELETE"," ")</f>
        <v>DELETE</v>
      </c>
    </row>
    <row r="1162" spans="2:22" ht="31.5" customHeight="1">
      <c r="B1162" s="415"/>
      <c r="C1162" s="436"/>
      <c r="D1162" s="463" t="s">
        <v>592</v>
      </c>
      <c r="E1162" s="463"/>
      <c r="F1162" s="463"/>
      <c r="G1162" s="463"/>
      <c r="H1162" s="466">
        <f>IF(Criteria!$G$111=" "," ",-M1162/(1-Criteria!$J$111)*Criteria!$G$111)</f>
        <v>0</v>
      </c>
      <c r="I1162" s="441"/>
      <c r="J1162" s="466">
        <f>IF(Criteria!$H$111=" "," ",-M1162/(1-Criteria!$J$111)*Criteria!$H$111)</f>
        <v>0</v>
      </c>
      <c r="K1162" s="466">
        <f>-M1162/(1-Criteria!$J$111)*Criteria!$I$111</f>
        <v>0</v>
      </c>
      <c r="L1162" s="441"/>
      <c r="M1162" s="411">
        <f>ROUND(SUM(TrialBalance!L95:L97)*(1-Criteria!$J$111),0)</f>
        <v>0</v>
      </c>
      <c r="N1162" s="411"/>
      <c r="O1162" s="404">
        <f t="shared" si="47"/>
        <v>0</v>
      </c>
      <c r="P1162" s="453"/>
      <c r="R1162" s="432" t="str">
        <f t="shared" si="48"/>
        <v>DELETE</v>
      </c>
    </row>
    <row r="1163" spans="2:22" ht="31.5" customHeight="1">
      <c r="B1163" s="415"/>
      <c r="C1163" s="436"/>
      <c r="D1163" s="463" t="s">
        <v>205</v>
      </c>
      <c r="E1163" s="463"/>
      <c r="F1163" s="463"/>
      <c r="G1163" s="463"/>
      <c r="H1163" s="466">
        <f>IF(Criteria!$G$111=" "," ",-M1163/(1-Criteria!$J$111)*Criteria!$G$111)</f>
        <v>0</v>
      </c>
      <c r="I1163" s="441"/>
      <c r="J1163" s="466">
        <f>IF(Criteria!$H$111=" "," ",-M1163/(1-Criteria!$J$111)*Criteria!$H$111)</f>
        <v>0</v>
      </c>
      <c r="K1163" s="466">
        <f>-M1163/(1-Criteria!$J$111)*Criteria!$I$111</f>
        <v>0</v>
      </c>
      <c r="L1163" s="441"/>
      <c r="M1163" s="411">
        <f>ROUND(TrialBalance!L102*(1-Criteria!$J$111),0)</f>
        <v>0</v>
      </c>
      <c r="N1163" s="411"/>
      <c r="O1163" s="404">
        <f t="shared" si="47"/>
        <v>0</v>
      </c>
      <c r="P1163" s="453"/>
      <c r="R1163" s="432" t="str">
        <f t="shared" si="48"/>
        <v>DELETE</v>
      </c>
    </row>
    <row r="1164" spans="2:22" ht="31.5" customHeight="1">
      <c r="B1164" s="415"/>
      <c r="C1164" s="436"/>
      <c r="D1164" s="463" t="s">
        <v>258</v>
      </c>
      <c r="E1164" s="463"/>
      <c r="F1164" s="463"/>
      <c r="G1164" s="463"/>
      <c r="H1164" s="466">
        <f>IF(Criteria!$G$111=" "," ",-M1164/(1-Criteria!$J$111)*Criteria!$G$111)</f>
        <v>0</v>
      </c>
      <c r="I1164" s="441"/>
      <c r="J1164" s="466">
        <f>IF(Criteria!$H$111=" "," ",-M1164/(1-Criteria!$J$111)*Criteria!$H$111)</f>
        <v>0</v>
      </c>
      <c r="K1164" s="466">
        <f>-M1164/(1-Criteria!$J$111)*Criteria!$I$111</f>
        <v>0</v>
      </c>
      <c r="L1164" s="441"/>
      <c r="M1164" s="411">
        <f>ROUND((SUM(TrialBalance!L43:L44)+SUM(TrialBalance!L105:L106))*(1-Criteria!$J$111),0)</f>
        <v>0</v>
      </c>
      <c r="N1164" s="411"/>
      <c r="O1164" s="404">
        <f t="shared" si="47"/>
        <v>0</v>
      </c>
      <c r="P1164" s="453"/>
      <c r="R1164" s="432" t="str">
        <f t="shared" si="48"/>
        <v>DELETE</v>
      </c>
    </row>
    <row r="1165" spans="2:22" ht="31.5" customHeight="1">
      <c r="B1165" s="415"/>
      <c r="C1165" s="436"/>
      <c r="D1165" s="463" t="s">
        <v>915</v>
      </c>
      <c r="E1165" s="463"/>
      <c r="F1165" s="463"/>
      <c r="G1165" s="463"/>
      <c r="H1165" s="466">
        <f>IF(Criteria!$G$111=" "," ",-M1165/(1-Criteria!$J$111)*Criteria!$G$111)</f>
        <v>0</v>
      </c>
      <c r="I1165" s="441"/>
      <c r="J1165" s="466">
        <f>IF(Criteria!$H$111=" "," ",-M1165/(1-Criteria!$J$111)*Criteria!$H$111)</f>
        <v>0</v>
      </c>
      <c r="K1165" s="466">
        <f>-M1165/(1-Criteria!$J$111)*Criteria!$I$111</f>
        <v>0</v>
      </c>
      <c r="L1165" s="441"/>
      <c r="M1165" s="411">
        <f>ROUND(TrialBalance!L137*(1-Criteria!$J$111),0)</f>
        <v>0</v>
      </c>
      <c r="N1165" s="411"/>
      <c r="O1165" s="404">
        <f t="shared" ref="O1165" si="49">ROUND(SUM(H1165:N1165),0)</f>
        <v>0</v>
      </c>
      <c r="P1165" s="453"/>
      <c r="R1165" s="432" t="str">
        <f>IF(M1165=0,"DELETE"," ")</f>
        <v>DELETE</v>
      </c>
    </row>
    <row r="1166" spans="2:22" ht="31.5" customHeight="1">
      <c r="B1166" s="415"/>
      <c r="C1166" s="436"/>
      <c r="D1166" s="463" t="s">
        <v>259</v>
      </c>
      <c r="E1166" s="463"/>
      <c r="F1166" s="463"/>
      <c r="G1166" s="463"/>
      <c r="H1166" s="466">
        <f>IF(Criteria!$G$111=" "," ",-M1166/(1-Criteria!$J$111)*Criteria!$G$111)</f>
        <v>0</v>
      </c>
      <c r="I1166" s="441"/>
      <c r="J1166" s="466">
        <f>IF(Criteria!$H$111=" "," ",-M1166/(1-Criteria!$J$111)*Criteria!$H$111)</f>
        <v>0</v>
      </c>
      <c r="K1166" s="466">
        <f>-M1166/(1-Criteria!$J$111)*Criteria!$I$111</f>
        <v>0</v>
      </c>
      <c r="L1166" s="441"/>
      <c r="M1166" s="411">
        <f>ROUND(TrialBalance!L48*(1-Criteria!$J$111),0)</f>
        <v>0</v>
      </c>
      <c r="N1166" s="411"/>
      <c r="O1166" s="404">
        <f t="shared" si="47"/>
        <v>0</v>
      </c>
      <c r="P1166" s="453"/>
      <c r="R1166" s="432" t="str">
        <f t="shared" si="48"/>
        <v>DELETE</v>
      </c>
    </row>
    <row r="1167" spans="2:22" ht="31.5" customHeight="1">
      <c r="B1167" s="415"/>
      <c r="C1167" s="436"/>
      <c r="D1167" s="463" t="s">
        <v>162</v>
      </c>
      <c r="E1167" s="463"/>
      <c r="F1167" s="463"/>
      <c r="G1167" s="463"/>
      <c r="H1167" s="466">
        <f>IF(Criteria!$G$111=" "," ",-M1167/(1-Criteria!$J$111)*Criteria!$G$111)</f>
        <v>0</v>
      </c>
      <c r="I1167" s="441"/>
      <c r="J1167" s="466">
        <f>IF(Criteria!$H$111=" "," ",-M1167/(1-Criteria!$J$111)*Criteria!$H$111)</f>
        <v>0</v>
      </c>
      <c r="K1167" s="466">
        <f>-M1167/(1-Criteria!$J$111)*Criteria!$I$111</f>
        <v>0</v>
      </c>
      <c r="L1167" s="441"/>
      <c r="M1167" s="411">
        <f>ROUND(TrialBalance!L49*(1-Criteria!$J$111),0)</f>
        <v>0</v>
      </c>
      <c r="N1167" s="411"/>
      <c r="O1167" s="404">
        <f t="shared" si="47"/>
        <v>0</v>
      </c>
      <c r="P1167" s="453"/>
      <c r="R1167" s="432" t="str">
        <f t="shared" si="48"/>
        <v>DELETE</v>
      </c>
    </row>
    <row r="1168" spans="2:22" ht="31.5" customHeight="1">
      <c r="B1168" s="415"/>
      <c r="C1168" s="436"/>
      <c r="D1168" s="463" t="s">
        <v>848</v>
      </c>
      <c r="E1168" s="463"/>
      <c r="F1168" s="463"/>
      <c r="G1168" s="463"/>
      <c r="H1168" s="466">
        <f>IF(Criteria!$G$111=" "," ",-M1168/(1-Criteria!$J$111)*Criteria!$G$111)</f>
        <v>0</v>
      </c>
      <c r="I1168" s="441"/>
      <c r="J1168" s="466">
        <f>IF(Criteria!$H$111=" "," ",-M1168/(1-Criteria!$J$111)*Criteria!$H$111)</f>
        <v>0</v>
      </c>
      <c r="K1168" s="466">
        <f>-M1168/(1-Criteria!$J$111)*Criteria!$I$111</f>
        <v>0</v>
      </c>
      <c r="L1168" s="441"/>
      <c r="M1168" s="411">
        <f>ROUND(TrialBalance!L125*(1-Criteria!$J$111),0)</f>
        <v>0</v>
      </c>
      <c r="N1168" s="411"/>
      <c r="O1168" s="404">
        <f t="shared" si="47"/>
        <v>0</v>
      </c>
      <c r="P1168" s="453"/>
      <c r="R1168" s="432" t="str">
        <f t="shared" si="48"/>
        <v>DELETE</v>
      </c>
    </row>
    <row r="1169" spans="2:22" ht="31.5" customHeight="1">
      <c r="B1169" s="415"/>
      <c r="C1169" s="436"/>
      <c r="D1169" s="463" t="s">
        <v>279</v>
      </c>
      <c r="E1169" s="463"/>
      <c r="F1169" s="463"/>
      <c r="G1169" s="463"/>
      <c r="H1169" s="466">
        <f>IF(Criteria!$G$111=" "," ",-M1169/(1-Criteria!$J$111)*Criteria!$G$111)</f>
        <v>0</v>
      </c>
      <c r="I1169" s="441"/>
      <c r="J1169" s="466">
        <f>IF(Criteria!$H$111=" "," ",-M1169/(1-Criteria!$J$111)*Criteria!$H$111)</f>
        <v>0</v>
      </c>
      <c r="K1169" s="466">
        <f>-M1169/(1-Criteria!$J$111)*Criteria!$I$111</f>
        <v>0</v>
      </c>
      <c r="L1169" s="441"/>
      <c r="M1169" s="411">
        <f>ROUND(TrialBalance!L119*(1-Criteria!$J$111),0)</f>
        <v>0</v>
      </c>
      <c r="N1169" s="411"/>
      <c r="O1169" s="404">
        <f t="shared" si="47"/>
        <v>0</v>
      </c>
      <c r="P1169" s="453"/>
      <c r="R1169" s="432" t="str">
        <f t="shared" si="48"/>
        <v>DELETE</v>
      </c>
    </row>
    <row r="1170" spans="2:22" ht="31.5" customHeight="1">
      <c r="B1170" s="415"/>
      <c r="C1170" s="436"/>
      <c r="D1170" s="463" t="s">
        <v>249</v>
      </c>
      <c r="E1170" s="463"/>
      <c r="F1170" s="463"/>
      <c r="G1170" s="463"/>
      <c r="H1170" s="466">
        <f>IF(Criteria!$G$111=" "," ",-M1170/(1-Criteria!$J$111)*Criteria!$G$111)</f>
        <v>0</v>
      </c>
      <c r="I1170" s="441"/>
      <c r="J1170" s="466">
        <f>IF(Criteria!$H$111=" "," ",-M1170/(1-Criteria!$J$111)*Criteria!$H$111)</f>
        <v>0</v>
      </c>
      <c r="K1170" s="466">
        <f>-M1170/(1-Criteria!$J$111)*Criteria!$I$111</f>
        <v>0</v>
      </c>
      <c r="L1170" s="441"/>
      <c r="M1170" s="411">
        <f>ROUND(TrialBalance!L123*(1-Criteria!$J$111),0)</f>
        <v>0</v>
      </c>
      <c r="N1170" s="411"/>
      <c r="O1170" s="404">
        <f t="shared" si="47"/>
        <v>0</v>
      </c>
      <c r="P1170" s="453"/>
      <c r="R1170" s="432" t="str">
        <f t="shared" si="48"/>
        <v>DELETE</v>
      </c>
    </row>
    <row r="1171" spans="2:22" ht="31.5" customHeight="1">
      <c r="B1171" s="415"/>
      <c r="C1171" s="436"/>
      <c r="D1171" s="463" t="s">
        <v>76</v>
      </c>
      <c r="E1171" s="463"/>
      <c r="F1171" s="463"/>
      <c r="G1171" s="463"/>
      <c r="H1171" s="466">
        <f>IF(Criteria!$G$111=" "," ",-M1171/(1-Criteria!$J$111)*Criteria!$G$111)</f>
        <v>0</v>
      </c>
      <c r="I1171" s="441"/>
      <c r="J1171" s="466">
        <f>IF(Criteria!$H$111=" "," ",-M1171/(1-Criteria!$J$111)*Criteria!$H$111)</f>
        <v>0</v>
      </c>
      <c r="K1171" s="466">
        <f>-M1171/(1-Criteria!$J$111)*Criteria!$I$111</f>
        <v>0</v>
      </c>
      <c r="L1171" s="441"/>
      <c r="M1171" s="411">
        <f>ROUND(TrialBalance!L66*(1-Criteria!$J$111),0)</f>
        <v>0</v>
      </c>
      <c r="N1171" s="411"/>
      <c r="O1171" s="404">
        <f t="shared" si="47"/>
        <v>0</v>
      </c>
      <c r="P1171" s="453"/>
      <c r="R1171" s="432" t="str">
        <f t="shared" si="48"/>
        <v>DELETE</v>
      </c>
    </row>
    <row r="1172" spans="2:22" ht="31.5" customHeight="1">
      <c r="B1172" s="415"/>
      <c r="C1172" s="436"/>
      <c r="D1172" s="463" t="s">
        <v>72</v>
      </c>
      <c r="E1172" s="463"/>
      <c r="F1172" s="463"/>
      <c r="G1172" s="463"/>
      <c r="H1172" s="466">
        <f>IF(Criteria!$G$111=" "," ",-M1172/(1-Criteria!$J$111)*Criteria!$G$111)</f>
        <v>0</v>
      </c>
      <c r="I1172" s="441"/>
      <c r="J1172" s="466">
        <f>IF(Criteria!$H$111=" "," ",-M1172/(1-Criteria!$J$111)*Criteria!$H$111)</f>
        <v>0</v>
      </c>
      <c r="K1172" s="466">
        <f>-M1172/(1-Criteria!$J$111)*Criteria!$I$111</f>
        <v>0</v>
      </c>
      <c r="L1172" s="441"/>
      <c r="M1172" s="411">
        <f>ROUND(TrialBalance!L64*(1-Criteria!$J$111),0)</f>
        <v>0</v>
      </c>
      <c r="N1172" s="411"/>
      <c r="O1172" s="404">
        <f t="shared" si="47"/>
        <v>0</v>
      </c>
      <c r="P1172" s="453"/>
      <c r="R1172" s="432" t="str">
        <f t="shared" si="48"/>
        <v>DELETE</v>
      </c>
    </row>
    <row r="1173" spans="2:22" ht="31.5" customHeight="1">
      <c r="B1173" s="415"/>
      <c r="C1173" s="436"/>
      <c r="D1173" s="463" t="s">
        <v>801</v>
      </c>
      <c r="E1173" s="463"/>
      <c r="F1173" s="463"/>
      <c r="G1173" s="463"/>
      <c r="H1173" s="466">
        <f>IF(Criteria!$G$111=" "," ",-M1173/(1-Criteria!$J$111)*Criteria!$G$111)</f>
        <v>0</v>
      </c>
      <c r="I1173" s="441"/>
      <c r="J1173" s="466">
        <f>IF(Criteria!$H$111=" "," ",-M1173/(1-Criteria!$J$111)*Criteria!$H$111)</f>
        <v>0</v>
      </c>
      <c r="K1173" s="466">
        <f>-M1173/(1-Criteria!$J$111)*Criteria!$I$111</f>
        <v>0</v>
      </c>
      <c r="L1173" s="441"/>
      <c r="M1173" s="411">
        <f>ROUND(TrialBalance!L46*(1-Criteria!$J$111),0)</f>
        <v>0</v>
      </c>
      <c r="N1173" s="411"/>
      <c r="O1173" s="404">
        <f>ROUND(SUM(H1173:N1173),0)</f>
        <v>0</v>
      </c>
      <c r="P1173" s="453"/>
      <c r="R1173" s="432" t="str">
        <f t="shared" si="48"/>
        <v>DELETE</v>
      </c>
    </row>
    <row r="1174" spans="2:22" ht="9" customHeight="1">
      <c r="B1174" s="415"/>
      <c r="C1174" s="436"/>
      <c r="D1174" s="463"/>
      <c r="E1174" s="463"/>
      <c r="F1174" s="463"/>
      <c r="G1174" s="463"/>
      <c r="H1174" s="467"/>
      <c r="I1174" s="467"/>
      <c r="J1174" s="467"/>
      <c r="K1174" s="467"/>
      <c r="L1174" s="467"/>
      <c r="M1174" s="408"/>
      <c r="N1174" s="408"/>
      <c r="O1174" s="408"/>
      <c r="P1174" s="453"/>
    </row>
    <row r="1175" spans="2:22" ht="9" customHeight="1">
      <c r="B1175" s="415"/>
      <c r="C1175" s="436"/>
      <c r="D1175" s="463"/>
      <c r="E1175" s="463"/>
      <c r="F1175" s="463"/>
      <c r="G1175" s="463"/>
      <c r="H1175" s="441"/>
      <c r="I1175" s="441"/>
      <c r="J1175" s="441"/>
      <c r="K1175" s="441"/>
      <c r="L1175" s="441"/>
      <c r="M1175" s="411"/>
      <c r="N1175" s="411"/>
      <c r="O1175" s="411"/>
      <c r="P1175" s="453"/>
    </row>
    <row r="1176" spans="2:22" ht="31.5" customHeight="1">
      <c r="B1176" s="415"/>
      <c r="C1176" s="436"/>
      <c r="D1176" s="463"/>
      <c r="E1176" s="463"/>
      <c r="F1176" s="463"/>
      <c r="G1176" s="463"/>
      <c r="H1176" s="466">
        <f>SUM(H1154:H1174)</f>
        <v>0</v>
      </c>
      <c r="I1176" s="441"/>
      <c r="J1176" s="466">
        <f>SUM(J1154:J1174)</f>
        <v>0</v>
      </c>
      <c r="K1176" s="466">
        <f>SUM(K1154:K1174)</f>
        <v>0</v>
      </c>
      <c r="L1176" s="441"/>
      <c r="M1176" s="466">
        <f>SUM(M1154:M1174)</f>
        <v>0</v>
      </c>
      <c r="N1176" s="411"/>
      <c r="O1176" s="466">
        <f>SUM(O1154:O1174)</f>
        <v>0</v>
      </c>
      <c r="P1176" s="453"/>
      <c r="V1176" s="416" t="b">
        <f>O1176=O1154</f>
        <v>1</v>
      </c>
    </row>
    <row r="1177" spans="2:22" ht="31.5" customHeight="1">
      <c r="B1177" s="415"/>
      <c r="C1177" s="436"/>
      <c r="D1177" s="463" t="s">
        <v>846</v>
      </c>
      <c r="E1177" s="463"/>
      <c r="F1177" s="463"/>
      <c r="G1177" s="463"/>
      <c r="H1177" s="448">
        <f>Criteria!G113</f>
        <v>0</v>
      </c>
      <c r="I1177" s="441"/>
      <c r="J1177" s="466">
        <f>Criteria!H113</f>
        <v>0</v>
      </c>
      <c r="K1177" s="466">
        <f>Criteria!I113</f>
        <v>0</v>
      </c>
      <c r="L1177" s="466"/>
      <c r="M1177" s="466">
        <f>Criteria!J113</f>
        <v>0</v>
      </c>
      <c r="N1177" s="468"/>
      <c r="O1177" s="404">
        <f>SUM(H1177:N1177)</f>
        <v>0</v>
      </c>
      <c r="P1177" s="453"/>
    </row>
    <row r="1178" spans="2:22" ht="9" customHeight="1">
      <c r="B1178" s="415"/>
      <c r="C1178" s="436"/>
      <c r="D1178" s="463"/>
      <c r="E1178" s="463"/>
      <c r="F1178" s="463"/>
      <c r="G1178" s="463"/>
      <c r="H1178" s="450"/>
      <c r="I1178" s="467"/>
      <c r="J1178" s="469"/>
      <c r="K1178" s="469"/>
      <c r="L1178" s="469"/>
      <c r="M1178" s="469"/>
      <c r="N1178" s="470"/>
      <c r="O1178" s="408"/>
      <c r="P1178" s="453"/>
    </row>
    <row r="1179" spans="2:22" ht="9" customHeight="1">
      <c r="B1179" s="415"/>
      <c r="C1179" s="436"/>
      <c r="D1179" s="463"/>
      <c r="E1179" s="463"/>
      <c r="F1179" s="463"/>
      <c r="G1179" s="463"/>
      <c r="H1179" s="448"/>
      <c r="I1179" s="441"/>
      <c r="J1179" s="466"/>
      <c r="K1179" s="466"/>
      <c r="L1179" s="466"/>
      <c r="M1179" s="466"/>
      <c r="N1179" s="468"/>
      <c r="O1179" s="404"/>
      <c r="P1179" s="453"/>
    </row>
    <row r="1180" spans="2:22" ht="31.5" customHeight="1">
      <c r="B1180" s="415"/>
      <c r="C1180" s="436"/>
      <c r="D1180" s="463" t="s">
        <v>847</v>
      </c>
      <c r="E1180" s="463"/>
      <c r="F1180" s="463"/>
      <c r="G1180" s="463"/>
      <c r="H1180" s="466">
        <f>SUM(H1176:H1178)</f>
        <v>0</v>
      </c>
      <c r="I1180" s="441"/>
      <c r="J1180" s="466">
        <f>SUM(J1176:J1178)</f>
        <v>0</v>
      </c>
      <c r="K1180" s="466">
        <f>SUM(K1176:K1178)</f>
        <v>0</v>
      </c>
      <c r="L1180" s="441"/>
      <c r="M1180" s="466">
        <f>SUM(M1176:M1178)</f>
        <v>0</v>
      </c>
      <c r="N1180" s="411"/>
      <c r="O1180" s="466">
        <f>SUM(O1176:O1178)</f>
        <v>0</v>
      </c>
      <c r="P1180" s="453"/>
      <c r="V1180" s="419" t="b">
        <f>SUM(H1180:M1180)=O1180</f>
        <v>1</v>
      </c>
    </row>
    <row r="1181" spans="2:22" ht="9" customHeight="1" thickBot="1">
      <c r="B1181" s="415"/>
      <c r="C1181" s="436"/>
      <c r="D1181" s="463"/>
      <c r="E1181" s="463"/>
      <c r="F1181" s="463"/>
      <c r="G1181" s="463"/>
      <c r="H1181" s="471"/>
      <c r="I1181" s="471"/>
      <c r="J1181" s="471"/>
      <c r="K1181" s="471"/>
      <c r="L1181" s="471"/>
      <c r="M1181" s="409"/>
      <c r="N1181" s="409"/>
      <c r="O1181" s="409"/>
      <c r="P1181" s="453"/>
    </row>
    <row r="1182" spans="2:22" ht="9" customHeight="1" thickTop="1">
      <c r="B1182" s="415"/>
      <c r="C1182" s="436"/>
      <c r="D1182" s="484"/>
      <c r="E1182" s="484"/>
      <c r="F1182" s="484"/>
      <c r="G1182" s="484"/>
      <c r="H1182" s="441"/>
      <c r="I1182" s="441"/>
      <c r="J1182" s="441"/>
      <c r="K1182" s="441"/>
      <c r="L1182" s="441"/>
      <c r="M1182" s="411"/>
      <c r="N1182" s="411"/>
      <c r="O1182" s="411"/>
      <c r="P1182" s="453"/>
    </row>
    <row r="1183" spans="2:22" ht="31.5" customHeight="1">
      <c r="B1183" s="415"/>
      <c r="C1183" s="436"/>
      <c r="M1183" s="411"/>
      <c r="N1183" s="399"/>
      <c r="O1183" s="411"/>
      <c r="P1183" s="453"/>
    </row>
    <row r="1184" spans="2:22" ht="31.5" customHeight="1">
      <c r="B1184" s="415"/>
      <c r="C1184" s="436"/>
      <c r="M1184" s="411"/>
      <c r="N1184" s="399"/>
      <c r="O1184" s="411"/>
      <c r="P1184" s="453"/>
    </row>
    <row r="1185" spans="2:21" ht="31.5" customHeight="1">
      <c r="B1185" s="415"/>
      <c r="C1185" s="436"/>
      <c r="M1185" s="411"/>
      <c r="N1185" s="399"/>
      <c r="O1185" s="411"/>
      <c r="P1185" s="453"/>
    </row>
    <row r="1186" spans="2:21" ht="31.5" customHeight="1">
      <c r="B1186" s="415"/>
      <c r="C1186" s="436"/>
      <c r="M1186" s="404"/>
      <c r="N1186" s="381"/>
      <c r="O1186" s="404"/>
    </row>
    <row r="1187" spans="2:21" ht="36" customHeight="1">
      <c r="B1187" s="441"/>
      <c r="C1187" s="522"/>
      <c r="D1187" s="522"/>
      <c r="E1187" s="522"/>
      <c r="F1187" s="522"/>
      <c r="G1187" s="522"/>
      <c r="H1187" s="522"/>
      <c r="I1187" s="522"/>
      <c r="J1187" s="522"/>
      <c r="M1187" s="449"/>
      <c r="N1187" s="449"/>
      <c r="O1187" s="381" t="s">
        <v>102</v>
      </c>
      <c r="Q1187" s="378">
        <f>MAX($Q$104:Q1186)+1</f>
        <v>26</v>
      </c>
      <c r="R1187" s="432" t="str">
        <f>R$1220</f>
        <v>DELETE</v>
      </c>
    </row>
    <row r="1188" spans="2:21" ht="36" customHeight="1">
      <c r="B1188" s="441"/>
      <c r="C1188" s="522"/>
      <c r="D1188" s="530" t="str">
        <f>Criteria!E9</f>
        <v>ABC PARTNERSHIP</v>
      </c>
      <c r="E1188" s="522"/>
      <c r="F1188" s="522"/>
      <c r="G1188" s="522"/>
      <c r="H1188" s="522"/>
      <c r="I1188" s="522"/>
      <c r="J1188" s="522"/>
      <c r="M1188" s="449"/>
      <c r="N1188" s="449"/>
      <c r="O1188" s="431"/>
      <c r="R1188" s="432" t="str">
        <f>R$1220</f>
        <v>DELETE</v>
      </c>
    </row>
    <row r="1189" spans="2:21" ht="36" customHeight="1">
      <c r="B1189" s="441"/>
      <c r="C1189" s="522"/>
      <c r="D1189" s="530" t="str">
        <f>Criteria!E10</f>
        <v>T/A SEAFRONT HOTEL, SEAFRONT RESTAURANT AND SURF SHOP</v>
      </c>
      <c r="E1189" s="522"/>
      <c r="F1189" s="522"/>
      <c r="G1189" s="522"/>
      <c r="H1189" s="522"/>
      <c r="I1189" s="522"/>
      <c r="J1189" s="522"/>
      <c r="M1189" s="449"/>
      <c r="N1189" s="449"/>
      <c r="O1189" s="449"/>
      <c r="R1189" s="432" t="str">
        <f>IF(R$1220="DELETE","DELETE",IF(D1189=0,"DELETE"," "))</f>
        <v>DELETE</v>
      </c>
    </row>
    <row r="1190" spans="2:21" ht="36" customHeight="1">
      <c r="B1190" s="441"/>
      <c r="C1190" s="522"/>
      <c r="D1190" s="522"/>
      <c r="E1190" s="522"/>
      <c r="F1190" s="522"/>
      <c r="G1190" s="522"/>
      <c r="H1190" s="522"/>
      <c r="I1190" s="522"/>
      <c r="J1190" s="522"/>
      <c r="M1190" s="449"/>
      <c r="N1190" s="449"/>
      <c r="O1190" s="449"/>
      <c r="R1190" s="432" t="str">
        <f>R$1220</f>
        <v>DELETE</v>
      </c>
    </row>
    <row r="1191" spans="2:21" ht="36" customHeight="1">
      <c r="B1191" s="441"/>
      <c r="C1191" s="522"/>
      <c r="D1191" s="530" t="s">
        <v>349</v>
      </c>
      <c r="E1191" s="522"/>
      <c r="F1191" s="522"/>
      <c r="G1191" s="522"/>
      <c r="H1191" s="522"/>
      <c r="I1191" s="522"/>
      <c r="J1191" s="522"/>
      <c r="M1191" s="449"/>
      <c r="N1191" s="449"/>
      <c r="O1191" s="449"/>
      <c r="R1191" s="432" t="str">
        <f t="shared" ref="R1191:R1198" si="50">R$1220</f>
        <v>DELETE</v>
      </c>
    </row>
    <row r="1192" spans="2:21" ht="36" customHeight="1">
      <c r="B1192" s="441"/>
      <c r="C1192" s="522"/>
      <c r="D1192" s="530" t="str">
        <f>Criteria!E18</f>
        <v>28 FEBRUARY 2026</v>
      </c>
      <c r="E1192" s="522"/>
      <c r="F1192" s="522"/>
      <c r="G1192" s="522"/>
      <c r="H1192" s="522"/>
      <c r="I1192" s="522"/>
      <c r="J1192" s="522" t="s">
        <v>239</v>
      </c>
      <c r="M1192" s="449"/>
      <c r="N1192" s="449"/>
      <c r="O1192" s="449"/>
      <c r="R1192" s="432" t="str">
        <f t="shared" si="50"/>
        <v>DELETE</v>
      </c>
    </row>
    <row r="1193" spans="2:21" ht="36" customHeight="1">
      <c r="B1193" s="441"/>
      <c r="C1193" s="522"/>
      <c r="D1193" s="522"/>
      <c r="E1193" s="522"/>
      <c r="F1193" s="522"/>
      <c r="G1193" s="522"/>
      <c r="H1193" s="522"/>
      <c r="I1193" s="522"/>
      <c r="J1193" s="522"/>
      <c r="M1193" s="451"/>
      <c r="N1193" s="451"/>
      <c r="O1193" s="451"/>
      <c r="R1193" s="432" t="str">
        <f t="shared" si="50"/>
        <v>DELETE</v>
      </c>
    </row>
    <row r="1194" spans="2:21" ht="36" customHeight="1">
      <c r="B1194" s="519"/>
      <c r="C1194" s="531"/>
      <c r="D1194" s="531"/>
      <c r="E1194" s="531"/>
      <c r="F1194" s="531"/>
      <c r="G1194" s="531"/>
      <c r="H1194" s="531"/>
      <c r="I1194" s="531"/>
      <c r="J1194" s="531"/>
      <c r="K1194" s="442"/>
      <c r="L1194" s="442"/>
      <c r="M1194" s="461"/>
      <c r="N1194" s="461"/>
      <c r="O1194" s="461"/>
      <c r="P1194" s="444"/>
      <c r="Q1194" s="442"/>
      <c r="R1194" s="432" t="str">
        <f t="shared" si="50"/>
        <v>DELETE</v>
      </c>
    </row>
    <row r="1195" spans="2:21" ht="36" customHeight="1">
      <c r="B1195" s="441"/>
      <c r="C1195" s="522"/>
      <c r="D1195" s="522"/>
      <c r="E1195" s="522"/>
      <c r="F1195" s="522"/>
      <c r="G1195" s="522"/>
      <c r="H1195" s="522"/>
      <c r="I1195" s="522"/>
      <c r="J1195" s="522"/>
      <c r="M1195" s="379">
        <f>Criteria!E20</f>
        <v>2026</v>
      </c>
      <c r="N1195" s="379"/>
      <c r="O1195" s="379">
        <f>Criteria!E25</f>
        <v>2025</v>
      </c>
      <c r="R1195" s="432" t="str">
        <f t="shared" si="50"/>
        <v>DELETE</v>
      </c>
    </row>
    <row r="1196" spans="2:21" ht="36" customHeight="1">
      <c r="B1196" s="415"/>
      <c r="C1196" s="530"/>
      <c r="D1196" s="522"/>
      <c r="E1196" s="522"/>
      <c r="F1196" s="522"/>
      <c r="G1196" s="522"/>
      <c r="H1196" s="522"/>
      <c r="I1196" s="522"/>
      <c r="J1196" s="522"/>
      <c r="M1196" s="381"/>
      <c r="N1196" s="381"/>
      <c r="O1196" s="381"/>
      <c r="R1196" s="432" t="str">
        <f t="shared" si="50"/>
        <v>DELETE</v>
      </c>
    </row>
    <row r="1197" spans="2:21" ht="36" customHeight="1">
      <c r="B1197" s="415">
        <f>MAX($B$448:B1196)+1</f>
        <v>15</v>
      </c>
      <c r="C1197" s="530" t="str">
        <f>IF(COUNTIF(TrialBalance!L164:L178,"&lt;0")&gt;1,"Interest bearing borrowings",IF(COUNTIF(TrialBalance!N164:N178,"&lt;0")&gt;1,"Interest bearing borrowings","Interest bearing borrowing"))</f>
        <v>Interest bearing borrowing</v>
      </c>
      <c r="D1197" s="522"/>
      <c r="E1197" s="522"/>
      <c r="F1197" s="522"/>
      <c r="G1197" s="522"/>
      <c r="H1197" s="522"/>
      <c r="I1197" s="522"/>
      <c r="J1197" s="522"/>
      <c r="M1197" s="381"/>
      <c r="N1197" s="381"/>
      <c r="O1197" s="381"/>
      <c r="R1197" s="432" t="str">
        <f t="shared" si="50"/>
        <v>DELETE</v>
      </c>
      <c r="S1197" s="419">
        <f>SUM(M1199:M1214)</f>
        <v>0</v>
      </c>
      <c r="T1197" s="419"/>
      <c r="U1197" s="419">
        <f>SUM(O1199:O1214)</f>
        <v>0</v>
      </c>
    </row>
    <row r="1198" spans="2:21" ht="36" customHeight="1">
      <c r="B1198" s="415"/>
      <c r="C1198" s="530"/>
      <c r="D1198" s="522"/>
      <c r="E1198" s="522"/>
      <c r="F1198" s="522"/>
      <c r="G1198" s="522"/>
      <c r="H1198" s="522"/>
      <c r="I1198" s="522"/>
      <c r="J1198" s="522"/>
      <c r="M1198" s="381"/>
      <c r="N1198" s="381"/>
      <c r="O1198" s="381"/>
      <c r="R1198" s="432" t="str">
        <f t="shared" si="50"/>
        <v>DELETE</v>
      </c>
      <c r="S1198" s="419"/>
      <c r="T1198" s="419"/>
      <c r="U1198" s="419"/>
    </row>
    <row r="1199" spans="2:21" ht="36" customHeight="1">
      <c r="B1199" s="415"/>
      <c r="C1199" s="522">
        <f>TrialBalance!C164</f>
        <v>0</v>
      </c>
      <c r="D1199" s="533"/>
      <c r="E1199" s="522"/>
      <c r="F1199" s="522"/>
      <c r="G1199" s="522"/>
      <c r="H1199" s="522"/>
      <c r="I1199" s="522"/>
      <c r="J1199" s="522"/>
      <c r="M1199" s="381">
        <f>-TrialBalance!L164</f>
        <v>0</v>
      </c>
      <c r="N1199" s="381"/>
      <c r="O1199" s="381">
        <f>-TrialBalance!N164</f>
        <v>0</v>
      </c>
      <c r="R1199" s="432" t="str">
        <f>IF(M1199+O1199=0,"DELETE"," ")</f>
        <v>DELETE</v>
      </c>
    </row>
    <row r="1200" spans="2:21" ht="36" customHeight="1">
      <c r="B1200" s="415"/>
      <c r="C1200" s="522">
        <f>TrialBalance!C165</f>
        <v>0</v>
      </c>
      <c r="D1200" s="533"/>
      <c r="E1200" s="522"/>
      <c r="F1200" s="522"/>
      <c r="G1200" s="522"/>
      <c r="H1200" s="522"/>
      <c r="I1200" s="522"/>
      <c r="J1200" s="522"/>
      <c r="M1200" s="381">
        <f>-TrialBalance!L165</f>
        <v>0</v>
      </c>
      <c r="N1200" s="381"/>
      <c r="O1200" s="381">
        <f>-TrialBalance!N165</f>
        <v>0</v>
      </c>
      <c r="R1200" s="432" t="str">
        <f t="shared" ref="R1200:R1213" si="51">IF(M1200+O1200=0,"DELETE"," ")</f>
        <v>DELETE</v>
      </c>
    </row>
    <row r="1201" spans="2:24" ht="36" customHeight="1">
      <c r="B1201" s="415"/>
      <c r="C1201" s="522">
        <f>TrialBalance!C166</f>
        <v>0</v>
      </c>
      <c r="D1201" s="533"/>
      <c r="E1201" s="522"/>
      <c r="F1201" s="522"/>
      <c r="G1201" s="522"/>
      <c r="H1201" s="522"/>
      <c r="I1201" s="522"/>
      <c r="J1201" s="522"/>
      <c r="M1201" s="381">
        <f>-TrialBalance!L166</f>
        <v>0</v>
      </c>
      <c r="N1201" s="381"/>
      <c r="O1201" s="381">
        <f>-TrialBalance!N166</f>
        <v>0</v>
      </c>
      <c r="R1201" s="432" t="str">
        <f t="shared" si="51"/>
        <v>DELETE</v>
      </c>
    </row>
    <row r="1202" spans="2:24" ht="36" customHeight="1">
      <c r="B1202" s="415"/>
      <c r="C1202" s="522">
        <f>TrialBalance!C167</f>
        <v>0</v>
      </c>
      <c r="D1202" s="533"/>
      <c r="E1202" s="522"/>
      <c r="F1202" s="522"/>
      <c r="G1202" s="522"/>
      <c r="H1202" s="522"/>
      <c r="I1202" s="522"/>
      <c r="J1202" s="522"/>
      <c r="M1202" s="381">
        <f>-TrialBalance!L167</f>
        <v>0</v>
      </c>
      <c r="N1202" s="381"/>
      <c r="O1202" s="381">
        <f>-TrialBalance!N167</f>
        <v>0</v>
      </c>
      <c r="R1202" s="432" t="str">
        <f t="shared" si="51"/>
        <v>DELETE</v>
      </c>
    </row>
    <row r="1203" spans="2:24" ht="36" customHeight="1">
      <c r="B1203" s="415"/>
      <c r="C1203" s="522">
        <f>TrialBalance!C168</f>
        <v>0</v>
      </c>
      <c r="D1203" s="533"/>
      <c r="E1203" s="522"/>
      <c r="F1203" s="522"/>
      <c r="G1203" s="522"/>
      <c r="H1203" s="522"/>
      <c r="I1203" s="522"/>
      <c r="J1203" s="522"/>
      <c r="M1203" s="381">
        <f>-TrialBalance!L168</f>
        <v>0</v>
      </c>
      <c r="N1203" s="381"/>
      <c r="O1203" s="381">
        <f>-TrialBalance!N168</f>
        <v>0</v>
      </c>
      <c r="R1203" s="432" t="str">
        <f t="shared" si="51"/>
        <v>DELETE</v>
      </c>
    </row>
    <row r="1204" spans="2:24" ht="36" customHeight="1">
      <c r="B1204" s="415"/>
      <c r="C1204" s="522">
        <f>TrialBalance!C169</f>
        <v>0</v>
      </c>
      <c r="D1204" s="533"/>
      <c r="E1204" s="522"/>
      <c r="F1204" s="522"/>
      <c r="G1204" s="522"/>
      <c r="H1204" s="522"/>
      <c r="I1204" s="522"/>
      <c r="J1204" s="522"/>
      <c r="M1204" s="381">
        <f>-TrialBalance!L169</f>
        <v>0</v>
      </c>
      <c r="N1204" s="381"/>
      <c r="O1204" s="381">
        <f>-TrialBalance!N169</f>
        <v>0</v>
      </c>
      <c r="R1204" s="432" t="str">
        <f t="shared" si="51"/>
        <v>DELETE</v>
      </c>
    </row>
    <row r="1205" spans="2:24" ht="36" customHeight="1">
      <c r="B1205" s="415"/>
      <c r="C1205" s="522">
        <f>TrialBalance!C170</f>
        <v>0</v>
      </c>
      <c r="D1205" s="533"/>
      <c r="E1205" s="522"/>
      <c r="F1205" s="522"/>
      <c r="G1205" s="522"/>
      <c r="H1205" s="522"/>
      <c r="I1205" s="522"/>
      <c r="J1205" s="522"/>
      <c r="M1205" s="381">
        <f>-TrialBalance!L170</f>
        <v>0</v>
      </c>
      <c r="N1205" s="381"/>
      <c r="O1205" s="381">
        <f>-TrialBalance!N170</f>
        <v>0</v>
      </c>
      <c r="R1205" s="432" t="str">
        <f t="shared" si="51"/>
        <v>DELETE</v>
      </c>
    </row>
    <row r="1206" spans="2:24" ht="36" customHeight="1">
      <c r="B1206" s="415"/>
      <c r="C1206" s="522">
        <f>TrialBalance!C171</f>
        <v>0</v>
      </c>
      <c r="D1206" s="533"/>
      <c r="E1206" s="522"/>
      <c r="F1206" s="522"/>
      <c r="G1206" s="522"/>
      <c r="H1206" s="522"/>
      <c r="I1206" s="522"/>
      <c r="J1206" s="522"/>
      <c r="M1206" s="381">
        <f>-TrialBalance!L171</f>
        <v>0</v>
      </c>
      <c r="N1206" s="381"/>
      <c r="O1206" s="381">
        <f>-TrialBalance!N171</f>
        <v>0</v>
      </c>
      <c r="R1206" s="432" t="str">
        <f t="shared" si="51"/>
        <v>DELETE</v>
      </c>
    </row>
    <row r="1207" spans="2:24" ht="36" customHeight="1">
      <c r="B1207" s="415"/>
      <c r="C1207" s="522">
        <f>TrialBalance!C172</f>
        <v>0</v>
      </c>
      <c r="D1207" s="533"/>
      <c r="E1207" s="522"/>
      <c r="F1207" s="522"/>
      <c r="G1207" s="522"/>
      <c r="H1207" s="522"/>
      <c r="I1207" s="522"/>
      <c r="J1207" s="522"/>
      <c r="M1207" s="381">
        <f>-TrialBalance!L172</f>
        <v>0</v>
      </c>
      <c r="N1207" s="381"/>
      <c r="O1207" s="381">
        <f>-TrialBalance!N172</f>
        <v>0</v>
      </c>
      <c r="R1207" s="432" t="str">
        <f t="shared" si="51"/>
        <v>DELETE</v>
      </c>
    </row>
    <row r="1208" spans="2:24" ht="36" customHeight="1">
      <c r="B1208" s="415"/>
      <c r="C1208" s="522">
        <f>TrialBalance!C173</f>
        <v>0</v>
      </c>
      <c r="D1208" s="533"/>
      <c r="E1208" s="522"/>
      <c r="F1208" s="522"/>
      <c r="G1208" s="522"/>
      <c r="H1208" s="522"/>
      <c r="I1208" s="522"/>
      <c r="J1208" s="522"/>
      <c r="M1208" s="381">
        <f>-TrialBalance!L173</f>
        <v>0</v>
      </c>
      <c r="N1208" s="381"/>
      <c r="O1208" s="381">
        <f>-TrialBalance!N173</f>
        <v>0</v>
      </c>
      <c r="R1208" s="432" t="str">
        <f t="shared" si="51"/>
        <v>DELETE</v>
      </c>
    </row>
    <row r="1209" spans="2:24" ht="36" customHeight="1">
      <c r="B1209" s="415"/>
      <c r="C1209" s="522">
        <f>TrialBalance!C174</f>
        <v>0</v>
      </c>
      <c r="D1209" s="533"/>
      <c r="E1209" s="522"/>
      <c r="F1209" s="522"/>
      <c r="G1209" s="522"/>
      <c r="H1209" s="522"/>
      <c r="I1209" s="522"/>
      <c r="J1209" s="522"/>
      <c r="M1209" s="381">
        <f>-TrialBalance!L174</f>
        <v>0</v>
      </c>
      <c r="N1209" s="381"/>
      <c r="O1209" s="381">
        <f>-TrialBalance!N174</f>
        <v>0</v>
      </c>
      <c r="R1209" s="432" t="str">
        <f t="shared" si="51"/>
        <v>DELETE</v>
      </c>
    </row>
    <row r="1210" spans="2:24" ht="36" customHeight="1">
      <c r="B1210" s="415"/>
      <c r="C1210" s="522">
        <f>TrialBalance!C175</f>
        <v>0</v>
      </c>
      <c r="D1210" s="533"/>
      <c r="E1210" s="522"/>
      <c r="F1210" s="522"/>
      <c r="G1210" s="522"/>
      <c r="H1210" s="522"/>
      <c r="I1210" s="522"/>
      <c r="J1210" s="522"/>
      <c r="M1210" s="381">
        <f>-TrialBalance!L175</f>
        <v>0</v>
      </c>
      <c r="N1210" s="381"/>
      <c r="O1210" s="381">
        <f>-TrialBalance!N175</f>
        <v>0</v>
      </c>
      <c r="R1210" s="432" t="str">
        <f t="shared" si="51"/>
        <v>DELETE</v>
      </c>
    </row>
    <row r="1211" spans="2:24" ht="36" customHeight="1">
      <c r="B1211" s="415"/>
      <c r="C1211" s="522">
        <f>TrialBalance!C176</f>
        <v>0</v>
      </c>
      <c r="D1211" s="533"/>
      <c r="E1211" s="522"/>
      <c r="F1211" s="522"/>
      <c r="G1211" s="522"/>
      <c r="H1211" s="522"/>
      <c r="I1211" s="522"/>
      <c r="J1211" s="522"/>
      <c r="M1211" s="381">
        <f>-TrialBalance!L176</f>
        <v>0</v>
      </c>
      <c r="N1211" s="381"/>
      <c r="O1211" s="381">
        <f>-TrialBalance!N176</f>
        <v>0</v>
      </c>
      <c r="R1211" s="432" t="str">
        <f t="shared" si="51"/>
        <v>DELETE</v>
      </c>
    </row>
    <row r="1212" spans="2:24" ht="36" customHeight="1">
      <c r="B1212" s="415"/>
      <c r="C1212" s="522">
        <f>TrialBalance!C177</f>
        <v>0</v>
      </c>
      <c r="D1212" s="533"/>
      <c r="E1212" s="522"/>
      <c r="F1212" s="522"/>
      <c r="G1212" s="522"/>
      <c r="H1212" s="522"/>
      <c r="I1212" s="522"/>
      <c r="J1212" s="522"/>
      <c r="M1212" s="381">
        <f>-TrialBalance!L177</f>
        <v>0</v>
      </c>
      <c r="N1212" s="381"/>
      <c r="O1212" s="381">
        <f>-TrialBalance!N177</f>
        <v>0</v>
      </c>
      <c r="R1212" s="432" t="str">
        <f t="shared" si="51"/>
        <v>DELETE</v>
      </c>
    </row>
    <row r="1213" spans="2:24" ht="36" customHeight="1">
      <c r="B1213" s="415"/>
      <c r="C1213" s="522">
        <f>TrialBalance!C178</f>
        <v>0</v>
      </c>
      <c r="D1213" s="533"/>
      <c r="E1213" s="522"/>
      <c r="F1213" s="522"/>
      <c r="G1213" s="522"/>
      <c r="H1213" s="522"/>
      <c r="I1213" s="522"/>
      <c r="J1213" s="522"/>
      <c r="M1213" s="381">
        <f>-TrialBalance!L178</f>
        <v>0</v>
      </c>
      <c r="N1213" s="381"/>
      <c r="O1213" s="381">
        <f>-TrialBalance!N178</f>
        <v>0</v>
      </c>
      <c r="R1213" s="432" t="str">
        <f t="shared" si="51"/>
        <v>DELETE</v>
      </c>
    </row>
    <row r="1214" spans="2:24" ht="9" customHeight="1">
      <c r="B1214" s="415"/>
      <c r="C1214" s="522"/>
      <c r="D1214" s="533"/>
      <c r="E1214" s="522"/>
      <c r="F1214" s="522"/>
      <c r="G1214" s="522"/>
      <c r="H1214" s="522"/>
      <c r="I1214" s="522"/>
      <c r="J1214" s="522"/>
      <c r="M1214" s="384"/>
      <c r="N1214" s="384"/>
      <c r="O1214" s="384"/>
      <c r="R1214" s="432" t="str">
        <f>R1217</f>
        <v>DELETE</v>
      </c>
    </row>
    <row r="1215" spans="2:24" ht="9" customHeight="1">
      <c r="B1215" s="415"/>
      <c r="C1215" s="522"/>
      <c r="D1215" s="533"/>
      <c r="E1215" s="522"/>
      <c r="F1215" s="522"/>
      <c r="G1215" s="522"/>
      <c r="H1215" s="522"/>
      <c r="I1215" s="522"/>
      <c r="J1215" s="522"/>
      <c r="M1215" s="381"/>
      <c r="N1215" s="381"/>
      <c r="O1215" s="381"/>
      <c r="R1215" s="432" t="str">
        <f>R1217</f>
        <v>DELETE</v>
      </c>
    </row>
    <row r="1216" spans="2:24" ht="36" customHeight="1">
      <c r="B1216" s="415"/>
      <c r="C1216" s="522"/>
      <c r="D1216" s="533"/>
      <c r="E1216" s="522"/>
      <c r="F1216" s="522"/>
      <c r="G1216" s="522"/>
      <c r="H1216" s="522"/>
      <c r="I1216" s="522"/>
      <c r="J1216" s="522"/>
      <c r="M1216" s="381">
        <f>SUM(M1199:M1213)</f>
        <v>0</v>
      </c>
      <c r="N1216" s="381"/>
      <c r="O1216" s="381">
        <f>SUM(O1199:O1213)</f>
        <v>0</v>
      </c>
      <c r="R1216" s="432" t="str">
        <f>R1217</f>
        <v>DELETE</v>
      </c>
      <c r="S1216" s="420"/>
      <c r="T1216" s="420"/>
      <c r="U1216" s="420"/>
      <c r="V1216" s="420"/>
      <c r="W1216" s="420"/>
      <c r="X1216" s="420"/>
    </row>
    <row r="1217" spans="2:24" ht="36" customHeight="1">
      <c r="B1217" s="415"/>
      <c r="C1217" s="522" t="s">
        <v>1058</v>
      </c>
      <c r="D1217" s="533"/>
      <c r="E1217" s="522"/>
      <c r="F1217" s="522"/>
      <c r="G1217" s="522"/>
      <c r="H1217" s="522"/>
      <c r="I1217" s="522"/>
      <c r="J1217" s="522"/>
      <c r="M1217" s="381">
        <f>TrialBalance!L179</f>
        <v>0</v>
      </c>
      <c r="N1217" s="381"/>
      <c r="O1217" s="381">
        <f>TrialBalance!N179</f>
        <v>0</v>
      </c>
      <c r="R1217" s="432" t="str">
        <f>IF(M1217+O1217&gt;0," ","DELETE")</f>
        <v>DELETE</v>
      </c>
      <c r="S1217" s="420">
        <f>-M1217</f>
        <v>0</v>
      </c>
      <c r="T1217" s="420"/>
      <c r="U1217" s="420">
        <f>-O1217</f>
        <v>0</v>
      </c>
      <c r="V1217" s="420"/>
      <c r="W1217" s="420"/>
      <c r="X1217" s="420"/>
    </row>
    <row r="1218" spans="2:24" ht="9" customHeight="1">
      <c r="B1218" s="415"/>
      <c r="C1218" s="530"/>
      <c r="D1218" s="522"/>
      <c r="E1218" s="522"/>
      <c r="F1218" s="522"/>
      <c r="G1218" s="522"/>
      <c r="H1218" s="522"/>
      <c r="I1218" s="522"/>
      <c r="J1218" s="522"/>
      <c r="M1218" s="384"/>
      <c r="N1218" s="384"/>
      <c r="O1218" s="384"/>
      <c r="R1218" s="432" t="str">
        <f>R$1220</f>
        <v>DELETE</v>
      </c>
    </row>
    <row r="1219" spans="2:24" ht="9" customHeight="1">
      <c r="B1219" s="415"/>
      <c r="C1219" s="530"/>
      <c r="D1219" s="522"/>
      <c r="E1219" s="522"/>
      <c r="F1219" s="522"/>
      <c r="G1219" s="522"/>
      <c r="H1219" s="522"/>
      <c r="I1219" s="522"/>
      <c r="J1219" s="522"/>
      <c r="M1219" s="381"/>
      <c r="N1219" s="381"/>
      <c r="O1219" s="381"/>
      <c r="R1219" s="432" t="str">
        <f>R$1220</f>
        <v>DELETE</v>
      </c>
    </row>
    <row r="1220" spans="2:24" ht="36.75" customHeight="1">
      <c r="B1220" s="415"/>
      <c r="C1220" s="530"/>
      <c r="D1220" s="522"/>
      <c r="E1220" s="522"/>
      <c r="F1220" s="522"/>
      <c r="G1220" s="522"/>
      <c r="H1220" s="522"/>
      <c r="I1220" s="522"/>
      <c r="J1220" s="522"/>
      <c r="M1220" s="381">
        <f>SUM(S1197:S1218)</f>
        <v>0</v>
      </c>
      <c r="N1220" s="381"/>
      <c r="O1220" s="381">
        <f>SUM(U1197:U1218)</f>
        <v>0</v>
      </c>
      <c r="R1220" s="432" t="str">
        <f>IF(SUM(M1199:M1213)+SUM(O1199:O1213)&gt;0," ","DELETE")</f>
        <v>DELETE</v>
      </c>
    </row>
    <row r="1221" spans="2:24" ht="9" customHeight="1" thickBot="1">
      <c r="B1221" s="415"/>
      <c r="C1221" s="530"/>
      <c r="D1221" s="522"/>
      <c r="E1221" s="522"/>
      <c r="F1221" s="522"/>
      <c r="G1221" s="522"/>
      <c r="H1221" s="522"/>
      <c r="I1221" s="522"/>
      <c r="J1221" s="522"/>
      <c r="M1221" s="385"/>
      <c r="N1221" s="385"/>
      <c r="O1221" s="385"/>
      <c r="R1221" s="432" t="str">
        <f t="shared" ref="R1221:R1226" si="52">R$1220</f>
        <v>DELETE</v>
      </c>
    </row>
    <row r="1222" spans="2:24" ht="9" customHeight="1" thickTop="1">
      <c r="B1222" s="415"/>
      <c r="C1222" s="530"/>
      <c r="D1222" s="522"/>
      <c r="E1222" s="522"/>
      <c r="F1222" s="522"/>
      <c r="G1222" s="522"/>
      <c r="H1222" s="522"/>
      <c r="I1222" s="522"/>
      <c r="J1222" s="522"/>
      <c r="M1222" s="399"/>
      <c r="N1222" s="399"/>
      <c r="O1222" s="399"/>
      <c r="R1222" s="432" t="str">
        <f t="shared" si="52"/>
        <v>DELETE</v>
      </c>
    </row>
    <row r="1223" spans="2:24" ht="36" customHeight="1">
      <c r="B1223" s="415"/>
      <c r="C1223" s="530"/>
      <c r="D1223" s="522"/>
      <c r="E1223" s="522"/>
      <c r="F1223" s="522"/>
      <c r="G1223" s="522"/>
      <c r="H1223" s="522"/>
      <c r="I1223" s="522"/>
      <c r="J1223" s="522"/>
      <c r="M1223" s="381"/>
      <c r="N1223" s="381"/>
      <c r="O1223" s="381"/>
      <c r="R1223" s="432" t="str">
        <f t="shared" si="52"/>
        <v>DELETE</v>
      </c>
    </row>
    <row r="1224" spans="2:24" ht="36" customHeight="1">
      <c r="B1224" s="415"/>
      <c r="C1224" s="530"/>
      <c r="D1224" s="522"/>
      <c r="E1224" s="522"/>
      <c r="F1224" s="522"/>
      <c r="G1224" s="522"/>
      <c r="H1224" s="522"/>
      <c r="I1224" s="522"/>
      <c r="J1224" s="522"/>
      <c r="M1224" s="381"/>
      <c r="N1224" s="381"/>
      <c r="O1224" s="381"/>
      <c r="R1224" s="432" t="str">
        <f t="shared" si="52"/>
        <v>DELETE</v>
      </c>
    </row>
    <row r="1225" spans="2:24" ht="36" customHeight="1">
      <c r="B1225" s="415"/>
      <c r="C1225" s="530"/>
      <c r="D1225" s="522"/>
      <c r="E1225" s="522"/>
      <c r="F1225" s="522"/>
      <c r="G1225" s="522"/>
      <c r="H1225" s="522"/>
      <c r="I1225" s="522"/>
      <c r="J1225" s="522"/>
      <c r="M1225" s="399"/>
      <c r="N1225" s="399"/>
      <c r="O1225" s="399"/>
      <c r="P1225" s="453"/>
      <c r="R1225" s="432" t="str">
        <f t="shared" si="52"/>
        <v>DELETE</v>
      </c>
    </row>
    <row r="1226" spans="2:24" ht="36" customHeight="1">
      <c r="B1226" s="415"/>
      <c r="C1226" s="530"/>
      <c r="D1226" s="522"/>
      <c r="E1226" s="522"/>
      <c r="F1226" s="522"/>
      <c r="G1226" s="522"/>
      <c r="H1226" s="522"/>
      <c r="I1226" s="522"/>
      <c r="J1226" s="522"/>
      <c r="M1226" s="381"/>
      <c r="N1226" s="381"/>
      <c r="O1226" s="381"/>
      <c r="R1226" s="432" t="str">
        <f t="shared" si="52"/>
        <v>DELETE</v>
      </c>
    </row>
    <row r="1227" spans="2:24" ht="36" customHeight="1">
      <c r="B1227" s="415"/>
      <c r="C1227" s="530"/>
      <c r="D1227" s="522"/>
      <c r="E1227" s="522"/>
      <c r="F1227" s="522"/>
      <c r="G1227" s="522"/>
      <c r="H1227" s="522"/>
      <c r="I1227" s="522"/>
      <c r="J1227" s="522"/>
      <c r="M1227" s="381"/>
      <c r="N1227" s="381"/>
      <c r="O1227" s="381" t="s">
        <v>102</v>
      </c>
      <c r="Q1227" s="378">
        <f>MAX($Q$104:Q1226)+1</f>
        <v>27</v>
      </c>
      <c r="R1227" s="432" t="str">
        <f>R$1258</f>
        <v>DELETE</v>
      </c>
    </row>
    <row r="1228" spans="2:24" ht="36" customHeight="1">
      <c r="B1228" s="441"/>
      <c r="C1228" s="522"/>
      <c r="D1228" s="530" t="str">
        <f>Criteria!E9</f>
        <v>ABC PARTNERSHIP</v>
      </c>
      <c r="E1228" s="522"/>
      <c r="F1228" s="522"/>
      <c r="G1228" s="522"/>
      <c r="H1228" s="522"/>
      <c r="I1228" s="522"/>
      <c r="J1228" s="522"/>
      <c r="M1228" s="449"/>
      <c r="N1228" s="449"/>
      <c r="O1228" s="431"/>
      <c r="R1228" s="432" t="str">
        <f t="shared" ref="R1228:R1238" si="53">R$1258</f>
        <v>DELETE</v>
      </c>
    </row>
    <row r="1229" spans="2:24" ht="36" customHeight="1">
      <c r="B1229" s="441"/>
      <c r="C1229" s="522"/>
      <c r="D1229" s="530" t="str">
        <f>Criteria!E10</f>
        <v>T/A SEAFRONT HOTEL, SEAFRONT RESTAURANT AND SURF SHOP</v>
      </c>
      <c r="E1229" s="522"/>
      <c r="F1229" s="522"/>
      <c r="G1229" s="522"/>
      <c r="H1229" s="522"/>
      <c r="I1229" s="522"/>
      <c r="J1229" s="522"/>
      <c r="M1229" s="449"/>
      <c r="N1229" s="449"/>
      <c r="O1229" s="449"/>
      <c r="R1229" s="432" t="str">
        <f>IF(R$1258="DELETE","DELETE",IF(D1229=0,"DELETE"," "))</f>
        <v>DELETE</v>
      </c>
    </row>
    <row r="1230" spans="2:24" ht="36" customHeight="1">
      <c r="B1230" s="441"/>
      <c r="C1230" s="522"/>
      <c r="D1230" s="522"/>
      <c r="E1230" s="522"/>
      <c r="F1230" s="522"/>
      <c r="G1230" s="522"/>
      <c r="H1230" s="522"/>
      <c r="I1230" s="522"/>
      <c r="J1230" s="522"/>
      <c r="M1230" s="449"/>
      <c r="N1230" s="449"/>
      <c r="O1230" s="449"/>
      <c r="R1230" s="432" t="str">
        <f t="shared" si="53"/>
        <v>DELETE</v>
      </c>
    </row>
    <row r="1231" spans="2:24" ht="36" customHeight="1">
      <c r="B1231" s="441"/>
      <c r="C1231" s="522"/>
      <c r="D1231" s="530" t="s">
        <v>349</v>
      </c>
      <c r="E1231" s="522"/>
      <c r="F1231" s="522"/>
      <c r="G1231" s="522"/>
      <c r="H1231" s="522"/>
      <c r="I1231" s="522"/>
      <c r="J1231" s="522"/>
      <c r="M1231" s="449"/>
      <c r="N1231" s="449"/>
      <c r="O1231" s="449"/>
      <c r="R1231" s="432" t="str">
        <f t="shared" si="53"/>
        <v>DELETE</v>
      </c>
    </row>
    <row r="1232" spans="2:24" ht="36" customHeight="1">
      <c r="B1232" s="441"/>
      <c r="C1232" s="522"/>
      <c r="D1232" s="530" t="str">
        <f>Criteria!E18</f>
        <v>28 FEBRUARY 2026</v>
      </c>
      <c r="E1232" s="522"/>
      <c r="F1232" s="522"/>
      <c r="G1232" s="522"/>
      <c r="H1232" s="522"/>
      <c r="I1232" s="522"/>
      <c r="J1232" s="522" t="s">
        <v>239</v>
      </c>
      <c r="M1232" s="449"/>
      <c r="N1232" s="449"/>
      <c r="O1232" s="449"/>
      <c r="R1232" s="432" t="str">
        <f t="shared" si="53"/>
        <v>DELETE</v>
      </c>
    </row>
    <row r="1233" spans="2:18" ht="36" customHeight="1">
      <c r="B1233" s="441"/>
      <c r="C1233" s="522"/>
      <c r="D1233" s="522"/>
      <c r="E1233" s="522"/>
      <c r="F1233" s="522"/>
      <c r="G1233" s="522"/>
      <c r="H1233" s="522"/>
      <c r="I1233" s="522"/>
      <c r="J1233" s="522"/>
      <c r="M1233" s="451"/>
      <c r="N1233" s="451"/>
      <c r="O1233" s="451"/>
      <c r="R1233" s="432" t="str">
        <f t="shared" si="53"/>
        <v>DELETE</v>
      </c>
    </row>
    <row r="1234" spans="2:18" ht="36" customHeight="1">
      <c r="B1234" s="519"/>
      <c r="C1234" s="531"/>
      <c r="D1234" s="531"/>
      <c r="E1234" s="531"/>
      <c r="F1234" s="531"/>
      <c r="G1234" s="531"/>
      <c r="H1234" s="531"/>
      <c r="I1234" s="531"/>
      <c r="J1234" s="531"/>
      <c r="K1234" s="442"/>
      <c r="L1234" s="442"/>
      <c r="M1234" s="461"/>
      <c r="N1234" s="461"/>
      <c r="O1234" s="461"/>
      <c r="P1234" s="444"/>
      <c r="Q1234" s="442"/>
      <c r="R1234" s="432" t="str">
        <f t="shared" si="53"/>
        <v>DELETE</v>
      </c>
    </row>
    <row r="1235" spans="2:18" ht="36" customHeight="1">
      <c r="B1235" s="441"/>
      <c r="C1235" s="522"/>
      <c r="D1235" s="522"/>
      <c r="E1235" s="522"/>
      <c r="F1235" s="522"/>
      <c r="G1235" s="522"/>
      <c r="H1235" s="522"/>
      <c r="I1235" s="522"/>
      <c r="J1235" s="522"/>
      <c r="M1235" s="379">
        <f>Criteria!E20</f>
        <v>2026</v>
      </c>
      <c r="N1235" s="379"/>
      <c r="O1235" s="379">
        <f>Criteria!E25</f>
        <v>2025</v>
      </c>
      <c r="R1235" s="432" t="str">
        <f t="shared" si="53"/>
        <v>DELETE</v>
      </c>
    </row>
    <row r="1236" spans="2:18" ht="36" customHeight="1">
      <c r="B1236" s="415"/>
      <c r="C1236" s="530"/>
      <c r="D1236" s="522"/>
      <c r="E1236" s="522"/>
      <c r="F1236" s="522"/>
      <c r="G1236" s="522"/>
      <c r="H1236" s="522"/>
      <c r="I1236" s="522"/>
      <c r="J1236" s="522"/>
      <c r="M1236" s="381"/>
      <c r="N1236" s="381"/>
      <c r="O1236" s="381"/>
      <c r="R1236" s="432" t="str">
        <f t="shared" si="53"/>
        <v>DELETE</v>
      </c>
    </row>
    <row r="1237" spans="2:18" ht="36" customHeight="1">
      <c r="B1237" s="415">
        <f>MAX($B$448:B1236)+1</f>
        <v>16</v>
      </c>
      <c r="C1237" s="530" t="str">
        <f>IF(COUNTIF(TrialBalance!L181:L197,"&lt;0")&gt;1,"Interest free borrowings",IF(COUNTIF(TrialBalance!N181:N197,"&lt;0")&gt;1,"Interest free borrowings","Interest free borrowing"))</f>
        <v>Interest free borrowing</v>
      </c>
      <c r="D1237" s="522"/>
      <c r="E1237" s="522"/>
      <c r="F1237" s="522"/>
      <c r="G1237" s="522"/>
      <c r="H1237" s="522"/>
      <c r="I1237" s="522"/>
      <c r="J1237" s="522"/>
      <c r="M1237" s="381"/>
      <c r="N1237" s="381"/>
      <c r="O1237" s="381"/>
      <c r="R1237" s="432" t="str">
        <f t="shared" si="53"/>
        <v>DELETE</v>
      </c>
    </row>
    <row r="1238" spans="2:18" ht="36" customHeight="1">
      <c r="B1238" s="415"/>
      <c r="C1238" s="530"/>
      <c r="D1238" s="522"/>
      <c r="E1238" s="522"/>
      <c r="F1238" s="522"/>
      <c r="G1238" s="522"/>
      <c r="H1238" s="522"/>
      <c r="I1238" s="522"/>
      <c r="J1238" s="522"/>
      <c r="M1238" s="381"/>
      <c r="N1238" s="381"/>
      <c r="O1238" s="381"/>
      <c r="R1238" s="432" t="str">
        <f t="shared" si="53"/>
        <v>DELETE</v>
      </c>
    </row>
    <row r="1239" spans="2:18" ht="36" customHeight="1">
      <c r="B1239" s="415"/>
      <c r="C1239" s="522">
        <f>TrialBalance!C181</f>
        <v>0</v>
      </c>
      <c r="D1239" s="533"/>
      <c r="E1239" s="522"/>
      <c r="F1239" s="522"/>
      <c r="G1239" s="522"/>
      <c r="H1239" s="522"/>
      <c r="I1239" s="522"/>
      <c r="J1239" s="522"/>
      <c r="M1239" s="381">
        <f>-TrialBalance!L181</f>
        <v>0</v>
      </c>
      <c r="N1239" s="381"/>
      <c r="O1239" s="381">
        <f>-TrialBalance!N181</f>
        <v>0</v>
      </c>
      <c r="R1239" s="432" t="str">
        <f t="shared" ref="R1239:R1255" si="54">IF(M1239+O1239=0,"DELETE"," ")</f>
        <v>DELETE</v>
      </c>
    </row>
    <row r="1240" spans="2:18" ht="36" customHeight="1">
      <c r="B1240" s="415"/>
      <c r="C1240" s="522">
        <f>TrialBalance!C182</f>
        <v>0</v>
      </c>
      <c r="D1240" s="533"/>
      <c r="E1240" s="522"/>
      <c r="F1240" s="522"/>
      <c r="G1240" s="522"/>
      <c r="H1240" s="522"/>
      <c r="I1240" s="522"/>
      <c r="J1240" s="522"/>
      <c r="M1240" s="381">
        <f>-TrialBalance!L182</f>
        <v>0</v>
      </c>
      <c r="N1240" s="381"/>
      <c r="O1240" s="381">
        <f>-TrialBalance!N182</f>
        <v>0</v>
      </c>
      <c r="R1240" s="432" t="str">
        <f t="shared" si="54"/>
        <v>DELETE</v>
      </c>
    </row>
    <row r="1241" spans="2:18" ht="36" customHeight="1">
      <c r="B1241" s="415"/>
      <c r="C1241" s="522">
        <f>TrialBalance!C183</f>
        <v>0</v>
      </c>
      <c r="D1241" s="533"/>
      <c r="E1241" s="522"/>
      <c r="F1241" s="522"/>
      <c r="G1241" s="522"/>
      <c r="H1241" s="522"/>
      <c r="I1241" s="522"/>
      <c r="J1241" s="522"/>
      <c r="M1241" s="381">
        <f>-TrialBalance!L183</f>
        <v>0</v>
      </c>
      <c r="N1241" s="381"/>
      <c r="O1241" s="381">
        <f>-TrialBalance!N183</f>
        <v>0</v>
      </c>
      <c r="R1241" s="432" t="str">
        <f t="shared" si="54"/>
        <v>DELETE</v>
      </c>
    </row>
    <row r="1242" spans="2:18" ht="36" customHeight="1">
      <c r="B1242" s="415"/>
      <c r="C1242" s="522">
        <f>TrialBalance!C184</f>
        <v>0</v>
      </c>
      <c r="D1242" s="533"/>
      <c r="E1242" s="522"/>
      <c r="F1242" s="522"/>
      <c r="G1242" s="522"/>
      <c r="H1242" s="522"/>
      <c r="I1242" s="522"/>
      <c r="J1242" s="522"/>
      <c r="M1242" s="381">
        <f>-TrialBalance!L184</f>
        <v>0</v>
      </c>
      <c r="N1242" s="381"/>
      <c r="O1242" s="381">
        <f>-TrialBalance!N184</f>
        <v>0</v>
      </c>
      <c r="R1242" s="432" t="str">
        <f t="shared" si="54"/>
        <v>DELETE</v>
      </c>
    </row>
    <row r="1243" spans="2:18" ht="36" customHeight="1">
      <c r="B1243" s="415"/>
      <c r="C1243" s="522">
        <f>TrialBalance!C185</f>
        <v>0</v>
      </c>
      <c r="D1243" s="533"/>
      <c r="E1243" s="522"/>
      <c r="F1243" s="522"/>
      <c r="G1243" s="522"/>
      <c r="H1243" s="522"/>
      <c r="I1243" s="522"/>
      <c r="J1243" s="522"/>
      <c r="M1243" s="381">
        <f>-TrialBalance!L185</f>
        <v>0</v>
      </c>
      <c r="N1243" s="381"/>
      <c r="O1243" s="381">
        <f>-TrialBalance!N185</f>
        <v>0</v>
      </c>
      <c r="R1243" s="432" t="str">
        <f t="shared" si="54"/>
        <v>DELETE</v>
      </c>
    </row>
    <row r="1244" spans="2:18" ht="36" customHeight="1">
      <c r="B1244" s="415"/>
      <c r="C1244" s="522">
        <f>TrialBalance!C186</f>
        <v>0</v>
      </c>
      <c r="D1244" s="533"/>
      <c r="E1244" s="522"/>
      <c r="F1244" s="522"/>
      <c r="G1244" s="522"/>
      <c r="H1244" s="522"/>
      <c r="I1244" s="522"/>
      <c r="J1244" s="522"/>
      <c r="M1244" s="381">
        <f>-TrialBalance!L186</f>
        <v>0</v>
      </c>
      <c r="N1244" s="381"/>
      <c r="O1244" s="381">
        <f>-TrialBalance!N186</f>
        <v>0</v>
      </c>
      <c r="R1244" s="432" t="str">
        <f t="shared" si="54"/>
        <v>DELETE</v>
      </c>
    </row>
    <row r="1245" spans="2:18" ht="36" customHeight="1">
      <c r="B1245" s="415"/>
      <c r="C1245" s="522">
        <f>TrialBalance!C187</f>
        <v>0</v>
      </c>
      <c r="D1245" s="533"/>
      <c r="E1245" s="522"/>
      <c r="F1245" s="522"/>
      <c r="G1245" s="522"/>
      <c r="H1245" s="522"/>
      <c r="I1245" s="522"/>
      <c r="J1245" s="522"/>
      <c r="M1245" s="381">
        <f>-TrialBalance!L187</f>
        <v>0</v>
      </c>
      <c r="N1245" s="381"/>
      <c r="O1245" s="381">
        <f>-TrialBalance!N187</f>
        <v>0</v>
      </c>
      <c r="R1245" s="432" t="str">
        <f t="shared" si="54"/>
        <v>DELETE</v>
      </c>
    </row>
    <row r="1246" spans="2:18" ht="36" customHeight="1">
      <c r="B1246" s="415"/>
      <c r="C1246" s="522">
        <f>TrialBalance!C188</f>
        <v>0</v>
      </c>
      <c r="D1246" s="533"/>
      <c r="E1246" s="522"/>
      <c r="F1246" s="522"/>
      <c r="G1246" s="522"/>
      <c r="H1246" s="522"/>
      <c r="I1246" s="522"/>
      <c r="J1246" s="522"/>
      <c r="M1246" s="381">
        <f>-TrialBalance!L188</f>
        <v>0</v>
      </c>
      <c r="N1246" s="381"/>
      <c r="O1246" s="381">
        <f>-TrialBalance!N188</f>
        <v>0</v>
      </c>
      <c r="R1246" s="432" t="str">
        <f t="shared" si="54"/>
        <v>DELETE</v>
      </c>
    </row>
    <row r="1247" spans="2:18" ht="36" customHeight="1">
      <c r="B1247" s="415"/>
      <c r="C1247" s="522">
        <f>TrialBalance!C189</f>
        <v>0</v>
      </c>
      <c r="D1247" s="533"/>
      <c r="E1247" s="522"/>
      <c r="F1247" s="522"/>
      <c r="G1247" s="522"/>
      <c r="H1247" s="522"/>
      <c r="I1247" s="522"/>
      <c r="J1247" s="522"/>
      <c r="M1247" s="381">
        <f>-TrialBalance!L189</f>
        <v>0</v>
      </c>
      <c r="N1247" s="381"/>
      <c r="O1247" s="381">
        <f>-TrialBalance!N189</f>
        <v>0</v>
      </c>
      <c r="R1247" s="432" t="str">
        <f t="shared" si="54"/>
        <v>DELETE</v>
      </c>
    </row>
    <row r="1248" spans="2:18" ht="36" customHeight="1">
      <c r="B1248" s="415"/>
      <c r="C1248" s="522">
        <f>TrialBalance!C190</f>
        <v>0</v>
      </c>
      <c r="D1248" s="533"/>
      <c r="E1248" s="522"/>
      <c r="F1248" s="522"/>
      <c r="G1248" s="522"/>
      <c r="H1248" s="522"/>
      <c r="I1248" s="522"/>
      <c r="J1248" s="522"/>
      <c r="M1248" s="381">
        <f>-TrialBalance!L190</f>
        <v>0</v>
      </c>
      <c r="N1248" s="381"/>
      <c r="O1248" s="381">
        <f>-TrialBalance!N190</f>
        <v>0</v>
      </c>
      <c r="R1248" s="432" t="str">
        <f t="shared" si="54"/>
        <v>DELETE</v>
      </c>
    </row>
    <row r="1249" spans="2:18" ht="36" customHeight="1">
      <c r="B1249" s="415"/>
      <c r="C1249" s="522">
        <f>TrialBalance!C191</f>
        <v>0</v>
      </c>
      <c r="D1249" s="533"/>
      <c r="E1249" s="522"/>
      <c r="F1249" s="522"/>
      <c r="G1249" s="522"/>
      <c r="H1249" s="522"/>
      <c r="I1249" s="522"/>
      <c r="J1249" s="522"/>
      <c r="M1249" s="381">
        <f>-TrialBalance!L191</f>
        <v>0</v>
      </c>
      <c r="N1249" s="381"/>
      <c r="O1249" s="381">
        <f>-TrialBalance!N191</f>
        <v>0</v>
      </c>
      <c r="R1249" s="432" t="str">
        <f t="shared" si="54"/>
        <v>DELETE</v>
      </c>
    </row>
    <row r="1250" spans="2:18" ht="36" customHeight="1">
      <c r="B1250" s="415"/>
      <c r="C1250" s="522">
        <f>TrialBalance!C192</f>
        <v>0</v>
      </c>
      <c r="D1250" s="533"/>
      <c r="E1250" s="522"/>
      <c r="F1250" s="522"/>
      <c r="G1250" s="522"/>
      <c r="H1250" s="522"/>
      <c r="I1250" s="522"/>
      <c r="J1250" s="522"/>
      <c r="M1250" s="381">
        <f>-TrialBalance!L192</f>
        <v>0</v>
      </c>
      <c r="N1250" s="381"/>
      <c r="O1250" s="381">
        <f>-TrialBalance!N192</f>
        <v>0</v>
      </c>
      <c r="R1250" s="432" t="str">
        <f t="shared" si="54"/>
        <v>DELETE</v>
      </c>
    </row>
    <row r="1251" spans="2:18" ht="36" customHeight="1">
      <c r="B1251" s="415"/>
      <c r="C1251" s="522">
        <f>TrialBalance!C193</f>
        <v>0</v>
      </c>
      <c r="D1251" s="533"/>
      <c r="E1251" s="522"/>
      <c r="F1251" s="522"/>
      <c r="G1251" s="522"/>
      <c r="H1251" s="522"/>
      <c r="I1251" s="522"/>
      <c r="J1251" s="522"/>
      <c r="M1251" s="381">
        <f>-TrialBalance!L193</f>
        <v>0</v>
      </c>
      <c r="N1251" s="381"/>
      <c r="O1251" s="381">
        <f>-TrialBalance!N193</f>
        <v>0</v>
      </c>
      <c r="R1251" s="432" t="str">
        <f t="shared" si="54"/>
        <v>DELETE</v>
      </c>
    </row>
    <row r="1252" spans="2:18" ht="36" customHeight="1">
      <c r="B1252" s="415"/>
      <c r="C1252" s="522">
        <f>TrialBalance!C194</f>
        <v>0</v>
      </c>
      <c r="D1252" s="533"/>
      <c r="E1252" s="522"/>
      <c r="F1252" s="522"/>
      <c r="G1252" s="522"/>
      <c r="H1252" s="522"/>
      <c r="I1252" s="522"/>
      <c r="J1252" s="522"/>
      <c r="M1252" s="381">
        <f>-TrialBalance!L194</f>
        <v>0</v>
      </c>
      <c r="N1252" s="381"/>
      <c r="O1252" s="381">
        <f>-TrialBalance!N194</f>
        <v>0</v>
      </c>
      <c r="R1252" s="432" t="str">
        <f t="shared" si="54"/>
        <v>DELETE</v>
      </c>
    </row>
    <row r="1253" spans="2:18" ht="36" customHeight="1">
      <c r="B1253" s="415"/>
      <c r="C1253" s="522">
        <f>TrialBalance!C195</f>
        <v>0</v>
      </c>
      <c r="D1253" s="533"/>
      <c r="E1253" s="522"/>
      <c r="F1253" s="522"/>
      <c r="G1253" s="522"/>
      <c r="H1253" s="522"/>
      <c r="I1253" s="522"/>
      <c r="J1253" s="522"/>
      <c r="M1253" s="381">
        <f>-TrialBalance!L195</f>
        <v>0</v>
      </c>
      <c r="N1253" s="381"/>
      <c r="O1253" s="381">
        <f>-TrialBalance!N195</f>
        <v>0</v>
      </c>
      <c r="R1253" s="432" t="str">
        <f t="shared" si="54"/>
        <v>DELETE</v>
      </c>
    </row>
    <row r="1254" spans="2:18" ht="36" customHeight="1">
      <c r="B1254" s="415"/>
      <c r="C1254" s="522">
        <f>TrialBalance!C196</f>
        <v>0</v>
      </c>
      <c r="D1254" s="533"/>
      <c r="E1254" s="522"/>
      <c r="F1254" s="522"/>
      <c r="G1254" s="522"/>
      <c r="H1254" s="522"/>
      <c r="I1254" s="522"/>
      <c r="J1254" s="522"/>
      <c r="M1254" s="381">
        <f>-TrialBalance!L196</f>
        <v>0</v>
      </c>
      <c r="N1254" s="381"/>
      <c r="O1254" s="381">
        <f>-TrialBalance!N196</f>
        <v>0</v>
      </c>
      <c r="R1254" s="432" t="str">
        <f t="shared" si="54"/>
        <v>DELETE</v>
      </c>
    </row>
    <row r="1255" spans="2:18" ht="36" customHeight="1">
      <c r="B1255" s="415"/>
      <c r="C1255" s="522">
        <f>TrialBalance!C197</f>
        <v>0</v>
      </c>
      <c r="D1255" s="533"/>
      <c r="E1255" s="522"/>
      <c r="F1255" s="522"/>
      <c r="G1255" s="522"/>
      <c r="H1255" s="522"/>
      <c r="I1255" s="522"/>
      <c r="J1255" s="522"/>
      <c r="M1255" s="381">
        <f>-TrialBalance!L197</f>
        <v>0</v>
      </c>
      <c r="N1255" s="381"/>
      <c r="O1255" s="381">
        <f>-TrialBalance!N197</f>
        <v>0</v>
      </c>
      <c r="R1255" s="432" t="str">
        <f t="shared" si="54"/>
        <v>DELETE</v>
      </c>
    </row>
    <row r="1256" spans="2:18" ht="9" customHeight="1">
      <c r="B1256" s="415"/>
      <c r="C1256" s="530"/>
      <c r="D1256" s="522"/>
      <c r="E1256" s="522"/>
      <c r="F1256" s="522"/>
      <c r="G1256" s="522"/>
      <c r="H1256" s="522"/>
      <c r="I1256" s="522"/>
      <c r="J1256" s="522"/>
      <c r="M1256" s="384"/>
      <c r="N1256" s="384"/>
      <c r="O1256" s="384"/>
      <c r="R1256" s="432" t="str">
        <f t="shared" ref="R1256:R1265" si="55">R$1258</f>
        <v>DELETE</v>
      </c>
    </row>
    <row r="1257" spans="2:18" ht="9" customHeight="1">
      <c r="B1257" s="415"/>
      <c r="C1257" s="530"/>
      <c r="D1257" s="522"/>
      <c r="E1257" s="522"/>
      <c r="F1257" s="522"/>
      <c r="G1257" s="522"/>
      <c r="H1257" s="522"/>
      <c r="I1257" s="522"/>
      <c r="J1257" s="522"/>
      <c r="M1257" s="381"/>
      <c r="N1257" s="381"/>
      <c r="O1257" s="381"/>
      <c r="R1257" s="432" t="str">
        <f t="shared" si="55"/>
        <v>DELETE</v>
      </c>
    </row>
    <row r="1258" spans="2:18" ht="36.75" customHeight="1">
      <c r="B1258" s="415"/>
      <c r="C1258" s="530"/>
      <c r="D1258" s="522"/>
      <c r="E1258" s="522"/>
      <c r="F1258" s="522"/>
      <c r="G1258" s="522"/>
      <c r="H1258" s="522"/>
      <c r="I1258" s="522"/>
      <c r="J1258" s="522"/>
      <c r="M1258" s="381">
        <f>SUM(M1239:M1257)</f>
        <v>0</v>
      </c>
      <c r="N1258" s="381"/>
      <c r="O1258" s="381">
        <f>SUM(O1239:O1257)</f>
        <v>0</v>
      </c>
      <c r="R1258" s="432" t="str">
        <f>IF(M1258+O1258=0,"DELETE"," ")</f>
        <v>DELETE</v>
      </c>
    </row>
    <row r="1259" spans="2:18" ht="9" customHeight="1" thickBot="1">
      <c r="B1259" s="415"/>
      <c r="C1259" s="530"/>
      <c r="D1259" s="522"/>
      <c r="E1259" s="522"/>
      <c r="F1259" s="522"/>
      <c r="G1259" s="522"/>
      <c r="H1259" s="522"/>
      <c r="I1259" s="522"/>
      <c r="J1259" s="522"/>
      <c r="M1259" s="385"/>
      <c r="N1259" s="385"/>
      <c r="O1259" s="385"/>
      <c r="R1259" s="432" t="str">
        <f t="shared" si="55"/>
        <v>DELETE</v>
      </c>
    </row>
    <row r="1260" spans="2:18" ht="9" customHeight="1" thickTop="1">
      <c r="B1260" s="415"/>
      <c r="C1260" s="530"/>
      <c r="D1260" s="522"/>
      <c r="E1260" s="522"/>
      <c r="F1260" s="522"/>
      <c r="G1260" s="522"/>
      <c r="H1260" s="522"/>
      <c r="I1260" s="522"/>
      <c r="J1260" s="522"/>
      <c r="M1260" s="399"/>
      <c r="N1260" s="399"/>
      <c r="O1260" s="399"/>
      <c r="R1260" s="432" t="str">
        <f t="shared" si="55"/>
        <v>DELETE</v>
      </c>
    </row>
    <row r="1261" spans="2:18" ht="36" customHeight="1">
      <c r="B1261" s="415"/>
      <c r="C1261" s="522" t="str">
        <f>IF(COUNTIF(TrialBalance!L181:L197,"&lt;0")=0," ",IF(COUNTIF(TrialBalance!L181:L197,"&lt;0")&gt;1,"Unsecured interest free loans with no fixed repayment terms.","Unsecured interest free loan with no fixed repayment terms."))</f>
        <v xml:space="preserve"> </v>
      </c>
      <c r="D1261" s="533"/>
      <c r="E1261" s="522"/>
      <c r="F1261" s="522"/>
      <c r="G1261" s="522"/>
      <c r="H1261" s="522"/>
      <c r="I1261" s="522"/>
      <c r="J1261" s="522"/>
      <c r="M1261" s="381"/>
      <c r="N1261" s="381"/>
      <c r="O1261" s="381"/>
      <c r="R1261" s="432" t="str">
        <f t="shared" si="55"/>
        <v>DELETE</v>
      </c>
    </row>
    <row r="1262" spans="2:18" ht="36" customHeight="1">
      <c r="B1262" s="415"/>
      <c r="C1262" s="530"/>
      <c r="D1262" s="522"/>
      <c r="E1262" s="522"/>
      <c r="F1262" s="522"/>
      <c r="G1262" s="522"/>
      <c r="H1262" s="522"/>
      <c r="I1262" s="522"/>
      <c r="J1262" s="522"/>
      <c r="M1262" s="381"/>
      <c r="N1262" s="381"/>
      <c r="O1262" s="381"/>
      <c r="R1262" s="432" t="str">
        <f t="shared" si="55"/>
        <v>DELETE</v>
      </c>
    </row>
    <row r="1263" spans="2:18" ht="36" customHeight="1">
      <c r="B1263" s="415"/>
      <c r="C1263" s="530"/>
      <c r="D1263" s="522"/>
      <c r="E1263" s="522"/>
      <c r="F1263" s="522"/>
      <c r="G1263" s="522"/>
      <c r="H1263" s="522"/>
      <c r="I1263" s="522"/>
      <c r="J1263" s="522"/>
      <c r="M1263" s="381"/>
      <c r="N1263" s="381"/>
      <c r="O1263" s="381"/>
      <c r="R1263" s="432" t="str">
        <f t="shared" si="55"/>
        <v>DELETE</v>
      </c>
    </row>
    <row r="1264" spans="2:18" ht="36" customHeight="1">
      <c r="B1264" s="415"/>
      <c r="C1264" s="530"/>
      <c r="D1264" s="522"/>
      <c r="E1264" s="522"/>
      <c r="F1264" s="522"/>
      <c r="G1264" s="522"/>
      <c r="H1264" s="522"/>
      <c r="I1264" s="522"/>
      <c r="J1264" s="522"/>
      <c r="M1264" s="399"/>
      <c r="N1264" s="399"/>
      <c r="O1264" s="399"/>
      <c r="P1264" s="453"/>
      <c r="R1264" s="432" t="str">
        <f t="shared" si="55"/>
        <v>DELETE</v>
      </c>
    </row>
    <row r="1265" spans="2:18" ht="36" customHeight="1">
      <c r="B1265" s="415"/>
      <c r="C1265" s="530"/>
      <c r="D1265" s="522"/>
      <c r="E1265" s="522"/>
      <c r="F1265" s="522"/>
      <c r="G1265" s="522"/>
      <c r="H1265" s="522"/>
      <c r="I1265" s="522"/>
      <c r="J1265" s="522"/>
      <c r="M1265" s="381"/>
      <c r="N1265" s="381"/>
      <c r="O1265" s="381"/>
      <c r="R1265" s="432" t="str">
        <f t="shared" si="55"/>
        <v>DELETE</v>
      </c>
    </row>
    <row r="1266" spans="2:18" ht="36" customHeight="1">
      <c r="B1266" s="441"/>
      <c r="C1266" s="522"/>
      <c r="D1266" s="522"/>
      <c r="E1266" s="522"/>
      <c r="F1266" s="522"/>
      <c r="G1266" s="522"/>
      <c r="H1266" s="522"/>
      <c r="I1266" s="522"/>
      <c r="J1266" s="522"/>
      <c r="M1266" s="449"/>
      <c r="N1266" s="449"/>
      <c r="O1266" s="381" t="s">
        <v>102</v>
      </c>
      <c r="Q1266" s="378">
        <f>MAX($Q$104:Q1265)+1</f>
        <v>28</v>
      </c>
      <c r="R1266" s="432" t="str">
        <f>R$1286</f>
        <v>DELETE</v>
      </c>
    </row>
    <row r="1267" spans="2:18" ht="36" customHeight="1">
      <c r="B1267" s="441"/>
      <c r="C1267" s="522"/>
      <c r="D1267" s="530" t="str">
        <f>Criteria!E9</f>
        <v>ABC PARTNERSHIP</v>
      </c>
      <c r="E1267" s="522"/>
      <c r="F1267" s="522"/>
      <c r="G1267" s="522"/>
      <c r="H1267" s="522"/>
      <c r="I1267" s="522"/>
      <c r="J1267" s="522"/>
      <c r="M1267" s="449"/>
      <c r="N1267" s="449"/>
      <c r="O1267" s="431"/>
      <c r="R1267" s="432" t="str">
        <f t="shared" ref="R1267:R1277" si="56">R$1286</f>
        <v>DELETE</v>
      </c>
    </row>
    <row r="1268" spans="2:18" ht="36" customHeight="1">
      <c r="B1268" s="441"/>
      <c r="C1268" s="522"/>
      <c r="D1268" s="530" t="str">
        <f>Criteria!E10</f>
        <v>T/A SEAFRONT HOTEL, SEAFRONT RESTAURANT AND SURF SHOP</v>
      </c>
      <c r="E1268" s="522"/>
      <c r="F1268" s="522"/>
      <c r="G1268" s="522"/>
      <c r="H1268" s="522"/>
      <c r="I1268" s="522"/>
      <c r="J1268" s="522"/>
      <c r="M1268" s="449"/>
      <c r="N1268" s="449"/>
      <c r="O1268" s="449"/>
      <c r="R1268" s="432" t="str">
        <f>IF(R$1286="DELETE","DELETE",IF(D1268=0,"DELETE"," "))</f>
        <v>DELETE</v>
      </c>
    </row>
    <row r="1269" spans="2:18" ht="36" customHeight="1">
      <c r="B1269" s="441"/>
      <c r="C1269" s="522"/>
      <c r="D1269" s="522"/>
      <c r="E1269" s="522"/>
      <c r="F1269" s="522"/>
      <c r="G1269" s="522"/>
      <c r="H1269" s="522"/>
      <c r="I1269" s="522"/>
      <c r="J1269" s="522"/>
      <c r="M1269" s="449"/>
      <c r="N1269" s="449"/>
      <c r="O1269" s="449"/>
      <c r="R1269" s="432" t="str">
        <f t="shared" si="56"/>
        <v>DELETE</v>
      </c>
    </row>
    <row r="1270" spans="2:18" ht="36" customHeight="1">
      <c r="B1270" s="441"/>
      <c r="C1270" s="522"/>
      <c r="D1270" s="530" t="s">
        <v>349</v>
      </c>
      <c r="E1270" s="522"/>
      <c r="F1270" s="522"/>
      <c r="G1270" s="522"/>
      <c r="H1270" s="522"/>
      <c r="I1270" s="522"/>
      <c r="J1270" s="522"/>
      <c r="M1270" s="449"/>
      <c r="N1270" s="449"/>
      <c r="O1270" s="449"/>
      <c r="R1270" s="432" t="str">
        <f t="shared" si="56"/>
        <v>DELETE</v>
      </c>
    </row>
    <row r="1271" spans="2:18" ht="36" customHeight="1">
      <c r="B1271" s="441"/>
      <c r="C1271" s="522"/>
      <c r="D1271" s="530" t="str">
        <f>Criteria!E18</f>
        <v>28 FEBRUARY 2026</v>
      </c>
      <c r="E1271" s="522"/>
      <c r="F1271" s="522"/>
      <c r="G1271" s="522"/>
      <c r="H1271" s="522"/>
      <c r="I1271" s="522"/>
      <c r="J1271" s="522" t="s">
        <v>239</v>
      </c>
      <c r="M1271" s="449"/>
      <c r="N1271" s="449"/>
      <c r="O1271" s="449"/>
      <c r="R1271" s="432" t="str">
        <f t="shared" si="56"/>
        <v>DELETE</v>
      </c>
    </row>
    <row r="1272" spans="2:18" ht="36" customHeight="1">
      <c r="B1272" s="441"/>
      <c r="C1272" s="522"/>
      <c r="D1272" s="530"/>
      <c r="E1272" s="522"/>
      <c r="F1272" s="522"/>
      <c r="G1272" s="522"/>
      <c r="H1272" s="522"/>
      <c r="I1272" s="522"/>
      <c r="J1272" s="522"/>
      <c r="M1272" s="449"/>
      <c r="N1272" s="449"/>
      <c r="O1272" s="449"/>
      <c r="R1272" s="432" t="str">
        <f t="shared" si="56"/>
        <v>DELETE</v>
      </c>
    </row>
    <row r="1273" spans="2:18" ht="36" customHeight="1">
      <c r="B1273" s="520"/>
      <c r="C1273" s="532"/>
      <c r="D1273" s="531"/>
      <c r="E1273" s="531"/>
      <c r="F1273" s="531"/>
      <c r="G1273" s="531"/>
      <c r="H1273" s="531"/>
      <c r="I1273" s="531"/>
      <c r="J1273" s="531"/>
      <c r="K1273" s="442"/>
      <c r="L1273" s="442"/>
      <c r="M1273" s="382"/>
      <c r="N1273" s="382"/>
      <c r="O1273" s="382"/>
      <c r="P1273" s="444"/>
      <c r="Q1273" s="442"/>
      <c r="R1273" s="432" t="str">
        <f t="shared" si="56"/>
        <v>DELETE</v>
      </c>
    </row>
    <row r="1274" spans="2:18" ht="36" customHeight="1">
      <c r="B1274" s="415"/>
      <c r="C1274" s="530"/>
      <c r="D1274" s="522"/>
      <c r="E1274" s="522"/>
      <c r="F1274" s="522"/>
      <c r="G1274" s="522"/>
      <c r="H1274" s="522"/>
      <c r="I1274" s="522"/>
      <c r="J1274" s="522"/>
      <c r="M1274" s="379">
        <f>Criteria!E20</f>
        <v>2026</v>
      </c>
      <c r="N1274" s="379"/>
      <c r="O1274" s="379">
        <f>Criteria!E25</f>
        <v>2025</v>
      </c>
      <c r="R1274" s="432" t="str">
        <f t="shared" si="56"/>
        <v>DELETE</v>
      </c>
    </row>
    <row r="1275" spans="2:18" ht="36" customHeight="1">
      <c r="B1275" s="415"/>
      <c r="C1275" s="530"/>
      <c r="D1275" s="522"/>
      <c r="E1275" s="522"/>
      <c r="F1275" s="522"/>
      <c r="G1275" s="522"/>
      <c r="H1275" s="522"/>
      <c r="I1275" s="522"/>
      <c r="J1275" s="522"/>
      <c r="M1275" s="381"/>
      <c r="N1275" s="381"/>
      <c r="O1275" s="381"/>
      <c r="R1275" s="432" t="str">
        <f t="shared" si="56"/>
        <v>DELETE</v>
      </c>
    </row>
    <row r="1276" spans="2:18" ht="36" customHeight="1">
      <c r="B1276" s="415">
        <f>MAX($B$448:B1275)+1</f>
        <v>17</v>
      </c>
      <c r="C1276" s="530" t="s">
        <v>727</v>
      </c>
      <c r="D1276" s="522"/>
      <c r="E1276" s="522"/>
      <c r="F1276" s="522"/>
      <c r="G1276" s="522"/>
      <c r="H1276" s="522"/>
      <c r="I1276" s="522"/>
      <c r="J1276" s="522"/>
      <c r="M1276" s="381"/>
      <c r="N1276" s="381"/>
      <c r="O1276" s="381"/>
      <c r="R1276" s="432" t="str">
        <f t="shared" si="56"/>
        <v>DELETE</v>
      </c>
    </row>
    <row r="1277" spans="2:18" ht="36" customHeight="1">
      <c r="B1277" s="415"/>
      <c r="C1277" s="530"/>
      <c r="D1277" s="522"/>
      <c r="E1277" s="522"/>
      <c r="F1277" s="522"/>
      <c r="G1277" s="522"/>
      <c r="H1277" s="522"/>
      <c r="I1277" s="522"/>
      <c r="J1277" s="522"/>
      <c r="M1277" s="381"/>
      <c r="N1277" s="381"/>
      <c r="O1277" s="381"/>
      <c r="R1277" s="432" t="str">
        <f t="shared" si="56"/>
        <v>DELETE</v>
      </c>
    </row>
    <row r="1278" spans="2:18" ht="36" customHeight="1">
      <c r="B1278" s="415"/>
      <c r="C1278" s="522" t="s">
        <v>388</v>
      </c>
      <c r="D1278" s="533"/>
      <c r="E1278" s="522"/>
      <c r="F1278" s="522"/>
      <c r="G1278" s="522"/>
      <c r="H1278" s="522"/>
      <c r="I1278" s="522"/>
      <c r="J1278" s="522"/>
      <c r="M1278" s="381">
        <f>-TrialBalance!L300-TrialBalance!L299</f>
        <v>0</v>
      </c>
      <c r="N1278" s="381"/>
      <c r="O1278" s="381">
        <f>-TrialBalance!N300-TrialBalance!N299</f>
        <v>0</v>
      </c>
      <c r="R1278" s="432" t="str">
        <f t="shared" ref="R1278:R1283" si="57">IF(M1278+O1278=0,"DELETE"," ")</f>
        <v>DELETE</v>
      </c>
    </row>
    <row r="1279" spans="2:18" ht="36" customHeight="1">
      <c r="B1279" s="415"/>
      <c r="C1279" s="522" t="s">
        <v>488</v>
      </c>
      <c r="D1279" s="533"/>
      <c r="E1279" s="522"/>
      <c r="F1279" s="522"/>
      <c r="G1279" s="522"/>
      <c r="H1279" s="522"/>
      <c r="I1279" s="522"/>
      <c r="J1279" s="522"/>
      <c r="M1279" s="381">
        <f>-TrialBalance!L301</f>
        <v>0</v>
      </c>
      <c r="N1279" s="381"/>
      <c r="O1279" s="381">
        <f>-TrialBalance!N301</f>
        <v>0</v>
      </c>
      <c r="R1279" s="432" t="str">
        <f t="shared" si="57"/>
        <v>DELETE</v>
      </c>
    </row>
    <row r="1280" spans="2:18" ht="36" customHeight="1">
      <c r="B1280" s="415"/>
      <c r="C1280" s="522" t="s">
        <v>198</v>
      </c>
      <c r="D1280" s="533"/>
      <c r="E1280" s="522"/>
      <c r="F1280" s="522"/>
      <c r="G1280" s="522"/>
      <c r="H1280" s="522"/>
      <c r="I1280" s="522"/>
      <c r="J1280" s="522"/>
      <c r="M1280" s="381">
        <f>-TrialBalance!L302</f>
        <v>0</v>
      </c>
      <c r="N1280" s="381"/>
      <c r="O1280" s="381">
        <f>-TrialBalance!N302</f>
        <v>0</v>
      </c>
      <c r="R1280" s="432" t="str">
        <f t="shared" si="57"/>
        <v>DELETE</v>
      </c>
    </row>
    <row r="1281" spans="2:18" ht="36" customHeight="1">
      <c r="B1281" s="415"/>
      <c r="C1281" s="522" t="s">
        <v>489</v>
      </c>
      <c r="D1281" s="533"/>
      <c r="E1281" s="522"/>
      <c r="F1281" s="522"/>
      <c r="G1281" s="522"/>
      <c r="H1281" s="522"/>
      <c r="I1281" s="522"/>
      <c r="J1281" s="522"/>
      <c r="M1281" s="381">
        <f>-TrialBalance!L303</f>
        <v>0</v>
      </c>
      <c r="N1281" s="381"/>
      <c r="O1281" s="381">
        <f>-TrialBalance!N303</f>
        <v>0</v>
      </c>
      <c r="R1281" s="432" t="str">
        <f t="shared" si="57"/>
        <v>DELETE</v>
      </c>
    </row>
    <row r="1282" spans="2:18" ht="36" customHeight="1">
      <c r="B1282" s="415"/>
      <c r="C1282" s="522" t="s">
        <v>731</v>
      </c>
      <c r="D1282" s="533"/>
      <c r="E1282" s="522"/>
      <c r="F1282" s="522"/>
      <c r="G1282" s="522"/>
      <c r="H1282" s="522"/>
      <c r="I1282" s="522"/>
      <c r="J1282" s="522"/>
      <c r="M1282" s="381">
        <f>-TrialBalance!L304</f>
        <v>0</v>
      </c>
      <c r="N1282" s="381"/>
      <c r="O1282" s="381">
        <f>-TrialBalance!N304</f>
        <v>0</v>
      </c>
      <c r="R1282" s="432" t="str">
        <f t="shared" si="57"/>
        <v>DELETE</v>
      </c>
    </row>
    <row r="1283" spans="2:18" ht="36" customHeight="1">
      <c r="B1283" s="415"/>
      <c r="C1283" s="522" t="s">
        <v>478</v>
      </c>
      <c r="D1283" s="533"/>
      <c r="E1283" s="522"/>
      <c r="F1283" s="522"/>
      <c r="G1283" s="522"/>
      <c r="H1283" s="522"/>
      <c r="I1283" s="522"/>
      <c r="J1283" s="522"/>
      <c r="M1283" s="381">
        <f>IF(TrialBalance!L306&lt;0,-TrialBalance!L306,0)</f>
        <v>0</v>
      </c>
      <c r="N1283" s="381"/>
      <c r="O1283" s="381">
        <f>IF(TrialBalance!N306&lt;0,-TrialBalance!N306,0)</f>
        <v>0</v>
      </c>
      <c r="R1283" s="432" t="str">
        <f t="shared" si="57"/>
        <v>DELETE</v>
      </c>
    </row>
    <row r="1284" spans="2:18" ht="9" customHeight="1">
      <c r="B1284" s="415"/>
      <c r="C1284" s="530"/>
      <c r="D1284" s="522"/>
      <c r="E1284" s="522"/>
      <c r="F1284" s="522"/>
      <c r="G1284" s="522"/>
      <c r="H1284" s="522"/>
      <c r="I1284" s="522"/>
      <c r="J1284" s="522"/>
      <c r="M1284" s="384"/>
      <c r="N1284" s="384"/>
      <c r="O1284" s="384"/>
      <c r="R1284" s="432" t="str">
        <f t="shared" ref="R1284:R1292" si="58">R$1286</f>
        <v>DELETE</v>
      </c>
    </row>
    <row r="1285" spans="2:18" ht="9" customHeight="1">
      <c r="B1285" s="415"/>
      <c r="C1285" s="530"/>
      <c r="D1285" s="522"/>
      <c r="E1285" s="522"/>
      <c r="F1285" s="522"/>
      <c r="G1285" s="522"/>
      <c r="H1285" s="522"/>
      <c r="I1285" s="522"/>
      <c r="J1285" s="522"/>
      <c r="M1285" s="381"/>
      <c r="N1285" s="381"/>
      <c r="O1285" s="381"/>
      <c r="R1285" s="432" t="str">
        <f t="shared" si="58"/>
        <v>DELETE</v>
      </c>
    </row>
    <row r="1286" spans="2:18" ht="36.75" customHeight="1">
      <c r="B1286" s="415"/>
      <c r="C1286" s="530"/>
      <c r="D1286" s="522"/>
      <c r="E1286" s="522"/>
      <c r="F1286" s="522"/>
      <c r="G1286" s="522"/>
      <c r="H1286" s="522"/>
      <c r="I1286" s="522"/>
      <c r="J1286" s="522"/>
      <c r="M1286" s="381">
        <f>SUM(M1278:M1285)</f>
        <v>0</v>
      </c>
      <c r="N1286" s="381"/>
      <c r="O1286" s="381">
        <f>SUM(O1278:O1285)</f>
        <v>0</v>
      </c>
      <c r="R1286" s="432" t="str">
        <f>IF(M1286+O1286=0,"DELETE"," ")</f>
        <v>DELETE</v>
      </c>
    </row>
    <row r="1287" spans="2:18" ht="9" customHeight="1" thickBot="1">
      <c r="B1287" s="415"/>
      <c r="C1287" s="530"/>
      <c r="D1287" s="522"/>
      <c r="E1287" s="522"/>
      <c r="F1287" s="522"/>
      <c r="G1287" s="522"/>
      <c r="H1287" s="522"/>
      <c r="I1287" s="522"/>
      <c r="J1287" s="522"/>
      <c r="M1287" s="385"/>
      <c r="N1287" s="385"/>
      <c r="O1287" s="385"/>
      <c r="R1287" s="432" t="str">
        <f t="shared" si="58"/>
        <v>DELETE</v>
      </c>
    </row>
    <row r="1288" spans="2:18" ht="9" customHeight="1" thickTop="1">
      <c r="B1288" s="415"/>
      <c r="C1288" s="530"/>
      <c r="D1288" s="522"/>
      <c r="E1288" s="522"/>
      <c r="F1288" s="522"/>
      <c r="G1288" s="522"/>
      <c r="H1288" s="522"/>
      <c r="I1288" s="522"/>
      <c r="J1288" s="522"/>
      <c r="M1288" s="399"/>
      <c r="N1288" s="399"/>
      <c r="O1288" s="399"/>
      <c r="R1288" s="432" t="str">
        <f t="shared" si="58"/>
        <v>DELETE</v>
      </c>
    </row>
    <row r="1289" spans="2:18" ht="36" customHeight="1">
      <c r="B1289" s="415"/>
      <c r="C1289" s="530"/>
      <c r="D1289" s="522"/>
      <c r="E1289" s="522"/>
      <c r="F1289" s="522"/>
      <c r="G1289" s="522"/>
      <c r="H1289" s="522"/>
      <c r="I1289" s="522"/>
      <c r="J1289" s="522"/>
      <c r="M1289" s="381"/>
      <c r="N1289" s="381"/>
      <c r="O1289" s="381"/>
      <c r="R1289" s="432" t="str">
        <f t="shared" si="58"/>
        <v>DELETE</v>
      </c>
    </row>
    <row r="1290" spans="2:18" ht="36" customHeight="1">
      <c r="B1290" s="415"/>
      <c r="C1290" s="530"/>
      <c r="D1290" s="522"/>
      <c r="E1290" s="522"/>
      <c r="F1290" s="522"/>
      <c r="G1290" s="522"/>
      <c r="H1290" s="522"/>
      <c r="I1290" s="522"/>
      <c r="J1290" s="522"/>
      <c r="M1290" s="381"/>
      <c r="N1290" s="381"/>
      <c r="O1290" s="381"/>
      <c r="R1290" s="432" t="str">
        <f t="shared" si="58"/>
        <v>DELETE</v>
      </c>
    </row>
    <row r="1291" spans="2:18" ht="36" customHeight="1">
      <c r="B1291" s="415"/>
      <c r="C1291" s="530"/>
      <c r="D1291" s="522"/>
      <c r="E1291" s="522"/>
      <c r="F1291" s="522"/>
      <c r="G1291" s="522"/>
      <c r="H1291" s="522"/>
      <c r="I1291" s="522"/>
      <c r="J1291" s="522"/>
      <c r="M1291" s="399"/>
      <c r="N1291" s="399"/>
      <c r="O1291" s="399"/>
      <c r="P1291" s="453"/>
      <c r="R1291" s="432" t="str">
        <f t="shared" si="58"/>
        <v>DELETE</v>
      </c>
    </row>
    <row r="1292" spans="2:18" ht="36" customHeight="1">
      <c r="B1292" s="415"/>
      <c r="C1292" s="530"/>
      <c r="D1292" s="522"/>
      <c r="E1292" s="522"/>
      <c r="F1292" s="522"/>
      <c r="G1292" s="522"/>
      <c r="H1292" s="522"/>
      <c r="I1292" s="522"/>
      <c r="J1292" s="522"/>
      <c r="M1292" s="381"/>
      <c r="N1292" s="381"/>
      <c r="O1292" s="381"/>
      <c r="R1292" s="432" t="str">
        <f t="shared" si="58"/>
        <v>DELETE</v>
      </c>
    </row>
    <row r="1293" spans="2:18" ht="36" customHeight="1">
      <c r="B1293" s="441"/>
      <c r="C1293" s="522"/>
      <c r="D1293" s="522"/>
      <c r="E1293" s="522"/>
      <c r="F1293" s="522"/>
      <c r="G1293" s="522"/>
      <c r="H1293" s="522"/>
      <c r="I1293" s="522"/>
      <c r="J1293" s="522"/>
      <c r="M1293" s="449"/>
      <c r="N1293" s="449"/>
      <c r="O1293" s="381" t="s">
        <v>102</v>
      </c>
      <c r="Q1293" s="378">
        <f>MAX($Q$104:Q1292)+1</f>
        <v>29</v>
      </c>
      <c r="R1293" s="432" t="str">
        <f>R$1313</f>
        <v>DELETE</v>
      </c>
    </row>
    <row r="1294" spans="2:18" ht="36" customHeight="1">
      <c r="B1294" s="441"/>
      <c r="C1294" s="522"/>
      <c r="D1294" s="530" t="str">
        <f>Criteria!E9</f>
        <v>ABC PARTNERSHIP</v>
      </c>
      <c r="E1294" s="522"/>
      <c r="F1294" s="522"/>
      <c r="G1294" s="522"/>
      <c r="H1294" s="522"/>
      <c r="I1294" s="522"/>
      <c r="J1294" s="522"/>
      <c r="M1294" s="449"/>
      <c r="N1294" s="449"/>
      <c r="O1294" s="431"/>
      <c r="R1294" s="432" t="str">
        <f t="shared" ref="R1294:R1304" si="59">R$1313</f>
        <v>DELETE</v>
      </c>
    </row>
    <row r="1295" spans="2:18" ht="36" customHeight="1">
      <c r="B1295" s="441"/>
      <c r="C1295" s="522"/>
      <c r="D1295" s="530" t="str">
        <f>Criteria!E10</f>
        <v>T/A SEAFRONT HOTEL, SEAFRONT RESTAURANT AND SURF SHOP</v>
      </c>
      <c r="E1295" s="522"/>
      <c r="F1295" s="522"/>
      <c r="G1295" s="522"/>
      <c r="H1295" s="522"/>
      <c r="I1295" s="522"/>
      <c r="J1295" s="522"/>
      <c r="M1295" s="449"/>
      <c r="N1295" s="449"/>
      <c r="O1295" s="449"/>
      <c r="R1295" s="432" t="str">
        <f>IF(R$1313="DELETE","DELETE",IF(D1295=0,"DELETE"," "))</f>
        <v>DELETE</v>
      </c>
    </row>
    <row r="1296" spans="2:18" ht="36" customHeight="1">
      <c r="B1296" s="441"/>
      <c r="C1296" s="522"/>
      <c r="D1296" s="522"/>
      <c r="E1296" s="522"/>
      <c r="F1296" s="522"/>
      <c r="G1296" s="522"/>
      <c r="H1296" s="522"/>
      <c r="I1296" s="522"/>
      <c r="J1296" s="522"/>
      <c r="M1296" s="449"/>
      <c r="N1296" s="449"/>
      <c r="O1296" s="449"/>
      <c r="R1296" s="432" t="str">
        <f t="shared" si="59"/>
        <v>DELETE</v>
      </c>
    </row>
    <row r="1297" spans="2:18" ht="36" customHeight="1">
      <c r="B1297" s="441"/>
      <c r="C1297" s="522"/>
      <c r="D1297" s="530" t="s">
        <v>349</v>
      </c>
      <c r="E1297" s="522"/>
      <c r="F1297" s="522"/>
      <c r="G1297" s="522"/>
      <c r="H1297" s="522"/>
      <c r="I1297" s="522"/>
      <c r="J1297" s="522"/>
      <c r="M1297" s="449"/>
      <c r="N1297" s="449"/>
      <c r="O1297" s="449"/>
      <c r="R1297" s="432" t="str">
        <f t="shared" si="59"/>
        <v>DELETE</v>
      </c>
    </row>
    <row r="1298" spans="2:18" ht="36" customHeight="1">
      <c r="B1298" s="441"/>
      <c r="C1298" s="522"/>
      <c r="D1298" s="530" t="str">
        <f>Criteria!E18</f>
        <v>28 FEBRUARY 2026</v>
      </c>
      <c r="E1298" s="522"/>
      <c r="F1298" s="522"/>
      <c r="G1298" s="522"/>
      <c r="H1298" s="522"/>
      <c r="I1298" s="522"/>
      <c r="J1298" s="522" t="s">
        <v>239</v>
      </c>
      <c r="M1298" s="449"/>
      <c r="N1298" s="449"/>
      <c r="O1298" s="449"/>
      <c r="R1298" s="432" t="str">
        <f t="shared" si="59"/>
        <v>DELETE</v>
      </c>
    </row>
    <row r="1299" spans="2:18" ht="36" customHeight="1">
      <c r="B1299" s="441"/>
      <c r="C1299" s="522"/>
      <c r="D1299" s="522"/>
      <c r="E1299" s="522"/>
      <c r="F1299" s="522"/>
      <c r="G1299" s="522"/>
      <c r="H1299" s="522"/>
      <c r="I1299" s="522"/>
      <c r="J1299" s="522"/>
      <c r="M1299" s="451"/>
      <c r="N1299" s="451"/>
      <c r="O1299" s="451"/>
      <c r="R1299" s="432" t="str">
        <f t="shared" si="59"/>
        <v>DELETE</v>
      </c>
    </row>
    <row r="1300" spans="2:18" ht="36" customHeight="1">
      <c r="B1300" s="519"/>
      <c r="C1300" s="531"/>
      <c r="D1300" s="531"/>
      <c r="E1300" s="531"/>
      <c r="F1300" s="531"/>
      <c r="G1300" s="531"/>
      <c r="H1300" s="531"/>
      <c r="I1300" s="531"/>
      <c r="J1300" s="531"/>
      <c r="K1300" s="442"/>
      <c r="L1300" s="442"/>
      <c r="M1300" s="461"/>
      <c r="N1300" s="461"/>
      <c r="O1300" s="461"/>
      <c r="P1300" s="444"/>
      <c r="Q1300" s="442"/>
      <c r="R1300" s="432" t="str">
        <f t="shared" si="59"/>
        <v>DELETE</v>
      </c>
    </row>
    <row r="1301" spans="2:18" ht="36" customHeight="1">
      <c r="B1301" s="441"/>
      <c r="C1301" s="522"/>
      <c r="D1301" s="522"/>
      <c r="E1301" s="522"/>
      <c r="F1301" s="522"/>
      <c r="G1301" s="522"/>
      <c r="H1301" s="522"/>
      <c r="I1301" s="522"/>
      <c r="J1301" s="522"/>
      <c r="M1301" s="379">
        <f>Criteria!E20</f>
        <v>2026</v>
      </c>
      <c r="N1301" s="379"/>
      <c r="O1301" s="379">
        <f>Criteria!E25</f>
        <v>2025</v>
      </c>
      <c r="R1301" s="432" t="str">
        <f t="shared" si="59"/>
        <v>DELETE</v>
      </c>
    </row>
    <row r="1302" spans="2:18" ht="36" customHeight="1">
      <c r="B1302" s="415"/>
      <c r="C1302" s="530"/>
      <c r="D1302" s="522"/>
      <c r="E1302" s="522"/>
      <c r="F1302" s="522"/>
      <c r="G1302" s="522"/>
      <c r="H1302" s="522"/>
      <c r="I1302" s="522"/>
      <c r="J1302" s="522"/>
      <c r="M1302" s="381"/>
      <c r="N1302" s="381"/>
      <c r="O1302" s="381"/>
      <c r="R1302" s="432" t="str">
        <f t="shared" si="59"/>
        <v>DELETE</v>
      </c>
    </row>
    <row r="1303" spans="2:18" ht="36" customHeight="1">
      <c r="B1303" s="415">
        <f>MAX($B$448:B1302)+1</f>
        <v>18</v>
      </c>
      <c r="C1303" s="530" t="str">
        <f>IF(COUNTIF(TrialBalance!L287:L292,"&lt;0")&gt;1,"Bank overdrafts",IF(COUNTIF(TrialBalance!N287:N292,"&lt;0")&gt;1,"Bank overdrafts","Bank overdraft"))</f>
        <v>Bank overdraft</v>
      </c>
      <c r="D1303" s="522"/>
      <c r="E1303" s="522"/>
      <c r="F1303" s="522"/>
      <c r="G1303" s="522"/>
      <c r="H1303" s="522"/>
      <c r="I1303" s="522"/>
      <c r="J1303" s="522"/>
      <c r="M1303" s="381"/>
      <c r="N1303" s="381"/>
      <c r="O1303" s="381"/>
      <c r="R1303" s="432" t="str">
        <f t="shared" si="59"/>
        <v>DELETE</v>
      </c>
    </row>
    <row r="1304" spans="2:18" ht="36" customHeight="1">
      <c r="B1304" s="415"/>
      <c r="C1304" s="530"/>
      <c r="D1304" s="522"/>
      <c r="E1304" s="522"/>
      <c r="F1304" s="522"/>
      <c r="G1304" s="522"/>
      <c r="H1304" s="522"/>
      <c r="I1304" s="522"/>
      <c r="J1304" s="522"/>
      <c r="M1304" s="381"/>
      <c r="N1304" s="381"/>
      <c r="O1304" s="381"/>
      <c r="R1304" s="432" t="str">
        <f t="shared" si="59"/>
        <v>DELETE</v>
      </c>
    </row>
    <row r="1305" spans="2:18" ht="36" customHeight="1">
      <c r="B1305" s="415"/>
      <c r="C1305" s="522">
        <f>TrialBalance!C287</f>
        <v>0</v>
      </c>
      <c r="D1305" s="533"/>
      <c r="E1305" s="522"/>
      <c r="F1305" s="522"/>
      <c r="G1305" s="522"/>
      <c r="H1305" s="522"/>
      <c r="I1305" s="522"/>
      <c r="J1305" s="522"/>
      <c r="M1305" s="381">
        <f>IF(TrialBalance!L287&lt;0,-TrialBalance!L287,0)</f>
        <v>0</v>
      </c>
      <c r="N1305" s="381"/>
      <c r="O1305" s="381">
        <f>IF(TrialBalance!N287&lt;0,-TrialBalance!N287,0)</f>
        <v>0</v>
      </c>
      <c r="R1305" s="432" t="str">
        <f>IF(M1305+O1305=0,"DELETE"," ")</f>
        <v>DELETE</v>
      </c>
    </row>
    <row r="1306" spans="2:18" ht="36" customHeight="1">
      <c r="B1306" s="415"/>
      <c r="C1306" s="522">
        <f>TrialBalance!C288</f>
        <v>0</v>
      </c>
      <c r="D1306" s="533"/>
      <c r="E1306" s="522"/>
      <c r="F1306" s="522"/>
      <c r="G1306" s="522"/>
      <c r="H1306" s="522"/>
      <c r="I1306" s="522"/>
      <c r="J1306" s="522"/>
      <c r="M1306" s="381">
        <f>IF(TrialBalance!L288&lt;0,-TrialBalance!L288,0)</f>
        <v>0</v>
      </c>
      <c r="N1306" s="381"/>
      <c r="O1306" s="381">
        <f>IF(TrialBalance!N288&lt;0,-TrialBalance!N288,0)</f>
        <v>0</v>
      </c>
      <c r="R1306" s="432" t="str">
        <f>IF(M1306+O1306=0,"DELETE"," ")</f>
        <v>DELETE</v>
      </c>
    </row>
    <row r="1307" spans="2:18" ht="36" customHeight="1">
      <c r="B1307" s="415"/>
      <c r="C1307" s="522">
        <f>TrialBalance!C289</f>
        <v>0</v>
      </c>
      <c r="D1307" s="533"/>
      <c r="E1307" s="522"/>
      <c r="F1307" s="522"/>
      <c r="G1307" s="522"/>
      <c r="H1307" s="522"/>
      <c r="I1307" s="522"/>
      <c r="J1307" s="522"/>
      <c r="M1307" s="381">
        <f>IF(TrialBalance!L289&lt;0,-TrialBalance!L289,0)</f>
        <v>0</v>
      </c>
      <c r="N1307" s="381"/>
      <c r="O1307" s="381">
        <f>IF(TrialBalance!N289&lt;0,-TrialBalance!N289,0)</f>
        <v>0</v>
      </c>
      <c r="R1307" s="432" t="str">
        <f>IF(M1307+O1307=0,"DELETE"," ")</f>
        <v>DELETE</v>
      </c>
    </row>
    <row r="1308" spans="2:18" ht="36" customHeight="1">
      <c r="B1308" s="415"/>
      <c r="C1308" s="522">
        <f>TrialBalance!C290</f>
        <v>0</v>
      </c>
      <c r="D1308" s="533"/>
      <c r="E1308" s="522"/>
      <c r="F1308" s="522"/>
      <c r="G1308" s="522"/>
      <c r="H1308" s="522"/>
      <c r="I1308" s="522"/>
      <c r="J1308" s="522"/>
      <c r="M1308" s="381">
        <f>IF(TrialBalance!L290&lt;0,-TrialBalance!L290,0)</f>
        <v>0</v>
      </c>
      <c r="N1308" s="381"/>
      <c r="O1308" s="381">
        <f>IF(TrialBalance!N290&lt;0,-TrialBalance!N290,0)</f>
        <v>0</v>
      </c>
      <c r="R1308" s="432" t="str">
        <f>IF(M1308+O1308=0,"DELETE"," ")</f>
        <v>DELETE</v>
      </c>
    </row>
    <row r="1309" spans="2:18" ht="36" customHeight="1">
      <c r="B1309" s="415"/>
      <c r="C1309" s="522">
        <f>TrialBalance!C291</f>
        <v>0</v>
      </c>
      <c r="D1309" s="533"/>
      <c r="E1309" s="522"/>
      <c r="F1309" s="522"/>
      <c r="G1309" s="522"/>
      <c r="H1309" s="522"/>
      <c r="I1309" s="522"/>
      <c r="J1309" s="522"/>
      <c r="M1309" s="381">
        <f>IF(TrialBalance!L291&lt;0,-TrialBalance!L291,0)</f>
        <v>0</v>
      </c>
      <c r="N1309" s="381"/>
      <c r="O1309" s="381">
        <f>IF(TrialBalance!N291&lt;0,-TrialBalance!N291,0)</f>
        <v>0</v>
      </c>
      <c r="R1309" s="432" t="str">
        <f t="shared" ref="R1309:R1310" si="60">IF(M1309+O1309=0,"DELETE"," ")</f>
        <v>DELETE</v>
      </c>
    </row>
    <row r="1310" spans="2:18" ht="36" customHeight="1">
      <c r="B1310" s="415"/>
      <c r="C1310" s="522">
        <f>TrialBalance!C292</f>
        <v>0</v>
      </c>
      <c r="D1310" s="533"/>
      <c r="E1310" s="522"/>
      <c r="F1310" s="522"/>
      <c r="G1310" s="522"/>
      <c r="H1310" s="522"/>
      <c r="I1310" s="522"/>
      <c r="J1310" s="522"/>
      <c r="M1310" s="381">
        <f>IF(TrialBalance!L292&lt;0,-TrialBalance!L292,0)</f>
        <v>0</v>
      </c>
      <c r="N1310" s="381"/>
      <c r="O1310" s="381">
        <f>IF(TrialBalance!N292&lt;0,-TrialBalance!N292,0)</f>
        <v>0</v>
      </c>
      <c r="R1310" s="432" t="str">
        <f t="shared" si="60"/>
        <v>DELETE</v>
      </c>
    </row>
    <row r="1311" spans="2:18" ht="9" customHeight="1">
      <c r="B1311" s="415"/>
      <c r="C1311" s="530"/>
      <c r="D1311" s="522"/>
      <c r="E1311" s="522"/>
      <c r="F1311" s="522"/>
      <c r="G1311" s="522"/>
      <c r="H1311" s="522"/>
      <c r="I1311" s="522"/>
      <c r="J1311" s="522"/>
      <c r="M1311" s="384"/>
      <c r="N1311" s="384"/>
      <c r="O1311" s="384"/>
      <c r="R1311" s="432" t="str">
        <f t="shared" ref="R1311:R1319" si="61">R$1313</f>
        <v>DELETE</v>
      </c>
    </row>
    <row r="1312" spans="2:18" ht="9" customHeight="1">
      <c r="B1312" s="415"/>
      <c r="C1312" s="530"/>
      <c r="D1312" s="522"/>
      <c r="E1312" s="522"/>
      <c r="F1312" s="522"/>
      <c r="G1312" s="522"/>
      <c r="H1312" s="522"/>
      <c r="I1312" s="522"/>
      <c r="J1312" s="522"/>
      <c r="M1312" s="381"/>
      <c r="N1312" s="381"/>
      <c r="O1312" s="381"/>
      <c r="R1312" s="432" t="str">
        <f t="shared" si="61"/>
        <v>DELETE</v>
      </c>
    </row>
    <row r="1313" spans="2:18" ht="36.75" customHeight="1">
      <c r="B1313" s="415"/>
      <c r="C1313" s="530"/>
      <c r="D1313" s="522"/>
      <c r="E1313" s="522"/>
      <c r="F1313" s="522"/>
      <c r="G1313" s="522"/>
      <c r="H1313" s="522"/>
      <c r="I1313" s="522"/>
      <c r="J1313" s="522"/>
      <c r="M1313" s="381">
        <f>SUM(M1305:M1312)</f>
        <v>0</v>
      </c>
      <c r="N1313" s="381"/>
      <c r="O1313" s="381">
        <f>SUM(O1305:O1312)</f>
        <v>0</v>
      </c>
      <c r="R1313" s="432" t="str">
        <f>IF(M1313+O1313=0,"DELETE"," ")</f>
        <v>DELETE</v>
      </c>
    </row>
    <row r="1314" spans="2:18" ht="9" customHeight="1" thickBot="1">
      <c r="B1314" s="415"/>
      <c r="C1314" s="530"/>
      <c r="D1314" s="522"/>
      <c r="E1314" s="522"/>
      <c r="F1314" s="522"/>
      <c r="G1314" s="522"/>
      <c r="H1314" s="522"/>
      <c r="I1314" s="522"/>
      <c r="J1314" s="522"/>
      <c r="M1314" s="385"/>
      <c r="N1314" s="385"/>
      <c r="O1314" s="385"/>
      <c r="R1314" s="432" t="str">
        <f t="shared" si="61"/>
        <v>DELETE</v>
      </c>
    </row>
    <row r="1315" spans="2:18" ht="9" customHeight="1" thickTop="1">
      <c r="B1315" s="415"/>
      <c r="C1315" s="530"/>
      <c r="D1315" s="522"/>
      <c r="E1315" s="522"/>
      <c r="F1315" s="522"/>
      <c r="G1315" s="522"/>
      <c r="H1315" s="522"/>
      <c r="I1315" s="522"/>
      <c r="J1315" s="522"/>
      <c r="M1315" s="399"/>
      <c r="N1315" s="399"/>
      <c r="O1315" s="399"/>
      <c r="R1315" s="432" t="str">
        <f t="shared" si="61"/>
        <v>DELETE</v>
      </c>
    </row>
    <row r="1316" spans="2:18" ht="36" customHeight="1">
      <c r="B1316" s="415"/>
      <c r="C1316" s="530"/>
      <c r="D1316" s="522"/>
      <c r="E1316" s="522"/>
      <c r="F1316" s="522"/>
      <c r="G1316" s="522"/>
      <c r="H1316" s="522"/>
      <c r="I1316" s="522"/>
      <c r="J1316" s="522"/>
      <c r="M1316" s="381"/>
      <c r="N1316" s="381"/>
      <c r="O1316" s="381"/>
      <c r="R1316" s="432" t="str">
        <f t="shared" si="61"/>
        <v>DELETE</v>
      </c>
    </row>
    <row r="1317" spans="2:18" ht="36" customHeight="1">
      <c r="B1317" s="415"/>
      <c r="C1317" s="530"/>
      <c r="D1317" s="522"/>
      <c r="E1317" s="522"/>
      <c r="F1317" s="522"/>
      <c r="G1317" s="522"/>
      <c r="H1317" s="522"/>
      <c r="I1317" s="522"/>
      <c r="J1317" s="522"/>
      <c r="M1317" s="381"/>
      <c r="N1317" s="381"/>
      <c r="O1317" s="381"/>
      <c r="R1317" s="432" t="str">
        <f t="shared" si="61"/>
        <v>DELETE</v>
      </c>
    </row>
    <row r="1318" spans="2:18" ht="36" customHeight="1">
      <c r="B1318" s="415"/>
      <c r="C1318" s="530"/>
      <c r="D1318" s="522"/>
      <c r="E1318" s="522"/>
      <c r="F1318" s="522"/>
      <c r="G1318" s="522"/>
      <c r="H1318" s="522"/>
      <c r="I1318" s="522"/>
      <c r="J1318" s="522"/>
      <c r="M1318" s="399"/>
      <c r="N1318" s="399"/>
      <c r="O1318" s="399"/>
      <c r="P1318" s="453"/>
      <c r="R1318" s="432" t="str">
        <f t="shared" si="61"/>
        <v>DELETE</v>
      </c>
    </row>
    <row r="1319" spans="2:18" ht="36" customHeight="1">
      <c r="B1319" s="441"/>
      <c r="C1319" s="522"/>
      <c r="D1319" s="522"/>
      <c r="E1319" s="522"/>
      <c r="F1319" s="522"/>
      <c r="G1319" s="522"/>
      <c r="H1319" s="522"/>
      <c r="I1319" s="522"/>
      <c r="J1319" s="522"/>
      <c r="M1319" s="449"/>
      <c r="N1319" s="449"/>
      <c r="O1319" s="449"/>
      <c r="R1319" s="432" t="str">
        <f t="shared" si="61"/>
        <v>DELETE</v>
      </c>
    </row>
    <row r="1320" spans="2:18" ht="36" customHeight="1">
      <c r="B1320" s="441"/>
      <c r="C1320" s="522"/>
      <c r="D1320" s="522"/>
      <c r="E1320" s="522"/>
      <c r="F1320" s="522"/>
      <c r="G1320" s="522"/>
      <c r="H1320" s="522"/>
      <c r="I1320" s="522"/>
      <c r="J1320" s="522"/>
      <c r="M1320" s="449"/>
      <c r="N1320" s="449"/>
      <c r="O1320" s="381" t="s">
        <v>102</v>
      </c>
      <c r="Q1320" s="378">
        <f>MAX($Q$104:Q1319)+1</f>
        <v>30</v>
      </c>
      <c r="R1320" s="432" t="str">
        <f>R$1337</f>
        <v>DELETE</v>
      </c>
    </row>
    <row r="1321" spans="2:18" ht="36" customHeight="1">
      <c r="B1321" s="441"/>
      <c r="C1321" s="522"/>
      <c r="D1321" s="530" t="str">
        <f>Criteria!E9</f>
        <v>ABC PARTNERSHIP</v>
      </c>
      <c r="E1321" s="522"/>
      <c r="F1321" s="522"/>
      <c r="G1321" s="522"/>
      <c r="H1321" s="522"/>
      <c r="I1321" s="522"/>
      <c r="J1321" s="522"/>
      <c r="M1321" s="449"/>
      <c r="N1321" s="449"/>
      <c r="O1321" s="431"/>
      <c r="R1321" s="432" t="str">
        <f t="shared" ref="R1321:R1331" si="62">R$1337</f>
        <v>DELETE</v>
      </c>
    </row>
    <row r="1322" spans="2:18" ht="36" customHeight="1">
      <c r="B1322" s="441"/>
      <c r="C1322" s="522"/>
      <c r="D1322" s="530" t="str">
        <f>Criteria!E10</f>
        <v>T/A SEAFRONT HOTEL, SEAFRONT RESTAURANT AND SURF SHOP</v>
      </c>
      <c r="E1322" s="522"/>
      <c r="F1322" s="522"/>
      <c r="G1322" s="522"/>
      <c r="H1322" s="522"/>
      <c r="I1322" s="522"/>
      <c r="J1322" s="522"/>
      <c r="M1322" s="449"/>
      <c r="N1322" s="449"/>
      <c r="O1322" s="449"/>
      <c r="R1322" s="432" t="str">
        <f>IF(R$1337="DELETE","DELETE",IF(D1322=0,"DELETE"," "))</f>
        <v>DELETE</v>
      </c>
    </row>
    <row r="1323" spans="2:18" ht="36" customHeight="1">
      <c r="B1323" s="441"/>
      <c r="C1323" s="522"/>
      <c r="D1323" s="522"/>
      <c r="E1323" s="522"/>
      <c r="F1323" s="522"/>
      <c r="G1323" s="522"/>
      <c r="H1323" s="522"/>
      <c r="I1323" s="522"/>
      <c r="J1323" s="522"/>
      <c r="M1323" s="449"/>
      <c r="N1323" s="449"/>
      <c r="O1323" s="449"/>
      <c r="R1323" s="432" t="str">
        <f t="shared" si="62"/>
        <v>DELETE</v>
      </c>
    </row>
    <row r="1324" spans="2:18" ht="36" customHeight="1">
      <c r="B1324" s="441"/>
      <c r="C1324" s="522"/>
      <c r="D1324" s="530" t="s">
        <v>349</v>
      </c>
      <c r="E1324" s="522"/>
      <c r="F1324" s="522"/>
      <c r="G1324" s="522"/>
      <c r="H1324" s="522"/>
      <c r="I1324" s="522"/>
      <c r="J1324" s="522"/>
      <c r="M1324" s="449"/>
      <c r="N1324" s="449"/>
      <c r="O1324" s="449"/>
      <c r="R1324" s="432" t="str">
        <f t="shared" si="62"/>
        <v>DELETE</v>
      </c>
    </row>
    <row r="1325" spans="2:18" ht="36" customHeight="1">
      <c r="B1325" s="441"/>
      <c r="C1325" s="522"/>
      <c r="D1325" s="530" t="str">
        <f>Criteria!E18</f>
        <v>28 FEBRUARY 2026</v>
      </c>
      <c r="E1325" s="522"/>
      <c r="F1325" s="522"/>
      <c r="G1325" s="522"/>
      <c r="H1325" s="522"/>
      <c r="I1325" s="522"/>
      <c r="J1325" s="522" t="s">
        <v>239</v>
      </c>
      <c r="M1325" s="449"/>
      <c r="N1325" s="449"/>
      <c r="O1325" s="449"/>
      <c r="R1325" s="432" t="str">
        <f t="shared" si="62"/>
        <v>DELETE</v>
      </c>
    </row>
    <row r="1326" spans="2:18" ht="36" customHeight="1">
      <c r="B1326" s="441"/>
      <c r="C1326" s="522"/>
      <c r="D1326" s="530"/>
      <c r="E1326" s="522"/>
      <c r="F1326" s="522"/>
      <c r="G1326" s="522"/>
      <c r="H1326" s="522"/>
      <c r="I1326" s="522"/>
      <c r="J1326" s="522"/>
      <c r="M1326" s="449"/>
      <c r="N1326" s="449"/>
      <c r="O1326" s="449"/>
      <c r="R1326" s="432" t="str">
        <f t="shared" si="62"/>
        <v>DELETE</v>
      </c>
    </row>
    <row r="1327" spans="2:18" ht="36" customHeight="1">
      <c r="B1327" s="520"/>
      <c r="C1327" s="532"/>
      <c r="D1327" s="531"/>
      <c r="E1327" s="531"/>
      <c r="F1327" s="531"/>
      <c r="G1327" s="531"/>
      <c r="H1327" s="531"/>
      <c r="I1327" s="531"/>
      <c r="J1327" s="531"/>
      <c r="K1327" s="442"/>
      <c r="L1327" s="442"/>
      <c r="M1327" s="382"/>
      <c r="N1327" s="382"/>
      <c r="O1327" s="382"/>
      <c r="P1327" s="444"/>
      <c r="Q1327" s="442"/>
      <c r="R1327" s="432" t="str">
        <f t="shared" si="62"/>
        <v>DELETE</v>
      </c>
    </row>
    <row r="1328" spans="2:18" ht="36" customHeight="1">
      <c r="B1328" s="415"/>
      <c r="C1328" s="530"/>
      <c r="D1328" s="522"/>
      <c r="E1328" s="522"/>
      <c r="F1328" s="522"/>
      <c r="G1328" s="522"/>
      <c r="H1328" s="522"/>
      <c r="I1328" s="522"/>
      <c r="J1328" s="522"/>
      <c r="M1328" s="379">
        <f>Criteria!E20</f>
        <v>2026</v>
      </c>
      <c r="N1328" s="379"/>
      <c r="O1328" s="379">
        <f>Criteria!E25</f>
        <v>2025</v>
      </c>
      <c r="R1328" s="432" t="str">
        <f t="shared" si="62"/>
        <v>DELETE</v>
      </c>
    </row>
    <row r="1329" spans="2:23" ht="36" customHeight="1">
      <c r="B1329" s="415"/>
      <c r="C1329" s="530"/>
      <c r="D1329" s="522"/>
      <c r="E1329" s="522"/>
      <c r="F1329" s="522"/>
      <c r="G1329" s="522"/>
      <c r="H1329" s="522"/>
      <c r="I1329" s="522"/>
      <c r="J1329" s="522"/>
      <c r="M1329" s="381"/>
      <c r="N1329" s="381"/>
      <c r="O1329" s="381"/>
      <c r="R1329" s="432" t="str">
        <f t="shared" si="62"/>
        <v>DELETE</v>
      </c>
    </row>
    <row r="1330" spans="2:23" ht="36" customHeight="1">
      <c r="B1330" s="415">
        <f>MAX($B$448:B1329)+1</f>
        <v>19</v>
      </c>
      <c r="C1330" s="530" t="str">
        <f>IF(COUNTIF(TrialBalance!L295:L297,"&lt;0")&gt;1,"Short term loans",IF(COUNTIF(TrialBalance!N295:N297,"&lt;0")&gt;1,"Short term loans","Short term loan"))</f>
        <v>Short term loan</v>
      </c>
      <c r="D1330" s="522"/>
      <c r="E1330" s="522"/>
      <c r="F1330" s="522"/>
      <c r="G1330" s="522"/>
      <c r="H1330" s="522"/>
      <c r="I1330" s="522"/>
      <c r="J1330" s="522"/>
      <c r="M1330" s="381"/>
      <c r="N1330" s="381"/>
      <c r="O1330" s="381"/>
      <c r="R1330" s="432" t="str">
        <f t="shared" si="62"/>
        <v>DELETE</v>
      </c>
    </row>
    <row r="1331" spans="2:23" ht="36" customHeight="1">
      <c r="B1331" s="415"/>
      <c r="C1331" s="530"/>
      <c r="D1331" s="522"/>
      <c r="E1331" s="522"/>
      <c r="F1331" s="522"/>
      <c r="G1331" s="522"/>
      <c r="H1331" s="522"/>
      <c r="I1331" s="522"/>
      <c r="J1331" s="522"/>
      <c r="M1331" s="381"/>
      <c r="N1331" s="381"/>
      <c r="O1331" s="381"/>
      <c r="R1331" s="432" t="str">
        <f t="shared" si="62"/>
        <v>DELETE</v>
      </c>
    </row>
    <row r="1332" spans="2:23" ht="36" customHeight="1">
      <c r="B1332" s="415"/>
      <c r="C1332" s="522">
        <f>TrialBalance!C295</f>
        <v>0</v>
      </c>
      <c r="D1332" s="533"/>
      <c r="E1332" s="522"/>
      <c r="F1332" s="522"/>
      <c r="G1332" s="522"/>
      <c r="H1332" s="522"/>
      <c r="I1332" s="522"/>
      <c r="J1332" s="522"/>
      <c r="M1332" s="381">
        <f>-TrialBalance!L295</f>
        <v>0</v>
      </c>
      <c r="N1332" s="381"/>
      <c r="O1332" s="381">
        <f>-TrialBalance!N295</f>
        <v>0</v>
      </c>
      <c r="R1332" s="432" t="str">
        <f>IF(M1332+O1332=0,"DELETE"," ")</f>
        <v>DELETE</v>
      </c>
      <c r="S1332" s="419"/>
      <c r="T1332" s="419"/>
      <c r="U1332" s="419"/>
      <c r="V1332" s="422"/>
      <c r="W1332" s="422"/>
    </row>
    <row r="1333" spans="2:23" ht="36" customHeight="1">
      <c r="B1333" s="415"/>
      <c r="C1333" s="522">
        <f>TrialBalance!C296</f>
        <v>0</v>
      </c>
      <c r="D1333" s="533"/>
      <c r="E1333" s="522"/>
      <c r="F1333" s="522"/>
      <c r="G1333" s="522"/>
      <c r="H1333" s="522"/>
      <c r="I1333" s="522"/>
      <c r="J1333" s="522"/>
      <c r="M1333" s="381">
        <f>-TrialBalance!L296</f>
        <v>0</v>
      </c>
      <c r="N1333" s="381"/>
      <c r="O1333" s="381">
        <f>-TrialBalance!N296</f>
        <v>0</v>
      </c>
      <c r="R1333" s="432" t="str">
        <f>IF(M1333+O1333=0,"DELETE"," ")</f>
        <v>DELETE</v>
      </c>
      <c r="S1333" s="419"/>
      <c r="T1333" s="419"/>
      <c r="U1333" s="419"/>
      <c r="V1333" s="422"/>
      <c r="W1333" s="422"/>
    </row>
    <row r="1334" spans="2:23" ht="36" customHeight="1">
      <c r="B1334" s="415"/>
      <c r="C1334" s="522">
        <f>TrialBalance!C297</f>
        <v>0</v>
      </c>
      <c r="D1334" s="533"/>
      <c r="E1334" s="522"/>
      <c r="F1334" s="522"/>
      <c r="G1334" s="522"/>
      <c r="H1334" s="522"/>
      <c r="I1334" s="522"/>
      <c r="J1334" s="522"/>
      <c r="M1334" s="381">
        <f>-TrialBalance!L297</f>
        <v>0</v>
      </c>
      <c r="N1334" s="381"/>
      <c r="O1334" s="381">
        <f>-TrialBalance!N297</f>
        <v>0</v>
      </c>
      <c r="R1334" s="432" t="str">
        <f>IF(M1334+O1334=0,"DELETE"," ")</f>
        <v>DELETE</v>
      </c>
      <c r="S1334" s="419"/>
      <c r="T1334" s="419"/>
      <c r="U1334" s="419"/>
      <c r="V1334" s="422"/>
      <c r="W1334" s="422"/>
    </row>
    <row r="1335" spans="2:23" ht="9" customHeight="1">
      <c r="B1335" s="415"/>
      <c r="C1335" s="530"/>
      <c r="D1335" s="522"/>
      <c r="E1335" s="522"/>
      <c r="F1335" s="522"/>
      <c r="G1335" s="522"/>
      <c r="H1335" s="522"/>
      <c r="I1335" s="522"/>
      <c r="J1335" s="522"/>
      <c r="M1335" s="384"/>
      <c r="N1335" s="384"/>
      <c r="O1335" s="384"/>
      <c r="R1335" s="432" t="str">
        <f t="shared" ref="R1335:R1343" si="63">R$1337</f>
        <v>DELETE</v>
      </c>
    </row>
    <row r="1336" spans="2:23" ht="9" customHeight="1">
      <c r="B1336" s="415"/>
      <c r="C1336" s="530"/>
      <c r="D1336" s="522"/>
      <c r="E1336" s="522"/>
      <c r="F1336" s="522"/>
      <c r="G1336" s="522"/>
      <c r="H1336" s="522"/>
      <c r="I1336" s="522"/>
      <c r="J1336" s="522"/>
      <c r="M1336" s="381"/>
      <c r="N1336" s="381"/>
      <c r="O1336" s="381"/>
      <c r="R1336" s="432" t="str">
        <f t="shared" si="63"/>
        <v>DELETE</v>
      </c>
    </row>
    <row r="1337" spans="2:23" ht="36.75" customHeight="1">
      <c r="B1337" s="415"/>
      <c r="C1337" s="530"/>
      <c r="D1337" s="522"/>
      <c r="E1337" s="522"/>
      <c r="F1337" s="522"/>
      <c r="G1337" s="522"/>
      <c r="H1337" s="522"/>
      <c r="I1337" s="522"/>
      <c r="J1337" s="522"/>
      <c r="M1337" s="381">
        <f>SUM(M1332:M1336)</f>
        <v>0</v>
      </c>
      <c r="N1337" s="381"/>
      <c r="O1337" s="381">
        <f>SUM(O1332:O1336)</f>
        <v>0</v>
      </c>
      <c r="R1337" s="432" t="str">
        <f>IF(M1337+O1337=0,"DELETE"," ")</f>
        <v>DELETE</v>
      </c>
    </row>
    <row r="1338" spans="2:23" ht="9" customHeight="1" thickBot="1">
      <c r="B1338" s="415"/>
      <c r="C1338" s="530"/>
      <c r="D1338" s="522"/>
      <c r="E1338" s="522"/>
      <c r="F1338" s="522"/>
      <c r="G1338" s="522"/>
      <c r="H1338" s="522"/>
      <c r="I1338" s="522"/>
      <c r="J1338" s="522"/>
      <c r="M1338" s="385"/>
      <c r="N1338" s="385"/>
      <c r="O1338" s="385"/>
      <c r="R1338" s="432" t="str">
        <f t="shared" si="63"/>
        <v>DELETE</v>
      </c>
    </row>
    <row r="1339" spans="2:23" ht="9" customHeight="1" thickTop="1">
      <c r="B1339" s="415"/>
      <c r="C1339" s="530"/>
      <c r="D1339" s="522"/>
      <c r="E1339" s="522"/>
      <c r="F1339" s="522"/>
      <c r="G1339" s="522"/>
      <c r="H1339" s="522"/>
      <c r="I1339" s="522"/>
      <c r="J1339" s="522"/>
      <c r="M1339" s="399"/>
      <c r="N1339" s="399"/>
      <c r="O1339" s="399"/>
      <c r="R1339" s="432" t="str">
        <f t="shared" si="63"/>
        <v>DELETE</v>
      </c>
    </row>
    <row r="1340" spans="2:23" ht="36" customHeight="1">
      <c r="B1340" s="415"/>
      <c r="C1340" s="530"/>
      <c r="D1340" s="522"/>
      <c r="E1340" s="522"/>
      <c r="F1340" s="522"/>
      <c r="G1340" s="522"/>
      <c r="H1340" s="522"/>
      <c r="I1340" s="522"/>
      <c r="J1340" s="522"/>
      <c r="M1340" s="381"/>
      <c r="N1340" s="381"/>
      <c r="O1340" s="381"/>
      <c r="R1340" s="432" t="str">
        <f t="shared" si="63"/>
        <v>DELETE</v>
      </c>
    </row>
    <row r="1341" spans="2:23" ht="36" customHeight="1">
      <c r="B1341" s="415"/>
      <c r="C1341" s="530"/>
      <c r="D1341" s="522"/>
      <c r="E1341" s="522"/>
      <c r="F1341" s="522"/>
      <c r="G1341" s="522"/>
      <c r="H1341" s="522"/>
      <c r="I1341" s="522"/>
      <c r="J1341" s="522"/>
      <c r="M1341" s="381"/>
      <c r="N1341" s="381"/>
      <c r="O1341" s="381"/>
      <c r="R1341" s="432" t="str">
        <f t="shared" si="63"/>
        <v>DELETE</v>
      </c>
    </row>
    <row r="1342" spans="2:23" ht="36" customHeight="1">
      <c r="B1342" s="415"/>
      <c r="C1342" s="530"/>
      <c r="D1342" s="522"/>
      <c r="E1342" s="522"/>
      <c r="F1342" s="522"/>
      <c r="G1342" s="522"/>
      <c r="H1342" s="522"/>
      <c r="I1342" s="522"/>
      <c r="J1342" s="522"/>
      <c r="M1342" s="399"/>
      <c r="N1342" s="399"/>
      <c r="O1342" s="399"/>
      <c r="P1342" s="453"/>
      <c r="R1342" s="432" t="str">
        <f t="shared" si="63"/>
        <v>DELETE</v>
      </c>
    </row>
    <row r="1343" spans="2:23" ht="36" customHeight="1">
      <c r="B1343" s="441"/>
      <c r="C1343" s="522"/>
      <c r="D1343" s="522"/>
      <c r="E1343" s="522"/>
      <c r="F1343" s="522"/>
      <c r="G1343" s="522"/>
      <c r="H1343" s="522"/>
      <c r="I1343" s="522"/>
      <c r="J1343" s="522"/>
      <c r="M1343" s="449"/>
      <c r="N1343" s="449"/>
      <c r="O1343" s="449"/>
      <c r="R1343" s="432" t="str">
        <f t="shared" si="63"/>
        <v>DELETE</v>
      </c>
    </row>
    <row r="1344" spans="2:23" ht="36" customHeight="1">
      <c r="B1344" s="415"/>
      <c r="C1344" s="530"/>
      <c r="D1344" s="522"/>
      <c r="E1344" s="522"/>
      <c r="F1344" s="522"/>
      <c r="G1344" s="522"/>
      <c r="H1344" s="522"/>
      <c r="I1344" s="522"/>
      <c r="J1344" s="522"/>
      <c r="M1344" s="381"/>
      <c r="N1344" s="381"/>
      <c r="O1344" s="381" t="s">
        <v>102</v>
      </c>
      <c r="Q1344" s="378">
        <f>MAX($Q$104:Q1343)+1</f>
        <v>31</v>
      </c>
    </row>
    <row r="1345" spans="2:26" ht="36" customHeight="1">
      <c r="B1345" s="441"/>
      <c r="C1345" s="522"/>
      <c r="D1345" s="530" t="str">
        <f>Criteria!E9</f>
        <v>ABC PARTNERSHIP</v>
      </c>
      <c r="E1345" s="522"/>
      <c r="F1345" s="522"/>
      <c r="G1345" s="522"/>
      <c r="H1345" s="522"/>
      <c r="I1345" s="522"/>
      <c r="J1345" s="522"/>
      <c r="M1345" s="449"/>
      <c r="N1345" s="449"/>
      <c r="O1345" s="431"/>
    </row>
    <row r="1346" spans="2:26" ht="36" customHeight="1">
      <c r="B1346" s="441"/>
      <c r="C1346" s="522"/>
      <c r="D1346" s="530" t="str">
        <f>Criteria!E10</f>
        <v>T/A SEAFRONT HOTEL, SEAFRONT RESTAURANT AND SURF SHOP</v>
      </c>
      <c r="E1346" s="522"/>
      <c r="F1346" s="522"/>
      <c r="G1346" s="522"/>
      <c r="H1346" s="522"/>
      <c r="I1346" s="522"/>
      <c r="J1346" s="522"/>
      <c r="M1346" s="449"/>
      <c r="N1346" s="449"/>
      <c r="O1346" s="449"/>
      <c r="R1346" s="432" t="str">
        <f>IF(D1346=0,"DELETE"," ")</f>
        <v xml:space="preserve"> </v>
      </c>
    </row>
    <row r="1347" spans="2:26" ht="36" customHeight="1">
      <c r="B1347" s="441"/>
      <c r="C1347" s="522"/>
      <c r="D1347" s="522"/>
      <c r="E1347" s="522"/>
      <c r="F1347" s="522"/>
      <c r="G1347" s="522"/>
      <c r="H1347" s="522"/>
      <c r="I1347" s="522"/>
      <c r="J1347" s="522"/>
      <c r="M1347" s="449"/>
      <c r="N1347" s="449"/>
      <c r="O1347" s="449"/>
    </row>
    <row r="1348" spans="2:26" ht="36" customHeight="1">
      <c r="B1348" s="441"/>
      <c r="C1348" s="522"/>
      <c r="D1348" s="530" t="s">
        <v>349</v>
      </c>
      <c r="E1348" s="522"/>
      <c r="F1348" s="522"/>
      <c r="G1348" s="522"/>
      <c r="H1348" s="522"/>
      <c r="I1348" s="522"/>
      <c r="J1348" s="522"/>
      <c r="M1348" s="449"/>
      <c r="N1348" s="449"/>
      <c r="O1348" s="449"/>
    </row>
    <row r="1349" spans="2:26" ht="36" customHeight="1">
      <c r="B1349" s="441"/>
      <c r="C1349" s="522"/>
      <c r="D1349" s="530" t="str">
        <f>Criteria!E18</f>
        <v>28 FEBRUARY 2026</v>
      </c>
      <c r="E1349" s="522"/>
      <c r="F1349" s="522"/>
      <c r="G1349" s="522"/>
      <c r="H1349" s="522"/>
      <c r="I1349" s="522"/>
      <c r="J1349" s="522" t="s">
        <v>239</v>
      </c>
      <c r="M1349" s="449"/>
      <c r="N1349" s="449"/>
      <c r="O1349" s="449"/>
    </row>
    <row r="1350" spans="2:26" ht="36" customHeight="1">
      <c r="B1350" s="441"/>
      <c r="C1350" s="522"/>
      <c r="D1350" s="530"/>
      <c r="E1350" s="522"/>
      <c r="F1350" s="522"/>
      <c r="G1350" s="522"/>
      <c r="H1350" s="522"/>
      <c r="I1350" s="522"/>
      <c r="J1350" s="522"/>
      <c r="M1350" s="449"/>
      <c r="N1350" s="449"/>
      <c r="O1350" s="449"/>
    </row>
    <row r="1351" spans="2:26" ht="36" customHeight="1">
      <c r="B1351" s="520"/>
      <c r="C1351" s="532"/>
      <c r="D1351" s="531"/>
      <c r="E1351" s="531"/>
      <c r="F1351" s="531"/>
      <c r="G1351" s="531"/>
      <c r="H1351" s="531"/>
      <c r="I1351" s="531"/>
      <c r="J1351" s="531"/>
      <c r="K1351" s="442"/>
      <c r="L1351" s="442"/>
      <c r="M1351" s="382"/>
      <c r="N1351" s="382"/>
      <c r="O1351" s="382"/>
      <c r="P1351" s="444"/>
      <c r="Q1351" s="442"/>
    </row>
    <row r="1352" spans="2:26" ht="36" customHeight="1">
      <c r="B1352" s="415"/>
      <c r="C1352" s="530"/>
      <c r="D1352" s="522"/>
      <c r="E1352" s="522"/>
      <c r="F1352" s="522"/>
      <c r="G1352" s="522"/>
      <c r="H1352" s="522"/>
      <c r="I1352" s="522"/>
      <c r="J1352" s="522"/>
      <c r="M1352" s="379">
        <f>Criteria!E20</f>
        <v>2026</v>
      </c>
      <c r="N1352" s="379"/>
      <c r="O1352" s="379">
        <f>Criteria!E25</f>
        <v>2025</v>
      </c>
    </row>
    <row r="1353" spans="2:26" ht="36" customHeight="1">
      <c r="B1353" s="415"/>
      <c r="C1353" s="530"/>
      <c r="D1353" s="522"/>
      <c r="E1353" s="522"/>
      <c r="F1353" s="522"/>
      <c r="G1353" s="522"/>
      <c r="H1353" s="522"/>
      <c r="I1353" s="522"/>
      <c r="J1353" s="522"/>
      <c r="M1353" s="381"/>
      <c r="N1353" s="381"/>
      <c r="O1353" s="381"/>
    </row>
    <row r="1354" spans="2:26" ht="36" customHeight="1">
      <c r="B1354" s="415">
        <f>MAX($B$448:B1353)+1</f>
        <v>20</v>
      </c>
      <c r="C1354" s="540" t="str">
        <f>IF((Y1354+Z1354)=3,"Reconciliation of operating profit/(loss)",(IF((Y1354+Z1354=4),"Reconciliation of operating profit","Reconciliation of operating loss")))</f>
        <v>Reconciliation of operating profit</v>
      </c>
      <c r="D1354" s="522"/>
      <c r="E1354" s="522"/>
      <c r="F1354" s="522"/>
      <c r="G1354" s="522"/>
      <c r="H1354" s="522"/>
      <c r="I1354" s="522"/>
      <c r="J1354" s="522"/>
      <c r="M1354" s="381"/>
      <c r="N1354" s="381"/>
      <c r="O1354" s="381"/>
      <c r="Y1354" s="416">
        <f>IF(SUM(S260:S275)&lt;0,1,IF(SUM(S260:S275)=0,IF(SUM(U260:U275)&lt;0,1,2),2))</f>
        <v>2</v>
      </c>
      <c r="Z1354" s="416">
        <f>IF(SUM(U260:U275)&lt;0,1,IF(SUM(U260:U275)=0,IF(SUM(S260:S275)&lt;0,1,2),2))</f>
        <v>2</v>
      </c>
    </row>
    <row r="1355" spans="2:26" ht="36" customHeight="1">
      <c r="B1355" s="415"/>
      <c r="C1355" s="530" t="s">
        <v>1045</v>
      </c>
      <c r="D1355" s="522"/>
      <c r="E1355" s="522"/>
      <c r="F1355" s="522"/>
      <c r="G1355" s="522"/>
      <c r="H1355" s="522"/>
      <c r="I1355" s="522"/>
      <c r="J1355" s="522"/>
      <c r="M1355" s="381"/>
      <c r="N1355" s="381"/>
      <c r="O1355" s="381"/>
    </row>
    <row r="1356" spans="2:26" ht="36" customHeight="1">
      <c r="B1356" s="415"/>
      <c r="C1356" s="530"/>
      <c r="D1356" s="522"/>
      <c r="E1356" s="522"/>
      <c r="F1356" s="522"/>
      <c r="G1356" s="522"/>
      <c r="H1356" s="522"/>
      <c r="I1356" s="522"/>
      <c r="J1356" s="522"/>
      <c r="M1356" s="381"/>
      <c r="N1356" s="381"/>
      <c r="O1356" s="381"/>
    </row>
    <row r="1357" spans="2:26" ht="36" customHeight="1">
      <c r="B1357" s="415"/>
      <c r="C1357" s="541" t="str">
        <f>IF((Y1357+Z1357)=3,"Operating profit / (loss)",(IF((Y1357+Z1357=4),"Operating profit","Operating loss")))</f>
        <v>Operating profit</v>
      </c>
      <c r="D1357" s="533"/>
      <c r="E1357" s="522"/>
      <c r="F1357" s="522"/>
      <c r="G1357" s="522"/>
      <c r="H1357" s="522"/>
      <c r="I1357" s="522"/>
      <c r="J1357" s="522"/>
      <c r="M1357" s="381">
        <f>SUM(S260:S274)</f>
        <v>0</v>
      </c>
      <c r="N1357" s="381"/>
      <c r="O1357" s="381">
        <f>SUM(U260:U274)</f>
        <v>0</v>
      </c>
      <c r="S1357" s="420">
        <f>M1357</f>
        <v>0</v>
      </c>
      <c r="T1357" s="420"/>
      <c r="U1357" s="420">
        <f>O1357</f>
        <v>0</v>
      </c>
      <c r="V1357" s="420"/>
      <c r="W1357" s="420"/>
      <c r="X1357" s="420"/>
      <c r="Y1357" s="416">
        <f>IF(SUM(S260:S275)&lt;0,1,IF(SUM(S260:S275)=0,IF(SUM(U260:U275)&lt;0,1,2),2))</f>
        <v>2</v>
      </c>
      <c r="Z1357" s="416">
        <f>IF(SUM(U260:U275)&lt;0,1,IF(SUM(U260:U275)=0,IF(SUM(S260:S275)&lt;0,1,2),2))</f>
        <v>2</v>
      </c>
    </row>
    <row r="1358" spans="2:26" ht="36" customHeight="1">
      <c r="B1358" s="415"/>
      <c r="C1358" s="522" t="s">
        <v>211</v>
      </c>
      <c r="D1358" s="533"/>
      <c r="E1358" s="522"/>
      <c r="F1358" s="522"/>
      <c r="G1358" s="522"/>
      <c r="H1358" s="522"/>
      <c r="I1358" s="522"/>
      <c r="J1358" s="522"/>
      <c r="M1358" s="381">
        <f>SUM(M1360:M1365)</f>
        <v>0</v>
      </c>
      <c r="N1358" s="381"/>
      <c r="O1358" s="381">
        <f>SUM(O1360:O1365)</f>
        <v>0</v>
      </c>
      <c r="R1358" s="432" t="str">
        <f>IF(M1358=0,IF(O1358=0,"DELETE"," ")," ")</f>
        <v>DELETE</v>
      </c>
      <c r="S1358" s="420">
        <f>M1358</f>
        <v>0</v>
      </c>
      <c r="T1358" s="420"/>
      <c r="U1358" s="420">
        <f>O1358</f>
        <v>0</v>
      </c>
      <c r="V1358" s="420"/>
      <c r="W1358" s="420"/>
      <c r="X1358" s="420"/>
    </row>
    <row r="1359" spans="2:26" ht="9" customHeight="1">
      <c r="B1359" s="415"/>
      <c r="C1359" s="522"/>
      <c r="D1359" s="533"/>
      <c r="E1359" s="522"/>
      <c r="F1359" s="522"/>
      <c r="G1359" s="522"/>
      <c r="H1359" s="522"/>
      <c r="I1359" s="522"/>
      <c r="J1359" s="522"/>
      <c r="M1359" s="381"/>
      <c r="N1359" s="381"/>
      <c r="O1359" s="381"/>
      <c r="R1359" s="432" t="str">
        <f>R1358</f>
        <v>DELETE</v>
      </c>
    </row>
    <row r="1360" spans="2:26" ht="9" customHeight="1">
      <c r="B1360" s="415"/>
      <c r="C1360" s="522"/>
      <c r="D1360" s="533"/>
      <c r="E1360" s="522"/>
      <c r="F1360" s="522"/>
      <c r="G1360" s="522"/>
      <c r="H1360" s="522"/>
      <c r="I1360" s="522"/>
      <c r="J1360" s="522"/>
      <c r="M1360" s="475"/>
      <c r="N1360" s="382"/>
      <c r="O1360" s="476"/>
      <c r="R1360" s="432" t="str">
        <f>R1358</f>
        <v>DELETE</v>
      </c>
    </row>
    <row r="1361" spans="2:26" ht="36" customHeight="1">
      <c r="B1361" s="415"/>
      <c r="C1361" s="522" t="s">
        <v>913</v>
      </c>
      <c r="D1361" s="533"/>
      <c r="E1361" s="522"/>
      <c r="F1361" s="522"/>
      <c r="G1361" s="522"/>
      <c r="H1361" s="522"/>
      <c r="I1361" s="522"/>
      <c r="J1361" s="522"/>
      <c r="M1361" s="477">
        <f>TrialBalance!L136+TrialBalanceA!I136+TrialBalanceB!I136+TrialBalanceC!I136</f>
        <v>0</v>
      </c>
      <c r="N1361" s="399"/>
      <c r="O1361" s="478">
        <f>TrialBalance!N136+TrialBalanceA!K136+TrialBalanceB!K136+TrialBalanceC!K136</f>
        <v>0</v>
      </c>
      <c r="R1361" s="432" t="str">
        <f>IF(M1361=0,IF(O1361=0,"DELETE"," ")," ")</f>
        <v>DELETE</v>
      </c>
    </row>
    <row r="1362" spans="2:26" ht="36" customHeight="1">
      <c r="B1362" s="415"/>
      <c r="C1362" s="522" t="s">
        <v>571</v>
      </c>
      <c r="D1362" s="533"/>
      <c r="E1362" s="522"/>
      <c r="F1362" s="522"/>
      <c r="G1362" s="522"/>
      <c r="H1362" s="522"/>
      <c r="I1362" s="522"/>
      <c r="J1362" s="522"/>
      <c r="M1362" s="477">
        <f>TrialBalance!L135+TrialBalanceA!I135+TrialBalanceB!I135+TrialBalanceC!I135</f>
        <v>0</v>
      </c>
      <c r="N1362" s="399"/>
      <c r="O1362" s="478">
        <f>TrialBalance!N135+TrialBalanceA!K135+TrialBalanceB!K135+TrialBalanceC!K135</f>
        <v>0</v>
      </c>
      <c r="R1362" s="432" t="str">
        <f>IF(M1362=0,IF(O1362=0,"DELETE"," ")," ")</f>
        <v>DELETE</v>
      </c>
    </row>
    <row r="1363" spans="2:26" ht="36" customHeight="1">
      <c r="B1363" s="415"/>
      <c r="C1363" s="522" t="s">
        <v>258</v>
      </c>
      <c r="D1363" s="533"/>
      <c r="E1363" s="522"/>
      <c r="F1363" s="522"/>
      <c r="G1363" s="522"/>
      <c r="H1363" s="522"/>
      <c r="I1363" s="522"/>
      <c r="J1363" s="522"/>
      <c r="M1363" s="477">
        <f>SUM(TrialBalance!L43:L44)+SUM(TrialBalance!L105:L106)+SUM(TrialBalanceA!I43:I44)+SUM(TrialBalanceA!I105:I106)+SUM(TrialBalanceB!I43:I44)+SUM(TrialBalanceB!I105:I106)+SUM(TrialBalanceC!I43:I44)+SUM(TrialBalanceC!I105:I106)</f>
        <v>0</v>
      </c>
      <c r="N1363" s="399"/>
      <c r="O1363" s="478">
        <f>SUM(TrialBalance!N43:N44)+SUM(TrialBalance!N105:N106)+SUM(TrialBalanceA!K43:K44)+SUM(TrialBalanceA!K105:K106)+SUM(TrialBalanceB!K43:K44)+SUM(TrialBalanceB!K105:K106)+SUM(TrialBalanceC!K43:K44)+SUM(TrialBalanceC!K105:K106)</f>
        <v>0</v>
      </c>
      <c r="R1363" s="432" t="str">
        <f>IF(M1363=0,IF(O1363=0,"DELETE"," ")," ")</f>
        <v>DELETE</v>
      </c>
    </row>
    <row r="1364" spans="2:26" ht="36" customHeight="1">
      <c r="B1364" s="415"/>
      <c r="C1364" s="522" t="s">
        <v>915</v>
      </c>
      <c r="D1364" s="533"/>
      <c r="E1364" s="522"/>
      <c r="F1364" s="522"/>
      <c r="G1364" s="522"/>
      <c r="H1364" s="522"/>
      <c r="I1364" s="522"/>
      <c r="J1364" s="522"/>
      <c r="M1364" s="477">
        <f>TrialBalance!L137+TrialBalanceA!I137+TrialBalanceB!I137+TrialBalanceC!I137</f>
        <v>0</v>
      </c>
      <c r="N1364" s="399"/>
      <c r="O1364" s="478">
        <f>TrialBalance!N137+TrialBalanceA!K137+TrialBalanceB!K137+TrialBalanceC!K137</f>
        <v>0</v>
      </c>
      <c r="R1364" s="432" t="str">
        <f>IF(M1364=0,IF(O1364=0,"DELETE"," ")," ")</f>
        <v>DELETE</v>
      </c>
    </row>
    <row r="1365" spans="2:26" ht="36" customHeight="1">
      <c r="B1365" s="415"/>
      <c r="C1365" s="522" t="s">
        <v>465</v>
      </c>
      <c r="D1365" s="533"/>
      <c r="E1365" s="522"/>
      <c r="F1365" s="522"/>
      <c r="G1365" s="522"/>
      <c r="H1365" s="522"/>
      <c r="I1365" s="522"/>
      <c r="J1365" s="522"/>
      <c r="M1365" s="477">
        <f>IF(TrialBalance!L91&gt;0,TrialBalance!L91,0)+IF(TrialBalanceA!I91&gt;0,TrialBalanceA!I91,0)+IF(TrialBalanceB!I91&gt;0,TrialBalanceB!I91,0)+IF(TrialBalanceC!I91&gt;0,TrialBalanceC!I91,0)</f>
        <v>0</v>
      </c>
      <c r="N1365" s="399"/>
      <c r="O1365" s="478">
        <f>IF(TrialBalance!N91&gt;0,TrialBalance!N91,0)+IF(TrialBalanceA!K91&gt;0,TrialBalanceA!K91,0)+IF(TrialBalanceB!K91&gt;0,TrialBalanceB!K91,0)+IF(TrialBalanceC!K91&gt;0,TrialBalanceC!K91,0)</f>
        <v>0</v>
      </c>
      <c r="R1365" s="432" t="str">
        <f>IF(M1365=0,IF(O1365=0,"DELETE"," ")," ")</f>
        <v>DELETE</v>
      </c>
    </row>
    <row r="1366" spans="2:26" ht="9" customHeight="1">
      <c r="B1366" s="415"/>
      <c r="C1366" s="522"/>
      <c r="D1366" s="533"/>
      <c r="E1366" s="522"/>
      <c r="F1366" s="522"/>
      <c r="G1366" s="522"/>
      <c r="H1366" s="522"/>
      <c r="I1366" s="522"/>
      <c r="J1366" s="522"/>
      <c r="M1366" s="383"/>
      <c r="N1366" s="384"/>
      <c r="O1366" s="479"/>
      <c r="R1366" s="432" t="str">
        <f>R1358</f>
        <v>DELETE</v>
      </c>
    </row>
    <row r="1367" spans="2:26" ht="9" customHeight="1">
      <c r="B1367" s="415"/>
      <c r="C1367" s="522"/>
      <c r="D1367" s="533"/>
      <c r="E1367" s="522"/>
      <c r="F1367" s="522"/>
      <c r="G1367" s="522"/>
      <c r="H1367" s="522"/>
      <c r="I1367" s="522"/>
      <c r="J1367" s="522"/>
      <c r="M1367" s="384"/>
      <c r="N1367" s="384"/>
      <c r="O1367" s="384"/>
      <c r="R1367" s="432" t="str">
        <f>R1358</f>
        <v>DELETE</v>
      </c>
    </row>
    <row r="1368" spans="2:26" ht="9" customHeight="1">
      <c r="B1368" s="415"/>
      <c r="C1368" s="522"/>
      <c r="D1368" s="533"/>
      <c r="E1368" s="522"/>
      <c r="F1368" s="522"/>
      <c r="G1368" s="522"/>
      <c r="H1368" s="522"/>
      <c r="I1368" s="522"/>
      <c r="J1368" s="522"/>
      <c r="M1368" s="381"/>
      <c r="N1368" s="381"/>
      <c r="O1368" s="381"/>
      <c r="R1368" s="432" t="str">
        <f>R1358</f>
        <v>DELETE</v>
      </c>
    </row>
    <row r="1369" spans="2:26" ht="36" customHeight="1">
      <c r="B1369" s="415"/>
      <c r="C1369" s="522"/>
      <c r="D1369" s="533"/>
      <c r="E1369" s="522"/>
      <c r="F1369" s="522"/>
      <c r="G1369" s="522"/>
      <c r="H1369" s="522"/>
      <c r="I1369" s="522"/>
      <c r="J1369" s="522"/>
      <c r="M1369" s="381">
        <f>M1357+M1358</f>
        <v>0</v>
      </c>
      <c r="N1369" s="381"/>
      <c r="O1369" s="381">
        <f>O1357+O1358</f>
        <v>0</v>
      </c>
      <c r="R1369" s="432" t="str">
        <f>R1358</f>
        <v>DELETE</v>
      </c>
    </row>
    <row r="1370" spans="2:26" ht="36" customHeight="1">
      <c r="B1370" s="415"/>
      <c r="C1370" s="522" t="s">
        <v>97</v>
      </c>
      <c r="D1370" s="533"/>
      <c r="E1370" s="522"/>
      <c r="F1370" s="522"/>
      <c r="G1370" s="522"/>
      <c r="H1370" s="522"/>
      <c r="I1370" s="522"/>
      <c r="J1370" s="522"/>
      <c r="M1370" s="381">
        <f>SUM(M1373:M1375)</f>
        <v>0</v>
      </c>
      <c r="N1370" s="381"/>
      <c r="O1370" s="381">
        <f>SUM(O1373:O1375)</f>
        <v>0</v>
      </c>
      <c r="S1370" s="420">
        <f>M1370</f>
        <v>0</v>
      </c>
      <c r="T1370" s="420"/>
      <c r="U1370" s="420">
        <f>O1370</f>
        <v>0</v>
      </c>
      <c r="V1370" s="420"/>
      <c r="W1370" s="420"/>
      <c r="X1370" s="420"/>
    </row>
    <row r="1371" spans="2:26" ht="9" customHeight="1">
      <c r="B1371" s="415"/>
      <c r="C1371" s="522"/>
      <c r="D1371" s="533"/>
      <c r="E1371" s="522"/>
      <c r="F1371" s="522"/>
      <c r="G1371" s="522"/>
      <c r="H1371" s="522"/>
      <c r="I1371" s="522"/>
      <c r="J1371" s="522"/>
      <c r="M1371" s="381"/>
      <c r="N1371" s="381"/>
      <c r="O1371" s="381"/>
    </row>
    <row r="1372" spans="2:26" ht="9" customHeight="1">
      <c r="B1372" s="415"/>
      <c r="C1372" s="522"/>
      <c r="D1372" s="533"/>
      <c r="E1372" s="522"/>
      <c r="F1372" s="522"/>
      <c r="G1372" s="522"/>
      <c r="H1372" s="522"/>
      <c r="I1372" s="522"/>
      <c r="J1372" s="522"/>
      <c r="M1372" s="475"/>
      <c r="N1372" s="382"/>
      <c r="O1372" s="476"/>
    </row>
    <row r="1373" spans="2:26" ht="36" customHeight="1">
      <c r="B1373" s="415"/>
      <c r="C1373" s="541" t="str">
        <f>IF((Y1373+Z1373)=3,"(Increase) / Decrease in inventories",(IF((Y1373+Z1373=4),"Decrease in inventories","Increase in inventories")))</f>
        <v>Decrease in inventories</v>
      </c>
      <c r="D1373" s="533"/>
      <c r="E1373" s="522"/>
      <c r="F1373" s="522"/>
      <c r="G1373" s="522"/>
      <c r="H1373" s="522"/>
      <c r="I1373" s="522"/>
      <c r="J1373" s="522"/>
      <c r="M1373" s="477">
        <f>SUM(TrialBalance!N274:N278)-SUM(TrialBalance!L274:L278)</f>
        <v>0</v>
      </c>
      <c r="N1373" s="381"/>
      <c r="O1373" s="478">
        <f>Criteria!F203</f>
        <v>0</v>
      </c>
      <c r="Y1373" s="416">
        <f>IF(M1373&lt;0,1,IF(M1373=0,IF(O1373&lt;0,1,2),2))</f>
        <v>2</v>
      </c>
      <c r="Z1373" s="416">
        <f>IF(O1373&lt;0,1,IF(O1373=0,IF(M1373&lt;0,1,2),2))</f>
        <v>2</v>
      </c>
    </row>
    <row r="1374" spans="2:26" ht="36" customHeight="1">
      <c r="B1374" s="415"/>
      <c r="C1374" s="541" t="str">
        <f>IF((Y1374+Z1374)=3,"(Increase) / Decrease in accounts receivable",(IF((Y1374+Z1374=4),"Decrease in accounts receivable","Increase in accounts receivable")))</f>
        <v>Decrease in accounts receivable</v>
      </c>
      <c r="D1374" s="533"/>
      <c r="E1374" s="522"/>
      <c r="F1374" s="522"/>
      <c r="G1374" s="522"/>
      <c r="H1374" s="522"/>
      <c r="I1374" s="522"/>
      <c r="J1374" s="522"/>
      <c r="M1374" s="477">
        <f>SUM(TrialBalance!N279:N285)-SUM(TrialBalance!L279:L285)</f>
        <v>0</v>
      </c>
      <c r="N1374" s="381"/>
      <c r="O1374" s="478">
        <f>Criteria!F204</f>
        <v>0</v>
      </c>
      <c r="Y1374" s="416">
        <f>IF(M1374&lt;0,1,IF(M1374=0,IF(O1374&lt;0,1,2),2))</f>
        <v>2</v>
      </c>
      <c r="Z1374" s="416">
        <f>IF(O1374&lt;0,1,IF(O1374=0,IF(M1374&lt;0,1,2),2))</f>
        <v>2</v>
      </c>
    </row>
    <row r="1375" spans="2:26" ht="36" customHeight="1">
      <c r="B1375" s="415"/>
      <c r="C1375" s="541" t="str">
        <f>IF((Y1375+Z1375)=3,"Increase / (Decrease) in accounts payable",(IF((Y1375+Z1375=4),"Increase in accounts payable","Decrease in accounts payable")))</f>
        <v>Increase in accounts payable</v>
      </c>
      <c r="D1375" s="533"/>
      <c r="E1375" s="522"/>
      <c r="F1375" s="522"/>
      <c r="G1375" s="522"/>
      <c r="H1375" s="522"/>
      <c r="I1375" s="522"/>
      <c r="J1375" s="522"/>
      <c r="M1375" s="477">
        <f>SUM(TrialBalance!N299:N304)+SUM(TrialBalance!N305:N306)-SUM(TrialBalance!L299:L304)-SUM(TrialBalance!L305:L306)</f>
        <v>0</v>
      </c>
      <c r="N1375" s="381"/>
      <c r="O1375" s="478">
        <f>Criteria!F205</f>
        <v>0</v>
      </c>
      <c r="Y1375" s="416">
        <f>IF(M1375&lt;0,1,IF(M1375=0,IF(O1375&lt;0,1,2),2))</f>
        <v>2</v>
      </c>
      <c r="Z1375" s="416">
        <f>IF(O1375&lt;0,1,IF(O1375=0,IF(M1375&lt;0,1,2),2))</f>
        <v>2</v>
      </c>
    </row>
    <row r="1376" spans="2:26" ht="9" customHeight="1">
      <c r="B1376" s="415"/>
      <c r="C1376" s="522"/>
      <c r="D1376" s="533"/>
      <c r="E1376" s="522"/>
      <c r="F1376" s="522"/>
      <c r="G1376" s="522"/>
      <c r="H1376" s="522"/>
      <c r="I1376" s="522"/>
      <c r="J1376" s="522"/>
      <c r="M1376" s="383"/>
      <c r="N1376" s="384"/>
      <c r="O1376" s="479"/>
    </row>
    <row r="1377" spans="2:23" ht="9" customHeight="1">
      <c r="B1377" s="415"/>
      <c r="C1377" s="522"/>
      <c r="D1377" s="533"/>
      <c r="E1377" s="522"/>
      <c r="F1377" s="522"/>
      <c r="G1377" s="522"/>
      <c r="H1377" s="522"/>
      <c r="I1377" s="522"/>
      <c r="J1377" s="522"/>
      <c r="M1377" s="381"/>
      <c r="N1377" s="381"/>
      <c r="O1377" s="381"/>
    </row>
    <row r="1378" spans="2:23" ht="9" customHeight="1">
      <c r="B1378" s="415"/>
      <c r="C1378" s="522"/>
      <c r="D1378" s="533"/>
      <c r="E1378" s="522"/>
      <c r="F1378" s="522"/>
      <c r="G1378" s="522"/>
      <c r="H1378" s="522"/>
      <c r="I1378" s="522"/>
      <c r="J1378" s="522"/>
      <c r="M1378" s="384"/>
      <c r="N1378" s="384"/>
      <c r="O1378" s="384"/>
    </row>
    <row r="1379" spans="2:23" ht="9" customHeight="1">
      <c r="B1379" s="415"/>
      <c r="C1379" s="522"/>
      <c r="D1379" s="533"/>
      <c r="E1379" s="522"/>
      <c r="F1379" s="522"/>
      <c r="G1379" s="522"/>
      <c r="H1379" s="522"/>
      <c r="I1379" s="522"/>
      <c r="J1379" s="522"/>
      <c r="M1379" s="381"/>
      <c r="N1379" s="381"/>
      <c r="O1379" s="381"/>
    </row>
    <row r="1380" spans="2:23" ht="36.75" customHeight="1">
      <c r="B1380" s="415"/>
      <c r="C1380" s="522" t="s">
        <v>210</v>
      </c>
      <c r="D1380" s="533"/>
      <c r="E1380" s="522"/>
      <c r="F1380" s="522"/>
      <c r="G1380" s="522"/>
      <c r="H1380" s="522"/>
      <c r="I1380" s="522"/>
      <c r="J1380" s="522"/>
      <c r="M1380" s="381">
        <f>SUM(S1357:S1377)</f>
        <v>0</v>
      </c>
      <c r="N1380" s="381"/>
      <c r="O1380" s="381">
        <f>SUM(U1357:U1377)</f>
        <v>0</v>
      </c>
      <c r="V1380" s="419"/>
      <c r="W1380" s="419"/>
    </row>
    <row r="1381" spans="2:23" ht="9" customHeight="1" thickBot="1">
      <c r="B1381" s="415"/>
      <c r="C1381" s="530"/>
      <c r="D1381" s="522"/>
      <c r="E1381" s="522"/>
      <c r="F1381" s="522"/>
      <c r="G1381" s="522"/>
      <c r="H1381" s="522"/>
      <c r="I1381" s="522"/>
      <c r="J1381" s="522"/>
      <c r="M1381" s="385"/>
      <c r="N1381" s="385"/>
      <c r="O1381" s="385"/>
    </row>
    <row r="1382" spans="2:23" ht="9" customHeight="1" thickTop="1">
      <c r="B1382" s="415"/>
      <c r="C1382" s="530"/>
      <c r="D1382" s="522"/>
      <c r="E1382" s="522"/>
      <c r="F1382" s="522"/>
      <c r="G1382" s="522"/>
      <c r="H1382" s="522"/>
      <c r="I1382" s="522"/>
      <c r="J1382" s="522"/>
      <c r="M1382" s="399"/>
      <c r="N1382" s="399"/>
      <c r="O1382" s="399"/>
    </row>
    <row r="1383" spans="2:23" ht="36" customHeight="1">
      <c r="B1383" s="441"/>
      <c r="C1383" s="522"/>
      <c r="D1383" s="522"/>
      <c r="E1383" s="522"/>
      <c r="F1383" s="522"/>
      <c r="G1383" s="522"/>
      <c r="H1383" s="522"/>
      <c r="I1383" s="522"/>
      <c r="J1383" s="522"/>
      <c r="M1383" s="381"/>
      <c r="N1383" s="381"/>
      <c r="O1383" s="381"/>
    </row>
    <row r="1384" spans="2:23" ht="36" customHeight="1">
      <c r="B1384" s="441"/>
      <c r="C1384" s="522"/>
      <c r="D1384" s="522"/>
      <c r="E1384" s="522"/>
      <c r="F1384" s="522"/>
      <c r="G1384" s="522"/>
      <c r="H1384" s="522"/>
      <c r="I1384" s="522"/>
      <c r="J1384" s="522"/>
      <c r="M1384" s="381"/>
      <c r="N1384" s="381"/>
      <c r="O1384" s="381"/>
    </row>
    <row r="1385" spans="2:23" ht="36" customHeight="1">
      <c r="B1385" s="441"/>
      <c r="C1385" s="522"/>
      <c r="D1385" s="522"/>
      <c r="E1385" s="522"/>
      <c r="F1385" s="522"/>
      <c r="G1385" s="522"/>
      <c r="H1385" s="522"/>
      <c r="I1385" s="522"/>
      <c r="J1385" s="522"/>
      <c r="M1385" s="399"/>
      <c r="N1385" s="399"/>
      <c r="O1385" s="399"/>
      <c r="P1385" s="453"/>
    </row>
    <row r="1386" spans="2:23" ht="36" customHeight="1">
      <c r="C1386" s="522"/>
      <c r="D1386" s="522"/>
      <c r="E1386" s="522"/>
      <c r="F1386" s="522"/>
      <c r="G1386" s="522"/>
      <c r="H1386" s="522"/>
      <c r="I1386" s="522"/>
      <c r="J1386" s="522"/>
      <c r="M1386" s="449"/>
      <c r="N1386" s="449"/>
      <c r="O1386" s="449"/>
    </row>
    <row r="1387" spans="2:23" ht="36" customHeight="1">
      <c r="C1387" s="522"/>
      <c r="D1387" s="522"/>
      <c r="E1387" s="522"/>
      <c r="F1387" s="522"/>
      <c r="G1387" s="522"/>
      <c r="H1387" s="522"/>
      <c r="I1387" s="522"/>
      <c r="J1387" s="522"/>
      <c r="M1387" s="449"/>
      <c r="N1387" s="449"/>
      <c r="O1387" s="381" t="s">
        <v>102</v>
      </c>
      <c r="Q1387" s="378">
        <f>MAX($Q$104:Q1386)+1</f>
        <v>32</v>
      </c>
    </row>
    <row r="1388" spans="2:23" ht="36" customHeight="1">
      <c r="C1388" s="437"/>
      <c r="D1388" s="501" t="str">
        <f>Criteria!E9</f>
        <v>ABC PARTNERSHIP</v>
      </c>
      <c r="E1388" s="502"/>
      <c r="F1388" s="502"/>
      <c r="G1388" s="502"/>
      <c r="H1388" s="502"/>
      <c r="I1388" s="502"/>
      <c r="J1388" s="502"/>
      <c r="M1388" s="449"/>
      <c r="N1388" s="449"/>
      <c r="O1388" s="431"/>
    </row>
    <row r="1389" spans="2:23" ht="36" customHeight="1">
      <c r="C1389" s="437"/>
      <c r="D1389" s="501" t="str">
        <f>IF(Criteria!E13=0," ",CONCATENATE("T/A ",Criteria!E13))</f>
        <v>T/A SEAFRONT HOTEL</v>
      </c>
      <c r="E1389" s="502"/>
      <c r="F1389" s="502"/>
      <c r="G1389" s="502"/>
      <c r="H1389" s="502"/>
      <c r="I1389" s="502"/>
      <c r="J1389" s="502"/>
      <c r="M1389" s="449"/>
      <c r="N1389" s="449"/>
      <c r="O1389" s="449"/>
      <c r="R1389" s="432" t="str">
        <f>IF(D1389=" ","DELETE"," ")</f>
        <v xml:space="preserve"> </v>
      </c>
    </row>
    <row r="1390" spans="2:23" ht="36" customHeight="1">
      <c r="C1390" s="437"/>
      <c r="D1390" s="502"/>
      <c r="E1390" s="502"/>
      <c r="F1390" s="502"/>
      <c r="G1390" s="502"/>
      <c r="H1390" s="502"/>
      <c r="I1390" s="502"/>
      <c r="J1390" s="502"/>
      <c r="M1390" s="449"/>
      <c r="N1390" s="449"/>
      <c r="O1390" s="449"/>
    </row>
    <row r="1391" spans="2:23" ht="36" customHeight="1">
      <c r="C1391" s="437"/>
      <c r="D1391" s="501" t="s">
        <v>98</v>
      </c>
      <c r="E1391" s="502"/>
      <c r="F1391" s="502"/>
      <c r="G1391" s="502"/>
      <c r="H1391" s="502"/>
      <c r="I1391" s="502"/>
      <c r="J1391" s="502"/>
      <c r="M1391" s="449"/>
      <c r="N1391" s="449"/>
      <c r="O1391" s="449"/>
    </row>
    <row r="1392" spans="2:23" ht="36" customHeight="1">
      <c r="C1392" s="437"/>
      <c r="D1392" s="501" t="str">
        <f>Criteria!E18</f>
        <v>28 FEBRUARY 2026</v>
      </c>
      <c r="E1392" s="502"/>
      <c r="F1392" s="502"/>
      <c r="G1392" s="502"/>
      <c r="H1392" s="502"/>
      <c r="I1392" s="502"/>
      <c r="J1392" s="502"/>
      <c r="M1392" s="449"/>
      <c r="N1392" s="449"/>
      <c r="O1392" s="449"/>
    </row>
    <row r="1393" spans="3:24" ht="36" customHeight="1">
      <c r="C1393" s="437"/>
      <c r="D1393" s="502"/>
      <c r="E1393" s="502"/>
      <c r="F1393" s="502"/>
      <c r="G1393" s="502"/>
      <c r="H1393" s="502"/>
      <c r="I1393" s="502"/>
      <c r="J1393" s="502"/>
      <c r="M1393" s="449"/>
      <c r="N1393" s="449"/>
      <c r="O1393" s="449"/>
    </row>
    <row r="1394" spans="3:24" ht="36" customHeight="1">
      <c r="C1394" s="437"/>
      <c r="D1394" s="515"/>
      <c r="E1394" s="515"/>
      <c r="F1394" s="515"/>
      <c r="G1394" s="515"/>
      <c r="H1394" s="515"/>
      <c r="I1394" s="515"/>
      <c r="J1394" s="515"/>
      <c r="K1394" s="442"/>
      <c r="L1394" s="442"/>
      <c r="M1394" s="461"/>
      <c r="N1394" s="461"/>
      <c r="O1394" s="461"/>
      <c r="P1394" s="444"/>
      <c r="Q1394" s="442"/>
    </row>
    <row r="1395" spans="3:24" ht="36" customHeight="1">
      <c r="C1395" s="437"/>
      <c r="D1395" s="502"/>
      <c r="E1395" s="502"/>
      <c r="F1395" s="502"/>
      <c r="G1395" s="502"/>
      <c r="H1395" s="502"/>
      <c r="I1395" s="502"/>
      <c r="J1395" s="512"/>
      <c r="K1395" s="378" t="s">
        <v>1025</v>
      </c>
      <c r="L1395" s="378"/>
      <c r="M1395" s="379">
        <f>Criteria!E20</f>
        <v>2026</v>
      </c>
      <c r="N1395" s="379"/>
      <c r="O1395" s="379">
        <f>Criteria!E25</f>
        <v>2025</v>
      </c>
      <c r="P1395" s="380"/>
    </row>
    <row r="1396" spans="3:24" ht="36" customHeight="1">
      <c r="C1396" s="437"/>
      <c r="D1396" s="502"/>
      <c r="E1396" s="502"/>
      <c r="F1396" s="502"/>
      <c r="G1396" s="502"/>
      <c r="H1396" s="502"/>
      <c r="I1396" s="502"/>
      <c r="J1396" s="512"/>
      <c r="K1396" s="378"/>
      <c r="L1396" s="378"/>
      <c r="M1396" s="381"/>
      <c r="N1396" s="381"/>
      <c r="O1396" s="381"/>
      <c r="P1396" s="380"/>
    </row>
    <row r="1397" spans="3:24" ht="36" customHeight="1">
      <c r="D1397" s="501" t="s">
        <v>1020</v>
      </c>
      <c r="E1397" s="502"/>
      <c r="F1397" s="502"/>
      <c r="G1397" s="502"/>
      <c r="H1397" s="502"/>
      <c r="I1397" s="502"/>
      <c r="J1397" s="512"/>
      <c r="K1397" s="378"/>
      <c r="L1397" s="378"/>
      <c r="M1397" s="381">
        <f>-SUM(TrialBalance!L5:L10)</f>
        <v>0</v>
      </c>
      <c r="N1397" s="381"/>
      <c r="O1397" s="381">
        <f>-SUM(TrialBalance!N5:N10)</f>
        <v>0</v>
      </c>
      <c r="P1397" s="380"/>
      <c r="R1397" s="432" t="str">
        <f>IF(M1397+O1397=0,IF(M1399+O1399=0," ","DELETE")," ")</f>
        <v xml:space="preserve"> </v>
      </c>
      <c r="S1397" s="419">
        <f>M1397</f>
        <v>0</v>
      </c>
      <c r="T1397" s="419"/>
      <c r="U1397" s="419">
        <f>O1397</f>
        <v>0</v>
      </c>
      <c r="V1397" s="419"/>
      <c r="W1397" s="419"/>
      <c r="X1397" s="419"/>
    </row>
    <row r="1398" spans="3:24" ht="36" customHeight="1">
      <c r="D1398" s="501"/>
      <c r="E1398" s="502"/>
      <c r="F1398" s="502"/>
      <c r="G1398" s="502"/>
      <c r="H1398" s="502"/>
      <c r="I1398" s="502"/>
      <c r="J1398" s="512"/>
      <c r="K1398" s="378"/>
      <c r="L1398" s="378"/>
      <c r="M1398" s="381"/>
      <c r="N1398" s="381"/>
      <c r="O1398" s="381"/>
      <c r="P1398" s="380"/>
      <c r="R1398" s="432" t="str">
        <f>R1397</f>
        <v xml:space="preserve"> </v>
      </c>
      <c r="S1398" s="419"/>
      <c r="T1398" s="419"/>
      <c r="U1398" s="419"/>
      <c r="V1398" s="419"/>
      <c r="W1398" s="419"/>
      <c r="X1398" s="419"/>
    </row>
    <row r="1399" spans="3:24" ht="36" customHeight="1">
      <c r="D1399" s="501" t="s">
        <v>332</v>
      </c>
      <c r="E1399" s="502"/>
      <c r="F1399" s="502"/>
      <c r="G1399" s="502"/>
      <c r="H1399" s="502"/>
      <c r="I1399" s="502"/>
      <c r="J1399" s="512"/>
      <c r="K1399" s="378"/>
      <c r="L1399" s="378"/>
      <c r="M1399" s="381">
        <f>-TrialBalance!L11</f>
        <v>0</v>
      </c>
      <c r="N1399" s="381"/>
      <c r="O1399" s="381">
        <f>-TrialBalance!N11</f>
        <v>0</v>
      </c>
      <c r="P1399" s="380"/>
      <c r="R1399" s="432" t="str">
        <f>IF(M1399+O1399=0,"DELETE"," ")</f>
        <v>DELETE</v>
      </c>
      <c r="S1399" s="419">
        <f>M1399</f>
        <v>0</v>
      </c>
      <c r="T1399" s="419"/>
      <c r="U1399" s="419">
        <f>O1399</f>
        <v>0</v>
      </c>
      <c r="V1399" s="419"/>
      <c r="W1399" s="419"/>
      <c r="X1399" s="419"/>
    </row>
    <row r="1400" spans="3:24" ht="36" customHeight="1">
      <c r="D1400" s="501"/>
      <c r="E1400" s="502"/>
      <c r="F1400" s="502"/>
      <c r="G1400" s="502"/>
      <c r="H1400" s="502"/>
      <c r="I1400" s="502"/>
      <c r="J1400" s="512"/>
      <c r="K1400" s="378"/>
      <c r="L1400" s="378"/>
      <c r="M1400" s="381"/>
      <c r="N1400" s="381"/>
      <c r="O1400" s="381"/>
      <c r="P1400" s="380"/>
      <c r="R1400" s="432" t="str">
        <f>R1399</f>
        <v>DELETE</v>
      </c>
    </row>
    <row r="1401" spans="3:24" ht="36" customHeight="1">
      <c r="D1401" s="501" t="s">
        <v>1046</v>
      </c>
      <c r="E1401" s="502"/>
      <c r="F1401" s="502"/>
      <c r="G1401" s="502"/>
      <c r="H1401" s="502"/>
      <c r="I1401" s="502"/>
      <c r="J1401" s="512"/>
      <c r="K1401" s="378"/>
      <c r="L1401" s="378"/>
      <c r="M1401" s="381">
        <f>SUM(M1404:M1411)</f>
        <v>0</v>
      </c>
      <c r="N1401" s="381"/>
      <c r="O1401" s="381">
        <f>SUM(O1404:O1411)</f>
        <v>0</v>
      </c>
      <c r="P1401" s="380"/>
      <c r="R1401" s="432" t="str">
        <f>IF(M1401=0,IF(O1401=0,"DELETE"," ")," ")</f>
        <v>DELETE</v>
      </c>
      <c r="S1401" s="419">
        <f>-M1401</f>
        <v>0</v>
      </c>
      <c r="T1401" s="419"/>
      <c r="U1401" s="419">
        <f>-O1401</f>
        <v>0</v>
      </c>
      <c r="V1401" s="419"/>
      <c r="W1401" s="419"/>
      <c r="X1401" s="419"/>
    </row>
    <row r="1402" spans="3:24" ht="9" customHeight="1">
      <c r="C1402" s="474"/>
      <c r="D1402" s="502"/>
      <c r="E1402" s="502"/>
      <c r="F1402" s="502"/>
      <c r="G1402" s="502"/>
      <c r="H1402" s="502"/>
      <c r="I1402" s="502"/>
      <c r="J1402" s="512"/>
      <c r="K1402" s="378"/>
      <c r="L1402" s="378"/>
      <c r="M1402" s="381"/>
      <c r="N1402" s="381"/>
      <c r="O1402" s="381"/>
      <c r="P1402" s="380"/>
      <c r="R1402" s="432" t="str">
        <f>R1401</f>
        <v>DELETE</v>
      </c>
    </row>
    <row r="1403" spans="3:24" ht="9" customHeight="1">
      <c r="C1403" s="474"/>
      <c r="D1403" s="502"/>
      <c r="E1403" s="502"/>
      <c r="F1403" s="502"/>
      <c r="G1403" s="502"/>
      <c r="H1403" s="502"/>
      <c r="I1403" s="502"/>
      <c r="J1403" s="512"/>
      <c r="K1403" s="378"/>
      <c r="L1403" s="378"/>
      <c r="M1403" s="475"/>
      <c r="N1403" s="382"/>
      <c r="O1403" s="476"/>
      <c r="P1403" s="380"/>
      <c r="R1403" s="432" t="str">
        <f>R1402</f>
        <v>DELETE</v>
      </c>
    </row>
    <row r="1404" spans="3:24" ht="36" customHeight="1">
      <c r="C1404" s="474"/>
      <c r="D1404" s="502" t="s">
        <v>445</v>
      </c>
      <c r="E1404" s="502"/>
      <c r="F1404" s="502"/>
      <c r="G1404" s="502"/>
      <c r="H1404" s="502"/>
      <c r="I1404" s="502"/>
      <c r="J1404" s="512"/>
      <c r="K1404" s="378"/>
      <c r="L1404" s="378"/>
      <c r="M1404" s="477">
        <f>SUM(TrialBalance!L13:L16)</f>
        <v>0</v>
      </c>
      <c r="N1404" s="381"/>
      <c r="O1404" s="478">
        <f>SUM(TrialBalance!N13:N16)</f>
        <v>0</v>
      </c>
      <c r="P1404" s="380"/>
      <c r="R1404" s="432" t="str">
        <f t="shared" ref="R1404:R1411" si="64">IF(M1404+O1404=0,"DELETE"," ")</f>
        <v>DELETE</v>
      </c>
    </row>
    <row r="1405" spans="3:24" ht="36" customHeight="1">
      <c r="C1405" s="474"/>
      <c r="D1405" s="502" t="s">
        <v>255</v>
      </c>
      <c r="E1405" s="502"/>
      <c r="F1405" s="502"/>
      <c r="G1405" s="502"/>
      <c r="H1405" s="502"/>
      <c r="I1405" s="502"/>
      <c r="J1405" s="512"/>
      <c r="K1405" s="378"/>
      <c r="L1405" s="378"/>
      <c r="M1405" s="477">
        <f>TrialBalance!L17</f>
        <v>0</v>
      </c>
      <c r="N1405" s="381"/>
      <c r="O1405" s="478">
        <f>TrialBalance!N17</f>
        <v>0</v>
      </c>
      <c r="P1405" s="380"/>
      <c r="R1405" s="432" t="str">
        <f t="shared" si="64"/>
        <v>DELETE</v>
      </c>
    </row>
    <row r="1406" spans="3:24" ht="36" customHeight="1">
      <c r="C1406" s="474"/>
      <c r="D1406" s="502">
        <f>TrialBalance!C18</f>
        <v>0</v>
      </c>
      <c r="E1406" s="502"/>
      <c r="F1406" s="502"/>
      <c r="G1406" s="502"/>
      <c r="H1406" s="502"/>
      <c r="I1406" s="502"/>
      <c r="J1406" s="512"/>
      <c r="K1406" s="378"/>
      <c r="L1406" s="378"/>
      <c r="M1406" s="477">
        <f>TrialBalance!L18</f>
        <v>0</v>
      </c>
      <c r="N1406" s="381"/>
      <c r="O1406" s="478">
        <f>TrialBalance!N18</f>
        <v>0</v>
      </c>
      <c r="P1406" s="380"/>
      <c r="R1406" s="432" t="str">
        <f t="shared" si="64"/>
        <v>DELETE</v>
      </c>
    </row>
    <row r="1407" spans="3:24" ht="36" customHeight="1">
      <c r="C1407" s="474"/>
      <c r="D1407" s="502">
        <f>TrialBalance!C19</f>
        <v>0</v>
      </c>
      <c r="E1407" s="502"/>
      <c r="F1407" s="502"/>
      <c r="G1407" s="502"/>
      <c r="H1407" s="502"/>
      <c r="I1407" s="502"/>
      <c r="J1407" s="512"/>
      <c r="K1407" s="378"/>
      <c r="L1407" s="378"/>
      <c r="M1407" s="477">
        <f>TrialBalance!L19</f>
        <v>0</v>
      </c>
      <c r="N1407" s="381"/>
      <c r="O1407" s="478">
        <f>TrialBalance!N19</f>
        <v>0</v>
      </c>
      <c r="P1407" s="380"/>
      <c r="R1407" s="432" t="str">
        <f t="shared" si="64"/>
        <v>DELETE</v>
      </c>
    </row>
    <row r="1408" spans="3:24" ht="36" customHeight="1">
      <c r="C1408" s="474"/>
      <c r="D1408" s="502">
        <f>TrialBalance!C20</f>
        <v>0</v>
      </c>
      <c r="E1408" s="502"/>
      <c r="F1408" s="502"/>
      <c r="G1408" s="502"/>
      <c r="H1408" s="502"/>
      <c r="I1408" s="502"/>
      <c r="J1408" s="512"/>
      <c r="K1408" s="378"/>
      <c r="L1408" s="378"/>
      <c r="M1408" s="477">
        <f>TrialBalance!L20</f>
        <v>0</v>
      </c>
      <c r="N1408" s="381"/>
      <c r="O1408" s="478">
        <f>TrialBalance!N20</f>
        <v>0</v>
      </c>
      <c r="P1408" s="380"/>
      <c r="R1408" s="432" t="str">
        <f t="shared" si="64"/>
        <v>DELETE</v>
      </c>
    </row>
    <row r="1409" spans="3:26" ht="36" customHeight="1">
      <c r="C1409" s="474"/>
      <c r="D1409" s="502">
        <f>TrialBalance!C21</f>
        <v>0</v>
      </c>
      <c r="E1409" s="502"/>
      <c r="F1409" s="502"/>
      <c r="G1409" s="502"/>
      <c r="H1409" s="502"/>
      <c r="I1409" s="502"/>
      <c r="J1409" s="512"/>
      <c r="K1409" s="378"/>
      <c r="L1409" s="378"/>
      <c r="M1409" s="477">
        <f>TrialBalance!L21</f>
        <v>0</v>
      </c>
      <c r="N1409" s="381"/>
      <c r="O1409" s="478">
        <f>TrialBalance!N21</f>
        <v>0</v>
      </c>
      <c r="P1409" s="380"/>
      <c r="R1409" s="432" t="str">
        <f t="shared" si="64"/>
        <v>DELETE</v>
      </c>
    </row>
    <row r="1410" spans="3:26" ht="36" customHeight="1">
      <c r="C1410" s="474"/>
      <c r="D1410" s="502">
        <f>TrialBalance!C22</f>
        <v>0</v>
      </c>
      <c r="E1410" s="502"/>
      <c r="F1410" s="502"/>
      <c r="G1410" s="502"/>
      <c r="H1410" s="502"/>
      <c r="I1410" s="502"/>
      <c r="J1410" s="512"/>
      <c r="K1410" s="378"/>
      <c r="L1410" s="378"/>
      <c r="M1410" s="477">
        <f>TrialBalance!L22</f>
        <v>0</v>
      </c>
      <c r="N1410" s="381"/>
      <c r="O1410" s="478">
        <f>TrialBalance!N22</f>
        <v>0</v>
      </c>
      <c r="P1410" s="380"/>
      <c r="R1410" s="432" t="str">
        <f t="shared" si="64"/>
        <v>DELETE</v>
      </c>
    </row>
    <row r="1411" spans="3:26" ht="36" customHeight="1">
      <c r="C1411" s="474"/>
      <c r="D1411" s="502" t="s">
        <v>446</v>
      </c>
      <c r="E1411" s="502"/>
      <c r="F1411" s="502"/>
      <c r="G1411" s="502"/>
      <c r="H1411" s="502"/>
      <c r="I1411" s="502"/>
      <c r="J1411" s="512"/>
      <c r="K1411" s="378"/>
      <c r="L1411" s="378"/>
      <c r="M1411" s="477">
        <f>SUM(TrialBalance!L23:L26)</f>
        <v>0</v>
      </c>
      <c r="N1411" s="381"/>
      <c r="O1411" s="478">
        <f>SUM(TrialBalance!N23:N26)</f>
        <v>0</v>
      </c>
      <c r="P1411" s="380"/>
      <c r="R1411" s="432" t="str">
        <f t="shared" si="64"/>
        <v>DELETE</v>
      </c>
    </row>
    <row r="1412" spans="3:26" ht="9" customHeight="1">
      <c r="C1412" s="474"/>
      <c r="D1412" s="502"/>
      <c r="E1412" s="502"/>
      <c r="F1412" s="502"/>
      <c r="G1412" s="502"/>
      <c r="H1412" s="502"/>
      <c r="I1412" s="502"/>
      <c r="J1412" s="512"/>
      <c r="K1412" s="378"/>
      <c r="L1412" s="378"/>
      <c r="M1412" s="383"/>
      <c r="N1412" s="384"/>
      <c r="O1412" s="479"/>
      <c r="P1412" s="380"/>
      <c r="R1412" s="432" t="str">
        <f>R1401</f>
        <v>DELETE</v>
      </c>
    </row>
    <row r="1413" spans="3:26" ht="9" customHeight="1">
      <c r="C1413" s="474"/>
      <c r="D1413" s="502"/>
      <c r="E1413" s="502"/>
      <c r="F1413" s="502"/>
      <c r="G1413" s="502"/>
      <c r="H1413" s="502"/>
      <c r="I1413" s="502"/>
      <c r="J1413" s="512"/>
      <c r="K1413" s="378"/>
      <c r="L1413" s="378"/>
      <c r="M1413" s="384"/>
      <c r="N1413" s="384"/>
      <c r="O1413" s="384"/>
      <c r="P1413" s="380"/>
      <c r="R1413" s="432" t="str">
        <f>R1401</f>
        <v>DELETE</v>
      </c>
    </row>
    <row r="1414" spans="3:26" ht="9" customHeight="1">
      <c r="C1414" s="474"/>
      <c r="D1414" s="502"/>
      <c r="E1414" s="502"/>
      <c r="F1414" s="502"/>
      <c r="G1414" s="502"/>
      <c r="H1414" s="502"/>
      <c r="I1414" s="502"/>
      <c r="J1414" s="512"/>
      <c r="K1414" s="378"/>
      <c r="L1414" s="378"/>
      <c r="M1414" s="381"/>
      <c r="N1414" s="381"/>
      <c r="O1414" s="381"/>
      <c r="P1414" s="380"/>
      <c r="R1414" s="432" t="str">
        <f>R1413</f>
        <v>DELETE</v>
      </c>
    </row>
    <row r="1415" spans="3:26" ht="36" customHeight="1">
      <c r="D1415" s="518" t="str">
        <f>IF((Y1415+Z1415)=3,"Gross profit/(loss)",(IF((Y1415+Z1415=4),"Gross profit","Gross loss")))</f>
        <v>Gross profit</v>
      </c>
      <c r="E1415" s="502"/>
      <c r="F1415" s="502"/>
      <c r="G1415" s="502"/>
      <c r="H1415" s="502"/>
      <c r="I1415" s="502"/>
      <c r="J1415" s="512"/>
      <c r="K1415" s="378"/>
      <c r="L1415" s="378"/>
      <c r="M1415" s="381">
        <f>SUM(S1397:S1412)</f>
        <v>0</v>
      </c>
      <c r="N1415" s="381"/>
      <c r="O1415" s="381">
        <f>SUM(U1397:U1412)</f>
        <v>0</v>
      </c>
      <c r="P1415" s="380"/>
      <c r="R1415" s="432" t="str">
        <f>R1414</f>
        <v>DELETE</v>
      </c>
      <c r="Y1415" s="416">
        <f>IF(M1415&lt;0,1,IF(M1415=0,IF(O1415&lt;0,1,2),2))</f>
        <v>2</v>
      </c>
      <c r="Z1415" s="416">
        <f>IF(O1415&lt;0,1,IF(O1415=0,IF(M1415&lt;0,1,2),2))</f>
        <v>2</v>
      </c>
    </row>
    <row r="1416" spans="3:26" ht="36" customHeight="1">
      <c r="C1416" s="474"/>
      <c r="D1416" s="502"/>
      <c r="E1416" s="502"/>
      <c r="F1416" s="502"/>
      <c r="G1416" s="502"/>
      <c r="H1416" s="502"/>
      <c r="I1416" s="502"/>
      <c r="J1416" s="512"/>
      <c r="K1416" s="378"/>
      <c r="L1416" s="378"/>
      <c r="M1416" s="381"/>
      <c r="N1416" s="381"/>
      <c r="O1416" s="381"/>
      <c r="P1416" s="380"/>
      <c r="R1416" s="432" t="str">
        <f>R1415</f>
        <v>DELETE</v>
      </c>
    </row>
    <row r="1417" spans="3:26" ht="36" customHeight="1">
      <c r="D1417" s="501" t="s">
        <v>1022</v>
      </c>
      <c r="E1417" s="502"/>
      <c r="F1417" s="502"/>
      <c r="G1417" s="502"/>
      <c r="H1417" s="502"/>
      <c r="I1417" s="502"/>
      <c r="J1417" s="512"/>
      <c r="K1417" s="378"/>
      <c r="L1417" s="378"/>
      <c r="M1417" s="381">
        <f>SUM(M1419:M1425)</f>
        <v>0</v>
      </c>
      <c r="N1417" s="381"/>
      <c r="O1417" s="381">
        <f>SUM(O1419:O1425)</f>
        <v>0</v>
      </c>
      <c r="P1417" s="380"/>
      <c r="R1417" s="432" t="str">
        <f>IF(M1417+O1417=0,"DELETE"," ")</f>
        <v>DELETE</v>
      </c>
      <c r="S1417" s="419">
        <f>M1417</f>
        <v>0</v>
      </c>
      <c r="T1417" s="419"/>
      <c r="U1417" s="419">
        <f>O1417</f>
        <v>0</v>
      </c>
    </row>
    <row r="1418" spans="3:26" ht="9" customHeight="1">
      <c r="C1418" s="474"/>
      <c r="D1418" s="502"/>
      <c r="E1418" s="502"/>
      <c r="F1418" s="502"/>
      <c r="G1418" s="502"/>
      <c r="H1418" s="502"/>
      <c r="I1418" s="502"/>
      <c r="J1418" s="512"/>
      <c r="K1418" s="378"/>
      <c r="L1418" s="378"/>
      <c r="M1418" s="381"/>
      <c r="N1418" s="381"/>
      <c r="O1418" s="381"/>
      <c r="P1418" s="380"/>
      <c r="R1418" s="432" t="str">
        <f>R1417</f>
        <v>DELETE</v>
      </c>
    </row>
    <row r="1419" spans="3:26" ht="9" customHeight="1">
      <c r="C1419" s="474"/>
      <c r="D1419" s="502"/>
      <c r="E1419" s="502"/>
      <c r="F1419" s="502"/>
      <c r="G1419" s="502"/>
      <c r="H1419" s="502"/>
      <c r="I1419" s="502"/>
      <c r="J1419" s="512"/>
      <c r="K1419" s="378"/>
      <c r="L1419" s="378"/>
      <c r="M1419" s="475"/>
      <c r="N1419" s="382"/>
      <c r="O1419" s="476"/>
      <c r="P1419" s="380"/>
      <c r="R1419" s="432" t="str">
        <f>R1417</f>
        <v>DELETE</v>
      </c>
    </row>
    <row r="1420" spans="3:26" ht="36" customHeight="1">
      <c r="C1420" s="474"/>
      <c r="D1420" s="502" t="str">
        <f>TrialBalance!C28</f>
        <v>Insurance claims - Seafront Hotel</v>
      </c>
      <c r="E1420" s="502"/>
      <c r="F1420" s="502"/>
      <c r="G1420" s="502"/>
      <c r="H1420" s="502"/>
      <c r="I1420" s="502"/>
      <c r="J1420" s="512"/>
      <c r="K1420" s="378"/>
      <c r="L1420" s="378"/>
      <c r="M1420" s="477">
        <f>-TrialBalance!L28</f>
        <v>0</v>
      </c>
      <c r="N1420" s="381"/>
      <c r="O1420" s="478">
        <f>-TrialBalance!N28</f>
        <v>0</v>
      </c>
      <c r="P1420" s="380"/>
      <c r="R1420" s="432" t="str">
        <f>IF(M1420+O1420=0,"DELETE"," ")</f>
        <v>DELETE</v>
      </c>
    </row>
    <row r="1421" spans="3:26" ht="36" customHeight="1">
      <c r="C1421" s="474"/>
      <c r="D1421" s="502">
        <f>TrialBalance!C29</f>
        <v>0</v>
      </c>
      <c r="E1421" s="502"/>
      <c r="F1421" s="502"/>
      <c r="G1421" s="502"/>
      <c r="H1421" s="502"/>
      <c r="I1421" s="502"/>
      <c r="J1421" s="512"/>
      <c r="K1421" s="378"/>
      <c r="L1421" s="378"/>
      <c r="M1421" s="477">
        <f>-TrialBalance!L29</f>
        <v>0</v>
      </c>
      <c r="N1421" s="381"/>
      <c r="O1421" s="478">
        <f>-TrialBalance!N29</f>
        <v>0</v>
      </c>
      <c r="P1421" s="380"/>
      <c r="R1421" s="432" t="str">
        <f>IF(M1421+O1421=0,"DELETE"," ")</f>
        <v>DELETE</v>
      </c>
    </row>
    <row r="1422" spans="3:26" ht="36" customHeight="1">
      <c r="C1422" s="474"/>
      <c r="D1422" s="502">
        <f>TrialBalance!C30</f>
        <v>0</v>
      </c>
      <c r="E1422" s="502"/>
      <c r="F1422" s="502"/>
      <c r="G1422" s="502"/>
      <c r="H1422" s="502"/>
      <c r="I1422" s="502"/>
      <c r="J1422" s="512"/>
      <c r="K1422" s="378"/>
      <c r="L1422" s="378"/>
      <c r="M1422" s="477">
        <f>-TrialBalance!L30</f>
        <v>0</v>
      </c>
      <c r="N1422" s="381"/>
      <c r="O1422" s="478">
        <f>-TrialBalance!N30</f>
        <v>0</v>
      </c>
      <c r="P1422" s="380"/>
      <c r="R1422" s="432" t="str">
        <f>IF(M1422+O1422=0,"DELETE"," ")</f>
        <v>DELETE</v>
      </c>
    </row>
    <row r="1423" spans="3:26" ht="36" customHeight="1">
      <c r="C1423" s="474"/>
      <c r="D1423" s="502">
        <f>TrialBalance!C31</f>
        <v>0</v>
      </c>
      <c r="E1423" s="502"/>
      <c r="F1423" s="502"/>
      <c r="G1423" s="502"/>
      <c r="H1423" s="502"/>
      <c r="I1423" s="502"/>
      <c r="J1423" s="512"/>
      <c r="K1423" s="378"/>
      <c r="L1423" s="378"/>
      <c r="M1423" s="477">
        <f>-TrialBalance!L31</f>
        <v>0</v>
      </c>
      <c r="N1423" s="381"/>
      <c r="O1423" s="478">
        <f>-TrialBalance!N31</f>
        <v>0</v>
      </c>
      <c r="P1423" s="380"/>
      <c r="R1423" s="432" t="str">
        <f>IF(M1423+O1423=0,"DELETE"," ")</f>
        <v>DELETE</v>
      </c>
    </row>
    <row r="1424" spans="3:26" ht="36" customHeight="1">
      <c r="C1424" s="474"/>
      <c r="D1424" s="502">
        <f>TrialBalance!C32</f>
        <v>0</v>
      </c>
      <c r="E1424" s="502"/>
      <c r="F1424" s="502"/>
      <c r="G1424" s="502"/>
      <c r="H1424" s="502"/>
      <c r="I1424" s="502"/>
      <c r="J1424" s="512"/>
      <c r="K1424" s="378"/>
      <c r="L1424" s="378"/>
      <c r="M1424" s="477">
        <f>-TrialBalance!L32</f>
        <v>0</v>
      </c>
      <c r="N1424" s="381"/>
      <c r="O1424" s="478">
        <f>-TrialBalance!N32</f>
        <v>0</v>
      </c>
      <c r="P1424" s="380"/>
      <c r="R1424" s="432" t="str">
        <f>IF(M1424+O1424=0,"DELETE"," ")</f>
        <v>DELETE</v>
      </c>
    </row>
    <row r="1425" spans="3:24" ht="9" customHeight="1">
      <c r="C1425" s="474"/>
      <c r="D1425" s="502"/>
      <c r="E1425" s="502"/>
      <c r="F1425" s="502"/>
      <c r="G1425" s="502"/>
      <c r="H1425" s="502"/>
      <c r="I1425" s="502"/>
      <c r="J1425" s="512"/>
      <c r="K1425" s="378"/>
      <c r="L1425" s="378"/>
      <c r="M1425" s="383"/>
      <c r="N1425" s="384"/>
      <c r="O1425" s="479"/>
      <c r="P1425" s="380"/>
      <c r="R1425" s="432" t="str">
        <f>R1417</f>
        <v>DELETE</v>
      </c>
    </row>
    <row r="1426" spans="3:24" ht="9" customHeight="1">
      <c r="C1426" s="474"/>
      <c r="D1426" s="502"/>
      <c r="E1426" s="502"/>
      <c r="F1426" s="502"/>
      <c r="G1426" s="502"/>
      <c r="H1426" s="502"/>
      <c r="I1426" s="502"/>
      <c r="J1426" s="512"/>
      <c r="K1426" s="378"/>
      <c r="L1426" s="378"/>
      <c r="M1426" s="396"/>
      <c r="N1426" s="396"/>
      <c r="O1426" s="396"/>
      <c r="P1426" s="380"/>
      <c r="R1426" s="432" t="str">
        <f>R1425</f>
        <v>DELETE</v>
      </c>
    </row>
    <row r="1427" spans="3:24" ht="9" customHeight="1">
      <c r="C1427" s="474"/>
      <c r="D1427" s="502"/>
      <c r="E1427" s="502"/>
      <c r="F1427" s="502"/>
      <c r="G1427" s="502"/>
      <c r="H1427" s="502"/>
      <c r="I1427" s="502"/>
      <c r="J1427" s="512"/>
      <c r="K1427" s="378"/>
      <c r="L1427" s="378"/>
      <c r="M1427" s="381"/>
      <c r="N1427" s="381"/>
      <c r="O1427" s="381"/>
      <c r="P1427" s="380"/>
      <c r="R1427" s="432" t="str">
        <f>R1426</f>
        <v>DELETE</v>
      </c>
    </row>
    <row r="1428" spans="3:24" ht="36" customHeight="1">
      <c r="C1428" s="474"/>
      <c r="D1428" s="502"/>
      <c r="E1428" s="502"/>
      <c r="F1428" s="502"/>
      <c r="G1428" s="502"/>
      <c r="H1428" s="502"/>
      <c r="I1428" s="502"/>
      <c r="J1428" s="512"/>
      <c r="K1428" s="378"/>
      <c r="L1428" s="378"/>
      <c r="M1428" s="381">
        <f>SUM(S1397:S1417)</f>
        <v>0</v>
      </c>
      <c r="N1428" s="381"/>
      <c r="O1428" s="381">
        <f>SUM(U1397:U1417)</f>
        <v>0</v>
      </c>
      <c r="P1428" s="380"/>
      <c r="R1428" s="432" t="str">
        <f>R1417</f>
        <v>DELETE</v>
      </c>
    </row>
    <row r="1429" spans="3:24" ht="36" customHeight="1">
      <c r="C1429" s="474"/>
      <c r="D1429" s="502"/>
      <c r="E1429" s="502"/>
      <c r="F1429" s="502"/>
      <c r="G1429" s="502"/>
      <c r="H1429" s="502"/>
      <c r="I1429" s="502"/>
      <c r="J1429" s="512"/>
      <c r="K1429" s="378"/>
      <c r="L1429" s="378"/>
      <c r="M1429" s="381"/>
      <c r="N1429" s="381"/>
      <c r="O1429" s="381"/>
      <c r="P1429" s="380"/>
      <c r="R1429" s="432" t="str">
        <f>R1428</f>
        <v>DELETE</v>
      </c>
    </row>
    <row r="1430" spans="3:24" ht="36" customHeight="1">
      <c r="D1430" s="501" t="s">
        <v>1047</v>
      </c>
      <c r="E1430" s="502"/>
      <c r="F1430" s="502"/>
      <c r="G1430" s="502"/>
      <c r="H1430" s="502"/>
      <c r="I1430" s="502"/>
      <c r="J1430" s="512"/>
      <c r="K1430" s="378"/>
      <c r="L1430" s="378"/>
      <c r="M1430" s="381">
        <f>SUM(M1432:M1461)</f>
        <v>0</v>
      </c>
      <c r="N1430" s="381"/>
      <c r="O1430" s="381">
        <f>SUM(O1432:O1461)</f>
        <v>0</v>
      </c>
      <c r="P1430" s="380"/>
      <c r="R1430" s="432" t="str">
        <f>IF(M1430+O1430=0,"DELETE"," ")</f>
        <v>DELETE</v>
      </c>
      <c r="S1430" s="419">
        <f>-M1430</f>
        <v>0</v>
      </c>
      <c r="T1430" s="419"/>
      <c r="U1430" s="419">
        <f>-O1430</f>
        <v>0</v>
      </c>
      <c r="V1430" s="419"/>
      <c r="W1430" s="419"/>
      <c r="X1430" s="419"/>
    </row>
    <row r="1431" spans="3:24" ht="9" customHeight="1">
      <c r="C1431" s="474"/>
      <c r="D1431" s="502"/>
      <c r="E1431" s="502"/>
      <c r="F1431" s="502"/>
      <c r="G1431" s="502"/>
      <c r="H1431" s="502"/>
      <c r="I1431" s="502"/>
      <c r="J1431" s="512"/>
      <c r="K1431" s="378"/>
      <c r="L1431" s="378"/>
      <c r="M1431" s="381"/>
      <c r="N1431" s="381"/>
      <c r="O1431" s="381"/>
      <c r="P1431" s="380"/>
      <c r="R1431" s="432" t="str">
        <f>R1430</f>
        <v>DELETE</v>
      </c>
    </row>
    <row r="1432" spans="3:24" ht="9" customHeight="1">
      <c r="C1432" s="474"/>
      <c r="D1432" s="502"/>
      <c r="E1432" s="502"/>
      <c r="F1432" s="502"/>
      <c r="G1432" s="502"/>
      <c r="H1432" s="502"/>
      <c r="I1432" s="502"/>
      <c r="J1432" s="512"/>
      <c r="K1432" s="378"/>
      <c r="L1432" s="378"/>
      <c r="M1432" s="475"/>
      <c r="N1432" s="382"/>
      <c r="O1432" s="476"/>
      <c r="P1432" s="380"/>
      <c r="R1432" s="432" t="str">
        <f>R1431</f>
        <v>DELETE</v>
      </c>
    </row>
    <row r="1433" spans="3:24" ht="36" customHeight="1">
      <c r="C1433" s="474"/>
      <c r="D1433" s="502" t="s">
        <v>256</v>
      </c>
      <c r="E1433" s="502"/>
      <c r="F1433" s="502"/>
      <c r="G1433" s="502"/>
      <c r="H1433" s="502"/>
      <c r="I1433" s="502"/>
      <c r="J1433" s="512"/>
      <c r="K1433" s="378"/>
      <c r="L1433" s="378"/>
      <c r="M1433" s="477">
        <f>TrialBalance!L39</f>
        <v>0</v>
      </c>
      <c r="N1433" s="381"/>
      <c r="O1433" s="478">
        <f>TrialBalance!N39</f>
        <v>0</v>
      </c>
      <c r="P1433" s="380"/>
      <c r="R1433" s="432" t="str">
        <f t="shared" ref="R1433:R1460" si="65">IF(M1433+O1433=0,"DELETE"," ")</f>
        <v>DELETE</v>
      </c>
    </row>
    <row r="1434" spans="3:24" ht="36" customHeight="1">
      <c r="C1434" s="474"/>
      <c r="D1434" s="502" t="s">
        <v>629</v>
      </c>
      <c r="E1434" s="502"/>
      <c r="F1434" s="502"/>
      <c r="G1434" s="502"/>
      <c r="H1434" s="502"/>
      <c r="I1434" s="502"/>
      <c r="J1434" s="512"/>
      <c r="K1434" s="378"/>
      <c r="L1434" s="378"/>
      <c r="M1434" s="477">
        <f>TrialBalance!L40</f>
        <v>0</v>
      </c>
      <c r="N1434" s="381"/>
      <c r="O1434" s="478">
        <f>TrialBalance!N40</f>
        <v>0</v>
      </c>
      <c r="P1434" s="380"/>
      <c r="R1434" s="432" t="str">
        <f t="shared" si="65"/>
        <v>DELETE</v>
      </c>
    </row>
    <row r="1435" spans="3:24" ht="36" customHeight="1">
      <c r="C1435" s="474"/>
      <c r="D1435" s="502" t="s">
        <v>709</v>
      </c>
      <c r="E1435" s="502"/>
      <c r="F1435" s="502"/>
      <c r="G1435" s="502"/>
      <c r="H1435" s="502"/>
      <c r="I1435" s="502"/>
      <c r="J1435" s="512"/>
      <c r="K1435" s="378"/>
      <c r="L1435" s="378"/>
      <c r="M1435" s="477">
        <f>TrialBalance!L67</f>
        <v>0</v>
      </c>
      <c r="N1435" s="381"/>
      <c r="O1435" s="478">
        <f>TrialBalance!N67</f>
        <v>0</v>
      </c>
      <c r="P1435" s="380"/>
      <c r="R1435" s="432" t="str">
        <f t="shared" si="65"/>
        <v>DELETE</v>
      </c>
    </row>
    <row r="1436" spans="3:24" ht="36" customHeight="1">
      <c r="C1436" s="474"/>
      <c r="D1436" s="502" t="s">
        <v>257</v>
      </c>
      <c r="E1436" s="502"/>
      <c r="F1436" s="502"/>
      <c r="G1436" s="502"/>
      <c r="H1436" s="502"/>
      <c r="I1436" s="502"/>
      <c r="J1436" s="512"/>
      <c r="K1436" s="378"/>
      <c r="L1436" s="378"/>
      <c r="M1436" s="477">
        <f>TrialBalance!L41</f>
        <v>0</v>
      </c>
      <c r="N1436" s="381"/>
      <c r="O1436" s="478">
        <f>TrialBalance!N41</f>
        <v>0</v>
      </c>
      <c r="P1436" s="380"/>
      <c r="R1436" s="432" t="str">
        <f t="shared" si="65"/>
        <v>DELETE</v>
      </c>
    </row>
    <row r="1437" spans="3:24" ht="36" customHeight="1">
      <c r="C1437" s="474"/>
      <c r="D1437" s="502" t="s">
        <v>258</v>
      </c>
      <c r="E1437" s="502"/>
      <c r="F1437" s="502"/>
      <c r="G1437" s="502"/>
      <c r="H1437" s="502"/>
      <c r="I1437" s="502"/>
      <c r="J1437" s="512"/>
      <c r="K1437" s="378">
        <f>C$586</f>
        <v>3.3000000000000003</v>
      </c>
      <c r="L1437" s="378"/>
      <c r="M1437" s="477">
        <f>SUM(TrialBalance!L43:L44)</f>
        <v>0</v>
      </c>
      <c r="N1437" s="381"/>
      <c r="O1437" s="478">
        <f>SUM(TrialBalance!N43:N44)</f>
        <v>0</v>
      </c>
      <c r="P1437" s="380"/>
      <c r="R1437" s="432" t="str">
        <f t="shared" si="65"/>
        <v>DELETE</v>
      </c>
    </row>
    <row r="1438" spans="3:24" ht="36" customHeight="1">
      <c r="C1438" s="474"/>
      <c r="D1438" s="502" t="s">
        <v>447</v>
      </c>
      <c r="E1438" s="502"/>
      <c r="F1438" s="502"/>
      <c r="G1438" s="502"/>
      <c r="H1438" s="502"/>
      <c r="I1438" s="502"/>
      <c r="J1438" s="512"/>
      <c r="K1438" s="378"/>
      <c r="L1438" s="378"/>
      <c r="M1438" s="477">
        <f>TrialBalance!L45</f>
        <v>0</v>
      </c>
      <c r="N1438" s="381"/>
      <c r="O1438" s="478">
        <f>TrialBalance!N45</f>
        <v>0</v>
      </c>
      <c r="P1438" s="380"/>
      <c r="R1438" s="432" t="str">
        <f t="shared" si="65"/>
        <v>DELETE</v>
      </c>
      <c r="S1438" s="420"/>
      <c r="T1438" s="420"/>
      <c r="U1438" s="420"/>
      <c r="V1438" s="420"/>
      <c r="W1438" s="420"/>
      <c r="X1438" s="420"/>
    </row>
    <row r="1439" spans="3:24" ht="36" customHeight="1">
      <c r="C1439" s="474"/>
      <c r="D1439" s="502" t="s">
        <v>720</v>
      </c>
      <c r="E1439" s="502"/>
      <c r="F1439" s="502"/>
      <c r="G1439" s="502"/>
      <c r="H1439" s="502"/>
      <c r="I1439" s="502"/>
      <c r="J1439" s="512"/>
      <c r="K1439" s="378"/>
      <c r="L1439" s="378"/>
      <c r="M1439" s="477">
        <f>TrialBalance!L46</f>
        <v>0</v>
      </c>
      <c r="N1439" s="381"/>
      <c r="O1439" s="478">
        <f>TrialBalance!N46</f>
        <v>0</v>
      </c>
      <c r="P1439" s="380"/>
      <c r="R1439" s="432" t="str">
        <f t="shared" si="65"/>
        <v>DELETE</v>
      </c>
    </row>
    <row r="1440" spans="3:24" ht="36" customHeight="1">
      <c r="C1440" s="474"/>
      <c r="D1440" s="502" t="s">
        <v>65</v>
      </c>
      <c r="E1440" s="502"/>
      <c r="F1440" s="502"/>
      <c r="G1440" s="502"/>
      <c r="H1440" s="502"/>
      <c r="I1440" s="502"/>
      <c r="J1440" s="512"/>
      <c r="K1440" s="378"/>
      <c r="L1440" s="378"/>
      <c r="M1440" s="477">
        <f>TrialBalance!L47</f>
        <v>0</v>
      </c>
      <c r="N1440" s="381"/>
      <c r="O1440" s="478">
        <f>TrialBalance!N47</f>
        <v>0</v>
      </c>
      <c r="P1440" s="380"/>
      <c r="R1440" s="432" t="str">
        <f t="shared" si="65"/>
        <v>DELETE</v>
      </c>
    </row>
    <row r="1441" spans="3:24" ht="36" customHeight="1">
      <c r="C1441" s="474"/>
      <c r="D1441" s="502" t="s">
        <v>259</v>
      </c>
      <c r="E1441" s="502"/>
      <c r="F1441" s="502"/>
      <c r="G1441" s="502"/>
      <c r="H1441" s="502"/>
      <c r="I1441" s="502"/>
      <c r="J1441" s="512"/>
      <c r="K1441" s="378"/>
      <c r="L1441" s="378"/>
      <c r="M1441" s="477">
        <f>TrialBalance!L48</f>
        <v>0</v>
      </c>
      <c r="N1441" s="381"/>
      <c r="O1441" s="478">
        <f>TrialBalance!N48</f>
        <v>0</v>
      </c>
      <c r="P1441" s="380"/>
      <c r="R1441" s="432" t="str">
        <f t="shared" si="65"/>
        <v>DELETE</v>
      </c>
    </row>
    <row r="1442" spans="3:24" ht="36" customHeight="1">
      <c r="C1442" s="474"/>
      <c r="D1442" s="502" t="s">
        <v>464</v>
      </c>
      <c r="E1442" s="502"/>
      <c r="F1442" s="502"/>
      <c r="G1442" s="502"/>
      <c r="H1442" s="502"/>
      <c r="I1442" s="502"/>
      <c r="J1442" s="512"/>
      <c r="K1442" s="378"/>
      <c r="L1442" s="378"/>
      <c r="M1442" s="477">
        <f>SUM(TrialBalance!L49:L50)</f>
        <v>0</v>
      </c>
      <c r="N1442" s="381"/>
      <c r="O1442" s="478">
        <f>SUM(TrialBalance!N49:N50)</f>
        <v>0</v>
      </c>
      <c r="P1442" s="380"/>
      <c r="R1442" s="432" t="str">
        <f t="shared" si="65"/>
        <v>DELETE</v>
      </c>
    </row>
    <row r="1443" spans="3:24" ht="36" customHeight="1">
      <c r="C1443" s="474"/>
      <c r="D1443" s="502" t="s">
        <v>463</v>
      </c>
      <c r="E1443" s="502"/>
      <c r="F1443" s="502"/>
      <c r="G1443" s="502"/>
      <c r="H1443" s="502"/>
      <c r="I1443" s="502"/>
      <c r="J1443" s="512"/>
      <c r="K1443" s="378"/>
      <c r="L1443" s="378"/>
      <c r="M1443" s="477">
        <f>TrialBalance!L51</f>
        <v>0</v>
      </c>
      <c r="N1443" s="381"/>
      <c r="O1443" s="478">
        <f>TrialBalance!N51</f>
        <v>0</v>
      </c>
      <c r="P1443" s="380"/>
      <c r="R1443" s="432" t="str">
        <f t="shared" si="65"/>
        <v>DELETE</v>
      </c>
    </row>
    <row r="1444" spans="3:24" ht="36" customHeight="1">
      <c r="C1444" s="474"/>
      <c r="D1444" s="502" t="s">
        <v>448</v>
      </c>
      <c r="E1444" s="502"/>
      <c r="F1444" s="502"/>
      <c r="G1444" s="502"/>
      <c r="H1444" s="502"/>
      <c r="I1444" s="502"/>
      <c r="J1444" s="512"/>
      <c r="K1444" s="378"/>
      <c r="L1444" s="378"/>
      <c r="M1444" s="477">
        <f>SUM(TrialBalance!L53:L57)</f>
        <v>0</v>
      </c>
      <c r="N1444" s="381"/>
      <c r="O1444" s="478">
        <f>SUM(TrialBalance!N53:N57)</f>
        <v>0</v>
      </c>
      <c r="P1444" s="380"/>
      <c r="R1444" s="432" t="str">
        <f t="shared" si="65"/>
        <v>DELETE</v>
      </c>
    </row>
    <row r="1445" spans="3:24" ht="36" customHeight="1">
      <c r="C1445" s="474"/>
      <c r="D1445" s="502" t="s">
        <v>433</v>
      </c>
      <c r="E1445" s="502"/>
      <c r="F1445" s="502"/>
      <c r="G1445" s="502"/>
      <c r="H1445" s="502"/>
      <c r="I1445" s="502"/>
      <c r="J1445" s="512"/>
      <c r="K1445" s="378">
        <f>C$553</f>
        <v>3.2</v>
      </c>
      <c r="L1445" s="378"/>
      <c r="M1445" s="477">
        <f>SUM(TrialBalance!L59:L61)</f>
        <v>0</v>
      </c>
      <c r="N1445" s="381"/>
      <c r="O1445" s="478">
        <f>SUM(TrialBalance!N59:N61)</f>
        <v>0</v>
      </c>
      <c r="P1445" s="380"/>
      <c r="R1445" s="432" t="str">
        <f t="shared" si="65"/>
        <v>DELETE</v>
      </c>
      <c r="X1445" s="419"/>
    </row>
    <row r="1446" spans="3:24" ht="36" customHeight="1">
      <c r="C1446" s="474"/>
      <c r="D1446" s="502" t="s">
        <v>68</v>
      </c>
      <c r="E1446" s="502"/>
      <c r="F1446" s="502"/>
      <c r="G1446" s="502"/>
      <c r="H1446" s="502"/>
      <c r="I1446" s="502"/>
      <c r="J1446" s="512"/>
      <c r="K1446" s="378"/>
      <c r="L1446" s="378"/>
      <c r="M1446" s="477">
        <f>TrialBalance!L62</f>
        <v>0</v>
      </c>
      <c r="N1446" s="381"/>
      <c r="O1446" s="478">
        <f>TrialBalance!N62</f>
        <v>0</v>
      </c>
      <c r="P1446" s="380"/>
      <c r="R1446" s="432" t="str">
        <f t="shared" si="65"/>
        <v>DELETE</v>
      </c>
    </row>
    <row r="1447" spans="3:24" ht="36" customHeight="1">
      <c r="C1447" s="474"/>
      <c r="D1447" s="502" t="s">
        <v>241</v>
      </c>
      <c r="E1447" s="502"/>
      <c r="F1447" s="502"/>
      <c r="G1447" s="502"/>
      <c r="H1447" s="502"/>
      <c r="I1447" s="502"/>
      <c r="J1447" s="512"/>
      <c r="K1447" s="378"/>
      <c r="L1447" s="378"/>
      <c r="M1447" s="477">
        <f>SUM(TrialBalance!L63:L65)</f>
        <v>0</v>
      </c>
      <c r="N1447" s="381"/>
      <c r="O1447" s="478">
        <f>SUM(TrialBalance!N63:N65)</f>
        <v>0</v>
      </c>
      <c r="P1447" s="380"/>
      <c r="R1447" s="432" t="str">
        <f t="shared" si="65"/>
        <v>DELETE</v>
      </c>
    </row>
    <row r="1448" spans="3:24" ht="36" customHeight="1">
      <c r="C1448" s="474"/>
      <c r="D1448" s="502" t="s">
        <v>721</v>
      </c>
      <c r="E1448" s="502"/>
      <c r="F1448" s="502"/>
      <c r="G1448" s="502"/>
      <c r="H1448" s="502"/>
      <c r="I1448" s="502"/>
      <c r="J1448" s="512"/>
      <c r="K1448" s="378"/>
      <c r="L1448" s="378"/>
      <c r="M1448" s="477">
        <f>TrialBalance!L66+TrialBalance!L68</f>
        <v>0</v>
      </c>
      <c r="N1448" s="381"/>
      <c r="O1448" s="478">
        <f>TrialBalance!N66+TrialBalance!N68</f>
        <v>0</v>
      </c>
      <c r="P1448" s="380"/>
      <c r="R1448" s="432" t="str">
        <f t="shared" si="65"/>
        <v>DELETE</v>
      </c>
    </row>
    <row r="1449" spans="3:24" ht="36" customHeight="1">
      <c r="C1449" s="474"/>
      <c r="D1449" s="502" t="s">
        <v>242</v>
      </c>
      <c r="E1449" s="502"/>
      <c r="F1449" s="502"/>
      <c r="G1449" s="502"/>
      <c r="H1449" s="502"/>
      <c r="I1449" s="502"/>
      <c r="J1449" s="512"/>
      <c r="K1449" s="378"/>
      <c r="L1449" s="378"/>
      <c r="M1449" s="477">
        <f>TrialBalance!L69</f>
        <v>0</v>
      </c>
      <c r="N1449" s="381"/>
      <c r="O1449" s="478">
        <f>TrialBalance!N69</f>
        <v>0</v>
      </c>
      <c r="P1449" s="380"/>
      <c r="R1449" s="432" t="str">
        <f t="shared" si="65"/>
        <v>DELETE</v>
      </c>
    </row>
    <row r="1450" spans="3:24" ht="36" customHeight="1">
      <c r="C1450" s="474"/>
      <c r="D1450" s="502" t="s">
        <v>356</v>
      </c>
      <c r="E1450" s="502"/>
      <c r="F1450" s="502"/>
      <c r="G1450" s="502"/>
      <c r="H1450" s="502"/>
      <c r="I1450" s="502"/>
      <c r="J1450" s="512"/>
      <c r="K1450" s="378"/>
      <c r="L1450" s="378"/>
      <c r="M1450" s="477">
        <f>TrialBalance!L70</f>
        <v>0</v>
      </c>
      <c r="N1450" s="381"/>
      <c r="O1450" s="478">
        <f>TrialBalance!N70</f>
        <v>0</v>
      </c>
      <c r="P1450" s="380"/>
      <c r="R1450" s="432" t="str">
        <f t="shared" si="65"/>
        <v>DELETE</v>
      </c>
    </row>
    <row r="1451" spans="3:24" ht="36" customHeight="1">
      <c r="C1451" s="474"/>
      <c r="D1451" s="502">
        <f>TrialBalance!C71</f>
        <v>0</v>
      </c>
      <c r="E1451" s="502"/>
      <c r="F1451" s="502"/>
      <c r="G1451" s="502"/>
      <c r="H1451" s="502"/>
      <c r="I1451" s="502"/>
      <c r="J1451" s="512"/>
      <c r="K1451" s="378"/>
      <c r="L1451" s="378"/>
      <c r="M1451" s="477">
        <f>TrialBalance!L71</f>
        <v>0</v>
      </c>
      <c r="N1451" s="381"/>
      <c r="O1451" s="478">
        <f>TrialBalance!N71</f>
        <v>0</v>
      </c>
      <c r="P1451" s="380"/>
      <c r="R1451" s="432" t="str">
        <f t="shared" si="65"/>
        <v>DELETE</v>
      </c>
    </row>
    <row r="1452" spans="3:24" ht="36" customHeight="1">
      <c r="C1452" s="474"/>
      <c r="D1452" s="502">
        <f>TrialBalance!C72</f>
        <v>0</v>
      </c>
      <c r="E1452" s="502"/>
      <c r="F1452" s="502"/>
      <c r="G1452" s="502"/>
      <c r="H1452" s="502"/>
      <c r="I1452" s="502"/>
      <c r="J1452" s="512"/>
      <c r="K1452" s="378"/>
      <c r="L1452" s="378"/>
      <c r="M1452" s="477">
        <f>TrialBalance!L72</f>
        <v>0</v>
      </c>
      <c r="N1452" s="381"/>
      <c r="O1452" s="478">
        <f>TrialBalance!N72</f>
        <v>0</v>
      </c>
      <c r="P1452" s="380"/>
      <c r="R1452" s="432" t="str">
        <f t="shared" si="65"/>
        <v>DELETE</v>
      </c>
    </row>
    <row r="1453" spans="3:24" ht="36" customHeight="1">
      <c r="C1453" s="474"/>
      <c r="D1453" s="502">
        <f>TrialBalance!C73</f>
        <v>0</v>
      </c>
      <c r="E1453" s="502"/>
      <c r="F1453" s="502"/>
      <c r="G1453" s="502"/>
      <c r="H1453" s="502"/>
      <c r="I1453" s="502"/>
      <c r="J1453" s="512"/>
      <c r="K1453" s="378"/>
      <c r="L1453" s="378"/>
      <c r="M1453" s="477">
        <f>TrialBalance!L73</f>
        <v>0</v>
      </c>
      <c r="N1453" s="381"/>
      <c r="O1453" s="478">
        <f>TrialBalance!N73</f>
        <v>0</v>
      </c>
      <c r="P1453" s="380"/>
      <c r="R1453" s="432" t="str">
        <f t="shared" si="65"/>
        <v>DELETE</v>
      </c>
    </row>
    <row r="1454" spans="3:24" ht="36" customHeight="1">
      <c r="C1454" s="474"/>
      <c r="D1454" s="502">
        <f>TrialBalance!C74</f>
        <v>0</v>
      </c>
      <c r="E1454" s="502"/>
      <c r="F1454" s="502"/>
      <c r="G1454" s="502"/>
      <c r="H1454" s="502"/>
      <c r="I1454" s="502"/>
      <c r="J1454" s="512"/>
      <c r="K1454" s="378"/>
      <c r="L1454" s="378"/>
      <c r="M1454" s="477">
        <f>TrialBalance!L74</f>
        <v>0</v>
      </c>
      <c r="N1454" s="381"/>
      <c r="O1454" s="478">
        <f>TrialBalance!N74</f>
        <v>0</v>
      </c>
      <c r="P1454" s="380"/>
      <c r="R1454" s="432" t="str">
        <f t="shared" si="65"/>
        <v>DELETE</v>
      </c>
    </row>
    <row r="1455" spans="3:24" ht="36" customHeight="1">
      <c r="C1455" s="474"/>
      <c r="D1455" s="502">
        <f>TrialBalance!C75</f>
        <v>0</v>
      </c>
      <c r="E1455" s="502"/>
      <c r="F1455" s="502"/>
      <c r="G1455" s="502"/>
      <c r="H1455" s="502"/>
      <c r="I1455" s="502"/>
      <c r="J1455" s="512"/>
      <c r="K1455" s="378"/>
      <c r="L1455" s="378"/>
      <c r="M1455" s="477">
        <f>TrialBalance!L75</f>
        <v>0</v>
      </c>
      <c r="N1455" s="381"/>
      <c r="O1455" s="478">
        <f>TrialBalance!N75</f>
        <v>0</v>
      </c>
      <c r="P1455" s="380"/>
      <c r="R1455" s="432" t="str">
        <f t="shared" si="65"/>
        <v>DELETE</v>
      </c>
    </row>
    <row r="1456" spans="3:24" ht="36" customHeight="1">
      <c r="C1456" s="474"/>
      <c r="D1456" s="502">
        <f>TrialBalance!C76</f>
        <v>0</v>
      </c>
      <c r="E1456" s="502"/>
      <c r="F1456" s="502"/>
      <c r="G1456" s="502"/>
      <c r="H1456" s="502"/>
      <c r="I1456" s="502"/>
      <c r="J1456" s="512"/>
      <c r="K1456" s="378"/>
      <c r="L1456" s="378"/>
      <c r="M1456" s="477">
        <f>TrialBalance!L76</f>
        <v>0</v>
      </c>
      <c r="N1456" s="381"/>
      <c r="O1456" s="478">
        <f>TrialBalance!N76</f>
        <v>0</v>
      </c>
      <c r="P1456" s="380"/>
      <c r="R1456" s="432" t="str">
        <f t="shared" si="65"/>
        <v>DELETE</v>
      </c>
    </row>
    <row r="1457" spans="3:26" ht="36" customHeight="1">
      <c r="C1457" s="474"/>
      <c r="D1457" s="502">
        <f>TrialBalance!C77</f>
        <v>0</v>
      </c>
      <c r="E1457" s="502"/>
      <c r="F1457" s="502"/>
      <c r="G1457" s="502"/>
      <c r="H1457" s="502"/>
      <c r="I1457" s="502"/>
      <c r="J1457" s="512"/>
      <c r="K1457" s="378"/>
      <c r="L1457" s="378"/>
      <c r="M1457" s="477">
        <f>TrialBalance!L77</f>
        <v>0</v>
      </c>
      <c r="N1457" s="381"/>
      <c r="O1457" s="478">
        <f>TrialBalance!N77</f>
        <v>0</v>
      </c>
      <c r="P1457" s="380"/>
      <c r="R1457" s="432" t="str">
        <f t="shared" si="65"/>
        <v>DELETE</v>
      </c>
    </row>
    <row r="1458" spans="3:26" ht="36" customHeight="1">
      <c r="C1458" s="474"/>
      <c r="D1458" s="502">
        <f>TrialBalance!C78</f>
        <v>0</v>
      </c>
      <c r="E1458" s="502"/>
      <c r="F1458" s="502"/>
      <c r="G1458" s="502"/>
      <c r="H1458" s="502"/>
      <c r="I1458" s="502"/>
      <c r="J1458" s="512"/>
      <c r="K1458" s="378"/>
      <c r="L1458" s="378"/>
      <c r="M1458" s="477">
        <f>TrialBalance!L78</f>
        <v>0</v>
      </c>
      <c r="N1458" s="381"/>
      <c r="O1458" s="478">
        <f>TrialBalance!N78</f>
        <v>0</v>
      </c>
      <c r="P1458" s="380"/>
      <c r="R1458" s="432" t="str">
        <f t="shared" si="65"/>
        <v>DELETE</v>
      </c>
    </row>
    <row r="1459" spans="3:26" ht="36" customHeight="1">
      <c r="C1459" s="474"/>
      <c r="D1459" s="502">
        <f>TrialBalance!C79</f>
        <v>0</v>
      </c>
      <c r="E1459" s="502"/>
      <c r="F1459" s="502"/>
      <c r="G1459" s="502"/>
      <c r="H1459" s="502"/>
      <c r="I1459" s="502"/>
      <c r="J1459" s="512"/>
      <c r="K1459" s="378"/>
      <c r="L1459" s="378"/>
      <c r="M1459" s="477">
        <f>TrialBalance!L79</f>
        <v>0</v>
      </c>
      <c r="N1459" s="381"/>
      <c r="O1459" s="478">
        <f>TrialBalance!N79</f>
        <v>0</v>
      </c>
      <c r="P1459" s="380"/>
      <c r="R1459" s="432" t="str">
        <f t="shared" si="65"/>
        <v>DELETE</v>
      </c>
    </row>
    <row r="1460" spans="3:26" ht="36" customHeight="1">
      <c r="C1460" s="474"/>
      <c r="D1460" s="502">
        <f>TrialBalance!C80</f>
        <v>0</v>
      </c>
      <c r="E1460" s="502"/>
      <c r="F1460" s="502"/>
      <c r="G1460" s="502"/>
      <c r="H1460" s="502"/>
      <c r="I1460" s="502"/>
      <c r="J1460" s="512"/>
      <c r="K1460" s="378"/>
      <c r="L1460" s="378"/>
      <c r="M1460" s="477">
        <f>TrialBalance!L80</f>
        <v>0</v>
      </c>
      <c r="N1460" s="381"/>
      <c r="O1460" s="478">
        <f>TrialBalance!N80</f>
        <v>0</v>
      </c>
      <c r="P1460" s="380"/>
      <c r="R1460" s="432" t="str">
        <f t="shared" si="65"/>
        <v>DELETE</v>
      </c>
    </row>
    <row r="1461" spans="3:26" ht="9" customHeight="1">
      <c r="C1461" s="474"/>
      <c r="D1461" s="502"/>
      <c r="E1461" s="502"/>
      <c r="F1461" s="502"/>
      <c r="G1461" s="502"/>
      <c r="H1461" s="502"/>
      <c r="I1461" s="502"/>
      <c r="J1461" s="512"/>
      <c r="K1461" s="378"/>
      <c r="L1461" s="378"/>
      <c r="M1461" s="383"/>
      <c r="N1461" s="384"/>
      <c r="O1461" s="479"/>
      <c r="P1461" s="380"/>
      <c r="R1461" s="432" t="str">
        <f>R1430</f>
        <v>DELETE</v>
      </c>
    </row>
    <row r="1462" spans="3:26" ht="9" customHeight="1">
      <c r="C1462" s="474"/>
      <c r="D1462" s="502"/>
      <c r="E1462" s="502"/>
      <c r="F1462" s="502"/>
      <c r="G1462" s="502"/>
      <c r="H1462" s="502"/>
      <c r="I1462" s="502"/>
      <c r="J1462" s="512"/>
      <c r="K1462" s="378"/>
      <c r="L1462" s="378"/>
      <c r="M1462" s="384"/>
      <c r="N1462" s="384"/>
      <c r="O1462" s="384"/>
      <c r="P1462" s="380"/>
    </row>
    <row r="1463" spans="3:26" ht="9" customHeight="1">
      <c r="C1463" s="474"/>
      <c r="D1463" s="502"/>
      <c r="E1463" s="502"/>
      <c r="F1463" s="502"/>
      <c r="G1463" s="502"/>
      <c r="H1463" s="502"/>
      <c r="I1463" s="502"/>
      <c r="J1463" s="512"/>
      <c r="K1463" s="378"/>
      <c r="L1463" s="378"/>
      <c r="M1463" s="381"/>
      <c r="N1463" s="381"/>
      <c r="O1463" s="381"/>
      <c r="P1463" s="380"/>
    </row>
    <row r="1464" spans="3:26" ht="36" customHeight="1">
      <c r="D1464" s="518" t="str">
        <f>IF((Y1464+Z1464)=3,"Operating profit/(loss)",(IF((Y1464+Z1464=4),"Operating profit","Operating loss")))</f>
        <v>Operating profit</v>
      </c>
      <c r="E1464" s="502"/>
      <c r="F1464" s="502"/>
      <c r="G1464" s="502"/>
      <c r="H1464" s="502"/>
      <c r="I1464" s="502"/>
      <c r="J1464" s="512"/>
      <c r="K1464" s="378"/>
      <c r="L1464" s="378"/>
      <c r="M1464" s="381">
        <f>SUM(S1397:S1462)</f>
        <v>0</v>
      </c>
      <c r="N1464" s="381"/>
      <c r="O1464" s="381">
        <f>SUM(U1397:U1462)</f>
        <v>0</v>
      </c>
      <c r="P1464" s="380"/>
      <c r="Y1464" s="416">
        <f>IF(M1464&lt;0,1,IF(M1464=0,IF(O1464&lt;0,1,2),2))</f>
        <v>2</v>
      </c>
      <c r="Z1464" s="416">
        <f>IF(O1464&lt;0,1,IF(O1464=0,IF(M1464&lt;0,1,2),2))</f>
        <v>2</v>
      </c>
    </row>
    <row r="1465" spans="3:26" ht="36" customHeight="1">
      <c r="C1465" s="474"/>
      <c r="D1465" s="502"/>
      <c r="E1465" s="502" t="s">
        <v>244</v>
      </c>
      <c r="F1465" s="502"/>
      <c r="G1465" s="502"/>
      <c r="H1465" s="502"/>
      <c r="I1465" s="502"/>
      <c r="J1465" s="512"/>
      <c r="K1465" s="378"/>
      <c r="L1465" s="378"/>
      <c r="M1465" s="381"/>
      <c r="N1465" s="381"/>
      <c r="O1465" s="381"/>
      <c r="P1465" s="380"/>
    </row>
    <row r="1466" spans="3:26" ht="36" customHeight="1">
      <c r="C1466" s="474"/>
      <c r="D1466" s="502"/>
      <c r="E1466" s="502"/>
      <c r="F1466" s="502"/>
      <c r="G1466" s="502"/>
      <c r="H1466" s="502"/>
      <c r="I1466" s="502"/>
      <c r="J1466" s="512"/>
      <c r="K1466" s="378"/>
      <c r="L1466" s="378"/>
      <c r="M1466" s="381"/>
      <c r="N1466" s="381"/>
      <c r="O1466" s="381"/>
      <c r="P1466" s="380"/>
    </row>
    <row r="1467" spans="3:26" ht="36" customHeight="1">
      <c r="C1467" s="474"/>
      <c r="D1467" s="502"/>
      <c r="E1467" s="502"/>
      <c r="F1467" s="502"/>
      <c r="G1467" s="502"/>
      <c r="H1467" s="502"/>
      <c r="I1467" s="502"/>
      <c r="J1467" s="512"/>
      <c r="K1467" s="378"/>
      <c r="L1467" s="378"/>
      <c r="M1467" s="381"/>
      <c r="N1467" s="381"/>
      <c r="O1467" s="381"/>
      <c r="P1467" s="380"/>
    </row>
    <row r="1468" spans="3:26" ht="36" customHeight="1">
      <c r="C1468" s="474"/>
      <c r="D1468" s="502"/>
      <c r="E1468" s="502"/>
      <c r="F1468" s="502"/>
      <c r="G1468" s="502"/>
      <c r="H1468" s="502"/>
      <c r="I1468" s="502"/>
      <c r="J1468" s="512"/>
      <c r="K1468" s="378"/>
      <c r="L1468" s="378"/>
      <c r="M1468" s="399"/>
      <c r="N1468" s="399"/>
      <c r="O1468" s="399"/>
      <c r="P1468" s="426"/>
    </row>
    <row r="1469" spans="3:26" ht="36" customHeight="1">
      <c r="C1469" s="474"/>
      <c r="D1469" s="502"/>
      <c r="E1469" s="502"/>
      <c r="F1469" s="502"/>
      <c r="G1469" s="502"/>
      <c r="H1469" s="502"/>
      <c r="I1469" s="502"/>
      <c r="J1469" s="512"/>
      <c r="K1469" s="378"/>
      <c r="L1469" s="378"/>
      <c r="M1469" s="381"/>
      <c r="N1469" s="381"/>
      <c r="O1469" s="381"/>
      <c r="P1469" s="380"/>
    </row>
    <row r="1470" spans="3:26" ht="36" customHeight="1">
      <c r="C1470" s="474"/>
      <c r="D1470" s="502"/>
      <c r="E1470" s="502"/>
      <c r="F1470" s="502"/>
      <c r="G1470" s="502"/>
      <c r="H1470" s="502"/>
      <c r="I1470" s="502"/>
      <c r="J1470" s="512"/>
      <c r="K1470" s="378"/>
      <c r="L1470" s="378"/>
      <c r="M1470" s="381"/>
      <c r="N1470" s="381"/>
      <c r="O1470" s="381" t="s">
        <v>102</v>
      </c>
      <c r="P1470" s="380"/>
      <c r="Q1470" s="378">
        <f>MAX($Q$104:Q1469)+1</f>
        <v>33</v>
      </c>
    </row>
    <row r="1471" spans="3:26" ht="36" customHeight="1">
      <c r="C1471" s="474"/>
      <c r="D1471" s="501" t="str">
        <f>Criteria!E9</f>
        <v>ABC PARTNERSHIP</v>
      </c>
      <c r="E1471" s="502"/>
      <c r="F1471" s="502"/>
      <c r="G1471" s="502"/>
      <c r="H1471" s="502"/>
      <c r="I1471" s="502"/>
      <c r="J1471" s="512"/>
      <c r="K1471" s="378"/>
      <c r="L1471" s="378"/>
      <c r="M1471" s="381"/>
      <c r="N1471" s="381"/>
      <c r="O1471" s="431"/>
    </row>
    <row r="1472" spans="3:26" ht="36" customHeight="1">
      <c r="C1472" s="474"/>
      <c r="D1472" s="501" t="str">
        <f>IF(Criteria!E13=0," ",CONCATENATE("T/A ",Criteria!E13))</f>
        <v>T/A SEAFRONT HOTEL</v>
      </c>
      <c r="E1472" s="502"/>
      <c r="F1472" s="502"/>
      <c r="G1472" s="502"/>
      <c r="H1472" s="502"/>
      <c r="I1472" s="502"/>
      <c r="J1472" s="512"/>
      <c r="K1472" s="378"/>
      <c r="L1472" s="378"/>
      <c r="M1472" s="381"/>
      <c r="N1472" s="381"/>
      <c r="O1472" s="381"/>
      <c r="P1472" s="380"/>
      <c r="R1472" s="432" t="str">
        <f>IF(D1472=" ","DELETE"," ")</f>
        <v xml:space="preserve"> </v>
      </c>
    </row>
    <row r="1473" spans="3:26" ht="36" customHeight="1">
      <c r="C1473" s="474"/>
      <c r="D1473" s="502"/>
      <c r="E1473" s="502"/>
      <c r="F1473" s="502"/>
      <c r="G1473" s="502"/>
      <c r="H1473" s="502"/>
      <c r="I1473" s="502"/>
      <c r="J1473" s="512"/>
      <c r="K1473" s="378"/>
      <c r="L1473" s="378"/>
      <c r="M1473" s="381"/>
      <c r="N1473" s="381"/>
      <c r="O1473" s="381"/>
      <c r="P1473" s="380"/>
    </row>
    <row r="1474" spans="3:26" ht="36" customHeight="1">
      <c r="C1474" s="474"/>
      <c r="D1474" s="501" t="s">
        <v>98</v>
      </c>
      <c r="E1474" s="502"/>
      <c r="F1474" s="502"/>
      <c r="G1474" s="502"/>
      <c r="H1474" s="502"/>
      <c r="I1474" s="502"/>
      <c r="J1474" s="512"/>
      <c r="K1474" s="378"/>
      <c r="L1474" s="378"/>
      <c r="M1474" s="381"/>
      <c r="N1474" s="381"/>
      <c r="O1474" s="381"/>
      <c r="P1474" s="380"/>
    </row>
    <row r="1475" spans="3:26" ht="36" customHeight="1">
      <c r="C1475" s="474"/>
      <c r="D1475" s="501" t="str">
        <f>D1392</f>
        <v>28 FEBRUARY 2026</v>
      </c>
      <c r="E1475" s="502"/>
      <c r="F1475" s="502"/>
      <c r="G1475" s="502"/>
      <c r="H1475" s="502"/>
      <c r="I1475" s="502"/>
      <c r="J1475" s="502" t="s">
        <v>107</v>
      </c>
      <c r="K1475" s="378"/>
      <c r="L1475" s="378"/>
      <c r="M1475" s="381"/>
      <c r="N1475" s="381"/>
      <c r="O1475" s="381"/>
      <c r="P1475" s="380"/>
    </row>
    <row r="1476" spans="3:26" ht="36" customHeight="1">
      <c r="C1476" s="474"/>
      <c r="D1476" s="502"/>
      <c r="E1476" s="502"/>
      <c r="F1476" s="502"/>
      <c r="G1476" s="502"/>
      <c r="H1476" s="502"/>
      <c r="I1476" s="502"/>
      <c r="J1476" s="512"/>
      <c r="K1476" s="390"/>
      <c r="L1476" s="390"/>
      <c r="M1476" s="384"/>
      <c r="N1476" s="384"/>
      <c r="O1476" s="384"/>
      <c r="P1476" s="380"/>
    </row>
    <row r="1477" spans="3:26" ht="36" customHeight="1">
      <c r="C1477" s="474"/>
      <c r="D1477" s="515"/>
      <c r="E1477" s="515"/>
      <c r="F1477" s="515"/>
      <c r="G1477" s="515"/>
      <c r="H1477" s="515"/>
      <c r="I1477" s="515"/>
      <c r="J1477" s="526"/>
      <c r="M1477" s="449"/>
      <c r="N1477" s="449"/>
      <c r="O1477" s="449"/>
      <c r="P1477" s="401"/>
      <c r="Q1477" s="442"/>
    </row>
    <row r="1478" spans="3:26" ht="36" customHeight="1">
      <c r="C1478" s="474"/>
      <c r="D1478" s="502"/>
      <c r="E1478" s="502"/>
      <c r="F1478" s="502"/>
      <c r="G1478" s="502"/>
      <c r="H1478" s="502"/>
      <c r="I1478" s="502"/>
      <c r="J1478" s="512"/>
      <c r="K1478" s="378" t="s">
        <v>1025</v>
      </c>
      <c r="L1478" s="378"/>
      <c r="M1478" s="379">
        <f>Criteria!E20</f>
        <v>2026</v>
      </c>
      <c r="N1478" s="379"/>
      <c r="O1478" s="379">
        <f>Criteria!E25</f>
        <v>2025</v>
      </c>
      <c r="P1478" s="380"/>
    </row>
    <row r="1479" spans="3:26" ht="36" customHeight="1">
      <c r="C1479" s="474"/>
      <c r="D1479" s="502"/>
      <c r="E1479" s="502"/>
      <c r="F1479" s="502"/>
      <c r="G1479" s="502"/>
      <c r="H1479" s="502"/>
      <c r="I1479" s="502"/>
      <c r="J1479" s="512"/>
      <c r="K1479" s="378"/>
      <c r="L1479" s="378"/>
      <c r="M1479" s="381"/>
      <c r="N1479" s="381"/>
      <c r="O1479" s="381"/>
      <c r="P1479" s="380"/>
    </row>
    <row r="1480" spans="3:26" ht="36" customHeight="1">
      <c r="D1480" s="518" t="str">
        <f>IF((Y1480+Z1480)=3,"Operating profit/(loss)",(IF((Y1480+Z1480=4),"Operating profit","Operating loss")))</f>
        <v>Operating profit</v>
      </c>
      <c r="E1480" s="502"/>
      <c r="F1480" s="502"/>
      <c r="G1480" s="502"/>
      <c r="H1480" s="502"/>
      <c r="I1480" s="502"/>
      <c r="J1480" s="512"/>
      <c r="K1480" s="378"/>
      <c r="L1480" s="378"/>
      <c r="M1480" s="381">
        <f>SUM(S1397:S1461)</f>
        <v>0</v>
      </c>
      <c r="N1480" s="381"/>
      <c r="O1480" s="381">
        <f>SUM(U1397:U1461)</f>
        <v>0</v>
      </c>
      <c r="P1480" s="380"/>
      <c r="V1480" s="416" t="b">
        <f>M1480=M1464</f>
        <v>1</v>
      </c>
      <c r="X1480" s="416" t="b">
        <f>O1480=O1464</f>
        <v>1</v>
      </c>
      <c r="Y1480" s="416">
        <f>IF(M1480&lt;0,1,IF(M1480=0,IF(O1480&lt;0,1,2),2))</f>
        <v>2</v>
      </c>
      <c r="Z1480" s="416">
        <f>IF(O1480&lt;0,1,IF(O1480=0,IF(M1480&lt;0,1,2),2))</f>
        <v>2</v>
      </c>
    </row>
    <row r="1481" spans="3:26" ht="36" customHeight="1">
      <c r="C1481" s="474"/>
      <c r="D1481" s="502"/>
      <c r="E1481" s="502" t="s">
        <v>245</v>
      </c>
      <c r="F1481" s="502"/>
      <c r="G1481" s="502"/>
      <c r="H1481" s="502"/>
      <c r="I1481" s="502"/>
      <c r="J1481" s="512"/>
      <c r="K1481" s="378"/>
      <c r="L1481" s="378"/>
      <c r="M1481" s="381"/>
      <c r="N1481" s="381"/>
      <c r="O1481" s="381"/>
      <c r="P1481" s="380"/>
    </row>
    <row r="1482" spans="3:26" ht="36" customHeight="1">
      <c r="C1482" s="474"/>
      <c r="D1482" s="502"/>
      <c r="E1482" s="502"/>
      <c r="F1482" s="502"/>
      <c r="G1482" s="502"/>
      <c r="H1482" s="502"/>
      <c r="I1482" s="502"/>
      <c r="J1482" s="512"/>
      <c r="K1482" s="378"/>
      <c r="L1482" s="378"/>
      <c r="M1482" s="381"/>
      <c r="N1482" s="381"/>
      <c r="O1482" s="381"/>
      <c r="P1482" s="380"/>
    </row>
    <row r="1483" spans="3:26" ht="36" customHeight="1">
      <c r="D1483" s="501" t="s">
        <v>1048</v>
      </c>
      <c r="E1483" s="502"/>
      <c r="F1483" s="502"/>
      <c r="G1483" s="502"/>
      <c r="H1483" s="502"/>
      <c r="I1483" s="502"/>
      <c r="J1483" s="512"/>
      <c r="K1483" s="378"/>
      <c r="L1483" s="378"/>
      <c r="M1483" s="381">
        <f>SUM(M1486:M1519)</f>
        <v>0</v>
      </c>
      <c r="N1483" s="381"/>
      <c r="O1483" s="381">
        <f>SUM(O1486:O1519)</f>
        <v>0</v>
      </c>
      <c r="P1483" s="380"/>
      <c r="R1483" s="432" t="str">
        <f>IF(M1483+O1483=0,"DELETE"," ")</f>
        <v>DELETE</v>
      </c>
      <c r="S1483" s="419">
        <f>-M1483</f>
        <v>0</v>
      </c>
      <c r="T1483" s="419"/>
      <c r="U1483" s="419">
        <f>-O1483</f>
        <v>0</v>
      </c>
      <c r="V1483" s="419"/>
      <c r="W1483" s="419"/>
      <c r="X1483" s="419"/>
    </row>
    <row r="1484" spans="3:26" ht="9" customHeight="1">
      <c r="C1484" s="474"/>
      <c r="D1484" s="502"/>
      <c r="E1484" s="502"/>
      <c r="F1484" s="502"/>
      <c r="G1484" s="502"/>
      <c r="H1484" s="502"/>
      <c r="I1484" s="502"/>
      <c r="J1484" s="512"/>
      <c r="K1484" s="378"/>
      <c r="L1484" s="378"/>
      <c r="M1484" s="381"/>
      <c r="N1484" s="381"/>
      <c r="O1484" s="381"/>
      <c r="P1484" s="380"/>
      <c r="R1484" s="432" t="str">
        <f>R1483</f>
        <v>DELETE</v>
      </c>
    </row>
    <row r="1485" spans="3:26" ht="9" customHeight="1">
      <c r="C1485" s="474"/>
      <c r="D1485" s="502"/>
      <c r="E1485" s="502"/>
      <c r="F1485" s="502"/>
      <c r="G1485" s="502"/>
      <c r="H1485" s="502"/>
      <c r="I1485" s="502"/>
      <c r="J1485" s="512"/>
      <c r="K1485" s="378"/>
      <c r="L1485" s="378"/>
      <c r="M1485" s="475"/>
      <c r="N1485" s="382"/>
      <c r="O1485" s="476"/>
      <c r="P1485" s="380"/>
      <c r="R1485" s="432" t="str">
        <f>R1484</f>
        <v>DELETE</v>
      </c>
    </row>
    <row r="1486" spans="3:26" ht="36" customHeight="1">
      <c r="C1486" s="474"/>
      <c r="D1486" s="502" t="s">
        <v>198</v>
      </c>
      <c r="E1486" s="502"/>
      <c r="F1486" s="502"/>
      <c r="G1486" s="502"/>
      <c r="H1486" s="502"/>
      <c r="I1486" s="502"/>
      <c r="J1486" s="512"/>
      <c r="K1486" s="378"/>
      <c r="L1486" s="378"/>
      <c r="M1486" s="477">
        <f>SUM(TrialBalance!L98:L98)</f>
        <v>0</v>
      </c>
      <c r="N1486" s="381"/>
      <c r="O1486" s="478">
        <f>SUM(TrialBalance!N98:N98)</f>
        <v>0</v>
      </c>
      <c r="P1486" s="380"/>
      <c r="R1486" s="432" t="str">
        <f t="shared" ref="R1486:R1517" si="66">IF(M1486+O1486=0,"DELETE"," ")</f>
        <v>DELETE</v>
      </c>
    </row>
    <row r="1487" spans="3:26" ht="36" customHeight="1">
      <c r="C1487" s="474"/>
      <c r="D1487" s="502" t="s">
        <v>592</v>
      </c>
      <c r="E1487" s="502"/>
      <c r="F1487" s="502"/>
      <c r="G1487" s="502"/>
      <c r="H1487" s="502"/>
      <c r="I1487" s="502"/>
      <c r="J1487" s="512"/>
      <c r="K1487" s="378"/>
      <c r="L1487" s="378"/>
      <c r="M1487" s="477">
        <f>SUM(TrialBalance!L95:L97)</f>
        <v>0</v>
      </c>
      <c r="N1487" s="381"/>
      <c r="O1487" s="478">
        <f>SUM(TrialBalance!N95:N97)</f>
        <v>0</v>
      </c>
      <c r="P1487" s="380"/>
      <c r="R1487" s="432" t="str">
        <f t="shared" si="66"/>
        <v>DELETE</v>
      </c>
    </row>
    <row r="1488" spans="3:26" ht="36" customHeight="1">
      <c r="C1488" s="474"/>
      <c r="D1488" s="502" t="s">
        <v>202</v>
      </c>
      <c r="E1488" s="502"/>
      <c r="F1488" s="502"/>
      <c r="G1488" s="502"/>
      <c r="H1488" s="502"/>
      <c r="I1488" s="502"/>
      <c r="J1488" s="512"/>
      <c r="K1488" s="378"/>
      <c r="L1488" s="378"/>
      <c r="M1488" s="477">
        <f>TrialBalance!L100</f>
        <v>0</v>
      </c>
      <c r="N1488" s="381"/>
      <c r="O1488" s="478">
        <f>TrialBalance!N100</f>
        <v>0</v>
      </c>
      <c r="P1488" s="380"/>
      <c r="R1488" s="432" t="str">
        <f>IF(M1488+O1488=0,"DELETE"," ")</f>
        <v>DELETE</v>
      </c>
    </row>
    <row r="1489" spans="3:24" ht="36" customHeight="1">
      <c r="C1489" s="474"/>
      <c r="D1489" s="502" t="s">
        <v>200</v>
      </c>
      <c r="E1489" s="502"/>
      <c r="F1489" s="502"/>
      <c r="G1489" s="502"/>
      <c r="H1489" s="502"/>
      <c r="I1489" s="502"/>
      <c r="J1489" s="512"/>
      <c r="K1489" s="378"/>
      <c r="L1489" s="378"/>
      <c r="M1489" s="477">
        <f>TrialBalance!L99</f>
        <v>0</v>
      </c>
      <c r="N1489" s="381"/>
      <c r="O1489" s="478">
        <f>TrialBalance!N99</f>
        <v>0</v>
      </c>
      <c r="P1489" s="380"/>
      <c r="R1489" s="432" t="str">
        <f>IF(M1489+O1489=0,"DELETE"," ")</f>
        <v>DELETE</v>
      </c>
    </row>
    <row r="1490" spans="3:24" ht="36" customHeight="1">
      <c r="C1490" s="474"/>
      <c r="D1490" s="502" t="s">
        <v>246</v>
      </c>
      <c r="E1490" s="502"/>
      <c r="F1490" s="502"/>
      <c r="G1490" s="502"/>
      <c r="H1490" s="502"/>
      <c r="I1490" s="502"/>
      <c r="J1490" s="512"/>
      <c r="K1490" s="378"/>
      <c r="L1490" s="378"/>
      <c r="M1490" s="477">
        <f>TrialBalance!L101</f>
        <v>0</v>
      </c>
      <c r="N1490" s="381"/>
      <c r="O1490" s="478">
        <f>TrialBalance!N101</f>
        <v>0</v>
      </c>
      <c r="P1490" s="380"/>
      <c r="R1490" s="432" t="str">
        <f t="shared" si="66"/>
        <v>DELETE</v>
      </c>
    </row>
    <row r="1491" spans="3:24" ht="36" customHeight="1">
      <c r="C1491" s="474"/>
      <c r="D1491" s="502" t="s">
        <v>205</v>
      </c>
      <c r="E1491" s="502"/>
      <c r="F1491" s="502"/>
      <c r="G1491" s="502"/>
      <c r="H1491" s="502"/>
      <c r="I1491" s="502"/>
      <c r="J1491" s="512"/>
      <c r="K1491" s="378"/>
      <c r="L1491" s="378"/>
      <c r="M1491" s="477">
        <f>TrialBalance!L102</f>
        <v>0</v>
      </c>
      <c r="N1491" s="381"/>
      <c r="O1491" s="478">
        <f>TrialBalance!N102</f>
        <v>0</v>
      </c>
      <c r="P1491" s="380"/>
      <c r="R1491" s="432" t="str">
        <f t="shared" si="66"/>
        <v>DELETE</v>
      </c>
    </row>
    <row r="1492" spans="3:24" ht="36" customHeight="1">
      <c r="C1492" s="474"/>
      <c r="D1492" s="502" t="s">
        <v>722</v>
      </c>
      <c r="E1492" s="502"/>
      <c r="F1492" s="502"/>
      <c r="G1492" s="502"/>
      <c r="H1492" s="502"/>
      <c r="I1492" s="502"/>
      <c r="J1492" s="512"/>
      <c r="K1492" s="378"/>
      <c r="L1492" s="378"/>
      <c r="M1492" s="477">
        <f>TrialBalance!L103</f>
        <v>0</v>
      </c>
      <c r="N1492" s="381"/>
      <c r="O1492" s="478">
        <f>TrialBalance!N103</f>
        <v>0</v>
      </c>
      <c r="P1492" s="380"/>
      <c r="R1492" s="432" t="str">
        <f t="shared" si="66"/>
        <v>DELETE</v>
      </c>
    </row>
    <row r="1493" spans="3:24" ht="36" customHeight="1">
      <c r="C1493" s="474"/>
      <c r="D1493" s="502" t="s">
        <v>258</v>
      </c>
      <c r="E1493" s="502"/>
      <c r="F1493" s="502"/>
      <c r="G1493" s="502"/>
      <c r="H1493" s="502"/>
      <c r="I1493" s="502"/>
      <c r="J1493" s="512"/>
      <c r="K1493" s="378">
        <f>C$586</f>
        <v>3.3000000000000003</v>
      </c>
      <c r="L1493" s="378"/>
      <c r="M1493" s="477">
        <f>SUM(TrialBalance!L105:L106)</f>
        <v>0</v>
      </c>
      <c r="N1493" s="381"/>
      <c r="O1493" s="478">
        <f>SUM(TrialBalance!N105:N106)</f>
        <v>0</v>
      </c>
      <c r="P1493" s="380"/>
      <c r="R1493" s="432" t="str">
        <f t="shared" si="66"/>
        <v>DELETE</v>
      </c>
    </row>
    <row r="1494" spans="3:24" ht="36" customHeight="1">
      <c r="C1494" s="474"/>
      <c r="D1494" s="502" t="s">
        <v>247</v>
      </c>
      <c r="E1494" s="502"/>
      <c r="F1494" s="502"/>
      <c r="G1494" s="502"/>
      <c r="H1494" s="502"/>
      <c r="I1494" s="502"/>
      <c r="J1494" s="512"/>
      <c r="K1494" s="378"/>
      <c r="L1494" s="378"/>
      <c r="M1494" s="477">
        <f>TrialBalance!L113</f>
        <v>0</v>
      </c>
      <c r="N1494" s="381"/>
      <c r="O1494" s="478">
        <f>TrialBalance!N113</f>
        <v>0</v>
      </c>
      <c r="P1494" s="380"/>
      <c r="R1494" s="432" t="str">
        <f t="shared" si="66"/>
        <v>DELETE</v>
      </c>
    </row>
    <row r="1495" spans="3:24" ht="36" customHeight="1">
      <c r="C1495" s="474"/>
      <c r="D1495" s="502" t="s">
        <v>342</v>
      </c>
      <c r="E1495" s="502"/>
      <c r="F1495" s="502"/>
      <c r="G1495" s="502"/>
      <c r="H1495" s="502"/>
      <c r="I1495" s="502"/>
      <c r="J1495" s="512"/>
      <c r="K1495" s="378"/>
      <c r="L1495" s="378"/>
      <c r="M1495" s="477">
        <f>TrialBalance!L114</f>
        <v>0</v>
      </c>
      <c r="N1495" s="381"/>
      <c r="O1495" s="478">
        <f>TrialBalance!N114</f>
        <v>0</v>
      </c>
      <c r="P1495" s="380"/>
      <c r="R1495" s="432" t="str">
        <f t="shared" si="66"/>
        <v>DELETE</v>
      </c>
    </row>
    <row r="1496" spans="3:24" ht="36" customHeight="1">
      <c r="C1496" s="474"/>
      <c r="D1496" s="502" t="s">
        <v>299</v>
      </c>
      <c r="E1496" s="502"/>
      <c r="F1496" s="502"/>
      <c r="G1496" s="502"/>
      <c r="H1496" s="502"/>
      <c r="I1496" s="502"/>
      <c r="J1496" s="512"/>
      <c r="K1496" s="378"/>
      <c r="L1496" s="378"/>
      <c r="M1496" s="477">
        <f>TrialBalance!L115</f>
        <v>0</v>
      </c>
      <c r="N1496" s="381"/>
      <c r="O1496" s="478">
        <f>TrialBalance!N115</f>
        <v>0</v>
      </c>
      <c r="P1496" s="380"/>
      <c r="R1496" s="432" t="str">
        <f t="shared" si="66"/>
        <v>DELETE</v>
      </c>
    </row>
    <row r="1497" spans="3:24" ht="36" customHeight="1">
      <c r="C1497" s="474"/>
      <c r="D1497" s="502" t="s">
        <v>344</v>
      </c>
      <c r="E1497" s="502"/>
      <c r="F1497" s="502"/>
      <c r="G1497" s="502"/>
      <c r="H1497" s="502"/>
      <c r="I1497" s="502"/>
      <c r="J1497" s="512"/>
      <c r="K1497" s="378"/>
      <c r="L1497" s="378"/>
      <c r="M1497" s="477">
        <f>TrialBalance!L116</f>
        <v>0</v>
      </c>
      <c r="N1497" s="381"/>
      <c r="O1497" s="478">
        <f>TrialBalance!N116</f>
        <v>0</v>
      </c>
      <c r="P1497" s="380"/>
      <c r="R1497" s="432" t="str">
        <f t="shared" si="66"/>
        <v>DELETE</v>
      </c>
    </row>
    <row r="1498" spans="3:24" ht="36" customHeight="1">
      <c r="C1498" s="474"/>
      <c r="D1498" s="502" t="s">
        <v>915</v>
      </c>
      <c r="E1498" s="502"/>
      <c r="F1498" s="502"/>
      <c r="G1498" s="502"/>
      <c r="H1498" s="502"/>
      <c r="I1498" s="502"/>
      <c r="J1498" s="512"/>
      <c r="K1498" s="378"/>
      <c r="L1498" s="378"/>
      <c r="M1498" s="477">
        <f>TrialBalance!L137</f>
        <v>0</v>
      </c>
      <c r="N1498" s="381"/>
      <c r="O1498" s="478">
        <f>TrialBalance!N137</f>
        <v>0</v>
      </c>
      <c r="P1498" s="380"/>
      <c r="R1498" s="432" t="str">
        <f t="shared" si="66"/>
        <v>DELETE</v>
      </c>
    </row>
    <row r="1499" spans="3:24" ht="36" customHeight="1">
      <c r="C1499" s="474"/>
      <c r="D1499" s="502" t="s">
        <v>443</v>
      </c>
      <c r="E1499" s="502"/>
      <c r="F1499" s="502"/>
      <c r="G1499" s="502"/>
      <c r="H1499" s="502"/>
      <c r="I1499" s="502"/>
      <c r="J1499" s="512"/>
      <c r="K1499" s="378"/>
      <c r="L1499" s="378"/>
      <c r="M1499" s="477">
        <f>TrialBalance!L117+TrialBalance!L118</f>
        <v>0</v>
      </c>
      <c r="N1499" s="381"/>
      <c r="O1499" s="478">
        <f>TrialBalance!N117+TrialBalance!N118</f>
        <v>0</v>
      </c>
      <c r="P1499" s="380"/>
      <c r="R1499" s="432" t="str">
        <f t="shared" si="66"/>
        <v>DELETE</v>
      </c>
    </row>
    <row r="1500" spans="3:24" ht="36" customHeight="1">
      <c r="C1500" s="474"/>
      <c r="D1500" s="502" t="s">
        <v>465</v>
      </c>
      <c r="E1500" s="502"/>
      <c r="F1500" s="502"/>
      <c r="G1500" s="502"/>
      <c r="H1500" s="502"/>
      <c r="I1500" s="502"/>
      <c r="J1500" s="512"/>
      <c r="K1500" s="378"/>
      <c r="L1500" s="378"/>
      <c r="M1500" s="477">
        <f>IF(TrialBalance!L91&gt;0,TrialBalance!L91,0)</f>
        <v>0</v>
      </c>
      <c r="N1500" s="381"/>
      <c r="O1500" s="478">
        <f>IF(TrialBalance!N91&gt;0,TrialBalance!N91,0)</f>
        <v>0</v>
      </c>
      <c r="P1500" s="380"/>
      <c r="R1500" s="432" t="str">
        <f>IF(M1500+O1500=0,"DELETE"," ")</f>
        <v>DELETE</v>
      </c>
    </row>
    <row r="1501" spans="3:24" ht="36" customHeight="1">
      <c r="C1501" s="474"/>
      <c r="D1501" s="502" t="str">
        <f>IF(MAX(Criteria!H37:H40)&gt;1,"Partners' remuneration","Partner's remuneration")</f>
        <v>Partners' remuneration</v>
      </c>
      <c r="E1501" s="502"/>
      <c r="F1501" s="502"/>
      <c r="G1501" s="502"/>
      <c r="H1501" s="502"/>
      <c r="I1501" s="502"/>
      <c r="J1501" s="512"/>
      <c r="K1501" s="378">
        <f>C$525</f>
        <v>3.1</v>
      </c>
      <c r="L1501" s="378"/>
      <c r="M1501" s="477">
        <f>SUM(TrialBalance!L108:L112)</f>
        <v>0</v>
      </c>
      <c r="N1501" s="381"/>
      <c r="O1501" s="478">
        <f>SUM(TrialBalance!N108:N112)</f>
        <v>0</v>
      </c>
      <c r="P1501" s="380"/>
      <c r="R1501" s="432" t="str">
        <f>IF(M1501+O1501=0,"DELETE"," ")</f>
        <v>DELETE</v>
      </c>
      <c r="V1501" s="422"/>
      <c r="W1501" s="422"/>
      <c r="X1501" s="422"/>
    </row>
    <row r="1502" spans="3:24" ht="36" customHeight="1">
      <c r="C1502" s="474"/>
      <c r="D1502" s="502" t="s">
        <v>723</v>
      </c>
      <c r="E1502" s="502"/>
      <c r="F1502" s="502"/>
      <c r="G1502" s="502"/>
      <c r="H1502" s="502"/>
      <c r="I1502" s="502"/>
      <c r="J1502" s="512"/>
      <c r="K1502" s="378"/>
      <c r="L1502" s="378"/>
      <c r="M1502" s="477">
        <f>TrialBalance!L119</f>
        <v>0</v>
      </c>
      <c r="N1502" s="381"/>
      <c r="O1502" s="478">
        <f>TrialBalance!N119</f>
        <v>0</v>
      </c>
      <c r="P1502" s="380"/>
      <c r="R1502" s="432" t="str">
        <f>IF(M1502+O1502=0,"DELETE"," ")</f>
        <v>DELETE</v>
      </c>
    </row>
    <row r="1503" spans="3:24" ht="36" customHeight="1">
      <c r="C1503" s="474"/>
      <c r="D1503" s="502" t="s">
        <v>248</v>
      </c>
      <c r="E1503" s="502"/>
      <c r="F1503" s="502"/>
      <c r="G1503" s="502"/>
      <c r="H1503" s="502"/>
      <c r="I1503" s="502"/>
      <c r="J1503" s="512"/>
      <c r="K1503" s="378"/>
      <c r="L1503" s="378"/>
      <c r="M1503" s="477">
        <f>TrialBalance!L120</f>
        <v>0</v>
      </c>
      <c r="N1503" s="381"/>
      <c r="O1503" s="478">
        <f>TrialBalance!N120</f>
        <v>0</v>
      </c>
      <c r="P1503" s="380"/>
      <c r="R1503" s="432" t="str">
        <f t="shared" si="66"/>
        <v>DELETE</v>
      </c>
    </row>
    <row r="1504" spans="3:24" ht="36" customHeight="1">
      <c r="C1504" s="474"/>
      <c r="D1504" s="502" t="s">
        <v>241</v>
      </c>
      <c r="E1504" s="502"/>
      <c r="F1504" s="502"/>
      <c r="G1504" s="502"/>
      <c r="H1504" s="502"/>
      <c r="I1504" s="502"/>
      <c r="J1504" s="512"/>
      <c r="K1504" s="378"/>
      <c r="L1504" s="378"/>
      <c r="M1504" s="477">
        <f>SUM(TrialBalance!L121:L122)</f>
        <v>0</v>
      </c>
      <c r="N1504" s="381"/>
      <c r="O1504" s="478">
        <f>SUM(TrialBalance!N121:N122)</f>
        <v>0</v>
      </c>
      <c r="P1504" s="380"/>
      <c r="R1504" s="432" t="str">
        <f t="shared" si="66"/>
        <v>DELETE</v>
      </c>
    </row>
    <row r="1505" spans="3:18" ht="36" customHeight="1">
      <c r="C1505" s="474"/>
      <c r="D1505" s="502" t="s">
        <v>249</v>
      </c>
      <c r="E1505" s="502"/>
      <c r="F1505" s="502"/>
      <c r="G1505" s="502"/>
      <c r="H1505" s="502"/>
      <c r="I1505" s="502"/>
      <c r="J1505" s="512"/>
      <c r="K1505" s="378"/>
      <c r="L1505" s="378"/>
      <c r="M1505" s="477">
        <f>TrialBalance!L123</f>
        <v>0</v>
      </c>
      <c r="N1505" s="381"/>
      <c r="O1505" s="478">
        <f>TrialBalance!N123</f>
        <v>0</v>
      </c>
      <c r="P1505" s="380"/>
      <c r="R1505" s="432" t="str">
        <f t="shared" si="66"/>
        <v>DELETE</v>
      </c>
    </row>
    <row r="1506" spans="3:18" ht="36" customHeight="1">
      <c r="C1506" s="474"/>
      <c r="D1506" s="502" t="s">
        <v>724</v>
      </c>
      <c r="E1506" s="502"/>
      <c r="F1506" s="502"/>
      <c r="G1506" s="502"/>
      <c r="H1506" s="502"/>
      <c r="I1506" s="502"/>
      <c r="J1506" s="512"/>
      <c r="K1506" s="378"/>
      <c r="L1506" s="378"/>
      <c r="M1506" s="477">
        <f>TrialBalance!L124</f>
        <v>0</v>
      </c>
      <c r="N1506" s="381"/>
      <c r="O1506" s="478">
        <f>TrialBalance!N124</f>
        <v>0</v>
      </c>
      <c r="P1506" s="380"/>
      <c r="R1506" s="432" t="str">
        <f t="shared" si="66"/>
        <v>DELETE</v>
      </c>
    </row>
    <row r="1507" spans="3:18" ht="36" customHeight="1">
      <c r="C1507" s="474"/>
      <c r="D1507" s="502" t="s">
        <v>85</v>
      </c>
      <c r="E1507" s="502"/>
      <c r="F1507" s="502"/>
      <c r="G1507" s="502"/>
      <c r="H1507" s="502"/>
      <c r="I1507" s="502"/>
      <c r="J1507" s="512"/>
      <c r="K1507" s="378"/>
      <c r="L1507" s="378"/>
      <c r="M1507" s="477">
        <f>TrialBalance!L125</f>
        <v>0</v>
      </c>
      <c r="N1507" s="381"/>
      <c r="O1507" s="478">
        <f>TrialBalance!N125</f>
        <v>0</v>
      </c>
      <c r="P1507" s="380"/>
      <c r="R1507" s="432" t="str">
        <f t="shared" si="66"/>
        <v>DELETE</v>
      </c>
    </row>
    <row r="1508" spans="3:18" ht="36" customHeight="1">
      <c r="C1508" s="474"/>
      <c r="D1508" s="502">
        <f>TrialBalance!C126</f>
        <v>0</v>
      </c>
      <c r="E1508" s="502"/>
      <c r="F1508" s="502"/>
      <c r="G1508" s="502"/>
      <c r="H1508" s="502"/>
      <c r="I1508" s="502"/>
      <c r="J1508" s="512"/>
      <c r="K1508" s="378"/>
      <c r="L1508" s="378"/>
      <c r="M1508" s="477">
        <f>TrialBalance!L126</f>
        <v>0</v>
      </c>
      <c r="N1508" s="381"/>
      <c r="O1508" s="478">
        <f>TrialBalance!N126</f>
        <v>0</v>
      </c>
      <c r="P1508" s="380"/>
      <c r="R1508" s="432" t="str">
        <f t="shared" si="66"/>
        <v>DELETE</v>
      </c>
    </row>
    <row r="1509" spans="3:18" ht="36" customHeight="1">
      <c r="C1509" s="474"/>
      <c r="D1509" s="502">
        <f>TrialBalance!C127</f>
        <v>0</v>
      </c>
      <c r="E1509" s="502"/>
      <c r="F1509" s="502"/>
      <c r="G1509" s="502"/>
      <c r="H1509" s="502"/>
      <c r="I1509" s="502"/>
      <c r="J1509" s="512"/>
      <c r="K1509" s="378"/>
      <c r="L1509" s="378"/>
      <c r="M1509" s="477">
        <f>TrialBalance!L127</f>
        <v>0</v>
      </c>
      <c r="N1509" s="381"/>
      <c r="O1509" s="478">
        <f>TrialBalance!N127</f>
        <v>0</v>
      </c>
      <c r="P1509" s="380"/>
      <c r="R1509" s="432" t="str">
        <f t="shared" si="66"/>
        <v>DELETE</v>
      </c>
    </row>
    <row r="1510" spans="3:18" ht="36" customHeight="1">
      <c r="C1510" s="474"/>
      <c r="D1510" s="502">
        <f>TrialBalance!C128</f>
        <v>0</v>
      </c>
      <c r="E1510" s="502"/>
      <c r="F1510" s="502"/>
      <c r="G1510" s="502"/>
      <c r="H1510" s="502"/>
      <c r="I1510" s="502"/>
      <c r="J1510" s="512"/>
      <c r="K1510" s="378"/>
      <c r="L1510" s="378"/>
      <c r="M1510" s="477">
        <f>TrialBalance!L128</f>
        <v>0</v>
      </c>
      <c r="N1510" s="381"/>
      <c r="O1510" s="478">
        <f>TrialBalance!N128</f>
        <v>0</v>
      </c>
      <c r="P1510" s="380"/>
      <c r="R1510" s="432" t="str">
        <f>IF(M1510+O1510=0,"DELETE"," ")</f>
        <v>DELETE</v>
      </c>
    </row>
    <row r="1511" spans="3:18" ht="36" customHeight="1">
      <c r="C1511" s="474"/>
      <c r="D1511" s="502">
        <f>TrialBalance!C129</f>
        <v>0</v>
      </c>
      <c r="E1511" s="502"/>
      <c r="F1511" s="502"/>
      <c r="G1511" s="502"/>
      <c r="H1511" s="502"/>
      <c r="I1511" s="502"/>
      <c r="J1511" s="512"/>
      <c r="K1511" s="378"/>
      <c r="L1511" s="378"/>
      <c r="M1511" s="477">
        <f>TrialBalance!L129</f>
        <v>0</v>
      </c>
      <c r="N1511" s="381"/>
      <c r="O1511" s="478">
        <f>TrialBalance!N129</f>
        <v>0</v>
      </c>
      <c r="P1511" s="380"/>
      <c r="R1511" s="432" t="str">
        <f t="shared" si="66"/>
        <v>DELETE</v>
      </c>
    </row>
    <row r="1512" spans="3:18" ht="36" customHeight="1">
      <c r="C1512" s="474"/>
      <c r="D1512" s="502">
        <f>TrialBalance!C130</f>
        <v>0</v>
      </c>
      <c r="E1512" s="502"/>
      <c r="F1512" s="502"/>
      <c r="G1512" s="502"/>
      <c r="H1512" s="502"/>
      <c r="I1512" s="502"/>
      <c r="J1512" s="512"/>
      <c r="K1512" s="378"/>
      <c r="L1512" s="378"/>
      <c r="M1512" s="477">
        <f>TrialBalance!L130</f>
        <v>0</v>
      </c>
      <c r="N1512" s="381"/>
      <c r="O1512" s="478">
        <f>TrialBalance!N130</f>
        <v>0</v>
      </c>
      <c r="P1512" s="380"/>
      <c r="R1512" s="432" t="str">
        <f t="shared" si="66"/>
        <v>DELETE</v>
      </c>
    </row>
    <row r="1513" spans="3:18" ht="36" customHeight="1">
      <c r="C1513" s="474"/>
      <c r="D1513" s="502">
        <f>TrialBalance!C131</f>
        <v>0</v>
      </c>
      <c r="E1513" s="502"/>
      <c r="F1513" s="502"/>
      <c r="G1513" s="502"/>
      <c r="H1513" s="502"/>
      <c r="I1513" s="502"/>
      <c r="J1513" s="512"/>
      <c r="K1513" s="378"/>
      <c r="L1513" s="378"/>
      <c r="M1513" s="477">
        <f>TrialBalance!L131</f>
        <v>0</v>
      </c>
      <c r="N1513" s="381"/>
      <c r="O1513" s="478">
        <f>TrialBalance!N131</f>
        <v>0</v>
      </c>
      <c r="P1513" s="380"/>
      <c r="R1513" s="432" t="str">
        <f t="shared" si="66"/>
        <v>DELETE</v>
      </c>
    </row>
    <row r="1514" spans="3:18" ht="36" customHeight="1">
      <c r="C1514" s="474"/>
      <c r="D1514" s="502">
        <f>TrialBalance!C132</f>
        <v>0</v>
      </c>
      <c r="E1514" s="502"/>
      <c r="F1514" s="502"/>
      <c r="G1514" s="502"/>
      <c r="H1514" s="502"/>
      <c r="I1514" s="502"/>
      <c r="J1514" s="512"/>
      <c r="K1514" s="378"/>
      <c r="L1514" s="378"/>
      <c r="M1514" s="477">
        <f>TrialBalance!L132</f>
        <v>0</v>
      </c>
      <c r="N1514" s="381"/>
      <c r="O1514" s="478">
        <f>TrialBalance!N132</f>
        <v>0</v>
      </c>
      <c r="P1514" s="380"/>
      <c r="R1514" s="432" t="str">
        <f t="shared" si="66"/>
        <v>DELETE</v>
      </c>
    </row>
    <row r="1515" spans="3:18" ht="36" customHeight="1">
      <c r="C1515" s="474"/>
      <c r="D1515" s="502">
        <f>TrialBalance!C133</f>
        <v>0</v>
      </c>
      <c r="E1515" s="502"/>
      <c r="F1515" s="502"/>
      <c r="G1515" s="502"/>
      <c r="H1515" s="502"/>
      <c r="I1515" s="502"/>
      <c r="J1515" s="512"/>
      <c r="K1515" s="378"/>
      <c r="L1515" s="378"/>
      <c r="M1515" s="477">
        <f>TrialBalance!L133</f>
        <v>0</v>
      </c>
      <c r="N1515" s="381"/>
      <c r="O1515" s="478">
        <f>TrialBalance!N133</f>
        <v>0</v>
      </c>
      <c r="P1515" s="380"/>
      <c r="R1515" s="432" t="str">
        <f t="shared" si="66"/>
        <v>DELETE</v>
      </c>
    </row>
    <row r="1516" spans="3:18" ht="36" customHeight="1">
      <c r="C1516" s="474"/>
      <c r="D1516" s="502">
        <f>TrialBalance!C134</f>
        <v>0</v>
      </c>
      <c r="E1516" s="502"/>
      <c r="F1516" s="502"/>
      <c r="G1516" s="502"/>
      <c r="H1516" s="502"/>
      <c r="I1516" s="502"/>
      <c r="J1516" s="512"/>
      <c r="K1516" s="378"/>
      <c r="L1516" s="378"/>
      <c r="M1516" s="477">
        <f>TrialBalance!L134</f>
        <v>0</v>
      </c>
      <c r="N1516" s="381"/>
      <c r="O1516" s="478">
        <f>TrialBalance!N134</f>
        <v>0</v>
      </c>
      <c r="P1516" s="380"/>
      <c r="R1516" s="432" t="str">
        <f t="shared" si="66"/>
        <v>DELETE</v>
      </c>
    </row>
    <row r="1517" spans="3:18" ht="36" customHeight="1">
      <c r="C1517" s="474"/>
      <c r="D1517" s="502" t="str">
        <f>TrialBalance!C135</f>
        <v>Amortisation of prepaid lease agreement</v>
      </c>
      <c r="E1517" s="502"/>
      <c r="F1517" s="502"/>
      <c r="G1517" s="502"/>
      <c r="H1517" s="502"/>
      <c r="I1517" s="502"/>
      <c r="J1517" s="512"/>
      <c r="K1517" s="378"/>
      <c r="L1517" s="378"/>
      <c r="M1517" s="477">
        <f>TrialBalance!L135</f>
        <v>0</v>
      </c>
      <c r="N1517" s="381"/>
      <c r="O1517" s="478">
        <f>TrialBalance!N135</f>
        <v>0</v>
      </c>
      <c r="P1517" s="380"/>
      <c r="R1517" s="432" t="str">
        <f t="shared" si="66"/>
        <v>DELETE</v>
      </c>
    </row>
    <row r="1518" spans="3:18" ht="36" customHeight="1">
      <c r="C1518" s="474"/>
      <c r="D1518" s="502" t="str">
        <f>TrialBalance!C136</f>
        <v>Amortisation of goodwill</v>
      </c>
      <c r="E1518" s="502"/>
      <c r="F1518" s="502"/>
      <c r="G1518" s="502"/>
      <c r="H1518" s="502"/>
      <c r="I1518" s="502"/>
      <c r="J1518" s="512"/>
      <c r="K1518" s="378"/>
      <c r="L1518" s="378"/>
      <c r="M1518" s="477">
        <f>TrialBalance!L136</f>
        <v>0</v>
      </c>
      <c r="N1518" s="381"/>
      <c r="O1518" s="478">
        <f>TrialBalance!N136</f>
        <v>0</v>
      </c>
      <c r="P1518" s="380"/>
      <c r="R1518" s="432" t="str">
        <f t="shared" ref="R1518" si="67">IF(M1518+O1518=0,"DELETE"," ")</f>
        <v>DELETE</v>
      </c>
    </row>
    <row r="1519" spans="3:18" ht="9" customHeight="1">
      <c r="C1519" s="474"/>
      <c r="D1519" s="502"/>
      <c r="E1519" s="502"/>
      <c r="F1519" s="502"/>
      <c r="G1519" s="502"/>
      <c r="H1519" s="502"/>
      <c r="I1519" s="502"/>
      <c r="J1519" s="512"/>
      <c r="K1519" s="378"/>
      <c r="L1519" s="378"/>
      <c r="M1519" s="383"/>
      <c r="N1519" s="384"/>
      <c r="O1519" s="479"/>
      <c r="P1519" s="380"/>
      <c r="R1519" s="432" t="str">
        <f>R1483</f>
        <v>DELETE</v>
      </c>
    </row>
    <row r="1520" spans="3:18" ht="9" customHeight="1">
      <c r="C1520" s="474"/>
      <c r="D1520" s="502"/>
      <c r="E1520" s="502"/>
      <c r="F1520" s="502"/>
      <c r="G1520" s="502"/>
      <c r="H1520" s="502"/>
      <c r="I1520" s="502"/>
      <c r="J1520" s="512"/>
      <c r="K1520" s="378"/>
      <c r="L1520" s="378"/>
      <c r="M1520" s="384"/>
      <c r="N1520" s="384"/>
      <c r="O1520" s="384"/>
      <c r="P1520" s="380"/>
    </row>
    <row r="1521" spans="3:26" ht="9" customHeight="1">
      <c r="C1521" s="474"/>
      <c r="D1521" s="502"/>
      <c r="E1521" s="502"/>
      <c r="F1521" s="502"/>
      <c r="G1521" s="502"/>
      <c r="H1521" s="502"/>
      <c r="I1521" s="502"/>
      <c r="J1521" s="512"/>
      <c r="K1521" s="378"/>
      <c r="L1521" s="378"/>
      <c r="M1521" s="381"/>
      <c r="N1521" s="381"/>
      <c r="O1521" s="381"/>
      <c r="P1521" s="380"/>
    </row>
    <row r="1522" spans="3:26" ht="36" customHeight="1">
      <c r="D1522" s="518" t="str">
        <f>IF((Y1522+Z1522)=3,"Operating profit/(loss) for the year",(IF((Y1522+Z1522=4),"Operating profit for the year","Operating loss for the year")))</f>
        <v>Operating profit for the year</v>
      </c>
      <c r="E1522" s="502"/>
      <c r="F1522" s="502"/>
      <c r="G1522" s="502"/>
      <c r="H1522" s="502"/>
      <c r="I1522" s="502"/>
      <c r="J1522" s="512"/>
      <c r="K1522" s="378">
        <f>B521</f>
        <v>3</v>
      </c>
      <c r="L1522" s="378"/>
      <c r="M1522" s="381">
        <f>SUM(S1397:S1519)</f>
        <v>0</v>
      </c>
      <c r="N1522" s="381"/>
      <c r="O1522" s="381">
        <f>SUM(U1397:U1519)</f>
        <v>0</v>
      </c>
      <c r="P1522" s="380"/>
      <c r="Y1522" s="416">
        <f>IF(M1522&lt;0,1,IF(M1522=0,IF(O1522&lt;0,1,2),2))</f>
        <v>2</v>
      </c>
      <c r="Z1522" s="416">
        <f>IF(O1522&lt;0,1,IF(O1522=0,IF(M1522&lt;0,1,2),2))</f>
        <v>2</v>
      </c>
    </row>
    <row r="1523" spans="3:26" ht="36" customHeight="1">
      <c r="C1523" s="474"/>
      <c r="D1523" s="502"/>
      <c r="E1523" s="502"/>
      <c r="F1523" s="502"/>
      <c r="G1523" s="502"/>
      <c r="H1523" s="502"/>
      <c r="I1523" s="502"/>
      <c r="J1523" s="512"/>
      <c r="K1523" s="378"/>
      <c r="L1523" s="378"/>
      <c r="M1523" s="381"/>
      <c r="N1523" s="381"/>
      <c r="O1523" s="381"/>
      <c r="P1523" s="380"/>
    </row>
    <row r="1524" spans="3:26" ht="36" customHeight="1">
      <c r="D1524" s="501" t="s">
        <v>190</v>
      </c>
      <c r="E1524" s="502"/>
      <c r="F1524" s="502"/>
      <c r="G1524" s="502"/>
      <c r="H1524" s="502"/>
      <c r="I1524" s="502"/>
      <c r="J1524" s="512"/>
      <c r="K1524" s="378">
        <f>B611</f>
        <v>4</v>
      </c>
      <c r="L1524" s="378"/>
      <c r="M1524" s="381">
        <f>SUM(M1527:M1533)</f>
        <v>0</v>
      </c>
      <c r="N1524" s="381"/>
      <c r="O1524" s="381">
        <f>SUM(O1527:O1533)</f>
        <v>0</v>
      </c>
      <c r="P1524" s="380"/>
      <c r="R1524" s="432" t="str">
        <f>IF(M1524+O1524=0,"DELETE"," ")</f>
        <v>DELETE</v>
      </c>
      <c r="S1524" s="419">
        <f>M1524</f>
        <v>0</v>
      </c>
      <c r="T1524" s="419"/>
      <c r="U1524" s="419">
        <f>O1524</f>
        <v>0</v>
      </c>
      <c r="V1524" s="419"/>
      <c r="W1524" s="419"/>
      <c r="X1524" s="419"/>
    </row>
    <row r="1525" spans="3:26" ht="9" customHeight="1">
      <c r="C1525" s="474"/>
      <c r="D1525" s="502"/>
      <c r="E1525" s="502"/>
      <c r="F1525" s="502"/>
      <c r="G1525" s="502"/>
      <c r="H1525" s="502"/>
      <c r="I1525" s="502"/>
      <c r="J1525" s="512"/>
      <c r="K1525" s="378"/>
      <c r="L1525" s="378"/>
      <c r="M1525" s="381"/>
      <c r="N1525" s="381"/>
      <c r="O1525" s="381"/>
      <c r="P1525" s="380"/>
      <c r="R1525" s="432" t="str">
        <f>R1524</f>
        <v>DELETE</v>
      </c>
    </row>
    <row r="1526" spans="3:26" ht="9" customHeight="1">
      <c r="C1526" s="474"/>
      <c r="D1526" s="502"/>
      <c r="E1526" s="502"/>
      <c r="F1526" s="502"/>
      <c r="G1526" s="502"/>
      <c r="H1526" s="502"/>
      <c r="I1526" s="502"/>
      <c r="J1526" s="512"/>
      <c r="K1526" s="378"/>
      <c r="L1526" s="378"/>
      <c r="M1526" s="475"/>
      <c r="N1526" s="382"/>
      <c r="O1526" s="476"/>
      <c r="P1526" s="380"/>
      <c r="R1526" s="432" t="str">
        <f>R1525</f>
        <v>DELETE</v>
      </c>
    </row>
    <row r="1527" spans="3:26" ht="36" customHeight="1">
      <c r="C1527" s="474"/>
      <c r="D1527" s="502" t="s">
        <v>188</v>
      </c>
      <c r="E1527" s="502"/>
      <c r="F1527" s="502"/>
      <c r="G1527" s="502"/>
      <c r="H1527" s="502"/>
      <c r="I1527" s="502"/>
      <c r="J1527" s="512"/>
      <c r="K1527" s="378"/>
      <c r="L1527" s="378"/>
      <c r="M1527" s="477">
        <f>-TrialBalance!L92</f>
        <v>0</v>
      </c>
      <c r="N1527" s="381"/>
      <c r="O1527" s="478">
        <f>-TrialBalance!N92</f>
        <v>0</v>
      </c>
      <c r="P1527" s="380"/>
      <c r="R1527" s="432" t="str">
        <f t="shared" ref="R1527:R1532" si="68">IF(M1527+O1527=0,"DELETE"," ")</f>
        <v>DELETE</v>
      </c>
    </row>
    <row r="1528" spans="3:26" ht="36" customHeight="1">
      <c r="C1528" s="474"/>
      <c r="D1528" s="502" t="s">
        <v>449</v>
      </c>
      <c r="E1528" s="502"/>
      <c r="F1528" s="502"/>
      <c r="G1528" s="502"/>
      <c r="H1528" s="502"/>
      <c r="I1528" s="502"/>
      <c r="J1528" s="512"/>
      <c r="K1528" s="378"/>
      <c r="L1528" s="378"/>
      <c r="M1528" s="477">
        <f>-SUM(TrialBalance!L89:L90)</f>
        <v>0</v>
      </c>
      <c r="N1528" s="381"/>
      <c r="O1528" s="478">
        <f>-SUM(TrialBalance!N89:N90)</f>
        <v>0</v>
      </c>
      <c r="P1528" s="380"/>
      <c r="R1528" s="432" t="str">
        <f t="shared" si="68"/>
        <v>DELETE</v>
      </c>
    </row>
    <row r="1529" spans="3:26" ht="36" customHeight="1">
      <c r="C1529" s="474"/>
      <c r="D1529" s="502" t="s">
        <v>450</v>
      </c>
      <c r="E1529" s="502"/>
      <c r="F1529" s="502"/>
      <c r="G1529" s="502"/>
      <c r="H1529" s="502"/>
      <c r="I1529" s="502"/>
      <c r="J1529" s="512"/>
      <c r="K1529" s="378"/>
      <c r="L1529" s="378"/>
      <c r="M1529" s="493">
        <f>-SUM(TrialBalance!L84:L87)</f>
        <v>0</v>
      </c>
      <c r="N1529" s="387"/>
      <c r="O1529" s="494">
        <f>-SUM(TrialBalance!N84:N87)</f>
        <v>0</v>
      </c>
      <c r="P1529" s="380"/>
      <c r="R1529" s="432" t="str">
        <f t="shared" si="68"/>
        <v>DELETE</v>
      </c>
    </row>
    <row r="1530" spans="3:26" ht="36" customHeight="1">
      <c r="C1530" s="474"/>
      <c r="D1530" s="502" t="s">
        <v>190</v>
      </c>
      <c r="E1530" s="502"/>
      <c r="F1530" s="502"/>
      <c r="G1530" s="502"/>
      <c r="H1530" s="502"/>
      <c r="I1530" s="502"/>
      <c r="J1530" s="512"/>
      <c r="K1530" s="378"/>
      <c r="L1530" s="378"/>
      <c r="M1530" s="493">
        <f>-SUM(TrialBalance!L93)</f>
        <v>0</v>
      </c>
      <c r="N1530" s="387"/>
      <c r="O1530" s="494">
        <f>-TrialBalance!N93</f>
        <v>0</v>
      </c>
      <c r="P1530" s="380"/>
      <c r="R1530" s="432" t="str">
        <f t="shared" si="68"/>
        <v>DELETE</v>
      </c>
    </row>
    <row r="1531" spans="3:26" ht="36" customHeight="1">
      <c r="C1531" s="474"/>
      <c r="D1531" s="502" t="s">
        <v>466</v>
      </c>
      <c r="E1531" s="502"/>
      <c r="F1531" s="502"/>
      <c r="G1531" s="502"/>
      <c r="H1531" s="502"/>
      <c r="I1531" s="502"/>
      <c r="J1531" s="512"/>
      <c r="K1531" s="378"/>
      <c r="L1531" s="378"/>
      <c r="M1531" s="477">
        <f>IF(TrialBalance!L91&lt;0,-TrialBalance!L91,0)</f>
        <v>0</v>
      </c>
      <c r="N1531" s="381"/>
      <c r="O1531" s="478">
        <f>IF(TrialBalance!N91&lt;0,-TrialBalance!N91,0)</f>
        <v>0</v>
      </c>
      <c r="P1531" s="380"/>
      <c r="R1531" s="432" t="str">
        <f t="shared" si="68"/>
        <v>DELETE</v>
      </c>
    </row>
    <row r="1532" spans="3:26" ht="36" customHeight="1">
      <c r="C1532" s="474"/>
      <c r="D1532" s="502" t="s">
        <v>332</v>
      </c>
      <c r="E1532" s="502"/>
      <c r="F1532" s="502"/>
      <c r="G1532" s="502"/>
      <c r="H1532" s="502"/>
      <c r="I1532" s="502"/>
      <c r="J1532" s="512"/>
      <c r="K1532" s="378"/>
      <c r="L1532" s="378"/>
      <c r="M1532" s="477">
        <f>-TrialBalance!L82</f>
        <v>0</v>
      </c>
      <c r="N1532" s="381"/>
      <c r="O1532" s="478">
        <f>-TrialBalance!N82</f>
        <v>0</v>
      </c>
      <c r="P1532" s="380"/>
      <c r="R1532" s="432" t="str">
        <f t="shared" si="68"/>
        <v>DELETE</v>
      </c>
    </row>
    <row r="1533" spans="3:26" ht="9" customHeight="1">
      <c r="C1533" s="474"/>
      <c r="D1533" s="502"/>
      <c r="E1533" s="502"/>
      <c r="F1533" s="502"/>
      <c r="G1533" s="502"/>
      <c r="H1533" s="502"/>
      <c r="I1533" s="502"/>
      <c r="J1533" s="512"/>
      <c r="K1533" s="378"/>
      <c r="L1533" s="378"/>
      <c r="M1533" s="383"/>
      <c r="N1533" s="384"/>
      <c r="O1533" s="479"/>
      <c r="P1533" s="380"/>
      <c r="R1533" s="432" t="str">
        <f>R1524</f>
        <v>DELETE</v>
      </c>
    </row>
    <row r="1534" spans="3:26" ht="9" customHeight="1">
      <c r="C1534" s="474"/>
      <c r="D1534" s="502"/>
      <c r="E1534" s="502"/>
      <c r="F1534" s="502"/>
      <c r="G1534" s="502"/>
      <c r="H1534" s="502"/>
      <c r="I1534" s="502"/>
      <c r="J1534" s="512"/>
      <c r="K1534" s="378"/>
      <c r="L1534" s="378"/>
      <c r="M1534" s="384"/>
      <c r="N1534" s="384"/>
      <c r="O1534" s="384"/>
      <c r="P1534" s="380"/>
      <c r="R1534" s="432" t="str">
        <f>R1533</f>
        <v>DELETE</v>
      </c>
    </row>
    <row r="1535" spans="3:26" ht="9" customHeight="1">
      <c r="C1535" s="474"/>
      <c r="D1535" s="502"/>
      <c r="E1535" s="502"/>
      <c r="F1535" s="502"/>
      <c r="G1535" s="502"/>
      <c r="H1535" s="502"/>
      <c r="I1535" s="502"/>
      <c r="J1535" s="512"/>
      <c r="K1535" s="378"/>
      <c r="L1535" s="378"/>
      <c r="M1535" s="381"/>
      <c r="N1535" s="381"/>
      <c r="O1535" s="381"/>
      <c r="P1535" s="380"/>
      <c r="R1535" s="432" t="str">
        <f>R1534</f>
        <v>DELETE</v>
      </c>
    </row>
    <row r="1536" spans="3:26" ht="36" customHeight="1">
      <c r="C1536" s="474"/>
      <c r="D1536" s="502"/>
      <c r="E1536" s="502"/>
      <c r="F1536" s="502"/>
      <c r="G1536" s="502"/>
      <c r="H1536" s="502"/>
      <c r="I1536" s="502"/>
      <c r="J1536" s="512"/>
      <c r="K1536" s="378"/>
      <c r="L1536" s="378"/>
      <c r="M1536" s="381">
        <f>SUM(S1397:S1533)</f>
        <v>0</v>
      </c>
      <c r="N1536" s="381"/>
      <c r="O1536" s="381">
        <f>SUM(U1397:U1533)</f>
        <v>0</v>
      </c>
      <c r="P1536" s="380"/>
      <c r="R1536" s="432" t="str">
        <f t="shared" ref="R1536:R1537" si="69">R1535</f>
        <v>DELETE</v>
      </c>
    </row>
    <row r="1537" spans="3:27" ht="36" customHeight="1">
      <c r="C1537" s="474"/>
      <c r="D1537" s="502"/>
      <c r="E1537" s="502"/>
      <c r="F1537" s="502"/>
      <c r="G1537" s="502"/>
      <c r="H1537" s="502"/>
      <c r="I1537" s="502"/>
      <c r="J1537" s="512"/>
      <c r="K1537" s="378"/>
      <c r="L1537" s="378"/>
      <c r="M1537" s="381"/>
      <c r="N1537" s="381"/>
      <c r="O1537" s="381"/>
      <c r="P1537" s="380"/>
      <c r="R1537" s="432" t="str">
        <f t="shared" si="69"/>
        <v>DELETE</v>
      </c>
    </row>
    <row r="1538" spans="3:27" ht="36" customHeight="1">
      <c r="D1538" s="502" t="s">
        <v>1049</v>
      </c>
      <c r="E1538" s="502"/>
      <c r="F1538" s="502"/>
      <c r="G1538" s="502"/>
      <c r="H1538" s="502"/>
      <c r="I1538" s="502"/>
      <c r="J1538" s="512"/>
      <c r="K1538" s="378">
        <f>B669</f>
        <v>5</v>
      </c>
      <c r="L1538" s="378"/>
      <c r="M1538" s="381">
        <f>SUM(TrialBalance!L140:L150)</f>
        <v>0</v>
      </c>
      <c r="N1538" s="381"/>
      <c r="O1538" s="381">
        <f>SUM(TrialBalance!N140:N150)</f>
        <v>0</v>
      </c>
      <c r="P1538" s="380"/>
      <c r="R1538" s="432" t="str">
        <f>IF(M1538+O1538=0,"DELETE"," ")</f>
        <v>DELETE</v>
      </c>
      <c r="S1538" s="419">
        <f>-M1538</f>
        <v>0</v>
      </c>
      <c r="T1538" s="419"/>
      <c r="U1538" s="419">
        <f>-O1538</f>
        <v>0</v>
      </c>
      <c r="V1538" s="419"/>
      <c r="W1538" s="419"/>
      <c r="X1538" s="419"/>
    </row>
    <row r="1539" spans="3:27" ht="9" customHeight="1">
      <c r="C1539" s="474"/>
      <c r="D1539" s="502"/>
      <c r="E1539" s="502"/>
      <c r="F1539" s="502"/>
      <c r="G1539" s="502"/>
      <c r="H1539" s="502"/>
      <c r="I1539" s="502"/>
      <c r="J1539" s="512"/>
      <c r="K1539" s="378"/>
      <c r="L1539" s="378"/>
      <c r="M1539" s="384"/>
      <c r="N1539" s="384"/>
      <c r="O1539" s="384"/>
      <c r="P1539" s="380"/>
      <c r="R1539" s="432" t="str">
        <f t="shared" ref="R1539:R1540" si="70">R1540</f>
        <v>DELETE</v>
      </c>
    </row>
    <row r="1540" spans="3:27" ht="9" customHeight="1">
      <c r="C1540" s="474"/>
      <c r="D1540" s="502"/>
      <c r="E1540" s="502"/>
      <c r="F1540" s="502"/>
      <c r="G1540" s="502"/>
      <c r="H1540" s="502"/>
      <c r="I1540" s="502"/>
      <c r="J1540" s="512"/>
      <c r="K1540" s="378"/>
      <c r="L1540" s="378"/>
      <c r="M1540" s="381"/>
      <c r="N1540" s="381"/>
      <c r="O1540" s="381"/>
      <c r="P1540" s="380"/>
      <c r="R1540" s="432" t="str">
        <f t="shared" si="70"/>
        <v>DELETE</v>
      </c>
    </row>
    <row r="1541" spans="3:27" ht="36" customHeight="1">
      <c r="D1541" s="518" t="str">
        <f>IF((Y1541+Z1541)=3,"Profit/(Loss) before other activities",(IF((Y1541+Z1541=4),"Profit before other activities","Loss before other activities")))</f>
        <v>Profit before other activities</v>
      </c>
      <c r="E1541" s="502"/>
      <c r="F1541" s="502"/>
      <c r="G1541" s="502"/>
      <c r="H1541" s="502"/>
      <c r="I1541" s="502"/>
      <c r="J1541" s="512"/>
      <c r="K1541" s="378"/>
      <c r="L1541" s="378"/>
      <c r="M1541" s="381">
        <f>SUM(S1397:S1540)</f>
        <v>0</v>
      </c>
      <c r="N1541" s="381"/>
      <c r="O1541" s="381">
        <f>SUM(U1397:U1540)</f>
        <v>0</v>
      </c>
      <c r="P1541" s="380"/>
      <c r="R1541" s="432" t="str">
        <f>R1542</f>
        <v>DELETE</v>
      </c>
      <c r="Y1541" s="416">
        <f>IF(M1541&lt;0,1,IF(M1541=0,IF(O1541&lt;0,1,2),2))</f>
        <v>2</v>
      </c>
      <c r="Z1541" s="416">
        <f>IF(O1541&lt;0,1,IF(O1541=0,IF(M1541&lt;0,1,2),2))</f>
        <v>2</v>
      </c>
    </row>
    <row r="1542" spans="3:27" ht="36" customHeight="1">
      <c r="C1542" s="499"/>
      <c r="D1542" s="502"/>
      <c r="E1542" s="502"/>
      <c r="F1542" s="502"/>
      <c r="G1542" s="502"/>
      <c r="H1542" s="502"/>
      <c r="I1542" s="502"/>
      <c r="J1542" s="512"/>
      <c r="K1542" s="378"/>
      <c r="L1542" s="378"/>
      <c r="M1542" s="381"/>
      <c r="N1542" s="381"/>
      <c r="O1542" s="381"/>
      <c r="P1542" s="380"/>
      <c r="R1542" s="432" t="str">
        <f>R1543</f>
        <v>DELETE</v>
      </c>
    </row>
    <row r="1543" spans="3:27" ht="36" customHeight="1">
      <c r="D1543" s="518" t="s">
        <v>1050</v>
      </c>
      <c r="E1543" s="502"/>
      <c r="F1543" s="502"/>
      <c r="G1543" s="502"/>
      <c r="H1543" s="502"/>
      <c r="I1543" s="502"/>
      <c r="J1543" s="512"/>
      <c r="K1543" s="378"/>
      <c r="L1543" s="378"/>
      <c r="M1543" s="381"/>
      <c r="N1543" s="381"/>
      <c r="O1543" s="381"/>
      <c r="P1543" s="380"/>
      <c r="R1543" s="432" t="str">
        <f>IF(COUNTIF(M1544:M1546,"=0")=3,IF(COUNTIF(O1544:O1546,"=0")=3,"DELETE"," ")," ")</f>
        <v>DELETE</v>
      </c>
    </row>
    <row r="1544" spans="3:27" ht="36" customHeight="1">
      <c r="C1544" s="499"/>
      <c r="D1544" s="516" t="str">
        <f>IF((Y1544+Z1544)=3,CONCATENATE("Net profit/(loss) - ",Criteria!H14),(IF((Y1544+Z1544=4),CONCATENATE("Net profit - ",Criteria!H14),CONCATENATE("Net loss - ",Criteria!H14))))</f>
        <v>Net profit - Seafront Restaurant</v>
      </c>
      <c r="E1544" s="502"/>
      <c r="F1544" s="502"/>
      <c r="G1544" s="502"/>
      <c r="H1544" s="502"/>
      <c r="I1544" s="502"/>
      <c r="J1544" s="502"/>
      <c r="K1544" s="429" t="s">
        <v>554</v>
      </c>
      <c r="M1544" s="381">
        <f>-TrialBalance!L34</f>
        <v>0</v>
      </c>
      <c r="N1544" s="381"/>
      <c r="O1544" s="381">
        <f>-TrialBalance!N34</f>
        <v>0</v>
      </c>
      <c r="R1544" s="432" t="str">
        <f>IF(M1544=0,IF(O1544=0,"DELETE"," ")," ")</f>
        <v>DELETE</v>
      </c>
      <c r="S1544" s="419">
        <f>M1544</f>
        <v>0</v>
      </c>
      <c r="U1544" s="419">
        <f>O1544</f>
        <v>0</v>
      </c>
      <c r="Y1544" s="416">
        <f>IF(M1544&lt;0,1,IF(M1544=0,IF(O1544&lt;0,1,2),2))</f>
        <v>2</v>
      </c>
      <c r="Z1544" s="416">
        <f>IF(O1544&lt;0,1,IF(O1544=0,IF(M1544&lt;0,1,2),2))</f>
        <v>2</v>
      </c>
      <c r="AA1544" s="416">
        <f>SUM(Y1544:Z1544)</f>
        <v>4</v>
      </c>
    </row>
    <row r="1545" spans="3:27" ht="36" customHeight="1">
      <c r="C1545" s="499"/>
      <c r="D1545" s="516" t="str">
        <f>IF((Y1545+Z1545)=3,CONCATENATE("Net profit/(loss) - ",Criteria!H15),(IF((Y1545+Z1545=4),CONCATENATE("Net profit - ",Criteria!H15),CONCATENATE("Net loss - ",Criteria!H15))))</f>
        <v>Net profit - Surf Shop</v>
      </c>
      <c r="E1545" s="502"/>
      <c r="F1545" s="502"/>
      <c r="G1545" s="502"/>
      <c r="H1545" s="502"/>
      <c r="I1545" s="502"/>
      <c r="J1545" s="502"/>
      <c r="K1545" s="429" t="s">
        <v>555</v>
      </c>
      <c r="M1545" s="381">
        <f>-TrialBalance!L35</f>
        <v>0</v>
      </c>
      <c r="N1545" s="381"/>
      <c r="O1545" s="381">
        <f>-TrialBalance!N35</f>
        <v>0</v>
      </c>
      <c r="R1545" s="432" t="str">
        <f t="shared" ref="R1545:R1546" si="71">IF(M1545=0,IF(O1545=0,"DELETE"," ")," ")</f>
        <v>DELETE</v>
      </c>
      <c r="S1545" s="419">
        <f t="shared" ref="S1545:S1546" si="72">M1545</f>
        <v>0</v>
      </c>
      <c r="U1545" s="419">
        <f t="shared" ref="U1545:U1546" si="73">O1545</f>
        <v>0</v>
      </c>
      <c r="Y1545" s="416">
        <f t="shared" ref="Y1545:Y1546" si="74">IF(M1545&lt;0,1,IF(M1545=0,IF(O1545&lt;0,1,2),2))</f>
        <v>2</v>
      </c>
      <c r="Z1545" s="416">
        <f t="shared" ref="Z1545:Z1546" si="75">IF(O1545&lt;0,1,IF(O1545=0,IF(M1545&lt;0,1,2),2))</f>
        <v>2</v>
      </c>
      <c r="AA1545" s="416">
        <f t="shared" ref="AA1545:AA1546" si="76">SUM(Y1545:Z1545)</f>
        <v>4</v>
      </c>
    </row>
    <row r="1546" spans="3:27" ht="36" customHeight="1">
      <c r="C1546" s="499"/>
      <c r="D1546" s="516" t="str">
        <f>IF((Y1546+Z1546)=3,CONCATENATE("Net profit/(loss) - ",Criteria!H16),(IF((Y1546+Z1546=4),CONCATENATE("Net profit - ",Criteria!H16),CONCATENATE("Net loss - ",Criteria!H16))))</f>
        <v xml:space="preserve">Net profit - </v>
      </c>
      <c r="E1546" s="502"/>
      <c r="F1546" s="502"/>
      <c r="G1546" s="502"/>
      <c r="H1546" s="502"/>
      <c r="I1546" s="502"/>
      <c r="J1546" s="502"/>
      <c r="K1546" s="429" t="s">
        <v>556</v>
      </c>
      <c r="M1546" s="381">
        <f>-TrialBalance!L36</f>
        <v>0</v>
      </c>
      <c r="N1546" s="381"/>
      <c r="O1546" s="381">
        <f>-TrialBalance!N36</f>
        <v>0</v>
      </c>
      <c r="R1546" s="432" t="str">
        <f t="shared" si="71"/>
        <v>DELETE</v>
      </c>
      <c r="S1546" s="419">
        <f t="shared" si="72"/>
        <v>0</v>
      </c>
      <c r="U1546" s="419">
        <f t="shared" si="73"/>
        <v>0</v>
      </c>
      <c r="Y1546" s="416">
        <f t="shared" si="74"/>
        <v>2</v>
      </c>
      <c r="Z1546" s="416">
        <f t="shared" si="75"/>
        <v>2</v>
      </c>
      <c r="AA1546" s="416">
        <f t="shared" si="76"/>
        <v>4</v>
      </c>
    </row>
    <row r="1547" spans="3:27" ht="9" customHeight="1">
      <c r="C1547" s="474"/>
      <c r="D1547" s="502"/>
      <c r="E1547" s="502"/>
      <c r="F1547" s="502"/>
      <c r="G1547" s="502"/>
      <c r="H1547" s="502"/>
      <c r="I1547" s="502"/>
      <c r="J1547" s="512"/>
      <c r="K1547" s="378"/>
      <c r="L1547" s="378"/>
      <c r="M1547" s="384"/>
      <c r="N1547" s="384"/>
      <c r="O1547" s="384"/>
      <c r="P1547" s="380"/>
    </row>
    <row r="1548" spans="3:27" ht="9" customHeight="1">
      <c r="C1548" s="474"/>
      <c r="D1548" s="502"/>
      <c r="E1548" s="502"/>
      <c r="F1548" s="502"/>
      <c r="G1548" s="502"/>
      <c r="H1548" s="502"/>
      <c r="I1548" s="502"/>
      <c r="J1548" s="512"/>
      <c r="K1548" s="378"/>
      <c r="L1548" s="378"/>
      <c r="M1548" s="381"/>
      <c r="N1548" s="381"/>
      <c r="O1548" s="381"/>
      <c r="P1548" s="380"/>
    </row>
    <row r="1549" spans="3:27" ht="36.75" customHeight="1">
      <c r="D1549" s="518" t="str">
        <f>IF((Y1549+Z1549)=3,"Net profit/(loss) for the year",(IF((Y1549+Z1549=4),"Net profit for the year","Net loss for the year")))</f>
        <v>Net profit for the year</v>
      </c>
      <c r="E1549" s="502"/>
      <c r="F1549" s="502"/>
      <c r="G1549" s="502"/>
      <c r="H1549" s="502"/>
      <c r="I1549" s="502"/>
      <c r="J1549" s="512"/>
      <c r="K1549" s="378"/>
      <c r="L1549" s="378"/>
      <c r="M1549" s="381">
        <f>SUM(S1397:S1547)</f>
        <v>0</v>
      </c>
      <c r="N1549" s="381"/>
      <c r="O1549" s="381">
        <f>SUM(U1397:U1547)</f>
        <v>0</v>
      </c>
      <c r="P1549" s="380"/>
      <c r="V1549" s="416" t="b">
        <f>-SUM(TrialBalance!L5:L150)=FS!M1549</f>
        <v>1</v>
      </c>
      <c r="X1549" s="416" t="b">
        <f>-SUM(TrialBalance!N5:N150)=FS!O1549</f>
        <v>1</v>
      </c>
      <c r="Y1549" s="416">
        <f>IF(M1549&lt;0,1,IF(M1549=0,IF(O1549&lt;0,1,2),2))</f>
        <v>2</v>
      </c>
      <c r="Z1549" s="416">
        <f>IF(O1549&lt;0,1,IF(O1549=0,IF(M1549&lt;0,1,2),2))</f>
        <v>2</v>
      </c>
    </row>
    <row r="1550" spans="3:27" ht="9" customHeight="1" thickBot="1">
      <c r="C1550" s="474"/>
      <c r="D1550" s="502"/>
      <c r="E1550" s="502"/>
      <c r="F1550" s="502"/>
      <c r="G1550" s="502"/>
      <c r="H1550" s="502"/>
      <c r="I1550" s="502"/>
      <c r="J1550" s="512"/>
      <c r="K1550" s="378"/>
      <c r="L1550" s="378"/>
      <c r="M1550" s="385"/>
      <c r="N1550" s="385"/>
      <c r="O1550" s="385"/>
      <c r="P1550" s="380"/>
    </row>
    <row r="1551" spans="3:27" ht="9" customHeight="1" thickTop="1">
      <c r="C1551" s="474"/>
      <c r="D1551" s="502"/>
      <c r="E1551" s="502"/>
      <c r="F1551" s="502"/>
      <c r="G1551" s="502"/>
      <c r="H1551" s="502"/>
      <c r="I1551" s="502"/>
      <c r="J1551" s="512"/>
      <c r="K1551" s="378"/>
      <c r="L1551" s="378"/>
      <c r="M1551" s="399"/>
      <c r="N1551" s="399"/>
      <c r="O1551" s="399"/>
      <c r="P1551" s="380"/>
    </row>
    <row r="1552" spans="3:27" ht="36" customHeight="1">
      <c r="C1552" s="474"/>
      <c r="D1552" s="502"/>
      <c r="E1552" s="502"/>
      <c r="F1552" s="502"/>
      <c r="G1552" s="502"/>
      <c r="H1552" s="502"/>
      <c r="I1552" s="502"/>
      <c r="J1552" s="512"/>
      <c r="K1552" s="378"/>
      <c r="L1552" s="378"/>
      <c r="M1552" s="381"/>
      <c r="N1552" s="381"/>
      <c r="O1552" s="381"/>
      <c r="P1552" s="380"/>
    </row>
    <row r="1553" spans="3:24" ht="36" customHeight="1">
      <c r="C1553" s="474"/>
      <c r="D1553" s="502"/>
      <c r="E1553" s="502"/>
      <c r="F1553" s="502"/>
      <c r="G1553" s="502"/>
      <c r="H1553" s="502"/>
      <c r="I1553" s="502"/>
      <c r="J1553" s="512"/>
      <c r="K1553" s="378"/>
      <c r="L1553" s="378"/>
      <c r="M1553" s="381"/>
      <c r="N1553" s="381"/>
      <c r="O1553" s="381"/>
      <c r="P1553" s="380"/>
    </row>
    <row r="1554" spans="3:24" ht="36" customHeight="1">
      <c r="C1554" s="437"/>
      <c r="D1554" s="502"/>
      <c r="E1554" s="502"/>
      <c r="F1554" s="502"/>
      <c r="G1554" s="502"/>
      <c r="H1554" s="502"/>
      <c r="I1554" s="502"/>
      <c r="J1554" s="502"/>
      <c r="M1554" s="455"/>
      <c r="N1554" s="455"/>
      <c r="O1554" s="455"/>
      <c r="P1554" s="453"/>
    </row>
    <row r="1555" spans="3:24" ht="36" customHeight="1">
      <c r="C1555" s="437"/>
      <c r="D1555" s="502"/>
      <c r="E1555" s="502"/>
      <c r="F1555" s="502"/>
      <c r="G1555" s="502"/>
      <c r="H1555" s="502"/>
      <c r="I1555" s="502"/>
      <c r="J1555" s="502"/>
      <c r="M1555" s="449"/>
      <c r="N1555" s="449"/>
      <c r="O1555" s="449"/>
    </row>
    <row r="1556" spans="3:24" ht="36" customHeight="1">
      <c r="C1556" s="437"/>
      <c r="D1556" s="502"/>
      <c r="E1556" s="502"/>
      <c r="F1556" s="502"/>
      <c r="G1556" s="502"/>
      <c r="H1556" s="502"/>
      <c r="I1556" s="502"/>
      <c r="J1556" s="502"/>
      <c r="M1556" s="449"/>
      <c r="N1556" s="449"/>
      <c r="O1556" s="381" t="s">
        <v>102</v>
      </c>
      <c r="Q1556" s="378">
        <f>MAX($Q$104:Q1555)+1</f>
        <v>34</v>
      </c>
    </row>
    <row r="1557" spans="3:24" ht="36" customHeight="1">
      <c r="C1557" s="437"/>
      <c r="D1557" s="501" t="str">
        <f>Criteria!E9</f>
        <v>ABC PARTNERSHIP</v>
      </c>
      <c r="E1557" s="502"/>
      <c r="F1557" s="502"/>
      <c r="G1557" s="502"/>
      <c r="H1557" s="502"/>
      <c r="I1557" s="502"/>
      <c r="J1557" s="502"/>
      <c r="M1557" s="449"/>
      <c r="N1557" s="449"/>
      <c r="O1557" s="431"/>
      <c r="X1557" s="419"/>
    </row>
    <row r="1558" spans="3:24" ht="36" customHeight="1">
      <c r="C1558" s="437"/>
      <c r="D1558" s="501" t="str">
        <f>Criteria!E10</f>
        <v>T/A SEAFRONT HOTEL, SEAFRONT RESTAURANT AND SURF SHOP</v>
      </c>
      <c r="E1558" s="502"/>
      <c r="F1558" s="502"/>
      <c r="G1558" s="502"/>
      <c r="H1558" s="502"/>
      <c r="I1558" s="502"/>
      <c r="J1558" s="502"/>
      <c r="M1558" s="449"/>
      <c r="N1558" s="449"/>
      <c r="O1558" s="449"/>
      <c r="R1558" s="432" t="str">
        <f>IF(D1558=0,"DELETE"," ")</f>
        <v xml:space="preserve"> </v>
      </c>
    </row>
    <row r="1559" spans="3:24" ht="36" customHeight="1">
      <c r="C1559" s="437"/>
      <c r="D1559" s="502"/>
      <c r="E1559" s="502"/>
      <c r="F1559" s="502"/>
      <c r="G1559" s="502"/>
      <c r="H1559" s="502"/>
      <c r="I1559" s="502"/>
      <c r="J1559" s="502"/>
      <c r="M1559" s="449"/>
      <c r="N1559" s="449"/>
      <c r="O1559" s="449"/>
    </row>
    <row r="1560" spans="3:24" ht="36" customHeight="1">
      <c r="C1560" s="437"/>
      <c r="D1560" s="501" t="s">
        <v>1097</v>
      </c>
      <c r="E1560" s="502"/>
      <c r="F1560" s="502"/>
      <c r="G1560" s="502"/>
      <c r="H1560" s="502"/>
      <c r="I1560" s="502"/>
      <c r="J1560" s="502"/>
      <c r="M1560" s="449"/>
      <c r="N1560" s="449"/>
      <c r="O1560" s="449"/>
    </row>
    <row r="1561" spans="3:24" ht="36" customHeight="1">
      <c r="C1561" s="437"/>
      <c r="D1561" s="501" t="str">
        <f>CONCATENATE("YEAR ENDED ",Criteria!E18)</f>
        <v>YEAR ENDED 28 FEBRUARY 2026</v>
      </c>
      <c r="E1561" s="502"/>
      <c r="F1561" s="502"/>
      <c r="G1561" s="502"/>
      <c r="H1561" s="502"/>
      <c r="I1561" s="502"/>
      <c r="J1561" s="502"/>
      <c r="M1561" s="449"/>
      <c r="N1561" s="449"/>
      <c r="O1561" s="449"/>
    </row>
    <row r="1562" spans="3:24" ht="36" customHeight="1">
      <c r="C1562" s="437"/>
      <c r="D1562" s="502"/>
      <c r="E1562" s="502"/>
      <c r="F1562" s="502"/>
      <c r="G1562" s="502"/>
      <c r="H1562" s="502"/>
      <c r="I1562" s="502"/>
      <c r="J1562" s="502"/>
      <c r="M1562" s="449"/>
      <c r="N1562" s="449"/>
      <c r="O1562" s="449"/>
    </row>
    <row r="1563" spans="3:24" ht="36" customHeight="1">
      <c r="C1563" s="437"/>
      <c r="D1563" s="515"/>
      <c r="E1563" s="515"/>
      <c r="F1563" s="515"/>
      <c r="G1563" s="515"/>
      <c r="H1563" s="515"/>
      <c r="I1563" s="515"/>
      <c r="J1563" s="515"/>
      <c r="K1563" s="442"/>
      <c r="L1563" s="442"/>
      <c r="M1563" s="461"/>
      <c r="N1563" s="461"/>
      <c r="O1563" s="461"/>
      <c r="P1563" s="444"/>
      <c r="Q1563" s="442"/>
    </row>
    <row r="1564" spans="3:24" ht="36" customHeight="1">
      <c r="C1564" s="437"/>
      <c r="D1564" s="502"/>
      <c r="E1564" s="502"/>
      <c r="F1564" s="502"/>
      <c r="G1564" s="502"/>
      <c r="H1564" s="502"/>
      <c r="I1564" s="502"/>
      <c r="J1564" s="502"/>
      <c r="M1564" s="449"/>
      <c r="N1564" s="449"/>
      <c r="O1564" s="449"/>
    </row>
    <row r="1565" spans="3:24" ht="36" customHeight="1">
      <c r="C1565" s="437"/>
      <c r="D1565" s="502" t="str">
        <f>IF(O1565&lt;0,"Net loss for the year","Net profit for the year")</f>
        <v>Net profit for the year</v>
      </c>
      <c r="E1565" s="502"/>
      <c r="F1565" s="502"/>
      <c r="G1565" s="502"/>
      <c r="H1565" s="502"/>
      <c r="I1565" s="502"/>
      <c r="J1565" s="502"/>
      <c r="M1565" s="449"/>
      <c r="N1565" s="449"/>
      <c r="O1565" s="449">
        <f>M283</f>
        <v>0</v>
      </c>
      <c r="S1565" s="420">
        <f>O1565</f>
        <v>0</v>
      </c>
      <c r="T1565" s="420"/>
    </row>
    <row r="1566" spans="3:24" ht="36" customHeight="1">
      <c r="C1566" s="437"/>
      <c r="D1566" s="502"/>
      <c r="E1566" s="502"/>
      <c r="F1566" s="502"/>
      <c r="G1566" s="502"/>
      <c r="H1566" s="502"/>
      <c r="I1566" s="502"/>
      <c r="J1566" s="502"/>
      <c r="M1566" s="449"/>
      <c r="N1566" s="449"/>
      <c r="O1566" s="449"/>
    </row>
    <row r="1567" spans="3:24" ht="36" customHeight="1">
      <c r="C1567" s="437"/>
      <c r="D1567" s="501" t="s">
        <v>1051</v>
      </c>
      <c r="E1567" s="502"/>
      <c r="F1567" s="502"/>
      <c r="G1567" s="502"/>
      <c r="H1567" s="502"/>
      <c r="I1567" s="502"/>
      <c r="J1567" s="502"/>
      <c r="M1567" s="449"/>
      <c r="N1567" s="449"/>
      <c r="O1567" s="449">
        <f>SUM(M1567:M1582)</f>
        <v>0</v>
      </c>
      <c r="R1567" s="432" t="str">
        <f>IF(O1567=0,"DELETE"," ")</f>
        <v>DELETE</v>
      </c>
      <c r="S1567" s="420">
        <f>O1567</f>
        <v>0</v>
      </c>
      <c r="T1567" s="420"/>
    </row>
    <row r="1568" spans="3:24" ht="36" customHeight="1">
      <c r="C1568" s="437"/>
      <c r="D1568" s="502" t="s">
        <v>913</v>
      </c>
      <c r="E1568" s="502"/>
      <c r="F1568" s="502"/>
      <c r="G1568" s="502"/>
      <c r="H1568" s="502"/>
      <c r="I1568" s="502"/>
      <c r="J1568" s="502"/>
      <c r="M1568" s="449">
        <f>TrialBalance!L136+TrialBalanceA!I136+TrialBalanceB!I136+TrialBalanceC!I136</f>
        <v>0</v>
      </c>
      <c r="N1568" s="449"/>
      <c r="O1568" s="449"/>
      <c r="R1568" s="432" t="str">
        <f>IF(M1568=0,"DELETE"," ")</f>
        <v>DELETE</v>
      </c>
      <c r="S1568" s="420"/>
      <c r="T1568" s="420"/>
    </row>
    <row r="1569" spans="3:20" ht="36" customHeight="1">
      <c r="C1569" s="437"/>
      <c r="D1569" s="502" t="s">
        <v>571</v>
      </c>
      <c r="E1569" s="502"/>
      <c r="F1569" s="502"/>
      <c r="G1569" s="502"/>
      <c r="H1569" s="502"/>
      <c r="I1569" s="502"/>
      <c r="J1569" s="502"/>
      <c r="M1569" s="449">
        <f>TrialBalance!L135+TrialBalanceA!I135+TrialBalanceB!I135+TrialBalanceC!I135</f>
        <v>0</v>
      </c>
      <c r="N1569" s="449"/>
      <c r="O1569" s="449"/>
      <c r="R1569" s="432" t="str">
        <f t="shared" ref="R1569:R1581" si="77">IF(M1569=0,"DELETE"," ")</f>
        <v>DELETE</v>
      </c>
      <c r="S1569" s="420"/>
      <c r="T1569" s="420"/>
    </row>
    <row r="1570" spans="3:20" ht="36" customHeight="1">
      <c r="C1570" s="437"/>
      <c r="D1570" s="502" t="s">
        <v>258</v>
      </c>
      <c r="E1570" s="502"/>
      <c r="F1570" s="502"/>
      <c r="G1570" s="502"/>
      <c r="H1570" s="502"/>
      <c r="I1570" s="502"/>
      <c r="J1570" s="502"/>
      <c r="M1570" s="449">
        <f>M594</f>
        <v>0</v>
      </c>
      <c r="N1570" s="449"/>
      <c r="O1570" s="449"/>
      <c r="R1570" s="432" t="str">
        <f t="shared" si="77"/>
        <v>DELETE</v>
      </c>
    </row>
    <row r="1571" spans="3:20" ht="36" customHeight="1">
      <c r="C1571" s="437"/>
      <c r="D1571" s="502" t="s">
        <v>247</v>
      </c>
      <c r="E1571" s="502"/>
      <c r="F1571" s="502"/>
      <c r="G1571" s="502"/>
      <c r="H1571" s="502"/>
      <c r="I1571" s="502"/>
      <c r="J1571" s="502"/>
      <c r="M1571" s="449">
        <f>TrialBalance!L113+TrialBalanceA!I113+TrialBalanceB!I113+TrialBalanceC!I113</f>
        <v>0</v>
      </c>
      <c r="N1571" s="449"/>
      <c r="O1571" s="449"/>
      <c r="R1571" s="432" t="str">
        <f t="shared" si="77"/>
        <v>DELETE</v>
      </c>
    </row>
    <row r="1572" spans="3:20" ht="36" customHeight="1">
      <c r="C1572" s="437"/>
      <c r="D1572" s="502" t="s">
        <v>299</v>
      </c>
      <c r="E1572" s="502"/>
      <c r="F1572" s="502"/>
      <c r="G1572" s="502"/>
      <c r="H1572" s="502"/>
      <c r="I1572" s="502"/>
      <c r="J1572" s="502"/>
      <c r="M1572" s="449">
        <f>TrialBalance!L115+TrialBalanceA!I115+TrialBalanceB!I115+TrialBalanceC!I115</f>
        <v>0</v>
      </c>
      <c r="N1572" s="449"/>
      <c r="O1572" s="449"/>
      <c r="R1572" s="432" t="str">
        <f t="shared" si="77"/>
        <v>DELETE</v>
      </c>
    </row>
    <row r="1573" spans="3:20" ht="36" customHeight="1">
      <c r="C1573" s="437"/>
      <c r="D1573" s="502" t="s">
        <v>915</v>
      </c>
      <c r="E1573" s="502"/>
      <c r="F1573" s="502"/>
      <c r="G1573" s="502"/>
      <c r="H1573" s="502"/>
      <c r="I1573" s="502"/>
      <c r="J1573" s="502"/>
      <c r="M1573" s="449">
        <f>TrialBalance!L137+TrialBalanceA!I137+TrialBalanceB!I137+TrialBalanceC!I137</f>
        <v>0</v>
      </c>
      <c r="N1573" s="449"/>
      <c r="O1573" s="449"/>
      <c r="R1573" s="432" t="str">
        <f>IF(M1573=0,"DELETE"," ")</f>
        <v>DELETE</v>
      </c>
    </row>
    <row r="1574" spans="3:20" ht="36" customHeight="1">
      <c r="C1574" s="437"/>
      <c r="D1574" s="502" t="s">
        <v>443</v>
      </c>
      <c r="E1574" s="502"/>
      <c r="F1574" s="502"/>
      <c r="G1574" s="502"/>
      <c r="H1574" s="502"/>
      <c r="I1574" s="502"/>
      <c r="J1574" s="502"/>
      <c r="M1574" s="449">
        <f>TrialBalance!L118+TrialBalanceA!I118+TrialBalanceB!I118+TrialBalanceC!I118</f>
        <v>0</v>
      </c>
      <c r="N1574" s="449"/>
      <c r="O1574" s="449"/>
      <c r="R1574" s="432" t="str">
        <f t="shared" si="77"/>
        <v>DELETE</v>
      </c>
    </row>
    <row r="1575" spans="3:20" ht="36" customHeight="1">
      <c r="C1575" s="437"/>
      <c r="D1575" s="502" t="s">
        <v>465</v>
      </c>
      <c r="E1575" s="502"/>
      <c r="F1575" s="502"/>
      <c r="G1575" s="502"/>
      <c r="H1575" s="502"/>
      <c r="I1575" s="502"/>
      <c r="J1575" s="502"/>
      <c r="M1575" s="449">
        <f>IF(TrialBalance!L91&gt;0,TrialBalance!L91,0)+IF(TrialBalanceA!I91&gt;0,TrialBalanceA!I91,0)+IF(TrialBalanceB!I91&gt;0,TrialBalanceB!I91,0)+IF(TrialBalanceC!I91&gt;0,TrialBalanceC!I91,0)</f>
        <v>0</v>
      </c>
      <c r="N1575" s="449"/>
      <c r="O1575" s="449"/>
      <c r="R1575" s="432" t="str">
        <f t="shared" si="77"/>
        <v>DELETE</v>
      </c>
    </row>
    <row r="1576" spans="3:20" ht="36" customHeight="1">
      <c r="C1576" s="437"/>
      <c r="D1576" s="502" t="str">
        <f>Criteria!C273</f>
        <v>section 8(4)(a) Recoupment of allowances</v>
      </c>
      <c r="E1576" s="502"/>
      <c r="F1576" s="502"/>
      <c r="G1576" s="502"/>
      <c r="H1576" s="502"/>
      <c r="I1576" s="502"/>
      <c r="J1576" s="502"/>
      <c r="M1576" s="449">
        <f>Criteria!G273</f>
        <v>0</v>
      </c>
      <c r="N1576" s="449"/>
      <c r="O1576" s="449"/>
      <c r="R1576" s="432" t="str">
        <f t="shared" si="77"/>
        <v>DELETE</v>
      </c>
    </row>
    <row r="1577" spans="3:20" ht="36" customHeight="1">
      <c r="C1577" s="437"/>
      <c r="D1577" s="502" t="s">
        <v>85</v>
      </c>
      <c r="E1577" s="502"/>
      <c r="F1577" s="502"/>
      <c r="G1577" s="502"/>
      <c r="H1577" s="502"/>
      <c r="I1577" s="502"/>
      <c r="J1577" s="502"/>
      <c r="M1577" s="449">
        <f>TrialBalance!L125+TrialBalanceA!I125+TrialBalanceB!I125+TrialBalanceC!I125</f>
        <v>0</v>
      </c>
      <c r="N1577" s="449"/>
      <c r="O1577" s="449"/>
      <c r="R1577" s="432" t="str">
        <f t="shared" si="77"/>
        <v>DELETE</v>
      </c>
    </row>
    <row r="1578" spans="3:20" ht="36" customHeight="1">
      <c r="C1578" s="437"/>
      <c r="D1578" s="502">
        <f>Criteria!C274</f>
        <v>0</v>
      </c>
      <c r="E1578" s="502"/>
      <c r="F1578" s="502"/>
      <c r="G1578" s="502"/>
      <c r="H1578" s="502"/>
      <c r="I1578" s="502"/>
      <c r="J1578" s="502"/>
      <c r="M1578" s="449">
        <f>Criteria!G274</f>
        <v>0</v>
      </c>
      <c r="N1578" s="449"/>
      <c r="O1578" s="449"/>
      <c r="R1578" s="432" t="str">
        <f t="shared" si="77"/>
        <v>DELETE</v>
      </c>
    </row>
    <row r="1579" spans="3:20" ht="36" customHeight="1">
      <c r="C1579" s="437"/>
      <c r="D1579" s="502">
        <f>Criteria!C275</f>
        <v>0</v>
      </c>
      <c r="E1579" s="502"/>
      <c r="F1579" s="502"/>
      <c r="G1579" s="502"/>
      <c r="H1579" s="502"/>
      <c r="I1579" s="502"/>
      <c r="J1579" s="502"/>
      <c r="M1579" s="449">
        <f>Criteria!G275</f>
        <v>0</v>
      </c>
      <c r="N1579" s="449"/>
      <c r="O1579" s="449"/>
      <c r="R1579" s="432" t="str">
        <f t="shared" si="77"/>
        <v>DELETE</v>
      </c>
    </row>
    <row r="1580" spans="3:20" ht="36" customHeight="1">
      <c r="C1580" s="437"/>
      <c r="D1580" s="502">
        <f>Criteria!C276</f>
        <v>0</v>
      </c>
      <c r="E1580" s="502"/>
      <c r="F1580" s="502"/>
      <c r="G1580" s="502"/>
      <c r="H1580" s="502"/>
      <c r="I1580" s="502"/>
      <c r="J1580" s="502"/>
      <c r="M1580" s="449">
        <f>Criteria!G276</f>
        <v>0</v>
      </c>
      <c r="N1580" s="449"/>
      <c r="O1580" s="449"/>
      <c r="R1580" s="432" t="str">
        <f t="shared" si="77"/>
        <v>DELETE</v>
      </c>
    </row>
    <row r="1581" spans="3:20" ht="36" customHeight="1">
      <c r="C1581" s="437"/>
      <c r="D1581" s="502">
        <f>Criteria!C277</f>
        <v>0</v>
      </c>
      <c r="E1581" s="502"/>
      <c r="F1581" s="502"/>
      <c r="G1581" s="502"/>
      <c r="H1581" s="502"/>
      <c r="I1581" s="502"/>
      <c r="J1581" s="502"/>
      <c r="M1581" s="449">
        <f>Criteria!G277</f>
        <v>0</v>
      </c>
      <c r="N1581" s="449"/>
      <c r="O1581" s="449"/>
      <c r="R1581" s="432" t="str">
        <f t="shared" si="77"/>
        <v>DELETE</v>
      </c>
    </row>
    <row r="1582" spans="3:20" ht="9" customHeight="1">
      <c r="C1582" s="437"/>
      <c r="D1582" s="502"/>
      <c r="E1582" s="502"/>
      <c r="F1582" s="502"/>
      <c r="G1582" s="502"/>
      <c r="H1582" s="502"/>
      <c r="I1582" s="502"/>
      <c r="J1582" s="502"/>
      <c r="M1582" s="451"/>
      <c r="N1582" s="451"/>
      <c r="O1582" s="451"/>
      <c r="R1582" s="432" t="str">
        <f>R1567</f>
        <v>DELETE</v>
      </c>
    </row>
    <row r="1583" spans="3:20" ht="9" customHeight="1">
      <c r="C1583" s="437"/>
      <c r="D1583" s="502"/>
      <c r="E1583" s="502"/>
      <c r="F1583" s="502"/>
      <c r="G1583" s="502"/>
      <c r="H1583" s="502"/>
      <c r="I1583" s="502"/>
      <c r="J1583" s="502"/>
      <c r="M1583" s="449"/>
      <c r="N1583" s="449"/>
      <c r="O1583" s="449"/>
      <c r="R1583" s="432" t="str">
        <f>R1582</f>
        <v>DELETE</v>
      </c>
    </row>
    <row r="1584" spans="3:20" ht="36" customHeight="1">
      <c r="C1584" s="437"/>
      <c r="D1584" s="502"/>
      <c r="E1584" s="502"/>
      <c r="F1584" s="502"/>
      <c r="G1584" s="502"/>
      <c r="H1584" s="502"/>
      <c r="I1584" s="502"/>
      <c r="J1584" s="502"/>
      <c r="M1584" s="449"/>
      <c r="N1584" s="449"/>
      <c r="O1584" s="449">
        <f>SUM(O1565:O1574)</f>
        <v>0</v>
      </c>
      <c r="R1584" s="432" t="str">
        <f>R1582</f>
        <v>DELETE</v>
      </c>
    </row>
    <row r="1585" spans="3:20" ht="36" customHeight="1">
      <c r="C1585" s="437"/>
      <c r="D1585" s="502"/>
      <c r="E1585" s="502"/>
      <c r="F1585" s="502"/>
      <c r="G1585" s="502"/>
      <c r="H1585" s="502"/>
      <c r="I1585" s="502"/>
      <c r="J1585" s="502"/>
      <c r="M1585" s="449"/>
      <c r="N1585" s="449"/>
      <c r="O1585" s="449"/>
      <c r="R1585" s="432" t="str">
        <f>R1584</f>
        <v>DELETE</v>
      </c>
    </row>
    <row r="1586" spans="3:20" ht="36" customHeight="1">
      <c r="C1586" s="437"/>
      <c r="D1586" s="501" t="s">
        <v>1052</v>
      </c>
      <c r="E1586" s="502"/>
      <c r="F1586" s="502"/>
      <c r="G1586" s="502"/>
      <c r="H1586" s="502"/>
      <c r="I1586" s="502"/>
      <c r="J1586" s="502"/>
      <c r="M1586" s="449"/>
      <c r="N1586" s="449"/>
      <c r="O1586" s="449">
        <f>SUM(M1587:M1593)</f>
        <v>0</v>
      </c>
      <c r="R1586" s="432" t="str">
        <f>IF(O1586=0,"DELETE"," ")</f>
        <v>DELETE</v>
      </c>
      <c r="S1586" s="420">
        <f>-O1586</f>
        <v>0</v>
      </c>
      <c r="T1586" s="420"/>
    </row>
    <row r="1587" spans="3:20" ht="36" customHeight="1">
      <c r="C1587" s="437"/>
      <c r="D1587" s="502" t="str">
        <f>Criteria!C279</f>
        <v>section 11 (e) Wear-and-tear allowance</v>
      </c>
      <c r="E1587" s="502"/>
      <c r="F1587" s="502"/>
      <c r="G1587" s="502"/>
      <c r="H1587" s="502"/>
      <c r="I1587" s="502"/>
      <c r="J1587" s="502"/>
      <c r="K1587" s="465"/>
      <c r="M1587" s="449">
        <f>Criteria!G279</f>
        <v>0</v>
      </c>
      <c r="N1587" s="449"/>
      <c r="O1587" s="449"/>
      <c r="R1587" s="432" t="str">
        <f>IF(M1587=0,"DELETE"," ")</f>
        <v>DELETE</v>
      </c>
    </row>
    <row r="1588" spans="3:20" ht="36" customHeight="1">
      <c r="C1588" s="437"/>
      <c r="D1588" s="502" t="str">
        <f>Criteria!C280</f>
        <v>section 11(o) Scrapping allowance</v>
      </c>
      <c r="E1588" s="502"/>
      <c r="F1588" s="502"/>
      <c r="G1588" s="502"/>
      <c r="H1588" s="502"/>
      <c r="I1588" s="502"/>
      <c r="J1588" s="502"/>
      <c r="K1588" s="465"/>
      <c r="M1588" s="449">
        <f>Criteria!G280</f>
        <v>0</v>
      </c>
      <c r="N1588" s="449"/>
      <c r="O1588" s="449"/>
      <c r="R1588" s="432" t="str">
        <f t="shared" ref="R1588:R1592" si="78">IF(M1588=0,"DELETE"," ")</f>
        <v>DELETE</v>
      </c>
    </row>
    <row r="1589" spans="3:20" ht="36" customHeight="1">
      <c r="C1589" s="437"/>
      <c r="D1589" s="502" t="s">
        <v>467</v>
      </c>
      <c r="E1589" s="502"/>
      <c r="F1589" s="502"/>
      <c r="G1589" s="502"/>
      <c r="H1589" s="502"/>
      <c r="I1589" s="502"/>
      <c r="J1589" s="502"/>
      <c r="K1589" s="465"/>
      <c r="M1589" s="449">
        <f>-TrialBalance!L89-TrialBalanceA!I89-TrialBalanceB!I89-TrialBalanceC!I89</f>
        <v>0</v>
      </c>
      <c r="N1589" s="449"/>
      <c r="O1589" s="449"/>
      <c r="R1589" s="432" t="str">
        <f t="shared" si="78"/>
        <v>DELETE</v>
      </c>
    </row>
    <row r="1590" spans="3:20" ht="36" customHeight="1">
      <c r="C1590" s="437"/>
      <c r="D1590" s="502" t="s">
        <v>468</v>
      </c>
      <c r="E1590" s="502"/>
      <c r="F1590" s="502"/>
      <c r="G1590" s="502"/>
      <c r="H1590" s="502"/>
      <c r="I1590" s="502"/>
      <c r="J1590" s="502"/>
      <c r="M1590" s="449">
        <f>IF(TrialBalance!L91&lt;0,-TrialBalance!L91,0)+IF(TrialBalanceA!I91&lt;0,-TrialBalanceA!I91,0)+IF(TrialBalanceB!I91&lt;0,-TrialBalanceB!I91,0)+IF(TrialBalanceC!I91&lt;0,-TrialBalanceC!I91,0)</f>
        <v>0</v>
      </c>
      <c r="N1590" s="449"/>
      <c r="O1590" s="449"/>
      <c r="R1590" s="432" t="str">
        <f t="shared" si="78"/>
        <v>DELETE</v>
      </c>
    </row>
    <row r="1591" spans="3:20" ht="36" customHeight="1">
      <c r="C1591" s="437"/>
      <c r="D1591" s="502">
        <f>Criteria!C281</f>
        <v>0</v>
      </c>
      <c r="E1591" s="502"/>
      <c r="F1591" s="502"/>
      <c r="G1591" s="502"/>
      <c r="H1591" s="502"/>
      <c r="I1591" s="502"/>
      <c r="J1591" s="502"/>
      <c r="M1591" s="449">
        <f>Criteria!G281</f>
        <v>0</v>
      </c>
      <c r="N1591" s="449"/>
      <c r="O1591" s="449"/>
      <c r="R1591" s="432" t="str">
        <f t="shared" si="78"/>
        <v>DELETE</v>
      </c>
    </row>
    <row r="1592" spans="3:20" ht="36" customHeight="1">
      <c r="C1592" s="437"/>
      <c r="D1592" s="502">
        <f>Criteria!C282</f>
        <v>0</v>
      </c>
      <c r="E1592" s="502"/>
      <c r="F1592" s="502"/>
      <c r="G1592" s="502"/>
      <c r="H1592" s="502"/>
      <c r="I1592" s="502"/>
      <c r="J1592" s="502"/>
      <c r="M1592" s="449">
        <f>Criteria!G282</f>
        <v>0</v>
      </c>
      <c r="N1592" s="449"/>
      <c r="O1592" s="449"/>
      <c r="R1592" s="432" t="str">
        <f t="shared" si="78"/>
        <v>DELETE</v>
      </c>
    </row>
    <row r="1593" spans="3:20" ht="9" customHeight="1">
      <c r="C1593" s="437"/>
      <c r="D1593" s="502"/>
      <c r="E1593" s="502"/>
      <c r="F1593" s="502"/>
      <c r="G1593" s="502"/>
      <c r="H1593" s="502"/>
      <c r="I1593" s="502"/>
      <c r="J1593" s="502"/>
      <c r="M1593" s="451"/>
      <c r="N1593" s="451"/>
      <c r="O1593" s="451"/>
    </row>
    <row r="1594" spans="3:20" ht="9" customHeight="1">
      <c r="C1594" s="437"/>
      <c r="D1594" s="502"/>
      <c r="E1594" s="502"/>
      <c r="F1594" s="502"/>
      <c r="G1594" s="502"/>
      <c r="H1594" s="502"/>
      <c r="I1594" s="502"/>
      <c r="J1594" s="502"/>
      <c r="M1594" s="449"/>
      <c r="N1594" s="449"/>
      <c r="O1594" s="449"/>
    </row>
    <row r="1595" spans="3:20" ht="36.75" customHeight="1">
      <c r="C1595" s="437"/>
      <c r="D1595" s="501" t="str">
        <f>IF(O1595&lt;0,"Tax loss for the year","Taxable income for the year")</f>
        <v>Taxable income for the year</v>
      </c>
      <c r="E1595" s="502"/>
      <c r="F1595" s="502"/>
      <c r="G1595" s="502"/>
      <c r="H1595" s="502"/>
      <c r="I1595" s="502"/>
      <c r="J1595" s="502"/>
      <c r="M1595" s="449"/>
      <c r="N1595" s="449"/>
      <c r="O1595" s="449">
        <f>SUM(S1565:S1592)</f>
        <v>0</v>
      </c>
    </row>
    <row r="1596" spans="3:20" ht="9" customHeight="1" thickBot="1">
      <c r="C1596" s="437"/>
      <c r="D1596" s="502"/>
      <c r="E1596" s="502"/>
      <c r="F1596" s="502"/>
      <c r="G1596" s="502"/>
      <c r="H1596" s="502"/>
      <c r="I1596" s="502"/>
      <c r="J1596" s="502"/>
      <c r="M1596" s="449"/>
      <c r="N1596" s="449"/>
      <c r="O1596" s="446"/>
    </row>
    <row r="1597" spans="3:20" ht="9" customHeight="1" thickTop="1">
      <c r="C1597" s="437"/>
      <c r="D1597" s="502"/>
      <c r="E1597" s="502"/>
      <c r="F1597" s="502"/>
      <c r="G1597" s="502"/>
      <c r="H1597" s="502"/>
      <c r="I1597" s="502"/>
      <c r="J1597" s="502"/>
      <c r="M1597" s="449"/>
      <c r="N1597" s="449"/>
      <c r="O1597" s="449"/>
    </row>
    <row r="1598" spans="3:20" ht="36.75" customHeight="1">
      <c r="C1598" s="437"/>
      <c r="D1598" s="502"/>
      <c r="E1598" s="502"/>
      <c r="F1598" s="502"/>
      <c r="G1598" s="502"/>
      <c r="H1598" s="502"/>
      <c r="I1598" s="502"/>
      <c r="J1598" s="502"/>
      <c r="K1598" s="457"/>
      <c r="M1598" s="431"/>
      <c r="O1598" s="431"/>
    </row>
    <row r="1599" spans="3:20" ht="9" customHeight="1">
      <c r="C1599" s="437"/>
      <c r="D1599" s="502"/>
      <c r="E1599" s="502"/>
      <c r="F1599" s="502"/>
      <c r="G1599" s="502"/>
      <c r="H1599" s="502"/>
      <c r="I1599" s="502"/>
      <c r="J1599" s="502"/>
      <c r="K1599" s="457"/>
      <c r="M1599" s="431"/>
      <c r="O1599" s="439"/>
    </row>
    <row r="1600" spans="3:20" ht="9" customHeight="1">
      <c r="C1600" s="437"/>
      <c r="D1600" s="502"/>
      <c r="E1600" s="502"/>
      <c r="F1600" s="502"/>
      <c r="G1600" s="502"/>
      <c r="H1600" s="502"/>
      <c r="I1600" s="502"/>
      <c r="J1600" s="502"/>
      <c r="K1600" s="457"/>
      <c r="M1600" s="431"/>
      <c r="O1600" s="431"/>
    </row>
    <row r="1601" spans="3:18" ht="36.75" customHeight="1">
      <c r="C1601" s="437"/>
      <c r="D1601" s="501" t="str">
        <f>IF(O1601&lt;0,"Capital gains loss","Capital gains profit")</f>
        <v>Capital gains profit</v>
      </c>
      <c r="E1601" s="502"/>
      <c r="F1601" s="502"/>
      <c r="G1601" s="502"/>
      <c r="H1601" s="502"/>
      <c r="I1601" s="502"/>
      <c r="J1601" s="502"/>
      <c r="K1601" s="457"/>
      <c r="M1601" s="431"/>
      <c r="O1601" s="449">
        <f>Criteria!G285-Criteria!H285</f>
        <v>0</v>
      </c>
    </row>
    <row r="1602" spans="3:18" ht="9" customHeight="1" thickBot="1">
      <c r="C1602" s="437"/>
      <c r="D1602" s="502"/>
      <c r="E1602" s="502"/>
      <c r="F1602" s="502"/>
      <c r="G1602" s="502"/>
      <c r="H1602" s="502"/>
      <c r="I1602" s="502"/>
      <c r="J1602" s="502"/>
      <c r="K1602" s="457"/>
      <c r="M1602" s="431"/>
      <c r="O1602" s="447"/>
    </row>
    <row r="1603" spans="3:18" ht="9" customHeight="1" thickTop="1">
      <c r="C1603" s="437"/>
      <c r="D1603" s="502"/>
      <c r="E1603" s="502"/>
      <c r="F1603" s="502"/>
      <c r="G1603" s="502"/>
      <c r="H1603" s="502"/>
      <c r="I1603" s="502"/>
      <c r="J1603" s="502"/>
      <c r="K1603" s="457"/>
      <c r="M1603" s="431"/>
      <c r="O1603" s="431"/>
    </row>
    <row r="1604" spans="3:18" ht="36" customHeight="1">
      <c r="C1604" s="437"/>
      <c r="D1604" s="502"/>
      <c r="E1604" s="502"/>
      <c r="F1604" s="502"/>
      <c r="G1604" s="502"/>
      <c r="H1604" s="502"/>
      <c r="I1604" s="502"/>
      <c r="J1604" s="502"/>
      <c r="K1604" s="457"/>
      <c r="M1604" s="431"/>
      <c r="O1604" s="431"/>
    </row>
    <row r="1605" spans="3:18" ht="36" customHeight="1">
      <c r="C1605" s="437"/>
      <c r="D1605" s="527" t="str">
        <f>CONCATENATE("Partners' share in taxable ",IF(O1615&lt;0,"loss","income")," and capital gains ",IF(M1615&lt;0,"loss","profit"))</f>
        <v>Partners' share in taxable income and capital gains profit</v>
      </c>
      <c r="E1605" s="502"/>
      <c r="F1605" s="502"/>
      <c r="G1605" s="502"/>
      <c r="H1605" s="502"/>
      <c r="I1605" s="502"/>
      <c r="J1605" s="502"/>
      <c r="K1605" s="457"/>
      <c r="M1605" s="431"/>
      <c r="O1605" s="431"/>
    </row>
    <row r="1606" spans="3:18" ht="36" customHeight="1">
      <c r="C1606" s="437"/>
      <c r="D1606" s="502"/>
      <c r="E1606" s="502"/>
      <c r="F1606" s="502"/>
      <c r="G1606" s="502"/>
      <c r="H1606" s="502"/>
      <c r="I1606" s="502"/>
      <c r="J1606" s="502"/>
      <c r="K1606" s="431"/>
      <c r="L1606" s="546" t="s">
        <v>1053</v>
      </c>
      <c r="M1606" s="546"/>
      <c r="N1606" s="546"/>
      <c r="O1606" s="546" t="s">
        <v>1054</v>
      </c>
      <c r="P1606" s="546"/>
    </row>
    <row r="1607" spans="3:18" ht="36" customHeight="1">
      <c r="C1607" s="437"/>
      <c r="D1607" s="502"/>
      <c r="E1607" s="502"/>
      <c r="F1607" s="502"/>
      <c r="G1607" s="502"/>
      <c r="H1607" s="502"/>
      <c r="I1607" s="502"/>
      <c r="J1607" s="502"/>
      <c r="K1607" s="431"/>
      <c r="L1607" s="547" t="str">
        <f>IF(M1615&lt;0,"loss","profit")</f>
        <v>profit</v>
      </c>
      <c r="M1607" s="547"/>
      <c r="N1607" s="547"/>
      <c r="O1607" s="547" t="str">
        <f>IF(O1615&lt;0,"loss","income")</f>
        <v>income</v>
      </c>
      <c r="P1607" s="547"/>
    </row>
    <row r="1608" spans="3:18" ht="36" customHeight="1">
      <c r="C1608" s="437"/>
      <c r="D1608" s="502"/>
      <c r="E1608" s="502"/>
      <c r="F1608" s="502"/>
      <c r="G1608" s="502"/>
      <c r="H1608" s="502"/>
      <c r="I1608" s="502"/>
      <c r="J1608" s="502"/>
      <c r="K1608" s="457"/>
      <c r="M1608" s="431"/>
      <c r="O1608" s="431"/>
    </row>
    <row r="1609" spans="3:18" ht="36" customHeight="1">
      <c r="C1609" s="437"/>
      <c r="D1609" s="502" t="str">
        <f>Criteria!E37</f>
        <v>A Individual</v>
      </c>
      <c r="E1609" s="502"/>
      <c r="F1609" s="502"/>
      <c r="G1609" s="502"/>
      <c r="I1609" s="502"/>
      <c r="J1609" s="528">
        <f>Criteria!D37</f>
        <v>0.25</v>
      </c>
      <c r="K1609" s="457"/>
      <c r="M1609" s="449">
        <f>ROUND(O$1601*J1609,0)</f>
        <v>0</v>
      </c>
      <c r="N1609" s="449"/>
      <c r="O1609" s="449">
        <f>ROUND(O$1595*J1609,0)</f>
        <v>0</v>
      </c>
    </row>
    <row r="1610" spans="3:18" ht="36" customHeight="1">
      <c r="C1610" s="437"/>
      <c r="D1610" s="502" t="str">
        <f>Criteria!E38</f>
        <v>B Individual</v>
      </c>
      <c r="E1610" s="502"/>
      <c r="F1610" s="502"/>
      <c r="G1610" s="502"/>
      <c r="I1610" s="502"/>
      <c r="J1610" s="528">
        <f>Criteria!D38</f>
        <v>0.25</v>
      </c>
      <c r="K1610" s="457"/>
      <c r="M1610" s="449">
        <f>ROUND(O$1601*J1610,0)</f>
        <v>0</v>
      </c>
      <c r="N1610" s="449"/>
      <c r="O1610" s="449">
        <f>ROUND(O$1595*J1610,0)</f>
        <v>0</v>
      </c>
    </row>
    <row r="1611" spans="3:18" ht="36" customHeight="1">
      <c r="C1611" s="437"/>
      <c r="D1611" s="502" t="str">
        <f>Criteria!E39</f>
        <v>C Individual</v>
      </c>
      <c r="E1611" s="502"/>
      <c r="F1611" s="502"/>
      <c r="G1611" s="502"/>
      <c r="I1611" s="502"/>
      <c r="J1611" s="528">
        <f>Criteria!D39</f>
        <v>0.25</v>
      </c>
      <c r="K1611" s="457"/>
      <c r="M1611" s="449">
        <f>ROUND(O$1601*J1611,0)</f>
        <v>0</v>
      </c>
      <c r="N1611" s="449"/>
      <c r="O1611" s="449">
        <f>ROUND(O$1595*J1611,0)</f>
        <v>0</v>
      </c>
      <c r="R1611" s="432" t="str">
        <f>IF(M1611=0,IF(O1611=0,"DELETE"," ")," ")</f>
        <v>DELETE</v>
      </c>
    </row>
    <row r="1612" spans="3:18" ht="36" customHeight="1">
      <c r="C1612" s="437"/>
      <c r="D1612" s="502" t="str">
        <f>Criteria!E40</f>
        <v>D Individual</v>
      </c>
      <c r="E1612" s="502"/>
      <c r="F1612" s="502"/>
      <c r="G1612" s="502"/>
      <c r="I1612" s="502"/>
      <c r="J1612" s="528">
        <f>Criteria!D40</f>
        <v>0.25</v>
      </c>
      <c r="K1612" s="457"/>
      <c r="M1612" s="449">
        <f>ROUND(O$1601*J1612,0)</f>
        <v>0</v>
      </c>
      <c r="N1612" s="449"/>
      <c r="O1612" s="449">
        <f>ROUND(O$1595*J1612,0)</f>
        <v>0</v>
      </c>
      <c r="R1612" s="432" t="str">
        <f>IF(M1612=0,IF(O1612=0,"DELETE"," ")," ")</f>
        <v>DELETE</v>
      </c>
    </row>
    <row r="1613" spans="3:18" ht="9" customHeight="1">
      <c r="C1613" s="437"/>
      <c r="D1613" s="502"/>
      <c r="E1613" s="502"/>
      <c r="F1613" s="502"/>
      <c r="G1613" s="502"/>
      <c r="H1613" s="502"/>
      <c r="I1613" s="502"/>
      <c r="J1613" s="502"/>
      <c r="K1613" s="457"/>
      <c r="L1613" s="438"/>
      <c r="M1613" s="451"/>
      <c r="N1613" s="451"/>
      <c r="O1613" s="451"/>
      <c r="P1613" s="439"/>
    </row>
    <row r="1614" spans="3:18" ht="9" customHeight="1">
      <c r="C1614" s="437"/>
      <c r="D1614" s="502"/>
      <c r="E1614" s="502"/>
      <c r="F1614" s="502"/>
      <c r="G1614" s="502"/>
      <c r="H1614" s="502"/>
      <c r="I1614" s="502"/>
      <c r="J1614" s="502"/>
      <c r="K1614" s="457"/>
      <c r="M1614" s="449"/>
      <c r="N1614" s="449"/>
      <c r="O1614" s="449"/>
    </row>
    <row r="1615" spans="3:18" ht="36.75" customHeight="1">
      <c r="C1615" s="437"/>
      <c r="D1615" s="502"/>
      <c r="E1615" s="502"/>
      <c r="F1615" s="502"/>
      <c r="G1615" s="502"/>
      <c r="H1615" s="502"/>
      <c r="I1615" s="502"/>
      <c r="J1615" s="502"/>
      <c r="K1615" s="457"/>
      <c r="M1615" s="449">
        <f>SUM(M1609:M1614)</f>
        <v>0</v>
      </c>
      <c r="N1615" s="449"/>
      <c r="O1615" s="449">
        <f>SUM(O1609:O1614)</f>
        <v>0</v>
      </c>
    </row>
    <row r="1616" spans="3:18" ht="9" customHeight="1" thickBot="1">
      <c r="C1616" s="437"/>
      <c r="D1616" s="502"/>
      <c r="E1616" s="502"/>
      <c r="F1616" s="502"/>
      <c r="G1616" s="502"/>
      <c r="H1616" s="502"/>
      <c r="I1616" s="502"/>
      <c r="J1616" s="502"/>
      <c r="K1616" s="457"/>
      <c r="L1616" s="445"/>
      <c r="M1616" s="447"/>
      <c r="N1616" s="447"/>
      <c r="O1616" s="447"/>
      <c r="P1616" s="447"/>
    </row>
    <row r="1617" spans="3:18" ht="9" customHeight="1" thickTop="1">
      <c r="C1617" s="437"/>
      <c r="D1617" s="502"/>
      <c r="E1617" s="502"/>
      <c r="F1617" s="502"/>
      <c r="G1617" s="502"/>
      <c r="H1617" s="502"/>
      <c r="I1617" s="502"/>
      <c r="J1617" s="502"/>
      <c r="K1617" s="457"/>
      <c r="M1617" s="431"/>
      <c r="O1617" s="431"/>
    </row>
    <row r="1618" spans="3:18" ht="36" customHeight="1">
      <c r="C1618" s="437"/>
      <c r="D1618" s="502"/>
      <c r="E1618" s="502"/>
      <c r="F1618" s="502"/>
      <c r="G1618" s="502"/>
      <c r="H1618" s="502"/>
      <c r="I1618" s="502"/>
      <c r="J1618" s="502"/>
      <c r="M1618" s="431"/>
      <c r="O1618" s="431"/>
    </row>
    <row r="1619" spans="3:18" ht="36" customHeight="1">
      <c r="C1619" s="437"/>
      <c r="D1619" s="502"/>
      <c r="E1619" s="502"/>
      <c r="F1619" s="502"/>
      <c r="G1619" s="502"/>
      <c r="H1619" s="502"/>
      <c r="I1619" s="502"/>
      <c r="J1619" s="502"/>
      <c r="M1619" s="431"/>
      <c r="O1619" s="431"/>
    </row>
    <row r="1620" spans="3:18" ht="36" customHeight="1">
      <c r="C1620" s="437"/>
      <c r="D1620" s="502"/>
      <c r="E1620" s="502"/>
      <c r="F1620" s="502"/>
      <c r="G1620" s="502"/>
      <c r="H1620" s="502"/>
      <c r="I1620" s="502"/>
      <c r="J1620" s="502"/>
      <c r="M1620" s="431"/>
      <c r="O1620" s="431"/>
    </row>
    <row r="1621" spans="3:18" ht="36" customHeight="1">
      <c r="C1621" s="437"/>
      <c r="D1621" s="502"/>
      <c r="E1621" s="502"/>
      <c r="F1621" s="502"/>
      <c r="G1621" s="502"/>
      <c r="H1621" s="502"/>
      <c r="I1621" s="502"/>
      <c r="J1621" s="502"/>
      <c r="M1621" s="431"/>
      <c r="O1621" s="431"/>
    </row>
    <row r="1622" spans="3:18" ht="36" customHeight="1">
      <c r="C1622" s="437"/>
      <c r="D1622" s="502"/>
      <c r="E1622" s="502"/>
      <c r="F1622" s="502"/>
      <c r="G1622" s="502"/>
      <c r="H1622" s="502"/>
      <c r="I1622" s="502"/>
      <c r="J1622" s="502"/>
      <c r="M1622" s="431"/>
      <c r="O1622" s="431"/>
    </row>
    <row r="1623" spans="3:18" ht="36" customHeight="1">
      <c r="C1623" s="437"/>
      <c r="D1623" s="502"/>
      <c r="E1623" s="502"/>
      <c r="F1623" s="502"/>
      <c r="G1623" s="502"/>
      <c r="H1623" s="502"/>
      <c r="I1623" s="502"/>
      <c r="J1623" s="502"/>
      <c r="M1623" s="431"/>
      <c r="O1623" s="431"/>
    </row>
    <row r="1624" spans="3:18" ht="36" customHeight="1">
      <c r="C1624" s="437"/>
      <c r="D1624" s="502"/>
      <c r="E1624" s="502"/>
      <c r="F1624" s="502"/>
      <c r="G1624" s="502"/>
      <c r="H1624" s="502"/>
      <c r="I1624" s="502"/>
      <c r="J1624" s="502"/>
      <c r="M1624" s="431"/>
      <c r="O1624" s="431"/>
    </row>
    <row r="1625" spans="3:18" ht="36" customHeight="1">
      <c r="C1625" s="437"/>
      <c r="D1625" s="502"/>
      <c r="E1625" s="502"/>
      <c r="F1625" s="502"/>
      <c r="G1625" s="502"/>
      <c r="H1625" s="502"/>
      <c r="I1625" s="502"/>
      <c r="J1625" s="502"/>
      <c r="M1625" s="453"/>
      <c r="N1625" s="453"/>
      <c r="O1625" s="453"/>
      <c r="P1625" s="453"/>
    </row>
    <row r="1626" spans="3:18" ht="36" customHeight="1">
      <c r="C1626" s="437"/>
      <c r="D1626" s="502"/>
      <c r="E1626" s="502"/>
      <c r="F1626" s="502"/>
      <c r="G1626" s="502"/>
      <c r="H1626" s="502"/>
      <c r="I1626" s="502"/>
      <c r="J1626" s="502"/>
      <c r="M1626" s="431"/>
      <c r="O1626" s="431"/>
    </row>
    <row r="1627" spans="3:18" ht="36" customHeight="1">
      <c r="C1627" s="437"/>
      <c r="D1627" s="502"/>
      <c r="E1627" s="502"/>
      <c r="F1627" s="502"/>
      <c r="G1627" s="502"/>
      <c r="H1627" s="502"/>
      <c r="I1627" s="502"/>
      <c r="J1627" s="502"/>
      <c r="M1627" s="431"/>
      <c r="O1627" s="380" t="s">
        <v>102</v>
      </c>
      <c r="Q1627" s="378">
        <f>MAX($Q$104:Q1626)+1</f>
        <v>35</v>
      </c>
      <c r="R1627" s="432" t="str">
        <f>R$1645</f>
        <v>DELETE</v>
      </c>
    </row>
    <row r="1628" spans="3:18" ht="36" customHeight="1">
      <c r="C1628" s="437"/>
      <c r="D1628" s="501" t="str">
        <f>Criteria!E9</f>
        <v>ABC PARTNERSHIP</v>
      </c>
      <c r="E1628" s="502"/>
      <c r="F1628" s="502"/>
      <c r="G1628" s="502"/>
      <c r="H1628" s="502"/>
      <c r="I1628" s="502"/>
      <c r="J1628" s="502"/>
      <c r="M1628" s="431"/>
      <c r="O1628" s="431"/>
      <c r="R1628" s="432" t="str">
        <f>R$1645</f>
        <v>DELETE</v>
      </c>
    </row>
    <row r="1629" spans="3:18" ht="36" customHeight="1">
      <c r="C1629" s="437"/>
      <c r="D1629" s="501" t="str">
        <f>Criteria!E10</f>
        <v>T/A SEAFRONT HOTEL, SEAFRONT RESTAURANT AND SURF SHOP</v>
      </c>
      <c r="E1629" s="502"/>
      <c r="F1629" s="502"/>
      <c r="G1629" s="502"/>
      <c r="H1629" s="502"/>
      <c r="I1629" s="502"/>
      <c r="J1629" s="502"/>
      <c r="M1629" s="431"/>
      <c r="O1629" s="431"/>
      <c r="R1629" s="432" t="str">
        <f>IF(R$1645="DELETE","DELETE",IF(D1629=0,"DELETE"," "))</f>
        <v>DELETE</v>
      </c>
    </row>
    <row r="1630" spans="3:18" ht="36" customHeight="1">
      <c r="C1630" s="437"/>
      <c r="D1630" s="502"/>
      <c r="E1630" s="502"/>
      <c r="F1630" s="502"/>
      <c r="G1630" s="502"/>
      <c r="H1630" s="502"/>
      <c r="I1630" s="502"/>
      <c r="J1630" s="502"/>
      <c r="M1630" s="431"/>
      <c r="O1630" s="431"/>
      <c r="R1630" s="432" t="str">
        <f t="shared" ref="R1630:R1644" si="79">R$1645</f>
        <v>DELETE</v>
      </c>
    </row>
    <row r="1631" spans="3:18" ht="36" customHeight="1">
      <c r="C1631" s="437"/>
      <c r="D1631" s="501" t="s">
        <v>1098</v>
      </c>
      <c r="E1631" s="502"/>
      <c r="F1631" s="502"/>
      <c r="G1631" s="502"/>
      <c r="H1631" s="502"/>
      <c r="I1631" s="502"/>
      <c r="J1631" s="502"/>
      <c r="M1631" s="431"/>
      <c r="O1631" s="431"/>
      <c r="R1631" s="432" t="str">
        <f t="shared" si="79"/>
        <v>DELETE</v>
      </c>
    </row>
    <row r="1632" spans="3:18" ht="36" customHeight="1">
      <c r="C1632" s="437"/>
      <c r="D1632" s="501" t="str">
        <f>CONCATENATE("YEAR ENDED ",Criteria!E18)</f>
        <v>YEAR ENDED 28 FEBRUARY 2026</v>
      </c>
      <c r="E1632" s="502"/>
      <c r="F1632" s="502"/>
      <c r="G1632" s="502"/>
      <c r="H1632" s="502"/>
      <c r="I1632" s="502"/>
      <c r="J1632" s="502"/>
      <c r="M1632" s="431"/>
      <c r="O1632" s="431"/>
      <c r="R1632" s="432" t="str">
        <f t="shared" si="79"/>
        <v>DELETE</v>
      </c>
    </row>
    <row r="1633" spans="3:26" ht="36" customHeight="1">
      <c r="C1633" s="437"/>
      <c r="D1633" s="502"/>
      <c r="E1633" s="502"/>
      <c r="F1633" s="502"/>
      <c r="G1633" s="502"/>
      <c r="H1633" s="502"/>
      <c r="I1633" s="502"/>
      <c r="J1633" s="502"/>
      <c r="M1633" s="431"/>
      <c r="O1633" s="431"/>
      <c r="R1633" s="432" t="str">
        <f t="shared" si="79"/>
        <v>DELETE</v>
      </c>
    </row>
    <row r="1634" spans="3:26" ht="36" customHeight="1">
      <c r="C1634" s="483"/>
      <c r="D1634" s="515"/>
      <c r="E1634" s="515"/>
      <c r="F1634" s="515"/>
      <c r="G1634" s="515"/>
      <c r="H1634" s="515"/>
      <c r="I1634" s="515"/>
      <c r="J1634" s="515"/>
      <c r="K1634" s="442"/>
      <c r="L1634" s="442"/>
      <c r="M1634" s="444"/>
      <c r="N1634" s="444"/>
      <c r="O1634" s="444"/>
      <c r="P1634" s="444"/>
      <c r="Q1634" s="442"/>
      <c r="R1634" s="432" t="str">
        <f t="shared" si="79"/>
        <v>DELETE</v>
      </c>
    </row>
    <row r="1635" spans="3:26" ht="36" customHeight="1">
      <c r="C1635" s="437"/>
      <c r="D1635" s="502"/>
      <c r="E1635" s="502"/>
      <c r="F1635" s="502"/>
      <c r="G1635" s="502"/>
      <c r="H1635" s="502"/>
      <c r="I1635" s="502"/>
      <c r="J1635" s="502"/>
      <c r="M1635" s="431"/>
      <c r="O1635" s="431"/>
      <c r="R1635" s="432" t="str">
        <f t="shared" si="79"/>
        <v>DELETE</v>
      </c>
    </row>
    <row r="1636" spans="3:26" ht="36" customHeight="1">
      <c r="C1636" s="437"/>
      <c r="D1636" s="502"/>
      <c r="E1636" s="502"/>
      <c r="F1636" s="502"/>
      <c r="G1636" s="502"/>
      <c r="H1636" s="502"/>
      <c r="I1636" s="502"/>
      <c r="J1636" s="502"/>
      <c r="M1636" s="431"/>
      <c r="O1636" s="431"/>
      <c r="R1636" s="432" t="str">
        <f t="shared" si="79"/>
        <v>DELETE</v>
      </c>
    </row>
    <row r="1637" spans="3:26" ht="36" customHeight="1">
      <c r="C1637" s="437">
        <v>1</v>
      </c>
      <c r="D1637" s="530" t="s">
        <v>1055</v>
      </c>
      <c r="E1637" s="502"/>
      <c r="F1637" s="502"/>
      <c r="G1637" s="502"/>
      <c r="H1637" s="502"/>
      <c r="I1637" s="502"/>
      <c r="J1637" s="502"/>
      <c r="M1637" s="431"/>
      <c r="O1637" s="431"/>
      <c r="R1637" s="432" t="str">
        <f t="shared" si="79"/>
        <v>DELETE</v>
      </c>
    </row>
    <row r="1638" spans="3:26" ht="36" customHeight="1">
      <c r="C1638" s="437"/>
      <c r="D1638" s="502"/>
      <c r="E1638" s="502"/>
      <c r="F1638" s="502"/>
      <c r="G1638" s="502"/>
      <c r="H1638" s="502"/>
      <c r="I1638" s="502"/>
      <c r="J1638" s="502"/>
      <c r="M1638" s="431"/>
      <c r="O1638" s="431"/>
      <c r="R1638" s="432" t="str">
        <f t="shared" si="79"/>
        <v>DELETE</v>
      </c>
    </row>
    <row r="1639" spans="3:26" ht="36" customHeight="1">
      <c r="C1639" s="437"/>
      <c r="D1639" s="516" t="s">
        <v>593</v>
      </c>
      <c r="E1639" s="502"/>
      <c r="F1639" s="502"/>
      <c r="G1639" s="502"/>
      <c r="H1639" s="502"/>
      <c r="I1639" s="502"/>
      <c r="J1639" s="502"/>
      <c r="M1639" s="431"/>
      <c r="O1639" s="449">
        <f>Criteria!G285</f>
        <v>0</v>
      </c>
      <c r="R1639" s="432" t="str">
        <f t="shared" si="79"/>
        <v>DELETE</v>
      </c>
      <c r="Y1639" s="416">
        <f>IF(M1639&lt;0,1,IF(M1639=0,IF(O1639&lt;0,1,2),2))</f>
        <v>2</v>
      </c>
      <c r="Z1639" s="416">
        <f>IF(O1639&lt;0,1,IF(O1639=0,IF(M1639&lt;0,1,2),2))</f>
        <v>2</v>
      </c>
    </row>
    <row r="1640" spans="3:26" ht="36" customHeight="1">
      <c r="C1640" s="437"/>
      <c r="D1640" s="516"/>
      <c r="E1640" s="502"/>
      <c r="F1640" s="502"/>
      <c r="G1640" s="502"/>
      <c r="H1640" s="502"/>
      <c r="I1640" s="502"/>
      <c r="J1640" s="502"/>
      <c r="M1640" s="431"/>
      <c r="O1640" s="449"/>
      <c r="R1640" s="432" t="str">
        <f t="shared" si="79"/>
        <v>DELETE</v>
      </c>
    </row>
    <row r="1641" spans="3:26" ht="36" customHeight="1">
      <c r="C1641" s="437"/>
      <c r="D1641" s="516" t="s">
        <v>725</v>
      </c>
      <c r="E1641" s="502"/>
      <c r="F1641" s="502"/>
      <c r="G1641" s="502"/>
      <c r="H1641" s="502"/>
      <c r="I1641" s="502"/>
      <c r="J1641" s="502"/>
      <c r="M1641" s="431"/>
      <c r="O1641" s="449">
        <f>-Criteria!H285</f>
        <v>0</v>
      </c>
      <c r="R1641" s="432" t="str">
        <f t="shared" si="79"/>
        <v>DELETE</v>
      </c>
    </row>
    <row r="1642" spans="3:26" ht="36" customHeight="1">
      <c r="C1642" s="437"/>
      <c r="D1642" s="502"/>
      <c r="E1642" s="502"/>
      <c r="F1642" s="502"/>
      <c r="G1642" s="502"/>
      <c r="H1642" s="502"/>
      <c r="I1642" s="502"/>
      <c r="J1642" s="502"/>
      <c r="M1642" s="431"/>
      <c r="O1642" s="449"/>
      <c r="R1642" s="432" t="str">
        <f t="shared" si="79"/>
        <v>DELETE</v>
      </c>
    </row>
    <row r="1643" spans="3:26" ht="9" customHeight="1">
      <c r="C1643" s="437"/>
      <c r="D1643" s="502"/>
      <c r="E1643" s="502"/>
      <c r="F1643" s="502"/>
      <c r="G1643" s="502"/>
      <c r="H1643" s="502"/>
      <c r="I1643" s="502"/>
      <c r="J1643" s="502"/>
      <c r="M1643" s="431"/>
      <c r="O1643" s="451"/>
      <c r="R1643" s="432" t="str">
        <f t="shared" si="79"/>
        <v>DELETE</v>
      </c>
    </row>
    <row r="1644" spans="3:26" ht="9" customHeight="1">
      <c r="C1644" s="437"/>
      <c r="D1644" s="502"/>
      <c r="E1644" s="502"/>
      <c r="F1644" s="502"/>
      <c r="G1644" s="502"/>
      <c r="H1644" s="502"/>
      <c r="I1644" s="502"/>
      <c r="J1644" s="502"/>
      <c r="M1644" s="431"/>
      <c r="O1644" s="449"/>
      <c r="R1644" s="432" t="str">
        <f t="shared" si="79"/>
        <v>DELETE</v>
      </c>
    </row>
    <row r="1645" spans="3:26" ht="36.75" customHeight="1">
      <c r="C1645" s="437"/>
      <c r="D1645" s="502" t="str">
        <f>IF(O1645&lt;0,"Loss subject to CGT","Profit subject to CGT")</f>
        <v>Profit subject to CGT</v>
      </c>
      <c r="E1645" s="502"/>
      <c r="F1645" s="502"/>
      <c r="G1645" s="502"/>
      <c r="H1645" s="502"/>
      <c r="I1645" s="502"/>
      <c r="J1645" s="502"/>
      <c r="M1645" s="431"/>
      <c r="O1645" s="449">
        <f>SUM(O1639:O1643)</f>
        <v>0</v>
      </c>
      <c r="R1645" s="432" t="str">
        <f>IF(O1639-O1641=0,"DELETE"," ")</f>
        <v>DELETE</v>
      </c>
    </row>
    <row r="1646" spans="3:26" ht="9" customHeight="1" thickBot="1">
      <c r="C1646" s="437"/>
      <c r="D1646" s="502"/>
      <c r="E1646" s="502"/>
      <c r="F1646" s="502"/>
      <c r="G1646" s="502"/>
      <c r="H1646" s="502"/>
      <c r="I1646" s="502"/>
      <c r="J1646" s="502"/>
      <c r="M1646" s="431"/>
      <c r="O1646" s="446"/>
      <c r="R1646" s="432" t="str">
        <f t="shared" ref="R1646:R1687" si="80">R$1645</f>
        <v>DELETE</v>
      </c>
    </row>
    <row r="1647" spans="3:26" ht="9" customHeight="1" thickTop="1">
      <c r="C1647" s="437"/>
      <c r="D1647" s="502"/>
      <c r="E1647" s="502"/>
      <c r="F1647" s="502"/>
      <c r="G1647" s="502"/>
      <c r="H1647" s="502"/>
      <c r="I1647" s="502"/>
      <c r="J1647" s="502"/>
      <c r="M1647" s="431"/>
      <c r="O1647" s="431"/>
      <c r="R1647" s="432" t="str">
        <f t="shared" si="80"/>
        <v>DELETE</v>
      </c>
    </row>
    <row r="1648" spans="3:26" ht="36" customHeight="1">
      <c r="C1648" s="437"/>
      <c r="D1648" s="502"/>
      <c r="E1648" s="502"/>
      <c r="F1648" s="502"/>
      <c r="G1648" s="502"/>
      <c r="H1648" s="502"/>
      <c r="I1648" s="502"/>
      <c r="J1648" s="502"/>
      <c r="M1648" s="431"/>
      <c r="O1648" s="431"/>
      <c r="R1648" s="432" t="str">
        <f t="shared" si="80"/>
        <v>DELETE</v>
      </c>
    </row>
    <row r="1649" spans="3:18" ht="36" customHeight="1">
      <c r="C1649" s="437"/>
      <c r="D1649" s="502"/>
      <c r="E1649" s="502"/>
      <c r="F1649" s="502"/>
      <c r="G1649" s="502"/>
      <c r="H1649" s="502"/>
      <c r="I1649" s="502"/>
      <c r="J1649" s="502"/>
      <c r="M1649" s="431"/>
      <c r="O1649" s="431"/>
      <c r="R1649" s="432" t="str">
        <f t="shared" si="80"/>
        <v>DELETE</v>
      </c>
    </row>
    <row r="1650" spans="3:18" ht="36" customHeight="1">
      <c r="C1650" s="437"/>
      <c r="D1650" s="502"/>
      <c r="E1650" s="502"/>
      <c r="F1650" s="502"/>
      <c r="G1650" s="502"/>
      <c r="H1650" s="502"/>
      <c r="I1650" s="502"/>
      <c r="J1650" s="502"/>
      <c r="M1650" s="431"/>
      <c r="O1650" s="431"/>
      <c r="R1650" s="432" t="str">
        <f t="shared" si="80"/>
        <v>DELETE</v>
      </c>
    </row>
    <row r="1651" spans="3:18" ht="36" customHeight="1">
      <c r="C1651" s="437"/>
      <c r="D1651" s="502"/>
      <c r="E1651" s="502"/>
      <c r="F1651" s="502"/>
      <c r="G1651" s="502"/>
      <c r="H1651" s="502"/>
      <c r="I1651" s="502"/>
      <c r="J1651" s="502"/>
      <c r="M1651" s="431"/>
      <c r="O1651" s="431"/>
      <c r="R1651" s="432" t="str">
        <f t="shared" si="80"/>
        <v>DELETE</v>
      </c>
    </row>
    <row r="1652" spans="3:18" ht="36" customHeight="1">
      <c r="C1652" s="437"/>
      <c r="D1652" s="502"/>
      <c r="E1652" s="502"/>
      <c r="F1652" s="502"/>
      <c r="G1652" s="502"/>
      <c r="H1652" s="502"/>
      <c r="I1652" s="502"/>
      <c r="J1652" s="502"/>
      <c r="M1652" s="431"/>
      <c r="O1652" s="431"/>
      <c r="R1652" s="432" t="str">
        <f t="shared" si="80"/>
        <v>DELETE</v>
      </c>
    </row>
    <row r="1653" spans="3:18" ht="36" customHeight="1">
      <c r="C1653" s="437"/>
      <c r="D1653" s="502"/>
      <c r="E1653" s="502"/>
      <c r="F1653" s="502"/>
      <c r="G1653" s="502"/>
      <c r="H1653" s="502"/>
      <c r="I1653" s="502"/>
      <c r="J1653" s="502"/>
      <c r="M1653" s="431"/>
      <c r="O1653" s="431"/>
      <c r="R1653" s="432" t="str">
        <f t="shared" si="80"/>
        <v>DELETE</v>
      </c>
    </row>
    <row r="1654" spans="3:18" ht="36" customHeight="1">
      <c r="C1654" s="437"/>
      <c r="D1654" s="502"/>
      <c r="E1654" s="502"/>
      <c r="F1654" s="502"/>
      <c r="G1654" s="502"/>
      <c r="H1654" s="502"/>
      <c r="I1654" s="502"/>
      <c r="J1654" s="502"/>
      <c r="M1654" s="431"/>
      <c r="O1654" s="431"/>
      <c r="R1654" s="432" t="str">
        <f t="shared" si="80"/>
        <v>DELETE</v>
      </c>
    </row>
    <row r="1655" spans="3:18" ht="36" customHeight="1">
      <c r="C1655" s="437"/>
      <c r="D1655" s="502"/>
      <c r="E1655" s="502"/>
      <c r="F1655" s="502"/>
      <c r="G1655" s="502"/>
      <c r="H1655" s="502"/>
      <c r="I1655" s="502"/>
      <c r="J1655" s="502"/>
      <c r="M1655" s="431"/>
      <c r="O1655" s="431"/>
      <c r="R1655" s="432" t="str">
        <f t="shared" si="80"/>
        <v>DELETE</v>
      </c>
    </row>
    <row r="1656" spans="3:18" ht="36" customHeight="1">
      <c r="C1656" s="437"/>
      <c r="D1656" s="502"/>
      <c r="E1656" s="502"/>
      <c r="F1656" s="502"/>
      <c r="G1656" s="502"/>
      <c r="H1656" s="502"/>
      <c r="I1656" s="502"/>
      <c r="J1656" s="502"/>
      <c r="M1656" s="431"/>
      <c r="O1656" s="431"/>
      <c r="R1656" s="432" t="str">
        <f t="shared" si="80"/>
        <v>DELETE</v>
      </c>
    </row>
    <row r="1657" spans="3:18" ht="36" customHeight="1">
      <c r="C1657" s="437"/>
      <c r="D1657" s="502"/>
      <c r="E1657" s="502"/>
      <c r="F1657" s="502"/>
      <c r="G1657" s="502"/>
      <c r="H1657" s="502"/>
      <c r="I1657" s="502"/>
      <c r="J1657" s="502"/>
      <c r="M1657" s="431"/>
      <c r="O1657" s="431"/>
      <c r="R1657" s="432" t="str">
        <f t="shared" si="80"/>
        <v>DELETE</v>
      </c>
    </row>
    <row r="1658" spans="3:18" ht="36" customHeight="1">
      <c r="C1658" s="437"/>
      <c r="D1658" s="502"/>
      <c r="E1658" s="502"/>
      <c r="F1658" s="502"/>
      <c r="G1658" s="502"/>
      <c r="H1658" s="502"/>
      <c r="I1658" s="502"/>
      <c r="J1658" s="502"/>
      <c r="M1658" s="431"/>
      <c r="O1658" s="431"/>
      <c r="R1658" s="432" t="str">
        <f t="shared" si="80"/>
        <v>DELETE</v>
      </c>
    </row>
    <row r="1659" spans="3:18" ht="36" customHeight="1">
      <c r="C1659" s="437"/>
      <c r="D1659" s="502"/>
      <c r="E1659" s="502"/>
      <c r="F1659" s="502"/>
      <c r="G1659" s="502"/>
      <c r="H1659" s="502"/>
      <c r="I1659" s="502"/>
      <c r="J1659" s="502"/>
      <c r="M1659" s="431"/>
      <c r="O1659" s="431"/>
      <c r="R1659" s="432" t="str">
        <f t="shared" si="80"/>
        <v>DELETE</v>
      </c>
    </row>
    <row r="1660" spans="3:18" ht="36" customHeight="1">
      <c r="C1660" s="437"/>
      <c r="D1660" s="502"/>
      <c r="E1660" s="502"/>
      <c r="F1660" s="502"/>
      <c r="G1660" s="502"/>
      <c r="H1660" s="502"/>
      <c r="I1660" s="502"/>
      <c r="J1660" s="502"/>
      <c r="M1660" s="431"/>
      <c r="O1660" s="431"/>
      <c r="R1660" s="432" t="str">
        <f t="shared" si="80"/>
        <v>DELETE</v>
      </c>
    </row>
    <row r="1661" spans="3:18" ht="36" customHeight="1">
      <c r="C1661" s="437"/>
      <c r="D1661" s="502"/>
      <c r="E1661" s="502"/>
      <c r="F1661" s="502"/>
      <c r="G1661" s="502"/>
      <c r="H1661" s="502"/>
      <c r="I1661" s="502"/>
      <c r="J1661" s="502"/>
      <c r="M1661" s="431"/>
      <c r="O1661" s="431"/>
      <c r="R1661" s="432" t="str">
        <f t="shared" si="80"/>
        <v>DELETE</v>
      </c>
    </row>
    <row r="1662" spans="3:18" ht="36" customHeight="1">
      <c r="C1662" s="437"/>
      <c r="D1662" s="502"/>
      <c r="E1662" s="502"/>
      <c r="F1662" s="502"/>
      <c r="G1662" s="502"/>
      <c r="H1662" s="502"/>
      <c r="I1662" s="502"/>
      <c r="J1662" s="502"/>
      <c r="M1662" s="431"/>
      <c r="O1662" s="431"/>
      <c r="R1662" s="432" t="str">
        <f t="shared" si="80"/>
        <v>DELETE</v>
      </c>
    </row>
    <row r="1663" spans="3:18" ht="36" customHeight="1">
      <c r="C1663" s="437"/>
      <c r="D1663" s="502"/>
      <c r="E1663" s="502"/>
      <c r="F1663" s="502"/>
      <c r="G1663" s="502"/>
      <c r="H1663" s="502"/>
      <c r="I1663" s="502"/>
      <c r="J1663" s="502"/>
      <c r="M1663" s="431"/>
      <c r="O1663" s="431"/>
      <c r="R1663" s="432" t="str">
        <f t="shared" si="80"/>
        <v>DELETE</v>
      </c>
    </row>
    <row r="1664" spans="3:18" ht="36" customHeight="1">
      <c r="C1664" s="437"/>
      <c r="D1664" s="502"/>
      <c r="E1664" s="502"/>
      <c r="F1664" s="502"/>
      <c r="G1664" s="502"/>
      <c r="H1664" s="502"/>
      <c r="I1664" s="502"/>
      <c r="J1664" s="502"/>
      <c r="M1664" s="431"/>
      <c r="O1664" s="431"/>
      <c r="R1664" s="432" t="str">
        <f t="shared" si="80"/>
        <v>DELETE</v>
      </c>
    </row>
    <row r="1665" spans="3:18" ht="36" customHeight="1">
      <c r="C1665" s="437"/>
      <c r="D1665" s="502"/>
      <c r="E1665" s="502"/>
      <c r="F1665" s="502"/>
      <c r="G1665" s="502"/>
      <c r="H1665" s="502"/>
      <c r="I1665" s="502"/>
      <c r="J1665" s="502"/>
      <c r="M1665" s="431"/>
      <c r="O1665" s="431"/>
      <c r="R1665" s="432" t="str">
        <f t="shared" si="80"/>
        <v>DELETE</v>
      </c>
    </row>
    <row r="1666" spans="3:18" ht="36" customHeight="1">
      <c r="C1666" s="437"/>
      <c r="D1666" s="502"/>
      <c r="E1666" s="502"/>
      <c r="F1666" s="502"/>
      <c r="G1666" s="502"/>
      <c r="H1666" s="502"/>
      <c r="I1666" s="502"/>
      <c r="J1666" s="502"/>
      <c r="M1666" s="431"/>
      <c r="O1666" s="431"/>
      <c r="R1666" s="432" t="str">
        <f t="shared" si="80"/>
        <v>DELETE</v>
      </c>
    </row>
    <row r="1667" spans="3:18" ht="36" customHeight="1">
      <c r="C1667" s="437"/>
      <c r="D1667" s="502"/>
      <c r="E1667" s="502"/>
      <c r="F1667" s="502"/>
      <c r="G1667" s="502"/>
      <c r="H1667" s="502"/>
      <c r="I1667" s="502"/>
      <c r="J1667" s="502"/>
      <c r="M1667" s="431"/>
      <c r="O1667" s="431"/>
      <c r="R1667" s="432" t="str">
        <f t="shared" si="80"/>
        <v>DELETE</v>
      </c>
    </row>
    <row r="1668" spans="3:18" ht="36" customHeight="1">
      <c r="C1668" s="437"/>
      <c r="D1668" s="502"/>
      <c r="E1668" s="502"/>
      <c r="F1668" s="502"/>
      <c r="G1668" s="502"/>
      <c r="H1668" s="502"/>
      <c r="I1668" s="502"/>
      <c r="J1668" s="502"/>
      <c r="M1668" s="431"/>
      <c r="O1668" s="431"/>
      <c r="R1668" s="432" t="str">
        <f t="shared" si="80"/>
        <v>DELETE</v>
      </c>
    </row>
    <row r="1669" spans="3:18" ht="36" customHeight="1">
      <c r="C1669" s="437"/>
      <c r="D1669" s="502"/>
      <c r="E1669" s="502"/>
      <c r="F1669" s="502"/>
      <c r="G1669" s="502"/>
      <c r="H1669" s="502"/>
      <c r="I1669" s="502"/>
      <c r="J1669" s="502"/>
      <c r="M1669" s="431"/>
      <c r="O1669" s="431"/>
      <c r="R1669" s="432" t="str">
        <f t="shared" si="80"/>
        <v>DELETE</v>
      </c>
    </row>
    <row r="1670" spans="3:18" ht="36" customHeight="1">
      <c r="C1670" s="437"/>
      <c r="D1670" s="502"/>
      <c r="E1670" s="502"/>
      <c r="F1670" s="502"/>
      <c r="G1670" s="502"/>
      <c r="H1670" s="502"/>
      <c r="I1670" s="502"/>
      <c r="J1670" s="502"/>
      <c r="M1670" s="431"/>
      <c r="O1670" s="431"/>
      <c r="R1670" s="432" t="str">
        <f t="shared" si="80"/>
        <v>DELETE</v>
      </c>
    </row>
    <row r="1671" spans="3:18" ht="36" customHeight="1">
      <c r="C1671" s="437"/>
      <c r="D1671" s="502"/>
      <c r="E1671" s="502"/>
      <c r="F1671" s="502"/>
      <c r="G1671" s="502"/>
      <c r="H1671" s="502"/>
      <c r="I1671" s="502"/>
      <c r="J1671" s="502"/>
      <c r="M1671" s="431"/>
      <c r="O1671" s="431"/>
      <c r="R1671" s="432" t="str">
        <f t="shared" si="80"/>
        <v>DELETE</v>
      </c>
    </row>
    <row r="1672" spans="3:18" ht="36" customHeight="1">
      <c r="C1672" s="437"/>
      <c r="D1672" s="502"/>
      <c r="E1672" s="502"/>
      <c r="F1672" s="502"/>
      <c r="G1672" s="502"/>
      <c r="H1672" s="502"/>
      <c r="I1672" s="502"/>
      <c r="J1672" s="502"/>
      <c r="M1672" s="431"/>
      <c r="O1672" s="431"/>
      <c r="R1672" s="432" t="str">
        <f t="shared" si="80"/>
        <v>DELETE</v>
      </c>
    </row>
    <row r="1673" spans="3:18" ht="36" customHeight="1">
      <c r="C1673" s="437"/>
      <c r="D1673" s="502"/>
      <c r="E1673" s="502"/>
      <c r="F1673" s="502"/>
      <c r="G1673" s="502"/>
      <c r="H1673" s="502"/>
      <c r="I1673" s="502"/>
      <c r="J1673" s="502"/>
      <c r="M1673" s="431"/>
      <c r="O1673" s="431"/>
      <c r="R1673" s="432" t="str">
        <f t="shared" si="80"/>
        <v>DELETE</v>
      </c>
    </row>
    <row r="1674" spans="3:18" ht="36" customHeight="1">
      <c r="C1674" s="437"/>
      <c r="D1674" s="502"/>
      <c r="E1674" s="502"/>
      <c r="F1674" s="502"/>
      <c r="G1674" s="502"/>
      <c r="H1674" s="502"/>
      <c r="I1674" s="502"/>
      <c r="J1674" s="502"/>
      <c r="M1674" s="431"/>
      <c r="O1674" s="431"/>
      <c r="R1674" s="432" t="str">
        <f t="shared" si="80"/>
        <v>DELETE</v>
      </c>
    </row>
    <row r="1675" spans="3:18" ht="36" customHeight="1">
      <c r="C1675" s="437"/>
      <c r="D1675" s="502"/>
      <c r="E1675" s="502"/>
      <c r="F1675" s="502"/>
      <c r="G1675" s="502"/>
      <c r="H1675" s="502"/>
      <c r="I1675" s="502"/>
      <c r="J1675" s="502"/>
      <c r="M1675" s="431"/>
      <c r="O1675" s="431"/>
      <c r="R1675" s="432" t="str">
        <f t="shared" si="80"/>
        <v>DELETE</v>
      </c>
    </row>
    <row r="1676" spans="3:18" ht="36" customHeight="1">
      <c r="C1676" s="437"/>
      <c r="D1676" s="502"/>
      <c r="E1676" s="502"/>
      <c r="F1676" s="502"/>
      <c r="G1676" s="502"/>
      <c r="H1676" s="502"/>
      <c r="I1676" s="502"/>
      <c r="J1676" s="502"/>
      <c r="M1676" s="431"/>
      <c r="O1676" s="431"/>
      <c r="R1676" s="432" t="str">
        <f t="shared" si="80"/>
        <v>DELETE</v>
      </c>
    </row>
    <row r="1677" spans="3:18" ht="36" customHeight="1">
      <c r="C1677" s="437"/>
      <c r="D1677" s="502"/>
      <c r="E1677" s="502"/>
      <c r="F1677" s="502"/>
      <c r="G1677" s="502"/>
      <c r="H1677" s="502"/>
      <c r="I1677" s="502"/>
      <c r="J1677" s="502"/>
      <c r="M1677" s="431"/>
      <c r="O1677" s="431"/>
      <c r="R1677" s="432" t="str">
        <f t="shared" si="80"/>
        <v>DELETE</v>
      </c>
    </row>
    <row r="1678" spans="3:18" ht="36" customHeight="1">
      <c r="C1678" s="437"/>
      <c r="D1678" s="502"/>
      <c r="E1678" s="502"/>
      <c r="F1678" s="502"/>
      <c r="G1678" s="502"/>
      <c r="H1678" s="502"/>
      <c r="I1678" s="502"/>
      <c r="J1678" s="502"/>
      <c r="M1678" s="431"/>
      <c r="O1678" s="431"/>
      <c r="R1678" s="432" t="str">
        <f t="shared" si="80"/>
        <v>DELETE</v>
      </c>
    </row>
    <row r="1679" spans="3:18" ht="36" customHeight="1">
      <c r="C1679" s="437"/>
      <c r="D1679" s="502"/>
      <c r="E1679" s="502"/>
      <c r="F1679" s="502"/>
      <c r="G1679" s="502"/>
      <c r="H1679" s="502"/>
      <c r="I1679" s="502"/>
      <c r="J1679" s="502"/>
      <c r="M1679" s="431"/>
      <c r="O1679" s="431"/>
      <c r="R1679" s="432" t="str">
        <f t="shared" si="80"/>
        <v>DELETE</v>
      </c>
    </row>
    <row r="1680" spans="3:18" ht="36" customHeight="1">
      <c r="C1680" s="437"/>
      <c r="D1680" s="502"/>
      <c r="E1680" s="502"/>
      <c r="F1680" s="502"/>
      <c r="G1680" s="502"/>
      <c r="H1680" s="502"/>
      <c r="I1680" s="502"/>
      <c r="J1680" s="502"/>
      <c r="M1680" s="431"/>
      <c r="O1680" s="431"/>
      <c r="R1680" s="432" t="str">
        <f t="shared" si="80"/>
        <v>DELETE</v>
      </c>
    </row>
    <row r="1681" spans="3:24" ht="36" customHeight="1">
      <c r="C1681" s="437"/>
      <c r="D1681" s="502"/>
      <c r="E1681" s="502"/>
      <c r="F1681" s="502"/>
      <c r="G1681" s="502"/>
      <c r="H1681" s="502"/>
      <c r="I1681" s="502"/>
      <c r="J1681" s="502"/>
      <c r="M1681" s="431"/>
      <c r="O1681" s="431"/>
      <c r="R1681" s="432" t="str">
        <f t="shared" si="80"/>
        <v>DELETE</v>
      </c>
    </row>
    <row r="1682" spans="3:24" ht="36" customHeight="1">
      <c r="C1682" s="437"/>
      <c r="D1682" s="502"/>
      <c r="E1682" s="502"/>
      <c r="F1682" s="502"/>
      <c r="G1682" s="502"/>
      <c r="H1682" s="502"/>
      <c r="I1682" s="502"/>
      <c r="J1682" s="502"/>
      <c r="M1682" s="431"/>
      <c r="O1682" s="431"/>
      <c r="R1682" s="432" t="str">
        <f t="shared" si="80"/>
        <v>DELETE</v>
      </c>
    </row>
    <row r="1683" spans="3:24" ht="36" customHeight="1">
      <c r="C1683" s="437"/>
      <c r="D1683" s="502"/>
      <c r="E1683" s="502"/>
      <c r="F1683" s="502"/>
      <c r="G1683" s="502"/>
      <c r="H1683" s="502"/>
      <c r="I1683" s="502"/>
      <c r="J1683" s="502"/>
      <c r="M1683" s="431"/>
      <c r="O1683" s="431"/>
      <c r="R1683" s="432" t="str">
        <f t="shared" si="80"/>
        <v>DELETE</v>
      </c>
    </row>
    <row r="1684" spans="3:24" ht="36" customHeight="1">
      <c r="C1684" s="437"/>
      <c r="D1684" s="502"/>
      <c r="E1684" s="502"/>
      <c r="F1684" s="502"/>
      <c r="G1684" s="502"/>
      <c r="H1684" s="502"/>
      <c r="I1684" s="502"/>
      <c r="J1684" s="502"/>
      <c r="M1684" s="431"/>
      <c r="O1684" s="431"/>
      <c r="R1684" s="432" t="str">
        <f t="shared" si="80"/>
        <v>DELETE</v>
      </c>
    </row>
    <row r="1685" spans="3:24" ht="36" customHeight="1">
      <c r="C1685" s="437"/>
      <c r="D1685" s="502"/>
      <c r="E1685" s="502"/>
      <c r="F1685" s="502"/>
      <c r="G1685" s="502"/>
      <c r="H1685" s="502"/>
      <c r="I1685" s="502"/>
      <c r="J1685" s="502"/>
      <c r="M1685" s="431"/>
      <c r="O1685" s="431"/>
      <c r="R1685" s="432" t="str">
        <f t="shared" si="80"/>
        <v>DELETE</v>
      </c>
    </row>
    <row r="1686" spans="3:24" ht="36" customHeight="1">
      <c r="C1686" s="437"/>
      <c r="D1686" s="502"/>
      <c r="E1686" s="502"/>
      <c r="F1686" s="502"/>
      <c r="G1686" s="502"/>
      <c r="H1686" s="502"/>
      <c r="I1686" s="502"/>
      <c r="J1686" s="502"/>
      <c r="M1686" s="453"/>
      <c r="N1686" s="453"/>
      <c r="O1686" s="453"/>
      <c r="P1686" s="453"/>
      <c r="R1686" s="432" t="str">
        <f t="shared" si="80"/>
        <v>DELETE</v>
      </c>
    </row>
    <row r="1687" spans="3:24" ht="36" customHeight="1">
      <c r="C1687" s="437"/>
      <c r="D1687" s="502"/>
      <c r="E1687" s="502"/>
      <c r="F1687" s="502"/>
      <c r="G1687" s="502"/>
      <c r="H1687" s="502"/>
      <c r="I1687" s="502"/>
      <c r="J1687" s="502"/>
      <c r="M1687" s="431"/>
      <c r="O1687" s="431"/>
      <c r="R1687" s="432" t="str">
        <f t="shared" si="80"/>
        <v>DELETE</v>
      </c>
    </row>
    <row r="1688" spans="3:24" ht="36" customHeight="1">
      <c r="C1688" s="437"/>
      <c r="D1688" s="502"/>
      <c r="E1688" s="502"/>
      <c r="F1688" s="502"/>
      <c r="G1688" s="502"/>
      <c r="H1688" s="502"/>
      <c r="I1688" s="502"/>
      <c r="J1688" s="502"/>
      <c r="M1688" s="449"/>
      <c r="N1688" s="449"/>
      <c r="O1688" s="381" t="s">
        <v>102</v>
      </c>
      <c r="Q1688" s="378">
        <v>1</v>
      </c>
      <c r="R1688" s="432" t="str">
        <f>IF(SUM(U1700:U1702)+SUM(U1720:U1727)+SUM(U1826:U1835)+O1843=0,"DELETE",IF(SUM(S1700:S1702)+SUM(U1700:U1702)+SUM(S1720:S1727)+SUM(U1720:U1727)+SUM(S1826:S1835)+SUM(U1826:U1835)+M1843+O1843=0,"DELETE"," "))</f>
        <v>DELETE</v>
      </c>
      <c r="V1688" s="418"/>
      <c r="W1688" s="418"/>
      <c r="X1688" s="418"/>
    </row>
    <row r="1689" spans="3:24" ht="36" customHeight="1">
      <c r="C1689" s="437"/>
      <c r="D1689" s="501" t="s">
        <v>444</v>
      </c>
      <c r="E1689" s="502"/>
      <c r="F1689" s="502"/>
      <c r="G1689" s="502"/>
      <c r="H1689" s="502"/>
      <c r="I1689" s="502"/>
      <c r="J1689" s="502"/>
      <c r="M1689" s="449"/>
      <c r="N1689" s="449"/>
      <c r="O1689" s="449"/>
      <c r="R1689" s="432" t="str">
        <f>R$1688</f>
        <v>DELETE</v>
      </c>
      <c r="V1689" s="417"/>
      <c r="X1689" s="417"/>
    </row>
    <row r="1690" spans="3:24" ht="36" customHeight="1">
      <c r="C1690" s="437"/>
      <c r="D1690" s="502"/>
      <c r="E1690" s="502"/>
      <c r="F1690" s="502"/>
      <c r="G1690" s="502"/>
      <c r="H1690" s="502"/>
      <c r="I1690" s="502"/>
      <c r="J1690" s="502"/>
      <c r="M1690" s="449"/>
      <c r="N1690" s="449"/>
      <c r="O1690" s="449"/>
      <c r="R1690" s="432" t="str">
        <f t="shared" ref="R1690:R1699" si="81">R$1688</f>
        <v>DELETE</v>
      </c>
    </row>
    <row r="1691" spans="3:24" ht="36" customHeight="1">
      <c r="C1691" s="437"/>
      <c r="D1691" s="501" t="str">
        <f>Criteria!E9</f>
        <v>ABC PARTNERSHIP</v>
      </c>
      <c r="E1691" s="502"/>
      <c r="F1691" s="502"/>
      <c r="G1691" s="502"/>
      <c r="H1691" s="502"/>
      <c r="I1691" s="502"/>
      <c r="J1691" s="502"/>
      <c r="M1691" s="449"/>
      <c r="N1691" s="449"/>
      <c r="O1691" s="431"/>
      <c r="R1691" s="432" t="str">
        <f t="shared" si="81"/>
        <v>DELETE</v>
      </c>
    </row>
    <row r="1692" spans="3:24" ht="36" customHeight="1">
      <c r="C1692" s="437"/>
      <c r="D1692" s="501" t="str">
        <f>CONCATENATE("T/A ",Criteria!E14)</f>
        <v>T/A SEAFRONT RESTAURANT</v>
      </c>
      <c r="E1692" s="502"/>
      <c r="F1692" s="502"/>
      <c r="G1692" s="502"/>
      <c r="H1692" s="502"/>
      <c r="I1692" s="502"/>
      <c r="J1692" s="502"/>
      <c r="M1692" s="449"/>
      <c r="N1692" s="449"/>
      <c r="O1692" s="449"/>
      <c r="R1692" s="432" t="str">
        <f t="shared" si="81"/>
        <v>DELETE</v>
      </c>
    </row>
    <row r="1693" spans="3:24" ht="36" customHeight="1">
      <c r="C1693" s="437"/>
      <c r="D1693" s="502"/>
      <c r="E1693" s="502"/>
      <c r="F1693" s="502"/>
      <c r="G1693" s="502"/>
      <c r="H1693" s="502"/>
      <c r="I1693" s="502"/>
      <c r="J1693" s="502"/>
      <c r="M1693" s="449"/>
      <c r="N1693" s="449"/>
      <c r="O1693" s="449"/>
      <c r="R1693" s="432" t="str">
        <f t="shared" si="81"/>
        <v>DELETE</v>
      </c>
    </row>
    <row r="1694" spans="3:24" ht="36" customHeight="1">
      <c r="C1694" s="437"/>
      <c r="D1694" s="501" t="s">
        <v>98</v>
      </c>
      <c r="E1694" s="502"/>
      <c r="F1694" s="502"/>
      <c r="G1694" s="502"/>
      <c r="H1694" s="502"/>
      <c r="I1694" s="502"/>
      <c r="J1694" s="502"/>
      <c r="M1694" s="449"/>
      <c r="N1694" s="449"/>
      <c r="O1694" s="449"/>
      <c r="R1694" s="432" t="str">
        <f t="shared" si="81"/>
        <v>DELETE</v>
      </c>
    </row>
    <row r="1695" spans="3:24" ht="36" customHeight="1">
      <c r="C1695" s="437"/>
      <c r="D1695" s="501" t="str">
        <f>Criteria!E18</f>
        <v>28 FEBRUARY 2026</v>
      </c>
      <c r="E1695" s="502"/>
      <c r="F1695" s="502"/>
      <c r="G1695" s="502"/>
      <c r="H1695" s="502"/>
      <c r="I1695" s="502"/>
      <c r="J1695" s="502"/>
      <c r="M1695" s="449"/>
      <c r="N1695" s="449"/>
      <c r="O1695" s="449"/>
      <c r="R1695" s="432" t="str">
        <f t="shared" si="81"/>
        <v>DELETE</v>
      </c>
    </row>
    <row r="1696" spans="3:24" ht="36" customHeight="1">
      <c r="C1696" s="437"/>
      <c r="D1696" s="502"/>
      <c r="E1696" s="502"/>
      <c r="F1696" s="502"/>
      <c r="G1696" s="502"/>
      <c r="H1696" s="502"/>
      <c r="I1696" s="502"/>
      <c r="J1696" s="502"/>
      <c r="M1696" s="449"/>
      <c r="N1696" s="449"/>
      <c r="O1696" s="449"/>
      <c r="R1696" s="432" t="str">
        <f t="shared" si="81"/>
        <v>DELETE</v>
      </c>
    </row>
    <row r="1697" spans="3:24" ht="36" customHeight="1">
      <c r="C1697" s="437"/>
      <c r="D1697" s="515"/>
      <c r="E1697" s="515"/>
      <c r="F1697" s="515"/>
      <c r="G1697" s="515"/>
      <c r="H1697" s="515"/>
      <c r="I1697" s="515"/>
      <c r="J1697" s="515"/>
      <c r="K1697" s="442"/>
      <c r="L1697" s="442"/>
      <c r="M1697" s="461"/>
      <c r="N1697" s="461"/>
      <c r="O1697" s="461"/>
      <c r="P1697" s="444"/>
      <c r="Q1697" s="442"/>
      <c r="R1697" s="432" t="str">
        <f t="shared" si="81"/>
        <v>DELETE</v>
      </c>
    </row>
    <row r="1698" spans="3:24" ht="36" customHeight="1">
      <c r="C1698" s="437"/>
      <c r="D1698" s="502"/>
      <c r="E1698" s="502"/>
      <c r="F1698" s="502"/>
      <c r="G1698" s="502"/>
      <c r="H1698" s="502"/>
      <c r="I1698" s="502"/>
      <c r="J1698" s="512"/>
      <c r="K1698" s="378" t="s">
        <v>1025</v>
      </c>
      <c r="L1698" s="378"/>
      <c r="M1698" s="379">
        <f>Criteria!E20</f>
        <v>2026</v>
      </c>
      <c r="N1698" s="379"/>
      <c r="O1698" s="379">
        <f>Criteria!E25</f>
        <v>2025</v>
      </c>
      <c r="P1698" s="380"/>
      <c r="R1698" s="432" t="str">
        <f t="shared" si="81"/>
        <v>DELETE</v>
      </c>
    </row>
    <row r="1699" spans="3:24" ht="36" customHeight="1">
      <c r="C1699" s="437"/>
      <c r="D1699" s="502"/>
      <c r="E1699" s="502"/>
      <c r="F1699" s="502"/>
      <c r="G1699" s="502"/>
      <c r="H1699" s="502"/>
      <c r="I1699" s="502"/>
      <c r="J1699" s="512"/>
      <c r="K1699" s="378"/>
      <c r="L1699" s="378"/>
      <c r="M1699" s="381"/>
      <c r="N1699" s="381"/>
      <c r="O1699" s="381"/>
      <c r="P1699" s="380"/>
      <c r="R1699" s="432" t="str">
        <f t="shared" si="81"/>
        <v>DELETE</v>
      </c>
    </row>
    <row r="1700" spans="3:24" ht="36" customHeight="1">
      <c r="D1700" s="501" t="s">
        <v>1020</v>
      </c>
      <c r="E1700" s="502"/>
      <c r="F1700" s="502"/>
      <c r="G1700" s="502"/>
      <c r="H1700" s="502"/>
      <c r="I1700" s="502"/>
      <c r="J1700" s="512"/>
      <c r="K1700" s="378"/>
      <c r="L1700" s="378"/>
      <c r="M1700" s="381">
        <f>-SUM(TrialBalanceA!I5:I10)</f>
        <v>0</v>
      </c>
      <c r="N1700" s="381"/>
      <c r="O1700" s="381">
        <f>-SUM(TrialBalanceA!K5:K10)</f>
        <v>0</v>
      </c>
      <c r="P1700" s="380"/>
      <c r="R1700" s="432" t="str">
        <f>IF(R1688="DELETE","DELETE",IF(M1700+O1700=0,IF(M1702+O1702=0," ","DELETE")," "))</f>
        <v>DELETE</v>
      </c>
      <c r="S1700" s="419">
        <f>M1700</f>
        <v>0</v>
      </c>
      <c r="T1700" s="419"/>
      <c r="U1700" s="419">
        <f>O1700</f>
        <v>0</v>
      </c>
      <c r="V1700" s="419"/>
      <c r="W1700" s="419"/>
      <c r="X1700" s="419"/>
    </row>
    <row r="1701" spans="3:24" ht="36" customHeight="1">
      <c r="D1701" s="501"/>
      <c r="E1701" s="502"/>
      <c r="F1701" s="502"/>
      <c r="G1701" s="502"/>
      <c r="H1701" s="502"/>
      <c r="I1701" s="502"/>
      <c r="J1701" s="512"/>
      <c r="K1701" s="378"/>
      <c r="L1701" s="378"/>
      <c r="M1701" s="381"/>
      <c r="N1701" s="381"/>
      <c r="O1701" s="381"/>
      <c r="P1701" s="380"/>
      <c r="R1701" s="432" t="str">
        <f>R1700</f>
        <v>DELETE</v>
      </c>
      <c r="S1701" s="419"/>
      <c r="T1701" s="419"/>
      <c r="U1701" s="419"/>
      <c r="V1701" s="419"/>
      <c r="W1701" s="419"/>
      <c r="X1701" s="419"/>
    </row>
    <row r="1702" spans="3:24" ht="36" customHeight="1">
      <c r="D1702" s="501" t="s">
        <v>332</v>
      </c>
      <c r="E1702" s="502"/>
      <c r="F1702" s="502"/>
      <c r="G1702" s="502"/>
      <c r="H1702" s="502"/>
      <c r="I1702" s="502"/>
      <c r="J1702" s="512"/>
      <c r="K1702" s="378"/>
      <c r="L1702" s="378"/>
      <c r="M1702" s="381">
        <f>-TrialBalanceA!I11</f>
        <v>0</v>
      </c>
      <c r="N1702" s="381"/>
      <c r="O1702" s="381">
        <f>-TrialBalanceA!K11</f>
        <v>0</v>
      </c>
      <c r="P1702" s="380"/>
      <c r="R1702" s="432" t="str">
        <f>IF(R1688="DELETE","DELETE",IF(M1702+O1702=0,"DELETE"," "))</f>
        <v>DELETE</v>
      </c>
      <c r="S1702" s="419">
        <f>M1702</f>
        <v>0</v>
      </c>
      <c r="T1702" s="419"/>
      <c r="U1702" s="419">
        <f>O1702</f>
        <v>0</v>
      </c>
      <c r="V1702" s="419"/>
      <c r="W1702" s="419"/>
      <c r="X1702" s="419"/>
    </row>
    <row r="1703" spans="3:24" ht="36" customHeight="1">
      <c r="D1703" s="501"/>
      <c r="E1703" s="502"/>
      <c r="F1703" s="502"/>
      <c r="G1703" s="502"/>
      <c r="H1703" s="502"/>
      <c r="I1703" s="502"/>
      <c r="J1703" s="512"/>
      <c r="K1703" s="378"/>
      <c r="L1703" s="378"/>
      <c r="M1703" s="381"/>
      <c r="N1703" s="381"/>
      <c r="O1703" s="381"/>
      <c r="P1703" s="380"/>
      <c r="R1703" s="432" t="str">
        <f>R1702</f>
        <v>DELETE</v>
      </c>
    </row>
    <row r="1704" spans="3:24" ht="36" customHeight="1">
      <c r="D1704" s="501" t="s">
        <v>1046</v>
      </c>
      <c r="E1704" s="502"/>
      <c r="F1704" s="502"/>
      <c r="G1704" s="502"/>
      <c r="H1704" s="502"/>
      <c r="I1704" s="502"/>
      <c r="J1704" s="512"/>
      <c r="K1704" s="378"/>
      <c r="L1704" s="378"/>
      <c r="M1704" s="381">
        <f>SUM(M1707:M1714)</f>
        <v>0</v>
      </c>
      <c r="N1704" s="381"/>
      <c r="O1704" s="381">
        <f>SUM(O1707:O1714)</f>
        <v>0</v>
      </c>
      <c r="P1704" s="380"/>
      <c r="R1704" s="432" t="str">
        <f>IF(R$1688="DELETE","DELETE",IF(M1704=0,IF(O1704=0,"DELETE"," ")," "))</f>
        <v>DELETE</v>
      </c>
      <c r="S1704" s="419">
        <f>-M1704</f>
        <v>0</v>
      </c>
      <c r="T1704" s="419"/>
      <c r="U1704" s="419">
        <f>-O1704</f>
        <v>0</v>
      </c>
      <c r="V1704" s="419"/>
      <c r="W1704" s="419"/>
      <c r="X1704" s="419"/>
    </row>
    <row r="1705" spans="3:24" ht="9" customHeight="1">
      <c r="C1705" s="474"/>
      <c r="D1705" s="502"/>
      <c r="E1705" s="502"/>
      <c r="F1705" s="502"/>
      <c r="G1705" s="502"/>
      <c r="H1705" s="502"/>
      <c r="I1705" s="502"/>
      <c r="J1705" s="512"/>
      <c r="K1705" s="378"/>
      <c r="L1705" s="378"/>
      <c r="M1705" s="381"/>
      <c r="N1705" s="381"/>
      <c r="O1705" s="381"/>
      <c r="P1705" s="380"/>
      <c r="R1705" s="432" t="str">
        <f>R1704</f>
        <v>DELETE</v>
      </c>
    </row>
    <row r="1706" spans="3:24" ht="9" customHeight="1">
      <c r="C1706" s="474"/>
      <c r="D1706" s="502"/>
      <c r="E1706" s="502"/>
      <c r="F1706" s="502"/>
      <c r="G1706" s="502"/>
      <c r="H1706" s="502"/>
      <c r="I1706" s="502"/>
      <c r="J1706" s="512"/>
      <c r="K1706" s="378"/>
      <c r="L1706" s="378"/>
      <c r="M1706" s="475"/>
      <c r="N1706" s="382"/>
      <c r="O1706" s="476"/>
      <c r="P1706" s="380"/>
      <c r="R1706" s="432" t="str">
        <f>R1705</f>
        <v>DELETE</v>
      </c>
    </row>
    <row r="1707" spans="3:24" ht="36" customHeight="1">
      <c r="C1707" s="474"/>
      <c r="D1707" s="502" t="s">
        <v>445</v>
      </c>
      <c r="E1707" s="502"/>
      <c r="F1707" s="502"/>
      <c r="G1707" s="502"/>
      <c r="H1707" s="502"/>
      <c r="I1707" s="502"/>
      <c r="J1707" s="512"/>
      <c r="K1707" s="378"/>
      <c r="L1707" s="378"/>
      <c r="M1707" s="477">
        <f>SUM(TrialBalanceA!I13:I16)</f>
        <v>0</v>
      </c>
      <c r="N1707" s="381"/>
      <c r="O1707" s="478">
        <f>SUM(TrialBalanceA!K13:K16)</f>
        <v>0</v>
      </c>
      <c r="P1707" s="380"/>
      <c r="R1707" s="432" t="str">
        <f t="shared" ref="R1707:R1714" si="82">IF(R$1688="DELETE","DELETE",IF(M1707+O1707=0,"DELETE"," "))</f>
        <v>DELETE</v>
      </c>
    </row>
    <row r="1708" spans="3:24" ht="36" customHeight="1">
      <c r="C1708" s="474"/>
      <c r="D1708" s="502" t="s">
        <v>255</v>
      </c>
      <c r="E1708" s="502"/>
      <c r="F1708" s="502"/>
      <c r="G1708" s="502"/>
      <c r="H1708" s="502"/>
      <c r="I1708" s="502"/>
      <c r="J1708" s="512"/>
      <c r="K1708" s="378"/>
      <c r="L1708" s="378"/>
      <c r="M1708" s="477">
        <f>TrialBalanceA!I17</f>
        <v>0</v>
      </c>
      <c r="N1708" s="381"/>
      <c r="O1708" s="478">
        <f>TrialBalanceA!K17</f>
        <v>0</v>
      </c>
      <c r="P1708" s="380"/>
      <c r="R1708" s="432" t="str">
        <f t="shared" si="82"/>
        <v>DELETE</v>
      </c>
    </row>
    <row r="1709" spans="3:24" ht="36" customHeight="1">
      <c r="C1709" s="474"/>
      <c r="D1709" s="502">
        <f>TrialBalanceA!C18</f>
        <v>0</v>
      </c>
      <c r="E1709" s="502"/>
      <c r="F1709" s="502"/>
      <c r="G1709" s="502"/>
      <c r="H1709" s="502"/>
      <c r="I1709" s="502"/>
      <c r="J1709" s="512"/>
      <c r="K1709" s="378"/>
      <c r="L1709" s="378"/>
      <c r="M1709" s="477">
        <f>TrialBalanceA!I18</f>
        <v>0</v>
      </c>
      <c r="N1709" s="381"/>
      <c r="O1709" s="478">
        <f>TrialBalanceA!K18</f>
        <v>0</v>
      </c>
      <c r="P1709" s="380"/>
      <c r="R1709" s="432" t="str">
        <f t="shared" si="82"/>
        <v>DELETE</v>
      </c>
    </row>
    <row r="1710" spans="3:24" ht="36" customHeight="1">
      <c r="C1710" s="474"/>
      <c r="D1710" s="502">
        <f>TrialBalanceA!C19</f>
        <v>0</v>
      </c>
      <c r="E1710" s="502"/>
      <c r="F1710" s="502"/>
      <c r="G1710" s="502"/>
      <c r="H1710" s="502"/>
      <c r="I1710" s="502"/>
      <c r="J1710" s="512"/>
      <c r="K1710" s="378"/>
      <c r="L1710" s="378"/>
      <c r="M1710" s="477">
        <f>TrialBalanceA!I19</f>
        <v>0</v>
      </c>
      <c r="N1710" s="381"/>
      <c r="O1710" s="478">
        <f>TrialBalanceA!K19</f>
        <v>0</v>
      </c>
      <c r="P1710" s="380"/>
      <c r="R1710" s="432" t="str">
        <f t="shared" si="82"/>
        <v>DELETE</v>
      </c>
    </row>
    <row r="1711" spans="3:24" ht="36" customHeight="1">
      <c r="C1711" s="474"/>
      <c r="D1711" s="502">
        <f>TrialBalanceA!C20</f>
        <v>0</v>
      </c>
      <c r="E1711" s="502"/>
      <c r="F1711" s="502"/>
      <c r="G1711" s="502"/>
      <c r="H1711" s="502"/>
      <c r="I1711" s="502"/>
      <c r="J1711" s="512"/>
      <c r="K1711" s="378"/>
      <c r="L1711" s="378"/>
      <c r="M1711" s="477">
        <f>TrialBalanceA!I20</f>
        <v>0</v>
      </c>
      <c r="N1711" s="381"/>
      <c r="O1711" s="478">
        <f>TrialBalanceA!K20</f>
        <v>0</v>
      </c>
      <c r="P1711" s="380"/>
      <c r="R1711" s="432" t="str">
        <f t="shared" si="82"/>
        <v>DELETE</v>
      </c>
    </row>
    <row r="1712" spans="3:24" ht="36" customHeight="1">
      <c r="C1712" s="474"/>
      <c r="D1712" s="502">
        <f>TrialBalanceA!C21</f>
        <v>0</v>
      </c>
      <c r="E1712" s="502"/>
      <c r="F1712" s="502"/>
      <c r="G1712" s="502"/>
      <c r="H1712" s="502"/>
      <c r="I1712" s="502"/>
      <c r="J1712" s="512"/>
      <c r="K1712" s="378"/>
      <c r="L1712" s="378"/>
      <c r="M1712" s="477">
        <f>TrialBalanceA!I21</f>
        <v>0</v>
      </c>
      <c r="N1712" s="381"/>
      <c r="O1712" s="478">
        <f>TrialBalanceA!K21</f>
        <v>0</v>
      </c>
      <c r="P1712" s="380"/>
      <c r="R1712" s="432" t="str">
        <f t="shared" si="82"/>
        <v>DELETE</v>
      </c>
    </row>
    <row r="1713" spans="3:26" ht="36" customHeight="1">
      <c r="C1713" s="474"/>
      <c r="D1713" s="502">
        <f>TrialBalanceA!C22</f>
        <v>0</v>
      </c>
      <c r="E1713" s="502"/>
      <c r="F1713" s="502"/>
      <c r="G1713" s="502"/>
      <c r="H1713" s="502"/>
      <c r="I1713" s="502"/>
      <c r="J1713" s="512"/>
      <c r="K1713" s="378"/>
      <c r="L1713" s="378"/>
      <c r="M1713" s="477">
        <f>TrialBalanceA!I22</f>
        <v>0</v>
      </c>
      <c r="N1713" s="381"/>
      <c r="O1713" s="478">
        <f>TrialBalanceA!K22</f>
        <v>0</v>
      </c>
      <c r="P1713" s="380"/>
      <c r="R1713" s="432" t="str">
        <f t="shared" si="82"/>
        <v>DELETE</v>
      </c>
    </row>
    <row r="1714" spans="3:26" ht="36" customHeight="1">
      <c r="C1714" s="474"/>
      <c r="D1714" s="502" t="s">
        <v>446</v>
      </c>
      <c r="E1714" s="502"/>
      <c r="F1714" s="502"/>
      <c r="G1714" s="502"/>
      <c r="H1714" s="502"/>
      <c r="I1714" s="502"/>
      <c r="J1714" s="512"/>
      <c r="K1714" s="378"/>
      <c r="L1714" s="378"/>
      <c r="M1714" s="477">
        <f>SUM(TrialBalanceA!I23:I26)</f>
        <v>0</v>
      </c>
      <c r="N1714" s="381"/>
      <c r="O1714" s="478">
        <f>SUM(TrialBalanceA!K23:K26)</f>
        <v>0</v>
      </c>
      <c r="P1714" s="380"/>
      <c r="R1714" s="432" t="str">
        <f t="shared" si="82"/>
        <v>DELETE</v>
      </c>
    </row>
    <row r="1715" spans="3:26" ht="9" customHeight="1">
      <c r="C1715" s="474"/>
      <c r="D1715" s="502"/>
      <c r="E1715" s="502"/>
      <c r="F1715" s="502"/>
      <c r="G1715" s="502"/>
      <c r="H1715" s="502"/>
      <c r="I1715" s="502"/>
      <c r="J1715" s="512"/>
      <c r="K1715" s="378"/>
      <c r="L1715" s="378"/>
      <c r="M1715" s="383"/>
      <c r="N1715" s="384"/>
      <c r="O1715" s="479"/>
      <c r="P1715" s="380"/>
      <c r="R1715" s="432" t="str">
        <f>R1704</f>
        <v>DELETE</v>
      </c>
    </row>
    <row r="1716" spans="3:26" ht="9" customHeight="1">
      <c r="C1716" s="474"/>
      <c r="D1716" s="502"/>
      <c r="E1716" s="502"/>
      <c r="F1716" s="502"/>
      <c r="G1716" s="502"/>
      <c r="H1716" s="502"/>
      <c r="I1716" s="502"/>
      <c r="J1716" s="512"/>
      <c r="K1716" s="378"/>
      <c r="L1716" s="378"/>
      <c r="M1716" s="384"/>
      <c r="N1716" s="384"/>
      <c r="O1716" s="384"/>
      <c r="P1716" s="380"/>
      <c r="R1716" s="432" t="str">
        <f>R1704</f>
        <v>DELETE</v>
      </c>
    </row>
    <row r="1717" spans="3:26" ht="9" customHeight="1">
      <c r="C1717" s="474"/>
      <c r="D1717" s="502"/>
      <c r="E1717" s="502"/>
      <c r="F1717" s="502"/>
      <c r="G1717" s="502"/>
      <c r="H1717" s="502"/>
      <c r="I1717" s="502"/>
      <c r="J1717" s="512"/>
      <c r="K1717" s="378"/>
      <c r="L1717" s="378"/>
      <c r="M1717" s="381"/>
      <c r="N1717" s="381"/>
      <c r="O1717" s="381"/>
      <c r="P1717" s="380"/>
      <c r="R1717" s="432" t="str">
        <f>R1716</f>
        <v>DELETE</v>
      </c>
    </row>
    <row r="1718" spans="3:26" ht="36" customHeight="1">
      <c r="D1718" s="518" t="str">
        <f>IF((Y1718+Z1718)=3,"Gross profit/(loss)",(IF((Y1718+Z1718=4),"Gross profit","Gross loss")))</f>
        <v>Gross profit</v>
      </c>
      <c r="E1718" s="502"/>
      <c r="F1718" s="502"/>
      <c r="G1718" s="502"/>
      <c r="H1718" s="502"/>
      <c r="I1718" s="502"/>
      <c r="J1718" s="512"/>
      <c r="K1718" s="378"/>
      <c r="L1718" s="378"/>
      <c r="M1718" s="381">
        <f>SUM(S1700:S1715)</f>
        <v>0</v>
      </c>
      <c r="N1718" s="381"/>
      <c r="O1718" s="381">
        <f>SUM(U1700:U1715)</f>
        <v>0</v>
      </c>
      <c r="P1718" s="380"/>
      <c r="R1718" s="432" t="str">
        <f>R1717</f>
        <v>DELETE</v>
      </c>
      <c r="Y1718" s="416">
        <f>IF(M1718&lt;0,1,IF(M1718=0,IF(O1718&lt;0,1,2),2))</f>
        <v>2</v>
      </c>
      <c r="Z1718" s="416">
        <f>IF(O1718&lt;0,1,IF(O1718=0,IF(M1718&lt;0,1,2),2))</f>
        <v>2</v>
      </c>
    </row>
    <row r="1719" spans="3:26" ht="36" customHeight="1">
      <c r="C1719" s="474"/>
      <c r="D1719" s="502"/>
      <c r="E1719" s="502"/>
      <c r="F1719" s="502"/>
      <c r="G1719" s="502"/>
      <c r="H1719" s="502"/>
      <c r="I1719" s="502"/>
      <c r="J1719" s="512"/>
      <c r="K1719" s="378"/>
      <c r="L1719" s="378"/>
      <c r="M1719" s="381"/>
      <c r="N1719" s="381"/>
      <c r="O1719" s="381"/>
      <c r="P1719" s="380"/>
      <c r="R1719" s="432" t="str">
        <f>R1718</f>
        <v>DELETE</v>
      </c>
    </row>
    <row r="1720" spans="3:26" ht="36" customHeight="1">
      <c r="D1720" s="501" t="s">
        <v>1022</v>
      </c>
      <c r="E1720" s="502"/>
      <c r="F1720" s="502"/>
      <c r="G1720" s="502"/>
      <c r="H1720" s="502"/>
      <c r="I1720" s="502"/>
      <c r="J1720" s="512"/>
      <c r="K1720" s="378"/>
      <c r="L1720" s="378"/>
      <c r="M1720" s="381">
        <f>SUM(M1722:M1728)</f>
        <v>0</v>
      </c>
      <c r="N1720" s="381"/>
      <c r="O1720" s="381">
        <f>SUM(O1722:O1728)</f>
        <v>0</v>
      </c>
      <c r="P1720" s="380"/>
      <c r="R1720" s="432" t="str">
        <f t="shared" ref="R1720" si="83">IF(R$1688="DELETE","DELETE",IF(M1720+O1720=0,"DELETE"," "))</f>
        <v>DELETE</v>
      </c>
      <c r="S1720" s="419">
        <f>M1720</f>
        <v>0</v>
      </c>
      <c r="T1720" s="419"/>
      <c r="U1720" s="419">
        <f>O1720</f>
        <v>0</v>
      </c>
    </row>
    <row r="1721" spans="3:26" ht="9" customHeight="1">
      <c r="C1721" s="474"/>
      <c r="D1721" s="502"/>
      <c r="E1721" s="502"/>
      <c r="F1721" s="502"/>
      <c r="G1721" s="502"/>
      <c r="H1721" s="502"/>
      <c r="I1721" s="502"/>
      <c r="J1721" s="512"/>
      <c r="K1721" s="378"/>
      <c r="L1721" s="378"/>
      <c r="M1721" s="381"/>
      <c r="N1721" s="381"/>
      <c r="O1721" s="381"/>
      <c r="P1721" s="380"/>
      <c r="R1721" s="432" t="str">
        <f>R1720</f>
        <v>DELETE</v>
      </c>
    </row>
    <row r="1722" spans="3:26" ht="9" customHeight="1">
      <c r="C1722" s="474"/>
      <c r="D1722" s="502"/>
      <c r="E1722" s="502"/>
      <c r="F1722" s="502"/>
      <c r="G1722" s="502"/>
      <c r="H1722" s="502"/>
      <c r="I1722" s="502"/>
      <c r="J1722" s="512"/>
      <c r="K1722" s="378"/>
      <c r="L1722" s="378"/>
      <c r="M1722" s="475"/>
      <c r="N1722" s="382"/>
      <c r="O1722" s="476"/>
      <c r="P1722" s="380"/>
      <c r="R1722" s="432" t="str">
        <f>R1720</f>
        <v>DELETE</v>
      </c>
    </row>
    <row r="1723" spans="3:26" ht="36" customHeight="1">
      <c r="C1723" s="474"/>
      <c r="D1723" s="502" t="str">
        <f>TrialBalanceA!C28</f>
        <v>Insurance claims - Seafront Restaurant</v>
      </c>
      <c r="E1723" s="502"/>
      <c r="F1723" s="502"/>
      <c r="G1723" s="502"/>
      <c r="H1723" s="502"/>
      <c r="I1723" s="502"/>
      <c r="J1723" s="512"/>
      <c r="K1723" s="378"/>
      <c r="L1723" s="378"/>
      <c r="M1723" s="477">
        <f>-TrialBalanceA!I28</f>
        <v>0</v>
      </c>
      <c r="N1723" s="381"/>
      <c r="O1723" s="478">
        <f>-TrialBalanceA!K28</f>
        <v>0</v>
      </c>
      <c r="P1723" s="380"/>
      <c r="R1723" s="432" t="str">
        <f t="shared" ref="R1723:R1727" si="84">IF(R$1688="DELETE","DELETE",IF(M1723+O1723=0,"DELETE"," "))</f>
        <v>DELETE</v>
      </c>
    </row>
    <row r="1724" spans="3:26" ht="36" customHeight="1">
      <c r="C1724" s="474"/>
      <c r="D1724" s="502">
        <f>TrialBalanceA!C29</f>
        <v>0</v>
      </c>
      <c r="E1724" s="502"/>
      <c r="F1724" s="502"/>
      <c r="G1724" s="502"/>
      <c r="H1724" s="502"/>
      <c r="I1724" s="502"/>
      <c r="J1724" s="512"/>
      <c r="K1724" s="378"/>
      <c r="L1724" s="378"/>
      <c r="M1724" s="477">
        <f>-TrialBalanceA!I29</f>
        <v>0</v>
      </c>
      <c r="N1724" s="381"/>
      <c r="O1724" s="478">
        <f>-TrialBalanceA!K29</f>
        <v>0</v>
      </c>
      <c r="P1724" s="380"/>
      <c r="R1724" s="432" t="str">
        <f t="shared" si="84"/>
        <v>DELETE</v>
      </c>
    </row>
    <row r="1725" spans="3:26" ht="36" customHeight="1">
      <c r="C1725" s="474"/>
      <c r="D1725" s="502">
        <f>TrialBalanceA!C30</f>
        <v>0</v>
      </c>
      <c r="E1725" s="502"/>
      <c r="F1725" s="502"/>
      <c r="G1725" s="502"/>
      <c r="H1725" s="502"/>
      <c r="I1725" s="502"/>
      <c r="J1725" s="512"/>
      <c r="K1725" s="378"/>
      <c r="L1725" s="378"/>
      <c r="M1725" s="477">
        <f>-TrialBalanceA!I30</f>
        <v>0</v>
      </c>
      <c r="N1725" s="381"/>
      <c r="O1725" s="478">
        <f>-TrialBalanceA!K30</f>
        <v>0</v>
      </c>
      <c r="P1725" s="380"/>
      <c r="R1725" s="432" t="str">
        <f t="shared" si="84"/>
        <v>DELETE</v>
      </c>
    </row>
    <row r="1726" spans="3:26" ht="36" customHeight="1">
      <c r="C1726" s="474"/>
      <c r="D1726" s="502">
        <f>TrialBalanceA!C31</f>
        <v>0</v>
      </c>
      <c r="E1726" s="502"/>
      <c r="F1726" s="502"/>
      <c r="G1726" s="502"/>
      <c r="H1726" s="502"/>
      <c r="I1726" s="502"/>
      <c r="J1726" s="512"/>
      <c r="K1726" s="378"/>
      <c r="L1726" s="378"/>
      <c r="M1726" s="477">
        <f>-TrialBalanceA!I31</f>
        <v>0</v>
      </c>
      <c r="N1726" s="381"/>
      <c r="O1726" s="478">
        <f>-TrialBalanceA!K31</f>
        <v>0</v>
      </c>
      <c r="P1726" s="380"/>
      <c r="R1726" s="432" t="str">
        <f t="shared" si="84"/>
        <v>DELETE</v>
      </c>
    </row>
    <row r="1727" spans="3:26" ht="36" customHeight="1">
      <c r="C1727" s="474"/>
      <c r="D1727" s="502">
        <f>TrialBalanceA!C32</f>
        <v>0</v>
      </c>
      <c r="E1727" s="502"/>
      <c r="F1727" s="502"/>
      <c r="G1727" s="502"/>
      <c r="H1727" s="502"/>
      <c r="I1727" s="502"/>
      <c r="J1727" s="512"/>
      <c r="K1727" s="378"/>
      <c r="L1727" s="378"/>
      <c r="M1727" s="477">
        <f>-TrialBalanceA!I32</f>
        <v>0</v>
      </c>
      <c r="N1727" s="381"/>
      <c r="O1727" s="478">
        <f>-TrialBalanceA!K32</f>
        <v>0</v>
      </c>
      <c r="P1727" s="380"/>
      <c r="R1727" s="432" t="str">
        <f t="shared" si="84"/>
        <v>DELETE</v>
      </c>
    </row>
    <row r="1728" spans="3:26" ht="9" customHeight="1">
      <c r="C1728" s="474"/>
      <c r="D1728" s="502"/>
      <c r="E1728" s="502"/>
      <c r="F1728" s="502"/>
      <c r="G1728" s="502"/>
      <c r="H1728" s="502"/>
      <c r="I1728" s="502"/>
      <c r="J1728" s="512"/>
      <c r="K1728" s="378"/>
      <c r="L1728" s="378"/>
      <c r="M1728" s="383"/>
      <c r="N1728" s="384"/>
      <c r="O1728" s="479"/>
      <c r="P1728" s="380"/>
      <c r="R1728" s="432" t="str">
        <f>R1720</f>
        <v>DELETE</v>
      </c>
    </row>
    <row r="1729" spans="3:24" ht="9" customHeight="1">
      <c r="C1729" s="474"/>
      <c r="D1729" s="502"/>
      <c r="E1729" s="502"/>
      <c r="F1729" s="502"/>
      <c r="G1729" s="502"/>
      <c r="H1729" s="502"/>
      <c r="I1729" s="502"/>
      <c r="J1729" s="512"/>
      <c r="K1729" s="378"/>
      <c r="L1729" s="378"/>
      <c r="M1729" s="396"/>
      <c r="N1729" s="396"/>
      <c r="O1729" s="396"/>
      <c r="P1729" s="380"/>
      <c r="R1729" s="432" t="str">
        <f>R1728</f>
        <v>DELETE</v>
      </c>
    </row>
    <row r="1730" spans="3:24" ht="9" customHeight="1">
      <c r="C1730" s="474"/>
      <c r="D1730" s="502"/>
      <c r="E1730" s="502"/>
      <c r="F1730" s="502"/>
      <c r="G1730" s="502"/>
      <c r="H1730" s="502"/>
      <c r="I1730" s="502"/>
      <c r="J1730" s="512"/>
      <c r="K1730" s="378"/>
      <c r="L1730" s="378"/>
      <c r="M1730" s="381"/>
      <c r="N1730" s="381"/>
      <c r="O1730" s="381"/>
      <c r="P1730" s="380"/>
      <c r="R1730" s="432" t="str">
        <f>R1729</f>
        <v>DELETE</v>
      </c>
    </row>
    <row r="1731" spans="3:24" ht="36" customHeight="1">
      <c r="C1731" s="474"/>
      <c r="D1731" s="502"/>
      <c r="E1731" s="502"/>
      <c r="F1731" s="502"/>
      <c r="G1731" s="502"/>
      <c r="H1731" s="502"/>
      <c r="I1731" s="502"/>
      <c r="J1731" s="512"/>
      <c r="K1731" s="378"/>
      <c r="L1731" s="378"/>
      <c r="M1731" s="381">
        <f>SUM(S1700:S1720)</f>
        <v>0</v>
      </c>
      <c r="N1731" s="381"/>
      <c r="O1731" s="381">
        <f>SUM(U1700:U1720)</f>
        <v>0</v>
      </c>
      <c r="P1731" s="380"/>
      <c r="R1731" s="432" t="str">
        <f>R1720</f>
        <v>DELETE</v>
      </c>
    </row>
    <row r="1732" spans="3:24" ht="36" customHeight="1">
      <c r="C1732" s="474"/>
      <c r="D1732" s="502"/>
      <c r="E1732" s="502"/>
      <c r="F1732" s="502"/>
      <c r="G1732" s="502"/>
      <c r="H1732" s="502"/>
      <c r="I1732" s="502"/>
      <c r="J1732" s="512"/>
      <c r="K1732" s="378"/>
      <c r="L1732" s="378"/>
      <c r="M1732" s="381"/>
      <c r="N1732" s="381"/>
      <c r="O1732" s="381"/>
      <c r="P1732" s="380"/>
      <c r="R1732" s="432" t="str">
        <f>R1731</f>
        <v>DELETE</v>
      </c>
    </row>
    <row r="1733" spans="3:24" ht="36" customHeight="1">
      <c r="D1733" s="501" t="s">
        <v>1047</v>
      </c>
      <c r="E1733" s="502"/>
      <c r="F1733" s="502"/>
      <c r="G1733" s="502"/>
      <c r="H1733" s="502"/>
      <c r="I1733" s="502"/>
      <c r="J1733" s="512"/>
      <c r="K1733" s="378"/>
      <c r="L1733" s="378"/>
      <c r="M1733" s="381">
        <f>SUM(M1735:M1764)</f>
        <v>0</v>
      </c>
      <c r="N1733" s="381"/>
      <c r="O1733" s="381">
        <f>SUM(O1735:O1764)</f>
        <v>0</v>
      </c>
      <c r="P1733" s="380"/>
      <c r="R1733" s="432" t="str">
        <f t="shared" ref="R1733" si="85">IF(R$1688="DELETE","DELETE",IF(M1733+O1733=0,"DELETE"," "))</f>
        <v>DELETE</v>
      </c>
      <c r="S1733" s="419">
        <f>-M1733</f>
        <v>0</v>
      </c>
      <c r="T1733" s="419"/>
      <c r="U1733" s="419">
        <f>-O1733</f>
        <v>0</v>
      </c>
      <c r="V1733" s="419"/>
      <c r="W1733" s="419"/>
      <c r="X1733" s="419"/>
    </row>
    <row r="1734" spans="3:24" ht="9" customHeight="1">
      <c r="C1734" s="474"/>
      <c r="D1734" s="502"/>
      <c r="E1734" s="502"/>
      <c r="F1734" s="502"/>
      <c r="G1734" s="502"/>
      <c r="H1734" s="502"/>
      <c r="I1734" s="502"/>
      <c r="J1734" s="512"/>
      <c r="K1734" s="378"/>
      <c r="L1734" s="378"/>
      <c r="M1734" s="381"/>
      <c r="N1734" s="381"/>
      <c r="O1734" s="381"/>
      <c r="P1734" s="380"/>
      <c r="R1734" s="432" t="str">
        <f>R1733</f>
        <v>DELETE</v>
      </c>
    </row>
    <row r="1735" spans="3:24" ht="9" customHeight="1">
      <c r="C1735" s="474"/>
      <c r="D1735" s="502"/>
      <c r="E1735" s="502"/>
      <c r="F1735" s="502"/>
      <c r="G1735" s="502"/>
      <c r="H1735" s="502"/>
      <c r="I1735" s="502"/>
      <c r="J1735" s="512"/>
      <c r="K1735" s="378"/>
      <c r="L1735" s="378"/>
      <c r="M1735" s="475"/>
      <c r="N1735" s="382"/>
      <c r="O1735" s="476"/>
      <c r="P1735" s="380"/>
      <c r="R1735" s="432" t="str">
        <f>R1734</f>
        <v>DELETE</v>
      </c>
    </row>
    <row r="1736" spans="3:24" ht="36" customHeight="1">
      <c r="C1736" s="474"/>
      <c r="D1736" s="502" t="s">
        <v>256</v>
      </c>
      <c r="E1736" s="502"/>
      <c r="F1736" s="502"/>
      <c r="G1736" s="502"/>
      <c r="H1736" s="502"/>
      <c r="I1736" s="502"/>
      <c r="J1736" s="512"/>
      <c r="K1736" s="378"/>
      <c r="L1736" s="378"/>
      <c r="M1736" s="477">
        <f>TrialBalanceA!I39</f>
        <v>0</v>
      </c>
      <c r="N1736" s="381"/>
      <c r="O1736" s="478">
        <f>TrialBalanceA!K39</f>
        <v>0</v>
      </c>
      <c r="P1736" s="380"/>
      <c r="R1736" s="432" t="str">
        <f t="shared" ref="R1736:R1763" si="86">IF(R$1688="DELETE","DELETE",IF(M1736+O1736=0,"DELETE"," "))</f>
        <v>DELETE</v>
      </c>
    </row>
    <row r="1737" spans="3:24" ht="36" customHeight="1">
      <c r="C1737" s="474"/>
      <c r="D1737" s="502" t="s">
        <v>629</v>
      </c>
      <c r="E1737" s="502"/>
      <c r="F1737" s="502"/>
      <c r="G1737" s="502"/>
      <c r="H1737" s="502"/>
      <c r="I1737" s="502"/>
      <c r="J1737" s="512"/>
      <c r="K1737" s="378"/>
      <c r="L1737" s="378"/>
      <c r="M1737" s="477">
        <f>TrialBalanceA!I40</f>
        <v>0</v>
      </c>
      <c r="N1737" s="381"/>
      <c r="O1737" s="478">
        <f>TrialBalanceA!K40</f>
        <v>0</v>
      </c>
      <c r="P1737" s="380"/>
      <c r="R1737" s="432" t="str">
        <f t="shared" si="86"/>
        <v>DELETE</v>
      </c>
    </row>
    <row r="1738" spans="3:24" ht="36" customHeight="1">
      <c r="C1738" s="474"/>
      <c r="D1738" s="502" t="s">
        <v>709</v>
      </c>
      <c r="E1738" s="502"/>
      <c r="F1738" s="502"/>
      <c r="G1738" s="502"/>
      <c r="H1738" s="502"/>
      <c r="I1738" s="502"/>
      <c r="J1738" s="512"/>
      <c r="K1738" s="378"/>
      <c r="L1738" s="378"/>
      <c r="M1738" s="477">
        <f>TrialBalanceA!I67</f>
        <v>0</v>
      </c>
      <c r="N1738" s="381"/>
      <c r="O1738" s="478">
        <f>TrialBalanceA!K67</f>
        <v>0</v>
      </c>
      <c r="P1738" s="380"/>
      <c r="R1738" s="432" t="str">
        <f t="shared" si="86"/>
        <v>DELETE</v>
      </c>
    </row>
    <row r="1739" spans="3:24" ht="36" customHeight="1">
      <c r="C1739" s="474"/>
      <c r="D1739" s="502" t="s">
        <v>257</v>
      </c>
      <c r="E1739" s="502"/>
      <c r="F1739" s="502"/>
      <c r="G1739" s="502"/>
      <c r="H1739" s="502"/>
      <c r="I1739" s="502"/>
      <c r="J1739" s="512"/>
      <c r="K1739" s="378"/>
      <c r="L1739" s="378"/>
      <c r="M1739" s="477">
        <f>TrialBalanceA!I41</f>
        <v>0</v>
      </c>
      <c r="N1739" s="381"/>
      <c r="O1739" s="478">
        <f>TrialBalanceA!K41</f>
        <v>0</v>
      </c>
      <c r="P1739" s="380"/>
      <c r="R1739" s="432" t="str">
        <f t="shared" si="86"/>
        <v>DELETE</v>
      </c>
    </row>
    <row r="1740" spans="3:24" ht="36" customHeight="1">
      <c r="C1740" s="474"/>
      <c r="D1740" s="502" t="s">
        <v>258</v>
      </c>
      <c r="E1740" s="502"/>
      <c r="F1740" s="502"/>
      <c r="G1740" s="502"/>
      <c r="H1740" s="502"/>
      <c r="I1740" s="502"/>
      <c r="J1740" s="512"/>
      <c r="K1740" s="378">
        <f>C$586</f>
        <v>3.3000000000000003</v>
      </c>
      <c r="L1740" s="378"/>
      <c r="M1740" s="477">
        <f>SUM(TrialBalanceA!I43:I44)</f>
        <v>0</v>
      </c>
      <c r="N1740" s="381"/>
      <c r="O1740" s="478">
        <f>SUM(TrialBalanceA!K43:K44)</f>
        <v>0</v>
      </c>
      <c r="P1740" s="380"/>
      <c r="R1740" s="432" t="str">
        <f t="shared" si="86"/>
        <v>DELETE</v>
      </c>
    </row>
    <row r="1741" spans="3:24" ht="36" customHeight="1">
      <c r="C1741" s="474"/>
      <c r="D1741" s="502" t="s">
        <v>447</v>
      </c>
      <c r="E1741" s="502"/>
      <c r="F1741" s="502"/>
      <c r="G1741" s="502"/>
      <c r="H1741" s="502"/>
      <c r="I1741" s="502"/>
      <c r="J1741" s="512"/>
      <c r="K1741" s="378"/>
      <c r="L1741" s="378"/>
      <c r="M1741" s="477">
        <f>TrialBalanceA!I45</f>
        <v>0</v>
      </c>
      <c r="N1741" s="381"/>
      <c r="O1741" s="478">
        <f>TrialBalanceA!K45</f>
        <v>0</v>
      </c>
      <c r="P1741" s="380"/>
      <c r="R1741" s="432" t="str">
        <f t="shared" si="86"/>
        <v>DELETE</v>
      </c>
      <c r="S1741" s="420"/>
      <c r="T1741" s="420"/>
      <c r="U1741" s="420"/>
      <c r="V1741" s="420"/>
      <c r="W1741" s="420"/>
      <c r="X1741" s="420"/>
    </row>
    <row r="1742" spans="3:24" ht="36" customHeight="1">
      <c r="C1742" s="474"/>
      <c r="D1742" s="502" t="s">
        <v>720</v>
      </c>
      <c r="E1742" s="502"/>
      <c r="F1742" s="502"/>
      <c r="G1742" s="502"/>
      <c r="H1742" s="502"/>
      <c r="I1742" s="502"/>
      <c r="J1742" s="512"/>
      <c r="K1742" s="378"/>
      <c r="L1742" s="378"/>
      <c r="M1742" s="477">
        <f>TrialBalanceA!I46</f>
        <v>0</v>
      </c>
      <c r="N1742" s="381"/>
      <c r="O1742" s="478">
        <f>TrialBalanceA!K46</f>
        <v>0</v>
      </c>
      <c r="P1742" s="380"/>
      <c r="R1742" s="432" t="str">
        <f t="shared" si="86"/>
        <v>DELETE</v>
      </c>
    </row>
    <row r="1743" spans="3:24" ht="36" customHeight="1">
      <c r="C1743" s="474"/>
      <c r="D1743" s="502" t="s">
        <v>65</v>
      </c>
      <c r="E1743" s="502"/>
      <c r="F1743" s="502"/>
      <c r="G1743" s="502"/>
      <c r="H1743" s="502"/>
      <c r="I1743" s="502"/>
      <c r="J1743" s="512"/>
      <c r="K1743" s="378"/>
      <c r="L1743" s="378"/>
      <c r="M1743" s="477">
        <f>TrialBalanceA!I47</f>
        <v>0</v>
      </c>
      <c r="N1743" s="381"/>
      <c r="O1743" s="478">
        <f>TrialBalanceA!K47</f>
        <v>0</v>
      </c>
      <c r="P1743" s="380"/>
      <c r="R1743" s="432" t="str">
        <f t="shared" si="86"/>
        <v>DELETE</v>
      </c>
    </row>
    <row r="1744" spans="3:24" ht="36" customHeight="1">
      <c r="C1744" s="474"/>
      <c r="D1744" s="502" t="s">
        <v>259</v>
      </c>
      <c r="E1744" s="502"/>
      <c r="F1744" s="502"/>
      <c r="G1744" s="502"/>
      <c r="H1744" s="502"/>
      <c r="I1744" s="502"/>
      <c r="J1744" s="512"/>
      <c r="K1744" s="378"/>
      <c r="L1744" s="378"/>
      <c r="M1744" s="477">
        <f>TrialBalanceA!I48</f>
        <v>0</v>
      </c>
      <c r="N1744" s="381"/>
      <c r="O1744" s="478">
        <f>TrialBalanceA!K48</f>
        <v>0</v>
      </c>
      <c r="P1744" s="380"/>
      <c r="R1744" s="432" t="str">
        <f t="shared" si="86"/>
        <v>DELETE</v>
      </c>
    </row>
    <row r="1745" spans="3:18" ht="36" customHeight="1">
      <c r="C1745" s="474"/>
      <c r="D1745" s="502" t="s">
        <v>464</v>
      </c>
      <c r="E1745" s="502"/>
      <c r="F1745" s="502"/>
      <c r="G1745" s="502"/>
      <c r="H1745" s="502"/>
      <c r="I1745" s="502"/>
      <c r="J1745" s="512"/>
      <c r="K1745" s="378"/>
      <c r="L1745" s="378"/>
      <c r="M1745" s="477">
        <f>SUM(TrialBalanceA!I49:I50)</f>
        <v>0</v>
      </c>
      <c r="N1745" s="381"/>
      <c r="O1745" s="478">
        <f>SUM(TrialBalanceA!K49:K50)</f>
        <v>0</v>
      </c>
      <c r="P1745" s="380"/>
      <c r="R1745" s="432" t="str">
        <f t="shared" si="86"/>
        <v>DELETE</v>
      </c>
    </row>
    <row r="1746" spans="3:18" ht="36" customHeight="1">
      <c r="C1746" s="474"/>
      <c r="D1746" s="502" t="s">
        <v>240</v>
      </c>
      <c r="E1746" s="502"/>
      <c r="F1746" s="502"/>
      <c r="G1746" s="502"/>
      <c r="H1746" s="502"/>
      <c r="I1746" s="502"/>
      <c r="J1746" s="512"/>
      <c r="K1746" s="378"/>
      <c r="L1746" s="378"/>
      <c r="M1746" s="477">
        <f>TrialBalanceA!I51</f>
        <v>0</v>
      </c>
      <c r="N1746" s="381"/>
      <c r="O1746" s="478">
        <f>TrialBalanceA!K51</f>
        <v>0</v>
      </c>
      <c r="P1746" s="380"/>
      <c r="R1746" s="432" t="str">
        <f t="shared" si="86"/>
        <v>DELETE</v>
      </c>
    </row>
    <row r="1747" spans="3:18" ht="36" customHeight="1">
      <c r="C1747" s="474"/>
      <c r="D1747" s="502" t="s">
        <v>448</v>
      </c>
      <c r="E1747" s="502"/>
      <c r="F1747" s="502"/>
      <c r="G1747" s="502"/>
      <c r="H1747" s="502"/>
      <c r="I1747" s="502"/>
      <c r="J1747" s="512"/>
      <c r="K1747" s="378"/>
      <c r="L1747" s="378"/>
      <c r="M1747" s="477">
        <f>SUM(TrialBalanceA!I53:I57)</f>
        <v>0</v>
      </c>
      <c r="N1747" s="381"/>
      <c r="O1747" s="478">
        <f>SUM(TrialBalanceA!K53:K57)</f>
        <v>0</v>
      </c>
      <c r="P1747" s="380"/>
      <c r="R1747" s="432" t="str">
        <f t="shared" si="86"/>
        <v>DELETE</v>
      </c>
    </row>
    <row r="1748" spans="3:18" ht="36" customHeight="1">
      <c r="C1748" s="474"/>
      <c r="D1748" s="502" t="s">
        <v>433</v>
      </c>
      <c r="E1748" s="502"/>
      <c r="F1748" s="502"/>
      <c r="G1748" s="502"/>
      <c r="H1748" s="502"/>
      <c r="I1748" s="502"/>
      <c r="J1748" s="512"/>
      <c r="K1748" s="378">
        <f>FS!C$553</f>
        <v>3.2</v>
      </c>
      <c r="L1748" s="378"/>
      <c r="M1748" s="477">
        <f>SUM(TrialBalanceA!I59:I61)</f>
        <v>0</v>
      </c>
      <c r="N1748" s="381"/>
      <c r="O1748" s="478">
        <f>SUM(TrialBalanceA!K59:K61)</f>
        <v>0</v>
      </c>
      <c r="P1748" s="380"/>
      <c r="R1748" s="432" t="str">
        <f t="shared" si="86"/>
        <v>DELETE</v>
      </c>
    </row>
    <row r="1749" spans="3:18" ht="36" customHeight="1">
      <c r="C1749" s="474"/>
      <c r="D1749" s="502" t="s">
        <v>68</v>
      </c>
      <c r="E1749" s="502"/>
      <c r="F1749" s="502"/>
      <c r="G1749" s="502"/>
      <c r="H1749" s="502"/>
      <c r="I1749" s="502"/>
      <c r="J1749" s="512"/>
      <c r="K1749" s="378"/>
      <c r="L1749" s="378"/>
      <c r="M1749" s="477">
        <f>TrialBalanceA!I62</f>
        <v>0</v>
      </c>
      <c r="N1749" s="381"/>
      <c r="O1749" s="478">
        <f>TrialBalanceA!K62</f>
        <v>0</v>
      </c>
      <c r="P1749" s="380"/>
      <c r="R1749" s="432" t="str">
        <f t="shared" si="86"/>
        <v>DELETE</v>
      </c>
    </row>
    <row r="1750" spans="3:18" ht="36" customHeight="1">
      <c r="C1750" s="474"/>
      <c r="D1750" s="502" t="s">
        <v>241</v>
      </c>
      <c r="E1750" s="502"/>
      <c r="F1750" s="502"/>
      <c r="G1750" s="502"/>
      <c r="H1750" s="502"/>
      <c r="I1750" s="502"/>
      <c r="J1750" s="512"/>
      <c r="K1750" s="378"/>
      <c r="L1750" s="378"/>
      <c r="M1750" s="477">
        <f>SUM(TrialBalanceA!I63:I65)</f>
        <v>0</v>
      </c>
      <c r="N1750" s="381"/>
      <c r="O1750" s="478">
        <f>SUM(TrialBalanceA!K63:K65)</f>
        <v>0</v>
      </c>
      <c r="P1750" s="380"/>
      <c r="R1750" s="432" t="str">
        <f t="shared" si="86"/>
        <v>DELETE</v>
      </c>
    </row>
    <row r="1751" spans="3:18" ht="36" customHeight="1">
      <c r="C1751" s="474"/>
      <c r="D1751" s="502" t="s">
        <v>721</v>
      </c>
      <c r="E1751" s="502"/>
      <c r="F1751" s="502"/>
      <c r="G1751" s="502"/>
      <c r="H1751" s="502"/>
      <c r="I1751" s="502"/>
      <c r="J1751" s="512"/>
      <c r="K1751" s="378"/>
      <c r="L1751" s="378"/>
      <c r="M1751" s="477">
        <f>TrialBalanceA!I66+TrialBalanceA!I68</f>
        <v>0</v>
      </c>
      <c r="N1751" s="381"/>
      <c r="O1751" s="478">
        <f>TrialBalanceA!K66+TrialBalanceA!K68</f>
        <v>0</v>
      </c>
      <c r="P1751" s="380"/>
      <c r="R1751" s="432" t="str">
        <f t="shared" si="86"/>
        <v>DELETE</v>
      </c>
    </row>
    <row r="1752" spans="3:18" ht="36" customHeight="1">
      <c r="C1752" s="474"/>
      <c r="D1752" s="502" t="s">
        <v>242</v>
      </c>
      <c r="E1752" s="502"/>
      <c r="F1752" s="502"/>
      <c r="G1752" s="502"/>
      <c r="H1752" s="502"/>
      <c r="I1752" s="502"/>
      <c r="J1752" s="512"/>
      <c r="K1752" s="378"/>
      <c r="L1752" s="378"/>
      <c r="M1752" s="477">
        <f>TrialBalanceA!I69</f>
        <v>0</v>
      </c>
      <c r="N1752" s="381"/>
      <c r="O1752" s="478">
        <f>TrialBalanceA!K69</f>
        <v>0</v>
      </c>
      <c r="P1752" s="380"/>
      <c r="R1752" s="432" t="str">
        <f t="shared" si="86"/>
        <v>DELETE</v>
      </c>
    </row>
    <row r="1753" spans="3:18" ht="36" customHeight="1">
      <c r="C1753" s="474"/>
      <c r="D1753" s="502" t="s">
        <v>356</v>
      </c>
      <c r="E1753" s="502"/>
      <c r="F1753" s="502"/>
      <c r="G1753" s="502"/>
      <c r="H1753" s="502"/>
      <c r="I1753" s="502"/>
      <c r="J1753" s="512"/>
      <c r="K1753" s="378"/>
      <c r="L1753" s="378"/>
      <c r="M1753" s="477">
        <f>TrialBalanceA!I70</f>
        <v>0</v>
      </c>
      <c r="N1753" s="381"/>
      <c r="O1753" s="478">
        <f>TrialBalanceA!K70</f>
        <v>0</v>
      </c>
      <c r="P1753" s="380"/>
      <c r="R1753" s="432" t="str">
        <f t="shared" si="86"/>
        <v>DELETE</v>
      </c>
    </row>
    <row r="1754" spans="3:18" ht="36" customHeight="1">
      <c r="C1754" s="474"/>
      <c r="D1754" s="502">
        <f>TrialBalanceA!C71</f>
        <v>0</v>
      </c>
      <c r="E1754" s="502"/>
      <c r="F1754" s="502"/>
      <c r="G1754" s="502"/>
      <c r="H1754" s="502"/>
      <c r="I1754" s="502"/>
      <c r="J1754" s="512"/>
      <c r="K1754" s="378"/>
      <c r="L1754" s="378"/>
      <c r="M1754" s="477">
        <f>TrialBalanceA!I71</f>
        <v>0</v>
      </c>
      <c r="N1754" s="381"/>
      <c r="O1754" s="478">
        <f>TrialBalanceA!K71</f>
        <v>0</v>
      </c>
      <c r="P1754" s="380"/>
      <c r="R1754" s="432" t="str">
        <f t="shared" si="86"/>
        <v>DELETE</v>
      </c>
    </row>
    <row r="1755" spans="3:18" ht="36" customHeight="1">
      <c r="C1755" s="474"/>
      <c r="D1755" s="502">
        <f>TrialBalanceA!C72</f>
        <v>0</v>
      </c>
      <c r="E1755" s="502"/>
      <c r="F1755" s="502"/>
      <c r="G1755" s="502"/>
      <c r="H1755" s="502"/>
      <c r="I1755" s="502"/>
      <c r="J1755" s="512"/>
      <c r="K1755" s="378"/>
      <c r="L1755" s="378"/>
      <c r="M1755" s="477">
        <f>TrialBalanceA!I72</f>
        <v>0</v>
      </c>
      <c r="N1755" s="381"/>
      <c r="O1755" s="478">
        <f>TrialBalanceA!K72</f>
        <v>0</v>
      </c>
      <c r="P1755" s="380"/>
      <c r="R1755" s="432" t="str">
        <f t="shared" si="86"/>
        <v>DELETE</v>
      </c>
    </row>
    <row r="1756" spans="3:18" ht="36" customHeight="1">
      <c r="C1756" s="474"/>
      <c r="D1756" s="502">
        <f>TrialBalanceA!C73</f>
        <v>0</v>
      </c>
      <c r="E1756" s="502"/>
      <c r="F1756" s="502"/>
      <c r="G1756" s="502"/>
      <c r="H1756" s="502"/>
      <c r="I1756" s="502"/>
      <c r="J1756" s="512"/>
      <c r="K1756" s="378"/>
      <c r="L1756" s="378"/>
      <c r="M1756" s="477">
        <f>TrialBalanceA!I73</f>
        <v>0</v>
      </c>
      <c r="N1756" s="381"/>
      <c r="O1756" s="478">
        <f>TrialBalanceA!K73</f>
        <v>0</v>
      </c>
      <c r="P1756" s="380"/>
      <c r="R1756" s="432" t="str">
        <f t="shared" si="86"/>
        <v>DELETE</v>
      </c>
    </row>
    <row r="1757" spans="3:18" ht="36" customHeight="1">
      <c r="C1757" s="474"/>
      <c r="D1757" s="502">
        <f>TrialBalanceA!C74</f>
        <v>0</v>
      </c>
      <c r="E1757" s="502"/>
      <c r="F1757" s="502"/>
      <c r="G1757" s="502"/>
      <c r="H1757" s="502"/>
      <c r="I1757" s="502"/>
      <c r="J1757" s="512"/>
      <c r="K1757" s="378"/>
      <c r="L1757" s="378"/>
      <c r="M1757" s="477">
        <f>TrialBalanceA!I74</f>
        <v>0</v>
      </c>
      <c r="N1757" s="381"/>
      <c r="O1757" s="478">
        <f>TrialBalanceA!K74</f>
        <v>0</v>
      </c>
      <c r="P1757" s="380"/>
      <c r="R1757" s="432" t="str">
        <f t="shared" si="86"/>
        <v>DELETE</v>
      </c>
    </row>
    <row r="1758" spans="3:18" ht="36" customHeight="1">
      <c r="C1758" s="474"/>
      <c r="D1758" s="502">
        <f>TrialBalanceA!C75</f>
        <v>0</v>
      </c>
      <c r="E1758" s="502"/>
      <c r="F1758" s="502"/>
      <c r="G1758" s="502"/>
      <c r="H1758" s="502"/>
      <c r="I1758" s="502"/>
      <c r="J1758" s="512"/>
      <c r="K1758" s="378"/>
      <c r="L1758" s="378"/>
      <c r="M1758" s="477">
        <f>TrialBalanceA!I75</f>
        <v>0</v>
      </c>
      <c r="N1758" s="381"/>
      <c r="O1758" s="478">
        <f>TrialBalanceA!K75</f>
        <v>0</v>
      </c>
      <c r="P1758" s="380"/>
      <c r="R1758" s="432" t="str">
        <f t="shared" si="86"/>
        <v>DELETE</v>
      </c>
    </row>
    <row r="1759" spans="3:18" ht="36" customHeight="1">
      <c r="C1759" s="474"/>
      <c r="D1759" s="502">
        <f>TrialBalanceA!C76</f>
        <v>0</v>
      </c>
      <c r="E1759" s="502"/>
      <c r="F1759" s="502"/>
      <c r="G1759" s="502"/>
      <c r="H1759" s="502"/>
      <c r="I1759" s="502"/>
      <c r="J1759" s="512"/>
      <c r="K1759" s="378"/>
      <c r="L1759" s="378"/>
      <c r="M1759" s="477">
        <f>TrialBalanceA!I76</f>
        <v>0</v>
      </c>
      <c r="N1759" s="381"/>
      <c r="O1759" s="478">
        <f>TrialBalanceA!K76</f>
        <v>0</v>
      </c>
      <c r="P1759" s="380"/>
      <c r="R1759" s="432" t="str">
        <f t="shared" si="86"/>
        <v>DELETE</v>
      </c>
    </row>
    <row r="1760" spans="3:18" ht="36" customHeight="1">
      <c r="C1760" s="474"/>
      <c r="D1760" s="502">
        <f>TrialBalanceA!C77</f>
        <v>0</v>
      </c>
      <c r="E1760" s="502"/>
      <c r="F1760" s="502"/>
      <c r="G1760" s="502"/>
      <c r="H1760" s="502"/>
      <c r="I1760" s="502"/>
      <c r="J1760" s="512"/>
      <c r="K1760" s="378"/>
      <c r="L1760" s="378"/>
      <c r="M1760" s="477">
        <f>TrialBalanceA!I77</f>
        <v>0</v>
      </c>
      <c r="N1760" s="381"/>
      <c r="O1760" s="478">
        <f>TrialBalanceA!K77</f>
        <v>0</v>
      </c>
      <c r="P1760" s="380"/>
      <c r="R1760" s="432" t="str">
        <f t="shared" si="86"/>
        <v>DELETE</v>
      </c>
    </row>
    <row r="1761" spans="3:26" ht="36" customHeight="1">
      <c r="C1761" s="474"/>
      <c r="D1761" s="502">
        <f>TrialBalanceA!C78</f>
        <v>0</v>
      </c>
      <c r="E1761" s="502"/>
      <c r="F1761" s="502"/>
      <c r="G1761" s="502"/>
      <c r="H1761" s="502"/>
      <c r="I1761" s="502"/>
      <c r="J1761" s="512"/>
      <c r="K1761" s="378"/>
      <c r="L1761" s="378"/>
      <c r="M1761" s="477">
        <f>TrialBalanceA!I78</f>
        <v>0</v>
      </c>
      <c r="N1761" s="381"/>
      <c r="O1761" s="478">
        <f>TrialBalanceA!K78</f>
        <v>0</v>
      </c>
      <c r="P1761" s="380"/>
      <c r="R1761" s="432" t="str">
        <f t="shared" si="86"/>
        <v>DELETE</v>
      </c>
    </row>
    <row r="1762" spans="3:26" ht="36" customHeight="1">
      <c r="C1762" s="474"/>
      <c r="D1762" s="502">
        <f>TrialBalanceA!C79</f>
        <v>0</v>
      </c>
      <c r="E1762" s="502"/>
      <c r="F1762" s="502"/>
      <c r="G1762" s="502"/>
      <c r="H1762" s="502"/>
      <c r="I1762" s="502"/>
      <c r="J1762" s="512"/>
      <c r="K1762" s="378"/>
      <c r="L1762" s="378"/>
      <c r="M1762" s="477">
        <f>TrialBalanceA!I79</f>
        <v>0</v>
      </c>
      <c r="N1762" s="381"/>
      <c r="O1762" s="478">
        <f>TrialBalanceA!K79</f>
        <v>0</v>
      </c>
      <c r="P1762" s="380"/>
      <c r="R1762" s="432" t="str">
        <f t="shared" si="86"/>
        <v>DELETE</v>
      </c>
    </row>
    <row r="1763" spans="3:26" ht="36" customHeight="1">
      <c r="C1763" s="474"/>
      <c r="D1763" s="502">
        <f>TrialBalanceA!C80</f>
        <v>0</v>
      </c>
      <c r="E1763" s="502"/>
      <c r="F1763" s="502"/>
      <c r="G1763" s="502"/>
      <c r="H1763" s="502"/>
      <c r="I1763" s="502"/>
      <c r="J1763" s="512"/>
      <c r="K1763" s="378"/>
      <c r="L1763" s="378"/>
      <c r="M1763" s="477">
        <f>TrialBalanceA!I80</f>
        <v>0</v>
      </c>
      <c r="N1763" s="381"/>
      <c r="O1763" s="478">
        <f>TrialBalanceA!K80</f>
        <v>0</v>
      </c>
      <c r="P1763" s="380"/>
      <c r="R1763" s="432" t="str">
        <f t="shared" si="86"/>
        <v>DELETE</v>
      </c>
    </row>
    <row r="1764" spans="3:26" ht="9" customHeight="1">
      <c r="C1764" s="474"/>
      <c r="D1764" s="502"/>
      <c r="E1764" s="502"/>
      <c r="F1764" s="502"/>
      <c r="G1764" s="502"/>
      <c r="H1764" s="502"/>
      <c r="I1764" s="502"/>
      <c r="J1764" s="512"/>
      <c r="K1764" s="378"/>
      <c r="L1764" s="378"/>
      <c r="M1764" s="383"/>
      <c r="N1764" s="384"/>
      <c r="O1764" s="479"/>
      <c r="P1764" s="380"/>
      <c r="R1764" s="432" t="str">
        <f>R1733</f>
        <v>DELETE</v>
      </c>
    </row>
    <row r="1765" spans="3:26" ht="9" customHeight="1">
      <c r="C1765" s="474"/>
      <c r="D1765" s="502"/>
      <c r="E1765" s="502"/>
      <c r="F1765" s="502"/>
      <c r="G1765" s="502"/>
      <c r="H1765" s="502"/>
      <c r="I1765" s="502"/>
      <c r="J1765" s="512"/>
      <c r="K1765" s="378"/>
      <c r="L1765" s="378"/>
      <c r="M1765" s="384"/>
      <c r="N1765" s="384"/>
      <c r="O1765" s="384"/>
      <c r="P1765" s="380"/>
      <c r="R1765" s="432" t="str">
        <f t="shared" ref="R1765:R1785" si="87">R$1688</f>
        <v>DELETE</v>
      </c>
    </row>
    <row r="1766" spans="3:26" ht="9" customHeight="1">
      <c r="C1766" s="474"/>
      <c r="D1766" s="502"/>
      <c r="E1766" s="502"/>
      <c r="F1766" s="502"/>
      <c r="G1766" s="502"/>
      <c r="H1766" s="502"/>
      <c r="I1766" s="502"/>
      <c r="J1766" s="512"/>
      <c r="K1766" s="378"/>
      <c r="L1766" s="378"/>
      <c r="M1766" s="381"/>
      <c r="N1766" s="381"/>
      <c r="O1766" s="381"/>
      <c r="P1766" s="380"/>
      <c r="R1766" s="432" t="str">
        <f t="shared" si="87"/>
        <v>DELETE</v>
      </c>
    </row>
    <row r="1767" spans="3:26" ht="36" customHeight="1">
      <c r="D1767" s="518" t="str">
        <f>IF((Y1767+Z1767)=3,"Operating profit/(loss)",(IF((Y1767+Z1767=4),"Operating profit","Operating loss")))</f>
        <v>Operating profit</v>
      </c>
      <c r="E1767" s="502"/>
      <c r="F1767" s="502"/>
      <c r="G1767" s="502"/>
      <c r="H1767" s="502"/>
      <c r="I1767" s="502"/>
      <c r="J1767" s="512"/>
      <c r="K1767" s="378"/>
      <c r="L1767" s="378"/>
      <c r="M1767" s="381">
        <f>SUM(S1700:S1765)</f>
        <v>0</v>
      </c>
      <c r="N1767" s="381"/>
      <c r="O1767" s="381">
        <f>SUM(U1700:U1765)</f>
        <v>0</v>
      </c>
      <c r="P1767" s="380"/>
      <c r="R1767" s="432" t="str">
        <f t="shared" si="87"/>
        <v>DELETE</v>
      </c>
      <c r="Y1767" s="416">
        <f>IF(M1767&lt;0,1,IF(M1767=0,IF(O1767&lt;0,1,2),2))</f>
        <v>2</v>
      </c>
      <c r="Z1767" s="416">
        <f>IF(O1767&lt;0,1,IF(O1767=0,IF(M1767&lt;0,1,2),2))</f>
        <v>2</v>
      </c>
    </row>
    <row r="1768" spans="3:26" ht="36" customHeight="1">
      <c r="C1768" s="474"/>
      <c r="D1768" s="502"/>
      <c r="E1768" s="502" t="s">
        <v>244</v>
      </c>
      <c r="F1768" s="502"/>
      <c r="G1768" s="502"/>
      <c r="H1768" s="502"/>
      <c r="I1768" s="502"/>
      <c r="J1768" s="512"/>
      <c r="K1768" s="378"/>
      <c r="L1768" s="378"/>
      <c r="M1768" s="381"/>
      <c r="N1768" s="381"/>
      <c r="O1768" s="381"/>
      <c r="P1768" s="380"/>
      <c r="R1768" s="432" t="str">
        <f t="shared" si="87"/>
        <v>DELETE</v>
      </c>
    </row>
    <row r="1769" spans="3:26" ht="36" customHeight="1">
      <c r="C1769" s="474"/>
      <c r="D1769" s="502"/>
      <c r="E1769" s="502"/>
      <c r="F1769" s="502"/>
      <c r="G1769" s="502"/>
      <c r="H1769" s="502"/>
      <c r="I1769" s="502"/>
      <c r="J1769" s="512"/>
      <c r="K1769" s="378"/>
      <c r="L1769" s="378"/>
      <c r="M1769" s="381"/>
      <c r="N1769" s="381"/>
      <c r="O1769" s="381"/>
      <c r="P1769" s="380"/>
      <c r="R1769" s="432" t="str">
        <f t="shared" si="87"/>
        <v>DELETE</v>
      </c>
    </row>
    <row r="1770" spans="3:26" ht="36" customHeight="1">
      <c r="C1770" s="474"/>
      <c r="D1770" s="502"/>
      <c r="E1770" s="502"/>
      <c r="F1770" s="502"/>
      <c r="G1770" s="502"/>
      <c r="H1770" s="502"/>
      <c r="I1770" s="502"/>
      <c r="J1770" s="512"/>
      <c r="K1770" s="378"/>
      <c r="L1770" s="378"/>
      <c r="M1770" s="381"/>
      <c r="N1770" s="381"/>
      <c r="O1770" s="381"/>
      <c r="P1770" s="380"/>
      <c r="R1770" s="432" t="str">
        <f t="shared" si="87"/>
        <v>DELETE</v>
      </c>
    </row>
    <row r="1771" spans="3:26" ht="36" customHeight="1">
      <c r="C1771" s="474"/>
      <c r="D1771" s="502"/>
      <c r="E1771" s="502"/>
      <c r="F1771" s="502"/>
      <c r="G1771" s="502"/>
      <c r="H1771" s="502"/>
      <c r="I1771" s="502"/>
      <c r="J1771" s="512"/>
      <c r="K1771" s="378"/>
      <c r="L1771" s="378"/>
      <c r="M1771" s="399"/>
      <c r="N1771" s="399"/>
      <c r="O1771" s="399"/>
      <c r="P1771" s="426"/>
      <c r="R1771" s="432" t="str">
        <f t="shared" si="87"/>
        <v>DELETE</v>
      </c>
    </row>
    <row r="1772" spans="3:26" ht="36" customHeight="1">
      <c r="C1772" s="474"/>
      <c r="D1772" s="502"/>
      <c r="E1772" s="502"/>
      <c r="F1772" s="502"/>
      <c r="G1772" s="502"/>
      <c r="H1772" s="502"/>
      <c r="I1772" s="502"/>
      <c r="J1772" s="512"/>
      <c r="K1772" s="378"/>
      <c r="L1772" s="378"/>
      <c r="M1772" s="381"/>
      <c r="N1772" s="381"/>
      <c r="O1772" s="381"/>
      <c r="P1772" s="380"/>
      <c r="R1772" s="432" t="str">
        <f t="shared" si="87"/>
        <v>DELETE</v>
      </c>
    </row>
    <row r="1773" spans="3:26" ht="36" customHeight="1">
      <c r="C1773" s="474"/>
      <c r="D1773" s="502"/>
      <c r="E1773" s="502"/>
      <c r="F1773" s="502"/>
      <c r="G1773" s="502"/>
      <c r="H1773" s="502"/>
      <c r="I1773" s="502"/>
      <c r="J1773" s="512"/>
      <c r="K1773" s="378"/>
      <c r="L1773" s="378"/>
      <c r="M1773" s="381"/>
      <c r="N1773" s="381"/>
      <c r="O1773" s="381" t="s">
        <v>102</v>
      </c>
      <c r="P1773" s="380"/>
      <c r="Q1773" s="378">
        <f>MAX($Q$1688:Q1772)+1</f>
        <v>2</v>
      </c>
      <c r="R1773" s="432" t="str">
        <f t="shared" si="87"/>
        <v>DELETE</v>
      </c>
    </row>
    <row r="1774" spans="3:26" ht="36" customHeight="1">
      <c r="C1774" s="474"/>
      <c r="D1774" s="501" t="str">
        <f>Criteria!E9</f>
        <v>ABC PARTNERSHIP</v>
      </c>
      <c r="E1774" s="502"/>
      <c r="F1774" s="502"/>
      <c r="G1774" s="502"/>
      <c r="H1774" s="502"/>
      <c r="I1774" s="502"/>
      <c r="J1774" s="512"/>
      <c r="K1774" s="378"/>
      <c r="L1774" s="378"/>
      <c r="M1774" s="381"/>
      <c r="N1774" s="381"/>
      <c r="O1774" s="431"/>
      <c r="R1774" s="432" t="str">
        <f t="shared" si="87"/>
        <v>DELETE</v>
      </c>
    </row>
    <row r="1775" spans="3:26" ht="36" customHeight="1">
      <c r="C1775" s="474"/>
      <c r="D1775" s="501" t="str">
        <f>CONCATENATE("T/A ",Criteria!E14)</f>
        <v>T/A SEAFRONT RESTAURANT</v>
      </c>
      <c r="E1775" s="502"/>
      <c r="F1775" s="502"/>
      <c r="G1775" s="502"/>
      <c r="H1775" s="502"/>
      <c r="I1775" s="502"/>
      <c r="J1775" s="512"/>
      <c r="K1775" s="378"/>
      <c r="L1775" s="378"/>
      <c r="M1775" s="381"/>
      <c r="N1775" s="381"/>
      <c r="O1775" s="381"/>
      <c r="P1775" s="380"/>
      <c r="R1775" s="432" t="str">
        <f t="shared" si="87"/>
        <v>DELETE</v>
      </c>
    </row>
    <row r="1776" spans="3:26" ht="36" customHeight="1">
      <c r="C1776" s="474"/>
      <c r="D1776" s="502"/>
      <c r="E1776" s="502"/>
      <c r="F1776" s="502"/>
      <c r="G1776" s="502"/>
      <c r="H1776" s="502"/>
      <c r="I1776" s="502"/>
      <c r="J1776" s="512"/>
      <c r="K1776" s="378"/>
      <c r="L1776" s="378"/>
      <c r="M1776" s="381"/>
      <c r="N1776" s="381"/>
      <c r="O1776" s="381"/>
      <c r="P1776" s="380"/>
      <c r="R1776" s="432" t="str">
        <f t="shared" si="87"/>
        <v>DELETE</v>
      </c>
    </row>
    <row r="1777" spans="3:26" ht="36" customHeight="1">
      <c r="C1777" s="474"/>
      <c r="D1777" s="501" t="s">
        <v>98</v>
      </c>
      <c r="E1777" s="502"/>
      <c r="F1777" s="502"/>
      <c r="G1777" s="502"/>
      <c r="H1777" s="502"/>
      <c r="I1777" s="502"/>
      <c r="J1777" s="512"/>
      <c r="K1777" s="378"/>
      <c r="L1777" s="378"/>
      <c r="M1777" s="381"/>
      <c r="N1777" s="381"/>
      <c r="O1777" s="381"/>
      <c r="P1777" s="380"/>
      <c r="R1777" s="432" t="str">
        <f t="shared" si="87"/>
        <v>DELETE</v>
      </c>
    </row>
    <row r="1778" spans="3:26" ht="36" customHeight="1">
      <c r="C1778" s="474"/>
      <c r="D1778" s="501" t="str">
        <f>D1695</f>
        <v>28 FEBRUARY 2026</v>
      </c>
      <c r="E1778" s="502"/>
      <c r="F1778" s="502"/>
      <c r="G1778" s="502"/>
      <c r="H1778" s="502"/>
      <c r="I1778" s="502"/>
      <c r="J1778" s="502" t="s">
        <v>107</v>
      </c>
      <c r="K1778" s="378"/>
      <c r="L1778" s="378"/>
      <c r="M1778" s="381"/>
      <c r="N1778" s="381"/>
      <c r="O1778" s="381"/>
      <c r="P1778" s="380"/>
      <c r="R1778" s="432" t="str">
        <f t="shared" si="87"/>
        <v>DELETE</v>
      </c>
    </row>
    <row r="1779" spans="3:26" ht="36" customHeight="1">
      <c r="C1779" s="474"/>
      <c r="D1779" s="502"/>
      <c r="E1779" s="502"/>
      <c r="F1779" s="502"/>
      <c r="G1779" s="502"/>
      <c r="H1779" s="502"/>
      <c r="I1779" s="502"/>
      <c r="J1779" s="512"/>
      <c r="K1779" s="390"/>
      <c r="L1779" s="390"/>
      <c r="M1779" s="384"/>
      <c r="N1779" s="384"/>
      <c r="O1779" s="384"/>
      <c r="P1779" s="380"/>
      <c r="R1779" s="432" t="str">
        <f t="shared" si="87"/>
        <v>DELETE</v>
      </c>
    </row>
    <row r="1780" spans="3:26" ht="36" customHeight="1">
      <c r="C1780" s="474"/>
      <c r="D1780" s="515"/>
      <c r="E1780" s="515"/>
      <c r="F1780" s="515"/>
      <c r="G1780" s="515"/>
      <c r="H1780" s="515"/>
      <c r="I1780" s="515"/>
      <c r="J1780" s="526"/>
      <c r="M1780" s="449"/>
      <c r="N1780" s="449"/>
      <c r="O1780" s="449"/>
      <c r="P1780" s="401"/>
      <c r="Q1780" s="442"/>
      <c r="R1780" s="432" t="str">
        <f t="shared" si="87"/>
        <v>DELETE</v>
      </c>
    </row>
    <row r="1781" spans="3:26" ht="36" customHeight="1">
      <c r="C1781" s="474"/>
      <c r="D1781" s="502"/>
      <c r="E1781" s="502"/>
      <c r="F1781" s="502"/>
      <c r="G1781" s="502"/>
      <c r="H1781" s="502"/>
      <c r="I1781" s="502"/>
      <c r="J1781" s="512"/>
      <c r="K1781" s="378" t="s">
        <v>1025</v>
      </c>
      <c r="L1781" s="378"/>
      <c r="M1781" s="379">
        <f>Criteria!E20</f>
        <v>2026</v>
      </c>
      <c r="N1781" s="379"/>
      <c r="O1781" s="379">
        <f>Criteria!E25</f>
        <v>2025</v>
      </c>
      <c r="P1781" s="380"/>
      <c r="R1781" s="432" t="str">
        <f t="shared" si="87"/>
        <v>DELETE</v>
      </c>
    </row>
    <row r="1782" spans="3:26" ht="36" customHeight="1">
      <c r="C1782" s="474"/>
      <c r="D1782" s="502"/>
      <c r="E1782" s="502"/>
      <c r="F1782" s="502"/>
      <c r="G1782" s="502"/>
      <c r="H1782" s="502"/>
      <c r="I1782" s="502"/>
      <c r="J1782" s="512"/>
      <c r="K1782" s="378"/>
      <c r="L1782" s="378"/>
      <c r="M1782" s="381"/>
      <c r="N1782" s="381"/>
      <c r="O1782" s="381"/>
      <c r="P1782" s="380"/>
      <c r="R1782" s="432" t="str">
        <f t="shared" si="87"/>
        <v>DELETE</v>
      </c>
    </row>
    <row r="1783" spans="3:26" ht="36" customHeight="1">
      <c r="D1783" s="518" t="str">
        <f>IF((Y1783+Z1783)=3,"Operating profit/(loss)",(IF((Y1783+Z1783=4),"Operating profit","Operating loss")))</f>
        <v>Operating profit</v>
      </c>
      <c r="E1783" s="502"/>
      <c r="F1783" s="502"/>
      <c r="G1783" s="502"/>
      <c r="H1783" s="502"/>
      <c r="I1783" s="502"/>
      <c r="J1783" s="512"/>
      <c r="K1783" s="378"/>
      <c r="L1783" s="378"/>
      <c r="M1783" s="381">
        <f>SUM(S1700:S1764)</f>
        <v>0</v>
      </c>
      <c r="N1783" s="381"/>
      <c r="O1783" s="381">
        <f>SUM(U1700:U1764)</f>
        <v>0</v>
      </c>
      <c r="P1783" s="380"/>
      <c r="R1783" s="432" t="str">
        <f t="shared" si="87"/>
        <v>DELETE</v>
      </c>
      <c r="V1783" s="416" t="b">
        <f>M1783=M1767</f>
        <v>1</v>
      </c>
      <c r="X1783" s="416" t="b">
        <f>O1783=O1767</f>
        <v>1</v>
      </c>
      <c r="Y1783" s="416">
        <f>IF(M1783&lt;0,1,IF(M1783=0,IF(O1783&lt;0,1,2),2))</f>
        <v>2</v>
      </c>
      <c r="Z1783" s="416">
        <f>IF(O1783&lt;0,1,IF(O1783=0,IF(M1783&lt;0,1,2),2))</f>
        <v>2</v>
      </c>
    </row>
    <row r="1784" spans="3:26" ht="36" customHeight="1">
      <c r="C1784" s="474"/>
      <c r="D1784" s="502"/>
      <c r="E1784" s="502" t="s">
        <v>245</v>
      </c>
      <c r="F1784" s="502"/>
      <c r="G1784" s="502"/>
      <c r="H1784" s="502"/>
      <c r="I1784" s="502"/>
      <c r="J1784" s="512"/>
      <c r="K1784" s="378"/>
      <c r="L1784" s="378"/>
      <c r="M1784" s="381"/>
      <c r="N1784" s="381"/>
      <c r="O1784" s="381"/>
      <c r="P1784" s="380"/>
      <c r="R1784" s="432" t="str">
        <f t="shared" si="87"/>
        <v>DELETE</v>
      </c>
    </row>
    <row r="1785" spans="3:26" ht="36" customHeight="1">
      <c r="C1785" s="474"/>
      <c r="D1785" s="502"/>
      <c r="E1785" s="502"/>
      <c r="F1785" s="502"/>
      <c r="G1785" s="502"/>
      <c r="H1785" s="502"/>
      <c r="I1785" s="502"/>
      <c r="J1785" s="512"/>
      <c r="K1785" s="378"/>
      <c r="L1785" s="378"/>
      <c r="M1785" s="381"/>
      <c r="N1785" s="381"/>
      <c r="O1785" s="381"/>
      <c r="P1785" s="380"/>
      <c r="R1785" s="432" t="str">
        <f t="shared" si="87"/>
        <v>DELETE</v>
      </c>
    </row>
    <row r="1786" spans="3:26" ht="36" customHeight="1">
      <c r="D1786" s="501" t="s">
        <v>1048</v>
      </c>
      <c r="E1786" s="502"/>
      <c r="F1786" s="502"/>
      <c r="G1786" s="502"/>
      <c r="H1786" s="502"/>
      <c r="I1786" s="502"/>
      <c r="J1786" s="512"/>
      <c r="K1786" s="378"/>
      <c r="L1786" s="378"/>
      <c r="M1786" s="381">
        <f>SUM(M1789:M1821)</f>
        <v>0</v>
      </c>
      <c r="N1786" s="381"/>
      <c r="O1786" s="381">
        <f>SUM(O1789:O1821)</f>
        <v>0</v>
      </c>
      <c r="P1786" s="380"/>
      <c r="R1786" s="432" t="str">
        <f t="shared" ref="R1786" si="88">IF(R$1688="DELETE","DELETE",IF(M1786+O1786=0,"DELETE"," "))</f>
        <v>DELETE</v>
      </c>
      <c r="S1786" s="419">
        <f>-M1786</f>
        <v>0</v>
      </c>
      <c r="T1786" s="419"/>
      <c r="U1786" s="419">
        <f>-O1786</f>
        <v>0</v>
      </c>
      <c r="V1786" s="419"/>
      <c r="W1786" s="419"/>
      <c r="X1786" s="419"/>
    </row>
    <row r="1787" spans="3:26" ht="9" customHeight="1">
      <c r="C1787" s="474"/>
      <c r="D1787" s="502"/>
      <c r="E1787" s="502"/>
      <c r="F1787" s="502"/>
      <c r="G1787" s="502"/>
      <c r="H1787" s="502"/>
      <c r="I1787" s="502"/>
      <c r="J1787" s="512"/>
      <c r="K1787" s="378"/>
      <c r="L1787" s="378"/>
      <c r="M1787" s="381"/>
      <c r="N1787" s="381"/>
      <c r="O1787" s="381"/>
      <c r="P1787" s="380"/>
      <c r="R1787" s="432" t="str">
        <f>R1786</f>
        <v>DELETE</v>
      </c>
    </row>
    <row r="1788" spans="3:26" ht="9" customHeight="1">
      <c r="C1788" s="474"/>
      <c r="D1788" s="502"/>
      <c r="E1788" s="502"/>
      <c r="F1788" s="502"/>
      <c r="G1788" s="502"/>
      <c r="H1788" s="502"/>
      <c r="I1788" s="502"/>
      <c r="J1788" s="512"/>
      <c r="K1788" s="378"/>
      <c r="L1788" s="378"/>
      <c r="M1788" s="475"/>
      <c r="N1788" s="382"/>
      <c r="O1788" s="476"/>
      <c r="P1788" s="380"/>
      <c r="R1788" s="432" t="str">
        <f>R1787</f>
        <v>DELETE</v>
      </c>
    </row>
    <row r="1789" spans="3:26" ht="36" customHeight="1">
      <c r="C1789" s="474"/>
      <c r="D1789" s="502" t="s">
        <v>198</v>
      </c>
      <c r="E1789" s="502"/>
      <c r="F1789" s="502"/>
      <c r="G1789" s="502"/>
      <c r="H1789" s="502"/>
      <c r="I1789" s="502"/>
      <c r="J1789" s="512"/>
      <c r="K1789" s="378"/>
      <c r="L1789" s="378"/>
      <c r="M1789" s="477">
        <f>SUM(TrialBalanceA!I95:I98)</f>
        <v>0</v>
      </c>
      <c r="N1789" s="381"/>
      <c r="O1789" s="478">
        <f>SUM(TrialBalanceA!K95:K98)</f>
        <v>0</v>
      </c>
      <c r="P1789" s="380"/>
      <c r="R1789" s="432" t="str">
        <f t="shared" ref="R1789:R1819" si="89">IF(R$1688="DELETE","DELETE",IF(M1789+O1789=0,"DELETE"," "))</f>
        <v>DELETE</v>
      </c>
    </row>
    <row r="1790" spans="3:26" ht="36" customHeight="1">
      <c r="C1790" s="474"/>
      <c r="D1790" s="502" t="s">
        <v>202</v>
      </c>
      <c r="E1790" s="502"/>
      <c r="F1790" s="502"/>
      <c r="G1790" s="502"/>
      <c r="H1790" s="502"/>
      <c r="I1790" s="502"/>
      <c r="J1790" s="512"/>
      <c r="K1790" s="378"/>
      <c r="L1790" s="378"/>
      <c r="M1790" s="477">
        <f>TrialBalanceA!I100</f>
        <v>0</v>
      </c>
      <c r="N1790" s="381"/>
      <c r="O1790" s="478">
        <f>TrialBalanceA!K100</f>
        <v>0</v>
      </c>
      <c r="P1790" s="380"/>
      <c r="R1790" s="432" t="str">
        <f>IF(R$1688="DELETE","DELETE",IF(M1790+O1790=0,"DELETE"," "))</f>
        <v>DELETE</v>
      </c>
    </row>
    <row r="1791" spans="3:26" ht="36" customHeight="1">
      <c r="C1791" s="474"/>
      <c r="D1791" s="502" t="s">
        <v>200</v>
      </c>
      <c r="E1791" s="502"/>
      <c r="F1791" s="502"/>
      <c r="G1791" s="502"/>
      <c r="H1791" s="502"/>
      <c r="I1791" s="502"/>
      <c r="J1791" s="512"/>
      <c r="K1791" s="378"/>
      <c r="L1791" s="378"/>
      <c r="M1791" s="477">
        <f>TrialBalanceA!I99</f>
        <v>0</v>
      </c>
      <c r="N1791" s="381"/>
      <c r="O1791" s="478">
        <f>TrialBalanceA!K99</f>
        <v>0</v>
      </c>
      <c r="P1791" s="380"/>
      <c r="R1791" s="432" t="str">
        <f>IF(R$1688="DELETE","DELETE",IF(M1791+O1791=0,"DELETE"," "))</f>
        <v>DELETE</v>
      </c>
    </row>
    <row r="1792" spans="3:26" ht="36" customHeight="1">
      <c r="C1792" s="474"/>
      <c r="D1792" s="502" t="s">
        <v>246</v>
      </c>
      <c r="E1792" s="502"/>
      <c r="F1792" s="502"/>
      <c r="G1792" s="502"/>
      <c r="H1792" s="502"/>
      <c r="I1792" s="502"/>
      <c r="J1792" s="512"/>
      <c r="K1792" s="378"/>
      <c r="L1792" s="378"/>
      <c r="M1792" s="477">
        <f>TrialBalanceA!I101</f>
        <v>0</v>
      </c>
      <c r="N1792" s="381"/>
      <c r="O1792" s="478">
        <f>TrialBalanceA!K101</f>
        <v>0</v>
      </c>
      <c r="P1792" s="380"/>
      <c r="R1792" s="432" t="str">
        <f t="shared" si="89"/>
        <v>DELETE</v>
      </c>
    </row>
    <row r="1793" spans="3:18" ht="36" customHeight="1">
      <c r="C1793" s="474"/>
      <c r="D1793" s="502" t="s">
        <v>205</v>
      </c>
      <c r="E1793" s="502"/>
      <c r="F1793" s="502"/>
      <c r="G1793" s="502"/>
      <c r="H1793" s="502"/>
      <c r="I1793" s="502"/>
      <c r="J1793" s="512"/>
      <c r="K1793" s="378"/>
      <c r="L1793" s="378"/>
      <c r="M1793" s="477">
        <f>TrialBalanceA!I102</f>
        <v>0</v>
      </c>
      <c r="N1793" s="381"/>
      <c r="O1793" s="478">
        <f>TrialBalanceA!K102</f>
        <v>0</v>
      </c>
      <c r="P1793" s="380"/>
      <c r="R1793" s="432" t="str">
        <f t="shared" si="89"/>
        <v>DELETE</v>
      </c>
    </row>
    <row r="1794" spans="3:18" ht="36" customHeight="1">
      <c r="C1794" s="474"/>
      <c r="D1794" s="502" t="s">
        <v>722</v>
      </c>
      <c r="E1794" s="502"/>
      <c r="F1794" s="502"/>
      <c r="G1794" s="502"/>
      <c r="H1794" s="502"/>
      <c r="I1794" s="502"/>
      <c r="J1794" s="512"/>
      <c r="K1794" s="378"/>
      <c r="L1794" s="378"/>
      <c r="M1794" s="477">
        <f>TrialBalanceA!I103</f>
        <v>0</v>
      </c>
      <c r="N1794" s="381"/>
      <c r="O1794" s="478">
        <f>TrialBalanceA!K103</f>
        <v>0</v>
      </c>
      <c r="P1794" s="380"/>
      <c r="R1794" s="432" t="str">
        <f t="shared" si="89"/>
        <v>DELETE</v>
      </c>
    </row>
    <row r="1795" spans="3:18" ht="36" customHeight="1">
      <c r="C1795" s="474"/>
      <c r="D1795" s="502" t="s">
        <v>258</v>
      </c>
      <c r="E1795" s="502"/>
      <c r="F1795" s="502"/>
      <c r="G1795" s="502"/>
      <c r="H1795" s="502"/>
      <c r="I1795" s="502"/>
      <c r="J1795" s="512"/>
      <c r="K1795" s="378">
        <f>C$586</f>
        <v>3.3000000000000003</v>
      </c>
      <c r="L1795" s="378"/>
      <c r="M1795" s="477">
        <f>SUM(TrialBalanceA!I105:I106)</f>
        <v>0</v>
      </c>
      <c r="N1795" s="381"/>
      <c r="O1795" s="478">
        <f>SUM(TrialBalanceA!K105:K106)</f>
        <v>0</v>
      </c>
      <c r="P1795" s="380"/>
      <c r="R1795" s="432" t="str">
        <f t="shared" si="89"/>
        <v>DELETE</v>
      </c>
    </row>
    <row r="1796" spans="3:18" ht="36" customHeight="1">
      <c r="C1796" s="474"/>
      <c r="D1796" s="502" t="s">
        <v>247</v>
      </c>
      <c r="E1796" s="502"/>
      <c r="F1796" s="502"/>
      <c r="G1796" s="502"/>
      <c r="H1796" s="502"/>
      <c r="I1796" s="502"/>
      <c r="J1796" s="512"/>
      <c r="K1796" s="378"/>
      <c r="L1796" s="378"/>
      <c r="M1796" s="477">
        <f>TrialBalanceA!I113</f>
        <v>0</v>
      </c>
      <c r="N1796" s="381"/>
      <c r="O1796" s="478">
        <f>TrialBalanceA!K113</f>
        <v>0</v>
      </c>
      <c r="P1796" s="380"/>
      <c r="R1796" s="432" t="str">
        <f t="shared" si="89"/>
        <v>DELETE</v>
      </c>
    </row>
    <row r="1797" spans="3:18" ht="36" customHeight="1">
      <c r="C1797" s="474"/>
      <c r="D1797" s="502" t="s">
        <v>342</v>
      </c>
      <c r="E1797" s="502"/>
      <c r="F1797" s="502"/>
      <c r="G1797" s="502"/>
      <c r="H1797" s="502"/>
      <c r="I1797" s="502"/>
      <c r="J1797" s="512"/>
      <c r="K1797" s="378"/>
      <c r="L1797" s="378"/>
      <c r="M1797" s="477">
        <f>TrialBalanceA!I114</f>
        <v>0</v>
      </c>
      <c r="N1797" s="381"/>
      <c r="O1797" s="478">
        <f>TrialBalanceA!K114</f>
        <v>0</v>
      </c>
      <c r="P1797" s="380"/>
      <c r="R1797" s="432" t="str">
        <f t="shared" si="89"/>
        <v>DELETE</v>
      </c>
    </row>
    <row r="1798" spans="3:18" ht="36" customHeight="1">
      <c r="C1798" s="474"/>
      <c r="D1798" s="502" t="s">
        <v>299</v>
      </c>
      <c r="E1798" s="502"/>
      <c r="F1798" s="502"/>
      <c r="G1798" s="502"/>
      <c r="H1798" s="502"/>
      <c r="I1798" s="502"/>
      <c r="J1798" s="512"/>
      <c r="K1798" s="378"/>
      <c r="L1798" s="378"/>
      <c r="M1798" s="477">
        <f>TrialBalanceA!I115</f>
        <v>0</v>
      </c>
      <c r="N1798" s="381"/>
      <c r="O1798" s="478">
        <f>TrialBalanceA!K115</f>
        <v>0</v>
      </c>
      <c r="P1798" s="380"/>
      <c r="R1798" s="432" t="str">
        <f t="shared" si="89"/>
        <v>DELETE</v>
      </c>
    </row>
    <row r="1799" spans="3:18" ht="36" customHeight="1">
      <c r="C1799" s="474"/>
      <c r="D1799" s="502" t="s">
        <v>344</v>
      </c>
      <c r="E1799" s="502"/>
      <c r="F1799" s="502"/>
      <c r="G1799" s="502"/>
      <c r="H1799" s="502"/>
      <c r="I1799" s="502"/>
      <c r="J1799" s="512"/>
      <c r="K1799" s="378"/>
      <c r="L1799" s="378"/>
      <c r="M1799" s="477">
        <f>TrialBalanceA!I116</f>
        <v>0</v>
      </c>
      <c r="N1799" s="381"/>
      <c r="O1799" s="478">
        <f>TrialBalanceA!K116</f>
        <v>0</v>
      </c>
      <c r="P1799" s="380"/>
      <c r="R1799" s="432" t="str">
        <f t="shared" si="89"/>
        <v>DELETE</v>
      </c>
    </row>
    <row r="1800" spans="3:18" ht="36" customHeight="1">
      <c r="C1800" s="474"/>
      <c r="D1800" s="502" t="s">
        <v>915</v>
      </c>
      <c r="E1800" s="502"/>
      <c r="F1800" s="502"/>
      <c r="G1800" s="502"/>
      <c r="H1800" s="502"/>
      <c r="I1800" s="502"/>
      <c r="J1800" s="512"/>
      <c r="K1800" s="378"/>
      <c r="L1800" s="378"/>
      <c r="M1800" s="477">
        <f>TrialBalanceA!I137</f>
        <v>0</v>
      </c>
      <c r="N1800" s="381"/>
      <c r="O1800" s="478">
        <f>TrialBalanceA!K137</f>
        <v>0</v>
      </c>
      <c r="P1800" s="380"/>
      <c r="R1800" s="432" t="str">
        <f t="shared" ref="R1800" si="90">IF(R$1688="DELETE","DELETE",IF(M1800+O1800=0,"DELETE"," "))</f>
        <v>DELETE</v>
      </c>
    </row>
    <row r="1801" spans="3:18" ht="36" customHeight="1">
      <c r="C1801" s="474"/>
      <c r="D1801" s="502" t="s">
        <v>443</v>
      </c>
      <c r="E1801" s="502"/>
      <c r="F1801" s="502"/>
      <c r="G1801" s="502"/>
      <c r="H1801" s="502"/>
      <c r="I1801" s="502"/>
      <c r="J1801" s="512"/>
      <c r="K1801" s="378"/>
      <c r="L1801" s="378"/>
      <c r="M1801" s="477">
        <f>TrialBalanceA!I117+TrialBalanceA!I118</f>
        <v>0</v>
      </c>
      <c r="N1801" s="381"/>
      <c r="O1801" s="478">
        <f>TrialBalanceA!K117+TrialBalanceA!K118</f>
        <v>0</v>
      </c>
      <c r="P1801" s="380"/>
      <c r="R1801" s="432" t="str">
        <f t="shared" si="89"/>
        <v>DELETE</v>
      </c>
    </row>
    <row r="1802" spans="3:18" ht="36" customHeight="1">
      <c r="C1802" s="474"/>
      <c r="D1802" s="502" t="s">
        <v>465</v>
      </c>
      <c r="E1802" s="502"/>
      <c r="F1802" s="502"/>
      <c r="G1802" s="502"/>
      <c r="H1802" s="502"/>
      <c r="I1802" s="502"/>
      <c r="J1802" s="512"/>
      <c r="K1802" s="378"/>
      <c r="L1802" s="378"/>
      <c r="M1802" s="477">
        <f>IF(TrialBalanceA!I91&gt;0,TrialBalanceA!I91,0)</f>
        <v>0</v>
      </c>
      <c r="N1802" s="381"/>
      <c r="O1802" s="478">
        <f>IF(TrialBalanceA!K91&gt;0,TrialBalanceA!K91,0)</f>
        <v>0</v>
      </c>
      <c r="P1802" s="380"/>
      <c r="R1802" s="432" t="str">
        <f>IF(R$1688="DELETE","DELETE",IF(M1802+O1802=0,"DELETE"," "))</f>
        <v>DELETE</v>
      </c>
    </row>
    <row r="1803" spans="3:18" ht="36" customHeight="1">
      <c r="C1803" s="474"/>
      <c r="D1803" s="502" t="str">
        <f>IF(MAX(Criteria!H37:H40)&gt;1,"Partners' remuneration","Partner's remuneration")</f>
        <v>Partners' remuneration</v>
      </c>
      <c r="E1803" s="502"/>
      <c r="F1803" s="502"/>
      <c r="G1803" s="502"/>
      <c r="H1803" s="502"/>
      <c r="I1803" s="502"/>
      <c r="J1803" s="512"/>
      <c r="K1803" s="378">
        <f>C$525</f>
        <v>3.1</v>
      </c>
      <c r="L1803" s="378"/>
      <c r="M1803" s="477">
        <f>SUM(TrialBalanceA!I108:I112)</f>
        <v>0</v>
      </c>
      <c r="N1803" s="381"/>
      <c r="O1803" s="478">
        <f>SUM(TrialBalanceA!K108:K112)</f>
        <v>0</v>
      </c>
      <c r="P1803" s="380"/>
      <c r="R1803" s="432" t="str">
        <f>IF(R$1688="DELETE","DELETE",IF(M1803+O1803=0,"DELETE"," "))</f>
        <v>DELETE</v>
      </c>
    </row>
    <row r="1804" spans="3:18" ht="36" customHeight="1">
      <c r="C1804" s="474"/>
      <c r="D1804" s="502" t="s">
        <v>723</v>
      </c>
      <c r="E1804" s="502"/>
      <c r="F1804" s="502"/>
      <c r="G1804" s="502"/>
      <c r="H1804" s="502"/>
      <c r="I1804" s="502"/>
      <c r="J1804" s="512"/>
      <c r="K1804" s="378"/>
      <c r="L1804" s="378"/>
      <c r="M1804" s="477">
        <f>TrialBalanceA!I119</f>
        <v>0</v>
      </c>
      <c r="N1804" s="381"/>
      <c r="O1804" s="478">
        <f>TrialBalanceA!K119</f>
        <v>0</v>
      </c>
      <c r="P1804" s="380"/>
      <c r="R1804" s="432" t="str">
        <f>IF(R$1688="DELETE","DELETE",IF(M1804+O1804=0,"DELETE"," "))</f>
        <v>DELETE</v>
      </c>
    </row>
    <row r="1805" spans="3:18" ht="36" customHeight="1">
      <c r="C1805" s="474"/>
      <c r="D1805" s="502" t="s">
        <v>248</v>
      </c>
      <c r="E1805" s="502"/>
      <c r="F1805" s="502"/>
      <c r="G1805" s="502"/>
      <c r="H1805" s="502"/>
      <c r="I1805" s="502"/>
      <c r="J1805" s="512"/>
      <c r="K1805" s="378"/>
      <c r="L1805" s="378"/>
      <c r="M1805" s="477">
        <f>TrialBalanceA!I120</f>
        <v>0</v>
      </c>
      <c r="N1805" s="381"/>
      <c r="O1805" s="478">
        <f>TrialBalanceA!K120</f>
        <v>0</v>
      </c>
      <c r="P1805" s="380"/>
      <c r="R1805" s="432" t="str">
        <f t="shared" si="89"/>
        <v>DELETE</v>
      </c>
    </row>
    <row r="1806" spans="3:18" ht="36" customHeight="1">
      <c r="C1806" s="474"/>
      <c r="D1806" s="502" t="s">
        <v>241</v>
      </c>
      <c r="E1806" s="502"/>
      <c r="F1806" s="502"/>
      <c r="G1806" s="502"/>
      <c r="H1806" s="502"/>
      <c r="I1806" s="502"/>
      <c r="J1806" s="512"/>
      <c r="K1806" s="378"/>
      <c r="L1806" s="378"/>
      <c r="M1806" s="477">
        <f>SUM(TrialBalanceA!I121:I122)</f>
        <v>0</v>
      </c>
      <c r="N1806" s="381"/>
      <c r="O1806" s="478">
        <f>SUM(TrialBalanceA!K121:K122)</f>
        <v>0</v>
      </c>
      <c r="P1806" s="380"/>
      <c r="R1806" s="432" t="str">
        <f t="shared" si="89"/>
        <v>DELETE</v>
      </c>
    </row>
    <row r="1807" spans="3:18" ht="36" customHeight="1">
      <c r="C1807" s="474"/>
      <c r="D1807" s="502" t="s">
        <v>249</v>
      </c>
      <c r="E1807" s="502"/>
      <c r="F1807" s="502"/>
      <c r="G1807" s="502"/>
      <c r="H1807" s="502"/>
      <c r="I1807" s="502"/>
      <c r="J1807" s="512"/>
      <c r="K1807" s="378"/>
      <c r="L1807" s="378"/>
      <c r="M1807" s="477">
        <f>TrialBalanceA!I123</f>
        <v>0</v>
      </c>
      <c r="N1807" s="381"/>
      <c r="O1807" s="478">
        <f>TrialBalanceA!K123</f>
        <v>0</v>
      </c>
      <c r="P1807" s="380"/>
      <c r="R1807" s="432" t="str">
        <f t="shared" si="89"/>
        <v>DELETE</v>
      </c>
    </row>
    <row r="1808" spans="3:18" ht="36" customHeight="1">
      <c r="C1808" s="474"/>
      <c r="D1808" s="502" t="s">
        <v>724</v>
      </c>
      <c r="E1808" s="502"/>
      <c r="F1808" s="502"/>
      <c r="G1808" s="502"/>
      <c r="H1808" s="502"/>
      <c r="I1808" s="502"/>
      <c r="J1808" s="512"/>
      <c r="K1808" s="378"/>
      <c r="L1808" s="378"/>
      <c r="M1808" s="477">
        <f>TrialBalanceA!I124</f>
        <v>0</v>
      </c>
      <c r="N1808" s="381"/>
      <c r="O1808" s="478">
        <f>TrialBalanceA!K124</f>
        <v>0</v>
      </c>
      <c r="P1808" s="380"/>
      <c r="R1808" s="432" t="str">
        <f t="shared" si="89"/>
        <v>DELETE</v>
      </c>
    </row>
    <row r="1809" spans="3:26" ht="36" customHeight="1">
      <c r="C1809" s="474"/>
      <c r="D1809" s="502" t="s">
        <v>85</v>
      </c>
      <c r="E1809" s="502"/>
      <c r="F1809" s="502"/>
      <c r="G1809" s="502"/>
      <c r="H1809" s="502"/>
      <c r="I1809" s="502"/>
      <c r="J1809" s="512"/>
      <c r="K1809" s="378"/>
      <c r="L1809" s="378"/>
      <c r="M1809" s="477">
        <f>TrialBalanceA!I125</f>
        <v>0</v>
      </c>
      <c r="N1809" s="381"/>
      <c r="O1809" s="478">
        <f>TrialBalanceA!K125</f>
        <v>0</v>
      </c>
      <c r="P1809" s="380"/>
      <c r="R1809" s="432" t="str">
        <f t="shared" si="89"/>
        <v>DELETE</v>
      </c>
    </row>
    <row r="1810" spans="3:26" ht="36" customHeight="1">
      <c r="C1810" s="474"/>
      <c r="D1810" s="502">
        <f>TrialBalanceA!C126</f>
        <v>0</v>
      </c>
      <c r="E1810" s="502"/>
      <c r="F1810" s="502"/>
      <c r="G1810" s="502"/>
      <c r="H1810" s="502"/>
      <c r="I1810" s="502"/>
      <c r="J1810" s="512"/>
      <c r="K1810" s="378"/>
      <c r="L1810" s="378"/>
      <c r="M1810" s="477">
        <f>TrialBalanceA!I126</f>
        <v>0</v>
      </c>
      <c r="N1810" s="381"/>
      <c r="O1810" s="478">
        <f>TrialBalanceA!K126</f>
        <v>0</v>
      </c>
      <c r="P1810" s="380"/>
      <c r="R1810" s="432" t="str">
        <f t="shared" si="89"/>
        <v>DELETE</v>
      </c>
    </row>
    <row r="1811" spans="3:26" ht="36" customHeight="1">
      <c r="C1811" s="474"/>
      <c r="D1811" s="502">
        <f>TrialBalanceA!C127</f>
        <v>0</v>
      </c>
      <c r="E1811" s="502"/>
      <c r="F1811" s="502"/>
      <c r="G1811" s="502"/>
      <c r="H1811" s="502"/>
      <c r="I1811" s="502"/>
      <c r="J1811" s="512"/>
      <c r="K1811" s="378"/>
      <c r="L1811" s="378"/>
      <c r="M1811" s="477">
        <f>TrialBalanceA!I127</f>
        <v>0</v>
      </c>
      <c r="N1811" s="381"/>
      <c r="O1811" s="478">
        <f>TrialBalanceA!K127</f>
        <v>0</v>
      </c>
      <c r="P1811" s="380"/>
      <c r="R1811" s="432" t="str">
        <f t="shared" si="89"/>
        <v>DELETE</v>
      </c>
    </row>
    <row r="1812" spans="3:26" ht="36" customHeight="1">
      <c r="C1812" s="474"/>
      <c r="D1812" s="502">
        <f>TrialBalanceA!C128</f>
        <v>0</v>
      </c>
      <c r="E1812" s="502"/>
      <c r="F1812" s="502"/>
      <c r="G1812" s="502"/>
      <c r="H1812" s="502"/>
      <c r="I1812" s="502"/>
      <c r="J1812" s="512"/>
      <c r="K1812" s="378"/>
      <c r="L1812" s="378"/>
      <c r="M1812" s="477">
        <f>TrialBalanceA!I128</f>
        <v>0</v>
      </c>
      <c r="N1812" s="381"/>
      <c r="O1812" s="478">
        <f>TrialBalanceA!K128</f>
        <v>0</v>
      </c>
      <c r="P1812" s="380"/>
      <c r="R1812" s="432" t="str">
        <f t="shared" si="89"/>
        <v>DELETE</v>
      </c>
    </row>
    <row r="1813" spans="3:26" ht="36" customHeight="1">
      <c r="C1813" s="474"/>
      <c r="D1813" s="502">
        <f>TrialBalanceA!C129</f>
        <v>0</v>
      </c>
      <c r="E1813" s="502"/>
      <c r="F1813" s="502"/>
      <c r="G1813" s="502"/>
      <c r="H1813" s="502"/>
      <c r="I1813" s="502"/>
      <c r="J1813" s="512"/>
      <c r="K1813" s="378"/>
      <c r="L1813" s="378"/>
      <c r="M1813" s="477">
        <f>TrialBalanceA!I129</f>
        <v>0</v>
      </c>
      <c r="N1813" s="381"/>
      <c r="O1813" s="478">
        <f>TrialBalanceA!K129</f>
        <v>0</v>
      </c>
      <c r="P1813" s="380"/>
      <c r="R1813" s="432" t="str">
        <f t="shared" si="89"/>
        <v>DELETE</v>
      </c>
    </row>
    <row r="1814" spans="3:26" ht="36" customHeight="1">
      <c r="C1814" s="474"/>
      <c r="D1814" s="502">
        <f>TrialBalanceA!C130</f>
        <v>0</v>
      </c>
      <c r="E1814" s="502"/>
      <c r="F1814" s="502"/>
      <c r="G1814" s="502"/>
      <c r="H1814" s="502"/>
      <c r="I1814" s="502"/>
      <c r="J1814" s="512"/>
      <c r="K1814" s="378"/>
      <c r="L1814" s="378"/>
      <c r="M1814" s="477">
        <f>TrialBalanceA!I130</f>
        <v>0</v>
      </c>
      <c r="N1814" s="381"/>
      <c r="O1814" s="478">
        <f>TrialBalanceA!K130</f>
        <v>0</v>
      </c>
      <c r="P1814" s="380"/>
      <c r="R1814" s="432" t="str">
        <f t="shared" si="89"/>
        <v>DELETE</v>
      </c>
    </row>
    <row r="1815" spans="3:26" ht="36" customHeight="1">
      <c r="C1815" s="474"/>
      <c r="D1815" s="502">
        <f>TrialBalanceA!C131</f>
        <v>0</v>
      </c>
      <c r="E1815" s="502"/>
      <c r="F1815" s="502"/>
      <c r="G1815" s="502"/>
      <c r="H1815" s="502"/>
      <c r="I1815" s="502"/>
      <c r="J1815" s="512"/>
      <c r="K1815" s="378"/>
      <c r="L1815" s="378"/>
      <c r="M1815" s="477">
        <f>TrialBalanceA!I131</f>
        <v>0</v>
      </c>
      <c r="N1815" s="381"/>
      <c r="O1815" s="478">
        <f>TrialBalanceA!K131</f>
        <v>0</v>
      </c>
      <c r="P1815" s="380"/>
      <c r="R1815" s="432" t="str">
        <f t="shared" si="89"/>
        <v>DELETE</v>
      </c>
    </row>
    <row r="1816" spans="3:26" ht="36" customHeight="1">
      <c r="C1816" s="474"/>
      <c r="D1816" s="502">
        <f>TrialBalanceA!C132</f>
        <v>0</v>
      </c>
      <c r="E1816" s="502"/>
      <c r="F1816" s="502"/>
      <c r="G1816" s="502"/>
      <c r="H1816" s="502"/>
      <c r="I1816" s="502"/>
      <c r="J1816" s="512"/>
      <c r="K1816" s="378"/>
      <c r="L1816" s="378"/>
      <c r="M1816" s="477">
        <f>TrialBalanceA!I132</f>
        <v>0</v>
      </c>
      <c r="N1816" s="381"/>
      <c r="O1816" s="478">
        <f>TrialBalanceA!K132</f>
        <v>0</v>
      </c>
      <c r="P1816" s="380"/>
      <c r="R1816" s="432" t="str">
        <f t="shared" si="89"/>
        <v>DELETE</v>
      </c>
    </row>
    <row r="1817" spans="3:26" ht="36" customHeight="1">
      <c r="C1817" s="474"/>
      <c r="D1817" s="502">
        <f>TrialBalanceA!C133</f>
        <v>0</v>
      </c>
      <c r="E1817" s="502"/>
      <c r="F1817" s="502"/>
      <c r="G1817" s="502"/>
      <c r="H1817" s="502"/>
      <c r="I1817" s="502"/>
      <c r="J1817" s="512"/>
      <c r="K1817" s="378"/>
      <c r="L1817" s="378"/>
      <c r="M1817" s="477">
        <f>TrialBalanceA!I133</f>
        <v>0</v>
      </c>
      <c r="N1817" s="381"/>
      <c r="O1817" s="478">
        <f>TrialBalanceA!K133</f>
        <v>0</v>
      </c>
      <c r="P1817" s="380"/>
      <c r="R1817" s="432" t="str">
        <f t="shared" si="89"/>
        <v>DELETE</v>
      </c>
    </row>
    <row r="1818" spans="3:26" ht="36" customHeight="1">
      <c r="C1818" s="474"/>
      <c r="D1818" s="502">
        <f>TrialBalanceA!C134</f>
        <v>0</v>
      </c>
      <c r="E1818" s="502"/>
      <c r="F1818" s="502"/>
      <c r="G1818" s="502"/>
      <c r="H1818" s="502"/>
      <c r="I1818" s="502"/>
      <c r="J1818" s="512"/>
      <c r="K1818" s="378"/>
      <c r="L1818" s="378"/>
      <c r="M1818" s="477">
        <f>TrialBalanceA!I134</f>
        <v>0</v>
      </c>
      <c r="N1818" s="381"/>
      <c r="O1818" s="478">
        <f>TrialBalanceA!K134</f>
        <v>0</v>
      </c>
      <c r="P1818" s="380"/>
      <c r="R1818" s="432" t="str">
        <f t="shared" si="89"/>
        <v>DELETE</v>
      </c>
    </row>
    <row r="1819" spans="3:26" ht="36" customHeight="1">
      <c r="C1819" s="474"/>
      <c r="D1819" s="502" t="str">
        <f>TrialBalanceA!C135</f>
        <v>Amortisation of prepaid lease agreement</v>
      </c>
      <c r="E1819" s="502"/>
      <c r="F1819" s="502"/>
      <c r="G1819" s="502"/>
      <c r="H1819" s="502"/>
      <c r="I1819" s="502"/>
      <c r="J1819" s="512"/>
      <c r="K1819" s="378"/>
      <c r="L1819" s="378"/>
      <c r="M1819" s="477">
        <f>TrialBalanceA!I135</f>
        <v>0</v>
      </c>
      <c r="N1819" s="381"/>
      <c r="O1819" s="478">
        <f>TrialBalanceA!K135</f>
        <v>0</v>
      </c>
      <c r="P1819" s="380"/>
      <c r="R1819" s="432" t="str">
        <f t="shared" si="89"/>
        <v>DELETE</v>
      </c>
    </row>
    <row r="1820" spans="3:26" ht="36" customHeight="1">
      <c r="C1820" s="474"/>
      <c r="D1820" s="502" t="str">
        <f>TrialBalanceA!C136</f>
        <v>Amortisation of goodwill</v>
      </c>
      <c r="E1820" s="502"/>
      <c r="F1820" s="502"/>
      <c r="G1820" s="502"/>
      <c r="H1820" s="502"/>
      <c r="I1820" s="502"/>
      <c r="J1820" s="512"/>
      <c r="K1820" s="378"/>
      <c r="L1820" s="378"/>
      <c r="M1820" s="477">
        <f>TrialBalanceA!I136</f>
        <v>0</v>
      </c>
      <c r="N1820" s="381"/>
      <c r="O1820" s="478">
        <f>TrialBalanceA!K136</f>
        <v>0</v>
      </c>
      <c r="P1820" s="380"/>
      <c r="R1820" s="432" t="str">
        <f t="shared" ref="R1820" si="91">IF(R$1688="DELETE","DELETE",IF(M1820+O1820=0,"DELETE"," "))</f>
        <v>DELETE</v>
      </c>
    </row>
    <row r="1821" spans="3:26" ht="9" customHeight="1">
      <c r="C1821" s="474"/>
      <c r="D1821" s="502"/>
      <c r="E1821" s="502"/>
      <c r="F1821" s="502"/>
      <c r="G1821" s="502"/>
      <c r="H1821" s="502"/>
      <c r="I1821" s="502"/>
      <c r="J1821" s="512"/>
      <c r="K1821" s="378"/>
      <c r="L1821" s="378"/>
      <c r="M1821" s="383"/>
      <c r="N1821" s="384"/>
      <c r="O1821" s="479"/>
      <c r="P1821" s="380"/>
      <c r="R1821" s="432" t="str">
        <f>R1786</f>
        <v>DELETE</v>
      </c>
    </row>
    <row r="1822" spans="3:26" ht="9" customHeight="1">
      <c r="C1822" s="474"/>
      <c r="D1822" s="502"/>
      <c r="E1822" s="502"/>
      <c r="F1822" s="502"/>
      <c r="G1822" s="502"/>
      <c r="H1822" s="502"/>
      <c r="I1822" s="502"/>
      <c r="J1822" s="512"/>
      <c r="K1822" s="378"/>
      <c r="L1822" s="378"/>
      <c r="M1822" s="384"/>
      <c r="N1822" s="384"/>
      <c r="O1822" s="384"/>
      <c r="P1822" s="380"/>
      <c r="R1822" s="432" t="str">
        <f t="shared" ref="R1822:R1825" si="92">R$1688</f>
        <v>DELETE</v>
      </c>
    </row>
    <row r="1823" spans="3:26" ht="9" customHeight="1">
      <c r="C1823" s="474"/>
      <c r="D1823" s="502"/>
      <c r="E1823" s="502"/>
      <c r="F1823" s="502"/>
      <c r="G1823" s="502"/>
      <c r="H1823" s="502"/>
      <c r="I1823" s="502"/>
      <c r="J1823" s="512"/>
      <c r="K1823" s="378"/>
      <c r="L1823" s="378"/>
      <c r="M1823" s="381"/>
      <c r="N1823" s="381"/>
      <c r="O1823" s="381"/>
      <c r="P1823" s="380"/>
      <c r="R1823" s="432" t="str">
        <f t="shared" si="92"/>
        <v>DELETE</v>
      </c>
    </row>
    <row r="1824" spans="3:26" ht="36" customHeight="1">
      <c r="D1824" s="518" t="str">
        <f>IF((Y1824+Z1824)=3,"Operating profit/(loss) for the year",(IF((Y1824+Z1824=4),"Operating profit for the year","Operating loss for the year")))</f>
        <v>Operating profit for the year</v>
      </c>
      <c r="E1824" s="502"/>
      <c r="F1824" s="502"/>
      <c r="G1824" s="502"/>
      <c r="H1824" s="502"/>
      <c r="I1824" s="502"/>
      <c r="J1824" s="512"/>
      <c r="K1824" s="378">
        <f>FS!B521</f>
        <v>3</v>
      </c>
      <c r="L1824" s="378"/>
      <c r="M1824" s="381">
        <f>SUM(S1700:S1821)</f>
        <v>0</v>
      </c>
      <c r="N1824" s="381"/>
      <c r="O1824" s="381">
        <f>SUM(U1700:U1821)</f>
        <v>0</v>
      </c>
      <c r="P1824" s="380"/>
      <c r="R1824" s="432" t="str">
        <f t="shared" si="92"/>
        <v>DELETE</v>
      </c>
      <c r="Y1824" s="416">
        <f>IF(M1824&lt;0,1,IF(M1824=0,IF(O1824&lt;0,1,2),2))</f>
        <v>2</v>
      </c>
      <c r="Z1824" s="416">
        <f>IF(O1824&lt;0,1,IF(O1824=0,IF(M1824&lt;0,1,2),2))</f>
        <v>2</v>
      </c>
    </row>
    <row r="1825" spans="3:24" ht="36" customHeight="1">
      <c r="C1825" s="474"/>
      <c r="D1825" s="502"/>
      <c r="E1825" s="502"/>
      <c r="F1825" s="502"/>
      <c r="G1825" s="502"/>
      <c r="H1825" s="502"/>
      <c r="I1825" s="502"/>
      <c r="J1825" s="512"/>
      <c r="K1825" s="378"/>
      <c r="L1825" s="378"/>
      <c r="M1825" s="381"/>
      <c r="N1825" s="381"/>
      <c r="O1825" s="381"/>
      <c r="P1825" s="380"/>
      <c r="R1825" s="432" t="str">
        <f t="shared" si="92"/>
        <v>DELETE</v>
      </c>
    </row>
    <row r="1826" spans="3:24" ht="36" customHeight="1">
      <c r="D1826" s="501" t="s">
        <v>190</v>
      </c>
      <c r="E1826" s="502"/>
      <c r="F1826" s="502"/>
      <c r="G1826" s="502"/>
      <c r="H1826" s="502"/>
      <c r="I1826" s="502"/>
      <c r="J1826" s="512"/>
      <c r="K1826" s="378">
        <f>FS!B611</f>
        <v>4</v>
      </c>
      <c r="L1826" s="378"/>
      <c r="M1826" s="381">
        <f>SUM(M1829:M1835)</f>
        <v>0</v>
      </c>
      <c r="N1826" s="381"/>
      <c r="O1826" s="381">
        <f>SUM(O1829:O1835)</f>
        <v>0</v>
      </c>
      <c r="P1826" s="380"/>
      <c r="R1826" s="432" t="str">
        <f t="shared" ref="R1826" si="93">IF(R$1688="DELETE","DELETE",IF(M1826+O1826=0,"DELETE"," "))</f>
        <v>DELETE</v>
      </c>
      <c r="S1826" s="419">
        <f>M1826</f>
        <v>0</v>
      </c>
      <c r="T1826" s="419"/>
      <c r="U1826" s="419">
        <f>O1826</f>
        <v>0</v>
      </c>
      <c r="V1826" s="419"/>
      <c r="W1826" s="419"/>
      <c r="X1826" s="419"/>
    </row>
    <row r="1827" spans="3:24" ht="9" customHeight="1">
      <c r="C1827" s="474"/>
      <c r="D1827" s="502"/>
      <c r="E1827" s="502"/>
      <c r="F1827" s="502"/>
      <c r="G1827" s="502"/>
      <c r="H1827" s="502"/>
      <c r="I1827" s="502"/>
      <c r="J1827" s="512"/>
      <c r="K1827" s="378"/>
      <c r="L1827" s="378"/>
      <c r="M1827" s="381"/>
      <c r="N1827" s="381"/>
      <c r="O1827" s="381"/>
      <c r="P1827" s="380"/>
      <c r="R1827" s="432" t="str">
        <f>R1826</f>
        <v>DELETE</v>
      </c>
    </row>
    <row r="1828" spans="3:24" ht="9" customHeight="1">
      <c r="C1828" s="474"/>
      <c r="D1828" s="502"/>
      <c r="E1828" s="502"/>
      <c r="F1828" s="502"/>
      <c r="G1828" s="502"/>
      <c r="H1828" s="502"/>
      <c r="I1828" s="502"/>
      <c r="J1828" s="512"/>
      <c r="K1828" s="378"/>
      <c r="L1828" s="378"/>
      <c r="M1828" s="475"/>
      <c r="N1828" s="382"/>
      <c r="O1828" s="476"/>
      <c r="P1828" s="380"/>
      <c r="R1828" s="432" t="str">
        <f>R1827</f>
        <v>DELETE</v>
      </c>
    </row>
    <row r="1829" spans="3:24" ht="36" customHeight="1">
      <c r="C1829" s="474"/>
      <c r="D1829" s="502" t="s">
        <v>188</v>
      </c>
      <c r="E1829" s="502"/>
      <c r="F1829" s="502"/>
      <c r="G1829" s="502"/>
      <c r="H1829" s="502"/>
      <c r="I1829" s="502"/>
      <c r="J1829" s="512"/>
      <c r="K1829" s="378"/>
      <c r="L1829" s="378"/>
      <c r="M1829" s="477">
        <f>-TrialBalanceA!I92</f>
        <v>0</v>
      </c>
      <c r="N1829" s="381"/>
      <c r="O1829" s="478">
        <f>-TrialBalanceA!K92</f>
        <v>0</v>
      </c>
      <c r="P1829" s="380"/>
      <c r="R1829" s="432" t="str">
        <f t="shared" ref="R1829:R1834" si="94">IF(R$1688="DELETE","DELETE",IF(M1829+O1829=0,"DELETE"," "))</f>
        <v>DELETE</v>
      </c>
    </row>
    <row r="1830" spans="3:24" ht="36" customHeight="1">
      <c r="C1830" s="474"/>
      <c r="D1830" s="502" t="s">
        <v>449</v>
      </c>
      <c r="E1830" s="502"/>
      <c r="F1830" s="502"/>
      <c r="G1830" s="502"/>
      <c r="H1830" s="502"/>
      <c r="I1830" s="502"/>
      <c r="J1830" s="512"/>
      <c r="K1830" s="378"/>
      <c r="L1830" s="378"/>
      <c r="M1830" s="477">
        <f>-SUM(TrialBalanceA!I89:I90)</f>
        <v>0</v>
      </c>
      <c r="N1830" s="381"/>
      <c r="O1830" s="478">
        <f>-SUM(TrialBalanceA!K89:K90)</f>
        <v>0</v>
      </c>
      <c r="P1830" s="380"/>
      <c r="R1830" s="432" t="str">
        <f t="shared" si="94"/>
        <v>DELETE</v>
      </c>
    </row>
    <row r="1831" spans="3:24" ht="36" customHeight="1">
      <c r="C1831" s="474"/>
      <c r="D1831" s="502" t="s">
        <v>450</v>
      </c>
      <c r="E1831" s="502"/>
      <c r="F1831" s="502"/>
      <c r="G1831" s="502"/>
      <c r="H1831" s="502"/>
      <c r="I1831" s="502"/>
      <c r="J1831" s="512"/>
      <c r="K1831" s="378"/>
      <c r="L1831" s="378"/>
      <c r="M1831" s="493">
        <f>-SUM(TrialBalanceA!I84:I87)</f>
        <v>0</v>
      </c>
      <c r="N1831" s="387"/>
      <c r="O1831" s="494">
        <f>-SUM(TrialBalanceA!K84:K87)</f>
        <v>0</v>
      </c>
      <c r="P1831" s="380"/>
      <c r="R1831" s="432" t="str">
        <f t="shared" si="94"/>
        <v>DELETE</v>
      </c>
    </row>
    <row r="1832" spans="3:24" ht="36" customHeight="1">
      <c r="C1832" s="474"/>
      <c r="D1832" s="502" t="s">
        <v>190</v>
      </c>
      <c r="E1832" s="502"/>
      <c r="F1832" s="502"/>
      <c r="G1832" s="502"/>
      <c r="H1832" s="502"/>
      <c r="I1832" s="502"/>
      <c r="J1832" s="512"/>
      <c r="K1832" s="378"/>
      <c r="L1832" s="378"/>
      <c r="M1832" s="493">
        <f>-SUM(TrialBalanceA!I93)</f>
        <v>0</v>
      </c>
      <c r="N1832" s="387"/>
      <c r="O1832" s="494">
        <f>-TrialBalanceA!K93</f>
        <v>0</v>
      </c>
      <c r="P1832" s="380"/>
      <c r="R1832" s="432" t="str">
        <f t="shared" si="94"/>
        <v>DELETE</v>
      </c>
    </row>
    <row r="1833" spans="3:24" ht="36" customHeight="1">
      <c r="C1833" s="474"/>
      <c r="D1833" s="502" t="s">
        <v>466</v>
      </c>
      <c r="E1833" s="502"/>
      <c r="F1833" s="502"/>
      <c r="G1833" s="502"/>
      <c r="H1833" s="502"/>
      <c r="I1833" s="502"/>
      <c r="J1833" s="512"/>
      <c r="K1833" s="378"/>
      <c r="L1833" s="378"/>
      <c r="M1833" s="477">
        <f>IF(TrialBalanceA!I91&lt;0,-TrialBalanceA!I91,0)</f>
        <v>0</v>
      </c>
      <c r="N1833" s="381"/>
      <c r="O1833" s="478">
        <f>IF(TrialBalanceA!K91&lt;0,-TrialBalanceA!K91,0)</f>
        <v>0</v>
      </c>
      <c r="P1833" s="380"/>
      <c r="R1833" s="432" t="str">
        <f t="shared" si="94"/>
        <v>DELETE</v>
      </c>
    </row>
    <row r="1834" spans="3:24" ht="36" customHeight="1">
      <c r="C1834" s="474"/>
      <c r="D1834" s="502" t="s">
        <v>332</v>
      </c>
      <c r="E1834" s="502"/>
      <c r="F1834" s="502"/>
      <c r="G1834" s="502"/>
      <c r="H1834" s="502"/>
      <c r="I1834" s="502"/>
      <c r="J1834" s="512"/>
      <c r="K1834" s="378"/>
      <c r="L1834" s="378"/>
      <c r="M1834" s="477">
        <f>-TrialBalanceA!I82</f>
        <v>0</v>
      </c>
      <c r="N1834" s="381"/>
      <c r="O1834" s="478">
        <f>-TrialBalanceA!K82</f>
        <v>0</v>
      </c>
      <c r="P1834" s="380"/>
      <c r="R1834" s="432" t="str">
        <f t="shared" si="94"/>
        <v>DELETE</v>
      </c>
    </row>
    <row r="1835" spans="3:24" ht="9" customHeight="1">
      <c r="C1835" s="474"/>
      <c r="D1835" s="502"/>
      <c r="E1835" s="502"/>
      <c r="F1835" s="502"/>
      <c r="G1835" s="502"/>
      <c r="H1835" s="502"/>
      <c r="I1835" s="502"/>
      <c r="J1835" s="512"/>
      <c r="K1835" s="378"/>
      <c r="L1835" s="378"/>
      <c r="M1835" s="383"/>
      <c r="N1835" s="384"/>
      <c r="O1835" s="479"/>
      <c r="P1835" s="380"/>
      <c r="R1835" s="432" t="str">
        <f>R1826</f>
        <v>DELETE</v>
      </c>
    </row>
    <row r="1836" spans="3:24" ht="9" customHeight="1">
      <c r="C1836" s="474"/>
      <c r="D1836" s="502"/>
      <c r="E1836" s="502"/>
      <c r="F1836" s="502"/>
      <c r="G1836" s="502"/>
      <c r="H1836" s="502"/>
      <c r="I1836" s="502"/>
      <c r="J1836" s="512"/>
      <c r="K1836" s="378"/>
      <c r="L1836" s="378"/>
      <c r="M1836" s="384"/>
      <c r="N1836" s="384"/>
      <c r="O1836" s="384"/>
      <c r="P1836" s="380"/>
      <c r="R1836" s="432" t="str">
        <f>R1835</f>
        <v>DELETE</v>
      </c>
    </row>
    <row r="1837" spans="3:24" ht="9" customHeight="1">
      <c r="C1837" s="474"/>
      <c r="D1837" s="502"/>
      <c r="E1837" s="502"/>
      <c r="F1837" s="502"/>
      <c r="G1837" s="502"/>
      <c r="H1837" s="502"/>
      <c r="I1837" s="502"/>
      <c r="J1837" s="512"/>
      <c r="K1837" s="378"/>
      <c r="L1837" s="378"/>
      <c r="M1837" s="381"/>
      <c r="N1837" s="381"/>
      <c r="O1837" s="381"/>
      <c r="P1837" s="380"/>
      <c r="R1837" s="432" t="str">
        <f>R1836</f>
        <v>DELETE</v>
      </c>
    </row>
    <row r="1838" spans="3:24" ht="36" customHeight="1">
      <c r="C1838" s="474"/>
      <c r="D1838" s="502"/>
      <c r="E1838" s="502"/>
      <c r="F1838" s="502"/>
      <c r="G1838" s="502"/>
      <c r="H1838" s="502"/>
      <c r="I1838" s="502"/>
      <c r="J1838" s="512"/>
      <c r="K1838" s="378"/>
      <c r="L1838" s="378"/>
      <c r="M1838" s="381">
        <f>SUM(S1700:S1835)</f>
        <v>0</v>
      </c>
      <c r="N1838" s="381"/>
      <c r="O1838" s="381">
        <f>SUM(U1700:U1835)</f>
        <v>0</v>
      </c>
      <c r="P1838" s="380"/>
      <c r="R1838" s="432" t="str">
        <f>R1837</f>
        <v>DELETE</v>
      </c>
    </row>
    <row r="1839" spans="3:24" ht="36" customHeight="1">
      <c r="C1839" s="474"/>
      <c r="D1839" s="502"/>
      <c r="E1839" s="502"/>
      <c r="F1839" s="502"/>
      <c r="G1839" s="502"/>
      <c r="H1839" s="502"/>
      <c r="I1839" s="502"/>
      <c r="J1839" s="512"/>
      <c r="K1839" s="378"/>
      <c r="L1839" s="378"/>
      <c r="M1839" s="381"/>
      <c r="N1839" s="381"/>
      <c r="O1839" s="381"/>
      <c r="P1839" s="380"/>
      <c r="R1839" s="432" t="str">
        <f>R1838</f>
        <v>DELETE</v>
      </c>
    </row>
    <row r="1840" spans="3:24" ht="36" customHeight="1">
      <c r="D1840" s="502" t="s">
        <v>1049</v>
      </c>
      <c r="E1840" s="502"/>
      <c r="F1840" s="502"/>
      <c r="G1840" s="502"/>
      <c r="H1840" s="502"/>
      <c r="I1840" s="502"/>
      <c r="J1840" s="512"/>
      <c r="K1840" s="378">
        <f>FS!B669</f>
        <v>5</v>
      </c>
      <c r="L1840" s="378"/>
      <c r="M1840" s="381">
        <f>SUM(TrialBalanceA!I140:I150)</f>
        <v>0</v>
      </c>
      <c r="N1840" s="381"/>
      <c r="O1840" s="381">
        <f>SUM(TrialBalanceA!K140:K150)</f>
        <v>0</v>
      </c>
      <c r="P1840" s="380"/>
      <c r="R1840" s="432" t="str">
        <f t="shared" ref="R1840" si="95">IF(R$1688="DELETE","DELETE",IF(M1840+O1840=0,"DELETE"," "))</f>
        <v>DELETE</v>
      </c>
      <c r="S1840" s="419">
        <f>-M1840</f>
        <v>0</v>
      </c>
      <c r="T1840" s="419"/>
      <c r="U1840" s="419">
        <f>-O1840</f>
        <v>0</v>
      </c>
      <c r="V1840" s="419"/>
      <c r="W1840" s="419"/>
      <c r="X1840" s="419"/>
    </row>
    <row r="1841" spans="3:26" ht="9" customHeight="1">
      <c r="C1841" s="474"/>
      <c r="D1841" s="502"/>
      <c r="E1841" s="502"/>
      <c r="F1841" s="502"/>
      <c r="G1841" s="502"/>
      <c r="H1841" s="502"/>
      <c r="I1841" s="502"/>
      <c r="J1841" s="512"/>
      <c r="K1841" s="378"/>
      <c r="L1841" s="378"/>
      <c r="M1841" s="384"/>
      <c r="N1841" s="384"/>
      <c r="O1841" s="384"/>
      <c r="P1841" s="380"/>
      <c r="R1841" s="432" t="str">
        <f t="shared" ref="R1841:R1849" si="96">R$1688</f>
        <v>DELETE</v>
      </c>
    </row>
    <row r="1842" spans="3:26" ht="9" customHeight="1">
      <c r="C1842" s="474"/>
      <c r="D1842" s="502"/>
      <c r="E1842" s="502"/>
      <c r="F1842" s="502"/>
      <c r="G1842" s="502"/>
      <c r="H1842" s="502"/>
      <c r="I1842" s="502"/>
      <c r="J1842" s="512"/>
      <c r="K1842" s="378"/>
      <c r="L1842" s="378"/>
      <c r="M1842" s="381"/>
      <c r="N1842" s="381"/>
      <c r="O1842" s="381"/>
      <c r="P1842" s="380"/>
      <c r="R1842" s="432" t="str">
        <f t="shared" si="96"/>
        <v>DELETE</v>
      </c>
    </row>
    <row r="1843" spans="3:26" ht="36.75" customHeight="1">
      <c r="D1843" s="518" t="str">
        <f>IF((Y1843+Z1843)=3,"Net profit/(loss) for the year",(IF((Y1843+Z1843=4),"Net profit for the year","Net loss for the year")))</f>
        <v>Net profit for the year</v>
      </c>
      <c r="E1843" s="502"/>
      <c r="F1843" s="502"/>
      <c r="G1843" s="502"/>
      <c r="H1843" s="502"/>
      <c r="I1843" s="502"/>
      <c r="J1843" s="512"/>
      <c r="K1843" s="378"/>
      <c r="L1843" s="378"/>
      <c r="M1843" s="381">
        <f>SUM(S1700:S1842)</f>
        <v>0</v>
      </c>
      <c r="N1843" s="381"/>
      <c r="O1843" s="381">
        <f>SUM(U1700:U1842)</f>
        <v>0</v>
      </c>
      <c r="P1843" s="380"/>
      <c r="R1843" s="432" t="str">
        <f t="shared" si="96"/>
        <v>DELETE</v>
      </c>
      <c r="V1843" s="416" t="b">
        <f>M1843=FS!M1544</f>
        <v>1</v>
      </c>
      <c r="X1843" s="416" t="b">
        <f>O1843=FS!O1544</f>
        <v>1</v>
      </c>
      <c r="Y1843" s="416">
        <f>IF(M1843&lt;0,1,IF(M1843=0,IF(O1843&lt;0,1,2),2))</f>
        <v>2</v>
      </c>
      <c r="Z1843" s="416">
        <f>IF(O1843&lt;0,1,IF(O1843=0,IF(M1843&lt;0,1,2),2))</f>
        <v>2</v>
      </c>
    </row>
    <row r="1844" spans="3:26" ht="9" customHeight="1" thickBot="1">
      <c r="C1844" s="474"/>
      <c r="D1844" s="502"/>
      <c r="E1844" s="502"/>
      <c r="F1844" s="502"/>
      <c r="G1844" s="502"/>
      <c r="H1844" s="502"/>
      <c r="I1844" s="502"/>
      <c r="J1844" s="512"/>
      <c r="K1844" s="378"/>
      <c r="L1844" s="378"/>
      <c r="M1844" s="385"/>
      <c r="N1844" s="385"/>
      <c r="O1844" s="385"/>
      <c r="P1844" s="380"/>
      <c r="R1844" s="432" t="str">
        <f t="shared" si="96"/>
        <v>DELETE</v>
      </c>
    </row>
    <row r="1845" spans="3:26" ht="9" customHeight="1" thickTop="1">
      <c r="C1845" s="474"/>
      <c r="D1845" s="502"/>
      <c r="E1845" s="502"/>
      <c r="F1845" s="502"/>
      <c r="G1845" s="502"/>
      <c r="H1845" s="502"/>
      <c r="I1845" s="502"/>
      <c r="J1845" s="512"/>
      <c r="K1845" s="378"/>
      <c r="L1845" s="378"/>
      <c r="M1845" s="399"/>
      <c r="N1845" s="399"/>
      <c r="O1845" s="399"/>
      <c r="P1845" s="380"/>
      <c r="R1845" s="432" t="str">
        <f t="shared" si="96"/>
        <v>DELETE</v>
      </c>
    </row>
    <row r="1846" spans="3:26" ht="36" customHeight="1">
      <c r="C1846" s="474"/>
      <c r="D1846" s="502"/>
      <c r="E1846" s="502"/>
      <c r="F1846" s="502"/>
      <c r="G1846" s="502"/>
      <c r="H1846" s="502"/>
      <c r="I1846" s="502"/>
      <c r="J1846" s="512"/>
      <c r="K1846" s="378"/>
      <c r="L1846" s="378"/>
      <c r="M1846" s="381"/>
      <c r="N1846" s="381"/>
      <c r="O1846" s="381"/>
      <c r="P1846" s="380"/>
      <c r="R1846" s="432" t="str">
        <f t="shared" si="96"/>
        <v>DELETE</v>
      </c>
      <c r="X1846" s="419">
        <f>O1843-FS!O1544</f>
        <v>0</v>
      </c>
    </row>
    <row r="1847" spans="3:26" ht="36" customHeight="1">
      <c r="C1847" s="474"/>
      <c r="D1847" s="502"/>
      <c r="E1847" s="502"/>
      <c r="F1847" s="502"/>
      <c r="G1847" s="502"/>
      <c r="H1847" s="502"/>
      <c r="I1847" s="502"/>
      <c r="J1847" s="512"/>
      <c r="K1847" s="378"/>
      <c r="L1847" s="378"/>
      <c r="M1847" s="381"/>
      <c r="N1847" s="381"/>
      <c r="O1847" s="381"/>
      <c r="P1847" s="380"/>
      <c r="R1847" s="432" t="str">
        <f t="shared" si="96"/>
        <v>DELETE</v>
      </c>
    </row>
    <row r="1848" spans="3:26" ht="36" customHeight="1">
      <c r="C1848" s="437"/>
      <c r="D1848" s="502"/>
      <c r="E1848" s="502"/>
      <c r="F1848" s="502"/>
      <c r="G1848" s="502"/>
      <c r="H1848" s="502"/>
      <c r="I1848" s="502"/>
      <c r="J1848" s="502"/>
      <c r="M1848" s="455"/>
      <c r="N1848" s="455"/>
      <c r="O1848" s="455"/>
      <c r="P1848" s="453"/>
      <c r="R1848" s="432" t="str">
        <f t="shared" si="96"/>
        <v>DELETE</v>
      </c>
    </row>
    <row r="1849" spans="3:26" ht="36" customHeight="1">
      <c r="C1849" s="437"/>
      <c r="D1849" s="502"/>
      <c r="E1849" s="502"/>
      <c r="F1849" s="502"/>
      <c r="G1849" s="502"/>
      <c r="H1849" s="502"/>
      <c r="I1849" s="502"/>
      <c r="J1849" s="502"/>
      <c r="M1849" s="449"/>
      <c r="N1849" s="449"/>
      <c r="O1849" s="449"/>
      <c r="R1849" s="432" t="str">
        <f t="shared" si="96"/>
        <v>DELETE</v>
      </c>
    </row>
    <row r="1850" spans="3:26" ht="36" customHeight="1">
      <c r="C1850" s="437"/>
      <c r="D1850" s="502"/>
      <c r="E1850" s="502"/>
      <c r="F1850" s="502"/>
      <c r="G1850" s="502"/>
      <c r="H1850" s="502"/>
      <c r="I1850" s="502"/>
      <c r="J1850" s="502"/>
      <c r="M1850" s="449"/>
      <c r="N1850" s="449"/>
      <c r="O1850" s="381" t="s">
        <v>102</v>
      </c>
      <c r="Q1850" s="378">
        <v>1</v>
      </c>
      <c r="R1850" s="432" t="str">
        <f>IF(SUM(U1700:U1704)+SUM(U1720:U1728)+SUM(U1826:U1835)+O1843=0,IF(SUM(S1862:S1864)+SUM(S1882:S1889)+SUM(S1988:S1997)+O2005=0,"DELETE"," "),"DELETE")</f>
        <v>DELETE</v>
      </c>
      <c r="V1850" s="418"/>
      <c r="W1850" s="418"/>
      <c r="X1850" s="418"/>
    </row>
    <row r="1851" spans="3:26" ht="36" customHeight="1">
      <c r="C1851" s="437"/>
      <c r="D1851" s="501" t="s">
        <v>444</v>
      </c>
      <c r="E1851" s="502"/>
      <c r="F1851" s="502"/>
      <c r="G1851" s="502"/>
      <c r="H1851" s="502"/>
      <c r="I1851" s="502"/>
      <c r="J1851" s="502"/>
      <c r="M1851" s="449"/>
      <c r="N1851" s="449"/>
      <c r="O1851" s="449"/>
      <c r="R1851" s="432" t="str">
        <f>R$1850</f>
        <v>DELETE</v>
      </c>
      <c r="V1851" s="417"/>
      <c r="X1851" s="417"/>
    </row>
    <row r="1852" spans="3:26" ht="36" customHeight="1">
      <c r="C1852" s="437"/>
      <c r="D1852" s="502"/>
      <c r="E1852" s="502"/>
      <c r="F1852" s="502"/>
      <c r="G1852" s="502"/>
      <c r="H1852" s="502"/>
      <c r="I1852" s="502"/>
      <c r="J1852" s="502"/>
      <c r="M1852" s="449"/>
      <c r="N1852" s="449"/>
      <c r="O1852" s="449"/>
      <c r="R1852" s="432" t="str">
        <f t="shared" ref="R1852:R1861" si="97">R$1850</f>
        <v>DELETE</v>
      </c>
    </row>
    <row r="1853" spans="3:26" ht="36" customHeight="1">
      <c r="C1853" s="437"/>
      <c r="D1853" s="501" t="str">
        <f>Criteria!E9</f>
        <v>ABC PARTNERSHIP</v>
      </c>
      <c r="E1853" s="502"/>
      <c r="F1853" s="502"/>
      <c r="G1853" s="502"/>
      <c r="H1853" s="502"/>
      <c r="I1853" s="502"/>
      <c r="J1853" s="502"/>
      <c r="M1853" s="449"/>
      <c r="N1853" s="449"/>
      <c r="O1853" s="431"/>
      <c r="R1853" s="432" t="str">
        <f t="shared" si="97"/>
        <v>DELETE</v>
      </c>
    </row>
    <row r="1854" spans="3:26" ht="36" customHeight="1">
      <c r="C1854" s="437"/>
      <c r="D1854" s="501" t="str">
        <f>CONCATENATE("T/A ",Criteria!E14)</f>
        <v>T/A SEAFRONT RESTAURANT</v>
      </c>
      <c r="E1854" s="502"/>
      <c r="F1854" s="502"/>
      <c r="G1854" s="502"/>
      <c r="H1854" s="502"/>
      <c r="I1854" s="502"/>
      <c r="J1854" s="502"/>
      <c r="M1854" s="449"/>
      <c r="N1854" s="449"/>
      <c r="O1854" s="449"/>
      <c r="R1854" s="432" t="str">
        <f t="shared" si="97"/>
        <v>DELETE</v>
      </c>
    </row>
    <row r="1855" spans="3:26" ht="36" customHeight="1">
      <c r="C1855" s="437"/>
      <c r="D1855" s="502"/>
      <c r="E1855" s="502"/>
      <c r="F1855" s="502"/>
      <c r="G1855" s="502"/>
      <c r="H1855" s="502"/>
      <c r="I1855" s="502"/>
      <c r="J1855" s="502"/>
      <c r="M1855" s="449"/>
      <c r="N1855" s="449"/>
      <c r="O1855" s="449"/>
      <c r="R1855" s="432" t="str">
        <f t="shared" si="97"/>
        <v>DELETE</v>
      </c>
    </row>
    <row r="1856" spans="3:26" ht="36" customHeight="1">
      <c r="C1856" s="437"/>
      <c r="D1856" s="501" t="s">
        <v>98</v>
      </c>
      <c r="E1856" s="502"/>
      <c r="F1856" s="502"/>
      <c r="G1856" s="502"/>
      <c r="H1856" s="502"/>
      <c r="I1856" s="502"/>
      <c r="J1856" s="502"/>
      <c r="M1856" s="449"/>
      <c r="N1856" s="449"/>
      <c r="O1856" s="449"/>
      <c r="R1856" s="432" t="str">
        <f t="shared" si="97"/>
        <v>DELETE</v>
      </c>
    </row>
    <row r="1857" spans="3:24" ht="36" customHeight="1">
      <c r="C1857" s="437"/>
      <c r="D1857" s="501" t="str">
        <f>Criteria!E18</f>
        <v>28 FEBRUARY 2026</v>
      </c>
      <c r="E1857" s="502"/>
      <c r="F1857" s="502"/>
      <c r="G1857" s="502"/>
      <c r="H1857" s="502"/>
      <c r="I1857" s="502"/>
      <c r="J1857" s="502"/>
      <c r="M1857" s="449"/>
      <c r="N1857" s="449"/>
      <c r="O1857" s="449"/>
      <c r="R1857" s="432" t="str">
        <f t="shared" si="97"/>
        <v>DELETE</v>
      </c>
    </row>
    <row r="1858" spans="3:24" ht="36" customHeight="1">
      <c r="C1858" s="437"/>
      <c r="D1858" s="502"/>
      <c r="E1858" s="502"/>
      <c r="F1858" s="502"/>
      <c r="G1858" s="502"/>
      <c r="H1858" s="502"/>
      <c r="I1858" s="502"/>
      <c r="J1858" s="502"/>
      <c r="M1858" s="449"/>
      <c r="N1858" s="449"/>
      <c r="O1858" s="449"/>
      <c r="R1858" s="432" t="str">
        <f t="shared" si="97"/>
        <v>DELETE</v>
      </c>
    </row>
    <row r="1859" spans="3:24" ht="36" customHeight="1">
      <c r="C1859" s="437"/>
      <c r="D1859" s="515"/>
      <c r="E1859" s="515"/>
      <c r="F1859" s="515"/>
      <c r="G1859" s="515"/>
      <c r="H1859" s="515"/>
      <c r="I1859" s="515"/>
      <c r="J1859" s="515"/>
      <c r="K1859" s="442"/>
      <c r="L1859" s="442"/>
      <c r="M1859" s="461"/>
      <c r="N1859" s="461"/>
      <c r="O1859" s="461"/>
      <c r="P1859" s="444"/>
      <c r="Q1859" s="442"/>
      <c r="R1859" s="432" t="str">
        <f t="shared" si="97"/>
        <v>DELETE</v>
      </c>
    </row>
    <row r="1860" spans="3:24" ht="36" customHeight="1">
      <c r="C1860" s="437"/>
      <c r="D1860" s="502"/>
      <c r="E1860" s="502"/>
      <c r="F1860" s="502"/>
      <c r="G1860" s="502"/>
      <c r="H1860" s="502"/>
      <c r="I1860" s="502"/>
      <c r="J1860" s="512"/>
      <c r="K1860" s="378" t="s">
        <v>1025</v>
      </c>
      <c r="L1860" s="435"/>
      <c r="M1860" s="435"/>
      <c r="N1860" s="378"/>
      <c r="O1860" s="379">
        <f>Criteria!E20</f>
        <v>2026</v>
      </c>
      <c r="P1860" s="380"/>
      <c r="R1860" s="432" t="str">
        <f t="shared" si="97"/>
        <v>DELETE</v>
      </c>
    </row>
    <row r="1861" spans="3:24" ht="36" customHeight="1">
      <c r="C1861" s="437"/>
      <c r="D1861" s="502"/>
      <c r="E1861" s="502"/>
      <c r="F1861" s="502"/>
      <c r="G1861" s="502"/>
      <c r="H1861" s="502"/>
      <c r="I1861" s="502"/>
      <c r="J1861" s="512"/>
      <c r="K1861" s="378"/>
      <c r="L1861" s="435"/>
      <c r="M1861" s="435"/>
      <c r="N1861" s="378"/>
      <c r="O1861" s="381"/>
      <c r="P1861" s="380"/>
      <c r="R1861" s="432" t="str">
        <f t="shared" si="97"/>
        <v>DELETE</v>
      </c>
    </row>
    <row r="1862" spans="3:24" ht="36" customHeight="1">
      <c r="D1862" s="501" t="s">
        <v>1020</v>
      </c>
      <c r="E1862" s="502"/>
      <c r="F1862" s="502"/>
      <c r="G1862" s="502"/>
      <c r="H1862" s="502"/>
      <c r="I1862" s="502"/>
      <c r="J1862" s="512"/>
      <c r="K1862" s="378"/>
      <c r="L1862" s="435"/>
      <c r="M1862" s="435"/>
      <c r="N1862" s="378"/>
      <c r="O1862" s="381">
        <f>-SUM(TrialBalanceA!I5:I10)</f>
        <v>0</v>
      </c>
      <c r="P1862" s="380"/>
      <c r="R1862" s="432" t="str">
        <f>IF(R1850="DELETE","DELETE",IF(O1862=0,IF(O1864=0," ","DELETE")," "))</f>
        <v>DELETE</v>
      </c>
      <c r="S1862" s="419">
        <f>O1862</f>
        <v>0</v>
      </c>
      <c r="T1862" s="419"/>
      <c r="U1862" s="419"/>
      <c r="V1862" s="419"/>
      <c r="W1862" s="419"/>
      <c r="X1862" s="419"/>
    </row>
    <row r="1863" spans="3:24" ht="36" customHeight="1">
      <c r="D1863" s="501"/>
      <c r="E1863" s="502"/>
      <c r="F1863" s="502"/>
      <c r="G1863" s="502"/>
      <c r="H1863" s="502"/>
      <c r="I1863" s="502"/>
      <c r="J1863" s="512"/>
      <c r="K1863" s="378"/>
      <c r="L1863" s="435"/>
      <c r="M1863" s="435"/>
      <c r="N1863" s="378"/>
      <c r="O1863" s="381"/>
      <c r="P1863" s="380"/>
      <c r="R1863" s="432" t="str">
        <f>R1862</f>
        <v>DELETE</v>
      </c>
      <c r="S1863" s="419"/>
      <c r="T1863" s="419"/>
      <c r="U1863" s="419"/>
      <c r="V1863" s="419"/>
      <c r="W1863" s="419"/>
      <c r="X1863" s="419"/>
    </row>
    <row r="1864" spans="3:24" ht="36" customHeight="1">
      <c r="D1864" s="501" t="s">
        <v>332</v>
      </c>
      <c r="E1864" s="502"/>
      <c r="F1864" s="502"/>
      <c r="G1864" s="502"/>
      <c r="H1864" s="502"/>
      <c r="I1864" s="502"/>
      <c r="J1864" s="512"/>
      <c r="K1864" s="378"/>
      <c r="L1864" s="435"/>
      <c r="M1864" s="435"/>
      <c r="N1864" s="378"/>
      <c r="O1864" s="381">
        <f>-TrialBalanceA!I11</f>
        <v>0</v>
      </c>
      <c r="P1864" s="380"/>
      <c r="R1864" s="432" t="str">
        <f>IF(R1850="DELETE","DELETE",IF(O1864=0,"DELETE"," "))</f>
        <v>DELETE</v>
      </c>
      <c r="S1864" s="419">
        <f>O1864</f>
        <v>0</v>
      </c>
      <c r="T1864" s="419"/>
      <c r="U1864" s="419"/>
      <c r="V1864" s="419"/>
      <c r="W1864" s="419"/>
      <c r="X1864" s="419"/>
    </row>
    <row r="1865" spans="3:24" ht="36" customHeight="1">
      <c r="D1865" s="501"/>
      <c r="E1865" s="502"/>
      <c r="F1865" s="502"/>
      <c r="G1865" s="502"/>
      <c r="H1865" s="502"/>
      <c r="I1865" s="502"/>
      <c r="J1865" s="512"/>
      <c r="K1865" s="378"/>
      <c r="L1865" s="435"/>
      <c r="M1865" s="435"/>
      <c r="N1865" s="378"/>
      <c r="O1865" s="381"/>
      <c r="P1865" s="380"/>
      <c r="R1865" s="432" t="str">
        <f>R1864</f>
        <v>DELETE</v>
      </c>
    </row>
    <row r="1866" spans="3:24" ht="36" customHeight="1">
      <c r="D1866" s="501" t="s">
        <v>1046</v>
      </c>
      <c r="E1866" s="502"/>
      <c r="F1866" s="502"/>
      <c r="G1866" s="502"/>
      <c r="H1866" s="502"/>
      <c r="I1866" s="502"/>
      <c r="J1866" s="512"/>
      <c r="K1866" s="378"/>
      <c r="L1866" s="435"/>
      <c r="M1866" s="435"/>
      <c r="N1866" s="378"/>
      <c r="O1866" s="381">
        <f>SUM(O1869:O1876)</f>
        <v>0</v>
      </c>
      <c r="P1866" s="380"/>
      <c r="R1866" s="432" t="str">
        <f>IF(R$1850="DELETE","DELETE",IF(O1866=0,"DELETE"," "))</f>
        <v>DELETE</v>
      </c>
      <c r="S1866" s="419">
        <f>-O1866</f>
        <v>0</v>
      </c>
      <c r="T1866" s="419"/>
      <c r="U1866" s="419"/>
      <c r="V1866" s="419"/>
      <c r="W1866" s="419"/>
      <c r="X1866" s="419"/>
    </row>
    <row r="1867" spans="3:24" ht="9" customHeight="1">
      <c r="C1867" s="474"/>
      <c r="D1867" s="502"/>
      <c r="E1867" s="502"/>
      <c r="F1867" s="502"/>
      <c r="G1867" s="502"/>
      <c r="H1867" s="502"/>
      <c r="I1867" s="502"/>
      <c r="J1867" s="512"/>
      <c r="K1867" s="378"/>
      <c r="L1867" s="435"/>
      <c r="M1867" s="435"/>
      <c r="N1867" s="378"/>
      <c r="O1867" s="381"/>
      <c r="P1867" s="380"/>
      <c r="R1867" s="432" t="str">
        <f>R1866</f>
        <v>DELETE</v>
      </c>
    </row>
    <row r="1868" spans="3:24" ht="9" customHeight="1">
      <c r="C1868" s="474"/>
      <c r="D1868" s="502"/>
      <c r="E1868" s="502"/>
      <c r="F1868" s="502"/>
      <c r="G1868" s="502"/>
      <c r="H1868" s="502"/>
      <c r="I1868" s="502"/>
      <c r="J1868" s="512"/>
      <c r="K1868" s="378"/>
      <c r="L1868" s="435"/>
      <c r="M1868" s="435"/>
      <c r="N1868" s="378"/>
      <c r="O1868" s="480"/>
      <c r="P1868" s="380"/>
      <c r="R1868" s="432" t="str">
        <f>R1867</f>
        <v>DELETE</v>
      </c>
    </row>
    <row r="1869" spans="3:24" ht="36" customHeight="1">
      <c r="C1869" s="474"/>
      <c r="D1869" s="502" t="s">
        <v>445</v>
      </c>
      <c r="E1869" s="502"/>
      <c r="F1869" s="502"/>
      <c r="G1869" s="502"/>
      <c r="H1869" s="502"/>
      <c r="I1869" s="502"/>
      <c r="J1869" s="512"/>
      <c r="K1869" s="378"/>
      <c r="L1869" s="435"/>
      <c r="M1869" s="435"/>
      <c r="N1869" s="378"/>
      <c r="O1869" s="481">
        <f>SUM(TrialBalanceA!I13:I16)</f>
        <v>0</v>
      </c>
      <c r="P1869" s="380"/>
      <c r="R1869" s="432" t="str">
        <f t="shared" ref="R1869:R1876" si="98">IF(R$1850="DELETE","DELETE",IF(O1869=0,"DELETE"," "))</f>
        <v>DELETE</v>
      </c>
    </row>
    <row r="1870" spans="3:24" ht="36" customHeight="1">
      <c r="C1870" s="474"/>
      <c r="D1870" s="502" t="s">
        <v>255</v>
      </c>
      <c r="E1870" s="502"/>
      <c r="F1870" s="502"/>
      <c r="G1870" s="502"/>
      <c r="H1870" s="502"/>
      <c r="I1870" s="502"/>
      <c r="J1870" s="512"/>
      <c r="K1870" s="378"/>
      <c r="L1870" s="435"/>
      <c r="M1870" s="435"/>
      <c r="N1870" s="378"/>
      <c r="O1870" s="481">
        <f>TrialBalanceA!I17</f>
        <v>0</v>
      </c>
      <c r="P1870" s="380"/>
      <c r="R1870" s="432" t="str">
        <f t="shared" si="98"/>
        <v>DELETE</v>
      </c>
    </row>
    <row r="1871" spans="3:24" ht="36" customHeight="1">
      <c r="C1871" s="474"/>
      <c r="D1871" s="502">
        <f>TrialBalanceA!C18</f>
        <v>0</v>
      </c>
      <c r="E1871" s="502"/>
      <c r="F1871" s="502"/>
      <c r="G1871" s="502"/>
      <c r="H1871" s="502"/>
      <c r="I1871" s="502"/>
      <c r="J1871" s="512"/>
      <c r="K1871" s="378"/>
      <c r="L1871" s="435"/>
      <c r="M1871" s="435"/>
      <c r="N1871" s="378"/>
      <c r="O1871" s="481">
        <f>TrialBalanceA!I18</f>
        <v>0</v>
      </c>
      <c r="P1871" s="380"/>
      <c r="R1871" s="432" t="str">
        <f t="shared" si="98"/>
        <v>DELETE</v>
      </c>
    </row>
    <row r="1872" spans="3:24" ht="36" customHeight="1">
      <c r="C1872" s="474"/>
      <c r="D1872" s="502">
        <f>TrialBalanceA!C19</f>
        <v>0</v>
      </c>
      <c r="E1872" s="502"/>
      <c r="F1872" s="502"/>
      <c r="G1872" s="502"/>
      <c r="H1872" s="502"/>
      <c r="I1872" s="502"/>
      <c r="J1872" s="512"/>
      <c r="K1872" s="378"/>
      <c r="L1872" s="435"/>
      <c r="M1872" s="435"/>
      <c r="N1872" s="378"/>
      <c r="O1872" s="481">
        <f>TrialBalanceA!I19</f>
        <v>0</v>
      </c>
      <c r="P1872" s="380"/>
      <c r="R1872" s="432" t="str">
        <f t="shared" si="98"/>
        <v>DELETE</v>
      </c>
    </row>
    <row r="1873" spans="3:21" ht="36" customHeight="1">
      <c r="C1873" s="474"/>
      <c r="D1873" s="502">
        <f>TrialBalanceA!C20</f>
        <v>0</v>
      </c>
      <c r="E1873" s="502"/>
      <c r="F1873" s="502"/>
      <c r="G1873" s="502"/>
      <c r="H1873" s="502"/>
      <c r="I1873" s="502"/>
      <c r="J1873" s="512"/>
      <c r="K1873" s="378"/>
      <c r="L1873" s="435"/>
      <c r="M1873" s="435"/>
      <c r="N1873" s="378"/>
      <c r="O1873" s="481">
        <f>TrialBalanceA!I20</f>
        <v>0</v>
      </c>
      <c r="P1873" s="380"/>
      <c r="R1873" s="432" t="str">
        <f t="shared" si="98"/>
        <v>DELETE</v>
      </c>
    </row>
    <row r="1874" spans="3:21" ht="36" customHeight="1">
      <c r="C1874" s="474"/>
      <c r="D1874" s="502">
        <f>TrialBalanceA!C21</f>
        <v>0</v>
      </c>
      <c r="E1874" s="502"/>
      <c r="F1874" s="502"/>
      <c r="G1874" s="502"/>
      <c r="H1874" s="502"/>
      <c r="I1874" s="502"/>
      <c r="J1874" s="512"/>
      <c r="K1874" s="378"/>
      <c r="L1874" s="435"/>
      <c r="M1874" s="435"/>
      <c r="N1874" s="378"/>
      <c r="O1874" s="481">
        <f>TrialBalanceA!I21</f>
        <v>0</v>
      </c>
      <c r="P1874" s="380"/>
      <c r="R1874" s="432" t="str">
        <f t="shared" si="98"/>
        <v>DELETE</v>
      </c>
    </row>
    <row r="1875" spans="3:21" ht="36" customHeight="1">
      <c r="C1875" s="474"/>
      <c r="D1875" s="502">
        <f>TrialBalanceA!C22</f>
        <v>0</v>
      </c>
      <c r="E1875" s="502"/>
      <c r="F1875" s="502"/>
      <c r="G1875" s="502"/>
      <c r="H1875" s="502"/>
      <c r="I1875" s="502"/>
      <c r="J1875" s="512"/>
      <c r="K1875" s="378"/>
      <c r="L1875" s="435"/>
      <c r="M1875" s="435"/>
      <c r="N1875" s="378"/>
      <c r="O1875" s="481">
        <f>TrialBalanceA!I22</f>
        <v>0</v>
      </c>
      <c r="P1875" s="380"/>
      <c r="R1875" s="432" t="str">
        <f t="shared" si="98"/>
        <v>DELETE</v>
      </c>
    </row>
    <row r="1876" spans="3:21" ht="36" customHeight="1">
      <c r="C1876" s="474"/>
      <c r="D1876" s="502" t="s">
        <v>446</v>
      </c>
      <c r="E1876" s="502"/>
      <c r="F1876" s="502"/>
      <c r="G1876" s="502"/>
      <c r="H1876" s="502"/>
      <c r="I1876" s="502"/>
      <c r="J1876" s="512"/>
      <c r="K1876" s="378"/>
      <c r="L1876" s="435"/>
      <c r="M1876" s="435"/>
      <c r="N1876" s="378"/>
      <c r="O1876" s="481">
        <f>SUM(TrialBalanceA!I23:I26)</f>
        <v>0</v>
      </c>
      <c r="P1876" s="380"/>
      <c r="R1876" s="432" t="str">
        <f t="shared" si="98"/>
        <v>DELETE</v>
      </c>
    </row>
    <row r="1877" spans="3:21" ht="9" customHeight="1">
      <c r="C1877" s="474"/>
      <c r="D1877" s="502"/>
      <c r="E1877" s="502"/>
      <c r="F1877" s="502"/>
      <c r="G1877" s="502"/>
      <c r="H1877" s="502"/>
      <c r="I1877" s="502"/>
      <c r="J1877" s="512"/>
      <c r="K1877" s="378"/>
      <c r="L1877" s="435"/>
      <c r="M1877" s="435"/>
      <c r="N1877" s="378"/>
      <c r="O1877" s="482"/>
      <c r="P1877" s="380"/>
      <c r="R1877" s="432" t="str">
        <f>R1866</f>
        <v>DELETE</v>
      </c>
    </row>
    <row r="1878" spans="3:21" ht="9" customHeight="1">
      <c r="C1878" s="474"/>
      <c r="D1878" s="502"/>
      <c r="E1878" s="502"/>
      <c r="F1878" s="502"/>
      <c r="G1878" s="502"/>
      <c r="H1878" s="502"/>
      <c r="I1878" s="502"/>
      <c r="J1878" s="512"/>
      <c r="K1878" s="378"/>
      <c r="L1878" s="435"/>
      <c r="M1878" s="435"/>
      <c r="N1878" s="378"/>
      <c r="O1878" s="384"/>
      <c r="P1878" s="380"/>
      <c r="R1878" s="432" t="str">
        <f>R1866</f>
        <v>DELETE</v>
      </c>
    </row>
    <row r="1879" spans="3:21" ht="9" customHeight="1">
      <c r="C1879" s="474"/>
      <c r="D1879" s="502"/>
      <c r="E1879" s="502"/>
      <c r="F1879" s="502"/>
      <c r="G1879" s="502"/>
      <c r="H1879" s="502"/>
      <c r="I1879" s="502"/>
      <c r="J1879" s="512"/>
      <c r="K1879" s="378"/>
      <c r="L1879" s="435"/>
      <c r="M1879" s="435"/>
      <c r="N1879" s="378"/>
      <c r="O1879" s="381"/>
      <c r="P1879" s="380"/>
      <c r="R1879" s="432" t="str">
        <f>R1878</f>
        <v>DELETE</v>
      </c>
    </row>
    <row r="1880" spans="3:21" ht="36" customHeight="1">
      <c r="D1880" s="518" t="str">
        <f>IF(O1880&lt;0,"Gross loss","Gross profit")</f>
        <v>Gross profit</v>
      </c>
      <c r="E1880" s="502"/>
      <c r="F1880" s="502"/>
      <c r="G1880" s="502"/>
      <c r="H1880" s="502"/>
      <c r="I1880" s="502"/>
      <c r="J1880" s="512"/>
      <c r="K1880" s="378"/>
      <c r="L1880" s="435"/>
      <c r="M1880" s="435"/>
      <c r="N1880" s="378"/>
      <c r="O1880" s="381">
        <f>SUM(S1862:S1877)</f>
        <v>0</v>
      </c>
      <c r="P1880" s="380"/>
      <c r="R1880" s="432" t="str">
        <f>R1879</f>
        <v>DELETE</v>
      </c>
    </row>
    <row r="1881" spans="3:21" ht="36" customHeight="1">
      <c r="C1881" s="474"/>
      <c r="D1881" s="502"/>
      <c r="E1881" s="502"/>
      <c r="F1881" s="502"/>
      <c r="G1881" s="502"/>
      <c r="H1881" s="502"/>
      <c r="I1881" s="502"/>
      <c r="J1881" s="512"/>
      <c r="K1881" s="378"/>
      <c r="L1881" s="435"/>
      <c r="M1881" s="435"/>
      <c r="N1881" s="378"/>
      <c r="O1881" s="381"/>
      <c r="P1881" s="380"/>
      <c r="R1881" s="432" t="str">
        <f>R1880</f>
        <v>DELETE</v>
      </c>
    </row>
    <row r="1882" spans="3:21" ht="36" customHeight="1">
      <c r="D1882" s="501" t="s">
        <v>1022</v>
      </c>
      <c r="E1882" s="502"/>
      <c r="F1882" s="502"/>
      <c r="G1882" s="502"/>
      <c r="H1882" s="502"/>
      <c r="I1882" s="502"/>
      <c r="J1882" s="512"/>
      <c r="K1882" s="378"/>
      <c r="L1882" s="435"/>
      <c r="M1882" s="435"/>
      <c r="N1882" s="378"/>
      <c r="O1882" s="381">
        <f>SUM(O1884:O1890)</f>
        <v>0</v>
      </c>
      <c r="P1882" s="380"/>
      <c r="R1882" s="432" t="str">
        <f t="shared" ref="R1882" si="99">IF(R$1850="DELETE","DELETE",IF(O1882=0,"DELETE"," "))</f>
        <v>DELETE</v>
      </c>
      <c r="S1882" s="419">
        <f>O1882</f>
        <v>0</v>
      </c>
      <c r="T1882" s="419"/>
      <c r="U1882" s="419"/>
    </row>
    <row r="1883" spans="3:21" ht="9" customHeight="1">
      <c r="C1883" s="474"/>
      <c r="D1883" s="502"/>
      <c r="E1883" s="502"/>
      <c r="F1883" s="502"/>
      <c r="G1883" s="502"/>
      <c r="H1883" s="502"/>
      <c r="I1883" s="502"/>
      <c r="J1883" s="512"/>
      <c r="K1883" s="378"/>
      <c r="L1883" s="435"/>
      <c r="M1883" s="435"/>
      <c r="N1883" s="378"/>
      <c r="O1883" s="381"/>
      <c r="P1883" s="380"/>
      <c r="R1883" s="432" t="str">
        <f>R1882</f>
        <v>DELETE</v>
      </c>
    </row>
    <row r="1884" spans="3:21" ht="9" customHeight="1">
      <c r="C1884" s="474"/>
      <c r="D1884" s="502"/>
      <c r="E1884" s="502"/>
      <c r="F1884" s="502"/>
      <c r="G1884" s="502"/>
      <c r="H1884" s="502"/>
      <c r="I1884" s="502"/>
      <c r="J1884" s="512"/>
      <c r="K1884" s="378"/>
      <c r="L1884" s="435"/>
      <c r="M1884" s="435"/>
      <c r="N1884" s="378"/>
      <c r="O1884" s="480"/>
      <c r="P1884" s="380"/>
      <c r="R1884" s="432" t="str">
        <f>R1882</f>
        <v>DELETE</v>
      </c>
    </row>
    <row r="1885" spans="3:21" ht="36" customHeight="1">
      <c r="C1885" s="474"/>
      <c r="D1885" s="502" t="str">
        <f>TrialBalanceA!C28</f>
        <v>Insurance claims - Seafront Restaurant</v>
      </c>
      <c r="E1885" s="502"/>
      <c r="F1885" s="502"/>
      <c r="G1885" s="502"/>
      <c r="H1885" s="502"/>
      <c r="I1885" s="502"/>
      <c r="J1885" s="512"/>
      <c r="K1885" s="378"/>
      <c r="L1885" s="435"/>
      <c r="M1885" s="435"/>
      <c r="N1885" s="378"/>
      <c r="O1885" s="481">
        <f>-TrialBalanceA!I28</f>
        <v>0</v>
      </c>
      <c r="P1885" s="380"/>
      <c r="R1885" s="432" t="str">
        <f t="shared" ref="R1885:R1889" si="100">IF(R$1850="DELETE","DELETE",IF(O1885=0,"DELETE"," "))</f>
        <v>DELETE</v>
      </c>
    </row>
    <row r="1886" spans="3:21" ht="36" customHeight="1">
      <c r="C1886" s="474"/>
      <c r="D1886" s="502">
        <f>TrialBalanceA!C29</f>
        <v>0</v>
      </c>
      <c r="E1886" s="502"/>
      <c r="F1886" s="502"/>
      <c r="G1886" s="502"/>
      <c r="H1886" s="502"/>
      <c r="I1886" s="502"/>
      <c r="J1886" s="512"/>
      <c r="K1886" s="378"/>
      <c r="L1886" s="435"/>
      <c r="M1886" s="435"/>
      <c r="N1886" s="378"/>
      <c r="O1886" s="481">
        <f>-TrialBalanceA!I29</f>
        <v>0</v>
      </c>
      <c r="P1886" s="380"/>
      <c r="R1886" s="432" t="str">
        <f t="shared" si="100"/>
        <v>DELETE</v>
      </c>
    </row>
    <row r="1887" spans="3:21" ht="36" customHeight="1">
      <c r="C1887" s="474"/>
      <c r="D1887" s="502">
        <f>TrialBalanceA!C30</f>
        <v>0</v>
      </c>
      <c r="E1887" s="502"/>
      <c r="F1887" s="502"/>
      <c r="G1887" s="502"/>
      <c r="H1887" s="502"/>
      <c r="I1887" s="502"/>
      <c r="J1887" s="512"/>
      <c r="K1887" s="378"/>
      <c r="L1887" s="435"/>
      <c r="M1887" s="435"/>
      <c r="N1887" s="378"/>
      <c r="O1887" s="481">
        <f>-TrialBalanceA!I30</f>
        <v>0</v>
      </c>
      <c r="P1887" s="380"/>
      <c r="R1887" s="432" t="str">
        <f t="shared" si="100"/>
        <v>DELETE</v>
      </c>
    </row>
    <row r="1888" spans="3:21" ht="36" customHeight="1">
      <c r="C1888" s="474"/>
      <c r="D1888" s="502">
        <f>TrialBalanceA!C31</f>
        <v>0</v>
      </c>
      <c r="E1888" s="502"/>
      <c r="F1888" s="502"/>
      <c r="G1888" s="502"/>
      <c r="H1888" s="502"/>
      <c r="I1888" s="502"/>
      <c r="J1888" s="512"/>
      <c r="K1888" s="378"/>
      <c r="L1888" s="435"/>
      <c r="M1888" s="435"/>
      <c r="N1888" s="378"/>
      <c r="O1888" s="481">
        <f>-TrialBalanceA!I31</f>
        <v>0</v>
      </c>
      <c r="P1888" s="380"/>
      <c r="R1888" s="432" t="str">
        <f t="shared" si="100"/>
        <v>DELETE</v>
      </c>
    </row>
    <row r="1889" spans="3:24" ht="36" customHeight="1">
      <c r="C1889" s="474"/>
      <c r="D1889" s="502">
        <f>TrialBalanceA!C32</f>
        <v>0</v>
      </c>
      <c r="E1889" s="502"/>
      <c r="F1889" s="502"/>
      <c r="G1889" s="502"/>
      <c r="H1889" s="502"/>
      <c r="I1889" s="502"/>
      <c r="J1889" s="512"/>
      <c r="K1889" s="378"/>
      <c r="L1889" s="435"/>
      <c r="M1889" s="435"/>
      <c r="N1889" s="378"/>
      <c r="O1889" s="481">
        <f>-TrialBalanceA!I32</f>
        <v>0</v>
      </c>
      <c r="P1889" s="380"/>
      <c r="R1889" s="432" t="str">
        <f t="shared" si="100"/>
        <v>DELETE</v>
      </c>
    </row>
    <row r="1890" spans="3:24" ht="9" customHeight="1">
      <c r="C1890" s="474"/>
      <c r="D1890" s="502"/>
      <c r="E1890" s="502"/>
      <c r="F1890" s="502"/>
      <c r="G1890" s="502"/>
      <c r="H1890" s="502"/>
      <c r="I1890" s="502"/>
      <c r="J1890" s="512"/>
      <c r="K1890" s="378"/>
      <c r="L1890" s="435"/>
      <c r="M1890" s="435"/>
      <c r="N1890" s="378"/>
      <c r="O1890" s="482"/>
      <c r="P1890" s="380"/>
      <c r="R1890" s="432" t="str">
        <f>R1882</f>
        <v>DELETE</v>
      </c>
    </row>
    <row r="1891" spans="3:24" ht="9" customHeight="1">
      <c r="C1891" s="474"/>
      <c r="D1891" s="502"/>
      <c r="E1891" s="502"/>
      <c r="F1891" s="502"/>
      <c r="G1891" s="502"/>
      <c r="H1891" s="502"/>
      <c r="I1891" s="502"/>
      <c r="J1891" s="512"/>
      <c r="K1891" s="378"/>
      <c r="L1891" s="435"/>
      <c r="M1891" s="435"/>
      <c r="N1891" s="378"/>
      <c r="O1891" s="396"/>
      <c r="P1891" s="380"/>
      <c r="R1891" s="432" t="str">
        <f>R1890</f>
        <v>DELETE</v>
      </c>
    </row>
    <row r="1892" spans="3:24" ht="9" customHeight="1">
      <c r="C1892" s="474"/>
      <c r="D1892" s="502"/>
      <c r="E1892" s="502"/>
      <c r="F1892" s="502"/>
      <c r="G1892" s="502"/>
      <c r="H1892" s="502"/>
      <c r="I1892" s="502"/>
      <c r="J1892" s="512"/>
      <c r="K1892" s="378"/>
      <c r="L1892" s="435"/>
      <c r="M1892" s="435"/>
      <c r="N1892" s="378"/>
      <c r="O1892" s="381"/>
      <c r="P1892" s="380"/>
      <c r="R1892" s="432" t="str">
        <f>R1891</f>
        <v>DELETE</v>
      </c>
    </row>
    <row r="1893" spans="3:24" ht="36" customHeight="1">
      <c r="C1893" s="474"/>
      <c r="D1893" s="502"/>
      <c r="E1893" s="502"/>
      <c r="F1893" s="502"/>
      <c r="G1893" s="502"/>
      <c r="H1893" s="502"/>
      <c r="I1893" s="502"/>
      <c r="J1893" s="512"/>
      <c r="K1893" s="378"/>
      <c r="L1893" s="435"/>
      <c r="M1893" s="435"/>
      <c r="N1893" s="378"/>
      <c r="O1893" s="381">
        <f>SUM(S1862:S1882)</f>
        <v>0</v>
      </c>
      <c r="P1893" s="380"/>
      <c r="R1893" s="432" t="str">
        <f>R1882</f>
        <v>DELETE</v>
      </c>
    </row>
    <row r="1894" spans="3:24" ht="36" customHeight="1">
      <c r="C1894" s="474"/>
      <c r="D1894" s="502"/>
      <c r="E1894" s="502"/>
      <c r="F1894" s="502"/>
      <c r="G1894" s="502"/>
      <c r="H1894" s="502"/>
      <c r="I1894" s="502"/>
      <c r="J1894" s="512"/>
      <c r="K1894" s="378"/>
      <c r="L1894" s="435"/>
      <c r="M1894" s="435"/>
      <c r="N1894" s="378"/>
      <c r="O1894" s="381"/>
      <c r="P1894" s="380"/>
      <c r="R1894" s="432" t="str">
        <f>R1893</f>
        <v>DELETE</v>
      </c>
    </row>
    <row r="1895" spans="3:24" ht="36" customHeight="1">
      <c r="D1895" s="501" t="s">
        <v>1047</v>
      </c>
      <c r="E1895" s="502"/>
      <c r="F1895" s="502"/>
      <c r="G1895" s="502"/>
      <c r="H1895" s="502"/>
      <c r="I1895" s="502"/>
      <c r="J1895" s="512"/>
      <c r="K1895" s="378"/>
      <c r="L1895" s="435"/>
      <c r="M1895" s="435"/>
      <c r="N1895" s="378"/>
      <c r="O1895" s="381">
        <f>SUM(O1897:O1926)</f>
        <v>0</v>
      </c>
      <c r="P1895" s="380"/>
      <c r="R1895" s="432" t="str">
        <f t="shared" ref="R1895" si="101">IF(R$1850="DELETE","DELETE",IF(O1895=0,"DELETE"," "))</f>
        <v>DELETE</v>
      </c>
      <c r="S1895" s="419">
        <f>-O1895</f>
        <v>0</v>
      </c>
      <c r="T1895" s="419"/>
      <c r="U1895" s="419"/>
      <c r="V1895" s="419"/>
      <c r="W1895" s="419"/>
      <c r="X1895" s="419"/>
    </row>
    <row r="1896" spans="3:24" ht="9" customHeight="1">
      <c r="C1896" s="474"/>
      <c r="D1896" s="502"/>
      <c r="E1896" s="502"/>
      <c r="F1896" s="502"/>
      <c r="G1896" s="502"/>
      <c r="H1896" s="502"/>
      <c r="I1896" s="502"/>
      <c r="J1896" s="512"/>
      <c r="K1896" s="378"/>
      <c r="L1896" s="435"/>
      <c r="M1896" s="435"/>
      <c r="N1896" s="378"/>
      <c r="O1896" s="381"/>
      <c r="P1896" s="380"/>
      <c r="R1896" s="432" t="str">
        <f>R1895</f>
        <v>DELETE</v>
      </c>
    </row>
    <row r="1897" spans="3:24" ht="9" customHeight="1">
      <c r="C1897" s="474"/>
      <c r="D1897" s="502"/>
      <c r="E1897" s="502"/>
      <c r="F1897" s="502"/>
      <c r="G1897" s="502"/>
      <c r="H1897" s="502"/>
      <c r="I1897" s="502"/>
      <c r="J1897" s="512"/>
      <c r="K1897" s="378"/>
      <c r="L1897" s="435"/>
      <c r="M1897" s="435"/>
      <c r="N1897" s="378"/>
      <c r="O1897" s="480"/>
      <c r="P1897" s="380"/>
      <c r="R1897" s="432" t="str">
        <f>R1896</f>
        <v>DELETE</v>
      </c>
    </row>
    <row r="1898" spans="3:24" ht="36" customHeight="1">
      <c r="C1898" s="474"/>
      <c r="D1898" s="502" t="s">
        <v>256</v>
      </c>
      <c r="E1898" s="502"/>
      <c r="F1898" s="502"/>
      <c r="G1898" s="502"/>
      <c r="H1898" s="502"/>
      <c r="I1898" s="502"/>
      <c r="J1898" s="512"/>
      <c r="K1898" s="378"/>
      <c r="L1898" s="435"/>
      <c r="M1898" s="435"/>
      <c r="N1898" s="378"/>
      <c r="O1898" s="481">
        <f>TrialBalanceA!I39</f>
        <v>0</v>
      </c>
      <c r="P1898" s="380"/>
      <c r="R1898" s="432" t="str">
        <f t="shared" ref="R1898:R1925" si="102">IF(R$1850="DELETE","DELETE",IF(O1898=0,"DELETE"," "))</f>
        <v>DELETE</v>
      </c>
    </row>
    <row r="1899" spans="3:24" ht="36" customHeight="1">
      <c r="C1899" s="474"/>
      <c r="D1899" s="502" t="s">
        <v>629</v>
      </c>
      <c r="E1899" s="502"/>
      <c r="F1899" s="502"/>
      <c r="G1899" s="502"/>
      <c r="H1899" s="502"/>
      <c r="I1899" s="502"/>
      <c r="J1899" s="512"/>
      <c r="K1899" s="378"/>
      <c r="L1899" s="435"/>
      <c r="M1899" s="435"/>
      <c r="N1899" s="378"/>
      <c r="O1899" s="481">
        <f>TrialBalanceA!I40</f>
        <v>0</v>
      </c>
      <c r="P1899" s="380"/>
      <c r="R1899" s="432" t="str">
        <f t="shared" si="102"/>
        <v>DELETE</v>
      </c>
    </row>
    <row r="1900" spans="3:24" ht="36" customHeight="1">
      <c r="C1900" s="474"/>
      <c r="D1900" s="502" t="s">
        <v>709</v>
      </c>
      <c r="E1900" s="502"/>
      <c r="F1900" s="502"/>
      <c r="G1900" s="502"/>
      <c r="H1900" s="502"/>
      <c r="I1900" s="502"/>
      <c r="J1900" s="512"/>
      <c r="K1900" s="378"/>
      <c r="L1900" s="435"/>
      <c r="M1900" s="435"/>
      <c r="N1900" s="378"/>
      <c r="O1900" s="481">
        <f>TrialBalanceA!I67</f>
        <v>0</v>
      </c>
      <c r="P1900" s="380"/>
      <c r="R1900" s="432" t="str">
        <f t="shared" si="102"/>
        <v>DELETE</v>
      </c>
    </row>
    <row r="1901" spans="3:24" ht="36" customHeight="1">
      <c r="C1901" s="474"/>
      <c r="D1901" s="502" t="s">
        <v>257</v>
      </c>
      <c r="E1901" s="502"/>
      <c r="F1901" s="502"/>
      <c r="G1901" s="502"/>
      <c r="H1901" s="502"/>
      <c r="I1901" s="502"/>
      <c r="J1901" s="512"/>
      <c r="K1901" s="378"/>
      <c r="L1901" s="435"/>
      <c r="M1901" s="435"/>
      <c r="N1901" s="378"/>
      <c r="O1901" s="481">
        <f>TrialBalanceA!I41</f>
        <v>0</v>
      </c>
      <c r="P1901" s="380"/>
      <c r="R1901" s="432" t="str">
        <f t="shared" si="102"/>
        <v>DELETE</v>
      </c>
    </row>
    <row r="1902" spans="3:24" ht="36" customHeight="1">
      <c r="C1902" s="474"/>
      <c r="D1902" s="502" t="s">
        <v>258</v>
      </c>
      <c r="E1902" s="502"/>
      <c r="F1902" s="502"/>
      <c r="G1902" s="502"/>
      <c r="H1902" s="502"/>
      <c r="I1902" s="502"/>
      <c r="J1902" s="512"/>
      <c r="K1902" s="378">
        <f>C$586</f>
        <v>3.3000000000000003</v>
      </c>
      <c r="L1902" s="435"/>
      <c r="M1902" s="435"/>
      <c r="N1902" s="378"/>
      <c r="O1902" s="481">
        <f>SUM(TrialBalanceA!I43:I44)</f>
        <v>0</v>
      </c>
      <c r="P1902" s="380"/>
      <c r="R1902" s="432" t="str">
        <f t="shared" si="102"/>
        <v>DELETE</v>
      </c>
    </row>
    <row r="1903" spans="3:24" ht="36" customHeight="1">
      <c r="C1903" s="474"/>
      <c r="D1903" s="502" t="s">
        <v>447</v>
      </c>
      <c r="E1903" s="502"/>
      <c r="F1903" s="502"/>
      <c r="G1903" s="502"/>
      <c r="H1903" s="502"/>
      <c r="I1903" s="502"/>
      <c r="J1903" s="512"/>
      <c r="K1903" s="378"/>
      <c r="L1903" s="435"/>
      <c r="M1903" s="435"/>
      <c r="N1903" s="378"/>
      <c r="O1903" s="481">
        <f>TrialBalanceA!I45</f>
        <v>0</v>
      </c>
      <c r="P1903" s="380"/>
      <c r="R1903" s="432" t="str">
        <f t="shared" si="102"/>
        <v>DELETE</v>
      </c>
      <c r="S1903" s="420"/>
      <c r="T1903" s="420"/>
      <c r="U1903" s="420"/>
      <c r="V1903" s="420"/>
      <c r="W1903" s="420"/>
      <c r="X1903" s="420"/>
    </row>
    <row r="1904" spans="3:24" ht="36" customHeight="1">
      <c r="C1904" s="474"/>
      <c r="D1904" s="502" t="s">
        <v>720</v>
      </c>
      <c r="E1904" s="502"/>
      <c r="F1904" s="502"/>
      <c r="G1904" s="502"/>
      <c r="H1904" s="502"/>
      <c r="I1904" s="502"/>
      <c r="J1904" s="512"/>
      <c r="K1904" s="378"/>
      <c r="L1904" s="435"/>
      <c r="M1904" s="435"/>
      <c r="N1904" s="378"/>
      <c r="O1904" s="481">
        <f>TrialBalanceA!I46</f>
        <v>0</v>
      </c>
      <c r="P1904" s="380"/>
      <c r="R1904" s="432" t="str">
        <f t="shared" si="102"/>
        <v>DELETE</v>
      </c>
    </row>
    <row r="1905" spans="3:18" ht="36" customHeight="1">
      <c r="C1905" s="474"/>
      <c r="D1905" s="502" t="s">
        <v>65</v>
      </c>
      <c r="E1905" s="502"/>
      <c r="F1905" s="502"/>
      <c r="G1905" s="502"/>
      <c r="H1905" s="502"/>
      <c r="I1905" s="502"/>
      <c r="J1905" s="512"/>
      <c r="K1905" s="378"/>
      <c r="L1905" s="435"/>
      <c r="M1905" s="435"/>
      <c r="N1905" s="378"/>
      <c r="O1905" s="481">
        <f>TrialBalanceA!I47</f>
        <v>0</v>
      </c>
      <c r="P1905" s="380"/>
      <c r="R1905" s="432" t="str">
        <f t="shared" si="102"/>
        <v>DELETE</v>
      </c>
    </row>
    <row r="1906" spans="3:18" ht="36" customHeight="1">
      <c r="C1906" s="474"/>
      <c r="D1906" s="502" t="s">
        <v>259</v>
      </c>
      <c r="E1906" s="502"/>
      <c r="F1906" s="502"/>
      <c r="G1906" s="502"/>
      <c r="H1906" s="502"/>
      <c r="I1906" s="502"/>
      <c r="J1906" s="512"/>
      <c r="K1906" s="378"/>
      <c r="L1906" s="435"/>
      <c r="M1906" s="435"/>
      <c r="N1906" s="378"/>
      <c r="O1906" s="481">
        <f>TrialBalanceA!I48</f>
        <v>0</v>
      </c>
      <c r="P1906" s="380"/>
      <c r="R1906" s="432" t="str">
        <f t="shared" si="102"/>
        <v>DELETE</v>
      </c>
    </row>
    <row r="1907" spans="3:18" ht="36" customHeight="1">
      <c r="C1907" s="474"/>
      <c r="D1907" s="502" t="s">
        <v>464</v>
      </c>
      <c r="E1907" s="502"/>
      <c r="F1907" s="502"/>
      <c r="G1907" s="502"/>
      <c r="H1907" s="502"/>
      <c r="I1907" s="502"/>
      <c r="J1907" s="512"/>
      <c r="K1907" s="378"/>
      <c r="L1907" s="435"/>
      <c r="M1907" s="435"/>
      <c r="N1907" s="378"/>
      <c r="O1907" s="481">
        <f>SUM(TrialBalanceA!I49:I50)</f>
        <v>0</v>
      </c>
      <c r="P1907" s="380"/>
      <c r="R1907" s="432" t="str">
        <f t="shared" si="102"/>
        <v>DELETE</v>
      </c>
    </row>
    <row r="1908" spans="3:18" ht="36" customHeight="1">
      <c r="C1908" s="474"/>
      <c r="D1908" s="502" t="s">
        <v>240</v>
      </c>
      <c r="E1908" s="502"/>
      <c r="F1908" s="502"/>
      <c r="G1908" s="502"/>
      <c r="H1908" s="502"/>
      <c r="I1908" s="502"/>
      <c r="J1908" s="512"/>
      <c r="K1908" s="378"/>
      <c r="L1908" s="435"/>
      <c r="M1908" s="435"/>
      <c r="N1908" s="378"/>
      <c r="O1908" s="481">
        <f>TrialBalanceA!I51</f>
        <v>0</v>
      </c>
      <c r="P1908" s="380"/>
      <c r="R1908" s="432" t="str">
        <f t="shared" si="102"/>
        <v>DELETE</v>
      </c>
    </row>
    <row r="1909" spans="3:18" ht="36" customHeight="1">
      <c r="C1909" s="474"/>
      <c r="D1909" s="502" t="s">
        <v>448</v>
      </c>
      <c r="E1909" s="502"/>
      <c r="F1909" s="502"/>
      <c r="G1909" s="502"/>
      <c r="H1909" s="502"/>
      <c r="I1909" s="502"/>
      <c r="J1909" s="512"/>
      <c r="K1909" s="378"/>
      <c r="L1909" s="435"/>
      <c r="M1909" s="435"/>
      <c r="N1909" s="378"/>
      <c r="O1909" s="481">
        <f>SUM(TrialBalanceA!I53:I57)</f>
        <v>0</v>
      </c>
      <c r="P1909" s="380"/>
      <c r="R1909" s="432" t="str">
        <f t="shared" si="102"/>
        <v>DELETE</v>
      </c>
    </row>
    <row r="1910" spans="3:18" ht="36" customHeight="1">
      <c r="C1910" s="474"/>
      <c r="D1910" s="502" t="s">
        <v>433</v>
      </c>
      <c r="E1910" s="502"/>
      <c r="F1910" s="502"/>
      <c r="G1910" s="502"/>
      <c r="H1910" s="502"/>
      <c r="I1910" s="502"/>
      <c r="J1910" s="512"/>
      <c r="K1910" s="378">
        <f>FS!C$553</f>
        <v>3.2</v>
      </c>
      <c r="L1910" s="435"/>
      <c r="M1910" s="435"/>
      <c r="N1910" s="378"/>
      <c r="O1910" s="481">
        <f>SUM(TrialBalanceA!I59:I61)</f>
        <v>0</v>
      </c>
      <c r="P1910" s="380"/>
      <c r="R1910" s="432" t="str">
        <f t="shared" si="102"/>
        <v>DELETE</v>
      </c>
    </row>
    <row r="1911" spans="3:18" ht="36" customHeight="1">
      <c r="C1911" s="474"/>
      <c r="D1911" s="502" t="s">
        <v>68</v>
      </c>
      <c r="E1911" s="502"/>
      <c r="F1911" s="502"/>
      <c r="G1911" s="502"/>
      <c r="H1911" s="502"/>
      <c r="I1911" s="502"/>
      <c r="J1911" s="512"/>
      <c r="K1911" s="378"/>
      <c r="L1911" s="435"/>
      <c r="M1911" s="435"/>
      <c r="N1911" s="378"/>
      <c r="O1911" s="481">
        <f>TrialBalanceA!I62</f>
        <v>0</v>
      </c>
      <c r="P1911" s="380"/>
      <c r="R1911" s="432" t="str">
        <f t="shared" si="102"/>
        <v>DELETE</v>
      </c>
    </row>
    <row r="1912" spans="3:18" ht="36" customHeight="1">
      <c r="C1912" s="474"/>
      <c r="D1912" s="502" t="s">
        <v>241</v>
      </c>
      <c r="E1912" s="502"/>
      <c r="F1912" s="502"/>
      <c r="G1912" s="502"/>
      <c r="H1912" s="502"/>
      <c r="I1912" s="502"/>
      <c r="J1912" s="512"/>
      <c r="K1912" s="378"/>
      <c r="L1912" s="435"/>
      <c r="M1912" s="435"/>
      <c r="N1912" s="378"/>
      <c r="O1912" s="481">
        <f>SUM(TrialBalanceA!I63:I65)</f>
        <v>0</v>
      </c>
      <c r="P1912" s="380"/>
      <c r="R1912" s="432" t="str">
        <f t="shared" si="102"/>
        <v>DELETE</v>
      </c>
    </row>
    <row r="1913" spans="3:18" ht="36" customHeight="1">
      <c r="C1913" s="474"/>
      <c r="D1913" s="502" t="s">
        <v>721</v>
      </c>
      <c r="E1913" s="502"/>
      <c r="F1913" s="502"/>
      <c r="G1913" s="502"/>
      <c r="H1913" s="502"/>
      <c r="I1913" s="502"/>
      <c r="J1913" s="512"/>
      <c r="K1913" s="378"/>
      <c r="L1913" s="435"/>
      <c r="M1913" s="435"/>
      <c r="N1913" s="378"/>
      <c r="O1913" s="481">
        <f>TrialBalanceA!I66+TrialBalanceA!I68</f>
        <v>0</v>
      </c>
      <c r="P1913" s="380"/>
      <c r="R1913" s="432" t="str">
        <f t="shared" si="102"/>
        <v>DELETE</v>
      </c>
    </row>
    <row r="1914" spans="3:18" ht="36" customHeight="1">
      <c r="C1914" s="474"/>
      <c r="D1914" s="502" t="s">
        <v>242</v>
      </c>
      <c r="E1914" s="502"/>
      <c r="F1914" s="502"/>
      <c r="G1914" s="502"/>
      <c r="H1914" s="502"/>
      <c r="I1914" s="502"/>
      <c r="J1914" s="512"/>
      <c r="K1914" s="378"/>
      <c r="L1914" s="435"/>
      <c r="M1914" s="435"/>
      <c r="N1914" s="378"/>
      <c r="O1914" s="481">
        <f>TrialBalanceA!I69</f>
        <v>0</v>
      </c>
      <c r="P1914" s="380"/>
      <c r="R1914" s="432" t="str">
        <f t="shared" si="102"/>
        <v>DELETE</v>
      </c>
    </row>
    <row r="1915" spans="3:18" ht="36" customHeight="1">
      <c r="C1915" s="474"/>
      <c r="D1915" s="502" t="s">
        <v>356</v>
      </c>
      <c r="E1915" s="502"/>
      <c r="F1915" s="502"/>
      <c r="G1915" s="502"/>
      <c r="H1915" s="502"/>
      <c r="I1915" s="502"/>
      <c r="J1915" s="512"/>
      <c r="K1915" s="378"/>
      <c r="L1915" s="435"/>
      <c r="M1915" s="435"/>
      <c r="N1915" s="378"/>
      <c r="O1915" s="481">
        <f>TrialBalanceA!I70</f>
        <v>0</v>
      </c>
      <c r="P1915" s="380"/>
      <c r="R1915" s="432" t="str">
        <f t="shared" si="102"/>
        <v>DELETE</v>
      </c>
    </row>
    <row r="1916" spans="3:18" ht="36" customHeight="1">
      <c r="C1916" s="474"/>
      <c r="D1916" s="502">
        <f>TrialBalanceA!C71</f>
        <v>0</v>
      </c>
      <c r="E1916" s="502"/>
      <c r="F1916" s="502"/>
      <c r="G1916" s="502"/>
      <c r="H1916" s="502"/>
      <c r="I1916" s="502"/>
      <c r="J1916" s="512"/>
      <c r="K1916" s="378"/>
      <c r="L1916" s="435"/>
      <c r="M1916" s="435"/>
      <c r="N1916" s="378"/>
      <c r="O1916" s="481">
        <f>TrialBalanceA!I71</f>
        <v>0</v>
      </c>
      <c r="P1916" s="380"/>
      <c r="R1916" s="432" t="str">
        <f t="shared" si="102"/>
        <v>DELETE</v>
      </c>
    </row>
    <row r="1917" spans="3:18" ht="36" customHeight="1">
      <c r="C1917" s="474"/>
      <c r="D1917" s="502">
        <f>TrialBalanceA!C72</f>
        <v>0</v>
      </c>
      <c r="E1917" s="502"/>
      <c r="F1917" s="502"/>
      <c r="G1917" s="502"/>
      <c r="H1917" s="502"/>
      <c r="I1917" s="502"/>
      <c r="J1917" s="512"/>
      <c r="K1917" s="378"/>
      <c r="L1917" s="435"/>
      <c r="M1917" s="435"/>
      <c r="N1917" s="378"/>
      <c r="O1917" s="481">
        <f>TrialBalanceA!I72</f>
        <v>0</v>
      </c>
      <c r="P1917" s="380"/>
      <c r="R1917" s="432" t="str">
        <f t="shared" si="102"/>
        <v>DELETE</v>
      </c>
    </row>
    <row r="1918" spans="3:18" ht="36" customHeight="1">
      <c r="C1918" s="474"/>
      <c r="D1918" s="502">
        <f>TrialBalanceA!C73</f>
        <v>0</v>
      </c>
      <c r="E1918" s="502"/>
      <c r="F1918" s="502"/>
      <c r="G1918" s="502"/>
      <c r="H1918" s="502"/>
      <c r="I1918" s="502"/>
      <c r="J1918" s="512"/>
      <c r="K1918" s="378"/>
      <c r="L1918" s="435"/>
      <c r="M1918" s="435"/>
      <c r="N1918" s="378"/>
      <c r="O1918" s="481">
        <f>TrialBalanceA!I73</f>
        <v>0</v>
      </c>
      <c r="P1918" s="380"/>
      <c r="R1918" s="432" t="str">
        <f t="shared" si="102"/>
        <v>DELETE</v>
      </c>
    </row>
    <row r="1919" spans="3:18" ht="36" customHeight="1">
      <c r="C1919" s="474"/>
      <c r="D1919" s="502">
        <f>TrialBalanceA!C74</f>
        <v>0</v>
      </c>
      <c r="E1919" s="502"/>
      <c r="F1919" s="502"/>
      <c r="G1919" s="502"/>
      <c r="H1919" s="502"/>
      <c r="I1919" s="502"/>
      <c r="J1919" s="512"/>
      <c r="K1919" s="378"/>
      <c r="L1919" s="435"/>
      <c r="M1919" s="435"/>
      <c r="N1919" s="378"/>
      <c r="O1919" s="481">
        <f>TrialBalanceA!I74</f>
        <v>0</v>
      </c>
      <c r="P1919" s="380"/>
      <c r="R1919" s="432" t="str">
        <f t="shared" si="102"/>
        <v>DELETE</v>
      </c>
    </row>
    <row r="1920" spans="3:18" ht="36" customHeight="1">
      <c r="C1920" s="474"/>
      <c r="D1920" s="502">
        <f>TrialBalanceA!C75</f>
        <v>0</v>
      </c>
      <c r="E1920" s="502"/>
      <c r="F1920" s="502"/>
      <c r="G1920" s="502"/>
      <c r="H1920" s="502"/>
      <c r="I1920" s="502"/>
      <c r="J1920" s="512"/>
      <c r="K1920" s="378"/>
      <c r="L1920" s="435"/>
      <c r="M1920" s="435"/>
      <c r="N1920" s="378"/>
      <c r="O1920" s="481">
        <f>TrialBalanceA!I75</f>
        <v>0</v>
      </c>
      <c r="P1920" s="380"/>
      <c r="R1920" s="432" t="str">
        <f t="shared" si="102"/>
        <v>DELETE</v>
      </c>
    </row>
    <row r="1921" spans="3:18" ht="36" customHeight="1">
      <c r="C1921" s="474"/>
      <c r="D1921" s="502">
        <f>TrialBalanceA!C76</f>
        <v>0</v>
      </c>
      <c r="E1921" s="502"/>
      <c r="F1921" s="502"/>
      <c r="G1921" s="502"/>
      <c r="H1921" s="502"/>
      <c r="I1921" s="502"/>
      <c r="J1921" s="512"/>
      <c r="K1921" s="378"/>
      <c r="L1921" s="435"/>
      <c r="M1921" s="435"/>
      <c r="N1921" s="378"/>
      <c r="O1921" s="481">
        <f>TrialBalanceA!I76</f>
        <v>0</v>
      </c>
      <c r="P1921" s="380"/>
      <c r="R1921" s="432" t="str">
        <f t="shared" si="102"/>
        <v>DELETE</v>
      </c>
    </row>
    <row r="1922" spans="3:18" ht="36" customHeight="1">
      <c r="C1922" s="474"/>
      <c r="D1922" s="502">
        <f>TrialBalanceA!C77</f>
        <v>0</v>
      </c>
      <c r="E1922" s="502"/>
      <c r="F1922" s="502"/>
      <c r="G1922" s="502"/>
      <c r="H1922" s="502"/>
      <c r="I1922" s="502"/>
      <c r="J1922" s="512"/>
      <c r="K1922" s="378"/>
      <c r="L1922" s="435"/>
      <c r="M1922" s="435"/>
      <c r="N1922" s="378"/>
      <c r="O1922" s="481">
        <f>TrialBalanceA!I77</f>
        <v>0</v>
      </c>
      <c r="P1922" s="380"/>
      <c r="R1922" s="432" t="str">
        <f t="shared" si="102"/>
        <v>DELETE</v>
      </c>
    </row>
    <row r="1923" spans="3:18" ht="36" customHeight="1">
      <c r="C1923" s="474"/>
      <c r="D1923" s="502">
        <f>TrialBalanceA!C78</f>
        <v>0</v>
      </c>
      <c r="E1923" s="502"/>
      <c r="F1923" s="502"/>
      <c r="G1923" s="502"/>
      <c r="H1923" s="502"/>
      <c r="I1923" s="502"/>
      <c r="J1923" s="512"/>
      <c r="K1923" s="378"/>
      <c r="L1923" s="435"/>
      <c r="M1923" s="435"/>
      <c r="N1923" s="378"/>
      <c r="O1923" s="481">
        <f>TrialBalanceA!I78</f>
        <v>0</v>
      </c>
      <c r="P1923" s="380"/>
      <c r="R1923" s="432" t="str">
        <f t="shared" si="102"/>
        <v>DELETE</v>
      </c>
    </row>
    <row r="1924" spans="3:18" ht="36" customHeight="1">
      <c r="C1924" s="474"/>
      <c r="D1924" s="502">
        <f>TrialBalanceA!C79</f>
        <v>0</v>
      </c>
      <c r="E1924" s="502"/>
      <c r="F1924" s="502"/>
      <c r="G1924" s="502"/>
      <c r="H1924" s="502"/>
      <c r="I1924" s="502"/>
      <c r="J1924" s="512"/>
      <c r="K1924" s="378"/>
      <c r="L1924" s="435"/>
      <c r="M1924" s="435"/>
      <c r="N1924" s="378"/>
      <c r="O1924" s="481">
        <f>TrialBalanceA!I79</f>
        <v>0</v>
      </c>
      <c r="P1924" s="380"/>
      <c r="R1924" s="432" t="str">
        <f t="shared" si="102"/>
        <v>DELETE</v>
      </c>
    </row>
    <row r="1925" spans="3:18" ht="36" customHeight="1">
      <c r="C1925" s="474"/>
      <c r="D1925" s="502">
        <f>TrialBalanceA!C80</f>
        <v>0</v>
      </c>
      <c r="E1925" s="502"/>
      <c r="F1925" s="502"/>
      <c r="G1925" s="502"/>
      <c r="H1925" s="502"/>
      <c r="I1925" s="502"/>
      <c r="J1925" s="512"/>
      <c r="K1925" s="378"/>
      <c r="L1925" s="435"/>
      <c r="M1925" s="435"/>
      <c r="N1925" s="378"/>
      <c r="O1925" s="481">
        <f>TrialBalanceA!I80</f>
        <v>0</v>
      </c>
      <c r="P1925" s="380"/>
      <c r="R1925" s="432" t="str">
        <f t="shared" si="102"/>
        <v>DELETE</v>
      </c>
    </row>
    <row r="1926" spans="3:18" ht="9" customHeight="1">
      <c r="C1926" s="474"/>
      <c r="D1926" s="502"/>
      <c r="E1926" s="502"/>
      <c r="F1926" s="502"/>
      <c r="G1926" s="502"/>
      <c r="H1926" s="502"/>
      <c r="I1926" s="502"/>
      <c r="J1926" s="512"/>
      <c r="K1926" s="378"/>
      <c r="L1926" s="435"/>
      <c r="M1926" s="435"/>
      <c r="N1926" s="378"/>
      <c r="O1926" s="482"/>
      <c r="P1926" s="380"/>
      <c r="R1926" s="432" t="str">
        <f>R1895</f>
        <v>DELETE</v>
      </c>
    </row>
    <row r="1927" spans="3:18" ht="9" customHeight="1">
      <c r="C1927" s="474"/>
      <c r="D1927" s="502"/>
      <c r="E1927" s="502"/>
      <c r="F1927" s="502"/>
      <c r="G1927" s="502"/>
      <c r="H1927" s="502"/>
      <c r="I1927" s="502"/>
      <c r="J1927" s="512"/>
      <c r="K1927" s="378"/>
      <c r="L1927" s="435"/>
      <c r="M1927" s="435"/>
      <c r="N1927" s="378"/>
      <c r="O1927" s="384"/>
      <c r="P1927" s="380"/>
      <c r="R1927" s="432" t="str">
        <f t="shared" ref="R1927:R1947" si="103">R$1850</f>
        <v>DELETE</v>
      </c>
    </row>
    <row r="1928" spans="3:18" ht="9" customHeight="1">
      <c r="C1928" s="474"/>
      <c r="D1928" s="502"/>
      <c r="E1928" s="502"/>
      <c r="F1928" s="502"/>
      <c r="G1928" s="502"/>
      <c r="H1928" s="502"/>
      <c r="I1928" s="502"/>
      <c r="J1928" s="512"/>
      <c r="K1928" s="378"/>
      <c r="L1928" s="435"/>
      <c r="M1928" s="435"/>
      <c r="N1928" s="378"/>
      <c r="O1928" s="381"/>
      <c r="P1928" s="380"/>
      <c r="R1928" s="432" t="str">
        <f t="shared" si="103"/>
        <v>DELETE</v>
      </c>
    </row>
    <row r="1929" spans="3:18" ht="36" customHeight="1">
      <c r="D1929" s="518" t="str">
        <f>IF(O1929&lt;0,"Operating loss","Operating profit")</f>
        <v>Operating profit</v>
      </c>
      <c r="E1929" s="502"/>
      <c r="F1929" s="502"/>
      <c r="G1929" s="502"/>
      <c r="H1929" s="502"/>
      <c r="I1929" s="502"/>
      <c r="J1929" s="512"/>
      <c r="K1929" s="378"/>
      <c r="L1929" s="435"/>
      <c r="M1929" s="435"/>
      <c r="N1929" s="378"/>
      <c r="O1929" s="381">
        <f>SUM(S1862:S1927)</f>
        <v>0</v>
      </c>
      <c r="P1929" s="380"/>
      <c r="R1929" s="432" t="str">
        <f t="shared" si="103"/>
        <v>DELETE</v>
      </c>
    </row>
    <row r="1930" spans="3:18" ht="36" customHeight="1">
      <c r="C1930" s="474"/>
      <c r="D1930" s="502"/>
      <c r="E1930" s="502" t="s">
        <v>244</v>
      </c>
      <c r="F1930" s="502"/>
      <c r="G1930" s="502"/>
      <c r="H1930" s="502"/>
      <c r="I1930" s="502"/>
      <c r="J1930" s="512"/>
      <c r="K1930" s="378"/>
      <c r="L1930" s="435"/>
      <c r="M1930" s="435"/>
      <c r="N1930" s="378"/>
      <c r="O1930" s="381"/>
      <c r="P1930" s="380"/>
      <c r="R1930" s="432" t="str">
        <f t="shared" si="103"/>
        <v>DELETE</v>
      </c>
    </row>
    <row r="1931" spans="3:18" ht="36" customHeight="1">
      <c r="C1931" s="474"/>
      <c r="D1931" s="502"/>
      <c r="E1931" s="502"/>
      <c r="F1931" s="502"/>
      <c r="G1931" s="502"/>
      <c r="H1931" s="502"/>
      <c r="I1931" s="502"/>
      <c r="J1931" s="512"/>
      <c r="K1931" s="378"/>
      <c r="L1931" s="435"/>
      <c r="M1931" s="435"/>
      <c r="N1931" s="378"/>
      <c r="O1931" s="381"/>
      <c r="P1931" s="380"/>
      <c r="R1931" s="432" t="str">
        <f t="shared" si="103"/>
        <v>DELETE</v>
      </c>
    </row>
    <row r="1932" spans="3:18" ht="36" customHeight="1">
      <c r="C1932" s="474"/>
      <c r="D1932" s="502"/>
      <c r="E1932" s="502"/>
      <c r="F1932" s="502"/>
      <c r="G1932" s="502"/>
      <c r="H1932" s="502"/>
      <c r="I1932" s="502"/>
      <c r="J1932" s="512"/>
      <c r="K1932" s="378"/>
      <c r="L1932" s="378"/>
      <c r="M1932" s="381"/>
      <c r="N1932" s="381"/>
      <c r="O1932" s="381"/>
      <c r="P1932" s="380"/>
      <c r="R1932" s="432" t="str">
        <f t="shared" si="103"/>
        <v>DELETE</v>
      </c>
    </row>
    <row r="1933" spans="3:18" ht="36" customHeight="1">
      <c r="C1933" s="474"/>
      <c r="D1933" s="502"/>
      <c r="E1933" s="502"/>
      <c r="F1933" s="502"/>
      <c r="G1933" s="502"/>
      <c r="H1933" s="502"/>
      <c r="I1933" s="502"/>
      <c r="J1933" s="512"/>
      <c r="K1933" s="378"/>
      <c r="L1933" s="378"/>
      <c r="M1933" s="399"/>
      <c r="N1933" s="399"/>
      <c r="O1933" s="399"/>
      <c r="P1933" s="426"/>
      <c r="R1933" s="432" t="str">
        <f t="shared" si="103"/>
        <v>DELETE</v>
      </c>
    </row>
    <row r="1934" spans="3:18" ht="36" customHeight="1">
      <c r="C1934" s="474"/>
      <c r="D1934" s="502"/>
      <c r="E1934" s="502"/>
      <c r="F1934" s="502"/>
      <c r="G1934" s="502"/>
      <c r="H1934" s="502"/>
      <c r="I1934" s="502"/>
      <c r="J1934" s="512"/>
      <c r="K1934" s="378"/>
      <c r="L1934" s="378"/>
      <c r="M1934" s="381"/>
      <c r="N1934" s="381"/>
      <c r="O1934" s="381"/>
      <c r="P1934" s="380"/>
      <c r="R1934" s="432" t="str">
        <f t="shared" si="103"/>
        <v>DELETE</v>
      </c>
    </row>
    <row r="1935" spans="3:18" ht="36" customHeight="1">
      <c r="C1935" s="474"/>
      <c r="D1935" s="502"/>
      <c r="E1935" s="502"/>
      <c r="F1935" s="502"/>
      <c r="G1935" s="502"/>
      <c r="H1935" s="502"/>
      <c r="I1935" s="502"/>
      <c r="J1935" s="512"/>
      <c r="K1935" s="378"/>
      <c r="L1935" s="378"/>
      <c r="M1935" s="381"/>
      <c r="N1935" s="381"/>
      <c r="O1935" s="381" t="s">
        <v>102</v>
      </c>
      <c r="P1935" s="380"/>
      <c r="Q1935" s="378">
        <f>MAX($Q$1850:Q1934)+1</f>
        <v>2</v>
      </c>
      <c r="R1935" s="432" t="str">
        <f t="shared" si="103"/>
        <v>DELETE</v>
      </c>
    </row>
    <row r="1936" spans="3:18" ht="36" customHeight="1">
      <c r="C1936" s="474"/>
      <c r="D1936" s="501" t="str">
        <f>Criteria!E9</f>
        <v>ABC PARTNERSHIP</v>
      </c>
      <c r="E1936" s="502"/>
      <c r="F1936" s="502"/>
      <c r="G1936" s="502"/>
      <c r="H1936" s="502"/>
      <c r="I1936" s="502"/>
      <c r="J1936" s="512"/>
      <c r="K1936" s="378"/>
      <c r="L1936" s="378"/>
      <c r="M1936" s="381"/>
      <c r="N1936" s="381"/>
      <c r="O1936" s="431"/>
      <c r="R1936" s="432" t="str">
        <f t="shared" si="103"/>
        <v>DELETE</v>
      </c>
    </row>
    <row r="1937" spans="3:24" ht="36" customHeight="1">
      <c r="C1937" s="474"/>
      <c r="D1937" s="501" t="str">
        <f>CONCATENATE("T/A ",Criteria!E14)</f>
        <v>T/A SEAFRONT RESTAURANT</v>
      </c>
      <c r="E1937" s="502"/>
      <c r="F1937" s="502"/>
      <c r="G1937" s="502"/>
      <c r="H1937" s="502"/>
      <c r="I1937" s="502"/>
      <c r="J1937" s="512"/>
      <c r="K1937" s="378"/>
      <c r="L1937" s="378"/>
      <c r="M1937" s="381"/>
      <c r="N1937" s="381"/>
      <c r="O1937" s="381"/>
      <c r="P1937" s="380"/>
      <c r="R1937" s="432" t="str">
        <f t="shared" si="103"/>
        <v>DELETE</v>
      </c>
    </row>
    <row r="1938" spans="3:24" ht="36" customHeight="1">
      <c r="C1938" s="474"/>
      <c r="D1938" s="502"/>
      <c r="E1938" s="502"/>
      <c r="F1938" s="502"/>
      <c r="G1938" s="502"/>
      <c r="H1938" s="502"/>
      <c r="I1938" s="502"/>
      <c r="J1938" s="512"/>
      <c r="K1938" s="378"/>
      <c r="L1938" s="378"/>
      <c r="M1938" s="381"/>
      <c r="N1938" s="381"/>
      <c r="O1938" s="381"/>
      <c r="P1938" s="380"/>
      <c r="R1938" s="432" t="str">
        <f t="shared" si="103"/>
        <v>DELETE</v>
      </c>
    </row>
    <row r="1939" spans="3:24" ht="36" customHeight="1">
      <c r="C1939" s="474"/>
      <c r="D1939" s="501" t="s">
        <v>98</v>
      </c>
      <c r="E1939" s="502"/>
      <c r="F1939" s="502"/>
      <c r="G1939" s="502"/>
      <c r="H1939" s="502"/>
      <c r="I1939" s="502"/>
      <c r="J1939" s="512"/>
      <c r="K1939" s="378"/>
      <c r="L1939" s="378"/>
      <c r="M1939" s="381"/>
      <c r="N1939" s="381"/>
      <c r="O1939" s="381"/>
      <c r="P1939" s="380"/>
      <c r="R1939" s="432" t="str">
        <f t="shared" si="103"/>
        <v>DELETE</v>
      </c>
    </row>
    <row r="1940" spans="3:24" ht="36" customHeight="1">
      <c r="C1940" s="474"/>
      <c r="D1940" s="501" t="str">
        <f>D1857</f>
        <v>28 FEBRUARY 2026</v>
      </c>
      <c r="E1940" s="502"/>
      <c r="F1940" s="502"/>
      <c r="G1940" s="502"/>
      <c r="H1940" s="502"/>
      <c r="I1940" s="502"/>
      <c r="J1940" s="502" t="s">
        <v>107</v>
      </c>
      <c r="K1940" s="378"/>
      <c r="L1940" s="378"/>
      <c r="M1940" s="381"/>
      <c r="N1940" s="381"/>
      <c r="O1940" s="381"/>
      <c r="P1940" s="380"/>
      <c r="R1940" s="432" t="str">
        <f t="shared" si="103"/>
        <v>DELETE</v>
      </c>
    </row>
    <row r="1941" spans="3:24" ht="36" customHeight="1">
      <c r="C1941" s="474"/>
      <c r="D1941" s="502"/>
      <c r="E1941" s="502"/>
      <c r="F1941" s="502"/>
      <c r="G1941" s="502"/>
      <c r="H1941" s="502"/>
      <c r="I1941" s="502"/>
      <c r="J1941" s="512"/>
      <c r="K1941" s="390"/>
      <c r="L1941" s="390"/>
      <c r="M1941" s="384"/>
      <c r="N1941" s="384"/>
      <c r="O1941" s="384"/>
      <c r="P1941" s="380"/>
      <c r="R1941" s="432" t="str">
        <f t="shared" si="103"/>
        <v>DELETE</v>
      </c>
    </row>
    <row r="1942" spans="3:24" ht="36" customHeight="1">
      <c r="C1942" s="474"/>
      <c r="D1942" s="515"/>
      <c r="E1942" s="515"/>
      <c r="F1942" s="515"/>
      <c r="G1942" s="515"/>
      <c r="H1942" s="515"/>
      <c r="I1942" s="515"/>
      <c r="J1942" s="526"/>
      <c r="M1942" s="449"/>
      <c r="N1942" s="449"/>
      <c r="O1942" s="449"/>
      <c r="P1942" s="401"/>
      <c r="Q1942" s="442"/>
      <c r="R1942" s="432" t="str">
        <f t="shared" si="103"/>
        <v>DELETE</v>
      </c>
    </row>
    <row r="1943" spans="3:24" ht="36" customHeight="1">
      <c r="C1943" s="474"/>
      <c r="D1943" s="502"/>
      <c r="E1943" s="502"/>
      <c r="F1943" s="502"/>
      <c r="G1943" s="502"/>
      <c r="H1943" s="502"/>
      <c r="I1943" s="502"/>
      <c r="J1943" s="512"/>
      <c r="K1943" s="378" t="s">
        <v>1025</v>
      </c>
      <c r="L1943" s="435"/>
      <c r="M1943" s="435"/>
      <c r="N1943" s="378"/>
      <c r="O1943" s="379">
        <f>Criteria!E20</f>
        <v>2026</v>
      </c>
      <c r="P1943" s="380"/>
      <c r="R1943" s="432" t="str">
        <f t="shared" si="103"/>
        <v>DELETE</v>
      </c>
    </row>
    <row r="1944" spans="3:24" ht="36" customHeight="1">
      <c r="C1944" s="474"/>
      <c r="D1944" s="502"/>
      <c r="E1944" s="502"/>
      <c r="F1944" s="502"/>
      <c r="G1944" s="502"/>
      <c r="H1944" s="502"/>
      <c r="I1944" s="502"/>
      <c r="J1944" s="512"/>
      <c r="K1944" s="378"/>
      <c r="L1944" s="435"/>
      <c r="M1944" s="435"/>
      <c r="N1944" s="378"/>
      <c r="O1944" s="381"/>
      <c r="P1944" s="380"/>
      <c r="R1944" s="432" t="str">
        <f t="shared" si="103"/>
        <v>DELETE</v>
      </c>
    </row>
    <row r="1945" spans="3:24" ht="36" customHeight="1">
      <c r="D1945" s="518" t="str">
        <f>IF(O1945&lt;0,"Operating loss","Operating profit")</f>
        <v>Operating profit</v>
      </c>
      <c r="E1945" s="502"/>
      <c r="F1945" s="502"/>
      <c r="G1945" s="502"/>
      <c r="H1945" s="502"/>
      <c r="I1945" s="502"/>
      <c r="J1945" s="512"/>
      <c r="K1945" s="378"/>
      <c r="L1945" s="435"/>
      <c r="M1945" s="435"/>
      <c r="N1945" s="378"/>
      <c r="O1945" s="381">
        <f>SUM(S1862:S1926)</f>
        <v>0</v>
      </c>
      <c r="P1945" s="380"/>
      <c r="R1945" s="432" t="str">
        <f t="shared" si="103"/>
        <v>DELETE</v>
      </c>
      <c r="V1945" s="416" t="b">
        <f>O1945=O1929</f>
        <v>1</v>
      </c>
    </row>
    <row r="1946" spans="3:24" ht="36" customHeight="1">
      <c r="C1946" s="474"/>
      <c r="D1946" s="502"/>
      <c r="E1946" s="502" t="s">
        <v>245</v>
      </c>
      <c r="F1946" s="502"/>
      <c r="G1946" s="502"/>
      <c r="H1946" s="502"/>
      <c r="I1946" s="502"/>
      <c r="J1946" s="512"/>
      <c r="K1946" s="378"/>
      <c r="L1946" s="435"/>
      <c r="M1946" s="435"/>
      <c r="N1946" s="378"/>
      <c r="O1946" s="381"/>
      <c r="P1946" s="380"/>
      <c r="R1946" s="432" t="str">
        <f t="shared" si="103"/>
        <v>DELETE</v>
      </c>
    </row>
    <row r="1947" spans="3:24" ht="36" customHeight="1">
      <c r="C1947" s="474"/>
      <c r="D1947" s="502"/>
      <c r="E1947" s="502"/>
      <c r="F1947" s="502"/>
      <c r="G1947" s="502"/>
      <c r="H1947" s="502"/>
      <c r="I1947" s="502"/>
      <c r="J1947" s="512"/>
      <c r="K1947" s="378"/>
      <c r="L1947" s="435"/>
      <c r="M1947" s="435"/>
      <c r="N1947" s="378"/>
      <c r="O1947" s="381"/>
      <c r="P1947" s="380"/>
      <c r="R1947" s="432" t="str">
        <f t="shared" si="103"/>
        <v>DELETE</v>
      </c>
    </row>
    <row r="1948" spans="3:24" ht="36" customHeight="1">
      <c r="D1948" s="501" t="s">
        <v>1048</v>
      </c>
      <c r="E1948" s="502"/>
      <c r="F1948" s="502"/>
      <c r="G1948" s="502"/>
      <c r="H1948" s="502"/>
      <c r="I1948" s="502"/>
      <c r="J1948" s="512"/>
      <c r="K1948" s="378"/>
      <c r="L1948" s="435"/>
      <c r="M1948" s="435"/>
      <c r="N1948" s="378"/>
      <c r="O1948" s="381">
        <f>SUM(O1951:O1983)</f>
        <v>0</v>
      </c>
      <c r="P1948" s="380"/>
      <c r="R1948" s="432" t="str">
        <f t="shared" ref="R1948" si="104">IF(R$1850="DELETE","DELETE",IF(O1948=0,"DELETE"," "))</f>
        <v>DELETE</v>
      </c>
      <c r="S1948" s="419">
        <f>-O1948</f>
        <v>0</v>
      </c>
      <c r="T1948" s="419"/>
      <c r="U1948" s="419"/>
      <c r="V1948" s="419"/>
      <c r="W1948" s="419"/>
      <c r="X1948" s="419"/>
    </row>
    <row r="1949" spans="3:24" ht="9" customHeight="1">
      <c r="C1949" s="474"/>
      <c r="D1949" s="502"/>
      <c r="E1949" s="502"/>
      <c r="F1949" s="502"/>
      <c r="G1949" s="502"/>
      <c r="H1949" s="502"/>
      <c r="I1949" s="502"/>
      <c r="J1949" s="512"/>
      <c r="K1949" s="378"/>
      <c r="L1949" s="435"/>
      <c r="M1949" s="435"/>
      <c r="N1949" s="378"/>
      <c r="O1949" s="381"/>
      <c r="P1949" s="380"/>
      <c r="R1949" s="432" t="str">
        <f>R1948</f>
        <v>DELETE</v>
      </c>
    </row>
    <row r="1950" spans="3:24" ht="9" customHeight="1">
      <c r="C1950" s="474"/>
      <c r="D1950" s="502"/>
      <c r="E1950" s="502"/>
      <c r="F1950" s="502"/>
      <c r="G1950" s="502"/>
      <c r="H1950" s="502"/>
      <c r="I1950" s="502"/>
      <c r="J1950" s="512"/>
      <c r="K1950" s="378"/>
      <c r="L1950" s="435"/>
      <c r="M1950" s="435"/>
      <c r="N1950" s="378"/>
      <c r="O1950" s="480"/>
      <c r="P1950" s="380"/>
      <c r="R1950" s="432" t="str">
        <f>R1949</f>
        <v>DELETE</v>
      </c>
    </row>
    <row r="1951" spans="3:24" ht="36" customHeight="1">
      <c r="C1951" s="474"/>
      <c r="D1951" s="502" t="s">
        <v>198</v>
      </c>
      <c r="E1951" s="502"/>
      <c r="F1951" s="502"/>
      <c r="G1951" s="502"/>
      <c r="H1951" s="502"/>
      <c r="I1951" s="502"/>
      <c r="J1951" s="512"/>
      <c r="K1951" s="378"/>
      <c r="L1951" s="435"/>
      <c r="M1951" s="435"/>
      <c r="N1951" s="378"/>
      <c r="O1951" s="481">
        <f>SUM(TrialBalanceA!I95:I98)</f>
        <v>0</v>
      </c>
      <c r="P1951" s="380"/>
      <c r="R1951" s="432" t="str">
        <f t="shared" ref="R1951:R1981" si="105">IF(R$1850="DELETE","DELETE",IF(O1951=0,"DELETE"," "))</f>
        <v>DELETE</v>
      </c>
    </row>
    <row r="1952" spans="3:24" ht="36" customHeight="1">
      <c r="C1952" s="474"/>
      <c r="D1952" s="502" t="s">
        <v>202</v>
      </c>
      <c r="E1952" s="502"/>
      <c r="F1952" s="502"/>
      <c r="G1952" s="502"/>
      <c r="H1952" s="502"/>
      <c r="I1952" s="502"/>
      <c r="J1952" s="512"/>
      <c r="K1952" s="378"/>
      <c r="L1952" s="435"/>
      <c r="M1952" s="435"/>
      <c r="N1952" s="378"/>
      <c r="O1952" s="481">
        <f>TrialBalanceA!I100</f>
        <v>0</v>
      </c>
      <c r="P1952" s="380"/>
      <c r="R1952" s="432" t="str">
        <f>IF(R$1850="DELETE","DELETE",IF(O1952=0,"DELETE"," "))</f>
        <v>DELETE</v>
      </c>
    </row>
    <row r="1953" spans="3:18" ht="36" customHeight="1">
      <c r="C1953" s="474"/>
      <c r="D1953" s="502" t="s">
        <v>200</v>
      </c>
      <c r="E1953" s="502"/>
      <c r="F1953" s="502"/>
      <c r="G1953" s="502"/>
      <c r="H1953" s="502"/>
      <c r="I1953" s="502"/>
      <c r="J1953" s="512"/>
      <c r="K1953" s="378"/>
      <c r="L1953" s="435"/>
      <c r="M1953" s="435"/>
      <c r="N1953" s="378"/>
      <c r="O1953" s="481">
        <f>TrialBalanceA!I99</f>
        <v>0</v>
      </c>
      <c r="P1953" s="380"/>
      <c r="R1953" s="432" t="str">
        <f>IF(R$1850="DELETE","DELETE",IF(O1953=0,"DELETE"," "))</f>
        <v>DELETE</v>
      </c>
    </row>
    <row r="1954" spans="3:18" ht="36" customHeight="1">
      <c r="C1954" s="474"/>
      <c r="D1954" s="502" t="s">
        <v>246</v>
      </c>
      <c r="E1954" s="502"/>
      <c r="F1954" s="502"/>
      <c r="G1954" s="502"/>
      <c r="H1954" s="502"/>
      <c r="I1954" s="502"/>
      <c r="J1954" s="512"/>
      <c r="K1954" s="378"/>
      <c r="L1954" s="435"/>
      <c r="M1954" s="435"/>
      <c r="N1954" s="378"/>
      <c r="O1954" s="481">
        <f>TrialBalanceA!I101</f>
        <v>0</v>
      </c>
      <c r="P1954" s="380"/>
      <c r="R1954" s="432" t="str">
        <f t="shared" si="105"/>
        <v>DELETE</v>
      </c>
    </row>
    <row r="1955" spans="3:18" ht="36" customHeight="1">
      <c r="C1955" s="474"/>
      <c r="D1955" s="502" t="s">
        <v>205</v>
      </c>
      <c r="E1955" s="502"/>
      <c r="F1955" s="502"/>
      <c r="G1955" s="502"/>
      <c r="H1955" s="502"/>
      <c r="I1955" s="502"/>
      <c r="J1955" s="512"/>
      <c r="K1955" s="378"/>
      <c r="L1955" s="435"/>
      <c r="M1955" s="435"/>
      <c r="N1955" s="378"/>
      <c r="O1955" s="481">
        <f>TrialBalanceA!I102</f>
        <v>0</v>
      </c>
      <c r="P1955" s="380"/>
      <c r="R1955" s="432" t="str">
        <f t="shared" si="105"/>
        <v>DELETE</v>
      </c>
    </row>
    <row r="1956" spans="3:18" ht="36" customHeight="1">
      <c r="C1956" s="474"/>
      <c r="D1956" s="502" t="s">
        <v>722</v>
      </c>
      <c r="E1956" s="502"/>
      <c r="F1956" s="502"/>
      <c r="G1956" s="502"/>
      <c r="H1956" s="502"/>
      <c r="I1956" s="502"/>
      <c r="J1956" s="512"/>
      <c r="K1956" s="378"/>
      <c r="L1956" s="435"/>
      <c r="M1956" s="435"/>
      <c r="N1956" s="378"/>
      <c r="O1956" s="481">
        <f>TrialBalanceA!I103</f>
        <v>0</v>
      </c>
      <c r="P1956" s="380"/>
      <c r="R1956" s="432" t="str">
        <f t="shared" si="105"/>
        <v>DELETE</v>
      </c>
    </row>
    <row r="1957" spans="3:18" ht="36" customHeight="1">
      <c r="C1957" s="474"/>
      <c r="D1957" s="502" t="s">
        <v>258</v>
      </c>
      <c r="E1957" s="502"/>
      <c r="F1957" s="502"/>
      <c r="G1957" s="502"/>
      <c r="H1957" s="502"/>
      <c r="I1957" s="502"/>
      <c r="J1957" s="512"/>
      <c r="K1957" s="378">
        <f>C$586</f>
        <v>3.3000000000000003</v>
      </c>
      <c r="L1957" s="435"/>
      <c r="M1957" s="435"/>
      <c r="N1957" s="378"/>
      <c r="O1957" s="481">
        <f>SUM(TrialBalanceA!I105:I106)</f>
        <v>0</v>
      </c>
      <c r="P1957" s="380"/>
      <c r="R1957" s="432" t="str">
        <f t="shared" si="105"/>
        <v>DELETE</v>
      </c>
    </row>
    <row r="1958" spans="3:18" ht="36" customHeight="1">
      <c r="C1958" s="474"/>
      <c r="D1958" s="502" t="s">
        <v>247</v>
      </c>
      <c r="E1958" s="502"/>
      <c r="F1958" s="502"/>
      <c r="G1958" s="502"/>
      <c r="H1958" s="502"/>
      <c r="I1958" s="502"/>
      <c r="J1958" s="512"/>
      <c r="K1958" s="378"/>
      <c r="L1958" s="435"/>
      <c r="M1958" s="435"/>
      <c r="N1958" s="378"/>
      <c r="O1958" s="481">
        <f>TrialBalanceA!I113</f>
        <v>0</v>
      </c>
      <c r="P1958" s="380"/>
      <c r="R1958" s="432" t="str">
        <f t="shared" si="105"/>
        <v>DELETE</v>
      </c>
    </row>
    <row r="1959" spans="3:18" ht="36" customHeight="1">
      <c r="C1959" s="474"/>
      <c r="D1959" s="502" t="s">
        <v>342</v>
      </c>
      <c r="E1959" s="502"/>
      <c r="F1959" s="502"/>
      <c r="G1959" s="502"/>
      <c r="H1959" s="502"/>
      <c r="I1959" s="502"/>
      <c r="J1959" s="512"/>
      <c r="K1959" s="378"/>
      <c r="L1959" s="435"/>
      <c r="M1959" s="435"/>
      <c r="N1959" s="378"/>
      <c r="O1959" s="481">
        <f>TrialBalanceA!I114</f>
        <v>0</v>
      </c>
      <c r="P1959" s="380"/>
      <c r="R1959" s="432" t="str">
        <f t="shared" si="105"/>
        <v>DELETE</v>
      </c>
    </row>
    <row r="1960" spans="3:18" ht="36" customHeight="1">
      <c r="C1960" s="474"/>
      <c r="D1960" s="502" t="s">
        <v>299</v>
      </c>
      <c r="E1960" s="502"/>
      <c r="F1960" s="502"/>
      <c r="G1960" s="502"/>
      <c r="H1960" s="502"/>
      <c r="I1960" s="502"/>
      <c r="J1960" s="512"/>
      <c r="K1960" s="378"/>
      <c r="L1960" s="435"/>
      <c r="M1960" s="435"/>
      <c r="N1960" s="378"/>
      <c r="O1960" s="481">
        <f>TrialBalanceA!I115</f>
        <v>0</v>
      </c>
      <c r="P1960" s="380"/>
      <c r="R1960" s="432" t="str">
        <f t="shared" si="105"/>
        <v>DELETE</v>
      </c>
    </row>
    <row r="1961" spans="3:18" ht="36" customHeight="1">
      <c r="C1961" s="474"/>
      <c r="D1961" s="502" t="s">
        <v>344</v>
      </c>
      <c r="E1961" s="502"/>
      <c r="F1961" s="502"/>
      <c r="G1961" s="502"/>
      <c r="H1961" s="502"/>
      <c r="I1961" s="502"/>
      <c r="J1961" s="512"/>
      <c r="K1961" s="378"/>
      <c r="L1961" s="435"/>
      <c r="M1961" s="435"/>
      <c r="N1961" s="378"/>
      <c r="O1961" s="481">
        <f>TrialBalanceA!I116</f>
        <v>0</v>
      </c>
      <c r="P1961" s="380"/>
      <c r="R1961" s="432" t="str">
        <f t="shared" si="105"/>
        <v>DELETE</v>
      </c>
    </row>
    <row r="1962" spans="3:18" ht="36" customHeight="1">
      <c r="C1962" s="474"/>
      <c r="D1962" s="502" t="s">
        <v>915</v>
      </c>
      <c r="E1962" s="502"/>
      <c r="F1962" s="502"/>
      <c r="G1962" s="502"/>
      <c r="H1962" s="502"/>
      <c r="I1962" s="502"/>
      <c r="J1962" s="512"/>
      <c r="K1962" s="378"/>
      <c r="L1962" s="435"/>
      <c r="M1962" s="435"/>
      <c r="N1962" s="378"/>
      <c r="O1962" s="481">
        <f>TrialBalanceA!I137</f>
        <v>0</v>
      </c>
      <c r="P1962" s="380"/>
      <c r="R1962" s="432" t="str">
        <f t="shared" ref="R1962" si="106">IF(R$1850="DELETE","DELETE",IF(O1962=0,"DELETE"," "))</f>
        <v>DELETE</v>
      </c>
    </row>
    <row r="1963" spans="3:18" ht="36" customHeight="1">
      <c r="C1963" s="474"/>
      <c r="D1963" s="502" t="s">
        <v>443</v>
      </c>
      <c r="E1963" s="502"/>
      <c r="F1963" s="502"/>
      <c r="G1963" s="502"/>
      <c r="H1963" s="502"/>
      <c r="I1963" s="502"/>
      <c r="J1963" s="512"/>
      <c r="K1963" s="378"/>
      <c r="L1963" s="435"/>
      <c r="M1963" s="435"/>
      <c r="N1963" s="378"/>
      <c r="O1963" s="481">
        <f>TrialBalanceA!I117+TrialBalanceA!I118</f>
        <v>0</v>
      </c>
      <c r="P1963" s="380"/>
      <c r="R1963" s="432" t="str">
        <f t="shared" si="105"/>
        <v>DELETE</v>
      </c>
    </row>
    <row r="1964" spans="3:18" ht="36" customHeight="1">
      <c r="C1964" s="474"/>
      <c r="D1964" s="502" t="s">
        <v>465</v>
      </c>
      <c r="E1964" s="502"/>
      <c r="F1964" s="502"/>
      <c r="G1964" s="502"/>
      <c r="H1964" s="502"/>
      <c r="I1964" s="502"/>
      <c r="J1964" s="512"/>
      <c r="K1964" s="378"/>
      <c r="L1964" s="435"/>
      <c r="M1964" s="435"/>
      <c r="N1964" s="378"/>
      <c r="O1964" s="481">
        <f>IF(TrialBalanceA!I91&gt;0,TrialBalanceA!I91,0)</f>
        <v>0</v>
      </c>
      <c r="P1964" s="380"/>
      <c r="R1964" s="432" t="str">
        <f>IF(R$1850="DELETE","DELETE",IF(O1964=0,"DELETE"," "))</f>
        <v>DELETE</v>
      </c>
    </row>
    <row r="1965" spans="3:18" ht="36" customHeight="1">
      <c r="C1965" s="474"/>
      <c r="D1965" s="502" t="str">
        <f>IF(MAX(Criteria!H37:H40)&gt;1,"Partners' remuneration","Partner's remuneration")</f>
        <v>Partners' remuneration</v>
      </c>
      <c r="E1965" s="502"/>
      <c r="F1965" s="502"/>
      <c r="G1965" s="502"/>
      <c r="H1965" s="502"/>
      <c r="I1965" s="502"/>
      <c r="J1965" s="512"/>
      <c r="K1965" s="378">
        <f>C$525</f>
        <v>3.1</v>
      </c>
      <c r="L1965" s="435"/>
      <c r="M1965" s="435"/>
      <c r="N1965" s="378"/>
      <c r="O1965" s="481">
        <f>SUM(TrialBalanceA!I108:I112)</f>
        <v>0</v>
      </c>
      <c r="P1965" s="380"/>
      <c r="R1965" s="432" t="str">
        <f>IF(R$1850="DELETE","DELETE",IF(O1965=0,"DELETE"," "))</f>
        <v>DELETE</v>
      </c>
    </row>
    <row r="1966" spans="3:18" ht="36" customHeight="1">
      <c r="C1966" s="474"/>
      <c r="D1966" s="502" t="s">
        <v>723</v>
      </c>
      <c r="E1966" s="502"/>
      <c r="F1966" s="502"/>
      <c r="G1966" s="502"/>
      <c r="H1966" s="502"/>
      <c r="I1966" s="502"/>
      <c r="J1966" s="512"/>
      <c r="K1966" s="378"/>
      <c r="L1966" s="435"/>
      <c r="M1966" s="435"/>
      <c r="N1966" s="378"/>
      <c r="O1966" s="481">
        <f>TrialBalanceA!I119</f>
        <v>0</v>
      </c>
      <c r="P1966" s="380"/>
      <c r="R1966" s="432" t="str">
        <f>IF(R$1850="DELETE","DELETE",IF(O1966=0,"DELETE"," "))</f>
        <v>DELETE</v>
      </c>
    </row>
    <row r="1967" spans="3:18" ht="36" customHeight="1">
      <c r="C1967" s="474"/>
      <c r="D1967" s="502" t="s">
        <v>248</v>
      </c>
      <c r="E1967" s="502"/>
      <c r="F1967" s="502"/>
      <c r="G1967" s="502"/>
      <c r="H1967" s="502"/>
      <c r="I1967" s="502"/>
      <c r="J1967" s="512"/>
      <c r="K1967" s="378"/>
      <c r="L1967" s="435"/>
      <c r="M1967" s="435"/>
      <c r="N1967" s="378"/>
      <c r="O1967" s="481">
        <f>TrialBalanceA!I120</f>
        <v>0</v>
      </c>
      <c r="P1967" s="380"/>
      <c r="R1967" s="432" t="str">
        <f t="shared" si="105"/>
        <v>DELETE</v>
      </c>
    </row>
    <row r="1968" spans="3:18" ht="36" customHeight="1">
      <c r="C1968" s="474"/>
      <c r="D1968" s="502" t="s">
        <v>241</v>
      </c>
      <c r="E1968" s="502"/>
      <c r="F1968" s="502"/>
      <c r="G1968" s="502"/>
      <c r="H1968" s="502"/>
      <c r="I1968" s="502"/>
      <c r="J1968" s="512"/>
      <c r="K1968" s="378"/>
      <c r="L1968" s="435"/>
      <c r="M1968" s="435"/>
      <c r="N1968" s="378"/>
      <c r="O1968" s="481">
        <f>SUM(TrialBalanceA!I121:I122)</f>
        <v>0</v>
      </c>
      <c r="P1968" s="380"/>
      <c r="R1968" s="432" t="str">
        <f t="shared" si="105"/>
        <v>DELETE</v>
      </c>
    </row>
    <row r="1969" spans="3:18" ht="36" customHeight="1">
      <c r="C1969" s="474"/>
      <c r="D1969" s="502" t="s">
        <v>249</v>
      </c>
      <c r="E1969" s="502"/>
      <c r="F1969" s="502"/>
      <c r="G1969" s="502"/>
      <c r="H1969" s="502"/>
      <c r="I1969" s="502"/>
      <c r="J1969" s="512"/>
      <c r="K1969" s="378"/>
      <c r="L1969" s="435"/>
      <c r="M1969" s="435"/>
      <c r="N1969" s="378"/>
      <c r="O1969" s="481">
        <f>TrialBalanceA!I123</f>
        <v>0</v>
      </c>
      <c r="P1969" s="380"/>
      <c r="R1969" s="432" t="str">
        <f t="shared" si="105"/>
        <v>DELETE</v>
      </c>
    </row>
    <row r="1970" spans="3:18" ht="36" customHeight="1">
      <c r="C1970" s="474"/>
      <c r="D1970" s="502" t="s">
        <v>724</v>
      </c>
      <c r="E1970" s="502"/>
      <c r="F1970" s="502"/>
      <c r="G1970" s="502"/>
      <c r="H1970" s="502"/>
      <c r="I1970" s="502"/>
      <c r="J1970" s="512"/>
      <c r="K1970" s="378"/>
      <c r="L1970" s="435"/>
      <c r="M1970" s="435"/>
      <c r="N1970" s="378"/>
      <c r="O1970" s="481">
        <f>TrialBalanceA!I124</f>
        <v>0</v>
      </c>
      <c r="P1970" s="380"/>
      <c r="R1970" s="432" t="str">
        <f t="shared" si="105"/>
        <v>DELETE</v>
      </c>
    </row>
    <row r="1971" spans="3:18" ht="36" customHeight="1">
      <c r="C1971" s="474"/>
      <c r="D1971" s="502" t="s">
        <v>85</v>
      </c>
      <c r="E1971" s="502"/>
      <c r="F1971" s="502"/>
      <c r="G1971" s="502"/>
      <c r="H1971" s="502"/>
      <c r="I1971" s="502"/>
      <c r="J1971" s="512"/>
      <c r="K1971" s="378"/>
      <c r="L1971" s="435"/>
      <c r="M1971" s="435"/>
      <c r="N1971" s="378"/>
      <c r="O1971" s="481">
        <f>TrialBalanceA!I125</f>
        <v>0</v>
      </c>
      <c r="P1971" s="380"/>
      <c r="R1971" s="432" t="str">
        <f t="shared" si="105"/>
        <v>DELETE</v>
      </c>
    </row>
    <row r="1972" spans="3:18" ht="36" customHeight="1">
      <c r="C1972" s="474"/>
      <c r="D1972" s="502">
        <f>TrialBalanceA!C126</f>
        <v>0</v>
      </c>
      <c r="E1972" s="502"/>
      <c r="F1972" s="502"/>
      <c r="G1972" s="502"/>
      <c r="H1972" s="502"/>
      <c r="I1972" s="502"/>
      <c r="J1972" s="512"/>
      <c r="K1972" s="378"/>
      <c r="L1972" s="435"/>
      <c r="M1972" s="435"/>
      <c r="N1972" s="378"/>
      <c r="O1972" s="481">
        <f>TrialBalanceA!I126</f>
        <v>0</v>
      </c>
      <c r="P1972" s="380"/>
      <c r="R1972" s="432" t="str">
        <f t="shared" si="105"/>
        <v>DELETE</v>
      </c>
    </row>
    <row r="1973" spans="3:18" ht="36" customHeight="1">
      <c r="C1973" s="474"/>
      <c r="D1973" s="502">
        <f>TrialBalanceA!C127</f>
        <v>0</v>
      </c>
      <c r="E1973" s="502"/>
      <c r="F1973" s="502"/>
      <c r="G1973" s="502"/>
      <c r="H1973" s="502"/>
      <c r="I1973" s="502"/>
      <c r="J1973" s="512"/>
      <c r="K1973" s="378"/>
      <c r="L1973" s="435"/>
      <c r="M1973" s="435"/>
      <c r="N1973" s="378"/>
      <c r="O1973" s="481">
        <f>TrialBalanceA!I127</f>
        <v>0</v>
      </c>
      <c r="P1973" s="380"/>
      <c r="R1973" s="432" t="str">
        <f t="shared" si="105"/>
        <v>DELETE</v>
      </c>
    </row>
    <row r="1974" spans="3:18" ht="36" customHeight="1">
      <c r="C1974" s="474"/>
      <c r="D1974" s="502">
        <f>TrialBalanceA!C128</f>
        <v>0</v>
      </c>
      <c r="E1974" s="502"/>
      <c r="F1974" s="502"/>
      <c r="G1974" s="502"/>
      <c r="H1974" s="502"/>
      <c r="I1974" s="502"/>
      <c r="J1974" s="512"/>
      <c r="K1974" s="378"/>
      <c r="L1974" s="435"/>
      <c r="M1974" s="435"/>
      <c r="N1974" s="378"/>
      <c r="O1974" s="481">
        <f>TrialBalanceA!I128</f>
        <v>0</v>
      </c>
      <c r="P1974" s="380"/>
      <c r="R1974" s="432" t="str">
        <f t="shared" si="105"/>
        <v>DELETE</v>
      </c>
    </row>
    <row r="1975" spans="3:18" ht="36" customHeight="1">
      <c r="C1975" s="474"/>
      <c r="D1975" s="502">
        <f>TrialBalanceA!C129</f>
        <v>0</v>
      </c>
      <c r="E1975" s="502"/>
      <c r="F1975" s="502"/>
      <c r="G1975" s="502"/>
      <c r="H1975" s="502"/>
      <c r="I1975" s="502"/>
      <c r="J1975" s="512"/>
      <c r="K1975" s="378"/>
      <c r="L1975" s="435"/>
      <c r="M1975" s="435"/>
      <c r="N1975" s="378"/>
      <c r="O1975" s="481">
        <f>TrialBalanceA!I129</f>
        <v>0</v>
      </c>
      <c r="P1975" s="380"/>
      <c r="R1975" s="432" t="str">
        <f t="shared" si="105"/>
        <v>DELETE</v>
      </c>
    </row>
    <row r="1976" spans="3:18" ht="36" customHeight="1">
      <c r="C1976" s="474"/>
      <c r="D1976" s="502">
        <f>TrialBalanceA!C130</f>
        <v>0</v>
      </c>
      <c r="E1976" s="502"/>
      <c r="F1976" s="502"/>
      <c r="G1976" s="502"/>
      <c r="H1976" s="502"/>
      <c r="I1976" s="502"/>
      <c r="J1976" s="512"/>
      <c r="K1976" s="378"/>
      <c r="L1976" s="435"/>
      <c r="M1976" s="435"/>
      <c r="N1976" s="378"/>
      <c r="O1976" s="481">
        <f>TrialBalanceA!I130</f>
        <v>0</v>
      </c>
      <c r="P1976" s="380"/>
      <c r="R1976" s="432" t="str">
        <f t="shared" si="105"/>
        <v>DELETE</v>
      </c>
    </row>
    <row r="1977" spans="3:18" ht="36" customHeight="1">
      <c r="C1977" s="474"/>
      <c r="D1977" s="502">
        <f>TrialBalanceA!C131</f>
        <v>0</v>
      </c>
      <c r="E1977" s="502"/>
      <c r="F1977" s="502"/>
      <c r="G1977" s="502"/>
      <c r="H1977" s="502"/>
      <c r="I1977" s="502"/>
      <c r="J1977" s="512"/>
      <c r="K1977" s="378"/>
      <c r="L1977" s="435"/>
      <c r="M1977" s="435"/>
      <c r="N1977" s="378"/>
      <c r="O1977" s="481">
        <f>TrialBalanceA!I131</f>
        <v>0</v>
      </c>
      <c r="P1977" s="380"/>
      <c r="R1977" s="432" t="str">
        <f t="shared" si="105"/>
        <v>DELETE</v>
      </c>
    </row>
    <row r="1978" spans="3:18" ht="36" customHeight="1">
      <c r="C1978" s="474"/>
      <c r="D1978" s="502">
        <f>TrialBalanceA!C132</f>
        <v>0</v>
      </c>
      <c r="E1978" s="502"/>
      <c r="F1978" s="502"/>
      <c r="G1978" s="502"/>
      <c r="H1978" s="502"/>
      <c r="I1978" s="502"/>
      <c r="J1978" s="512"/>
      <c r="K1978" s="378"/>
      <c r="L1978" s="435"/>
      <c r="M1978" s="435"/>
      <c r="N1978" s="378"/>
      <c r="O1978" s="481">
        <f>TrialBalanceA!I132</f>
        <v>0</v>
      </c>
      <c r="P1978" s="380"/>
      <c r="R1978" s="432" t="str">
        <f t="shared" si="105"/>
        <v>DELETE</v>
      </c>
    </row>
    <row r="1979" spans="3:18" ht="36" customHeight="1">
      <c r="C1979" s="474"/>
      <c r="D1979" s="502">
        <f>TrialBalanceA!C133</f>
        <v>0</v>
      </c>
      <c r="E1979" s="502"/>
      <c r="F1979" s="502"/>
      <c r="G1979" s="502"/>
      <c r="H1979" s="502"/>
      <c r="I1979" s="502"/>
      <c r="J1979" s="512"/>
      <c r="K1979" s="378"/>
      <c r="L1979" s="435"/>
      <c r="M1979" s="435"/>
      <c r="N1979" s="378"/>
      <c r="O1979" s="481">
        <f>TrialBalanceA!I133</f>
        <v>0</v>
      </c>
      <c r="P1979" s="380"/>
      <c r="R1979" s="432" t="str">
        <f t="shared" si="105"/>
        <v>DELETE</v>
      </c>
    </row>
    <row r="1980" spans="3:18" ht="36" customHeight="1">
      <c r="C1980" s="474"/>
      <c r="D1980" s="502">
        <f>TrialBalanceA!C134</f>
        <v>0</v>
      </c>
      <c r="E1980" s="502"/>
      <c r="F1980" s="502"/>
      <c r="G1980" s="502"/>
      <c r="H1980" s="502"/>
      <c r="I1980" s="502"/>
      <c r="J1980" s="512"/>
      <c r="K1980" s="378"/>
      <c r="L1980" s="435"/>
      <c r="M1980" s="435"/>
      <c r="N1980" s="378"/>
      <c r="O1980" s="481">
        <f>TrialBalanceA!I134</f>
        <v>0</v>
      </c>
      <c r="P1980" s="380"/>
      <c r="R1980" s="432" t="str">
        <f t="shared" si="105"/>
        <v>DELETE</v>
      </c>
    </row>
    <row r="1981" spans="3:18" ht="36" customHeight="1">
      <c r="C1981" s="474"/>
      <c r="D1981" s="502" t="str">
        <f>TrialBalanceA!C135</f>
        <v>Amortisation of prepaid lease agreement</v>
      </c>
      <c r="E1981" s="502"/>
      <c r="F1981" s="502"/>
      <c r="G1981" s="502"/>
      <c r="H1981" s="502"/>
      <c r="I1981" s="502"/>
      <c r="J1981" s="512"/>
      <c r="K1981" s="378"/>
      <c r="L1981" s="435"/>
      <c r="M1981" s="435"/>
      <c r="N1981" s="378"/>
      <c r="O1981" s="481">
        <f>TrialBalanceA!I135</f>
        <v>0</v>
      </c>
      <c r="P1981" s="380"/>
      <c r="R1981" s="432" t="str">
        <f t="shared" si="105"/>
        <v>DELETE</v>
      </c>
    </row>
    <row r="1982" spans="3:18" ht="36" customHeight="1">
      <c r="C1982" s="474"/>
      <c r="D1982" s="502" t="str">
        <f>TrialBalanceA!C136</f>
        <v>Amortisation of goodwill</v>
      </c>
      <c r="E1982" s="502"/>
      <c r="F1982" s="502"/>
      <c r="G1982" s="502"/>
      <c r="H1982" s="502"/>
      <c r="I1982" s="502"/>
      <c r="J1982" s="512"/>
      <c r="K1982" s="378"/>
      <c r="L1982" s="435"/>
      <c r="M1982" s="435"/>
      <c r="N1982" s="378"/>
      <c r="O1982" s="481">
        <f>TrialBalanceA!I136</f>
        <v>0</v>
      </c>
      <c r="P1982" s="380"/>
      <c r="R1982" s="432" t="str">
        <f t="shared" ref="R1982" si="107">IF(R$1850="DELETE","DELETE",IF(O1982=0,"DELETE"," "))</f>
        <v>DELETE</v>
      </c>
    </row>
    <row r="1983" spans="3:18" ht="9" customHeight="1">
      <c r="C1983" s="474"/>
      <c r="D1983" s="502"/>
      <c r="E1983" s="502"/>
      <c r="F1983" s="502"/>
      <c r="G1983" s="502"/>
      <c r="H1983" s="502"/>
      <c r="I1983" s="502"/>
      <c r="J1983" s="512"/>
      <c r="K1983" s="378"/>
      <c r="L1983" s="435"/>
      <c r="M1983" s="435"/>
      <c r="N1983" s="378"/>
      <c r="O1983" s="482"/>
      <c r="P1983" s="380"/>
      <c r="R1983" s="432" t="str">
        <f>R1948</f>
        <v>DELETE</v>
      </c>
    </row>
    <row r="1984" spans="3:18" ht="9" customHeight="1">
      <c r="C1984" s="474"/>
      <c r="D1984" s="502"/>
      <c r="E1984" s="502"/>
      <c r="F1984" s="502"/>
      <c r="G1984" s="502"/>
      <c r="H1984" s="502"/>
      <c r="I1984" s="502"/>
      <c r="J1984" s="512"/>
      <c r="K1984" s="378"/>
      <c r="L1984" s="435"/>
      <c r="M1984" s="435"/>
      <c r="N1984" s="378"/>
      <c r="O1984" s="384"/>
      <c r="P1984" s="380"/>
      <c r="R1984" s="432" t="str">
        <f t="shared" ref="R1984:R1987" si="108">R$1850</f>
        <v>DELETE</v>
      </c>
    </row>
    <row r="1985" spans="3:24" ht="9" customHeight="1">
      <c r="C1985" s="474"/>
      <c r="D1985" s="502"/>
      <c r="E1985" s="502"/>
      <c r="F1985" s="502"/>
      <c r="G1985" s="502"/>
      <c r="H1985" s="502"/>
      <c r="I1985" s="502"/>
      <c r="J1985" s="512"/>
      <c r="K1985" s="378"/>
      <c r="L1985" s="435"/>
      <c r="M1985" s="435"/>
      <c r="N1985" s="378"/>
      <c r="O1985" s="381"/>
      <c r="P1985" s="380"/>
      <c r="R1985" s="432" t="str">
        <f t="shared" si="108"/>
        <v>DELETE</v>
      </c>
    </row>
    <row r="1986" spans="3:24" ht="36" customHeight="1">
      <c r="D1986" s="518" t="str">
        <f>IF(O1986&lt;0,"Operating loss for the year","Operating profit for the year")</f>
        <v>Operating profit for the year</v>
      </c>
      <c r="E1986" s="502"/>
      <c r="F1986" s="502"/>
      <c r="G1986" s="502"/>
      <c r="H1986" s="502"/>
      <c r="I1986" s="502"/>
      <c r="J1986" s="512"/>
      <c r="K1986" s="378">
        <f>FS!B521</f>
        <v>3</v>
      </c>
      <c r="L1986" s="435"/>
      <c r="M1986" s="435"/>
      <c r="N1986" s="378"/>
      <c r="O1986" s="381">
        <f>SUM(S1862:S1983)</f>
        <v>0</v>
      </c>
      <c r="P1986" s="380"/>
      <c r="R1986" s="432" t="str">
        <f t="shared" si="108"/>
        <v>DELETE</v>
      </c>
    </row>
    <row r="1987" spans="3:24" ht="36" customHeight="1">
      <c r="C1987" s="474"/>
      <c r="D1987" s="502"/>
      <c r="E1987" s="502"/>
      <c r="F1987" s="502"/>
      <c r="G1987" s="502"/>
      <c r="H1987" s="502"/>
      <c r="I1987" s="502"/>
      <c r="J1987" s="512"/>
      <c r="K1987" s="378"/>
      <c r="L1987" s="435"/>
      <c r="M1987" s="435"/>
      <c r="N1987" s="378"/>
      <c r="O1987" s="381"/>
      <c r="P1987" s="380"/>
      <c r="R1987" s="432" t="str">
        <f t="shared" si="108"/>
        <v>DELETE</v>
      </c>
    </row>
    <row r="1988" spans="3:24" ht="36" customHeight="1">
      <c r="D1988" s="501" t="s">
        <v>190</v>
      </c>
      <c r="E1988" s="502"/>
      <c r="F1988" s="502"/>
      <c r="G1988" s="502"/>
      <c r="H1988" s="502"/>
      <c r="I1988" s="502"/>
      <c r="J1988" s="512"/>
      <c r="K1988" s="378">
        <f>FS!B611</f>
        <v>4</v>
      </c>
      <c r="L1988" s="435"/>
      <c r="M1988" s="435"/>
      <c r="N1988" s="378"/>
      <c r="O1988" s="381">
        <f>SUM(O1991:O1997)</f>
        <v>0</v>
      </c>
      <c r="P1988" s="380"/>
      <c r="R1988" s="432" t="str">
        <f t="shared" ref="R1988" si="109">IF(R$1850="DELETE","DELETE",IF(O1988=0,"DELETE"," "))</f>
        <v>DELETE</v>
      </c>
      <c r="S1988" s="419">
        <f>O1988</f>
        <v>0</v>
      </c>
      <c r="T1988" s="419"/>
      <c r="U1988" s="419"/>
      <c r="V1988" s="419"/>
      <c r="W1988" s="419"/>
      <c r="X1988" s="419"/>
    </row>
    <row r="1989" spans="3:24" ht="9" customHeight="1">
      <c r="C1989" s="474"/>
      <c r="D1989" s="502"/>
      <c r="E1989" s="502"/>
      <c r="F1989" s="502"/>
      <c r="G1989" s="502"/>
      <c r="H1989" s="502"/>
      <c r="I1989" s="502"/>
      <c r="J1989" s="512"/>
      <c r="K1989" s="378"/>
      <c r="L1989" s="435"/>
      <c r="M1989" s="435"/>
      <c r="N1989" s="378"/>
      <c r="O1989" s="381"/>
      <c r="P1989" s="380"/>
      <c r="R1989" s="432" t="str">
        <f>R1988</f>
        <v>DELETE</v>
      </c>
    </row>
    <row r="1990" spans="3:24" ht="9" customHeight="1">
      <c r="C1990" s="474"/>
      <c r="D1990" s="502"/>
      <c r="E1990" s="502"/>
      <c r="F1990" s="502"/>
      <c r="G1990" s="502"/>
      <c r="H1990" s="502"/>
      <c r="I1990" s="502"/>
      <c r="J1990" s="512"/>
      <c r="K1990" s="378"/>
      <c r="L1990" s="435"/>
      <c r="M1990" s="435"/>
      <c r="N1990" s="378"/>
      <c r="O1990" s="480"/>
      <c r="P1990" s="380"/>
      <c r="R1990" s="432" t="str">
        <f>R1989</f>
        <v>DELETE</v>
      </c>
    </row>
    <row r="1991" spans="3:24" ht="36" customHeight="1">
      <c r="C1991" s="474"/>
      <c r="D1991" s="502" t="s">
        <v>188</v>
      </c>
      <c r="E1991" s="502"/>
      <c r="F1991" s="502"/>
      <c r="G1991" s="502"/>
      <c r="H1991" s="502"/>
      <c r="I1991" s="502"/>
      <c r="J1991" s="512"/>
      <c r="K1991" s="378"/>
      <c r="L1991" s="435"/>
      <c r="M1991" s="435"/>
      <c r="N1991" s="378"/>
      <c r="O1991" s="481">
        <f>-TrialBalanceA!I92</f>
        <v>0</v>
      </c>
      <c r="P1991" s="380"/>
      <c r="R1991" s="432" t="str">
        <f t="shared" ref="R1991:R1996" si="110">IF(R$1850="DELETE","DELETE",IF(O1991=0,"DELETE"," "))</f>
        <v>DELETE</v>
      </c>
    </row>
    <row r="1992" spans="3:24" ht="36" customHeight="1">
      <c r="C1992" s="474"/>
      <c r="D1992" s="502" t="s">
        <v>449</v>
      </c>
      <c r="E1992" s="502"/>
      <c r="F1992" s="502"/>
      <c r="G1992" s="502"/>
      <c r="H1992" s="502"/>
      <c r="I1992" s="502"/>
      <c r="J1992" s="512"/>
      <c r="K1992" s="378"/>
      <c r="L1992" s="435"/>
      <c r="M1992" s="435"/>
      <c r="N1992" s="378"/>
      <c r="O1992" s="481">
        <f>-SUM(TrialBalanceA!I89:I90)</f>
        <v>0</v>
      </c>
      <c r="P1992" s="380"/>
      <c r="R1992" s="432" t="str">
        <f t="shared" si="110"/>
        <v>DELETE</v>
      </c>
    </row>
    <row r="1993" spans="3:24" ht="36" customHeight="1">
      <c r="C1993" s="474"/>
      <c r="D1993" s="502" t="s">
        <v>450</v>
      </c>
      <c r="E1993" s="502"/>
      <c r="F1993" s="502"/>
      <c r="G1993" s="502"/>
      <c r="H1993" s="502"/>
      <c r="I1993" s="502"/>
      <c r="J1993" s="512"/>
      <c r="K1993" s="378"/>
      <c r="L1993" s="435"/>
      <c r="M1993" s="435"/>
      <c r="N1993" s="378"/>
      <c r="O1993" s="495">
        <f>-SUM(TrialBalanceA!I84:I87)</f>
        <v>0</v>
      </c>
      <c r="P1993" s="380"/>
      <c r="R1993" s="432" t="str">
        <f t="shared" si="110"/>
        <v>DELETE</v>
      </c>
    </row>
    <row r="1994" spans="3:24" ht="36" customHeight="1">
      <c r="C1994" s="474"/>
      <c r="D1994" s="502" t="s">
        <v>190</v>
      </c>
      <c r="E1994" s="502"/>
      <c r="F1994" s="502"/>
      <c r="G1994" s="502"/>
      <c r="H1994" s="502"/>
      <c r="I1994" s="502"/>
      <c r="J1994" s="512"/>
      <c r="K1994" s="378"/>
      <c r="L1994" s="435"/>
      <c r="M1994" s="435"/>
      <c r="N1994" s="378"/>
      <c r="O1994" s="495">
        <f>-SUM(TrialBalanceA!I93)</f>
        <v>0</v>
      </c>
      <c r="P1994" s="380"/>
      <c r="R1994" s="432" t="str">
        <f t="shared" si="110"/>
        <v>DELETE</v>
      </c>
    </row>
    <row r="1995" spans="3:24" ht="36" customHeight="1">
      <c r="C1995" s="474"/>
      <c r="D1995" s="502" t="s">
        <v>466</v>
      </c>
      <c r="E1995" s="502"/>
      <c r="F1995" s="502"/>
      <c r="G1995" s="502"/>
      <c r="H1995" s="502"/>
      <c r="I1995" s="502"/>
      <c r="J1995" s="512"/>
      <c r="K1995" s="378"/>
      <c r="L1995" s="435"/>
      <c r="M1995" s="435"/>
      <c r="N1995" s="378"/>
      <c r="O1995" s="481">
        <f>IF(TrialBalanceA!I91&lt;0,-TrialBalanceA!I91,0)</f>
        <v>0</v>
      </c>
      <c r="P1995" s="380"/>
      <c r="R1995" s="432" t="str">
        <f t="shared" si="110"/>
        <v>DELETE</v>
      </c>
    </row>
    <row r="1996" spans="3:24" ht="36" customHeight="1">
      <c r="C1996" s="474"/>
      <c r="D1996" s="502" t="s">
        <v>332</v>
      </c>
      <c r="E1996" s="502"/>
      <c r="F1996" s="502"/>
      <c r="G1996" s="502"/>
      <c r="H1996" s="502"/>
      <c r="I1996" s="502"/>
      <c r="J1996" s="512"/>
      <c r="K1996" s="378"/>
      <c r="L1996" s="435"/>
      <c r="M1996" s="435"/>
      <c r="N1996" s="378"/>
      <c r="O1996" s="481">
        <f>-TrialBalanceA!I82</f>
        <v>0</v>
      </c>
      <c r="P1996" s="380"/>
      <c r="R1996" s="432" t="str">
        <f t="shared" si="110"/>
        <v>DELETE</v>
      </c>
    </row>
    <row r="1997" spans="3:24" ht="9" customHeight="1">
      <c r="C1997" s="474"/>
      <c r="D1997" s="502"/>
      <c r="E1997" s="502"/>
      <c r="F1997" s="502"/>
      <c r="G1997" s="502"/>
      <c r="H1997" s="502"/>
      <c r="I1997" s="502"/>
      <c r="J1997" s="512"/>
      <c r="K1997" s="378"/>
      <c r="L1997" s="435"/>
      <c r="M1997" s="435"/>
      <c r="N1997" s="378"/>
      <c r="O1997" s="482"/>
      <c r="P1997" s="380"/>
      <c r="R1997" s="432" t="str">
        <f>R1988</f>
        <v>DELETE</v>
      </c>
    </row>
    <row r="1998" spans="3:24" ht="9" customHeight="1">
      <c r="C1998" s="474"/>
      <c r="D1998" s="502"/>
      <c r="E1998" s="502"/>
      <c r="F1998" s="502"/>
      <c r="G1998" s="502"/>
      <c r="H1998" s="502"/>
      <c r="I1998" s="502"/>
      <c r="J1998" s="512"/>
      <c r="K1998" s="378"/>
      <c r="L1998" s="435"/>
      <c r="M1998" s="435"/>
      <c r="N1998" s="378"/>
      <c r="O1998" s="384"/>
      <c r="P1998" s="380"/>
      <c r="R1998" s="432" t="str">
        <f>R1997</f>
        <v>DELETE</v>
      </c>
    </row>
    <row r="1999" spans="3:24" ht="9" customHeight="1">
      <c r="C1999" s="474"/>
      <c r="D1999" s="502"/>
      <c r="E1999" s="502"/>
      <c r="F1999" s="502"/>
      <c r="G1999" s="502"/>
      <c r="H1999" s="502"/>
      <c r="I1999" s="502"/>
      <c r="J1999" s="512"/>
      <c r="K1999" s="378"/>
      <c r="L1999" s="435"/>
      <c r="M1999" s="435"/>
      <c r="N1999" s="378"/>
      <c r="O1999" s="381"/>
      <c r="P1999" s="380"/>
      <c r="R1999" s="432" t="str">
        <f>R1998</f>
        <v>DELETE</v>
      </c>
    </row>
    <row r="2000" spans="3:24" ht="36" customHeight="1">
      <c r="C2000" s="474"/>
      <c r="D2000" s="502"/>
      <c r="E2000" s="502"/>
      <c r="F2000" s="502"/>
      <c r="G2000" s="502"/>
      <c r="H2000" s="502"/>
      <c r="I2000" s="502"/>
      <c r="J2000" s="512"/>
      <c r="K2000" s="378"/>
      <c r="L2000" s="435"/>
      <c r="M2000" s="435"/>
      <c r="N2000" s="378"/>
      <c r="O2000" s="381">
        <f>SUM(S1862:S1997)</f>
        <v>0</v>
      </c>
      <c r="P2000" s="380"/>
      <c r="R2000" s="432" t="str">
        <f>R1999</f>
        <v>DELETE</v>
      </c>
    </row>
    <row r="2001" spans="3:24" ht="36" customHeight="1">
      <c r="C2001" s="474"/>
      <c r="D2001" s="502"/>
      <c r="E2001" s="502"/>
      <c r="F2001" s="502"/>
      <c r="G2001" s="502"/>
      <c r="H2001" s="502"/>
      <c r="I2001" s="502"/>
      <c r="J2001" s="512"/>
      <c r="K2001" s="378"/>
      <c r="L2001" s="435"/>
      <c r="M2001" s="435"/>
      <c r="N2001" s="378"/>
      <c r="O2001" s="381"/>
      <c r="P2001" s="380"/>
      <c r="R2001" s="432" t="str">
        <f>R2000</f>
        <v>DELETE</v>
      </c>
    </row>
    <row r="2002" spans="3:24" ht="36" customHeight="1">
      <c r="D2002" s="502" t="s">
        <v>1049</v>
      </c>
      <c r="E2002" s="502"/>
      <c r="F2002" s="502"/>
      <c r="G2002" s="502"/>
      <c r="H2002" s="502"/>
      <c r="I2002" s="502"/>
      <c r="J2002" s="512"/>
      <c r="K2002" s="378">
        <f>FS!B669</f>
        <v>5</v>
      </c>
      <c r="L2002" s="435"/>
      <c r="M2002" s="435"/>
      <c r="N2002" s="378"/>
      <c r="O2002" s="381">
        <f>SUM(TrialBalanceA!I140:I150)</f>
        <v>0</v>
      </c>
      <c r="P2002" s="380"/>
      <c r="R2002" s="432" t="str">
        <f t="shared" ref="R2002" si="111">IF(R$1850="DELETE","DELETE",IF(O2002=0,"DELETE"," "))</f>
        <v>DELETE</v>
      </c>
      <c r="S2002" s="419">
        <f>-O2002</f>
        <v>0</v>
      </c>
      <c r="T2002" s="419"/>
      <c r="U2002" s="419"/>
      <c r="V2002" s="419"/>
      <c r="W2002" s="419"/>
      <c r="X2002" s="419"/>
    </row>
    <row r="2003" spans="3:24" ht="9" customHeight="1">
      <c r="C2003" s="474"/>
      <c r="D2003" s="502"/>
      <c r="E2003" s="502"/>
      <c r="F2003" s="502"/>
      <c r="G2003" s="502"/>
      <c r="H2003" s="502"/>
      <c r="I2003" s="502"/>
      <c r="J2003" s="512"/>
      <c r="K2003" s="378"/>
      <c r="L2003" s="435"/>
      <c r="M2003" s="435"/>
      <c r="N2003" s="378"/>
      <c r="O2003" s="384"/>
      <c r="P2003" s="380"/>
      <c r="R2003" s="432" t="str">
        <f t="shared" ref="R2003:R2011" si="112">R$1850</f>
        <v>DELETE</v>
      </c>
    </row>
    <row r="2004" spans="3:24" ht="9" customHeight="1">
      <c r="C2004" s="474"/>
      <c r="D2004" s="502"/>
      <c r="E2004" s="502"/>
      <c r="F2004" s="502"/>
      <c r="G2004" s="502"/>
      <c r="H2004" s="502"/>
      <c r="I2004" s="502"/>
      <c r="J2004" s="512"/>
      <c r="K2004" s="378"/>
      <c r="L2004" s="435"/>
      <c r="M2004" s="435"/>
      <c r="N2004" s="378"/>
      <c r="O2004" s="381"/>
      <c r="P2004" s="380"/>
      <c r="R2004" s="432" t="str">
        <f t="shared" si="112"/>
        <v>DELETE</v>
      </c>
    </row>
    <row r="2005" spans="3:24" ht="36.75" customHeight="1">
      <c r="D2005" s="518" t="str">
        <f>IF(O2005&lt;0,"Net loss for the year","Net profit for the year")</f>
        <v>Net profit for the year</v>
      </c>
      <c r="E2005" s="502"/>
      <c r="F2005" s="502"/>
      <c r="G2005" s="502"/>
      <c r="H2005" s="502"/>
      <c r="I2005" s="502"/>
      <c r="J2005" s="512"/>
      <c r="K2005" s="378"/>
      <c r="L2005" s="435"/>
      <c r="M2005" s="435"/>
      <c r="N2005" s="378"/>
      <c r="O2005" s="381">
        <f>SUM(S1862:S2004)</f>
        <v>0</v>
      </c>
      <c r="P2005" s="380"/>
      <c r="R2005" s="432" t="str">
        <f t="shared" si="112"/>
        <v>DELETE</v>
      </c>
      <c r="V2005" s="416" t="b">
        <f>O2005=FS!M1544</f>
        <v>1</v>
      </c>
    </row>
    <row r="2006" spans="3:24" ht="9" customHeight="1" thickBot="1">
      <c r="C2006" s="474"/>
      <c r="D2006" s="502"/>
      <c r="E2006" s="502"/>
      <c r="F2006" s="502"/>
      <c r="G2006" s="502"/>
      <c r="H2006" s="502"/>
      <c r="I2006" s="502"/>
      <c r="J2006" s="512"/>
      <c r="K2006" s="378"/>
      <c r="L2006" s="435"/>
      <c r="M2006" s="435"/>
      <c r="N2006" s="378"/>
      <c r="O2006" s="385"/>
      <c r="P2006" s="380"/>
      <c r="R2006" s="432" t="str">
        <f t="shared" si="112"/>
        <v>DELETE</v>
      </c>
    </row>
    <row r="2007" spans="3:24" ht="9" customHeight="1" thickTop="1">
      <c r="C2007" s="474"/>
      <c r="D2007" s="502"/>
      <c r="E2007" s="502"/>
      <c r="F2007" s="502"/>
      <c r="G2007" s="502"/>
      <c r="H2007" s="502"/>
      <c r="I2007" s="502"/>
      <c r="J2007" s="512"/>
      <c r="K2007" s="378"/>
      <c r="L2007" s="435"/>
      <c r="M2007" s="435"/>
      <c r="N2007" s="378"/>
      <c r="O2007" s="399"/>
      <c r="P2007" s="380"/>
      <c r="R2007" s="432" t="str">
        <f t="shared" si="112"/>
        <v>DELETE</v>
      </c>
    </row>
    <row r="2008" spans="3:24" ht="36" customHeight="1">
      <c r="C2008" s="474"/>
      <c r="D2008" s="502"/>
      <c r="E2008" s="502"/>
      <c r="F2008" s="502"/>
      <c r="G2008" s="502"/>
      <c r="H2008" s="502"/>
      <c r="I2008" s="502"/>
      <c r="J2008" s="512"/>
      <c r="K2008" s="378"/>
      <c r="L2008" s="435"/>
      <c r="M2008" s="435"/>
      <c r="N2008" s="378"/>
      <c r="O2008" s="381"/>
      <c r="P2008" s="380"/>
      <c r="R2008" s="432" t="str">
        <f t="shared" si="112"/>
        <v>DELETE</v>
      </c>
    </row>
    <row r="2009" spans="3:24" ht="36" customHeight="1">
      <c r="C2009" s="474"/>
      <c r="D2009" s="502"/>
      <c r="E2009" s="502"/>
      <c r="F2009" s="502"/>
      <c r="G2009" s="502"/>
      <c r="H2009" s="502"/>
      <c r="I2009" s="502"/>
      <c r="J2009" s="512"/>
      <c r="K2009" s="378"/>
      <c r="L2009" s="378"/>
      <c r="M2009" s="381"/>
      <c r="N2009" s="381"/>
      <c r="O2009" s="381"/>
      <c r="P2009" s="380"/>
      <c r="R2009" s="432" t="str">
        <f t="shared" si="112"/>
        <v>DELETE</v>
      </c>
    </row>
    <row r="2010" spans="3:24" ht="36" customHeight="1">
      <c r="C2010" s="437"/>
      <c r="D2010" s="502"/>
      <c r="E2010" s="502"/>
      <c r="F2010" s="502"/>
      <c r="G2010" s="502"/>
      <c r="H2010" s="502"/>
      <c r="I2010" s="502"/>
      <c r="J2010" s="502"/>
      <c r="M2010" s="455"/>
      <c r="N2010" s="455"/>
      <c r="O2010" s="455"/>
      <c r="P2010" s="453"/>
      <c r="R2010" s="432" t="str">
        <f t="shared" si="112"/>
        <v>DELETE</v>
      </c>
    </row>
    <row r="2011" spans="3:24" ht="36" customHeight="1">
      <c r="C2011" s="437"/>
      <c r="D2011" s="502"/>
      <c r="E2011" s="502"/>
      <c r="F2011" s="502"/>
      <c r="G2011" s="502"/>
      <c r="H2011" s="502"/>
      <c r="I2011" s="502"/>
      <c r="J2011" s="502"/>
      <c r="M2011" s="449"/>
      <c r="N2011" s="449"/>
      <c r="O2011" s="449"/>
      <c r="R2011" s="432" t="str">
        <f t="shared" si="112"/>
        <v>DELETE</v>
      </c>
    </row>
    <row r="2012" spans="3:24" ht="36" customHeight="1">
      <c r="C2012" s="437"/>
      <c r="D2012" s="502"/>
      <c r="E2012" s="502"/>
      <c r="F2012" s="502"/>
      <c r="G2012" s="502"/>
      <c r="H2012" s="502"/>
      <c r="I2012" s="502"/>
      <c r="J2012" s="502"/>
      <c r="M2012" s="449"/>
      <c r="N2012" s="449"/>
      <c r="O2012" s="381" t="s">
        <v>102</v>
      </c>
      <c r="Q2012" s="378">
        <v>1</v>
      </c>
      <c r="R2012" s="432" t="str">
        <f>IF(SUM(U2024:U2026)+SUM(U2044:U2051)+SUM(U2150:U2159)+O2167=0,"DELETE",IF(SUM(S2024:S2026)+SUM(U2024:U2026)+SUM(S2044:S2051)+SUM(U2044:U2051)+SUM(S2150:S2159)+SUM(U2150:U2159)+M2167+O2167=0,"DELETE"," "))</f>
        <v>DELETE</v>
      </c>
      <c r="V2012" s="418"/>
      <c r="W2012" s="418"/>
      <c r="X2012" s="418"/>
    </row>
    <row r="2013" spans="3:24" ht="36" customHeight="1">
      <c r="C2013" s="437"/>
      <c r="D2013" s="501" t="s">
        <v>552</v>
      </c>
      <c r="E2013" s="502"/>
      <c r="F2013" s="502"/>
      <c r="G2013" s="502"/>
      <c r="H2013" s="502"/>
      <c r="I2013" s="502"/>
      <c r="J2013" s="502"/>
      <c r="M2013" s="449"/>
      <c r="N2013" s="449"/>
      <c r="O2013" s="449"/>
      <c r="R2013" s="432" t="str">
        <f>R$2012</f>
        <v>DELETE</v>
      </c>
      <c r="V2013" s="417"/>
      <c r="X2013" s="417"/>
    </row>
    <row r="2014" spans="3:24" ht="36" customHeight="1">
      <c r="C2014" s="437"/>
      <c r="D2014" s="502"/>
      <c r="E2014" s="502"/>
      <c r="F2014" s="502"/>
      <c r="G2014" s="502"/>
      <c r="H2014" s="502"/>
      <c r="I2014" s="502"/>
      <c r="J2014" s="502"/>
      <c r="M2014" s="449"/>
      <c r="N2014" s="449"/>
      <c r="O2014" s="449"/>
      <c r="R2014" s="432" t="str">
        <f t="shared" ref="R2014:R2023" si="113">R$2012</f>
        <v>DELETE</v>
      </c>
    </row>
    <row r="2015" spans="3:24" ht="36" customHeight="1">
      <c r="C2015" s="437"/>
      <c r="D2015" s="501" t="str">
        <f>Criteria!E9</f>
        <v>ABC PARTNERSHIP</v>
      </c>
      <c r="E2015" s="502"/>
      <c r="F2015" s="502"/>
      <c r="G2015" s="502"/>
      <c r="H2015" s="502"/>
      <c r="I2015" s="502"/>
      <c r="J2015" s="502"/>
      <c r="M2015" s="449"/>
      <c r="N2015" s="449"/>
      <c r="O2015" s="431"/>
      <c r="R2015" s="432" t="str">
        <f t="shared" si="113"/>
        <v>DELETE</v>
      </c>
    </row>
    <row r="2016" spans="3:24" ht="36" customHeight="1">
      <c r="C2016" s="437"/>
      <c r="D2016" s="501" t="str">
        <f>CONCATENATE("T/A ",Criteria!E15)</f>
        <v>T/A SURF SHOP</v>
      </c>
      <c r="E2016" s="502"/>
      <c r="F2016" s="502"/>
      <c r="G2016" s="502"/>
      <c r="H2016" s="502"/>
      <c r="I2016" s="502"/>
      <c r="J2016" s="502"/>
      <c r="M2016" s="449"/>
      <c r="N2016" s="449"/>
      <c r="O2016" s="449"/>
      <c r="R2016" s="432" t="str">
        <f t="shared" si="113"/>
        <v>DELETE</v>
      </c>
    </row>
    <row r="2017" spans="3:24" ht="36" customHeight="1">
      <c r="C2017" s="437"/>
      <c r="D2017" s="502"/>
      <c r="E2017" s="502"/>
      <c r="F2017" s="502"/>
      <c r="G2017" s="502"/>
      <c r="H2017" s="502"/>
      <c r="I2017" s="502"/>
      <c r="J2017" s="502"/>
      <c r="M2017" s="449"/>
      <c r="N2017" s="449"/>
      <c r="O2017" s="449"/>
      <c r="R2017" s="432" t="str">
        <f t="shared" si="113"/>
        <v>DELETE</v>
      </c>
    </row>
    <row r="2018" spans="3:24" ht="36" customHeight="1">
      <c r="C2018" s="437"/>
      <c r="D2018" s="501" t="s">
        <v>98</v>
      </c>
      <c r="E2018" s="502"/>
      <c r="F2018" s="502"/>
      <c r="G2018" s="502"/>
      <c r="H2018" s="502"/>
      <c r="I2018" s="502"/>
      <c r="J2018" s="502"/>
      <c r="M2018" s="449"/>
      <c r="N2018" s="449"/>
      <c r="O2018" s="449"/>
      <c r="R2018" s="432" t="str">
        <f t="shared" si="113"/>
        <v>DELETE</v>
      </c>
    </row>
    <row r="2019" spans="3:24" ht="36" customHeight="1">
      <c r="C2019" s="437"/>
      <c r="D2019" s="501" t="str">
        <f>Criteria!E18</f>
        <v>28 FEBRUARY 2026</v>
      </c>
      <c r="E2019" s="502"/>
      <c r="F2019" s="502"/>
      <c r="G2019" s="502"/>
      <c r="H2019" s="502"/>
      <c r="I2019" s="502"/>
      <c r="J2019" s="502"/>
      <c r="M2019" s="449"/>
      <c r="N2019" s="449"/>
      <c r="O2019" s="449"/>
      <c r="R2019" s="432" t="str">
        <f t="shared" si="113"/>
        <v>DELETE</v>
      </c>
    </row>
    <row r="2020" spans="3:24" ht="36" customHeight="1">
      <c r="C2020" s="437"/>
      <c r="D2020" s="502"/>
      <c r="E2020" s="502"/>
      <c r="F2020" s="502"/>
      <c r="G2020" s="502"/>
      <c r="H2020" s="502"/>
      <c r="I2020" s="502"/>
      <c r="J2020" s="502"/>
      <c r="M2020" s="449"/>
      <c r="N2020" s="449"/>
      <c r="O2020" s="449"/>
      <c r="R2020" s="432" t="str">
        <f t="shared" si="113"/>
        <v>DELETE</v>
      </c>
    </row>
    <row r="2021" spans="3:24" ht="36" customHeight="1">
      <c r="C2021" s="437"/>
      <c r="D2021" s="515"/>
      <c r="E2021" s="515"/>
      <c r="F2021" s="515"/>
      <c r="G2021" s="515"/>
      <c r="H2021" s="515"/>
      <c r="I2021" s="515"/>
      <c r="J2021" s="515"/>
      <c r="K2021" s="442"/>
      <c r="L2021" s="442"/>
      <c r="M2021" s="461"/>
      <c r="N2021" s="461"/>
      <c r="O2021" s="461"/>
      <c r="P2021" s="444"/>
      <c r="Q2021" s="442"/>
      <c r="R2021" s="432" t="str">
        <f t="shared" si="113"/>
        <v>DELETE</v>
      </c>
    </row>
    <row r="2022" spans="3:24" ht="36" customHeight="1">
      <c r="C2022" s="437"/>
      <c r="D2022" s="502"/>
      <c r="E2022" s="502"/>
      <c r="F2022" s="502"/>
      <c r="G2022" s="502"/>
      <c r="H2022" s="502"/>
      <c r="I2022" s="502"/>
      <c r="J2022" s="512"/>
      <c r="K2022" s="378" t="s">
        <v>1025</v>
      </c>
      <c r="L2022" s="378"/>
      <c r="M2022" s="379">
        <f>Criteria!E20</f>
        <v>2026</v>
      </c>
      <c r="N2022" s="379"/>
      <c r="O2022" s="379">
        <f>Criteria!E25</f>
        <v>2025</v>
      </c>
      <c r="P2022" s="380"/>
      <c r="R2022" s="432" t="str">
        <f t="shared" si="113"/>
        <v>DELETE</v>
      </c>
    </row>
    <row r="2023" spans="3:24" ht="36" customHeight="1">
      <c r="C2023" s="437"/>
      <c r="D2023" s="502"/>
      <c r="E2023" s="502"/>
      <c r="F2023" s="502"/>
      <c r="G2023" s="502"/>
      <c r="H2023" s="502"/>
      <c r="I2023" s="502"/>
      <c r="J2023" s="512"/>
      <c r="K2023" s="378"/>
      <c r="L2023" s="378"/>
      <c r="M2023" s="381"/>
      <c r="N2023" s="381"/>
      <c r="O2023" s="381"/>
      <c r="P2023" s="380"/>
      <c r="R2023" s="432" t="str">
        <f t="shared" si="113"/>
        <v>DELETE</v>
      </c>
    </row>
    <row r="2024" spans="3:24" ht="36" customHeight="1">
      <c r="D2024" s="501" t="s">
        <v>1020</v>
      </c>
      <c r="E2024" s="502"/>
      <c r="F2024" s="502"/>
      <c r="G2024" s="502"/>
      <c r="H2024" s="502"/>
      <c r="I2024" s="502"/>
      <c r="J2024" s="512"/>
      <c r="K2024" s="378"/>
      <c r="L2024" s="378"/>
      <c r="M2024" s="381">
        <f>-SUM(TrialBalanceB!I5:I10)</f>
        <v>0</v>
      </c>
      <c r="N2024" s="381"/>
      <c r="O2024" s="381">
        <f>-SUM(TrialBalanceB!K5:K10)</f>
        <v>0</v>
      </c>
      <c r="P2024" s="380"/>
      <c r="R2024" s="432" t="str">
        <f>IF(R2012="DELETE","DELETE",IF(M2024+O2024=0,IF(M2026+O2026=0," ","DELETE")," "))</f>
        <v>DELETE</v>
      </c>
      <c r="S2024" s="419">
        <f>M2024</f>
        <v>0</v>
      </c>
      <c r="T2024" s="419"/>
      <c r="U2024" s="419">
        <f>O2024</f>
        <v>0</v>
      </c>
      <c r="V2024" s="419"/>
      <c r="W2024" s="419"/>
      <c r="X2024" s="419"/>
    </row>
    <row r="2025" spans="3:24" ht="36" customHeight="1">
      <c r="D2025" s="501"/>
      <c r="E2025" s="502"/>
      <c r="F2025" s="502"/>
      <c r="G2025" s="502"/>
      <c r="H2025" s="502"/>
      <c r="I2025" s="502"/>
      <c r="J2025" s="512"/>
      <c r="K2025" s="378"/>
      <c r="L2025" s="378"/>
      <c r="M2025" s="381"/>
      <c r="N2025" s="381"/>
      <c r="O2025" s="381"/>
      <c r="P2025" s="380"/>
      <c r="R2025" s="432" t="str">
        <f>R2024</f>
        <v>DELETE</v>
      </c>
      <c r="S2025" s="419"/>
      <c r="T2025" s="419"/>
      <c r="U2025" s="419"/>
      <c r="V2025" s="419"/>
      <c r="W2025" s="419"/>
      <c r="X2025" s="419"/>
    </row>
    <row r="2026" spans="3:24" ht="36" customHeight="1">
      <c r="D2026" s="501" t="s">
        <v>332</v>
      </c>
      <c r="E2026" s="502"/>
      <c r="F2026" s="502"/>
      <c r="G2026" s="502"/>
      <c r="H2026" s="502"/>
      <c r="I2026" s="502"/>
      <c r="J2026" s="512"/>
      <c r="K2026" s="378"/>
      <c r="L2026" s="378"/>
      <c r="M2026" s="381">
        <f>-TrialBalanceB!I11</f>
        <v>0</v>
      </c>
      <c r="N2026" s="381"/>
      <c r="O2026" s="381">
        <f>-TrialBalanceB!K11</f>
        <v>0</v>
      </c>
      <c r="P2026" s="380"/>
      <c r="R2026" s="432" t="str">
        <f>IF(R2012="DELETE","DELETE",IF(M2026+O2026=0,"DELETE"," "))</f>
        <v>DELETE</v>
      </c>
      <c r="S2026" s="419">
        <f>M2026</f>
        <v>0</v>
      </c>
      <c r="T2026" s="419"/>
      <c r="U2026" s="419">
        <f>O2026</f>
        <v>0</v>
      </c>
      <c r="V2026" s="419"/>
      <c r="W2026" s="419"/>
      <c r="X2026" s="419"/>
    </row>
    <row r="2027" spans="3:24" ht="36" customHeight="1">
      <c r="D2027" s="501"/>
      <c r="E2027" s="502"/>
      <c r="F2027" s="502"/>
      <c r="G2027" s="502"/>
      <c r="H2027" s="502"/>
      <c r="I2027" s="502"/>
      <c r="J2027" s="512"/>
      <c r="K2027" s="378"/>
      <c r="L2027" s="378"/>
      <c r="M2027" s="381"/>
      <c r="N2027" s="381"/>
      <c r="O2027" s="381"/>
      <c r="P2027" s="380"/>
      <c r="R2027" s="432" t="str">
        <f>R2026</f>
        <v>DELETE</v>
      </c>
    </row>
    <row r="2028" spans="3:24" ht="36" customHeight="1">
      <c r="D2028" s="501" t="s">
        <v>1046</v>
      </c>
      <c r="E2028" s="502"/>
      <c r="F2028" s="502"/>
      <c r="G2028" s="502"/>
      <c r="H2028" s="502"/>
      <c r="I2028" s="502"/>
      <c r="J2028" s="512"/>
      <c r="K2028" s="378"/>
      <c r="L2028" s="378"/>
      <c r="M2028" s="381">
        <f>SUM(M2031:M2038)</f>
        <v>0</v>
      </c>
      <c r="N2028" s="381"/>
      <c r="O2028" s="381">
        <f>SUM(O2031:O2038)</f>
        <v>0</v>
      </c>
      <c r="P2028" s="380"/>
      <c r="R2028" s="432" t="str">
        <f>IF(R$2012="DELETE","DELETE",IF(M2028=0,IF(O2028=0,"DELETE"," ")," "))</f>
        <v>DELETE</v>
      </c>
      <c r="S2028" s="419">
        <f>-M2028</f>
        <v>0</v>
      </c>
      <c r="T2028" s="419"/>
      <c r="U2028" s="419">
        <f>-O2028</f>
        <v>0</v>
      </c>
      <c r="V2028" s="419"/>
      <c r="W2028" s="419"/>
      <c r="X2028" s="419"/>
    </row>
    <row r="2029" spans="3:24" ht="9" customHeight="1">
      <c r="C2029" s="474"/>
      <c r="D2029" s="502"/>
      <c r="E2029" s="502"/>
      <c r="F2029" s="502"/>
      <c r="G2029" s="502"/>
      <c r="H2029" s="502"/>
      <c r="I2029" s="502"/>
      <c r="J2029" s="512"/>
      <c r="K2029" s="378"/>
      <c r="L2029" s="378"/>
      <c r="M2029" s="381"/>
      <c r="N2029" s="381"/>
      <c r="O2029" s="381"/>
      <c r="P2029" s="380"/>
      <c r="R2029" s="432" t="str">
        <f>R2028</f>
        <v>DELETE</v>
      </c>
    </row>
    <row r="2030" spans="3:24" ht="9" customHeight="1">
      <c r="C2030" s="474"/>
      <c r="D2030" s="502"/>
      <c r="E2030" s="502"/>
      <c r="F2030" s="502"/>
      <c r="G2030" s="502"/>
      <c r="H2030" s="502"/>
      <c r="I2030" s="502"/>
      <c r="J2030" s="512"/>
      <c r="K2030" s="378"/>
      <c r="L2030" s="378"/>
      <c r="M2030" s="475"/>
      <c r="N2030" s="382"/>
      <c r="O2030" s="476"/>
      <c r="P2030" s="380"/>
      <c r="R2030" s="432" t="str">
        <f>R2029</f>
        <v>DELETE</v>
      </c>
    </row>
    <row r="2031" spans="3:24" ht="36" customHeight="1">
      <c r="C2031" s="474"/>
      <c r="D2031" s="502" t="s">
        <v>445</v>
      </c>
      <c r="E2031" s="502"/>
      <c r="F2031" s="502"/>
      <c r="G2031" s="502"/>
      <c r="H2031" s="502"/>
      <c r="I2031" s="502"/>
      <c r="J2031" s="512"/>
      <c r="K2031" s="378"/>
      <c r="L2031" s="378"/>
      <c r="M2031" s="477">
        <f>SUM(TrialBalanceB!I13:I16)</f>
        <v>0</v>
      </c>
      <c r="N2031" s="381"/>
      <c r="O2031" s="478">
        <f>SUM(TrialBalanceB!K13:K16)</f>
        <v>0</v>
      </c>
      <c r="P2031" s="380"/>
      <c r="R2031" s="432" t="str">
        <f t="shared" ref="R2031:R2038" si="114">IF(R$2012="DELETE","DELETE",IF(M2031+O2031=0,"DELETE"," "))</f>
        <v>DELETE</v>
      </c>
    </row>
    <row r="2032" spans="3:24" ht="36" customHeight="1">
      <c r="C2032" s="474"/>
      <c r="D2032" s="502" t="s">
        <v>255</v>
      </c>
      <c r="E2032" s="502"/>
      <c r="F2032" s="502"/>
      <c r="G2032" s="502"/>
      <c r="H2032" s="502"/>
      <c r="I2032" s="502"/>
      <c r="J2032" s="512"/>
      <c r="K2032" s="378"/>
      <c r="L2032" s="378"/>
      <c r="M2032" s="477">
        <f>TrialBalanceB!I17</f>
        <v>0</v>
      </c>
      <c r="N2032" s="381"/>
      <c r="O2032" s="478">
        <f>TrialBalanceB!K17</f>
        <v>0</v>
      </c>
      <c r="P2032" s="380"/>
      <c r="R2032" s="432" t="str">
        <f t="shared" si="114"/>
        <v>DELETE</v>
      </c>
    </row>
    <row r="2033" spans="3:26" ht="36" customHeight="1">
      <c r="C2033" s="474"/>
      <c r="D2033" s="502">
        <f>TrialBalanceB!C18</f>
        <v>0</v>
      </c>
      <c r="E2033" s="502"/>
      <c r="F2033" s="502"/>
      <c r="G2033" s="502"/>
      <c r="H2033" s="502"/>
      <c r="I2033" s="502"/>
      <c r="J2033" s="512"/>
      <c r="K2033" s="378"/>
      <c r="L2033" s="378"/>
      <c r="M2033" s="477">
        <f>TrialBalanceB!I18</f>
        <v>0</v>
      </c>
      <c r="N2033" s="381"/>
      <c r="O2033" s="478">
        <f>TrialBalanceB!K18</f>
        <v>0</v>
      </c>
      <c r="P2033" s="380"/>
      <c r="R2033" s="432" t="str">
        <f t="shared" si="114"/>
        <v>DELETE</v>
      </c>
    </row>
    <row r="2034" spans="3:26" ht="36" customHeight="1">
      <c r="C2034" s="474"/>
      <c r="D2034" s="502">
        <f>TrialBalanceB!C19</f>
        <v>0</v>
      </c>
      <c r="E2034" s="502"/>
      <c r="F2034" s="502"/>
      <c r="G2034" s="502"/>
      <c r="H2034" s="502"/>
      <c r="I2034" s="502"/>
      <c r="J2034" s="512"/>
      <c r="K2034" s="378"/>
      <c r="L2034" s="378"/>
      <c r="M2034" s="477">
        <f>TrialBalanceB!I19</f>
        <v>0</v>
      </c>
      <c r="N2034" s="381"/>
      <c r="O2034" s="478">
        <f>TrialBalanceB!K19</f>
        <v>0</v>
      </c>
      <c r="P2034" s="380"/>
      <c r="R2034" s="432" t="str">
        <f t="shared" si="114"/>
        <v>DELETE</v>
      </c>
    </row>
    <row r="2035" spans="3:26" ht="36" customHeight="1">
      <c r="C2035" s="474"/>
      <c r="D2035" s="502">
        <f>TrialBalanceB!C20</f>
        <v>0</v>
      </c>
      <c r="E2035" s="502"/>
      <c r="F2035" s="502"/>
      <c r="G2035" s="502"/>
      <c r="H2035" s="502"/>
      <c r="I2035" s="502"/>
      <c r="J2035" s="512"/>
      <c r="K2035" s="378"/>
      <c r="L2035" s="378"/>
      <c r="M2035" s="477">
        <f>TrialBalanceB!I20</f>
        <v>0</v>
      </c>
      <c r="N2035" s="381"/>
      <c r="O2035" s="478">
        <f>TrialBalanceB!K20</f>
        <v>0</v>
      </c>
      <c r="P2035" s="380"/>
      <c r="R2035" s="432" t="str">
        <f t="shared" si="114"/>
        <v>DELETE</v>
      </c>
    </row>
    <row r="2036" spans="3:26" ht="36" customHeight="1">
      <c r="C2036" s="474"/>
      <c r="D2036" s="502">
        <f>TrialBalanceB!C21</f>
        <v>0</v>
      </c>
      <c r="E2036" s="502"/>
      <c r="F2036" s="502"/>
      <c r="G2036" s="502"/>
      <c r="H2036" s="502"/>
      <c r="I2036" s="502"/>
      <c r="J2036" s="512"/>
      <c r="K2036" s="378"/>
      <c r="L2036" s="378"/>
      <c r="M2036" s="477">
        <f>TrialBalanceB!I21</f>
        <v>0</v>
      </c>
      <c r="N2036" s="381"/>
      <c r="O2036" s="478">
        <f>TrialBalanceB!K21</f>
        <v>0</v>
      </c>
      <c r="P2036" s="380"/>
      <c r="R2036" s="432" t="str">
        <f t="shared" si="114"/>
        <v>DELETE</v>
      </c>
    </row>
    <row r="2037" spans="3:26" ht="36" customHeight="1">
      <c r="C2037" s="474"/>
      <c r="D2037" s="502">
        <f>TrialBalanceB!C22</f>
        <v>0</v>
      </c>
      <c r="E2037" s="502"/>
      <c r="F2037" s="502"/>
      <c r="G2037" s="502"/>
      <c r="H2037" s="502"/>
      <c r="I2037" s="502"/>
      <c r="J2037" s="512"/>
      <c r="K2037" s="378"/>
      <c r="L2037" s="378"/>
      <c r="M2037" s="477">
        <f>TrialBalanceB!I22</f>
        <v>0</v>
      </c>
      <c r="N2037" s="381"/>
      <c r="O2037" s="478">
        <f>TrialBalanceB!K22</f>
        <v>0</v>
      </c>
      <c r="P2037" s="380"/>
      <c r="R2037" s="432" t="str">
        <f t="shared" si="114"/>
        <v>DELETE</v>
      </c>
    </row>
    <row r="2038" spans="3:26" ht="36" customHeight="1">
      <c r="C2038" s="474"/>
      <c r="D2038" s="502" t="s">
        <v>446</v>
      </c>
      <c r="E2038" s="502"/>
      <c r="F2038" s="502"/>
      <c r="G2038" s="502"/>
      <c r="H2038" s="502"/>
      <c r="I2038" s="502"/>
      <c r="J2038" s="512"/>
      <c r="K2038" s="378"/>
      <c r="L2038" s="378"/>
      <c r="M2038" s="477">
        <f>SUM(TrialBalanceB!I23:I26)</f>
        <v>0</v>
      </c>
      <c r="N2038" s="381"/>
      <c r="O2038" s="478">
        <f>SUM(TrialBalanceB!K23:K26)</f>
        <v>0</v>
      </c>
      <c r="P2038" s="380"/>
      <c r="R2038" s="432" t="str">
        <f t="shared" si="114"/>
        <v>DELETE</v>
      </c>
    </row>
    <row r="2039" spans="3:26" ht="9" customHeight="1">
      <c r="C2039" s="474"/>
      <c r="D2039" s="502"/>
      <c r="E2039" s="502"/>
      <c r="F2039" s="502"/>
      <c r="G2039" s="502"/>
      <c r="H2039" s="502"/>
      <c r="I2039" s="502"/>
      <c r="J2039" s="512"/>
      <c r="K2039" s="378"/>
      <c r="L2039" s="378"/>
      <c r="M2039" s="383"/>
      <c r="N2039" s="384"/>
      <c r="O2039" s="479"/>
      <c r="P2039" s="380"/>
      <c r="R2039" s="432" t="str">
        <f>R2028</f>
        <v>DELETE</v>
      </c>
    </row>
    <row r="2040" spans="3:26" ht="9" customHeight="1">
      <c r="C2040" s="474"/>
      <c r="D2040" s="502"/>
      <c r="E2040" s="502"/>
      <c r="F2040" s="502"/>
      <c r="G2040" s="502"/>
      <c r="H2040" s="502"/>
      <c r="I2040" s="502"/>
      <c r="J2040" s="512"/>
      <c r="K2040" s="378"/>
      <c r="L2040" s="378"/>
      <c r="M2040" s="384"/>
      <c r="N2040" s="384"/>
      <c r="O2040" s="384"/>
      <c r="P2040" s="380"/>
      <c r="R2040" s="432" t="str">
        <f>R2028</f>
        <v>DELETE</v>
      </c>
    </row>
    <row r="2041" spans="3:26" ht="9" customHeight="1">
      <c r="C2041" s="474"/>
      <c r="D2041" s="502"/>
      <c r="E2041" s="502"/>
      <c r="F2041" s="502"/>
      <c r="G2041" s="502"/>
      <c r="H2041" s="502"/>
      <c r="I2041" s="502"/>
      <c r="J2041" s="512"/>
      <c r="K2041" s="378"/>
      <c r="L2041" s="378"/>
      <c r="M2041" s="381"/>
      <c r="N2041" s="381"/>
      <c r="O2041" s="381"/>
      <c r="P2041" s="380"/>
      <c r="R2041" s="432" t="str">
        <f>R2040</f>
        <v>DELETE</v>
      </c>
    </row>
    <row r="2042" spans="3:26" ht="36" customHeight="1">
      <c r="D2042" s="518" t="str">
        <f>IF((Y2042+Z2042)=3,"Gross profit/(loss)",(IF((Y2042+Z2042=4),"Gross profit","Gross loss")))</f>
        <v>Gross profit</v>
      </c>
      <c r="E2042" s="502"/>
      <c r="F2042" s="502"/>
      <c r="G2042" s="502"/>
      <c r="H2042" s="502"/>
      <c r="I2042" s="502"/>
      <c r="J2042" s="512"/>
      <c r="K2042" s="378"/>
      <c r="L2042" s="378"/>
      <c r="M2042" s="381">
        <f>SUM(S2024:S2039)</f>
        <v>0</v>
      </c>
      <c r="N2042" s="381"/>
      <c r="O2042" s="381">
        <f>SUM(U2024:U2039)</f>
        <v>0</v>
      </c>
      <c r="P2042" s="380"/>
      <c r="R2042" s="432" t="str">
        <f>R2041</f>
        <v>DELETE</v>
      </c>
      <c r="Y2042" s="416">
        <f>IF(M2042&lt;0,1,IF(M2042=0,IF(O2042&lt;0,1,2),2))</f>
        <v>2</v>
      </c>
      <c r="Z2042" s="416">
        <f>IF(O2042&lt;0,1,IF(O2042=0,IF(M2042&lt;0,1,2),2))</f>
        <v>2</v>
      </c>
    </row>
    <row r="2043" spans="3:26" ht="36" customHeight="1">
      <c r="C2043" s="474"/>
      <c r="D2043" s="502"/>
      <c r="E2043" s="502"/>
      <c r="F2043" s="502"/>
      <c r="G2043" s="502"/>
      <c r="H2043" s="502"/>
      <c r="I2043" s="502"/>
      <c r="J2043" s="512"/>
      <c r="K2043" s="378"/>
      <c r="L2043" s="378"/>
      <c r="M2043" s="381"/>
      <c r="N2043" s="381"/>
      <c r="O2043" s="381"/>
      <c r="P2043" s="380"/>
      <c r="R2043" s="432" t="str">
        <f>R2042</f>
        <v>DELETE</v>
      </c>
    </row>
    <row r="2044" spans="3:26" ht="36" customHeight="1">
      <c r="D2044" s="501" t="s">
        <v>1022</v>
      </c>
      <c r="E2044" s="502"/>
      <c r="F2044" s="502"/>
      <c r="G2044" s="502"/>
      <c r="H2044" s="502"/>
      <c r="I2044" s="502"/>
      <c r="J2044" s="512"/>
      <c r="K2044" s="378"/>
      <c r="L2044" s="378"/>
      <c r="M2044" s="381">
        <f>SUM(M2046:M2052)</f>
        <v>0</v>
      </c>
      <c r="N2044" s="381"/>
      <c r="O2044" s="381">
        <f>SUM(O2046:O2052)</f>
        <v>0</v>
      </c>
      <c r="P2044" s="380"/>
      <c r="R2044" s="432" t="str">
        <f t="shared" ref="R2044" si="115">IF(R$2012="DELETE","DELETE",IF(M2044+O2044=0,"DELETE"," "))</f>
        <v>DELETE</v>
      </c>
      <c r="S2044" s="419">
        <f>M2044</f>
        <v>0</v>
      </c>
      <c r="T2044" s="419"/>
      <c r="U2044" s="419">
        <f>O2044</f>
        <v>0</v>
      </c>
    </row>
    <row r="2045" spans="3:26" ht="9" customHeight="1">
      <c r="C2045" s="474"/>
      <c r="D2045" s="502"/>
      <c r="E2045" s="502"/>
      <c r="F2045" s="502"/>
      <c r="G2045" s="502"/>
      <c r="H2045" s="502"/>
      <c r="I2045" s="502"/>
      <c r="J2045" s="512"/>
      <c r="K2045" s="378"/>
      <c r="L2045" s="378"/>
      <c r="M2045" s="381"/>
      <c r="N2045" s="381"/>
      <c r="O2045" s="381"/>
      <c r="P2045" s="380"/>
      <c r="R2045" s="432" t="str">
        <f>R2044</f>
        <v>DELETE</v>
      </c>
    </row>
    <row r="2046" spans="3:26" ht="9" customHeight="1">
      <c r="C2046" s="474"/>
      <c r="D2046" s="502"/>
      <c r="E2046" s="502"/>
      <c r="F2046" s="502"/>
      <c r="G2046" s="502"/>
      <c r="H2046" s="502"/>
      <c r="I2046" s="502"/>
      <c r="J2046" s="512"/>
      <c r="K2046" s="378"/>
      <c r="L2046" s="378"/>
      <c r="M2046" s="475"/>
      <c r="N2046" s="382"/>
      <c r="O2046" s="476"/>
      <c r="P2046" s="380"/>
      <c r="R2046" s="432" t="str">
        <f>R2044</f>
        <v>DELETE</v>
      </c>
    </row>
    <row r="2047" spans="3:26" ht="36" customHeight="1">
      <c r="C2047" s="474"/>
      <c r="D2047" s="502" t="str">
        <f>TrialBalanceB!C28</f>
        <v>Insurance claims - Surf Shop</v>
      </c>
      <c r="E2047" s="502"/>
      <c r="F2047" s="502"/>
      <c r="G2047" s="502"/>
      <c r="H2047" s="502"/>
      <c r="I2047" s="502"/>
      <c r="J2047" s="512"/>
      <c r="K2047" s="378"/>
      <c r="L2047" s="378"/>
      <c r="M2047" s="477">
        <f>-TrialBalanceB!I28</f>
        <v>0</v>
      </c>
      <c r="N2047" s="381"/>
      <c r="O2047" s="478">
        <f>-TrialBalanceB!K28</f>
        <v>0</v>
      </c>
      <c r="P2047" s="380"/>
      <c r="R2047" s="432" t="str">
        <f t="shared" ref="R2047:R2051" si="116">IF(R$2012="DELETE","DELETE",IF(M2047+O2047=0,"DELETE"," "))</f>
        <v>DELETE</v>
      </c>
    </row>
    <row r="2048" spans="3:26" ht="36" customHeight="1">
      <c r="C2048" s="474"/>
      <c r="D2048" s="502">
        <f>TrialBalanceB!C29</f>
        <v>0</v>
      </c>
      <c r="E2048" s="502"/>
      <c r="F2048" s="502"/>
      <c r="G2048" s="502"/>
      <c r="H2048" s="502"/>
      <c r="I2048" s="502"/>
      <c r="J2048" s="512"/>
      <c r="K2048" s="378"/>
      <c r="L2048" s="378"/>
      <c r="M2048" s="477">
        <f>-TrialBalanceB!I29</f>
        <v>0</v>
      </c>
      <c r="N2048" s="381"/>
      <c r="O2048" s="478">
        <f>-TrialBalanceB!K29</f>
        <v>0</v>
      </c>
      <c r="P2048" s="380"/>
      <c r="R2048" s="432" t="str">
        <f t="shared" si="116"/>
        <v>DELETE</v>
      </c>
    </row>
    <row r="2049" spans="3:24" ht="36" customHeight="1">
      <c r="C2049" s="474"/>
      <c r="D2049" s="502">
        <f>TrialBalanceB!C30</f>
        <v>0</v>
      </c>
      <c r="E2049" s="502"/>
      <c r="F2049" s="502"/>
      <c r="G2049" s="502"/>
      <c r="H2049" s="502"/>
      <c r="I2049" s="502"/>
      <c r="J2049" s="512"/>
      <c r="K2049" s="378"/>
      <c r="L2049" s="378"/>
      <c r="M2049" s="477">
        <f>-TrialBalanceB!I30</f>
        <v>0</v>
      </c>
      <c r="N2049" s="381"/>
      <c r="O2049" s="478">
        <f>-TrialBalanceB!K30</f>
        <v>0</v>
      </c>
      <c r="P2049" s="380"/>
      <c r="R2049" s="432" t="str">
        <f t="shared" si="116"/>
        <v>DELETE</v>
      </c>
    </row>
    <row r="2050" spans="3:24" ht="36" customHeight="1">
      <c r="C2050" s="474"/>
      <c r="D2050" s="502">
        <f>TrialBalanceB!C31</f>
        <v>0</v>
      </c>
      <c r="E2050" s="502"/>
      <c r="F2050" s="502"/>
      <c r="G2050" s="502"/>
      <c r="H2050" s="502"/>
      <c r="I2050" s="502"/>
      <c r="J2050" s="512"/>
      <c r="K2050" s="378"/>
      <c r="L2050" s="378"/>
      <c r="M2050" s="477">
        <f>-TrialBalanceB!I31</f>
        <v>0</v>
      </c>
      <c r="N2050" s="381"/>
      <c r="O2050" s="478">
        <f>-TrialBalanceB!K31</f>
        <v>0</v>
      </c>
      <c r="P2050" s="380"/>
      <c r="R2050" s="432" t="str">
        <f t="shared" si="116"/>
        <v>DELETE</v>
      </c>
    </row>
    <row r="2051" spans="3:24" ht="36" customHeight="1">
      <c r="C2051" s="474"/>
      <c r="D2051" s="502">
        <f>TrialBalanceB!C32</f>
        <v>0</v>
      </c>
      <c r="E2051" s="502"/>
      <c r="F2051" s="502"/>
      <c r="G2051" s="502"/>
      <c r="H2051" s="502"/>
      <c r="I2051" s="502"/>
      <c r="J2051" s="512"/>
      <c r="K2051" s="378"/>
      <c r="L2051" s="378"/>
      <c r="M2051" s="477">
        <f>-TrialBalanceB!I32</f>
        <v>0</v>
      </c>
      <c r="N2051" s="381"/>
      <c r="O2051" s="478">
        <f>-TrialBalanceB!K32</f>
        <v>0</v>
      </c>
      <c r="P2051" s="380"/>
      <c r="R2051" s="432" t="str">
        <f t="shared" si="116"/>
        <v>DELETE</v>
      </c>
    </row>
    <row r="2052" spans="3:24" ht="9" customHeight="1">
      <c r="C2052" s="474"/>
      <c r="D2052" s="502"/>
      <c r="E2052" s="502"/>
      <c r="F2052" s="502"/>
      <c r="G2052" s="502"/>
      <c r="H2052" s="502"/>
      <c r="I2052" s="502"/>
      <c r="J2052" s="512"/>
      <c r="K2052" s="378"/>
      <c r="L2052" s="378"/>
      <c r="M2052" s="383"/>
      <c r="N2052" s="384"/>
      <c r="O2052" s="479"/>
      <c r="P2052" s="380"/>
      <c r="R2052" s="432" t="str">
        <f>R2044</f>
        <v>DELETE</v>
      </c>
    </row>
    <row r="2053" spans="3:24" ht="9" customHeight="1">
      <c r="C2053" s="474"/>
      <c r="D2053" s="502"/>
      <c r="E2053" s="502"/>
      <c r="F2053" s="502"/>
      <c r="G2053" s="502"/>
      <c r="H2053" s="502"/>
      <c r="I2053" s="502"/>
      <c r="J2053" s="512"/>
      <c r="K2053" s="378"/>
      <c r="L2053" s="378"/>
      <c r="M2053" s="396"/>
      <c r="N2053" s="396"/>
      <c r="O2053" s="396"/>
      <c r="P2053" s="380"/>
      <c r="R2053" s="432" t="str">
        <f>R2052</f>
        <v>DELETE</v>
      </c>
    </row>
    <row r="2054" spans="3:24" ht="9" customHeight="1">
      <c r="C2054" s="474"/>
      <c r="D2054" s="502"/>
      <c r="E2054" s="502"/>
      <c r="F2054" s="502"/>
      <c r="G2054" s="502"/>
      <c r="H2054" s="502"/>
      <c r="I2054" s="502"/>
      <c r="J2054" s="512"/>
      <c r="K2054" s="378"/>
      <c r="L2054" s="378"/>
      <c r="M2054" s="381"/>
      <c r="N2054" s="381"/>
      <c r="O2054" s="381"/>
      <c r="P2054" s="380"/>
      <c r="R2054" s="432" t="str">
        <f>R2053</f>
        <v>DELETE</v>
      </c>
    </row>
    <row r="2055" spans="3:24" ht="36" customHeight="1">
      <c r="C2055" s="474"/>
      <c r="D2055" s="502"/>
      <c r="E2055" s="502"/>
      <c r="F2055" s="502"/>
      <c r="G2055" s="502"/>
      <c r="H2055" s="502"/>
      <c r="I2055" s="502"/>
      <c r="J2055" s="512"/>
      <c r="K2055" s="378"/>
      <c r="L2055" s="378"/>
      <c r="M2055" s="381">
        <f>SUM(S2024:S2044)</f>
        <v>0</v>
      </c>
      <c r="N2055" s="381"/>
      <c r="O2055" s="381">
        <f>SUM(U2024:U2044)</f>
        <v>0</v>
      </c>
      <c r="P2055" s="380"/>
      <c r="R2055" s="432" t="str">
        <f>R2044</f>
        <v>DELETE</v>
      </c>
    </row>
    <row r="2056" spans="3:24" ht="36" customHeight="1">
      <c r="C2056" s="474"/>
      <c r="D2056" s="502"/>
      <c r="E2056" s="502"/>
      <c r="F2056" s="502"/>
      <c r="G2056" s="502"/>
      <c r="H2056" s="502"/>
      <c r="I2056" s="502"/>
      <c r="J2056" s="512"/>
      <c r="K2056" s="378"/>
      <c r="L2056" s="378"/>
      <c r="M2056" s="381"/>
      <c r="N2056" s="381"/>
      <c r="O2056" s="381"/>
      <c r="P2056" s="380"/>
      <c r="R2056" s="432" t="str">
        <f>R2055</f>
        <v>DELETE</v>
      </c>
    </row>
    <row r="2057" spans="3:24" ht="36" customHeight="1">
      <c r="D2057" s="501" t="s">
        <v>1047</v>
      </c>
      <c r="E2057" s="502"/>
      <c r="F2057" s="502"/>
      <c r="G2057" s="502"/>
      <c r="H2057" s="502"/>
      <c r="I2057" s="502"/>
      <c r="J2057" s="512"/>
      <c r="K2057" s="378"/>
      <c r="L2057" s="378"/>
      <c r="M2057" s="381">
        <f>SUM(M2059:M2088)</f>
        <v>0</v>
      </c>
      <c r="N2057" s="381"/>
      <c r="O2057" s="381">
        <f>SUM(O2059:O2088)</f>
        <v>0</v>
      </c>
      <c r="P2057" s="380"/>
      <c r="R2057" s="432" t="str">
        <f t="shared" ref="R2057" si="117">IF(R$2012="DELETE","DELETE",IF(M2057+O2057=0,"DELETE"," "))</f>
        <v>DELETE</v>
      </c>
      <c r="S2057" s="419">
        <f>-M2057</f>
        <v>0</v>
      </c>
      <c r="T2057" s="419"/>
      <c r="U2057" s="419">
        <f>-O2057</f>
        <v>0</v>
      </c>
      <c r="V2057" s="419"/>
      <c r="W2057" s="419"/>
      <c r="X2057" s="419"/>
    </row>
    <row r="2058" spans="3:24" ht="9" customHeight="1">
      <c r="C2058" s="474"/>
      <c r="D2058" s="502"/>
      <c r="E2058" s="502"/>
      <c r="F2058" s="502"/>
      <c r="G2058" s="502"/>
      <c r="H2058" s="502"/>
      <c r="I2058" s="502"/>
      <c r="J2058" s="512"/>
      <c r="K2058" s="378"/>
      <c r="L2058" s="378"/>
      <c r="M2058" s="381"/>
      <c r="N2058" s="381"/>
      <c r="O2058" s="381"/>
      <c r="P2058" s="380"/>
      <c r="R2058" s="432" t="str">
        <f>R2057</f>
        <v>DELETE</v>
      </c>
    </row>
    <row r="2059" spans="3:24" ht="9" customHeight="1">
      <c r="C2059" s="474"/>
      <c r="D2059" s="502"/>
      <c r="E2059" s="502"/>
      <c r="F2059" s="502"/>
      <c r="G2059" s="502"/>
      <c r="H2059" s="502"/>
      <c r="I2059" s="502"/>
      <c r="J2059" s="512"/>
      <c r="K2059" s="378"/>
      <c r="L2059" s="378"/>
      <c r="M2059" s="475"/>
      <c r="N2059" s="382"/>
      <c r="O2059" s="476"/>
      <c r="P2059" s="380"/>
      <c r="R2059" s="432" t="str">
        <f>R2058</f>
        <v>DELETE</v>
      </c>
    </row>
    <row r="2060" spans="3:24" ht="36" customHeight="1">
      <c r="C2060" s="474"/>
      <c r="D2060" s="502" t="s">
        <v>256</v>
      </c>
      <c r="E2060" s="502"/>
      <c r="F2060" s="502"/>
      <c r="G2060" s="502"/>
      <c r="H2060" s="502"/>
      <c r="I2060" s="502"/>
      <c r="J2060" s="512"/>
      <c r="K2060" s="378"/>
      <c r="L2060" s="378"/>
      <c r="M2060" s="477">
        <f>TrialBalanceB!I39</f>
        <v>0</v>
      </c>
      <c r="N2060" s="381"/>
      <c r="O2060" s="478">
        <f>TrialBalanceB!K39</f>
        <v>0</v>
      </c>
      <c r="P2060" s="380"/>
      <c r="R2060" s="432" t="str">
        <f t="shared" ref="R2060:R2087" si="118">IF(R$2012="DELETE","DELETE",IF(M2060+O2060=0,"DELETE"," "))</f>
        <v>DELETE</v>
      </c>
    </row>
    <row r="2061" spans="3:24" ht="36" customHeight="1">
      <c r="C2061" s="474"/>
      <c r="D2061" s="502" t="s">
        <v>629</v>
      </c>
      <c r="E2061" s="502"/>
      <c r="F2061" s="502"/>
      <c r="G2061" s="502"/>
      <c r="H2061" s="502"/>
      <c r="I2061" s="502"/>
      <c r="J2061" s="512"/>
      <c r="K2061" s="378"/>
      <c r="L2061" s="378"/>
      <c r="M2061" s="477">
        <f>TrialBalanceB!I40</f>
        <v>0</v>
      </c>
      <c r="N2061" s="381"/>
      <c r="O2061" s="478">
        <f>TrialBalanceB!K40</f>
        <v>0</v>
      </c>
      <c r="P2061" s="380"/>
      <c r="R2061" s="432" t="str">
        <f t="shared" si="118"/>
        <v>DELETE</v>
      </c>
    </row>
    <row r="2062" spans="3:24" ht="36" customHeight="1">
      <c r="C2062" s="474"/>
      <c r="D2062" s="502" t="s">
        <v>709</v>
      </c>
      <c r="E2062" s="502"/>
      <c r="F2062" s="502"/>
      <c r="G2062" s="502"/>
      <c r="H2062" s="502"/>
      <c r="I2062" s="502"/>
      <c r="J2062" s="512"/>
      <c r="K2062" s="378"/>
      <c r="L2062" s="378"/>
      <c r="M2062" s="477">
        <f>TrialBalanceB!I67</f>
        <v>0</v>
      </c>
      <c r="N2062" s="381"/>
      <c r="O2062" s="478">
        <f>TrialBalanceB!K67</f>
        <v>0</v>
      </c>
      <c r="P2062" s="380"/>
      <c r="R2062" s="432" t="str">
        <f t="shared" si="118"/>
        <v>DELETE</v>
      </c>
    </row>
    <row r="2063" spans="3:24" ht="36" customHeight="1">
      <c r="C2063" s="474"/>
      <c r="D2063" s="502" t="s">
        <v>257</v>
      </c>
      <c r="E2063" s="502"/>
      <c r="F2063" s="502"/>
      <c r="G2063" s="502"/>
      <c r="H2063" s="502"/>
      <c r="I2063" s="502"/>
      <c r="J2063" s="512"/>
      <c r="K2063" s="378"/>
      <c r="L2063" s="378"/>
      <c r="M2063" s="477">
        <f>TrialBalanceB!I41</f>
        <v>0</v>
      </c>
      <c r="N2063" s="381"/>
      <c r="O2063" s="478">
        <f>TrialBalanceB!K41</f>
        <v>0</v>
      </c>
      <c r="P2063" s="380"/>
      <c r="R2063" s="432" t="str">
        <f t="shared" si="118"/>
        <v>DELETE</v>
      </c>
    </row>
    <row r="2064" spans="3:24" ht="36" customHeight="1">
      <c r="C2064" s="474"/>
      <c r="D2064" s="502" t="s">
        <v>258</v>
      </c>
      <c r="E2064" s="502"/>
      <c r="F2064" s="502"/>
      <c r="G2064" s="502"/>
      <c r="H2064" s="502"/>
      <c r="I2064" s="502"/>
      <c r="J2064" s="512"/>
      <c r="K2064" s="378">
        <f>C$586</f>
        <v>3.3000000000000003</v>
      </c>
      <c r="L2064" s="378"/>
      <c r="M2064" s="477">
        <f>SUM(TrialBalanceB!I43:I44)</f>
        <v>0</v>
      </c>
      <c r="N2064" s="381"/>
      <c r="O2064" s="478">
        <f>SUM(TrialBalanceB!K43:K44)</f>
        <v>0</v>
      </c>
      <c r="P2064" s="380"/>
      <c r="R2064" s="432" t="str">
        <f t="shared" si="118"/>
        <v>DELETE</v>
      </c>
    </row>
    <row r="2065" spans="3:24" ht="36" customHeight="1">
      <c r="C2065" s="474"/>
      <c r="D2065" s="502" t="s">
        <v>447</v>
      </c>
      <c r="E2065" s="502"/>
      <c r="F2065" s="502"/>
      <c r="G2065" s="502"/>
      <c r="H2065" s="502"/>
      <c r="I2065" s="502"/>
      <c r="J2065" s="512"/>
      <c r="K2065" s="378"/>
      <c r="L2065" s="378"/>
      <c r="M2065" s="477">
        <f>TrialBalanceB!I45</f>
        <v>0</v>
      </c>
      <c r="N2065" s="381"/>
      <c r="O2065" s="478">
        <f>TrialBalanceB!K45</f>
        <v>0</v>
      </c>
      <c r="P2065" s="380"/>
      <c r="R2065" s="432" t="str">
        <f t="shared" si="118"/>
        <v>DELETE</v>
      </c>
      <c r="S2065" s="420"/>
      <c r="T2065" s="420"/>
      <c r="U2065" s="420"/>
      <c r="V2065" s="420"/>
      <c r="W2065" s="420"/>
      <c r="X2065" s="420"/>
    </row>
    <row r="2066" spans="3:24" ht="36" customHeight="1">
      <c r="C2066" s="474"/>
      <c r="D2066" s="502" t="s">
        <v>720</v>
      </c>
      <c r="E2066" s="502"/>
      <c r="F2066" s="502"/>
      <c r="G2066" s="502"/>
      <c r="H2066" s="502"/>
      <c r="I2066" s="502"/>
      <c r="J2066" s="512"/>
      <c r="K2066" s="378"/>
      <c r="L2066" s="378"/>
      <c r="M2066" s="477">
        <f>TrialBalanceB!I46</f>
        <v>0</v>
      </c>
      <c r="N2066" s="381"/>
      <c r="O2066" s="478">
        <f>TrialBalanceB!K46</f>
        <v>0</v>
      </c>
      <c r="P2066" s="380"/>
      <c r="R2066" s="432" t="str">
        <f t="shared" si="118"/>
        <v>DELETE</v>
      </c>
    </row>
    <row r="2067" spans="3:24" ht="36" customHeight="1">
      <c r="C2067" s="474"/>
      <c r="D2067" s="502" t="s">
        <v>65</v>
      </c>
      <c r="E2067" s="502"/>
      <c r="F2067" s="502"/>
      <c r="G2067" s="502"/>
      <c r="H2067" s="502"/>
      <c r="I2067" s="502"/>
      <c r="J2067" s="512"/>
      <c r="K2067" s="378"/>
      <c r="L2067" s="378"/>
      <c r="M2067" s="477">
        <f>TrialBalanceB!I47</f>
        <v>0</v>
      </c>
      <c r="N2067" s="381"/>
      <c r="O2067" s="478">
        <f>TrialBalanceB!K47</f>
        <v>0</v>
      </c>
      <c r="P2067" s="380"/>
      <c r="R2067" s="432" t="str">
        <f t="shared" si="118"/>
        <v>DELETE</v>
      </c>
    </row>
    <row r="2068" spans="3:24" ht="36" customHeight="1">
      <c r="C2068" s="474"/>
      <c r="D2068" s="502" t="s">
        <v>259</v>
      </c>
      <c r="E2068" s="502"/>
      <c r="F2068" s="502"/>
      <c r="G2068" s="502"/>
      <c r="H2068" s="502"/>
      <c r="I2068" s="502"/>
      <c r="J2068" s="512"/>
      <c r="K2068" s="378"/>
      <c r="L2068" s="378"/>
      <c r="M2068" s="477">
        <f>TrialBalanceB!I48</f>
        <v>0</v>
      </c>
      <c r="N2068" s="381"/>
      <c r="O2068" s="478">
        <f>TrialBalanceB!K48</f>
        <v>0</v>
      </c>
      <c r="P2068" s="380"/>
      <c r="R2068" s="432" t="str">
        <f t="shared" si="118"/>
        <v>DELETE</v>
      </c>
    </row>
    <row r="2069" spans="3:24" ht="36" customHeight="1">
      <c r="C2069" s="474"/>
      <c r="D2069" s="502" t="s">
        <v>464</v>
      </c>
      <c r="E2069" s="502"/>
      <c r="F2069" s="502"/>
      <c r="G2069" s="502"/>
      <c r="H2069" s="502"/>
      <c r="I2069" s="502"/>
      <c r="J2069" s="512"/>
      <c r="K2069" s="378"/>
      <c r="L2069" s="378"/>
      <c r="M2069" s="477">
        <f>SUM(TrialBalanceB!I49:I50)</f>
        <v>0</v>
      </c>
      <c r="N2069" s="381"/>
      <c r="O2069" s="478">
        <f>SUM(TrialBalanceB!K49:K50)</f>
        <v>0</v>
      </c>
      <c r="P2069" s="380"/>
      <c r="R2069" s="432" t="str">
        <f t="shared" si="118"/>
        <v>DELETE</v>
      </c>
    </row>
    <row r="2070" spans="3:24" ht="36" customHeight="1">
      <c r="C2070" s="474"/>
      <c r="D2070" s="502" t="s">
        <v>240</v>
      </c>
      <c r="E2070" s="502"/>
      <c r="F2070" s="502"/>
      <c r="G2070" s="502"/>
      <c r="H2070" s="502"/>
      <c r="I2070" s="502"/>
      <c r="J2070" s="512"/>
      <c r="K2070" s="378"/>
      <c r="L2070" s="378"/>
      <c r="M2070" s="477">
        <f>TrialBalanceB!I51</f>
        <v>0</v>
      </c>
      <c r="N2070" s="381"/>
      <c r="O2070" s="478">
        <f>TrialBalanceB!K51</f>
        <v>0</v>
      </c>
      <c r="P2070" s="380"/>
      <c r="R2070" s="432" t="str">
        <f t="shared" si="118"/>
        <v>DELETE</v>
      </c>
    </row>
    <row r="2071" spans="3:24" ht="36" customHeight="1">
      <c r="C2071" s="474"/>
      <c r="D2071" s="502" t="s">
        <v>448</v>
      </c>
      <c r="E2071" s="502"/>
      <c r="F2071" s="502"/>
      <c r="G2071" s="502"/>
      <c r="H2071" s="502"/>
      <c r="I2071" s="502"/>
      <c r="J2071" s="512"/>
      <c r="K2071" s="378"/>
      <c r="L2071" s="378"/>
      <c r="M2071" s="477">
        <f>SUM(TrialBalanceB!I53:I57)</f>
        <v>0</v>
      </c>
      <c r="N2071" s="381"/>
      <c r="O2071" s="478">
        <f>SUM(TrialBalanceB!K53:K57)</f>
        <v>0</v>
      </c>
      <c r="P2071" s="380"/>
      <c r="R2071" s="432" t="str">
        <f t="shared" si="118"/>
        <v>DELETE</v>
      </c>
    </row>
    <row r="2072" spans="3:24" ht="36" customHeight="1">
      <c r="C2072" s="474"/>
      <c r="D2072" s="502" t="s">
        <v>433</v>
      </c>
      <c r="E2072" s="502"/>
      <c r="F2072" s="502"/>
      <c r="G2072" s="502"/>
      <c r="H2072" s="502"/>
      <c r="I2072" s="502"/>
      <c r="J2072" s="512"/>
      <c r="K2072" s="378">
        <f>FS!C$553</f>
        <v>3.2</v>
      </c>
      <c r="L2072" s="378"/>
      <c r="M2072" s="477">
        <f>SUM(TrialBalanceB!I59:I61)</f>
        <v>0</v>
      </c>
      <c r="N2072" s="381"/>
      <c r="O2072" s="478">
        <f>SUM(TrialBalanceB!K59:K61)</f>
        <v>0</v>
      </c>
      <c r="P2072" s="380"/>
      <c r="R2072" s="432" t="str">
        <f t="shared" si="118"/>
        <v>DELETE</v>
      </c>
    </row>
    <row r="2073" spans="3:24" ht="36" customHeight="1">
      <c r="C2073" s="474"/>
      <c r="D2073" s="502" t="s">
        <v>68</v>
      </c>
      <c r="E2073" s="502"/>
      <c r="F2073" s="502"/>
      <c r="G2073" s="502"/>
      <c r="H2073" s="502"/>
      <c r="I2073" s="502"/>
      <c r="J2073" s="512"/>
      <c r="K2073" s="378"/>
      <c r="L2073" s="378"/>
      <c r="M2073" s="477">
        <f>TrialBalanceB!I62</f>
        <v>0</v>
      </c>
      <c r="N2073" s="381"/>
      <c r="O2073" s="478">
        <f>TrialBalanceB!K62</f>
        <v>0</v>
      </c>
      <c r="P2073" s="380"/>
      <c r="R2073" s="432" t="str">
        <f t="shared" si="118"/>
        <v>DELETE</v>
      </c>
    </row>
    <row r="2074" spans="3:24" ht="36" customHeight="1">
      <c r="C2074" s="474"/>
      <c r="D2074" s="502" t="s">
        <v>241</v>
      </c>
      <c r="E2074" s="502"/>
      <c r="F2074" s="502"/>
      <c r="G2074" s="502"/>
      <c r="H2074" s="502"/>
      <c r="I2074" s="502"/>
      <c r="J2074" s="512"/>
      <c r="K2074" s="378"/>
      <c r="L2074" s="378"/>
      <c r="M2074" s="477">
        <f>SUM(TrialBalanceB!I63:I65)</f>
        <v>0</v>
      </c>
      <c r="N2074" s="381"/>
      <c r="O2074" s="478">
        <f>SUM(TrialBalanceB!K63:K65)</f>
        <v>0</v>
      </c>
      <c r="P2074" s="380"/>
      <c r="R2074" s="432" t="str">
        <f t="shared" si="118"/>
        <v>DELETE</v>
      </c>
    </row>
    <row r="2075" spans="3:24" ht="36" customHeight="1">
      <c r="C2075" s="474"/>
      <c r="D2075" s="502" t="s">
        <v>721</v>
      </c>
      <c r="E2075" s="502"/>
      <c r="F2075" s="502"/>
      <c r="G2075" s="502"/>
      <c r="H2075" s="502"/>
      <c r="I2075" s="502"/>
      <c r="J2075" s="512"/>
      <c r="K2075" s="378"/>
      <c r="L2075" s="378"/>
      <c r="M2075" s="477">
        <f>TrialBalanceB!I66+TrialBalanceB!I68</f>
        <v>0</v>
      </c>
      <c r="N2075" s="381"/>
      <c r="O2075" s="478">
        <f>TrialBalanceB!K66+TrialBalanceB!K68</f>
        <v>0</v>
      </c>
      <c r="P2075" s="380"/>
      <c r="R2075" s="432" t="str">
        <f t="shared" si="118"/>
        <v>DELETE</v>
      </c>
    </row>
    <row r="2076" spans="3:24" ht="36" customHeight="1">
      <c r="C2076" s="474"/>
      <c r="D2076" s="502" t="s">
        <v>242</v>
      </c>
      <c r="E2076" s="502"/>
      <c r="F2076" s="502"/>
      <c r="G2076" s="502"/>
      <c r="H2076" s="502"/>
      <c r="I2076" s="502"/>
      <c r="J2076" s="512"/>
      <c r="K2076" s="378"/>
      <c r="L2076" s="378"/>
      <c r="M2076" s="477">
        <f>TrialBalanceB!I69</f>
        <v>0</v>
      </c>
      <c r="N2076" s="381"/>
      <c r="O2076" s="478">
        <f>TrialBalanceB!K69</f>
        <v>0</v>
      </c>
      <c r="P2076" s="380"/>
      <c r="R2076" s="432" t="str">
        <f t="shared" si="118"/>
        <v>DELETE</v>
      </c>
    </row>
    <row r="2077" spans="3:24" ht="36" customHeight="1">
      <c r="C2077" s="474"/>
      <c r="D2077" s="502" t="s">
        <v>356</v>
      </c>
      <c r="E2077" s="502"/>
      <c r="F2077" s="502"/>
      <c r="G2077" s="502"/>
      <c r="H2077" s="502"/>
      <c r="I2077" s="502"/>
      <c r="J2077" s="512"/>
      <c r="K2077" s="378"/>
      <c r="L2077" s="378"/>
      <c r="M2077" s="477">
        <f>TrialBalanceB!I70</f>
        <v>0</v>
      </c>
      <c r="N2077" s="381"/>
      <c r="O2077" s="478">
        <f>TrialBalanceB!K70</f>
        <v>0</v>
      </c>
      <c r="P2077" s="380"/>
      <c r="R2077" s="432" t="str">
        <f t="shared" si="118"/>
        <v>DELETE</v>
      </c>
    </row>
    <row r="2078" spans="3:24" ht="36" customHeight="1">
      <c r="C2078" s="474"/>
      <c r="D2078" s="502">
        <f>TrialBalanceB!C71</f>
        <v>0</v>
      </c>
      <c r="E2078" s="502"/>
      <c r="F2078" s="502"/>
      <c r="G2078" s="502"/>
      <c r="H2078" s="502"/>
      <c r="I2078" s="502"/>
      <c r="J2078" s="512"/>
      <c r="K2078" s="378"/>
      <c r="L2078" s="378"/>
      <c r="M2078" s="477">
        <f>TrialBalanceB!I71</f>
        <v>0</v>
      </c>
      <c r="N2078" s="381"/>
      <c r="O2078" s="478">
        <f>TrialBalanceB!K71</f>
        <v>0</v>
      </c>
      <c r="P2078" s="380"/>
      <c r="R2078" s="432" t="str">
        <f t="shared" si="118"/>
        <v>DELETE</v>
      </c>
    </row>
    <row r="2079" spans="3:24" ht="36" customHeight="1">
      <c r="C2079" s="474"/>
      <c r="D2079" s="502">
        <f>TrialBalanceB!C72</f>
        <v>0</v>
      </c>
      <c r="E2079" s="502"/>
      <c r="F2079" s="502"/>
      <c r="G2079" s="502"/>
      <c r="H2079" s="502"/>
      <c r="I2079" s="502"/>
      <c r="J2079" s="512"/>
      <c r="K2079" s="378"/>
      <c r="L2079" s="378"/>
      <c r="M2079" s="477">
        <f>TrialBalanceB!I72</f>
        <v>0</v>
      </c>
      <c r="N2079" s="381"/>
      <c r="O2079" s="478">
        <f>TrialBalanceB!K72</f>
        <v>0</v>
      </c>
      <c r="P2079" s="380"/>
      <c r="R2079" s="432" t="str">
        <f t="shared" si="118"/>
        <v>DELETE</v>
      </c>
    </row>
    <row r="2080" spans="3:24" ht="36" customHeight="1">
      <c r="C2080" s="474"/>
      <c r="D2080" s="502">
        <f>TrialBalanceB!C73</f>
        <v>0</v>
      </c>
      <c r="E2080" s="502"/>
      <c r="F2080" s="502"/>
      <c r="G2080" s="502"/>
      <c r="H2080" s="502"/>
      <c r="I2080" s="502"/>
      <c r="J2080" s="512"/>
      <c r="K2080" s="378"/>
      <c r="L2080" s="378"/>
      <c r="M2080" s="477">
        <f>TrialBalanceB!I73</f>
        <v>0</v>
      </c>
      <c r="N2080" s="381"/>
      <c r="O2080" s="478">
        <f>TrialBalanceB!K73</f>
        <v>0</v>
      </c>
      <c r="P2080" s="380"/>
      <c r="R2080" s="432" t="str">
        <f t="shared" si="118"/>
        <v>DELETE</v>
      </c>
    </row>
    <row r="2081" spans="3:26" ht="36" customHeight="1">
      <c r="C2081" s="474"/>
      <c r="D2081" s="502">
        <f>TrialBalanceB!C74</f>
        <v>0</v>
      </c>
      <c r="E2081" s="502"/>
      <c r="F2081" s="502"/>
      <c r="G2081" s="502"/>
      <c r="H2081" s="502"/>
      <c r="I2081" s="502"/>
      <c r="J2081" s="512"/>
      <c r="K2081" s="378"/>
      <c r="L2081" s="378"/>
      <c r="M2081" s="477">
        <f>TrialBalanceB!I74</f>
        <v>0</v>
      </c>
      <c r="N2081" s="381"/>
      <c r="O2081" s="478">
        <f>TrialBalanceB!K74</f>
        <v>0</v>
      </c>
      <c r="P2081" s="380"/>
      <c r="R2081" s="432" t="str">
        <f t="shared" si="118"/>
        <v>DELETE</v>
      </c>
    </row>
    <row r="2082" spans="3:26" ht="36" customHeight="1">
      <c r="C2082" s="474"/>
      <c r="D2082" s="502">
        <f>TrialBalanceB!C75</f>
        <v>0</v>
      </c>
      <c r="E2082" s="502"/>
      <c r="F2082" s="502"/>
      <c r="G2082" s="502"/>
      <c r="H2082" s="502"/>
      <c r="I2082" s="502"/>
      <c r="J2082" s="512"/>
      <c r="K2082" s="378"/>
      <c r="L2082" s="378"/>
      <c r="M2082" s="477">
        <f>TrialBalanceB!I75</f>
        <v>0</v>
      </c>
      <c r="N2082" s="381"/>
      <c r="O2082" s="478">
        <f>TrialBalanceB!K75</f>
        <v>0</v>
      </c>
      <c r="P2082" s="380"/>
      <c r="R2082" s="432" t="str">
        <f t="shared" si="118"/>
        <v>DELETE</v>
      </c>
    </row>
    <row r="2083" spans="3:26" ht="36" customHeight="1">
      <c r="C2083" s="474"/>
      <c r="D2083" s="502">
        <f>TrialBalanceB!C76</f>
        <v>0</v>
      </c>
      <c r="E2083" s="502"/>
      <c r="F2083" s="502"/>
      <c r="G2083" s="502"/>
      <c r="H2083" s="502"/>
      <c r="I2083" s="502"/>
      <c r="J2083" s="512"/>
      <c r="K2083" s="378"/>
      <c r="L2083" s="378"/>
      <c r="M2083" s="477">
        <f>TrialBalanceB!I76</f>
        <v>0</v>
      </c>
      <c r="N2083" s="381"/>
      <c r="O2083" s="478">
        <f>TrialBalanceB!K76</f>
        <v>0</v>
      </c>
      <c r="P2083" s="380"/>
      <c r="R2083" s="432" t="str">
        <f t="shared" si="118"/>
        <v>DELETE</v>
      </c>
    </row>
    <row r="2084" spans="3:26" ht="36" customHeight="1">
      <c r="C2084" s="474"/>
      <c r="D2084" s="502">
        <f>TrialBalanceB!C77</f>
        <v>0</v>
      </c>
      <c r="E2084" s="502"/>
      <c r="F2084" s="502"/>
      <c r="G2084" s="502"/>
      <c r="H2084" s="502"/>
      <c r="I2084" s="502"/>
      <c r="J2084" s="512"/>
      <c r="K2084" s="378"/>
      <c r="L2084" s="378"/>
      <c r="M2084" s="477">
        <f>TrialBalanceB!I77</f>
        <v>0</v>
      </c>
      <c r="N2084" s="381"/>
      <c r="O2084" s="478">
        <f>TrialBalanceB!K77</f>
        <v>0</v>
      </c>
      <c r="P2084" s="380"/>
      <c r="R2084" s="432" t="str">
        <f t="shared" si="118"/>
        <v>DELETE</v>
      </c>
    </row>
    <row r="2085" spans="3:26" ht="36" customHeight="1">
      <c r="C2085" s="474"/>
      <c r="D2085" s="502">
        <f>TrialBalanceB!C78</f>
        <v>0</v>
      </c>
      <c r="E2085" s="502"/>
      <c r="F2085" s="502"/>
      <c r="G2085" s="502"/>
      <c r="H2085" s="502"/>
      <c r="I2085" s="502"/>
      <c r="J2085" s="512"/>
      <c r="K2085" s="378"/>
      <c r="L2085" s="378"/>
      <c r="M2085" s="477">
        <f>TrialBalanceB!I78</f>
        <v>0</v>
      </c>
      <c r="N2085" s="381"/>
      <c r="O2085" s="478">
        <f>TrialBalanceB!K78</f>
        <v>0</v>
      </c>
      <c r="P2085" s="380"/>
      <c r="R2085" s="432" t="str">
        <f t="shared" si="118"/>
        <v>DELETE</v>
      </c>
    </row>
    <row r="2086" spans="3:26" ht="36" customHeight="1">
      <c r="C2086" s="474"/>
      <c r="D2086" s="502">
        <f>TrialBalanceB!C79</f>
        <v>0</v>
      </c>
      <c r="E2086" s="502"/>
      <c r="F2086" s="502"/>
      <c r="G2086" s="502"/>
      <c r="H2086" s="502"/>
      <c r="I2086" s="502"/>
      <c r="J2086" s="512"/>
      <c r="K2086" s="378"/>
      <c r="L2086" s="378"/>
      <c r="M2086" s="477">
        <f>TrialBalanceB!I79</f>
        <v>0</v>
      </c>
      <c r="N2086" s="381"/>
      <c r="O2086" s="478">
        <f>TrialBalanceB!K79</f>
        <v>0</v>
      </c>
      <c r="P2086" s="380"/>
      <c r="R2086" s="432" t="str">
        <f t="shared" si="118"/>
        <v>DELETE</v>
      </c>
    </row>
    <row r="2087" spans="3:26" ht="36" customHeight="1">
      <c r="C2087" s="474"/>
      <c r="D2087" s="502">
        <f>TrialBalanceB!C80</f>
        <v>0</v>
      </c>
      <c r="E2087" s="502"/>
      <c r="F2087" s="502"/>
      <c r="G2087" s="502"/>
      <c r="H2087" s="502"/>
      <c r="I2087" s="502"/>
      <c r="J2087" s="512"/>
      <c r="K2087" s="378"/>
      <c r="L2087" s="378"/>
      <c r="M2087" s="477">
        <f>TrialBalanceB!I80</f>
        <v>0</v>
      </c>
      <c r="N2087" s="381"/>
      <c r="O2087" s="478">
        <f>TrialBalanceB!K80</f>
        <v>0</v>
      </c>
      <c r="P2087" s="380"/>
      <c r="R2087" s="432" t="str">
        <f t="shared" si="118"/>
        <v>DELETE</v>
      </c>
    </row>
    <row r="2088" spans="3:26" ht="9" customHeight="1">
      <c r="C2088" s="474"/>
      <c r="D2088" s="502"/>
      <c r="E2088" s="502"/>
      <c r="F2088" s="502"/>
      <c r="G2088" s="502"/>
      <c r="H2088" s="502"/>
      <c r="I2088" s="502"/>
      <c r="J2088" s="512"/>
      <c r="K2088" s="378"/>
      <c r="L2088" s="378"/>
      <c r="M2088" s="383"/>
      <c r="N2088" s="384"/>
      <c r="O2088" s="479"/>
      <c r="P2088" s="380"/>
      <c r="R2088" s="432" t="str">
        <f>R2057</f>
        <v>DELETE</v>
      </c>
    </row>
    <row r="2089" spans="3:26" ht="9" customHeight="1">
      <c r="C2089" s="474"/>
      <c r="D2089" s="502"/>
      <c r="E2089" s="502"/>
      <c r="F2089" s="502"/>
      <c r="G2089" s="502"/>
      <c r="H2089" s="502"/>
      <c r="I2089" s="502"/>
      <c r="J2089" s="512"/>
      <c r="K2089" s="378"/>
      <c r="L2089" s="378"/>
      <c r="M2089" s="384"/>
      <c r="N2089" s="384"/>
      <c r="O2089" s="384"/>
      <c r="P2089" s="380"/>
      <c r="R2089" s="432" t="str">
        <f t="shared" ref="R2089:R2109" si="119">R$2012</f>
        <v>DELETE</v>
      </c>
    </row>
    <row r="2090" spans="3:26" ht="9" customHeight="1">
      <c r="C2090" s="474"/>
      <c r="D2090" s="502"/>
      <c r="E2090" s="502"/>
      <c r="F2090" s="502"/>
      <c r="G2090" s="502"/>
      <c r="H2090" s="502"/>
      <c r="I2090" s="502"/>
      <c r="J2090" s="512"/>
      <c r="K2090" s="378"/>
      <c r="L2090" s="378"/>
      <c r="M2090" s="381"/>
      <c r="N2090" s="381"/>
      <c r="O2090" s="381"/>
      <c r="P2090" s="380"/>
      <c r="R2090" s="432" t="str">
        <f t="shared" si="119"/>
        <v>DELETE</v>
      </c>
    </row>
    <row r="2091" spans="3:26" ht="36" customHeight="1">
      <c r="D2091" s="518" t="str">
        <f>IF((Y2091+Z2091)=3,"Operating profit/(loss)",(IF((Y2091+Z2091=4),"Operating profit","Operating loss")))</f>
        <v>Operating profit</v>
      </c>
      <c r="E2091" s="502"/>
      <c r="F2091" s="502"/>
      <c r="G2091" s="502"/>
      <c r="H2091" s="502"/>
      <c r="I2091" s="502"/>
      <c r="J2091" s="512"/>
      <c r="K2091" s="378"/>
      <c r="L2091" s="378"/>
      <c r="M2091" s="381">
        <f>SUM(S2024:S2089)</f>
        <v>0</v>
      </c>
      <c r="N2091" s="381"/>
      <c r="O2091" s="381">
        <f>SUM(U2024:U2089)</f>
        <v>0</v>
      </c>
      <c r="P2091" s="380"/>
      <c r="R2091" s="432" t="str">
        <f t="shared" si="119"/>
        <v>DELETE</v>
      </c>
      <c r="Y2091" s="416">
        <f>IF(M2091&lt;0,1,IF(M2091=0,IF(O2091&lt;0,1,2),2))</f>
        <v>2</v>
      </c>
      <c r="Z2091" s="416">
        <f>IF(O2091&lt;0,1,IF(O2091=0,IF(M2091&lt;0,1,2),2))</f>
        <v>2</v>
      </c>
    </row>
    <row r="2092" spans="3:26" ht="36" customHeight="1">
      <c r="C2092" s="474"/>
      <c r="D2092" s="502"/>
      <c r="E2092" s="502" t="s">
        <v>244</v>
      </c>
      <c r="F2092" s="502"/>
      <c r="G2092" s="502"/>
      <c r="H2092" s="502"/>
      <c r="I2092" s="502"/>
      <c r="J2092" s="512"/>
      <c r="K2092" s="378"/>
      <c r="L2092" s="378"/>
      <c r="M2092" s="381"/>
      <c r="N2092" s="381"/>
      <c r="O2092" s="381"/>
      <c r="P2092" s="380"/>
      <c r="R2092" s="432" t="str">
        <f t="shared" si="119"/>
        <v>DELETE</v>
      </c>
    </row>
    <row r="2093" spans="3:26" ht="36" customHeight="1">
      <c r="C2093" s="474"/>
      <c r="D2093" s="502"/>
      <c r="E2093" s="502"/>
      <c r="F2093" s="502"/>
      <c r="G2093" s="502"/>
      <c r="H2093" s="502"/>
      <c r="I2093" s="502"/>
      <c r="J2093" s="512"/>
      <c r="K2093" s="378"/>
      <c r="L2093" s="378"/>
      <c r="M2093" s="381"/>
      <c r="N2093" s="381"/>
      <c r="O2093" s="381"/>
      <c r="P2093" s="380"/>
      <c r="R2093" s="432" t="str">
        <f t="shared" si="119"/>
        <v>DELETE</v>
      </c>
    </row>
    <row r="2094" spans="3:26" ht="36" customHeight="1">
      <c r="C2094" s="474"/>
      <c r="D2094" s="502"/>
      <c r="E2094" s="502"/>
      <c r="F2094" s="502"/>
      <c r="G2094" s="502"/>
      <c r="H2094" s="502"/>
      <c r="I2094" s="502"/>
      <c r="J2094" s="512"/>
      <c r="K2094" s="378"/>
      <c r="L2094" s="378"/>
      <c r="M2094" s="381"/>
      <c r="N2094" s="381"/>
      <c r="O2094" s="381"/>
      <c r="P2094" s="380"/>
      <c r="R2094" s="432" t="str">
        <f t="shared" si="119"/>
        <v>DELETE</v>
      </c>
    </row>
    <row r="2095" spans="3:26" ht="36" customHeight="1">
      <c r="C2095" s="474"/>
      <c r="D2095" s="502"/>
      <c r="E2095" s="502"/>
      <c r="F2095" s="502"/>
      <c r="G2095" s="502"/>
      <c r="H2095" s="502"/>
      <c r="I2095" s="502"/>
      <c r="J2095" s="512"/>
      <c r="K2095" s="378"/>
      <c r="L2095" s="378"/>
      <c r="M2095" s="399"/>
      <c r="N2095" s="399"/>
      <c r="O2095" s="399"/>
      <c r="P2095" s="426"/>
      <c r="R2095" s="432" t="str">
        <f t="shared" si="119"/>
        <v>DELETE</v>
      </c>
    </row>
    <row r="2096" spans="3:26" ht="36" customHeight="1">
      <c r="C2096" s="474"/>
      <c r="D2096" s="502"/>
      <c r="E2096" s="502"/>
      <c r="F2096" s="502"/>
      <c r="G2096" s="502"/>
      <c r="H2096" s="502"/>
      <c r="I2096" s="502"/>
      <c r="J2096" s="512"/>
      <c r="K2096" s="378"/>
      <c r="L2096" s="378"/>
      <c r="M2096" s="381"/>
      <c r="N2096" s="381"/>
      <c r="O2096" s="381"/>
      <c r="P2096" s="380"/>
      <c r="R2096" s="432" t="str">
        <f t="shared" si="119"/>
        <v>DELETE</v>
      </c>
    </row>
    <row r="2097" spans="3:26" ht="36" customHeight="1">
      <c r="C2097" s="474"/>
      <c r="D2097" s="502"/>
      <c r="E2097" s="502"/>
      <c r="F2097" s="502"/>
      <c r="G2097" s="502"/>
      <c r="H2097" s="502"/>
      <c r="I2097" s="502"/>
      <c r="J2097" s="512"/>
      <c r="K2097" s="378"/>
      <c r="L2097" s="378"/>
      <c r="M2097" s="381"/>
      <c r="N2097" s="381"/>
      <c r="O2097" s="381" t="s">
        <v>102</v>
      </c>
      <c r="P2097" s="380"/>
      <c r="Q2097" s="378">
        <f>MAX($Q$2012:Q2096)+1</f>
        <v>2</v>
      </c>
      <c r="R2097" s="432" t="str">
        <f t="shared" si="119"/>
        <v>DELETE</v>
      </c>
    </row>
    <row r="2098" spans="3:26" ht="36" customHeight="1">
      <c r="C2098" s="474"/>
      <c r="D2098" s="501" t="str">
        <f>Criteria!E9</f>
        <v>ABC PARTNERSHIP</v>
      </c>
      <c r="E2098" s="502"/>
      <c r="F2098" s="502"/>
      <c r="G2098" s="502"/>
      <c r="H2098" s="502"/>
      <c r="I2098" s="502"/>
      <c r="J2098" s="512"/>
      <c r="K2098" s="378"/>
      <c r="L2098" s="378"/>
      <c r="M2098" s="381"/>
      <c r="N2098" s="381"/>
      <c r="O2098" s="431"/>
      <c r="R2098" s="432" t="str">
        <f t="shared" si="119"/>
        <v>DELETE</v>
      </c>
    </row>
    <row r="2099" spans="3:26" ht="36" customHeight="1">
      <c r="C2099" s="474"/>
      <c r="D2099" s="501" t="str">
        <f>CONCATENATE("T/A ",Criteria!E15)</f>
        <v>T/A SURF SHOP</v>
      </c>
      <c r="E2099" s="502"/>
      <c r="F2099" s="502"/>
      <c r="G2099" s="502"/>
      <c r="H2099" s="502"/>
      <c r="I2099" s="502"/>
      <c r="J2099" s="512"/>
      <c r="K2099" s="378"/>
      <c r="L2099" s="378"/>
      <c r="M2099" s="381"/>
      <c r="N2099" s="381"/>
      <c r="O2099" s="381"/>
      <c r="P2099" s="380"/>
      <c r="R2099" s="432" t="str">
        <f t="shared" si="119"/>
        <v>DELETE</v>
      </c>
    </row>
    <row r="2100" spans="3:26" ht="36" customHeight="1">
      <c r="C2100" s="474"/>
      <c r="D2100" s="502"/>
      <c r="E2100" s="502"/>
      <c r="F2100" s="502"/>
      <c r="G2100" s="502"/>
      <c r="H2100" s="502"/>
      <c r="I2100" s="502"/>
      <c r="J2100" s="512"/>
      <c r="K2100" s="378"/>
      <c r="L2100" s="378"/>
      <c r="M2100" s="381"/>
      <c r="N2100" s="381"/>
      <c r="O2100" s="381"/>
      <c r="P2100" s="380"/>
      <c r="R2100" s="432" t="str">
        <f t="shared" si="119"/>
        <v>DELETE</v>
      </c>
    </row>
    <row r="2101" spans="3:26" ht="36" customHeight="1">
      <c r="C2101" s="474"/>
      <c r="D2101" s="501" t="s">
        <v>98</v>
      </c>
      <c r="E2101" s="502"/>
      <c r="F2101" s="502"/>
      <c r="G2101" s="502"/>
      <c r="H2101" s="502"/>
      <c r="I2101" s="502"/>
      <c r="J2101" s="512"/>
      <c r="K2101" s="378"/>
      <c r="L2101" s="378"/>
      <c r="M2101" s="381"/>
      <c r="N2101" s="381"/>
      <c r="O2101" s="381"/>
      <c r="P2101" s="380"/>
      <c r="R2101" s="432" t="str">
        <f t="shared" si="119"/>
        <v>DELETE</v>
      </c>
    </row>
    <row r="2102" spans="3:26" ht="36" customHeight="1">
      <c r="C2102" s="474"/>
      <c r="D2102" s="501" t="str">
        <f>D2019</f>
        <v>28 FEBRUARY 2026</v>
      </c>
      <c r="E2102" s="502"/>
      <c r="F2102" s="502"/>
      <c r="G2102" s="502"/>
      <c r="H2102" s="502"/>
      <c r="I2102" s="502"/>
      <c r="J2102" s="502" t="s">
        <v>107</v>
      </c>
      <c r="K2102" s="378"/>
      <c r="L2102" s="378"/>
      <c r="M2102" s="381"/>
      <c r="N2102" s="381"/>
      <c r="O2102" s="381"/>
      <c r="P2102" s="380"/>
      <c r="R2102" s="432" t="str">
        <f t="shared" si="119"/>
        <v>DELETE</v>
      </c>
    </row>
    <row r="2103" spans="3:26" ht="36" customHeight="1">
      <c r="C2103" s="474"/>
      <c r="D2103" s="502"/>
      <c r="E2103" s="502"/>
      <c r="F2103" s="502"/>
      <c r="G2103" s="502"/>
      <c r="H2103" s="502"/>
      <c r="I2103" s="502"/>
      <c r="J2103" s="512"/>
      <c r="K2103" s="390"/>
      <c r="L2103" s="390"/>
      <c r="M2103" s="384"/>
      <c r="N2103" s="384"/>
      <c r="O2103" s="384"/>
      <c r="P2103" s="380"/>
      <c r="R2103" s="432" t="str">
        <f t="shared" si="119"/>
        <v>DELETE</v>
      </c>
    </row>
    <row r="2104" spans="3:26" ht="36" customHeight="1">
      <c r="C2104" s="474"/>
      <c r="D2104" s="515"/>
      <c r="E2104" s="515"/>
      <c r="F2104" s="515"/>
      <c r="G2104" s="515"/>
      <c r="H2104" s="515"/>
      <c r="I2104" s="515"/>
      <c r="J2104" s="526"/>
      <c r="M2104" s="449"/>
      <c r="N2104" s="449"/>
      <c r="O2104" s="449"/>
      <c r="P2104" s="401"/>
      <c r="Q2104" s="442"/>
      <c r="R2104" s="432" t="str">
        <f t="shared" si="119"/>
        <v>DELETE</v>
      </c>
    </row>
    <row r="2105" spans="3:26" ht="36" customHeight="1">
      <c r="C2105" s="474"/>
      <c r="D2105" s="502"/>
      <c r="E2105" s="502"/>
      <c r="F2105" s="502"/>
      <c r="G2105" s="502"/>
      <c r="H2105" s="502"/>
      <c r="I2105" s="502"/>
      <c r="J2105" s="512"/>
      <c r="K2105" s="378" t="s">
        <v>1025</v>
      </c>
      <c r="L2105" s="378"/>
      <c r="M2105" s="379">
        <f>Criteria!E20</f>
        <v>2026</v>
      </c>
      <c r="N2105" s="379"/>
      <c r="O2105" s="379">
        <f>Criteria!E25</f>
        <v>2025</v>
      </c>
      <c r="P2105" s="380"/>
      <c r="R2105" s="432" t="str">
        <f t="shared" si="119"/>
        <v>DELETE</v>
      </c>
    </row>
    <row r="2106" spans="3:26" ht="36" customHeight="1">
      <c r="C2106" s="474"/>
      <c r="D2106" s="502"/>
      <c r="E2106" s="502"/>
      <c r="F2106" s="502"/>
      <c r="G2106" s="502"/>
      <c r="H2106" s="502"/>
      <c r="I2106" s="502"/>
      <c r="J2106" s="512"/>
      <c r="K2106" s="378"/>
      <c r="L2106" s="378"/>
      <c r="M2106" s="381"/>
      <c r="N2106" s="381"/>
      <c r="O2106" s="381"/>
      <c r="P2106" s="380"/>
      <c r="R2106" s="432" t="str">
        <f t="shared" si="119"/>
        <v>DELETE</v>
      </c>
    </row>
    <row r="2107" spans="3:26" ht="36" customHeight="1">
      <c r="D2107" s="518" t="str">
        <f>IF((Y2107+Z2107)=3,"Operating profit/(loss)",(IF((Y2107+Z2107=4),"Operating profit","Operating loss")))</f>
        <v>Operating profit</v>
      </c>
      <c r="E2107" s="502"/>
      <c r="F2107" s="502"/>
      <c r="G2107" s="502"/>
      <c r="H2107" s="502"/>
      <c r="I2107" s="502"/>
      <c r="J2107" s="512"/>
      <c r="K2107" s="378"/>
      <c r="L2107" s="378"/>
      <c r="M2107" s="381">
        <f>SUM(S2024:S2088)</f>
        <v>0</v>
      </c>
      <c r="N2107" s="381"/>
      <c r="O2107" s="381">
        <f>SUM(U2024:U2088)</f>
        <v>0</v>
      </c>
      <c r="P2107" s="380"/>
      <c r="R2107" s="432" t="str">
        <f t="shared" si="119"/>
        <v>DELETE</v>
      </c>
      <c r="V2107" s="416" t="b">
        <f>M2107=M2091</f>
        <v>1</v>
      </c>
      <c r="X2107" s="416" t="b">
        <f>O2107=O2091</f>
        <v>1</v>
      </c>
      <c r="Y2107" s="416">
        <f>IF(M2107&lt;0,1,IF(M2107=0,IF(O2107&lt;0,1,2),2))</f>
        <v>2</v>
      </c>
      <c r="Z2107" s="416">
        <f>IF(O2107&lt;0,1,IF(O2107=0,IF(M2107&lt;0,1,2),2))</f>
        <v>2</v>
      </c>
    </row>
    <row r="2108" spans="3:26" ht="36" customHeight="1">
      <c r="C2108" s="474"/>
      <c r="D2108" s="502"/>
      <c r="E2108" s="502" t="s">
        <v>245</v>
      </c>
      <c r="F2108" s="502"/>
      <c r="G2108" s="502"/>
      <c r="H2108" s="502"/>
      <c r="I2108" s="502"/>
      <c r="J2108" s="512"/>
      <c r="K2108" s="378"/>
      <c r="L2108" s="378"/>
      <c r="M2108" s="381"/>
      <c r="N2108" s="381"/>
      <c r="O2108" s="381"/>
      <c r="P2108" s="380"/>
      <c r="R2108" s="432" t="str">
        <f t="shared" si="119"/>
        <v>DELETE</v>
      </c>
    </row>
    <row r="2109" spans="3:26" ht="36" customHeight="1">
      <c r="C2109" s="474"/>
      <c r="D2109" s="502"/>
      <c r="E2109" s="502"/>
      <c r="F2109" s="502"/>
      <c r="G2109" s="502"/>
      <c r="H2109" s="502"/>
      <c r="I2109" s="502"/>
      <c r="J2109" s="512"/>
      <c r="K2109" s="378"/>
      <c r="L2109" s="378"/>
      <c r="M2109" s="381"/>
      <c r="N2109" s="381"/>
      <c r="O2109" s="381"/>
      <c r="P2109" s="380"/>
      <c r="R2109" s="432" t="str">
        <f t="shared" si="119"/>
        <v>DELETE</v>
      </c>
    </row>
    <row r="2110" spans="3:26" ht="36" customHeight="1">
      <c r="D2110" s="501" t="s">
        <v>1048</v>
      </c>
      <c r="E2110" s="502"/>
      <c r="F2110" s="502"/>
      <c r="G2110" s="502"/>
      <c r="H2110" s="502"/>
      <c r="I2110" s="502"/>
      <c r="J2110" s="512"/>
      <c r="K2110" s="378"/>
      <c r="L2110" s="378"/>
      <c r="M2110" s="381">
        <f>SUM(M2113:M2145)</f>
        <v>0</v>
      </c>
      <c r="N2110" s="381"/>
      <c r="O2110" s="381">
        <f>SUM(O2113:O2145)</f>
        <v>0</v>
      </c>
      <c r="P2110" s="380"/>
      <c r="R2110" s="432" t="str">
        <f t="shared" ref="R2110" si="120">IF(R$2012="DELETE","DELETE",IF(M2110+O2110=0,"DELETE"," "))</f>
        <v>DELETE</v>
      </c>
      <c r="S2110" s="419">
        <f>-M2110</f>
        <v>0</v>
      </c>
      <c r="T2110" s="419"/>
      <c r="U2110" s="419">
        <f>-O2110</f>
        <v>0</v>
      </c>
      <c r="V2110" s="419"/>
      <c r="W2110" s="419"/>
      <c r="X2110" s="419"/>
    </row>
    <row r="2111" spans="3:26" ht="9" customHeight="1">
      <c r="C2111" s="474"/>
      <c r="D2111" s="502"/>
      <c r="E2111" s="502"/>
      <c r="F2111" s="502"/>
      <c r="G2111" s="502"/>
      <c r="H2111" s="502"/>
      <c r="I2111" s="502"/>
      <c r="J2111" s="512"/>
      <c r="K2111" s="378"/>
      <c r="L2111" s="378"/>
      <c r="M2111" s="381"/>
      <c r="N2111" s="381"/>
      <c r="O2111" s="381"/>
      <c r="P2111" s="380"/>
      <c r="R2111" s="432" t="str">
        <f>R2110</f>
        <v>DELETE</v>
      </c>
    </row>
    <row r="2112" spans="3:26" ht="9" customHeight="1">
      <c r="C2112" s="474"/>
      <c r="D2112" s="502"/>
      <c r="E2112" s="502"/>
      <c r="F2112" s="502"/>
      <c r="G2112" s="502"/>
      <c r="H2112" s="502"/>
      <c r="I2112" s="502"/>
      <c r="J2112" s="512"/>
      <c r="K2112" s="378"/>
      <c r="L2112" s="378"/>
      <c r="M2112" s="475"/>
      <c r="N2112" s="382"/>
      <c r="O2112" s="476"/>
      <c r="P2112" s="380"/>
      <c r="R2112" s="432" t="str">
        <f>R2111</f>
        <v>DELETE</v>
      </c>
    </row>
    <row r="2113" spans="3:18" ht="36" customHeight="1">
      <c r="C2113" s="474"/>
      <c r="D2113" s="502" t="s">
        <v>198</v>
      </c>
      <c r="E2113" s="502"/>
      <c r="F2113" s="502"/>
      <c r="G2113" s="502"/>
      <c r="H2113" s="502"/>
      <c r="I2113" s="502"/>
      <c r="J2113" s="512"/>
      <c r="K2113" s="378"/>
      <c r="L2113" s="378"/>
      <c r="M2113" s="477">
        <f>SUM(TrialBalanceB!I95:I98)</f>
        <v>0</v>
      </c>
      <c r="N2113" s="381"/>
      <c r="O2113" s="478">
        <f>SUM(TrialBalanceB!K95:K98)</f>
        <v>0</v>
      </c>
      <c r="P2113" s="380"/>
      <c r="R2113" s="432" t="str">
        <f t="shared" ref="R2113:R2143" si="121">IF(R$2012="DELETE","DELETE",IF(M2113+O2113=0,"DELETE"," "))</f>
        <v>DELETE</v>
      </c>
    </row>
    <row r="2114" spans="3:18" ht="36" customHeight="1">
      <c r="C2114" s="474"/>
      <c r="D2114" s="502" t="s">
        <v>202</v>
      </c>
      <c r="E2114" s="502"/>
      <c r="F2114" s="502"/>
      <c r="G2114" s="502"/>
      <c r="H2114" s="502"/>
      <c r="I2114" s="502"/>
      <c r="J2114" s="512"/>
      <c r="K2114" s="378"/>
      <c r="L2114" s="378"/>
      <c r="M2114" s="477">
        <f>TrialBalanceB!I100</f>
        <v>0</v>
      </c>
      <c r="N2114" s="381"/>
      <c r="O2114" s="478">
        <f>TrialBalanceB!K100</f>
        <v>0</v>
      </c>
      <c r="P2114" s="380"/>
      <c r="R2114" s="432" t="str">
        <f>IF(R$2012="DELETE","DELETE",IF(M2114+O2114=0,"DELETE"," "))</f>
        <v>DELETE</v>
      </c>
    </row>
    <row r="2115" spans="3:18" ht="36" customHeight="1">
      <c r="C2115" s="474"/>
      <c r="D2115" s="502" t="s">
        <v>200</v>
      </c>
      <c r="E2115" s="502"/>
      <c r="F2115" s="502"/>
      <c r="G2115" s="502"/>
      <c r="H2115" s="502"/>
      <c r="I2115" s="502"/>
      <c r="J2115" s="512"/>
      <c r="K2115" s="378"/>
      <c r="L2115" s="378"/>
      <c r="M2115" s="477">
        <f>TrialBalanceB!I99</f>
        <v>0</v>
      </c>
      <c r="N2115" s="381"/>
      <c r="O2115" s="478">
        <f>TrialBalanceB!K99</f>
        <v>0</v>
      </c>
      <c r="P2115" s="380"/>
      <c r="R2115" s="432" t="str">
        <f>IF(R$2012="DELETE","DELETE",IF(M2115+O2115=0,"DELETE"," "))</f>
        <v>DELETE</v>
      </c>
    </row>
    <row r="2116" spans="3:18" ht="36" customHeight="1">
      <c r="C2116" s="474"/>
      <c r="D2116" s="502" t="s">
        <v>246</v>
      </c>
      <c r="E2116" s="502"/>
      <c r="F2116" s="502"/>
      <c r="G2116" s="502"/>
      <c r="H2116" s="502"/>
      <c r="I2116" s="502"/>
      <c r="J2116" s="512"/>
      <c r="K2116" s="378"/>
      <c r="L2116" s="378"/>
      <c r="M2116" s="477">
        <f>TrialBalanceB!I101</f>
        <v>0</v>
      </c>
      <c r="N2116" s="381"/>
      <c r="O2116" s="478">
        <f>TrialBalanceB!K101</f>
        <v>0</v>
      </c>
      <c r="P2116" s="380"/>
      <c r="R2116" s="432" t="str">
        <f t="shared" si="121"/>
        <v>DELETE</v>
      </c>
    </row>
    <row r="2117" spans="3:18" ht="36" customHeight="1">
      <c r="C2117" s="474"/>
      <c r="D2117" s="502" t="s">
        <v>205</v>
      </c>
      <c r="E2117" s="502"/>
      <c r="F2117" s="502"/>
      <c r="G2117" s="502"/>
      <c r="H2117" s="502"/>
      <c r="I2117" s="502"/>
      <c r="J2117" s="512"/>
      <c r="K2117" s="378"/>
      <c r="L2117" s="378"/>
      <c r="M2117" s="477">
        <f>TrialBalanceB!I102</f>
        <v>0</v>
      </c>
      <c r="N2117" s="381"/>
      <c r="O2117" s="478">
        <f>TrialBalanceB!K102</f>
        <v>0</v>
      </c>
      <c r="P2117" s="380"/>
      <c r="R2117" s="432" t="str">
        <f t="shared" si="121"/>
        <v>DELETE</v>
      </c>
    </row>
    <row r="2118" spans="3:18" ht="36" customHeight="1">
      <c r="C2118" s="474"/>
      <c r="D2118" s="502" t="s">
        <v>722</v>
      </c>
      <c r="E2118" s="502"/>
      <c r="F2118" s="502"/>
      <c r="G2118" s="502"/>
      <c r="H2118" s="502"/>
      <c r="I2118" s="502"/>
      <c r="J2118" s="512"/>
      <c r="K2118" s="378"/>
      <c r="L2118" s="378"/>
      <c r="M2118" s="477">
        <f>TrialBalanceB!I103</f>
        <v>0</v>
      </c>
      <c r="N2118" s="381"/>
      <c r="O2118" s="478">
        <f>TrialBalanceB!K103</f>
        <v>0</v>
      </c>
      <c r="P2118" s="380"/>
      <c r="R2118" s="432" t="str">
        <f t="shared" si="121"/>
        <v>DELETE</v>
      </c>
    </row>
    <row r="2119" spans="3:18" ht="36" customHeight="1">
      <c r="C2119" s="474"/>
      <c r="D2119" s="502" t="s">
        <v>258</v>
      </c>
      <c r="E2119" s="502"/>
      <c r="F2119" s="502"/>
      <c r="G2119" s="502"/>
      <c r="H2119" s="502"/>
      <c r="I2119" s="502"/>
      <c r="J2119" s="512"/>
      <c r="K2119" s="378">
        <f>C$586</f>
        <v>3.3000000000000003</v>
      </c>
      <c r="L2119" s="378"/>
      <c r="M2119" s="477">
        <f>SUM(TrialBalanceB!I105:I106)</f>
        <v>0</v>
      </c>
      <c r="N2119" s="381"/>
      <c r="O2119" s="478">
        <f>SUM(TrialBalanceB!K105:K106)</f>
        <v>0</v>
      </c>
      <c r="P2119" s="380"/>
      <c r="R2119" s="432" t="str">
        <f t="shared" si="121"/>
        <v>DELETE</v>
      </c>
    </row>
    <row r="2120" spans="3:18" ht="36" customHeight="1">
      <c r="C2120" s="474"/>
      <c r="D2120" s="502" t="s">
        <v>247</v>
      </c>
      <c r="E2120" s="502"/>
      <c r="F2120" s="502"/>
      <c r="G2120" s="502"/>
      <c r="H2120" s="502"/>
      <c r="I2120" s="502"/>
      <c r="J2120" s="512"/>
      <c r="K2120" s="378"/>
      <c r="L2120" s="378"/>
      <c r="M2120" s="477">
        <f>TrialBalanceB!I113</f>
        <v>0</v>
      </c>
      <c r="N2120" s="381"/>
      <c r="O2120" s="478">
        <f>TrialBalanceB!K113</f>
        <v>0</v>
      </c>
      <c r="P2120" s="380"/>
      <c r="R2120" s="432" t="str">
        <f t="shared" si="121"/>
        <v>DELETE</v>
      </c>
    </row>
    <row r="2121" spans="3:18" ht="36" customHeight="1">
      <c r="C2121" s="474"/>
      <c r="D2121" s="502" t="s">
        <v>342</v>
      </c>
      <c r="E2121" s="502"/>
      <c r="F2121" s="502"/>
      <c r="G2121" s="502"/>
      <c r="H2121" s="502"/>
      <c r="I2121" s="502"/>
      <c r="J2121" s="512"/>
      <c r="K2121" s="378"/>
      <c r="L2121" s="378"/>
      <c r="M2121" s="477">
        <f>TrialBalanceB!I114</f>
        <v>0</v>
      </c>
      <c r="N2121" s="381"/>
      <c r="O2121" s="478">
        <f>TrialBalanceB!K114</f>
        <v>0</v>
      </c>
      <c r="P2121" s="380"/>
      <c r="R2121" s="432" t="str">
        <f t="shared" si="121"/>
        <v>DELETE</v>
      </c>
    </row>
    <row r="2122" spans="3:18" ht="36" customHeight="1">
      <c r="C2122" s="474"/>
      <c r="D2122" s="502" t="s">
        <v>299</v>
      </c>
      <c r="E2122" s="502"/>
      <c r="F2122" s="502"/>
      <c r="G2122" s="502"/>
      <c r="H2122" s="502"/>
      <c r="I2122" s="502"/>
      <c r="J2122" s="512"/>
      <c r="K2122" s="378"/>
      <c r="L2122" s="378"/>
      <c r="M2122" s="477">
        <f>TrialBalanceB!I115</f>
        <v>0</v>
      </c>
      <c r="N2122" s="381"/>
      <c r="O2122" s="478">
        <f>TrialBalanceB!K115</f>
        <v>0</v>
      </c>
      <c r="P2122" s="380"/>
      <c r="R2122" s="432" t="str">
        <f t="shared" si="121"/>
        <v>DELETE</v>
      </c>
    </row>
    <row r="2123" spans="3:18" ht="36" customHeight="1">
      <c r="C2123" s="474"/>
      <c r="D2123" s="502" t="s">
        <v>344</v>
      </c>
      <c r="E2123" s="502"/>
      <c r="F2123" s="502"/>
      <c r="G2123" s="502"/>
      <c r="H2123" s="502"/>
      <c r="I2123" s="502"/>
      <c r="J2123" s="512"/>
      <c r="K2123" s="378"/>
      <c r="L2123" s="378"/>
      <c r="M2123" s="477">
        <f>TrialBalanceB!I116</f>
        <v>0</v>
      </c>
      <c r="N2123" s="381"/>
      <c r="O2123" s="478">
        <f>TrialBalanceB!K116</f>
        <v>0</v>
      </c>
      <c r="P2123" s="380"/>
      <c r="R2123" s="432" t="str">
        <f t="shared" si="121"/>
        <v>DELETE</v>
      </c>
    </row>
    <row r="2124" spans="3:18" ht="36" customHeight="1">
      <c r="C2124" s="474"/>
      <c r="D2124" s="502" t="s">
        <v>915</v>
      </c>
      <c r="E2124" s="502"/>
      <c r="F2124" s="502"/>
      <c r="G2124" s="502"/>
      <c r="H2124" s="502"/>
      <c r="I2124" s="502"/>
      <c r="J2124" s="512"/>
      <c r="K2124" s="378"/>
      <c r="L2124" s="378"/>
      <c r="M2124" s="477">
        <f>TrialBalanceB!I137</f>
        <v>0</v>
      </c>
      <c r="N2124" s="381"/>
      <c r="O2124" s="478">
        <f>TrialBalanceB!K137</f>
        <v>0</v>
      </c>
      <c r="P2124" s="380"/>
      <c r="R2124" s="432" t="str">
        <f t="shared" ref="R2124" si="122">IF(R$2012="DELETE","DELETE",IF(M2124+O2124=0,"DELETE"," "))</f>
        <v>DELETE</v>
      </c>
    </row>
    <row r="2125" spans="3:18" ht="36" customHeight="1">
      <c r="C2125" s="474"/>
      <c r="D2125" s="502" t="s">
        <v>443</v>
      </c>
      <c r="E2125" s="502"/>
      <c r="F2125" s="502"/>
      <c r="G2125" s="502"/>
      <c r="H2125" s="502"/>
      <c r="I2125" s="502"/>
      <c r="J2125" s="512"/>
      <c r="K2125" s="378"/>
      <c r="L2125" s="378"/>
      <c r="M2125" s="477">
        <f>TrialBalanceB!I117+TrialBalanceB!I118</f>
        <v>0</v>
      </c>
      <c r="N2125" s="381"/>
      <c r="O2125" s="478">
        <f>TrialBalanceB!K117+TrialBalanceB!K118</f>
        <v>0</v>
      </c>
      <c r="P2125" s="380"/>
      <c r="R2125" s="432" t="str">
        <f t="shared" si="121"/>
        <v>DELETE</v>
      </c>
    </row>
    <row r="2126" spans="3:18" ht="36" customHeight="1">
      <c r="C2126" s="474"/>
      <c r="D2126" s="502" t="s">
        <v>465</v>
      </c>
      <c r="E2126" s="502"/>
      <c r="F2126" s="502"/>
      <c r="G2126" s="502"/>
      <c r="H2126" s="502"/>
      <c r="I2126" s="502"/>
      <c r="J2126" s="512"/>
      <c r="K2126" s="378"/>
      <c r="L2126" s="378"/>
      <c r="M2126" s="477">
        <f>IF(TrialBalanceB!I91&gt;0,TrialBalanceB!I91,0)</f>
        <v>0</v>
      </c>
      <c r="N2126" s="381"/>
      <c r="O2126" s="478">
        <f>IF(TrialBalanceB!K91&gt;0,TrialBalanceB!K91,0)</f>
        <v>0</v>
      </c>
      <c r="P2126" s="380"/>
      <c r="R2126" s="432" t="str">
        <f>IF(R$2012="DELETE","DELETE",IF(M2126+O2126=0,"DELETE"," "))</f>
        <v>DELETE</v>
      </c>
    </row>
    <row r="2127" spans="3:18" ht="36" customHeight="1">
      <c r="C2127" s="474"/>
      <c r="D2127" s="502" t="str">
        <f>IF(MAX(Criteria!H37:H40)&gt;1,"Partners' remuneration","Partner's remuneration")</f>
        <v>Partners' remuneration</v>
      </c>
      <c r="E2127" s="502"/>
      <c r="F2127" s="502"/>
      <c r="G2127" s="502"/>
      <c r="H2127" s="502"/>
      <c r="I2127" s="502"/>
      <c r="J2127" s="512"/>
      <c r="K2127" s="378">
        <f>C$525</f>
        <v>3.1</v>
      </c>
      <c r="L2127" s="378"/>
      <c r="M2127" s="477">
        <f>SUM(TrialBalanceB!I108:I112)</f>
        <v>0</v>
      </c>
      <c r="N2127" s="381"/>
      <c r="O2127" s="478">
        <f>SUM(TrialBalanceB!K108:K112)</f>
        <v>0</v>
      </c>
      <c r="P2127" s="380"/>
      <c r="R2127" s="432" t="str">
        <f>IF(R$2012="DELETE","DELETE",IF(M2127+O2127=0,"DELETE"," "))</f>
        <v>DELETE</v>
      </c>
    </row>
    <row r="2128" spans="3:18" ht="36" customHeight="1">
      <c r="C2128" s="474"/>
      <c r="D2128" s="502" t="s">
        <v>723</v>
      </c>
      <c r="E2128" s="502"/>
      <c r="F2128" s="502"/>
      <c r="G2128" s="502"/>
      <c r="H2128" s="502"/>
      <c r="I2128" s="502"/>
      <c r="J2128" s="512"/>
      <c r="K2128" s="378"/>
      <c r="L2128" s="378"/>
      <c r="M2128" s="477">
        <f>TrialBalanceB!I119</f>
        <v>0</v>
      </c>
      <c r="N2128" s="381"/>
      <c r="O2128" s="478">
        <f>TrialBalanceB!K119</f>
        <v>0</v>
      </c>
      <c r="P2128" s="380"/>
      <c r="R2128" s="432" t="str">
        <f>IF(R$2012="DELETE","DELETE",IF(M2128+O2128=0,"DELETE"," "))</f>
        <v>DELETE</v>
      </c>
    </row>
    <row r="2129" spans="3:18" ht="36" customHeight="1">
      <c r="C2129" s="474"/>
      <c r="D2129" s="502" t="s">
        <v>248</v>
      </c>
      <c r="E2129" s="502"/>
      <c r="F2129" s="502"/>
      <c r="G2129" s="502"/>
      <c r="H2129" s="502"/>
      <c r="I2129" s="502"/>
      <c r="J2129" s="512"/>
      <c r="K2129" s="378"/>
      <c r="L2129" s="378"/>
      <c r="M2129" s="477">
        <f>TrialBalanceB!I120</f>
        <v>0</v>
      </c>
      <c r="N2129" s="381"/>
      <c r="O2129" s="478">
        <f>TrialBalanceB!K120</f>
        <v>0</v>
      </c>
      <c r="P2129" s="380"/>
      <c r="R2129" s="432" t="str">
        <f t="shared" si="121"/>
        <v>DELETE</v>
      </c>
    </row>
    <row r="2130" spans="3:18" ht="36" customHeight="1">
      <c r="C2130" s="474"/>
      <c r="D2130" s="502" t="s">
        <v>241</v>
      </c>
      <c r="E2130" s="502"/>
      <c r="F2130" s="502"/>
      <c r="G2130" s="502"/>
      <c r="H2130" s="502"/>
      <c r="I2130" s="502"/>
      <c r="J2130" s="512"/>
      <c r="K2130" s="378"/>
      <c r="L2130" s="378"/>
      <c r="M2130" s="477">
        <f>SUM(TrialBalanceB!I121:I122)</f>
        <v>0</v>
      </c>
      <c r="N2130" s="381"/>
      <c r="O2130" s="478">
        <f>SUM(TrialBalanceB!K121:K122)</f>
        <v>0</v>
      </c>
      <c r="P2130" s="380"/>
      <c r="R2130" s="432" t="str">
        <f t="shared" si="121"/>
        <v>DELETE</v>
      </c>
    </row>
    <row r="2131" spans="3:18" ht="36" customHeight="1">
      <c r="C2131" s="474"/>
      <c r="D2131" s="502" t="s">
        <v>249</v>
      </c>
      <c r="E2131" s="502"/>
      <c r="F2131" s="502"/>
      <c r="G2131" s="502"/>
      <c r="H2131" s="502"/>
      <c r="I2131" s="502"/>
      <c r="J2131" s="512"/>
      <c r="K2131" s="378"/>
      <c r="L2131" s="378"/>
      <c r="M2131" s="477">
        <f>TrialBalanceB!I123</f>
        <v>0</v>
      </c>
      <c r="N2131" s="381"/>
      <c r="O2131" s="478">
        <f>TrialBalanceB!K123</f>
        <v>0</v>
      </c>
      <c r="P2131" s="380"/>
      <c r="R2131" s="432" t="str">
        <f t="shared" si="121"/>
        <v>DELETE</v>
      </c>
    </row>
    <row r="2132" spans="3:18" ht="36" customHeight="1">
      <c r="C2132" s="474"/>
      <c r="D2132" s="502" t="s">
        <v>724</v>
      </c>
      <c r="E2132" s="502"/>
      <c r="F2132" s="502"/>
      <c r="G2132" s="502"/>
      <c r="H2132" s="502"/>
      <c r="I2132" s="502"/>
      <c r="J2132" s="512"/>
      <c r="K2132" s="378"/>
      <c r="L2132" s="378"/>
      <c r="M2132" s="477">
        <f>TrialBalanceB!I124</f>
        <v>0</v>
      </c>
      <c r="N2132" s="381"/>
      <c r="O2132" s="478">
        <f>TrialBalanceB!K124</f>
        <v>0</v>
      </c>
      <c r="P2132" s="380"/>
      <c r="R2132" s="432" t="str">
        <f t="shared" si="121"/>
        <v>DELETE</v>
      </c>
    </row>
    <row r="2133" spans="3:18" ht="36" customHeight="1">
      <c r="C2133" s="474"/>
      <c r="D2133" s="502" t="s">
        <v>85</v>
      </c>
      <c r="E2133" s="502"/>
      <c r="F2133" s="502"/>
      <c r="G2133" s="502"/>
      <c r="H2133" s="502"/>
      <c r="I2133" s="502"/>
      <c r="J2133" s="512"/>
      <c r="K2133" s="378"/>
      <c r="L2133" s="378"/>
      <c r="M2133" s="477">
        <f>TrialBalanceB!I125</f>
        <v>0</v>
      </c>
      <c r="N2133" s="381"/>
      <c r="O2133" s="478">
        <f>TrialBalanceB!K125</f>
        <v>0</v>
      </c>
      <c r="P2133" s="380"/>
      <c r="R2133" s="432" t="str">
        <f t="shared" si="121"/>
        <v>DELETE</v>
      </c>
    </row>
    <row r="2134" spans="3:18" ht="36" customHeight="1">
      <c r="C2134" s="474"/>
      <c r="D2134" s="502">
        <f>TrialBalanceB!C126</f>
        <v>0</v>
      </c>
      <c r="E2134" s="502"/>
      <c r="F2134" s="502"/>
      <c r="G2134" s="502"/>
      <c r="H2134" s="502"/>
      <c r="I2134" s="502"/>
      <c r="J2134" s="512"/>
      <c r="K2134" s="378"/>
      <c r="L2134" s="378"/>
      <c r="M2134" s="477">
        <f>TrialBalanceB!I126</f>
        <v>0</v>
      </c>
      <c r="N2134" s="381"/>
      <c r="O2134" s="478">
        <f>TrialBalanceB!K126</f>
        <v>0</v>
      </c>
      <c r="P2134" s="380"/>
      <c r="R2134" s="432" t="str">
        <f t="shared" si="121"/>
        <v>DELETE</v>
      </c>
    </row>
    <row r="2135" spans="3:18" ht="36" customHeight="1">
      <c r="C2135" s="474"/>
      <c r="D2135" s="502">
        <f>TrialBalanceB!C127</f>
        <v>0</v>
      </c>
      <c r="E2135" s="502"/>
      <c r="F2135" s="502"/>
      <c r="G2135" s="502"/>
      <c r="H2135" s="502"/>
      <c r="I2135" s="502"/>
      <c r="J2135" s="512"/>
      <c r="K2135" s="378"/>
      <c r="L2135" s="378"/>
      <c r="M2135" s="477">
        <f>TrialBalanceB!I127</f>
        <v>0</v>
      </c>
      <c r="N2135" s="381"/>
      <c r="O2135" s="478">
        <f>TrialBalanceB!K127</f>
        <v>0</v>
      </c>
      <c r="P2135" s="380"/>
      <c r="R2135" s="432" t="str">
        <f t="shared" si="121"/>
        <v>DELETE</v>
      </c>
    </row>
    <row r="2136" spans="3:18" ht="36" customHeight="1">
      <c r="C2136" s="474"/>
      <c r="D2136" s="502">
        <f>TrialBalanceB!C128</f>
        <v>0</v>
      </c>
      <c r="E2136" s="502"/>
      <c r="F2136" s="502"/>
      <c r="G2136" s="502"/>
      <c r="H2136" s="502"/>
      <c r="I2136" s="502"/>
      <c r="J2136" s="512"/>
      <c r="K2136" s="378"/>
      <c r="L2136" s="378"/>
      <c r="M2136" s="477">
        <f>TrialBalanceB!I128</f>
        <v>0</v>
      </c>
      <c r="N2136" s="381"/>
      <c r="O2136" s="478">
        <f>TrialBalanceB!K128</f>
        <v>0</v>
      </c>
      <c r="P2136" s="380"/>
      <c r="R2136" s="432" t="str">
        <f t="shared" si="121"/>
        <v>DELETE</v>
      </c>
    </row>
    <row r="2137" spans="3:18" ht="36" customHeight="1">
      <c r="C2137" s="474"/>
      <c r="D2137" s="502">
        <f>TrialBalanceB!C129</f>
        <v>0</v>
      </c>
      <c r="E2137" s="502"/>
      <c r="F2137" s="502"/>
      <c r="G2137" s="502"/>
      <c r="H2137" s="502"/>
      <c r="I2137" s="502"/>
      <c r="J2137" s="512"/>
      <c r="K2137" s="378"/>
      <c r="L2137" s="378"/>
      <c r="M2137" s="477">
        <f>TrialBalanceB!I129</f>
        <v>0</v>
      </c>
      <c r="N2137" s="381"/>
      <c r="O2137" s="478">
        <f>TrialBalanceB!K129</f>
        <v>0</v>
      </c>
      <c r="P2137" s="380"/>
      <c r="R2137" s="432" t="str">
        <f t="shared" si="121"/>
        <v>DELETE</v>
      </c>
    </row>
    <row r="2138" spans="3:18" ht="36" customHeight="1">
      <c r="C2138" s="474"/>
      <c r="D2138" s="502">
        <f>TrialBalanceB!C130</f>
        <v>0</v>
      </c>
      <c r="E2138" s="502"/>
      <c r="F2138" s="502"/>
      <c r="G2138" s="502"/>
      <c r="H2138" s="502"/>
      <c r="I2138" s="502"/>
      <c r="J2138" s="512"/>
      <c r="K2138" s="378"/>
      <c r="L2138" s="378"/>
      <c r="M2138" s="477">
        <f>TrialBalanceB!I130</f>
        <v>0</v>
      </c>
      <c r="N2138" s="381"/>
      <c r="O2138" s="478">
        <f>TrialBalanceB!K130</f>
        <v>0</v>
      </c>
      <c r="P2138" s="380"/>
      <c r="R2138" s="432" t="str">
        <f t="shared" si="121"/>
        <v>DELETE</v>
      </c>
    </row>
    <row r="2139" spans="3:18" ht="36" customHeight="1">
      <c r="C2139" s="474"/>
      <c r="D2139" s="502">
        <f>TrialBalanceB!C131</f>
        <v>0</v>
      </c>
      <c r="E2139" s="502"/>
      <c r="F2139" s="502"/>
      <c r="G2139" s="502"/>
      <c r="H2139" s="502"/>
      <c r="I2139" s="502"/>
      <c r="J2139" s="512"/>
      <c r="K2139" s="378"/>
      <c r="L2139" s="378"/>
      <c r="M2139" s="477">
        <f>TrialBalanceB!I131</f>
        <v>0</v>
      </c>
      <c r="N2139" s="381"/>
      <c r="O2139" s="478">
        <f>TrialBalanceB!K131</f>
        <v>0</v>
      </c>
      <c r="P2139" s="380"/>
      <c r="R2139" s="432" t="str">
        <f t="shared" si="121"/>
        <v>DELETE</v>
      </c>
    </row>
    <row r="2140" spans="3:18" ht="36" customHeight="1">
      <c r="C2140" s="474"/>
      <c r="D2140" s="502">
        <f>TrialBalanceB!C132</f>
        <v>0</v>
      </c>
      <c r="E2140" s="502"/>
      <c r="F2140" s="502"/>
      <c r="G2140" s="502"/>
      <c r="H2140" s="502"/>
      <c r="I2140" s="502"/>
      <c r="J2140" s="512"/>
      <c r="K2140" s="378"/>
      <c r="L2140" s="378"/>
      <c r="M2140" s="477">
        <f>TrialBalanceB!I132</f>
        <v>0</v>
      </c>
      <c r="N2140" s="381"/>
      <c r="O2140" s="478">
        <f>TrialBalanceB!K132</f>
        <v>0</v>
      </c>
      <c r="P2140" s="380"/>
      <c r="R2140" s="432" t="str">
        <f t="shared" si="121"/>
        <v>DELETE</v>
      </c>
    </row>
    <row r="2141" spans="3:18" ht="36" customHeight="1">
      <c r="C2141" s="474"/>
      <c r="D2141" s="502">
        <f>TrialBalanceB!C133</f>
        <v>0</v>
      </c>
      <c r="E2141" s="502"/>
      <c r="F2141" s="502"/>
      <c r="G2141" s="502"/>
      <c r="H2141" s="502"/>
      <c r="I2141" s="502"/>
      <c r="J2141" s="512"/>
      <c r="K2141" s="378"/>
      <c r="L2141" s="378"/>
      <c r="M2141" s="477">
        <f>TrialBalanceB!I133</f>
        <v>0</v>
      </c>
      <c r="N2141" s="381"/>
      <c r="O2141" s="478">
        <f>TrialBalanceB!K133</f>
        <v>0</v>
      </c>
      <c r="P2141" s="380"/>
      <c r="R2141" s="432" t="str">
        <f t="shared" si="121"/>
        <v>DELETE</v>
      </c>
    </row>
    <row r="2142" spans="3:18" ht="36" customHeight="1">
      <c r="C2142" s="474"/>
      <c r="D2142" s="502">
        <f>TrialBalanceB!C134</f>
        <v>0</v>
      </c>
      <c r="E2142" s="502"/>
      <c r="F2142" s="502"/>
      <c r="G2142" s="502"/>
      <c r="H2142" s="502"/>
      <c r="I2142" s="502"/>
      <c r="J2142" s="512"/>
      <c r="K2142" s="378"/>
      <c r="L2142" s="378"/>
      <c r="M2142" s="477">
        <f>TrialBalanceB!I134</f>
        <v>0</v>
      </c>
      <c r="N2142" s="381"/>
      <c r="O2142" s="478">
        <f>TrialBalanceB!K134</f>
        <v>0</v>
      </c>
      <c r="P2142" s="380"/>
      <c r="R2142" s="432" t="str">
        <f t="shared" si="121"/>
        <v>DELETE</v>
      </c>
    </row>
    <row r="2143" spans="3:18" ht="36" customHeight="1">
      <c r="C2143" s="474"/>
      <c r="D2143" s="502" t="str">
        <f>TrialBalanceB!C135</f>
        <v>Amortisation of prepaid lease agreement</v>
      </c>
      <c r="E2143" s="502"/>
      <c r="F2143" s="502"/>
      <c r="G2143" s="502"/>
      <c r="H2143" s="502"/>
      <c r="I2143" s="502"/>
      <c r="J2143" s="512"/>
      <c r="K2143" s="378"/>
      <c r="L2143" s="378"/>
      <c r="M2143" s="477">
        <f>TrialBalanceB!I135</f>
        <v>0</v>
      </c>
      <c r="N2143" s="381"/>
      <c r="O2143" s="478">
        <f>TrialBalanceB!K135</f>
        <v>0</v>
      </c>
      <c r="P2143" s="380"/>
      <c r="R2143" s="432" t="str">
        <f t="shared" si="121"/>
        <v>DELETE</v>
      </c>
    </row>
    <row r="2144" spans="3:18" ht="36" customHeight="1">
      <c r="C2144" s="474"/>
      <c r="D2144" s="502" t="str">
        <f>TrialBalanceB!C136</f>
        <v>Amortisation of goodwill</v>
      </c>
      <c r="E2144" s="502"/>
      <c r="F2144" s="502"/>
      <c r="G2144" s="502"/>
      <c r="H2144" s="502"/>
      <c r="I2144" s="502"/>
      <c r="J2144" s="512"/>
      <c r="K2144" s="378"/>
      <c r="L2144" s="378"/>
      <c r="M2144" s="477">
        <f>TrialBalanceB!I136</f>
        <v>0</v>
      </c>
      <c r="N2144" s="381"/>
      <c r="O2144" s="478">
        <f>TrialBalanceB!K136</f>
        <v>0</v>
      </c>
      <c r="P2144" s="380"/>
      <c r="R2144" s="432" t="str">
        <f t="shared" ref="R2144" si="123">IF(R$2012="DELETE","DELETE",IF(M2144+O2144=0,"DELETE"," "))</f>
        <v>DELETE</v>
      </c>
    </row>
    <row r="2145" spans="3:26" ht="9" customHeight="1">
      <c r="C2145" s="474"/>
      <c r="D2145" s="502"/>
      <c r="E2145" s="502"/>
      <c r="F2145" s="502"/>
      <c r="G2145" s="502"/>
      <c r="H2145" s="502"/>
      <c r="I2145" s="502"/>
      <c r="J2145" s="512"/>
      <c r="K2145" s="378"/>
      <c r="L2145" s="378"/>
      <c r="M2145" s="383"/>
      <c r="N2145" s="384"/>
      <c r="O2145" s="479"/>
      <c r="P2145" s="380"/>
      <c r="R2145" s="432" t="str">
        <f>R2110</f>
        <v>DELETE</v>
      </c>
    </row>
    <row r="2146" spans="3:26" ht="9" customHeight="1">
      <c r="C2146" s="474"/>
      <c r="D2146" s="502"/>
      <c r="E2146" s="502"/>
      <c r="F2146" s="502"/>
      <c r="G2146" s="502"/>
      <c r="H2146" s="502"/>
      <c r="I2146" s="502"/>
      <c r="J2146" s="512"/>
      <c r="K2146" s="378"/>
      <c r="L2146" s="378"/>
      <c r="M2146" s="384"/>
      <c r="N2146" s="384"/>
      <c r="O2146" s="384"/>
      <c r="P2146" s="380"/>
      <c r="R2146" s="432" t="str">
        <f t="shared" ref="R2146:R2149" si="124">R$2012</f>
        <v>DELETE</v>
      </c>
    </row>
    <row r="2147" spans="3:26" ht="9" customHeight="1">
      <c r="C2147" s="474"/>
      <c r="D2147" s="502"/>
      <c r="E2147" s="502"/>
      <c r="F2147" s="502"/>
      <c r="G2147" s="502"/>
      <c r="H2147" s="502"/>
      <c r="I2147" s="502"/>
      <c r="J2147" s="512"/>
      <c r="K2147" s="378"/>
      <c r="L2147" s="378"/>
      <c r="M2147" s="381"/>
      <c r="N2147" s="381"/>
      <c r="O2147" s="381"/>
      <c r="P2147" s="380"/>
      <c r="R2147" s="432" t="str">
        <f t="shared" si="124"/>
        <v>DELETE</v>
      </c>
    </row>
    <row r="2148" spans="3:26" ht="36" customHeight="1">
      <c r="D2148" s="518" t="str">
        <f>IF((Y2148+Z2148)=3,"Operating profit/(loss) for the year",(IF((Y2148+Z2148=4),"Operating profit for the year","Operating loss for the year")))</f>
        <v>Operating profit for the year</v>
      </c>
      <c r="E2148" s="502"/>
      <c r="F2148" s="502"/>
      <c r="G2148" s="502"/>
      <c r="H2148" s="502"/>
      <c r="I2148" s="502"/>
      <c r="J2148" s="512"/>
      <c r="K2148" s="378">
        <f>FS!B521</f>
        <v>3</v>
      </c>
      <c r="L2148" s="378"/>
      <c r="M2148" s="381">
        <f>SUM(S2024:S2145)</f>
        <v>0</v>
      </c>
      <c r="N2148" s="381"/>
      <c r="O2148" s="381">
        <f>SUM(U2024:U2145)</f>
        <v>0</v>
      </c>
      <c r="P2148" s="380"/>
      <c r="R2148" s="432" t="str">
        <f t="shared" si="124"/>
        <v>DELETE</v>
      </c>
      <c r="Y2148" s="416">
        <f>IF(M2148&lt;0,1,IF(M2148=0,IF(O2148&lt;0,1,2),2))</f>
        <v>2</v>
      </c>
      <c r="Z2148" s="416">
        <f>IF(O2148&lt;0,1,IF(O2148=0,IF(M2148&lt;0,1,2),2))</f>
        <v>2</v>
      </c>
    </row>
    <row r="2149" spans="3:26" ht="36" customHeight="1">
      <c r="C2149" s="474"/>
      <c r="D2149" s="502"/>
      <c r="E2149" s="502"/>
      <c r="F2149" s="502"/>
      <c r="G2149" s="502"/>
      <c r="H2149" s="502"/>
      <c r="I2149" s="502"/>
      <c r="J2149" s="512"/>
      <c r="K2149" s="378"/>
      <c r="L2149" s="378"/>
      <c r="M2149" s="381"/>
      <c r="N2149" s="381"/>
      <c r="O2149" s="381"/>
      <c r="P2149" s="380"/>
      <c r="R2149" s="432" t="str">
        <f t="shared" si="124"/>
        <v>DELETE</v>
      </c>
    </row>
    <row r="2150" spans="3:26" ht="36" customHeight="1">
      <c r="D2150" s="501" t="s">
        <v>190</v>
      </c>
      <c r="E2150" s="502"/>
      <c r="F2150" s="502"/>
      <c r="G2150" s="502"/>
      <c r="H2150" s="502"/>
      <c r="I2150" s="502"/>
      <c r="J2150" s="512"/>
      <c r="K2150" s="378">
        <f>FS!B611</f>
        <v>4</v>
      </c>
      <c r="L2150" s="378"/>
      <c r="M2150" s="381">
        <f>SUM(M2153:M2159)</f>
        <v>0</v>
      </c>
      <c r="N2150" s="381"/>
      <c r="O2150" s="381">
        <f>SUM(O2153:O2159)</f>
        <v>0</v>
      </c>
      <c r="P2150" s="380"/>
      <c r="R2150" s="432" t="str">
        <f t="shared" ref="R2150" si="125">IF(R$2012="DELETE","DELETE",IF(M2150+O2150=0,"DELETE"," "))</f>
        <v>DELETE</v>
      </c>
      <c r="S2150" s="419">
        <f>M2150</f>
        <v>0</v>
      </c>
      <c r="T2150" s="419"/>
      <c r="U2150" s="419">
        <f>O2150</f>
        <v>0</v>
      </c>
      <c r="V2150" s="419"/>
      <c r="W2150" s="419"/>
      <c r="X2150" s="419"/>
    </row>
    <row r="2151" spans="3:26" ht="9" customHeight="1">
      <c r="C2151" s="474"/>
      <c r="D2151" s="502"/>
      <c r="E2151" s="502"/>
      <c r="F2151" s="502"/>
      <c r="G2151" s="502"/>
      <c r="H2151" s="502"/>
      <c r="I2151" s="502"/>
      <c r="J2151" s="512"/>
      <c r="K2151" s="378"/>
      <c r="L2151" s="378"/>
      <c r="M2151" s="381"/>
      <c r="N2151" s="381"/>
      <c r="O2151" s="381"/>
      <c r="P2151" s="380"/>
      <c r="R2151" s="432" t="str">
        <f>R2150</f>
        <v>DELETE</v>
      </c>
    </row>
    <row r="2152" spans="3:26" ht="9" customHeight="1">
      <c r="C2152" s="474"/>
      <c r="D2152" s="502"/>
      <c r="E2152" s="502"/>
      <c r="F2152" s="502"/>
      <c r="G2152" s="502"/>
      <c r="H2152" s="502"/>
      <c r="I2152" s="502"/>
      <c r="J2152" s="512"/>
      <c r="K2152" s="378"/>
      <c r="L2152" s="378"/>
      <c r="M2152" s="475"/>
      <c r="N2152" s="382"/>
      <c r="O2152" s="476"/>
      <c r="P2152" s="380"/>
      <c r="R2152" s="432" t="str">
        <f>R2151</f>
        <v>DELETE</v>
      </c>
    </row>
    <row r="2153" spans="3:26" ht="36" customHeight="1">
      <c r="C2153" s="474"/>
      <c r="D2153" s="502" t="s">
        <v>188</v>
      </c>
      <c r="E2153" s="502"/>
      <c r="F2153" s="502"/>
      <c r="G2153" s="502"/>
      <c r="H2153" s="502"/>
      <c r="I2153" s="502"/>
      <c r="J2153" s="512"/>
      <c r="K2153" s="378"/>
      <c r="L2153" s="378"/>
      <c r="M2153" s="477">
        <f>-TrialBalanceB!I92</f>
        <v>0</v>
      </c>
      <c r="N2153" s="381"/>
      <c r="O2153" s="478">
        <f>-TrialBalanceB!K92</f>
        <v>0</v>
      </c>
      <c r="P2153" s="380"/>
      <c r="R2153" s="432" t="str">
        <f t="shared" ref="R2153:R2158" si="126">IF(R$2012="DELETE","DELETE",IF(M2153+O2153=0,"DELETE"," "))</f>
        <v>DELETE</v>
      </c>
    </row>
    <row r="2154" spans="3:26" ht="36" customHeight="1">
      <c r="C2154" s="474"/>
      <c r="D2154" s="502" t="s">
        <v>449</v>
      </c>
      <c r="E2154" s="502"/>
      <c r="F2154" s="502"/>
      <c r="G2154" s="502"/>
      <c r="H2154" s="502"/>
      <c r="I2154" s="502"/>
      <c r="J2154" s="512"/>
      <c r="K2154" s="378"/>
      <c r="L2154" s="378"/>
      <c r="M2154" s="477">
        <f>-SUM(TrialBalanceB!I89:I90)</f>
        <v>0</v>
      </c>
      <c r="N2154" s="381"/>
      <c r="O2154" s="478">
        <f>-SUM(TrialBalanceB!K89:K90)</f>
        <v>0</v>
      </c>
      <c r="P2154" s="380"/>
      <c r="R2154" s="432" t="str">
        <f t="shared" si="126"/>
        <v>DELETE</v>
      </c>
    </row>
    <row r="2155" spans="3:26" ht="36" customHeight="1">
      <c r="C2155" s="474"/>
      <c r="D2155" s="502" t="s">
        <v>450</v>
      </c>
      <c r="E2155" s="502"/>
      <c r="F2155" s="502"/>
      <c r="G2155" s="502"/>
      <c r="H2155" s="502"/>
      <c r="I2155" s="502"/>
      <c r="J2155" s="512"/>
      <c r="K2155" s="378"/>
      <c r="L2155" s="378"/>
      <c r="M2155" s="493">
        <f>-SUM(TrialBalanceB!I84:I87)</f>
        <v>0</v>
      </c>
      <c r="N2155" s="387"/>
      <c r="O2155" s="494">
        <f>-SUM(TrialBalanceB!K84:K87)</f>
        <v>0</v>
      </c>
      <c r="P2155" s="380"/>
      <c r="R2155" s="432" t="str">
        <f t="shared" si="126"/>
        <v>DELETE</v>
      </c>
    </row>
    <row r="2156" spans="3:26" ht="36" customHeight="1">
      <c r="C2156" s="474"/>
      <c r="D2156" s="502" t="s">
        <v>190</v>
      </c>
      <c r="E2156" s="502"/>
      <c r="F2156" s="502"/>
      <c r="G2156" s="502"/>
      <c r="H2156" s="502"/>
      <c r="I2156" s="502"/>
      <c r="J2156" s="512"/>
      <c r="K2156" s="378"/>
      <c r="L2156" s="378"/>
      <c r="M2156" s="493">
        <f>-SUM(TrialBalanceB!I93)</f>
        <v>0</v>
      </c>
      <c r="N2156" s="387"/>
      <c r="O2156" s="494">
        <f>-TrialBalanceB!K93</f>
        <v>0</v>
      </c>
      <c r="P2156" s="380"/>
      <c r="R2156" s="432" t="str">
        <f t="shared" si="126"/>
        <v>DELETE</v>
      </c>
    </row>
    <row r="2157" spans="3:26" ht="36" customHeight="1">
      <c r="C2157" s="474"/>
      <c r="D2157" s="502" t="s">
        <v>466</v>
      </c>
      <c r="E2157" s="502"/>
      <c r="F2157" s="502"/>
      <c r="G2157" s="502"/>
      <c r="H2157" s="502"/>
      <c r="I2157" s="502"/>
      <c r="J2157" s="512"/>
      <c r="K2157" s="378"/>
      <c r="L2157" s="378"/>
      <c r="M2157" s="477">
        <f>IF(TrialBalanceB!I91&lt;0,-TrialBalanceB!I91,0)</f>
        <v>0</v>
      </c>
      <c r="N2157" s="381"/>
      <c r="O2157" s="478">
        <f>IF(TrialBalanceB!K91&lt;0,-TrialBalanceB!K91,0)</f>
        <v>0</v>
      </c>
      <c r="P2157" s="380"/>
      <c r="R2157" s="432" t="str">
        <f t="shared" si="126"/>
        <v>DELETE</v>
      </c>
    </row>
    <row r="2158" spans="3:26" ht="36" customHeight="1">
      <c r="C2158" s="474"/>
      <c r="D2158" s="502" t="s">
        <v>332</v>
      </c>
      <c r="E2158" s="502"/>
      <c r="F2158" s="502"/>
      <c r="G2158" s="502"/>
      <c r="H2158" s="502"/>
      <c r="I2158" s="502"/>
      <c r="J2158" s="512"/>
      <c r="K2158" s="378"/>
      <c r="L2158" s="378"/>
      <c r="M2158" s="477">
        <f>-TrialBalanceB!I82</f>
        <v>0</v>
      </c>
      <c r="N2158" s="381"/>
      <c r="O2158" s="478">
        <f>-TrialBalanceB!K82</f>
        <v>0</v>
      </c>
      <c r="P2158" s="380"/>
      <c r="R2158" s="432" t="str">
        <f t="shared" si="126"/>
        <v>DELETE</v>
      </c>
    </row>
    <row r="2159" spans="3:26" ht="9" customHeight="1">
      <c r="C2159" s="474"/>
      <c r="D2159" s="502"/>
      <c r="E2159" s="502"/>
      <c r="F2159" s="502"/>
      <c r="G2159" s="502"/>
      <c r="H2159" s="502"/>
      <c r="I2159" s="502"/>
      <c r="J2159" s="512"/>
      <c r="K2159" s="378"/>
      <c r="L2159" s="378"/>
      <c r="M2159" s="383"/>
      <c r="N2159" s="384"/>
      <c r="O2159" s="479"/>
      <c r="P2159" s="380"/>
      <c r="R2159" s="432" t="str">
        <f>R2150</f>
        <v>DELETE</v>
      </c>
    </row>
    <row r="2160" spans="3:26" ht="9" customHeight="1">
      <c r="C2160" s="474"/>
      <c r="D2160" s="502"/>
      <c r="E2160" s="502"/>
      <c r="F2160" s="502"/>
      <c r="G2160" s="502"/>
      <c r="H2160" s="502"/>
      <c r="I2160" s="502"/>
      <c r="J2160" s="512"/>
      <c r="K2160" s="378"/>
      <c r="L2160" s="378"/>
      <c r="M2160" s="384"/>
      <c r="N2160" s="384"/>
      <c r="O2160" s="384"/>
      <c r="P2160" s="380"/>
      <c r="R2160" s="432" t="str">
        <f>R2159</f>
        <v>DELETE</v>
      </c>
    </row>
    <row r="2161" spans="3:26" ht="9" customHeight="1">
      <c r="C2161" s="474"/>
      <c r="D2161" s="502"/>
      <c r="E2161" s="502"/>
      <c r="F2161" s="502"/>
      <c r="G2161" s="502"/>
      <c r="H2161" s="502"/>
      <c r="I2161" s="502"/>
      <c r="J2161" s="512"/>
      <c r="K2161" s="378"/>
      <c r="L2161" s="378"/>
      <c r="M2161" s="381"/>
      <c r="N2161" s="381"/>
      <c r="O2161" s="381"/>
      <c r="P2161" s="380"/>
      <c r="R2161" s="432" t="str">
        <f>R2160</f>
        <v>DELETE</v>
      </c>
    </row>
    <row r="2162" spans="3:26" ht="36" customHeight="1">
      <c r="C2162" s="474"/>
      <c r="D2162" s="502"/>
      <c r="E2162" s="502"/>
      <c r="F2162" s="502"/>
      <c r="G2162" s="502"/>
      <c r="H2162" s="502"/>
      <c r="I2162" s="502"/>
      <c r="J2162" s="512"/>
      <c r="K2162" s="378"/>
      <c r="L2162" s="378"/>
      <c r="M2162" s="381">
        <f>SUM(S2024:S2159)</f>
        <v>0</v>
      </c>
      <c r="N2162" s="381"/>
      <c r="O2162" s="381">
        <f>SUM(U2024:U2159)</f>
        <v>0</v>
      </c>
      <c r="P2162" s="380"/>
      <c r="R2162" s="432" t="str">
        <f>R2161</f>
        <v>DELETE</v>
      </c>
    </row>
    <row r="2163" spans="3:26" ht="36" customHeight="1">
      <c r="C2163" s="474"/>
      <c r="D2163" s="502"/>
      <c r="E2163" s="502"/>
      <c r="F2163" s="502"/>
      <c r="G2163" s="502"/>
      <c r="H2163" s="502"/>
      <c r="I2163" s="502"/>
      <c r="J2163" s="512"/>
      <c r="K2163" s="378"/>
      <c r="L2163" s="378"/>
      <c r="M2163" s="381"/>
      <c r="N2163" s="381"/>
      <c r="O2163" s="381"/>
      <c r="P2163" s="380"/>
      <c r="R2163" s="432" t="str">
        <f>R2162</f>
        <v>DELETE</v>
      </c>
    </row>
    <row r="2164" spans="3:26" ht="36" customHeight="1">
      <c r="D2164" s="502" t="s">
        <v>1049</v>
      </c>
      <c r="E2164" s="502"/>
      <c r="F2164" s="502"/>
      <c r="G2164" s="502"/>
      <c r="H2164" s="502"/>
      <c r="I2164" s="502"/>
      <c r="J2164" s="512"/>
      <c r="K2164" s="378">
        <f>FS!B669</f>
        <v>5</v>
      </c>
      <c r="L2164" s="378"/>
      <c r="M2164" s="381">
        <f>SUM(TrialBalanceB!I140:I150)</f>
        <v>0</v>
      </c>
      <c r="N2164" s="381"/>
      <c r="O2164" s="381">
        <f>SUM(TrialBalanceB!K140:K150)</f>
        <v>0</v>
      </c>
      <c r="P2164" s="380"/>
      <c r="R2164" s="432" t="str">
        <f t="shared" ref="R2164" si="127">IF(R$2012="DELETE","DELETE",IF(M2164+O2164=0,"DELETE"," "))</f>
        <v>DELETE</v>
      </c>
      <c r="S2164" s="419">
        <f>-M2164</f>
        <v>0</v>
      </c>
      <c r="T2164" s="419"/>
      <c r="U2164" s="419">
        <f>-O2164</f>
        <v>0</v>
      </c>
      <c r="V2164" s="419"/>
      <c r="W2164" s="419"/>
      <c r="X2164" s="419"/>
    </row>
    <row r="2165" spans="3:26" ht="9" customHeight="1">
      <c r="C2165" s="474"/>
      <c r="D2165" s="502"/>
      <c r="E2165" s="502"/>
      <c r="F2165" s="502"/>
      <c r="G2165" s="502"/>
      <c r="H2165" s="502"/>
      <c r="I2165" s="502"/>
      <c r="J2165" s="512"/>
      <c r="K2165" s="378"/>
      <c r="L2165" s="378"/>
      <c r="M2165" s="384"/>
      <c r="N2165" s="384"/>
      <c r="O2165" s="384"/>
      <c r="P2165" s="380"/>
      <c r="R2165" s="432" t="str">
        <f t="shared" ref="R2165:R2173" si="128">R$2012</f>
        <v>DELETE</v>
      </c>
    </row>
    <row r="2166" spans="3:26" ht="9" customHeight="1">
      <c r="C2166" s="474"/>
      <c r="D2166" s="502"/>
      <c r="E2166" s="502"/>
      <c r="F2166" s="502"/>
      <c r="G2166" s="502"/>
      <c r="H2166" s="502"/>
      <c r="I2166" s="502"/>
      <c r="J2166" s="512"/>
      <c r="K2166" s="378"/>
      <c r="L2166" s="378"/>
      <c r="M2166" s="381"/>
      <c r="N2166" s="381"/>
      <c r="O2166" s="381"/>
      <c r="P2166" s="380"/>
      <c r="R2166" s="432" t="str">
        <f t="shared" si="128"/>
        <v>DELETE</v>
      </c>
    </row>
    <row r="2167" spans="3:26" ht="36.75" customHeight="1">
      <c r="D2167" s="518" t="str">
        <f>IF((Y2167+Z2167)=3,"Net profit/(loss) for the year",(IF((Y2167+Z2167=4),"Net profit for the year","Net loss for the year")))</f>
        <v>Net profit for the year</v>
      </c>
      <c r="E2167" s="502"/>
      <c r="F2167" s="502"/>
      <c r="G2167" s="502"/>
      <c r="H2167" s="502"/>
      <c r="I2167" s="502"/>
      <c r="J2167" s="512"/>
      <c r="K2167" s="378"/>
      <c r="L2167" s="378"/>
      <c r="M2167" s="381">
        <f>SUM(S2024:S2166)</f>
        <v>0</v>
      </c>
      <c r="N2167" s="381"/>
      <c r="O2167" s="381">
        <f>SUM(U2024:U2166)</f>
        <v>0</v>
      </c>
      <c r="P2167" s="380"/>
      <c r="R2167" s="432" t="str">
        <f t="shared" si="128"/>
        <v>DELETE</v>
      </c>
      <c r="V2167" s="416" t="b">
        <f>M2167=FS!M1545</f>
        <v>1</v>
      </c>
      <c r="X2167" s="416" t="b">
        <f>O2167=FS!O1545</f>
        <v>1</v>
      </c>
      <c r="Y2167" s="416">
        <f>IF(M2167&lt;0,1,IF(M2167=0,IF(O2167&lt;0,1,2),2))</f>
        <v>2</v>
      </c>
      <c r="Z2167" s="416">
        <f>IF(O2167&lt;0,1,IF(O2167=0,IF(M2167&lt;0,1,2),2))</f>
        <v>2</v>
      </c>
    </row>
    <row r="2168" spans="3:26" ht="9" customHeight="1" thickBot="1">
      <c r="C2168" s="474"/>
      <c r="D2168" s="502"/>
      <c r="E2168" s="502"/>
      <c r="F2168" s="502"/>
      <c r="G2168" s="502"/>
      <c r="H2168" s="502"/>
      <c r="I2168" s="502"/>
      <c r="J2168" s="512"/>
      <c r="K2168" s="378"/>
      <c r="L2168" s="378"/>
      <c r="M2168" s="385"/>
      <c r="N2168" s="385"/>
      <c r="O2168" s="385"/>
      <c r="P2168" s="380"/>
      <c r="R2168" s="432" t="str">
        <f t="shared" si="128"/>
        <v>DELETE</v>
      </c>
    </row>
    <row r="2169" spans="3:26" ht="9" customHeight="1" thickTop="1">
      <c r="C2169" s="474"/>
      <c r="D2169" s="502"/>
      <c r="E2169" s="502"/>
      <c r="F2169" s="502"/>
      <c r="G2169" s="502"/>
      <c r="H2169" s="502"/>
      <c r="I2169" s="502"/>
      <c r="J2169" s="512"/>
      <c r="K2169" s="378"/>
      <c r="L2169" s="378"/>
      <c r="M2169" s="399"/>
      <c r="N2169" s="399"/>
      <c r="O2169" s="399"/>
      <c r="P2169" s="380"/>
      <c r="R2169" s="432" t="str">
        <f t="shared" si="128"/>
        <v>DELETE</v>
      </c>
    </row>
    <row r="2170" spans="3:26" ht="36" customHeight="1">
      <c r="C2170" s="474"/>
      <c r="D2170" s="502"/>
      <c r="E2170" s="502"/>
      <c r="F2170" s="502"/>
      <c r="G2170" s="502"/>
      <c r="H2170" s="502"/>
      <c r="I2170" s="502"/>
      <c r="J2170" s="512"/>
      <c r="K2170" s="378"/>
      <c r="L2170" s="378"/>
      <c r="M2170" s="381"/>
      <c r="N2170" s="381"/>
      <c r="O2170" s="381"/>
      <c r="P2170" s="380"/>
      <c r="R2170" s="432" t="str">
        <f t="shared" si="128"/>
        <v>DELETE</v>
      </c>
    </row>
    <row r="2171" spans="3:26" ht="36" customHeight="1">
      <c r="C2171" s="474"/>
      <c r="D2171" s="502"/>
      <c r="E2171" s="502"/>
      <c r="F2171" s="502"/>
      <c r="G2171" s="502"/>
      <c r="H2171" s="502"/>
      <c r="I2171" s="502"/>
      <c r="J2171" s="512"/>
      <c r="K2171" s="378"/>
      <c r="L2171" s="378"/>
      <c r="M2171" s="381"/>
      <c r="N2171" s="381"/>
      <c r="O2171" s="381"/>
      <c r="P2171" s="380"/>
      <c r="R2171" s="432" t="str">
        <f t="shared" si="128"/>
        <v>DELETE</v>
      </c>
    </row>
    <row r="2172" spans="3:26" ht="36" customHeight="1">
      <c r="C2172" s="437"/>
      <c r="D2172" s="502"/>
      <c r="E2172" s="502"/>
      <c r="F2172" s="502"/>
      <c r="G2172" s="502"/>
      <c r="H2172" s="502"/>
      <c r="I2172" s="502"/>
      <c r="J2172" s="502"/>
      <c r="M2172" s="455"/>
      <c r="N2172" s="455"/>
      <c r="O2172" s="455"/>
      <c r="P2172" s="453"/>
      <c r="R2172" s="432" t="str">
        <f t="shared" si="128"/>
        <v>DELETE</v>
      </c>
    </row>
    <row r="2173" spans="3:26" ht="36" customHeight="1">
      <c r="C2173" s="437"/>
      <c r="D2173" s="502"/>
      <c r="E2173" s="502"/>
      <c r="F2173" s="502"/>
      <c r="G2173" s="502"/>
      <c r="H2173" s="502"/>
      <c r="I2173" s="502"/>
      <c r="J2173" s="502"/>
      <c r="M2173" s="449"/>
      <c r="N2173" s="449"/>
      <c r="O2173" s="449"/>
      <c r="R2173" s="432" t="str">
        <f t="shared" si="128"/>
        <v>DELETE</v>
      </c>
    </row>
    <row r="2174" spans="3:26" ht="36" customHeight="1">
      <c r="C2174" s="437"/>
      <c r="D2174" s="502"/>
      <c r="E2174" s="502"/>
      <c r="F2174" s="502"/>
      <c r="G2174" s="502"/>
      <c r="H2174" s="502"/>
      <c r="I2174" s="502"/>
      <c r="J2174" s="502"/>
      <c r="M2174" s="449"/>
      <c r="N2174" s="449"/>
      <c r="O2174" s="381" t="s">
        <v>102</v>
      </c>
      <c r="Q2174" s="378">
        <v>1</v>
      </c>
      <c r="R2174" s="432" t="str">
        <f>IF(SUM(U2024:U2028)+SUM(U2044:U2052)+SUM(U2150:U2159)+O2167=0,IF(SUM(S2186:S2188)+SUM(S2206:S2213)+SUM(S2312:S2321)+O2329=0,"DELETE"," "),"DELETE")</f>
        <v>DELETE</v>
      </c>
      <c r="V2174" s="418"/>
      <c r="W2174" s="418"/>
      <c r="X2174" s="418"/>
    </row>
    <row r="2175" spans="3:26" ht="36" customHeight="1">
      <c r="C2175" s="437"/>
      <c r="D2175" s="501" t="s">
        <v>552</v>
      </c>
      <c r="E2175" s="502"/>
      <c r="F2175" s="502"/>
      <c r="G2175" s="502"/>
      <c r="H2175" s="502"/>
      <c r="I2175" s="502"/>
      <c r="J2175" s="502"/>
      <c r="M2175" s="449"/>
      <c r="N2175" s="449"/>
      <c r="O2175" s="449"/>
      <c r="R2175" s="432" t="str">
        <f>R$2174</f>
        <v>DELETE</v>
      </c>
      <c r="V2175" s="417"/>
      <c r="X2175" s="417"/>
    </row>
    <row r="2176" spans="3:26" ht="36" customHeight="1">
      <c r="C2176" s="437"/>
      <c r="D2176" s="502"/>
      <c r="E2176" s="502"/>
      <c r="F2176" s="502"/>
      <c r="G2176" s="502"/>
      <c r="H2176" s="502"/>
      <c r="I2176" s="502"/>
      <c r="J2176" s="502"/>
      <c r="M2176" s="449"/>
      <c r="N2176" s="449"/>
      <c r="O2176" s="449"/>
      <c r="R2176" s="432" t="str">
        <f t="shared" ref="R2176:R2185" si="129">R$2174</f>
        <v>DELETE</v>
      </c>
    </row>
    <row r="2177" spans="1:41" s="378" customFormat="1" ht="36" customHeight="1">
      <c r="A2177" s="429"/>
      <c r="B2177" s="429"/>
      <c r="C2177" s="437"/>
      <c r="D2177" s="501" t="str">
        <f>Criteria!E9</f>
        <v>ABC PARTNERSHIP</v>
      </c>
      <c r="E2177" s="502"/>
      <c r="F2177" s="502"/>
      <c r="G2177" s="502"/>
      <c r="H2177" s="502"/>
      <c r="I2177" s="502"/>
      <c r="J2177" s="502"/>
      <c r="K2177" s="429"/>
      <c r="L2177" s="429"/>
      <c r="M2177" s="449"/>
      <c r="N2177" s="449"/>
      <c r="R2177" s="432" t="str">
        <f t="shared" si="129"/>
        <v>DELETE</v>
      </c>
      <c r="S2177" s="416"/>
      <c r="T2177" s="416"/>
      <c r="U2177" s="416"/>
      <c r="V2177" s="416"/>
      <c r="W2177" s="416"/>
      <c r="X2177" s="416"/>
      <c r="Y2177" s="416"/>
      <c r="Z2177" s="416"/>
      <c r="AA2177" s="416"/>
      <c r="AB2177" s="422"/>
      <c r="AC2177" s="433"/>
      <c r="AD2177" s="416"/>
      <c r="AE2177" s="416"/>
      <c r="AF2177" s="416"/>
      <c r="AG2177" s="416"/>
      <c r="AH2177" s="416"/>
      <c r="AI2177" s="416"/>
      <c r="AJ2177" s="416"/>
      <c r="AK2177" s="416"/>
      <c r="AL2177" s="290"/>
      <c r="AM2177" s="290"/>
      <c r="AN2177" s="290"/>
      <c r="AO2177" s="290"/>
    </row>
    <row r="2178" spans="1:41" s="378" customFormat="1" ht="36" customHeight="1">
      <c r="A2178" s="429"/>
      <c r="B2178" s="429"/>
      <c r="C2178" s="437"/>
      <c r="D2178" s="501" t="str">
        <f>CONCATENATE("T/A ",Criteria!E15)</f>
        <v>T/A SURF SHOP</v>
      </c>
      <c r="E2178" s="502"/>
      <c r="F2178" s="502"/>
      <c r="G2178" s="502"/>
      <c r="H2178" s="502"/>
      <c r="I2178" s="502"/>
      <c r="J2178" s="502"/>
      <c r="K2178" s="429"/>
      <c r="L2178" s="429"/>
      <c r="M2178" s="449"/>
      <c r="N2178" s="449"/>
      <c r="O2178" s="449"/>
      <c r="P2178" s="431"/>
      <c r="Q2178" s="429"/>
      <c r="R2178" s="432" t="str">
        <f t="shared" si="129"/>
        <v>DELETE</v>
      </c>
      <c r="S2178" s="416"/>
      <c r="T2178" s="416"/>
      <c r="U2178" s="416"/>
      <c r="V2178" s="416"/>
      <c r="W2178" s="416"/>
      <c r="X2178" s="416"/>
      <c r="Y2178" s="416"/>
      <c r="Z2178" s="416"/>
      <c r="AA2178" s="416"/>
      <c r="AB2178" s="422"/>
      <c r="AC2178" s="433"/>
      <c r="AD2178" s="416"/>
      <c r="AE2178" s="416"/>
      <c r="AF2178" s="416"/>
      <c r="AG2178" s="416"/>
      <c r="AH2178" s="416"/>
      <c r="AI2178" s="416"/>
      <c r="AJ2178" s="416"/>
      <c r="AK2178" s="416"/>
      <c r="AL2178" s="290"/>
      <c r="AM2178" s="290"/>
      <c r="AN2178" s="290"/>
      <c r="AO2178" s="290"/>
    </row>
    <row r="2179" spans="1:41" s="378" customFormat="1" ht="36" customHeight="1">
      <c r="A2179" s="429"/>
      <c r="B2179" s="429"/>
      <c r="C2179" s="437"/>
      <c r="D2179" s="502"/>
      <c r="E2179" s="502"/>
      <c r="F2179" s="502"/>
      <c r="G2179" s="502"/>
      <c r="H2179" s="502"/>
      <c r="I2179" s="502"/>
      <c r="J2179" s="502"/>
      <c r="K2179" s="429"/>
      <c r="L2179" s="429"/>
      <c r="M2179" s="449"/>
      <c r="N2179" s="449"/>
      <c r="O2179" s="449"/>
      <c r="P2179" s="431"/>
      <c r="Q2179" s="429"/>
      <c r="R2179" s="432" t="str">
        <f t="shared" si="129"/>
        <v>DELETE</v>
      </c>
      <c r="S2179" s="416"/>
      <c r="T2179" s="416"/>
      <c r="U2179" s="416"/>
      <c r="V2179" s="416"/>
      <c r="W2179" s="416"/>
      <c r="X2179" s="416"/>
      <c r="Y2179" s="416"/>
      <c r="Z2179" s="416"/>
      <c r="AA2179" s="416"/>
      <c r="AB2179" s="422"/>
      <c r="AC2179" s="433"/>
      <c r="AD2179" s="416"/>
      <c r="AE2179" s="416"/>
      <c r="AF2179" s="416"/>
      <c r="AG2179" s="416"/>
      <c r="AH2179" s="416"/>
      <c r="AI2179" s="416"/>
      <c r="AJ2179" s="416"/>
      <c r="AK2179" s="416"/>
      <c r="AL2179" s="290"/>
      <c r="AM2179" s="290"/>
      <c r="AN2179" s="290"/>
      <c r="AO2179" s="290"/>
    </row>
    <row r="2180" spans="1:41" s="378" customFormat="1" ht="36" customHeight="1">
      <c r="A2180" s="429"/>
      <c r="B2180" s="429"/>
      <c r="C2180" s="437"/>
      <c r="D2180" s="501" t="s">
        <v>98</v>
      </c>
      <c r="E2180" s="502"/>
      <c r="F2180" s="502"/>
      <c r="G2180" s="502"/>
      <c r="H2180" s="502"/>
      <c r="I2180" s="502"/>
      <c r="J2180" s="502"/>
      <c r="K2180" s="429"/>
      <c r="L2180" s="429"/>
      <c r="M2180" s="449"/>
      <c r="N2180" s="449"/>
      <c r="O2180" s="449"/>
      <c r="P2180" s="431"/>
      <c r="Q2180" s="429"/>
      <c r="R2180" s="432" t="str">
        <f t="shared" si="129"/>
        <v>DELETE</v>
      </c>
      <c r="S2180" s="416"/>
      <c r="T2180" s="416"/>
      <c r="U2180" s="416"/>
      <c r="V2180" s="416"/>
      <c r="W2180" s="416"/>
      <c r="X2180" s="416"/>
      <c r="Y2180" s="416"/>
      <c r="Z2180" s="416"/>
      <c r="AA2180" s="416"/>
      <c r="AB2180" s="422"/>
      <c r="AC2180" s="433"/>
      <c r="AD2180" s="416"/>
      <c r="AE2180" s="416"/>
      <c r="AF2180" s="416"/>
      <c r="AG2180" s="416"/>
      <c r="AH2180" s="416"/>
      <c r="AI2180" s="416"/>
      <c r="AJ2180" s="416"/>
      <c r="AK2180" s="416"/>
      <c r="AL2180" s="290"/>
      <c r="AM2180" s="290"/>
      <c r="AN2180" s="290"/>
      <c r="AO2180" s="290"/>
    </row>
    <row r="2181" spans="1:41" s="378" customFormat="1" ht="36" customHeight="1">
      <c r="A2181" s="429"/>
      <c r="B2181" s="429"/>
      <c r="C2181" s="437"/>
      <c r="D2181" s="501" t="str">
        <f>Criteria!E18</f>
        <v>28 FEBRUARY 2026</v>
      </c>
      <c r="E2181" s="502"/>
      <c r="F2181" s="502"/>
      <c r="G2181" s="502"/>
      <c r="H2181" s="502"/>
      <c r="I2181" s="502"/>
      <c r="J2181" s="502"/>
      <c r="K2181" s="429"/>
      <c r="L2181" s="429"/>
      <c r="M2181" s="449"/>
      <c r="N2181" s="449"/>
      <c r="O2181" s="449"/>
      <c r="P2181" s="431"/>
      <c r="Q2181" s="429"/>
      <c r="R2181" s="432" t="str">
        <f t="shared" si="129"/>
        <v>DELETE</v>
      </c>
      <c r="S2181" s="416"/>
      <c r="T2181" s="416"/>
      <c r="U2181" s="416"/>
      <c r="V2181" s="416"/>
      <c r="W2181" s="416"/>
      <c r="X2181" s="416"/>
      <c r="Y2181" s="416"/>
      <c r="Z2181" s="416"/>
      <c r="AA2181" s="416"/>
      <c r="AB2181" s="422"/>
      <c r="AC2181" s="433"/>
      <c r="AD2181" s="416"/>
      <c r="AE2181" s="416"/>
      <c r="AF2181" s="416"/>
      <c r="AG2181" s="416"/>
      <c r="AH2181" s="416"/>
      <c r="AI2181" s="416"/>
      <c r="AJ2181" s="416"/>
      <c r="AK2181" s="416"/>
      <c r="AL2181" s="290"/>
      <c r="AM2181" s="290"/>
      <c r="AN2181" s="290"/>
      <c r="AO2181" s="290"/>
    </row>
    <row r="2182" spans="1:41" s="378" customFormat="1" ht="36" customHeight="1">
      <c r="A2182" s="429"/>
      <c r="B2182" s="429"/>
      <c r="C2182" s="437"/>
      <c r="D2182" s="502"/>
      <c r="E2182" s="502"/>
      <c r="F2182" s="502"/>
      <c r="G2182" s="502"/>
      <c r="H2182" s="502"/>
      <c r="I2182" s="502"/>
      <c r="J2182" s="502"/>
      <c r="K2182" s="429"/>
      <c r="L2182" s="429"/>
      <c r="M2182" s="449"/>
      <c r="N2182" s="449"/>
      <c r="O2182" s="449"/>
      <c r="P2182" s="431"/>
      <c r="Q2182" s="429"/>
      <c r="R2182" s="432" t="str">
        <f t="shared" si="129"/>
        <v>DELETE</v>
      </c>
      <c r="S2182" s="416"/>
      <c r="T2182" s="416"/>
      <c r="U2182" s="416"/>
      <c r="V2182" s="416"/>
      <c r="W2182" s="416"/>
      <c r="X2182" s="416"/>
      <c r="Y2182" s="416"/>
      <c r="Z2182" s="416"/>
      <c r="AA2182" s="416"/>
      <c r="AB2182" s="422"/>
      <c r="AC2182" s="433"/>
      <c r="AD2182" s="416"/>
      <c r="AE2182" s="416"/>
      <c r="AF2182" s="416"/>
      <c r="AG2182" s="416"/>
      <c r="AH2182" s="416"/>
      <c r="AI2182" s="416"/>
      <c r="AJ2182" s="416"/>
      <c r="AK2182" s="416"/>
      <c r="AL2182" s="290"/>
      <c r="AM2182" s="290"/>
      <c r="AN2182" s="290"/>
      <c r="AO2182" s="290"/>
    </row>
    <row r="2183" spans="1:41" s="378" customFormat="1" ht="36" customHeight="1">
      <c r="A2183" s="429"/>
      <c r="B2183" s="429"/>
      <c r="C2183" s="437"/>
      <c r="D2183" s="515"/>
      <c r="E2183" s="515"/>
      <c r="F2183" s="515"/>
      <c r="G2183" s="515"/>
      <c r="H2183" s="515"/>
      <c r="I2183" s="515"/>
      <c r="J2183" s="515"/>
      <c r="K2183" s="442"/>
      <c r="L2183" s="442"/>
      <c r="M2183" s="461"/>
      <c r="N2183" s="461"/>
      <c r="O2183" s="461"/>
      <c r="P2183" s="444"/>
      <c r="Q2183" s="442"/>
      <c r="R2183" s="432" t="str">
        <f t="shared" si="129"/>
        <v>DELETE</v>
      </c>
      <c r="S2183" s="416"/>
      <c r="T2183" s="416"/>
      <c r="U2183" s="416"/>
      <c r="V2183" s="416"/>
      <c r="W2183" s="416"/>
      <c r="X2183" s="416"/>
      <c r="Y2183" s="416"/>
      <c r="Z2183" s="416"/>
      <c r="AA2183" s="416"/>
      <c r="AB2183" s="422"/>
      <c r="AC2183" s="433"/>
      <c r="AD2183" s="416"/>
      <c r="AE2183" s="416"/>
      <c r="AF2183" s="416"/>
      <c r="AG2183" s="416"/>
      <c r="AH2183" s="416"/>
      <c r="AI2183" s="416"/>
      <c r="AJ2183" s="416"/>
      <c r="AK2183" s="416"/>
      <c r="AL2183" s="290"/>
      <c r="AM2183" s="290"/>
      <c r="AN2183" s="290"/>
      <c r="AO2183" s="290"/>
    </row>
    <row r="2184" spans="1:41" s="378" customFormat="1" ht="36" customHeight="1">
      <c r="A2184" s="429"/>
      <c r="B2184" s="429"/>
      <c r="C2184" s="437"/>
      <c r="D2184" s="502"/>
      <c r="E2184" s="502"/>
      <c r="F2184" s="502"/>
      <c r="G2184" s="502"/>
      <c r="H2184" s="502"/>
      <c r="I2184" s="502"/>
      <c r="J2184" s="512"/>
      <c r="K2184" s="378" t="s">
        <v>1025</v>
      </c>
      <c r="L2184" s="435"/>
      <c r="M2184" s="435"/>
      <c r="O2184" s="379">
        <f>Criteria!E20</f>
        <v>2026</v>
      </c>
      <c r="P2184" s="380"/>
      <c r="Q2184" s="429"/>
      <c r="R2184" s="432" t="str">
        <f t="shared" si="129"/>
        <v>DELETE</v>
      </c>
      <c r="S2184" s="416"/>
      <c r="T2184" s="416"/>
      <c r="U2184" s="416"/>
      <c r="V2184" s="416"/>
      <c r="W2184" s="416"/>
      <c r="X2184" s="416"/>
      <c r="Y2184" s="416"/>
      <c r="Z2184" s="416"/>
      <c r="AA2184" s="416"/>
      <c r="AB2184" s="422"/>
      <c r="AC2184" s="433"/>
      <c r="AD2184" s="416"/>
      <c r="AE2184" s="416"/>
      <c r="AF2184" s="416"/>
      <c r="AG2184" s="416"/>
      <c r="AH2184" s="416"/>
      <c r="AI2184" s="416"/>
      <c r="AJ2184" s="416"/>
      <c r="AK2184" s="416"/>
      <c r="AL2184" s="290"/>
      <c r="AM2184" s="290"/>
      <c r="AN2184" s="290"/>
      <c r="AO2184" s="290"/>
    </row>
    <row r="2185" spans="1:41" s="378" customFormat="1" ht="36" customHeight="1">
      <c r="A2185" s="429"/>
      <c r="B2185" s="429"/>
      <c r="C2185" s="437"/>
      <c r="D2185" s="502"/>
      <c r="E2185" s="502"/>
      <c r="F2185" s="502"/>
      <c r="G2185" s="502"/>
      <c r="H2185" s="502"/>
      <c r="I2185" s="502"/>
      <c r="J2185" s="512"/>
      <c r="L2185" s="435"/>
      <c r="M2185" s="435"/>
      <c r="O2185" s="381"/>
      <c r="P2185" s="380"/>
      <c r="Q2185" s="429"/>
      <c r="R2185" s="432" t="str">
        <f t="shared" si="129"/>
        <v>DELETE</v>
      </c>
      <c r="S2185" s="416"/>
      <c r="T2185" s="416"/>
      <c r="U2185" s="416"/>
      <c r="V2185" s="416"/>
      <c r="W2185" s="416"/>
      <c r="X2185" s="416"/>
      <c r="Y2185" s="416"/>
      <c r="Z2185" s="416"/>
      <c r="AA2185" s="416"/>
      <c r="AB2185" s="422"/>
      <c r="AC2185" s="433"/>
      <c r="AD2185" s="416"/>
      <c r="AE2185" s="416"/>
      <c r="AF2185" s="416"/>
      <c r="AG2185" s="416"/>
      <c r="AH2185" s="416"/>
      <c r="AI2185" s="416"/>
      <c r="AJ2185" s="416"/>
      <c r="AK2185" s="416"/>
      <c r="AL2185" s="290"/>
      <c r="AM2185" s="290"/>
      <c r="AN2185" s="290"/>
      <c r="AO2185" s="290"/>
    </row>
    <row r="2186" spans="1:41" s="378" customFormat="1" ht="36" customHeight="1">
      <c r="A2186" s="429"/>
      <c r="B2186" s="429"/>
      <c r="D2186" s="501" t="s">
        <v>1020</v>
      </c>
      <c r="E2186" s="502"/>
      <c r="F2186" s="502"/>
      <c r="G2186" s="502"/>
      <c r="H2186" s="502"/>
      <c r="I2186" s="502"/>
      <c r="J2186" s="512"/>
      <c r="L2186" s="435"/>
      <c r="M2186" s="435"/>
      <c r="O2186" s="381">
        <f>-SUM(TrialBalanceB!I5:I10)</f>
        <v>0</v>
      </c>
      <c r="P2186" s="380"/>
      <c r="Q2186" s="429"/>
      <c r="R2186" s="432" t="str">
        <f>IF(R2174="DELETE","DELETE",IF(O2186=0,IF(O2188=0," ","DELETE")," "))</f>
        <v>DELETE</v>
      </c>
      <c r="S2186" s="419">
        <f>O2186</f>
        <v>0</v>
      </c>
      <c r="T2186" s="419"/>
      <c r="U2186" s="419"/>
      <c r="V2186" s="419"/>
      <c r="W2186" s="419"/>
      <c r="X2186" s="419"/>
      <c r="Y2186" s="416"/>
      <c r="Z2186" s="416"/>
      <c r="AA2186" s="416"/>
      <c r="AB2186" s="422"/>
      <c r="AC2186" s="433"/>
      <c r="AD2186" s="416"/>
      <c r="AE2186" s="416"/>
      <c r="AF2186" s="416"/>
      <c r="AG2186" s="416"/>
      <c r="AH2186" s="416"/>
      <c r="AI2186" s="416"/>
      <c r="AJ2186" s="416"/>
      <c r="AK2186" s="416"/>
      <c r="AL2186" s="290"/>
      <c r="AM2186" s="290"/>
      <c r="AN2186" s="290"/>
      <c r="AO2186" s="290"/>
    </row>
    <row r="2187" spans="1:41" s="378" customFormat="1" ht="36" customHeight="1">
      <c r="A2187" s="429"/>
      <c r="B2187" s="429"/>
      <c r="D2187" s="501"/>
      <c r="E2187" s="502"/>
      <c r="F2187" s="502"/>
      <c r="G2187" s="502"/>
      <c r="H2187" s="502"/>
      <c r="I2187" s="502"/>
      <c r="J2187" s="512"/>
      <c r="L2187" s="435"/>
      <c r="M2187" s="435"/>
      <c r="O2187" s="381"/>
      <c r="P2187" s="380"/>
      <c r="Q2187" s="429"/>
      <c r="R2187" s="432" t="str">
        <f>R2186</f>
        <v>DELETE</v>
      </c>
      <c r="S2187" s="419"/>
      <c r="T2187" s="419"/>
      <c r="U2187" s="419"/>
      <c r="V2187" s="419"/>
      <c r="W2187" s="419"/>
      <c r="X2187" s="419"/>
      <c r="Y2187" s="416"/>
      <c r="Z2187" s="416"/>
      <c r="AA2187" s="416"/>
      <c r="AB2187" s="422"/>
      <c r="AC2187" s="433"/>
      <c r="AD2187" s="416"/>
      <c r="AE2187" s="416"/>
      <c r="AF2187" s="416"/>
      <c r="AG2187" s="416"/>
      <c r="AH2187" s="416"/>
      <c r="AI2187" s="416"/>
      <c r="AJ2187" s="416"/>
      <c r="AK2187" s="416"/>
      <c r="AL2187" s="290"/>
      <c r="AM2187" s="290"/>
      <c r="AN2187" s="290"/>
      <c r="AO2187" s="290"/>
    </row>
    <row r="2188" spans="1:41" s="378" customFormat="1" ht="36" customHeight="1">
      <c r="A2188" s="429"/>
      <c r="B2188" s="429"/>
      <c r="D2188" s="501" t="s">
        <v>332</v>
      </c>
      <c r="E2188" s="502"/>
      <c r="F2188" s="502"/>
      <c r="G2188" s="502"/>
      <c r="H2188" s="502"/>
      <c r="I2188" s="502"/>
      <c r="J2188" s="512"/>
      <c r="L2188" s="435"/>
      <c r="M2188" s="435"/>
      <c r="O2188" s="381">
        <f>-TrialBalanceB!I11</f>
        <v>0</v>
      </c>
      <c r="P2188" s="380"/>
      <c r="Q2188" s="429"/>
      <c r="R2188" s="432" t="str">
        <f>IF(R2174="DELETE","DELETE",IF(O2188=0,"DELETE"," "))</f>
        <v>DELETE</v>
      </c>
      <c r="S2188" s="419">
        <f>O2188</f>
        <v>0</v>
      </c>
      <c r="T2188" s="419"/>
      <c r="U2188" s="419"/>
      <c r="V2188" s="419"/>
      <c r="W2188" s="419"/>
      <c r="X2188" s="419"/>
      <c r="Y2188" s="416"/>
      <c r="Z2188" s="416"/>
      <c r="AA2188" s="416"/>
      <c r="AB2188" s="422"/>
      <c r="AC2188" s="433"/>
      <c r="AD2188" s="416"/>
      <c r="AE2188" s="416"/>
      <c r="AF2188" s="416"/>
      <c r="AG2188" s="416"/>
      <c r="AH2188" s="416"/>
      <c r="AI2188" s="416"/>
      <c r="AJ2188" s="416"/>
      <c r="AK2188" s="416"/>
      <c r="AL2188" s="290"/>
      <c r="AM2188" s="290"/>
      <c r="AN2188" s="290"/>
      <c r="AO2188" s="290"/>
    </row>
    <row r="2189" spans="1:41" s="378" customFormat="1" ht="36" customHeight="1">
      <c r="A2189" s="429"/>
      <c r="B2189" s="429"/>
      <c r="D2189" s="501"/>
      <c r="E2189" s="502"/>
      <c r="F2189" s="502"/>
      <c r="G2189" s="502"/>
      <c r="H2189" s="502"/>
      <c r="I2189" s="502"/>
      <c r="J2189" s="512"/>
      <c r="L2189" s="435"/>
      <c r="M2189" s="435"/>
      <c r="O2189" s="381"/>
      <c r="P2189" s="380"/>
      <c r="Q2189" s="429"/>
      <c r="R2189" s="432" t="str">
        <f>R2188</f>
        <v>DELETE</v>
      </c>
      <c r="S2189" s="416"/>
      <c r="T2189" s="416"/>
      <c r="U2189" s="416"/>
      <c r="V2189" s="416"/>
      <c r="W2189" s="416"/>
      <c r="X2189" s="416"/>
      <c r="Y2189" s="416"/>
      <c r="Z2189" s="416"/>
      <c r="AA2189" s="416"/>
      <c r="AB2189" s="422"/>
      <c r="AC2189" s="433"/>
      <c r="AD2189" s="416"/>
      <c r="AE2189" s="416"/>
      <c r="AF2189" s="416"/>
      <c r="AG2189" s="416"/>
      <c r="AH2189" s="416"/>
      <c r="AI2189" s="416"/>
      <c r="AJ2189" s="416"/>
      <c r="AK2189" s="416"/>
      <c r="AL2189" s="290"/>
      <c r="AM2189" s="290"/>
      <c r="AN2189" s="290"/>
      <c r="AO2189" s="290"/>
    </row>
    <row r="2190" spans="1:41" s="378" customFormat="1" ht="36" customHeight="1">
      <c r="A2190" s="429"/>
      <c r="B2190" s="429"/>
      <c r="D2190" s="501" t="s">
        <v>1046</v>
      </c>
      <c r="E2190" s="502"/>
      <c r="F2190" s="502"/>
      <c r="G2190" s="502"/>
      <c r="H2190" s="502"/>
      <c r="I2190" s="502"/>
      <c r="J2190" s="512"/>
      <c r="L2190" s="435"/>
      <c r="M2190" s="435"/>
      <c r="O2190" s="381">
        <f>SUM(O2193:O2200)</f>
        <v>0</v>
      </c>
      <c r="P2190" s="380"/>
      <c r="Q2190" s="429"/>
      <c r="R2190" s="432" t="str">
        <f>IF(R$2174="DELETE","DELETE",IF(O2190=0,"DELETE"," "))</f>
        <v>DELETE</v>
      </c>
      <c r="S2190" s="419">
        <f>-O2190</f>
        <v>0</v>
      </c>
      <c r="T2190" s="419"/>
      <c r="U2190" s="419"/>
      <c r="V2190" s="419"/>
      <c r="W2190" s="419"/>
      <c r="X2190" s="419"/>
      <c r="Y2190" s="416"/>
      <c r="Z2190" s="416"/>
      <c r="AA2190" s="416"/>
      <c r="AB2190" s="422"/>
      <c r="AC2190" s="433"/>
      <c r="AD2190" s="416"/>
      <c r="AE2190" s="416"/>
      <c r="AF2190" s="416"/>
      <c r="AG2190" s="416"/>
      <c r="AH2190" s="416"/>
      <c r="AI2190" s="416"/>
      <c r="AJ2190" s="416"/>
      <c r="AK2190" s="416"/>
      <c r="AL2190" s="290"/>
      <c r="AM2190" s="290"/>
      <c r="AN2190" s="290"/>
      <c r="AO2190" s="290"/>
    </row>
    <row r="2191" spans="1:41" s="378" customFormat="1" ht="9" customHeight="1">
      <c r="A2191" s="429"/>
      <c r="B2191" s="429"/>
      <c r="C2191" s="474"/>
      <c r="D2191" s="502"/>
      <c r="E2191" s="502"/>
      <c r="F2191" s="502"/>
      <c r="G2191" s="502"/>
      <c r="H2191" s="502"/>
      <c r="I2191" s="502"/>
      <c r="J2191" s="512"/>
      <c r="L2191" s="435"/>
      <c r="M2191" s="435"/>
      <c r="O2191" s="381"/>
      <c r="P2191" s="380"/>
      <c r="Q2191" s="429"/>
      <c r="R2191" s="432" t="str">
        <f>R2190</f>
        <v>DELETE</v>
      </c>
      <c r="S2191" s="416"/>
      <c r="T2191" s="416"/>
      <c r="U2191" s="416"/>
      <c r="V2191" s="416"/>
      <c r="W2191" s="416"/>
      <c r="X2191" s="416"/>
      <c r="Y2191" s="416"/>
      <c r="Z2191" s="416"/>
      <c r="AA2191" s="416"/>
      <c r="AB2191" s="422"/>
      <c r="AC2191" s="433"/>
      <c r="AD2191" s="416"/>
      <c r="AE2191" s="416"/>
      <c r="AF2191" s="416"/>
      <c r="AG2191" s="416"/>
      <c r="AH2191" s="416"/>
      <c r="AI2191" s="416"/>
      <c r="AJ2191" s="416"/>
      <c r="AK2191" s="416"/>
      <c r="AL2191" s="290"/>
      <c r="AM2191" s="290"/>
      <c r="AN2191" s="290"/>
      <c r="AO2191" s="290"/>
    </row>
    <row r="2192" spans="1:41" s="378" customFormat="1" ht="9" customHeight="1">
      <c r="A2192" s="429"/>
      <c r="B2192" s="429"/>
      <c r="C2192" s="474"/>
      <c r="D2192" s="502"/>
      <c r="E2192" s="502"/>
      <c r="F2192" s="502"/>
      <c r="G2192" s="502"/>
      <c r="H2192" s="502"/>
      <c r="I2192" s="502"/>
      <c r="J2192" s="512"/>
      <c r="L2192" s="435"/>
      <c r="M2192" s="435"/>
      <c r="O2192" s="480"/>
      <c r="P2192" s="380"/>
      <c r="Q2192" s="429"/>
      <c r="R2192" s="432" t="str">
        <f>R2191</f>
        <v>DELETE</v>
      </c>
      <c r="S2192" s="416"/>
      <c r="T2192" s="416"/>
      <c r="U2192" s="416"/>
      <c r="V2192" s="416"/>
      <c r="W2192" s="416"/>
      <c r="X2192" s="416"/>
      <c r="Y2192" s="416"/>
      <c r="Z2192" s="416"/>
      <c r="AA2192" s="416"/>
      <c r="AB2192" s="422"/>
      <c r="AC2192" s="433"/>
      <c r="AD2192" s="416"/>
      <c r="AE2192" s="416"/>
      <c r="AF2192" s="416"/>
      <c r="AG2192" s="416"/>
      <c r="AH2192" s="416"/>
      <c r="AI2192" s="416"/>
      <c r="AJ2192" s="416"/>
      <c r="AK2192" s="416"/>
      <c r="AL2192" s="290"/>
      <c r="AM2192" s="290"/>
      <c r="AN2192" s="290"/>
      <c r="AO2192" s="290"/>
    </row>
    <row r="2193" spans="1:41" s="378" customFormat="1" ht="36" customHeight="1">
      <c r="A2193" s="429"/>
      <c r="B2193" s="429"/>
      <c r="C2193" s="474"/>
      <c r="D2193" s="502" t="s">
        <v>445</v>
      </c>
      <c r="E2193" s="502"/>
      <c r="F2193" s="502"/>
      <c r="G2193" s="502"/>
      <c r="H2193" s="502"/>
      <c r="I2193" s="502"/>
      <c r="J2193" s="512"/>
      <c r="L2193" s="435"/>
      <c r="M2193" s="435"/>
      <c r="O2193" s="481">
        <f>SUM(TrialBalanceB!I13:I16)</f>
        <v>0</v>
      </c>
      <c r="P2193" s="380"/>
      <c r="Q2193" s="429"/>
      <c r="R2193" s="432" t="str">
        <f t="shared" ref="R2193:R2200" si="130">IF(R$2174="DELETE","DELETE",IF(O2193=0,"DELETE"," "))</f>
        <v>DELETE</v>
      </c>
      <c r="S2193" s="416"/>
      <c r="T2193" s="416"/>
      <c r="U2193" s="416"/>
      <c r="V2193" s="416"/>
      <c r="W2193" s="416"/>
      <c r="X2193" s="416"/>
      <c r="Y2193" s="416"/>
      <c r="Z2193" s="416"/>
      <c r="AA2193" s="416"/>
      <c r="AB2193" s="422"/>
      <c r="AC2193" s="433"/>
      <c r="AD2193" s="416"/>
      <c r="AE2193" s="416"/>
      <c r="AF2193" s="416"/>
      <c r="AG2193" s="416"/>
      <c r="AH2193" s="416"/>
      <c r="AI2193" s="416"/>
      <c r="AJ2193" s="416"/>
      <c r="AK2193" s="416"/>
      <c r="AL2193" s="290"/>
      <c r="AM2193" s="290"/>
      <c r="AN2193" s="290"/>
      <c r="AO2193" s="290"/>
    </row>
    <row r="2194" spans="1:41" s="378" customFormat="1" ht="36" customHeight="1">
      <c r="A2194" s="429"/>
      <c r="B2194" s="429"/>
      <c r="C2194" s="474"/>
      <c r="D2194" s="502" t="s">
        <v>255</v>
      </c>
      <c r="E2194" s="502"/>
      <c r="F2194" s="502"/>
      <c r="G2194" s="502"/>
      <c r="H2194" s="502"/>
      <c r="I2194" s="502"/>
      <c r="J2194" s="512"/>
      <c r="L2194" s="435"/>
      <c r="M2194" s="435"/>
      <c r="O2194" s="481">
        <f>TrialBalanceB!I17</f>
        <v>0</v>
      </c>
      <c r="P2194" s="380"/>
      <c r="Q2194" s="429"/>
      <c r="R2194" s="432" t="str">
        <f t="shared" si="130"/>
        <v>DELETE</v>
      </c>
      <c r="S2194" s="416"/>
      <c r="T2194" s="416"/>
      <c r="U2194" s="416"/>
      <c r="V2194" s="416"/>
      <c r="W2194" s="416"/>
      <c r="X2194" s="416"/>
      <c r="Y2194" s="416"/>
      <c r="Z2194" s="416"/>
      <c r="AA2194" s="416"/>
      <c r="AB2194" s="422"/>
      <c r="AC2194" s="433"/>
      <c r="AD2194" s="416"/>
      <c r="AE2194" s="416"/>
      <c r="AF2194" s="416"/>
      <c r="AG2194" s="416"/>
      <c r="AH2194" s="416"/>
      <c r="AI2194" s="416"/>
      <c r="AJ2194" s="416"/>
      <c r="AK2194" s="416"/>
      <c r="AL2194" s="290"/>
      <c r="AM2194" s="290"/>
      <c r="AN2194" s="290"/>
      <c r="AO2194" s="290"/>
    </row>
    <row r="2195" spans="1:41" s="378" customFormat="1" ht="36" customHeight="1">
      <c r="A2195" s="429"/>
      <c r="B2195" s="429"/>
      <c r="C2195" s="474"/>
      <c r="D2195" s="502">
        <f>TrialBalanceB!C18</f>
        <v>0</v>
      </c>
      <c r="E2195" s="502"/>
      <c r="F2195" s="502"/>
      <c r="G2195" s="502"/>
      <c r="H2195" s="502"/>
      <c r="I2195" s="502"/>
      <c r="J2195" s="512"/>
      <c r="L2195" s="435"/>
      <c r="M2195" s="435"/>
      <c r="O2195" s="481">
        <f>TrialBalanceB!I18</f>
        <v>0</v>
      </c>
      <c r="P2195" s="380"/>
      <c r="Q2195" s="429"/>
      <c r="R2195" s="432" t="str">
        <f t="shared" si="130"/>
        <v>DELETE</v>
      </c>
      <c r="S2195" s="416"/>
      <c r="T2195" s="416"/>
      <c r="U2195" s="416"/>
      <c r="V2195" s="416"/>
      <c r="W2195" s="416"/>
      <c r="X2195" s="416"/>
      <c r="Y2195" s="416"/>
      <c r="Z2195" s="416"/>
      <c r="AA2195" s="416"/>
      <c r="AB2195" s="422"/>
      <c r="AC2195" s="433"/>
      <c r="AD2195" s="416"/>
      <c r="AE2195" s="416"/>
      <c r="AF2195" s="416"/>
      <c r="AG2195" s="416"/>
      <c r="AH2195" s="416"/>
      <c r="AI2195" s="416"/>
      <c r="AJ2195" s="416"/>
      <c r="AK2195" s="416"/>
      <c r="AL2195" s="290"/>
      <c r="AM2195" s="290"/>
      <c r="AN2195" s="290"/>
      <c r="AO2195" s="290"/>
    </row>
    <row r="2196" spans="1:41" s="378" customFormat="1" ht="36" customHeight="1">
      <c r="A2196" s="429"/>
      <c r="B2196" s="429"/>
      <c r="C2196" s="474"/>
      <c r="D2196" s="502">
        <f>TrialBalanceB!C19</f>
        <v>0</v>
      </c>
      <c r="E2196" s="502"/>
      <c r="F2196" s="502"/>
      <c r="G2196" s="502"/>
      <c r="H2196" s="502"/>
      <c r="I2196" s="502"/>
      <c r="J2196" s="512"/>
      <c r="L2196" s="435"/>
      <c r="M2196" s="435"/>
      <c r="O2196" s="481">
        <f>TrialBalanceB!I19</f>
        <v>0</v>
      </c>
      <c r="P2196" s="380"/>
      <c r="Q2196" s="429"/>
      <c r="R2196" s="432" t="str">
        <f t="shared" si="130"/>
        <v>DELETE</v>
      </c>
      <c r="S2196" s="416"/>
      <c r="T2196" s="416"/>
      <c r="U2196" s="416"/>
      <c r="V2196" s="416"/>
      <c r="W2196" s="416"/>
      <c r="X2196" s="416"/>
      <c r="Y2196" s="416"/>
      <c r="Z2196" s="416"/>
      <c r="AA2196" s="416"/>
      <c r="AB2196" s="422"/>
      <c r="AC2196" s="433"/>
      <c r="AD2196" s="416"/>
      <c r="AE2196" s="416"/>
      <c r="AF2196" s="416"/>
      <c r="AG2196" s="416"/>
      <c r="AH2196" s="416"/>
      <c r="AI2196" s="416"/>
      <c r="AJ2196" s="416"/>
      <c r="AK2196" s="416"/>
      <c r="AL2196" s="290"/>
      <c r="AM2196" s="290"/>
      <c r="AN2196" s="290"/>
      <c r="AO2196" s="290"/>
    </row>
    <row r="2197" spans="1:41" s="378" customFormat="1" ht="36" customHeight="1">
      <c r="A2197" s="429"/>
      <c r="B2197" s="429"/>
      <c r="C2197" s="474"/>
      <c r="D2197" s="502">
        <f>TrialBalanceB!C20</f>
        <v>0</v>
      </c>
      <c r="E2197" s="502"/>
      <c r="F2197" s="502"/>
      <c r="G2197" s="502"/>
      <c r="H2197" s="502"/>
      <c r="I2197" s="502"/>
      <c r="J2197" s="512"/>
      <c r="L2197" s="435"/>
      <c r="M2197" s="435"/>
      <c r="O2197" s="481">
        <f>TrialBalanceB!I20</f>
        <v>0</v>
      </c>
      <c r="P2197" s="380"/>
      <c r="Q2197" s="429"/>
      <c r="R2197" s="432" t="str">
        <f t="shared" si="130"/>
        <v>DELETE</v>
      </c>
      <c r="S2197" s="416"/>
      <c r="T2197" s="416"/>
      <c r="U2197" s="416"/>
      <c r="V2197" s="416"/>
      <c r="W2197" s="416"/>
      <c r="X2197" s="416"/>
      <c r="Y2197" s="416"/>
      <c r="Z2197" s="416"/>
      <c r="AA2197" s="416"/>
      <c r="AB2197" s="422"/>
      <c r="AC2197" s="433"/>
      <c r="AD2197" s="416"/>
      <c r="AE2197" s="416"/>
      <c r="AF2197" s="416"/>
      <c r="AG2197" s="416"/>
      <c r="AH2197" s="416"/>
      <c r="AI2197" s="416"/>
      <c r="AJ2197" s="416"/>
      <c r="AK2197" s="416"/>
      <c r="AL2197" s="290"/>
      <c r="AM2197" s="290"/>
      <c r="AN2197" s="290"/>
      <c r="AO2197" s="290"/>
    </row>
    <row r="2198" spans="1:41" s="378" customFormat="1" ht="36" customHeight="1">
      <c r="A2198" s="429"/>
      <c r="B2198" s="429"/>
      <c r="C2198" s="474"/>
      <c r="D2198" s="502">
        <f>TrialBalanceB!C21</f>
        <v>0</v>
      </c>
      <c r="E2198" s="502"/>
      <c r="F2198" s="502"/>
      <c r="G2198" s="502"/>
      <c r="H2198" s="502"/>
      <c r="I2198" s="502"/>
      <c r="J2198" s="512"/>
      <c r="L2198" s="435"/>
      <c r="M2198" s="435"/>
      <c r="O2198" s="481">
        <f>TrialBalanceB!I21</f>
        <v>0</v>
      </c>
      <c r="P2198" s="380"/>
      <c r="Q2198" s="429"/>
      <c r="R2198" s="432" t="str">
        <f t="shared" si="130"/>
        <v>DELETE</v>
      </c>
      <c r="S2198" s="416"/>
      <c r="T2198" s="416"/>
      <c r="U2198" s="416"/>
      <c r="V2198" s="416"/>
      <c r="W2198" s="416"/>
      <c r="X2198" s="416"/>
      <c r="Y2198" s="416"/>
      <c r="Z2198" s="416"/>
      <c r="AA2198" s="416"/>
      <c r="AB2198" s="422"/>
      <c r="AC2198" s="433"/>
      <c r="AD2198" s="416"/>
      <c r="AE2198" s="416"/>
      <c r="AF2198" s="416"/>
      <c r="AG2198" s="416"/>
      <c r="AH2198" s="416"/>
      <c r="AI2198" s="416"/>
      <c r="AJ2198" s="416"/>
      <c r="AK2198" s="416"/>
      <c r="AL2198" s="290"/>
      <c r="AM2198" s="290"/>
      <c r="AN2198" s="290"/>
      <c r="AO2198" s="290"/>
    </row>
    <row r="2199" spans="1:41" s="378" customFormat="1" ht="36" customHeight="1">
      <c r="A2199" s="429"/>
      <c r="B2199" s="429"/>
      <c r="C2199" s="474"/>
      <c r="D2199" s="502">
        <f>TrialBalanceB!C22</f>
        <v>0</v>
      </c>
      <c r="E2199" s="502"/>
      <c r="F2199" s="502"/>
      <c r="G2199" s="502"/>
      <c r="H2199" s="502"/>
      <c r="I2199" s="502"/>
      <c r="J2199" s="512"/>
      <c r="L2199" s="435"/>
      <c r="M2199" s="435"/>
      <c r="O2199" s="481">
        <f>TrialBalanceB!I22</f>
        <v>0</v>
      </c>
      <c r="P2199" s="380"/>
      <c r="Q2199" s="429"/>
      <c r="R2199" s="432" t="str">
        <f t="shared" si="130"/>
        <v>DELETE</v>
      </c>
      <c r="S2199" s="416"/>
      <c r="T2199" s="416"/>
      <c r="U2199" s="416"/>
      <c r="V2199" s="416"/>
      <c r="W2199" s="416"/>
      <c r="X2199" s="416"/>
      <c r="Y2199" s="416"/>
      <c r="Z2199" s="416"/>
      <c r="AA2199" s="416"/>
      <c r="AB2199" s="422"/>
      <c r="AC2199" s="433"/>
      <c r="AD2199" s="416"/>
      <c r="AE2199" s="416"/>
      <c r="AF2199" s="416"/>
      <c r="AG2199" s="416"/>
      <c r="AH2199" s="416"/>
      <c r="AI2199" s="416"/>
      <c r="AJ2199" s="416"/>
      <c r="AK2199" s="416"/>
      <c r="AL2199" s="290"/>
      <c r="AM2199" s="290"/>
      <c r="AN2199" s="290"/>
      <c r="AO2199" s="290"/>
    </row>
    <row r="2200" spans="1:41" s="378" customFormat="1" ht="36" customHeight="1">
      <c r="A2200" s="429"/>
      <c r="B2200" s="429"/>
      <c r="C2200" s="474"/>
      <c r="D2200" s="502" t="s">
        <v>446</v>
      </c>
      <c r="E2200" s="502"/>
      <c r="F2200" s="502"/>
      <c r="G2200" s="502"/>
      <c r="H2200" s="502"/>
      <c r="I2200" s="502"/>
      <c r="J2200" s="512"/>
      <c r="L2200" s="435"/>
      <c r="M2200" s="435"/>
      <c r="O2200" s="481">
        <f>SUM(TrialBalanceB!I23:I26)</f>
        <v>0</v>
      </c>
      <c r="P2200" s="380"/>
      <c r="Q2200" s="429"/>
      <c r="R2200" s="432" t="str">
        <f t="shared" si="130"/>
        <v>DELETE</v>
      </c>
      <c r="S2200" s="416"/>
      <c r="T2200" s="416"/>
      <c r="U2200" s="416"/>
      <c r="V2200" s="416"/>
      <c r="W2200" s="416"/>
      <c r="X2200" s="416"/>
      <c r="Y2200" s="416"/>
      <c r="Z2200" s="416"/>
      <c r="AA2200" s="416"/>
      <c r="AB2200" s="422"/>
      <c r="AC2200" s="433"/>
      <c r="AD2200" s="416"/>
      <c r="AE2200" s="416"/>
      <c r="AF2200" s="416"/>
      <c r="AG2200" s="416"/>
      <c r="AH2200" s="416"/>
      <c r="AI2200" s="416"/>
      <c r="AJ2200" s="416"/>
      <c r="AK2200" s="416"/>
      <c r="AL2200" s="290"/>
      <c r="AM2200" s="290"/>
      <c r="AN2200" s="290"/>
      <c r="AO2200" s="290"/>
    </row>
    <row r="2201" spans="1:41" s="378" customFormat="1" ht="9" customHeight="1">
      <c r="A2201" s="429"/>
      <c r="B2201" s="429"/>
      <c r="C2201" s="474"/>
      <c r="D2201" s="502"/>
      <c r="E2201" s="502"/>
      <c r="F2201" s="502"/>
      <c r="G2201" s="502"/>
      <c r="H2201" s="502"/>
      <c r="I2201" s="502"/>
      <c r="J2201" s="512"/>
      <c r="L2201" s="435"/>
      <c r="M2201" s="435"/>
      <c r="O2201" s="482"/>
      <c r="P2201" s="380"/>
      <c r="Q2201" s="429"/>
      <c r="R2201" s="432" t="str">
        <f>R2190</f>
        <v>DELETE</v>
      </c>
      <c r="S2201" s="416"/>
      <c r="T2201" s="416"/>
      <c r="U2201" s="416"/>
      <c r="V2201" s="416"/>
      <c r="W2201" s="416"/>
      <c r="X2201" s="416"/>
      <c r="Y2201" s="416"/>
      <c r="Z2201" s="416"/>
      <c r="AA2201" s="416"/>
      <c r="AB2201" s="422"/>
      <c r="AC2201" s="433"/>
      <c r="AD2201" s="416"/>
      <c r="AE2201" s="416"/>
      <c r="AF2201" s="416"/>
      <c r="AG2201" s="416"/>
      <c r="AH2201" s="416"/>
      <c r="AI2201" s="416"/>
      <c r="AJ2201" s="416"/>
      <c r="AK2201" s="416"/>
      <c r="AL2201" s="290"/>
      <c r="AM2201" s="290"/>
      <c r="AN2201" s="290"/>
      <c r="AO2201" s="290"/>
    </row>
    <row r="2202" spans="1:41" s="378" customFormat="1" ht="9" customHeight="1">
      <c r="A2202" s="429"/>
      <c r="B2202" s="429"/>
      <c r="C2202" s="474"/>
      <c r="D2202" s="502"/>
      <c r="E2202" s="502"/>
      <c r="F2202" s="502"/>
      <c r="G2202" s="502"/>
      <c r="H2202" s="502"/>
      <c r="I2202" s="502"/>
      <c r="J2202" s="512"/>
      <c r="L2202" s="435"/>
      <c r="M2202" s="435"/>
      <c r="O2202" s="384"/>
      <c r="P2202" s="380"/>
      <c r="Q2202" s="429"/>
      <c r="R2202" s="432" t="str">
        <f>R2190</f>
        <v>DELETE</v>
      </c>
      <c r="S2202" s="416"/>
      <c r="T2202" s="416"/>
      <c r="U2202" s="416"/>
      <c r="V2202" s="416"/>
      <c r="W2202" s="416"/>
      <c r="X2202" s="416"/>
      <c r="Y2202" s="416"/>
      <c r="Z2202" s="416"/>
      <c r="AA2202" s="416"/>
      <c r="AB2202" s="422"/>
      <c r="AC2202" s="433"/>
      <c r="AD2202" s="416"/>
      <c r="AE2202" s="416"/>
      <c r="AF2202" s="416"/>
      <c r="AG2202" s="416"/>
      <c r="AH2202" s="416"/>
      <c r="AI2202" s="416"/>
      <c r="AJ2202" s="416"/>
      <c r="AK2202" s="416"/>
      <c r="AL2202" s="290"/>
      <c r="AM2202" s="290"/>
      <c r="AN2202" s="290"/>
      <c r="AO2202" s="290"/>
    </row>
    <row r="2203" spans="1:41" s="378" customFormat="1" ht="9" customHeight="1">
      <c r="A2203" s="429"/>
      <c r="B2203" s="429"/>
      <c r="C2203" s="474"/>
      <c r="D2203" s="502"/>
      <c r="E2203" s="502"/>
      <c r="F2203" s="502"/>
      <c r="G2203" s="502"/>
      <c r="H2203" s="502"/>
      <c r="I2203" s="502"/>
      <c r="J2203" s="512"/>
      <c r="L2203" s="435"/>
      <c r="M2203" s="435"/>
      <c r="O2203" s="381"/>
      <c r="P2203" s="380"/>
      <c r="Q2203" s="429"/>
      <c r="R2203" s="432" t="str">
        <f>R2202</f>
        <v>DELETE</v>
      </c>
      <c r="S2203" s="416"/>
      <c r="T2203" s="416"/>
      <c r="U2203" s="416"/>
      <c r="V2203" s="416"/>
      <c r="W2203" s="416"/>
      <c r="X2203" s="416"/>
      <c r="Y2203" s="416"/>
      <c r="Z2203" s="416"/>
      <c r="AA2203" s="416"/>
      <c r="AB2203" s="422"/>
      <c r="AC2203" s="433"/>
      <c r="AD2203" s="416"/>
      <c r="AE2203" s="416"/>
      <c r="AF2203" s="416"/>
      <c r="AG2203" s="416"/>
      <c r="AH2203" s="416"/>
      <c r="AI2203" s="416"/>
      <c r="AJ2203" s="416"/>
      <c r="AK2203" s="416"/>
      <c r="AL2203" s="290"/>
      <c r="AM2203" s="290"/>
      <c r="AN2203" s="290"/>
      <c r="AO2203" s="290"/>
    </row>
    <row r="2204" spans="1:41" s="378" customFormat="1" ht="36" customHeight="1">
      <c r="A2204" s="429"/>
      <c r="B2204" s="429"/>
      <c r="D2204" s="518" t="str">
        <f>IF(O2204&lt;0,"Gross loss","Gross profit")</f>
        <v>Gross profit</v>
      </c>
      <c r="E2204" s="502"/>
      <c r="F2204" s="502"/>
      <c r="G2204" s="502"/>
      <c r="H2204" s="502"/>
      <c r="I2204" s="502"/>
      <c r="J2204" s="512"/>
      <c r="L2204" s="435"/>
      <c r="M2204" s="435"/>
      <c r="O2204" s="381">
        <f>SUM(S2186:S2201)</f>
        <v>0</v>
      </c>
      <c r="P2204" s="380"/>
      <c r="Q2204" s="429"/>
      <c r="R2204" s="432" t="str">
        <f>R2203</f>
        <v>DELETE</v>
      </c>
      <c r="S2204" s="416"/>
      <c r="T2204" s="416"/>
      <c r="U2204" s="416"/>
      <c r="V2204" s="416"/>
      <c r="W2204" s="416"/>
      <c r="X2204" s="416"/>
      <c r="Y2204" s="416"/>
      <c r="Z2204" s="416"/>
      <c r="AA2204" s="416"/>
      <c r="AB2204" s="422"/>
      <c r="AC2204" s="433"/>
      <c r="AD2204" s="416"/>
      <c r="AE2204" s="416"/>
      <c r="AF2204" s="416"/>
      <c r="AG2204" s="416"/>
      <c r="AH2204" s="416"/>
      <c r="AI2204" s="416"/>
      <c r="AJ2204" s="416"/>
      <c r="AK2204" s="416"/>
      <c r="AL2204" s="290"/>
      <c r="AM2204" s="290"/>
      <c r="AN2204" s="290"/>
      <c r="AO2204" s="290"/>
    </row>
    <row r="2205" spans="1:41" s="378" customFormat="1" ht="36" customHeight="1">
      <c r="A2205" s="429"/>
      <c r="B2205" s="429"/>
      <c r="C2205" s="474"/>
      <c r="D2205" s="502"/>
      <c r="E2205" s="502"/>
      <c r="F2205" s="502"/>
      <c r="G2205" s="502"/>
      <c r="H2205" s="502"/>
      <c r="I2205" s="502"/>
      <c r="J2205" s="512"/>
      <c r="L2205" s="435"/>
      <c r="M2205" s="435"/>
      <c r="O2205" s="381"/>
      <c r="P2205" s="380"/>
      <c r="Q2205" s="429"/>
      <c r="R2205" s="432" t="str">
        <f>R2204</f>
        <v>DELETE</v>
      </c>
      <c r="S2205" s="416"/>
      <c r="T2205" s="416"/>
      <c r="U2205" s="416"/>
      <c r="V2205" s="416"/>
      <c r="W2205" s="416"/>
      <c r="X2205" s="416"/>
      <c r="Y2205" s="416"/>
      <c r="Z2205" s="416"/>
      <c r="AA2205" s="416"/>
      <c r="AB2205" s="422"/>
      <c r="AC2205" s="433"/>
      <c r="AD2205" s="416"/>
      <c r="AE2205" s="416"/>
      <c r="AF2205" s="416"/>
      <c r="AG2205" s="416"/>
      <c r="AH2205" s="416"/>
      <c r="AI2205" s="416"/>
      <c r="AJ2205" s="416"/>
      <c r="AK2205" s="416"/>
      <c r="AL2205" s="290"/>
      <c r="AM2205" s="290"/>
      <c r="AN2205" s="290"/>
      <c r="AO2205" s="290"/>
    </row>
    <row r="2206" spans="1:41" s="378" customFormat="1" ht="36" customHeight="1">
      <c r="A2206" s="429"/>
      <c r="B2206" s="429"/>
      <c r="D2206" s="501" t="s">
        <v>1022</v>
      </c>
      <c r="E2206" s="502"/>
      <c r="F2206" s="502"/>
      <c r="G2206" s="502"/>
      <c r="H2206" s="502"/>
      <c r="I2206" s="502"/>
      <c r="J2206" s="512"/>
      <c r="L2206" s="435"/>
      <c r="M2206" s="435"/>
      <c r="O2206" s="381">
        <f>SUM(O2208:O2214)</f>
        <v>0</v>
      </c>
      <c r="P2206" s="380"/>
      <c r="Q2206" s="429"/>
      <c r="R2206" s="432" t="str">
        <f t="shared" ref="R2206" si="131">IF(R$2174="DELETE","DELETE",IF(O2206=0,"DELETE"," "))</f>
        <v>DELETE</v>
      </c>
      <c r="S2206" s="419">
        <f>O2206</f>
        <v>0</v>
      </c>
      <c r="T2206" s="419"/>
      <c r="U2206" s="419"/>
      <c r="V2206" s="416"/>
      <c r="W2206" s="416"/>
      <c r="X2206" s="416"/>
      <c r="Y2206" s="416"/>
      <c r="Z2206" s="416"/>
      <c r="AA2206" s="416"/>
      <c r="AB2206" s="422"/>
      <c r="AC2206" s="433"/>
      <c r="AD2206" s="416"/>
      <c r="AE2206" s="416"/>
      <c r="AF2206" s="416"/>
      <c r="AG2206" s="416"/>
      <c r="AH2206" s="416"/>
      <c r="AI2206" s="416"/>
      <c r="AJ2206" s="416"/>
      <c r="AK2206" s="416"/>
      <c r="AL2206" s="290"/>
      <c r="AM2206" s="290"/>
      <c r="AN2206" s="290"/>
      <c r="AO2206" s="290"/>
    </row>
    <row r="2207" spans="1:41" s="378" customFormat="1" ht="9" customHeight="1">
      <c r="A2207" s="429"/>
      <c r="B2207" s="429"/>
      <c r="C2207" s="474"/>
      <c r="D2207" s="502"/>
      <c r="E2207" s="502"/>
      <c r="F2207" s="502"/>
      <c r="G2207" s="502"/>
      <c r="H2207" s="502"/>
      <c r="I2207" s="502"/>
      <c r="J2207" s="512"/>
      <c r="L2207" s="435"/>
      <c r="M2207" s="435"/>
      <c r="O2207" s="381"/>
      <c r="P2207" s="380"/>
      <c r="Q2207" s="429"/>
      <c r="R2207" s="432" t="str">
        <f>R2206</f>
        <v>DELETE</v>
      </c>
      <c r="S2207" s="416"/>
      <c r="T2207" s="416"/>
      <c r="U2207" s="416"/>
      <c r="V2207" s="416"/>
      <c r="W2207" s="416"/>
      <c r="X2207" s="416"/>
      <c r="Y2207" s="416"/>
      <c r="Z2207" s="416"/>
      <c r="AA2207" s="416"/>
      <c r="AB2207" s="422"/>
      <c r="AC2207" s="433"/>
      <c r="AD2207" s="416"/>
      <c r="AE2207" s="416"/>
      <c r="AF2207" s="416"/>
      <c r="AG2207" s="416"/>
      <c r="AH2207" s="416"/>
      <c r="AI2207" s="416"/>
      <c r="AJ2207" s="416"/>
      <c r="AK2207" s="416"/>
      <c r="AL2207" s="290"/>
      <c r="AM2207" s="290"/>
      <c r="AN2207" s="290"/>
      <c r="AO2207" s="290"/>
    </row>
    <row r="2208" spans="1:41" s="378" customFormat="1" ht="9" customHeight="1">
      <c r="A2208" s="429"/>
      <c r="B2208" s="429"/>
      <c r="C2208" s="474"/>
      <c r="D2208" s="502"/>
      <c r="E2208" s="502"/>
      <c r="F2208" s="502"/>
      <c r="G2208" s="502"/>
      <c r="H2208" s="502"/>
      <c r="I2208" s="502"/>
      <c r="J2208" s="512"/>
      <c r="L2208" s="435"/>
      <c r="M2208" s="435"/>
      <c r="O2208" s="480"/>
      <c r="P2208" s="380"/>
      <c r="Q2208" s="429"/>
      <c r="R2208" s="432" t="str">
        <f>R2206</f>
        <v>DELETE</v>
      </c>
      <c r="S2208" s="416"/>
      <c r="T2208" s="416"/>
      <c r="U2208" s="416"/>
      <c r="V2208" s="416"/>
      <c r="W2208" s="416"/>
      <c r="X2208" s="416"/>
      <c r="Y2208" s="416"/>
      <c r="Z2208" s="416"/>
      <c r="AA2208" s="416"/>
      <c r="AB2208" s="422"/>
      <c r="AC2208" s="433"/>
      <c r="AD2208" s="416"/>
      <c r="AE2208" s="416"/>
      <c r="AF2208" s="416"/>
      <c r="AG2208" s="416"/>
      <c r="AH2208" s="416"/>
      <c r="AI2208" s="416"/>
      <c r="AJ2208" s="416"/>
      <c r="AK2208" s="416"/>
      <c r="AL2208" s="290"/>
      <c r="AM2208" s="290"/>
      <c r="AN2208" s="290"/>
      <c r="AO2208" s="290"/>
    </row>
    <row r="2209" spans="1:41" s="378" customFormat="1" ht="36" customHeight="1">
      <c r="A2209" s="429"/>
      <c r="B2209" s="429"/>
      <c r="C2209" s="474"/>
      <c r="D2209" s="502" t="str">
        <f>TrialBalanceB!C28</f>
        <v>Insurance claims - Surf Shop</v>
      </c>
      <c r="E2209" s="502"/>
      <c r="F2209" s="502"/>
      <c r="G2209" s="502"/>
      <c r="H2209" s="502"/>
      <c r="I2209" s="502"/>
      <c r="J2209" s="512"/>
      <c r="L2209" s="435"/>
      <c r="M2209" s="435"/>
      <c r="O2209" s="481">
        <f>-TrialBalanceB!I28</f>
        <v>0</v>
      </c>
      <c r="P2209" s="380"/>
      <c r="Q2209" s="429"/>
      <c r="R2209" s="432" t="str">
        <f t="shared" ref="R2209:R2213" si="132">IF(R$2174="DELETE","DELETE",IF(O2209=0,"DELETE"," "))</f>
        <v>DELETE</v>
      </c>
      <c r="S2209" s="416"/>
      <c r="T2209" s="416"/>
      <c r="U2209" s="416"/>
      <c r="V2209" s="416"/>
      <c r="W2209" s="416"/>
      <c r="X2209" s="416"/>
      <c r="Y2209" s="416"/>
      <c r="Z2209" s="416"/>
      <c r="AA2209" s="416"/>
      <c r="AB2209" s="422"/>
      <c r="AC2209" s="433"/>
      <c r="AD2209" s="416"/>
      <c r="AE2209" s="416"/>
      <c r="AF2209" s="416"/>
      <c r="AG2209" s="416"/>
      <c r="AH2209" s="416"/>
      <c r="AI2209" s="416"/>
      <c r="AJ2209" s="416"/>
      <c r="AK2209" s="416"/>
      <c r="AL2209" s="290"/>
      <c r="AM2209" s="290"/>
      <c r="AN2209" s="290"/>
      <c r="AO2209" s="290"/>
    </row>
    <row r="2210" spans="1:41" s="378" customFormat="1" ht="36" customHeight="1">
      <c r="A2210" s="429"/>
      <c r="B2210" s="429"/>
      <c r="C2210" s="474"/>
      <c r="D2210" s="502">
        <f>TrialBalanceB!C29</f>
        <v>0</v>
      </c>
      <c r="E2210" s="502"/>
      <c r="F2210" s="502"/>
      <c r="G2210" s="502"/>
      <c r="H2210" s="502"/>
      <c r="I2210" s="502"/>
      <c r="J2210" s="512"/>
      <c r="L2210" s="435"/>
      <c r="M2210" s="435"/>
      <c r="O2210" s="481">
        <f>-TrialBalanceB!I29</f>
        <v>0</v>
      </c>
      <c r="P2210" s="380"/>
      <c r="Q2210" s="429"/>
      <c r="R2210" s="432" t="str">
        <f t="shared" si="132"/>
        <v>DELETE</v>
      </c>
      <c r="S2210" s="416"/>
      <c r="T2210" s="416"/>
      <c r="U2210" s="416"/>
      <c r="V2210" s="416"/>
      <c r="W2210" s="416"/>
      <c r="X2210" s="416"/>
      <c r="Y2210" s="416"/>
      <c r="Z2210" s="416"/>
      <c r="AA2210" s="416"/>
      <c r="AB2210" s="422"/>
      <c r="AC2210" s="433"/>
      <c r="AD2210" s="416"/>
      <c r="AE2210" s="416"/>
      <c r="AF2210" s="416"/>
      <c r="AG2210" s="416"/>
      <c r="AH2210" s="416"/>
      <c r="AI2210" s="416"/>
      <c r="AJ2210" s="416"/>
      <c r="AK2210" s="416"/>
      <c r="AL2210" s="290"/>
      <c r="AM2210" s="290"/>
      <c r="AN2210" s="290"/>
      <c r="AO2210" s="290"/>
    </row>
    <row r="2211" spans="1:41" s="378" customFormat="1" ht="36" customHeight="1">
      <c r="A2211" s="429"/>
      <c r="B2211" s="429"/>
      <c r="C2211" s="474"/>
      <c r="D2211" s="502">
        <f>TrialBalanceB!C30</f>
        <v>0</v>
      </c>
      <c r="E2211" s="502"/>
      <c r="F2211" s="502"/>
      <c r="G2211" s="502"/>
      <c r="H2211" s="502"/>
      <c r="I2211" s="502"/>
      <c r="J2211" s="512"/>
      <c r="L2211" s="435"/>
      <c r="M2211" s="435"/>
      <c r="O2211" s="481">
        <f>-TrialBalanceB!I30</f>
        <v>0</v>
      </c>
      <c r="P2211" s="380"/>
      <c r="Q2211" s="429"/>
      <c r="R2211" s="432" t="str">
        <f t="shared" si="132"/>
        <v>DELETE</v>
      </c>
      <c r="S2211" s="416"/>
      <c r="T2211" s="416"/>
      <c r="U2211" s="416"/>
      <c r="V2211" s="416"/>
      <c r="W2211" s="416"/>
      <c r="X2211" s="416"/>
      <c r="Y2211" s="416"/>
      <c r="Z2211" s="416"/>
      <c r="AA2211" s="416"/>
      <c r="AB2211" s="422"/>
      <c r="AC2211" s="433"/>
      <c r="AD2211" s="416"/>
      <c r="AE2211" s="416"/>
      <c r="AF2211" s="416"/>
      <c r="AG2211" s="416"/>
      <c r="AH2211" s="416"/>
      <c r="AI2211" s="416"/>
      <c r="AJ2211" s="416"/>
      <c r="AK2211" s="416"/>
      <c r="AL2211" s="290"/>
      <c r="AM2211" s="290"/>
      <c r="AN2211" s="290"/>
      <c r="AO2211" s="290"/>
    </row>
    <row r="2212" spans="1:41" s="378" customFormat="1" ht="36" customHeight="1">
      <c r="A2212" s="429"/>
      <c r="B2212" s="429"/>
      <c r="C2212" s="474"/>
      <c r="D2212" s="502">
        <f>TrialBalanceB!C31</f>
        <v>0</v>
      </c>
      <c r="E2212" s="502"/>
      <c r="F2212" s="502"/>
      <c r="G2212" s="502"/>
      <c r="H2212" s="502"/>
      <c r="I2212" s="502"/>
      <c r="J2212" s="512"/>
      <c r="L2212" s="435"/>
      <c r="M2212" s="435"/>
      <c r="O2212" s="481">
        <f>-TrialBalanceB!I31</f>
        <v>0</v>
      </c>
      <c r="P2212" s="380"/>
      <c r="Q2212" s="429"/>
      <c r="R2212" s="432" t="str">
        <f t="shared" si="132"/>
        <v>DELETE</v>
      </c>
      <c r="S2212" s="416"/>
      <c r="T2212" s="416"/>
      <c r="U2212" s="416"/>
      <c r="V2212" s="416"/>
      <c r="W2212" s="416"/>
      <c r="X2212" s="416"/>
      <c r="Y2212" s="416"/>
      <c r="Z2212" s="416"/>
      <c r="AA2212" s="416"/>
      <c r="AB2212" s="422"/>
      <c r="AC2212" s="433"/>
      <c r="AD2212" s="416"/>
      <c r="AE2212" s="416"/>
      <c r="AF2212" s="416"/>
      <c r="AG2212" s="416"/>
      <c r="AH2212" s="416"/>
      <c r="AI2212" s="416"/>
      <c r="AJ2212" s="416"/>
      <c r="AK2212" s="416"/>
      <c r="AL2212" s="290"/>
      <c r="AM2212" s="290"/>
      <c r="AN2212" s="290"/>
      <c r="AO2212" s="290"/>
    </row>
    <row r="2213" spans="1:41" s="378" customFormat="1" ht="36" customHeight="1">
      <c r="A2213" s="429"/>
      <c r="B2213" s="429"/>
      <c r="C2213" s="474"/>
      <c r="D2213" s="502">
        <f>TrialBalanceB!C32</f>
        <v>0</v>
      </c>
      <c r="E2213" s="502"/>
      <c r="F2213" s="502"/>
      <c r="G2213" s="502"/>
      <c r="H2213" s="502"/>
      <c r="I2213" s="502"/>
      <c r="J2213" s="512"/>
      <c r="L2213" s="435"/>
      <c r="M2213" s="435"/>
      <c r="O2213" s="481">
        <f>-TrialBalanceB!I32</f>
        <v>0</v>
      </c>
      <c r="P2213" s="380"/>
      <c r="Q2213" s="429"/>
      <c r="R2213" s="432" t="str">
        <f t="shared" si="132"/>
        <v>DELETE</v>
      </c>
      <c r="S2213" s="416"/>
      <c r="T2213" s="416"/>
      <c r="U2213" s="416"/>
      <c r="V2213" s="416"/>
      <c r="W2213" s="416"/>
      <c r="X2213" s="416"/>
      <c r="Y2213" s="416"/>
      <c r="Z2213" s="416"/>
      <c r="AA2213" s="416"/>
      <c r="AB2213" s="422"/>
      <c r="AC2213" s="433"/>
      <c r="AD2213" s="416"/>
      <c r="AE2213" s="416"/>
      <c r="AF2213" s="416"/>
      <c r="AG2213" s="416"/>
      <c r="AH2213" s="416"/>
      <c r="AI2213" s="416"/>
      <c r="AJ2213" s="416"/>
      <c r="AK2213" s="416"/>
      <c r="AL2213" s="290"/>
      <c r="AM2213" s="290"/>
      <c r="AN2213" s="290"/>
      <c r="AO2213" s="290"/>
    </row>
    <row r="2214" spans="1:41" s="378" customFormat="1" ht="9" customHeight="1">
      <c r="A2214" s="429"/>
      <c r="B2214" s="429"/>
      <c r="C2214" s="474"/>
      <c r="D2214" s="502"/>
      <c r="E2214" s="502"/>
      <c r="F2214" s="502"/>
      <c r="G2214" s="502"/>
      <c r="H2214" s="502"/>
      <c r="I2214" s="502"/>
      <c r="J2214" s="512"/>
      <c r="L2214" s="435"/>
      <c r="M2214" s="435"/>
      <c r="O2214" s="482"/>
      <c r="P2214" s="380"/>
      <c r="Q2214" s="429"/>
      <c r="R2214" s="432" t="str">
        <f>R2206</f>
        <v>DELETE</v>
      </c>
      <c r="S2214" s="416"/>
      <c r="T2214" s="416"/>
      <c r="U2214" s="416"/>
      <c r="V2214" s="416"/>
      <c r="W2214" s="416"/>
      <c r="X2214" s="416"/>
      <c r="Y2214" s="416"/>
      <c r="Z2214" s="416"/>
      <c r="AA2214" s="416"/>
      <c r="AB2214" s="422"/>
      <c r="AC2214" s="433"/>
      <c r="AD2214" s="416"/>
      <c r="AE2214" s="416"/>
      <c r="AF2214" s="416"/>
      <c r="AG2214" s="416"/>
      <c r="AH2214" s="416"/>
      <c r="AI2214" s="416"/>
      <c r="AJ2214" s="416"/>
      <c r="AK2214" s="416"/>
      <c r="AL2214" s="290"/>
      <c r="AM2214" s="290"/>
      <c r="AN2214" s="290"/>
      <c r="AO2214" s="290"/>
    </row>
    <row r="2215" spans="1:41" s="378" customFormat="1" ht="9" customHeight="1">
      <c r="A2215" s="429"/>
      <c r="B2215" s="429"/>
      <c r="C2215" s="474"/>
      <c r="D2215" s="502"/>
      <c r="E2215" s="502"/>
      <c r="F2215" s="502"/>
      <c r="G2215" s="502"/>
      <c r="H2215" s="502"/>
      <c r="I2215" s="502"/>
      <c r="J2215" s="512"/>
      <c r="L2215" s="435"/>
      <c r="M2215" s="435"/>
      <c r="O2215" s="396"/>
      <c r="P2215" s="380"/>
      <c r="Q2215" s="429"/>
      <c r="R2215" s="432" t="str">
        <f>R2214</f>
        <v>DELETE</v>
      </c>
      <c r="S2215" s="416"/>
      <c r="T2215" s="416"/>
      <c r="U2215" s="416"/>
      <c r="V2215" s="416"/>
      <c r="W2215" s="416"/>
      <c r="X2215" s="416"/>
      <c r="Y2215" s="416"/>
      <c r="Z2215" s="416"/>
      <c r="AA2215" s="416"/>
      <c r="AB2215" s="422"/>
      <c r="AC2215" s="433"/>
      <c r="AD2215" s="416"/>
      <c r="AE2215" s="416"/>
      <c r="AF2215" s="416"/>
      <c r="AG2215" s="416"/>
      <c r="AH2215" s="416"/>
      <c r="AI2215" s="416"/>
      <c r="AJ2215" s="416"/>
      <c r="AK2215" s="416"/>
      <c r="AL2215" s="290"/>
      <c r="AM2215" s="290"/>
      <c r="AN2215" s="290"/>
      <c r="AO2215" s="290"/>
    </row>
    <row r="2216" spans="1:41" s="378" customFormat="1" ht="9" customHeight="1">
      <c r="A2216" s="429"/>
      <c r="B2216" s="429"/>
      <c r="C2216" s="474"/>
      <c r="D2216" s="502"/>
      <c r="E2216" s="502"/>
      <c r="F2216" s="502"/>
      <c r="G2216" s="502"/>
      <c r="H2216" s="502"/>
      <c r="I2216" s="502"/>
      <c r="J2216" s="512"/>
      <c r="L2216" s="435"/>
      <c r="M2216" s="435"/>
      <c r="O2216" s="381"/>
      <c r="P2216" s="380"/>
      <c r="Q2216" s="429"/>
      <c r="R2216" s="432" t="str">
        <f>R2215</f>
        <v>DELETE</v>
      </c>
      <c r="S2216" s="416"/>
      <c r="T2216" s="416"/>
      <c r="U2216" s="416"/>
      <c r="V2216" s="416"/>
      <c r="W2216" s="416"/>
      <c r="X2216" s="416"/>
      <c r="Y2216" s="416"/>
      <c r="Z2216" s="416"/>
      <c r="AA2216" s="416"/>
      <c r="AB2216" s="422"/>
      <c r="AC2216" s="433"/>
      <c r="AD2216" s="416"/>
      <c r="AE2216" s="416"/>
      <c r="AF2216" s="416"/>
      <c r="AG2216" s="416"/>
      <c r="AH2216" s="416"/>
      <c r="AI2216" s="416"/>
      <c r="AJ2216" s="416"/>
      <c r="AK2216" s="416"/>
      <c r="AL2216" s="290"/>
      <c r="AM2216" s="290"/>
      <c r="AN2216" s="290"/>
      <c r="AO2216" s="290"/>
    </row>
    <row r="2217" spans="1:41" s="378" customFormat="1" ht="36" customHeight="1">
      <c r="A2217" s="429"/>
      <c r="B2217" s="429"/>
      <c r="C2217" s="474"/>
      <c r="D2217" s="502"/>
      <c r="E2217" s="502"/>
      <c r="F2217" s="502"/>
      <c r="G2217" s="502"/>
      <c r="H2217" s="502"/>
      <c r="I2217" s="502"/>
      <c r="J2217" s="512"/>
      <c r="L2217" s="435"/>
      <c r="M2217" s="435"/>
      <c r="O2217" s="381">
        <f>SUM(S2186:S2206)</f>
        <v>0</v>
      </c>
      <c r="P2217" s="380"/>
      <c r="Q2217" s="429"/>
      <c r="R2217" s="432" t="str">
        <f>R2206</f>
        <v>DELETE</v>
      </c>
      <c r="S2217" s="416"/>
      <c r="T2217" s="416"/>
      <c r="U2217" s="416"/>
      <c r="V2217" s="416"/>
      <c r="W2217" s="416"/>
      <c r="X2217" s="416"/>
      <c r="Y2217" s="416"/>
      <c r="Z2217" s="416"/>
      <c r="AA2217" s="416"/>
      <c r="AB2217" s="422"/>
      <c r="AC2217" s="433"/>
      <c r="AD2217" s="416"/>
      <c r="AE2217" s="416"/>
      <c r="AF2217" s="416"/>
      <c r="AG2217" s="416"/>
      <c r="AH2217" s="416"/>
      <c r="AI2217" s="416"/>
      <c r="AJ2217" s="416"/>
      <c r="AK2217" s="416"/>
      <c r="AL2217" s="290"/>
      <c r="AM2217" s="290"/>
      <c r="AN2217" s="290"/>
      <c r="AO2217" s="290"/>
    </row>
    <row r="2218" spans="1:41" s="378" customFormat="1" ht="36" customHeight="1">
      <c r="A2218" s="429"/>
      <c r="B2218" s="429"/>
      <c r="C2218" s="474"/>
      <c r="D2218" s="502"/>
      <c r="E2218" s="502"/>
      <c r="F2218" s="502"/>
      <c r="G2218" s="502"/>
      <c r="H2218" s="502"/>
      <c r="I2218" s="502"/>
      <c r="J2218" s="512"/>
      <c r="L2218" s="435"/>
      <c r="M2218" s="435"/>
      <c r="O2218" s="381"/>
      <c r="P2218" s="380"/>
      <c r="Q2218" s="429"/>
      <c r="R2218" s="432" t="str">
        <f>R2217</f>
        <v>DELETE</v>
      </c>
      <c r="S2218" s="416"/>
      <c r="T2218" s="416"/>
      <c r="U2218" s="416"/>
      <c r="V2218" s="416"/>
      <c r="W2218" s="416"/>
      <c r="X2218" s="416"/>
      <c r="Y2218" s="416"/>
      <c r="Z2218" s="416"/>
      <c r="AA2218" s="416"/>
      <c r="AB2218" s="422"/>
      <c r="AC2218" s="433"/>
      <c r="AD2218" s="416"/>
      <c r="AE2218" s="416"/>
      <c r="AF2218" s="416"/>
      <c r="AG2218" s="416"/>
      <c r="AH2218" s="416"/>
      <c r="AI2218" s="416"/>
      <c r="AJ2218" s="416"/>
      <c r="AK2218" s="416"/>
      <c r="AL2218" s="290"/>
      <c r="AM2218" s="290"/>
      <c r="AN2218" s="290"/>
      <c r="AO2218" s="290"/>
    </row>
    <row r="2219" spans="1:41" s="378" customFormat="1" ht="36" customHeight="1">
      <c r="A2219" s="429"/>
      <c r="B2219" s="429"/>
      <c r="D2219" s="501" t="s">
        <v>1047</v>
      </c>
      <c r="E2219" s="502"/>
      <c r="F2219" s="502"/>
      <c r="G2219" s="502"/>
      <c r="H2219" s="502"/>
      <c r="I2219" s="502"/>
      <c r="J2219" s="512"/>
      <c r="L2219" s="435"/>
      <c r="M2219" s="435"/>
      <c r="O2219" s="381">
        <f>SUM(O2221:O2250)</f>
        <v>0</v>
      </c>
      <c r="P2219" s="380"/>
      <c r="Q2219" s="429"/>
      <c r="R2219" s="432" t="str">
        <f t="shared" ref="R2219" si="133">IF(R$2174="DELETE","DELETE",IF(O2219=0,"DELETE"," "))</f>
        <v>DELETE</v>
      </c>
      <c r="S2219" s="419">
        <f>-O2219</f>
        <v>0</v>
      </c>
      <c r="T2219" s="419"/>
      <c r="U2219" s="419"/>
      <c r="V2219" s="419"/>
      <c r="W2219" s="419"/>
      <c r="X2219" s="419"/>
      <c r="Y2219" s="416"/>
      <c r="Z2219" s="416"/>
      <c r="AA2219" s="416"/>
      <c r="AB2219" s="422"/>
      <c r="AC2219" s="433"/>
      <c r="AD2219" s="416"/>
      <c r="AE2219" s="416"/>
      <c r="AF2219" s="416"/>
      <c r="AG2219" s="416"/>
      <c r="AH2219" s="416"/>
      <c r="AI2219" s="416"/>
      <c r="AJ2219" s="416"/>
      <c r="AK2219" s="416"/>
      <c r="AL2219" s="290"/>
      <c r="AM2219" s="290"/>
      <c r="AN2219" s="290"/>
      <c r="AO2219" s="290"/>
    </row>
    <row r="2220" spans="1:41" s="378" customFormat="1" ht="9" customHeight="1">
      <c r="A2220" s="429"/>
      <c r="B2220" s="429"/>
      <c r="C2220" s="474"/>
      <c r="D2220" s="502"/>
      <c r="E2220" s="502"/>
      <c r="F2220" s="502"/>
      <c r="G2220" s="502"/>
      <c r="H2220" s="502"/>
      <c r="I2220" s="502"/>
      <c r="J2220" s="512"/>
      <c r="L2220" s="435"/>
      <c r="M2220" s="435"/>
      <c r="O2220" s="381"/>
      <c r="P2220" s="380"/>
      <c r="Q2220" s="429"/>
      <c r="R2220" s="432" t="str">
        <f>R2219</f>
        <v>DELETE</v>
      </c>
      <c r="S2220" s="416"/>
      <c r="T2220" s="416"/>
      <c r="U2220" s="416"/>
      <c r="V2220" s="416"/>
      <c r="W2220" s="416"/>
      <c r="X2220" s="416"/>
      <c r="Y2220" s="416"/>
      <c r="Z2220" s="416"/>
      <c r="AA2220" s="416"/>
      <c r="AB2220" s="422"/>
      <c r="AC2220" s="433"/>
      <c r="AD2220" s="416"/>
      <c r="AE2220" s="416"/>
      <c r="AF2220" s="416"/>
      <c r="AG2220" s="416"/>
      <c r="AH2220" s="416"/>
      <c r="AI2220" s="416"/>
      <c r="AJ2220" s="416"/>
      <c r="AK2220" s="416"/>
      <c r="AL2220" s="290"/>
      <c r="AM2220" s="290"/>
      <c r="AN2220" s="290"/>
      <c r="AO2220" s="290"/>
    </row>
    <row r="2221" spans="1:41" s="378" customFormat="1" ht="9" customHeight="1">
      <c r="A2221" s="429"/>
      <c r="B2221" s="429"/>
      <c r="C2221" s="474"/>
      <c r="D2221" s="502"/>
      <c r="E2221" s="502"/>
      <c r="F2221" s="502"/>
      <c r="G2221" s="502"/>
      <c r="H2221" s="502"/>
      <c r="I2221" s="502"/>
      <c r="J2221" s="512"/>
      <c r="L2221" s="435"/>
      <c r="M2221" s="435"/>
      <c r="O2221" s="480"/>
      <c r="P2221" s="380"/>
      <c r="Q2221" s="429"/>
      <c r="R2221" s="432" t="str">
        <f>R2220</f>
        <v>DELETE</v>
      </c>
      <c r="S2221" s="416"/>
      <c r="T2221" s="416"/>
      <c r="U2221" s="416"/>
      <c r="V2221" s="416"/>
      <c r="W2221" s="416"/>
      <c r="X2221" s="416"/>
      <c r="Y2221" s="416"/>
      <c r="Z2221" s="416"/>
      <c r="AA2221" s="416"/>
      <c r="AB2221" s="422"/>
      <c r="AC2221" s="433"/>
      <c r="AD2221" s="416"/>
      <c r="AE2221" s="416"/>
      <c r="AF2221" s="416"/>
      <c r="AG2221" s="416"/>
      <c r="AH2221" s="416"/>
      <c r="AI2221" s="416"/>
      <c r="AJ2221" s="416"/>
      <c r="AK2221" s="416"/>
      <c r="AL2221" s="290"/>
      <c r="AM2221" s="290"/>
      <c r="AN2221" s="290"/>
      <c r="AO2221" s="290"/>
    </row>
    <row r="2222" spans="1:41" s="378" customFormat="1" ht="36" customHeight="1">
      <c r="A2222" s="429"/>
      <c r="B2222" s="429"/>
      <c r="C2222" s="474"/>
      <c r="D2222" s="502" t="s">
        <v>256</v>
      </c>
      <c r="E2222" s="502"/>
      <c r="F2222" s="502"/>
      <c r="G2222" s="502"/>
      <c r="H2222" s="502"/>
      <c r="I2222" s="502"/>
      <c r="J2222" s="512"/>
      <c r="L2222" s="435"/>
      <c r="M2222" s="435"/>
      <c r="O2222" s="481">
        <f>TrialBalanceB!I39</f>
        <v>0</v>
      </c>
      <c r="P2222" s="380"/>
      <c r="Q2222" s="429"/>
      <c r="R2222" s="432" t="str">
        <f t="shared" ref="R2222:R2249" si="134">IF(R$2174="DELETE","DELETE",IF(O2222=0,"DELETE"," "))</f>
        <v>DELETE</v>
      </c>
      <c r="S2222" s="416"/>
      <c r="T2222" s="416"/>
      <c r="U2222" s="416"/>
      <c r="V2222" s="416"/>
      <c r="W2222" s="416"/>
      <c r="X2222" s="416"/>
      <c r="Y2222" s="416"/>
      <c r="Z2222" s="416"/>
      <c r="AA2222" s="416"/>
      <c r="AB2222" s="422"/>
      <c r="AC2222" s="433"/>
      <c r="AD2222" s="416"/>
      <c r="AE2222" s="416"/>
      <c r="AF2222" s="416"/>
      <c r="AG2222" s="416"/>
      <c r="AH2222" s="416"/>
      <c r="AI2222" s="416"/>
      <c r="AJ2222" s="416"/>
      <c r="AK2222" s="416"/>
      <c r="AL2222" s="290"/>
      <c r="AM2222" s="290"/>
      <c r="AN2222" s="290"/>
      <c r="AO2222" s="290"/>
    </row>
    <row r="2223" spans="1:41" s="378" customFormat="1" ht="36" customHeight="1">
      <c r="A2223" s="429"/>
      <c r="B2223" s="429"/>
      <c r="C2223" s="474"/>
      <c r="D2223" s="502" t="s">
        <v>629</v>
      </c>
      <c r="E2223" s="502"/>
      <c r="F2223" s="502"/>
      <c r="G2223" s="502"/>
      <c r="H2223" s="502"/>
      <c r="I2223" s="502"/>
      <c r="J2223" s="512"/>
      <c r="L2223" s="435"/>
      <c r="M2223" s="435"/>
      <c r="O2223" s="481">
        <f>TrialBalanceB!I40</f>
        <v>0</v>
      </c>
      <c r="P2223" s="380"/>
      <c r="Q2223" s="429"/>
      <c r="R2223" s="432" t="str">
        <f t="shared" si="134"/>
        <v>DELETE</v>
      </c>
      <c r="S2223" s="416"/>
      <c r="T2223" s="416"/>
      <c r="U2223" s="416"/>
      <c r="V2223" s="416"/>
      <c r="W2223" s="416"/>
      <c r="X2223" s="416"/>
      <c r="Y2223" s="416"/>
      <c r="Z2223" s="416"/>
      <c r="AA2223" s="416"/>
      <c r="AB2223" s="422"/>
      <c r="AC2223" s="433"/>
      <c r="AD2223" s="416"/>
      <c r="AE2223" s="416"/>
      <c r="AF2223" s="416"/>
      <c r="AG2223" s="416"/>
      <c r="AH2223" s="416"/>
      <c r="AI2223" s="416"/>
      <c r="AJ2223" s="416"/>
      <c r="AK2223" s="416"/>
      <c r="AL2223" s="290"/>
      <c r="AM2223" s="290"/>
      <c r="AN2223" s="290"/>
      <c r="AO2223" s="290"/>
    </row>
    <row r="2224" spans="1:41" s="378" customFormat="1" ht="36" customHeight="1">
      <c r="A2224" s="429"/>
      <c r="B2224" s="429"/>
      <c r="C2224" s="474"/>
      <c r="D2224" s="502" t="s">
        <v>709</v>
      </c>
      <c r="E2224" s="502"/>
      <c r="F2224" s="502"/>
      <c r="G2224" s="502"/>
      <c r="H2224" s="502"/>
      <c r="I2224" s="502"/>
      <c r="J2224" s="512"/>
      <c r="L2224" s="435"/>
      <c r="M2224" s="435"/>
      <c r="O2224" s="481">
        <f>TrialBalanceB!I67</f>
        <v>0</v>
      </c>
      <c r="P2224" s="380"/>
      <c r="Q2224" s="429"/>
      <c r="R2224" s="432" t="str">
        <f t="shared" si="134"/>
        <v>DELETE</v>
      </c>
      <c r="S2224" s="416"/>
      <c r="T2224" s="416"/>
      <c r="U2224" s="416"/>
      <c r="V2224" s="416"/>
      <c r="W2224" s="416"/>
      <c r="X2224" s="416"/>
      <c r="Y2224" s="416"/>
      <c r="Z2224" s="416"/>
      <c r="AA2224" s="416"/>
      <c r="AB2224" s="422"/>
      <c r="AC2224" s="433"/>
      <c r="AD2224" s="416"/>
      <c r="AE2224" s="416"/>
      <c r="AF2224" s="416"/>
      <c r="AG2224" s="416"/>
      <c r="AH2224" s="416"/>
      <c r="AI2224" s="416"/>
      <c r="AJ2224" s="416"/>
      <c r="AK2224" s="416"/>
      <c r="AL2224" s="290"/>
      <c r="AM2224" s="290"/>
      <c r="AN2224" s="290"/>
      <c r="AO2224" s="290"/>
    </row>
    <row r="2225" spans="1:41" s="378" customFormat="1" ht="36" customHeight="1">
      <c r="A2225" s="429"/>
      <c r="B2225" s="429"/>
      <c r="C2225" s="474"/>
      <c r="D2225" s="502" t="s">
        <v>257</v>
      </c>
      <c r="E2225" s="502"/>
      <c r="F2225" s="502"/>
      <c r="G2225" s="502"/>
      <c r="H2225" s="502"/>
      <c r="I2225" s="502"/>
      <c r="J2225" s="512"/>
      <c r="L2225" s="435"/>
      <c r="M2225" s="435"/>
      <c r="O2225" s="481">
        <f>TrialBalanceB!I41</f>
        <v>0</v>
      </c>
      <c r="P2225" s="380"/>
      <c r="Q2225" s="429"/>
      <c r="R2225" s="432" t="str">
        <f t="shared" si="134"/>
        <v>DELETE</v>
      </c>
      <c r="S2225" s="416"/>
      <c r="T2225" s="416"/>
      <c r="U2225" s="416"/>
      <c r="V2225" s="416"/>
      <c r="W2225" s="416"/>
      <c r="X2225" s="416"/>
      <c r="Y2225" s="416"/>
      <c r="Z2225" s="416"/>
      <c r="AA2225" s="416"/>
      <c r="AB2225" s="422"/>
      <c r="AC2225" s="433"/>
      <c r="AD2225" s="416"/>
      <c r="AE2225" s="416"/>
      <c r="AF2225" s="416"/>
      <c r="AG2225" s="416"/>
      <c r="AH2225" s="416"/>
      <c r="AI2225" s="416"/>
      <c r="AJ2225" s="416"/>
      <c r="AK2225" s="416"/>
      <c r="AL2225" s="290"/>
      <c r="AM2225" s="290"/>
      <c r="AN2225" s="290"/>
      <c r="AO2225" s="290"/>
    </row>
    <row r="2226" spans="1:41" s="378" customFormat="1" ht="36" customHeight="1">
      <c r="A2226" s="429"/>
      <c r="B2226" s="429"/>
      <c r="C2226" s="474"/>
      <c r="D2226" s="502" t="s">
        <v>258</v>
      </c>
      <c r="E2226" s="502"/>
      <c r="F2226" s="502"/>
      <c r="G2226" s="502"/>
      <c r="H2226" s="502"/>
      <c r="I2226" s="502"/>
      <c r="J2226" s="512"/>
      <c r="K2226" s="378">
        <f>C$586</f>
        <v>3.3000000000000003</v>
      </c>
      <c r="L2226" s="435"/>
      <c r="M2226" s="435"/>
      <c r="O2226" s="481">
        <f>SUM(TrialBalanceB!I43:I44)</f>
        <v>0</v>
      </c>
      <c r="P2226" s="380"/>
      <c r="Q2226" s="429"/>
      <c r="R2226" s="432" t="str">
        <f t="shared" si="134"/>
        <v>DELETE</v>
      </c>
      <c r="S2226" s="416"/>
      <c r="T2226" s="416"/>
      <c r="U2226" s="416"/>
      <c r="V2226" s="416"/>
      <c r="W2226" s="416"/>
      <c r="X2226" s="416"/>
      <c r="Y2226" s="416"/>
      <c r="Z2226" s="416"/>
      <c r="AA2226" s="416"/>
      <c r="AB2226" s="422"/>
      <c r="AC2226" s="433"/>
      <c r="AD2226" s="416"/>
      <c r="AE2226" s="416"/>
      <c r="AF2226" s="416"/>
      <c r="AG2226" s="416"/>
      <c r="AH2226" s="416"/>
      <c r="AI2226" s="416"/>
      <c r="AJ2226" s="416"/>
      <c r="AK2226" s="416"/>
      <c r="AL2226" s="290"/>
      <c r="AM2226" s="290"/>
      <c r="AN2226" s="290"/>
      <c r="AO2226" s="290"/>
    </row>
    <row r="2227" spans="1:41" s="378" customFormat="1" ht="36" customHeight="1">
      <c r="A2227" s="429"/>
      <c r="B2227" s="429"/>
      <c r="C2227" s="474"/>
      <c r="D2227" s="502" t="s">
        <v>447</v>
      </c>
      <c r="E2227" s="502"/>
      <c r="F2227" s="502"/>
      <c r="G2227" s="502"/>
      <c r="H2227" s="502"/>
      <c r="I2227" s="502"/>
      <c r="J2227" s="512"/>
      <c r="L2227" s="435"/>
      <c r="M2227" s="435"/>
      <c r="O2227" s="481">
        <f>TrialBalanceB!I45</f>
        <v>0</v>
      </c>
      <c r="P2227" s="380"/>
      <c r="Q2227" s="429"/>
      <c r="R2227" s="432" t="str">
        <f t="shared" si="134"/>
        <v>DELETE</v>
      </c>
      <c r="S2227" s="420"/>
      <c r="T2227" s="420"/>
      <c r="U2227" s="420"/>
      <c r="V2227" s="420"/>
      <c r="W2227" s="420"/>
      <c r="X2227" s="420"/>
      <c r="Y2227" s="416"/>
      <c r="Z2227" s="416"/>
      <c r="AA2227" s="416"/>
      <c r="AB2227" s="422"/>
      <c r="AC2227" s="433"/>
      <c r="AD2227" s="416"/>
      <c r="AE2227" s="416"/>
      <c r="AF2227" s="416"/>
      <c r="AG2227" s="416"/>
      <c r="AH2227" s="416"/>
      <c r="AI2227" s="416"/>
      <c r="AJ2227" s="416"/>
      <c r="AK2227" s="416"/>
      <c r="AL2227" s="290"/>
      <c r="AM2227" s="290"/>
      <c r="AN2227" s="290"/>
      <c r="AO2227" s="290"/>
    </row>
    <row r="2228" spans="1:41" s="378" customFormat="1" ht="36" customHeight="1">
      <c r="A2228" s="429"/>
      <c r="B2228" s="429"/>
      <c r="C2228" s="474"/>
      <c r="D2228" s="502" t="s">
        <v>720</v>
      </c>
      <c r="E2228" s="502"/>
      <c r="F2228" s="502"/>
      <c r="G2228" s="502"/>
      <c r="H2228" s="502"/>
      <c r="I2228" s="502"/>
      <c r="J2228" s="512"/>
      <c r="L2228" s="435"/>
      <c r="M2228" s="435"/>
      <c r="O2228" s="481">
        <f>TrialBalanceB!I46</f>
        <v>0</v>
      </c>
      <c r="P2228" s="380"/>
      <c r="Q2228" s="429"/>
      <c r="R2228" s="432" t="str">
        <f t="shared" si="134"/>
        <v>DELETE</v>
      </c>
      <c r="S2228" s="416"/>
      <c r="T2228" s="416"/>
      <c r="U2228" s="416"/>
      <c r="V2228" s="416"/>
      <c r="W2228" s="416"/>
      <c r="X2228" s="416"/>
      <c r="Y2228" s="416"/>
      <c r="Z2228" s="416"/>
      <c r="AA2228" s="416"/>
      <c r="AB2228" s="422"/>
      <c r="AC2228" s="433"/>
      <c r="AD2228" s="416"/>
      <c r="AE2228" s="416"/>
      <c r="AF2228" s="416"/>
      <c r="AG2228" s="416"/>
      <c r="AH2228" s="416"/>
      <c r="AI2228" s="416"/>
      <c r="AJ2228" s="416"/>
      <c r="AK2228" s="416"/>
      <c r="AL2228" s="290"/>
      <c r="AM2228" s="290"/>
      <c r="AN2228" s="290"/>
      <c r="AO2228" s="290"/>
    </row>
    <row r="2229" spans="1:41" s="378" customFormat="1" ht="36" customHeight="1">
      <c r="A2229" s="429"/>
      <c r="B2229" s="429"/>
      <c r="C2229" s="474"/>
      <c r="D2229" s="502" t="s">
        <v>65</v>
      </c>
      <c r="E2229" s="502"/>
      <c r="F2229" s="502"/>
      <c r="G2229" s="502"/>
      <c r="H2229" s="502"/>
      <c r="I2229" s="502"/>
      <c r="J2229" s="512"/>
      <c r="L2229" s="435"/>
      <c r="M2229" s="435"/>
      <c r="O2229" s="481">
        <f>TrialBalanceB!I47</f>
        <v>0</v>
      </c>
      <c r="P2229" s="380"/>
      <c r="Q2229" s="429"/>
      <c r="R2229" s="432" t="str">
        <f t="shared" si="134"/>
        <v>DELETE</v>
      </c>
      <c r="S2229" s="416"/>
      <c r="T2229" s="416"/>
      <c r="U2229" s="416"/>
      <c r="V2229" s="416"/>
      <c r="W2229" s="416"/>
      <c r="X2229" s="416"/>
      <c r="Y2229" s="416"/>
      <c r="Z2229" s="416"/>
      <c r="AA2229" s="416"/>
      <c r="AB2229" s="422"/>
      <c r="AC2229" s="433"/>
      <c r="AD2229" s="416"/>
      <c r="AE2229" s="416"/>
      <c r="AF2229" s="416"/>
      <c r="AG2229" s="416"/>
      <c r="AH2229" s="416"/>
      <c r="AI2229" s="416"/>
      <c r="AJ2229" s="416"/>
      <c r="AK2229" s="416"/>
      <c r="AL2229" s="290"/>
      <c r="AM2229" s="290"/>
      <c r="AN2229" s="290"/>
      <c r="AO2229" s="290"/>
    </row>
    <row r="2230" spans="1:41" s="378" customFormat="1" ht="36" customHeight="1">
      <c r="A2230" s="429"/>
      <c r="B2230" s="429"/>
      <c r="C2230" s="474"/>
      <c r="D2230" s="502" t="s">
        <v>259</v>
      </c>
      <c r="E2230" s="502"/>
      <c r="F2230" s="502"/>
      <c r="G2230" s="502"/>
      <c r="H2230" s="502"/>
      <c r="I2230" s="502"/>
      <c r="J2230" s="512"/>
      <c r="L2230" s="435"/>
      <c r="M2230" s="435"/>
      <c r="O2230" s="481">
        <f>TrialBalanceB!I48</f>
        <v>0</v>
      </c>
      <c r="P2230" s="380"/>
      <c r="Q2230" s="429"/>
      <c r="R2230" s="432" t="str">
        <f t="shared" si="134"/>
        <v>DELETE</v>
      </c>
      <c r="S2230" s="416"/>
      <c r="T2230" s="416"/>
      <c r="U2230" s="416"/>
      <c r="V2230" s="416"/>
      <c r="W2230" s="416"/>
      <c r="X2230" s="416"/>
      <c r="Y2230" s="416"/>
      <c r="Z2230" s="416"/>
      <c r="AA2230" s="416"/>
      <c r="AB2230" s="422"/>
      <c r="AC2230" s="433"/>
      <c r="AD2230" s="416"/>
      <c r="AE2230" s="416"/>
      <c r="AF2230" s="416"/>
      <c r="AG2230" s="416"/>
      <c r="AH2230" s="416"/>
      <c r="AI2230" s="416"/>
      <c r="AJ2230" s="416"/>
      <c r="AK2230" s="416"/>
      <c r="AL2230" s="290"/>
      <c r="AM2230" s="290"/>
      <c r="AN2230" s="290"/>
      <c r="AO2230" s="290"/>
    </row>
    <row r="2231" spans="1:41" s="378" customFormat="1" ht="36" customHeight="1">
      <c r="A2231" s="429"/>
      <c r="B2231" s="429"/>
      <c r="C2231" s="474"/>
      <c r="D2231" s="502" t="s">
        <v>464</v>
      </c>
      <c r="E2231" s="502"/>
      <c r="F2231" s="502"/>
      <c r="G2231" s="502"/>
      <c r="H2231" s="502"/>
      <c r="I2231" s="502"/>
      <c r="J2231" s="512"/>
      <c r="L2231" s="435"/>
      <c r="M2231" s="435"/>
      <c r="O2231" s="481">
        <f>SUM(TrialBalanceB!I49:I50)</f>
        <v>0</v>
      </c>
      <c r="P2231" s="380"/>
      <c r="Q2231" s="429"/>
      <c r="R2231" s="432" t="str">
        <f t="shared" si="134"/>
        <v>DELETE</v>
      </c>
      <c r="S2231" s="416"/>
      <c r="T2231" s="416"/>
      <c r="U2231" s="416"/>
      <c r="V2231" s="416"/>
      <c r="W2231" s="416"/>
      <c r="X2231" s="416"/>
      <c r="Y2231" s="416"/>
      <c r="Z2231" s="416"/>
      <c r="AA2231" s="416"/>
      <c r="AB2231" s="422"/>
      <c r="AC2231" s="433"/>
      <c r="AD2231" s="416"/>
      <c r="AE2231" s="416"/>
      <c r="AF2231" s="416"/>
      <c r="AG2231" s="416"/>
      <c r="AH2231" s="416"/>
      <c r="AI2231" s="416"/>
      <c r="AJ2231" s="416"/>
      <c r="AK2231" s="416"/>
      <c r="AL2231" s="290"/>
      <c r="AM2231" s="290"/>
      <c r="AN2231" s="290"/>
      <c r="AO2231" s="290"/>
    </row>
    <row r="2232" spans="1:41" s="378" customFormat="1" ht="36" customHeight="1">
      <c r="A2232" s="429"/>
      <c r="B2232" s="429"/>
      <c r="C2232" s="474"/>
      <c r="D2232" s="502" t="s">
        <v>240</v>
      </c>
      <c r="E2232" s="502"/>
      <c r="F2232" s="502"/>
      <c r="G2232" s="502"/>
      <c r="H2232" s="502"/>
      <c r="I2232" s="502"/>
      <c r="J2232" s="512"/>
      <c r="L2232" s="435"/>
      <c r="M2232" s="435"/>
      <c r="O2232" s="481">
        <f>TrialBalanceB!I51</f>
        <v>0</v>
      </c>
      <c r="P2232" s="380"/>
      <c r="Q2232" s="429"/>
      <c r="R2232" s="432" t="str">
        <f t="shared" si="134"/>
        <v>DELETE</v>
      </c>
      <c r="S2232" s="416"/>
      <c r="T2232" s="416"/>
      <c r="U2232" s="416"/>
      <c r="V2232" s="416"/>
      <c r="W2232" s="416"/>
      <c r="X2232" s="416"/>
      <c r="Y2232" s="416"/>
      <c r="Z2232" s="416"/>
      <c r="AA2232" s="416"/>
      <c r="AB2232" s="422"/>
      <c r="AC2232" s="433"/>
      <c r="AD2232" s="416"/>
      <c r="AE2232" s="416"/>
      <c r="AF2232" s="416"/>
      <c r="AG2232" s="416"/>
      <c r="AH2232" s="416"/>
      <c r="AI2232" s="416"/>
      <c r="AJ2232" s="416"/>
      <c r="AK2232" s="416"/>
      <c r="AL2232" s="290"/>
      <c r="AM2232" s="290"/>
      <c r="AN2232" s="290"/>
      <c r="AO2232" s="290"/>
    </row>
    <row r="2233" spans="1:41" s="378" customFormat="1" ht="36" customHeight="1">
      <c r="A2233" s="429"/>
      <c r="B2233" s="429"/>
      <c r="C2233" s="474"/>
      <c r="D2233" s="502" t="s">
        <v>448</v>
      </c>
      <c r="E2233" s="502"/>
      <c r="F2233" s="502"/>
      <c r="G2233" s="502"/>
      <c r="H2233" s="502"/>
      <c r="I2233" s="502"/>
      <c r="J2233" s="512"/>
      <c r="L2233" s="435"/>
      <c r="M2233" s="435"/>
      <c r="O2233" s="481">
        <f>SUM(TrialBalanceB!I53:I57)</f>
        <v>0</v>
      </c>
      <c r="P2233" s="380"/>
      <c r="Q2233" s="429"/>
      <c r="R2233" s="432" t="str">
        <f t="shared" si="134"/>
        <v>DELETE</v>
      </c>
      <c r="S2233" s="416"/>
      <c r="T2233" s="416"/>
      <c r="U2233" s="416"/>
      <c r="V2233" s="416"/>
      <c r="W2233" s="416"/>
      <c r="X2233" s="416"/>
      <c r="Y2233" s="416"/>
      <c r="Z2233" s="416"/>
      <c r="AA2233" s="416"/>
      <c r="AB2233" s="422"/>
      <c r="AC2233" s="433"/>
      <c r="AD2233" s="416"/>
      <c r="AE2233" s="416"/>
      <c r="AF2233" s="416"/>
      <c r="AG2233" s="416"/>
      <c r="AH2233" s="416"/>
      <c r="AI2233" s="416"/>
      <c r="AJ2233" s="416"/>
      <c r="AK2233" s="416"/>
      <c r="AL2233" s="290"/>
      <c r="AM2233" s="290"/>
      <c r="AN2233" s="290"/>
      <c r="AO2233" s="290"/>
    </row>
    <row r="2234" spans="1:41" s="378" customFormat="1" ht="36" customHeight="1">
      <c r="A2234" s="429"/>
      <c r="B2234" s="429"/>
      <c r="C2234" s="474"/>
      <c r="D2234" s="502" t="s">
        <v>433</v>
      </c>
      <c r="E2234" s="502"/>
      <c r="F2234" s="502"/>
      <c r="G2234" s="502"/>
      <c r="H2234" s="502"/>
      <c r="I2234" s="502"/>
      <c r="J2234" s="512"/>
      <c r="K2234" s="378">
        <f>FS!C$553</f>
        <v>3.2</v>
      </c>
      <c r="L2234" s="435"/>
      <c r="M2234" s="435"/>
      <c r="O2234" s="481">
        <f>SUM(TrialBalanceB!I59:I61)</f>
        <v>0</v>
      </c>
      <c r="P2234" s="380"/>
      <c r="Q2234" s="429"/>
      <c r="R2234" s="432" t="str">
        <f t="shared" si="134"/>
        <v>DELETE</v>
      </c>
      <c r="S2234" s="416"/>
      <c r="T2234" s="416"/>
      <c r="U2234" s="416"/>
      <c r="V2234" s="416"/>
      <c r="W2234" s="416"/>
      <c r="X2234" s="416"/>
      <c r="Y2234" s="416"/>
      <c r="Z2234" s="416"/>
      <c r="AA2234" s="416"/>
      <c r="AB2234" s="422"/>
      <c r="AC2234" s="433"/>
      <c r="AD2234" s="416"/>
      <c r="AE2234" s="416"/>
      <c r="AF2234" s="416"/>
      <c r="AG2234" s="416"/>
      <c r="AH2234" s="416"/>
      <c r="AI2234" s="416"/>
      <c r="AJ2234" s="416"/>
      <c r="AK2234" s="416"/>
      <c r="AL2234" s="290"/>
      <c r="AM2234" s="290"/>
      <c r="AN2234" s="290"/>
      <c r="AO2234" s="290"/>
    </row>
    <row r="2235" spans="1:41" s="378" customFormat="1" ht="36" customHeight="1">
      <c r="A2235" s="429"/>
      <c r="B2235" s="429"/>
      <c r="C2235" s="474"/>
      <c r="D2235" s="502" t="s">
        <v>68</v>
      </c>
      <c r="E2235" s="502"/>
      <c r="F2235" s="502"/>
      <c r="G2235" s="502"/>
      <c r="H2235" s="502"/>
      <c r="I2235" s="502"/>
      <c r="J2235" s="512"/>
      <c r="L2235" s="435"/>
      <c r="M2235" s="435"/>
      <c r="O2235" s="481">
        <f>TrialBalanceB!I62</f>
        <v>0</v>
      </c>
      <c r="P2235" s="380"/>
      <c r="Q2235" s="429"/>
      <c r="R2235" s="432" t="str">
        <f t="shared" si="134"/>
        <v>DELETE</v>
      </c>
      <c r="S2235" s="416"/>
      <c r="T2235" s="416"/>
      <c r="U2235" s="416"/>
      <c r="V2235" s="416"/>
      <c r="W2235" s="416"/>
      <c r="X2235" s="416"/>
      <c r="Y2235" s="416"/>
      <c r="Z2235" s="416"/>
      <c r="AA2235" s="416"/>
      <c r="AB2235" s="422"/>
      <c r="AC2235" s="433"/>
      <c r="AD2235" s="416"/>
      <c r="AE2235" s="416"/>
      <c r="AF2235" s="416"/>
      <c r="AG2235" s="416"/>
      <c r="AH2235" s="416"/>
      <c r="AI2235" s="416"/>
      <c r="AJ2235" s="416"/>
      <c r="AK2235" s="416"/>
      <c r="AL2235" s="290"/>
      <c r="AM2235" s="290"/>
      <c r="AN2235" s="290"/>
      <c r="AO2235" s="290"/>
    </row>
    <row r="2236" spans="1:41" s="378" customFormat="1" ht="36" customHeight="1">
      <c r="A2236" s="429"/>
      <c r="B2236" s="429"/>
      <c r="C2236" s="474"/>
      <c r="D2236" s="502" t="s">
        <v>241</v>
      </c>
      <c r="E2236" s="502"/>
      <c r="F2236" s="502"/>
      <c r="G2236" s="502"/>
      <c r="H2236" s="502"/>
      <c r="I2236" s="502"/>
      <c r="J2236" s="512"/>
      <c r="L2236" s="435"/>
      <c r="M2236" s="435"/>
      <c r="O2236" s="481">
        <f>SUM(TrialBalanceB!I63:I65)</f>
        <v>0</v>
      </c>
      <c r="P2236" s="380"/>
      <c r="Q2236" s="429"/>
      <c r="R2236" s="432" t="str">
        <f t="shared" si="134"/>
        <v>DELETE</v>
      </c>
      <c r="S2236" s="416"/>
      <c r="T2236" s="416"/>
      <c r="U2236" s="416"/>
      <c r="V2236" s="416"/>
      <c r="W2236" s="416"/>
      <c r="X2236" s="416"/>
      <c r="Y2236" s="416"/>
      <c r="Z2236" s="416"/>
      <c r="AA2236" s="416"/>
      <c r="AB2236" s="422"/>
      <c r="AC2236" s="433"/>
      <c r="AD2236" s="416"/>
      <c r="AE2236" s="416"/>
      <c r="AF2236" s="416"/>
      <c r="AG2236" s="416"/>
      <c r="AH2236" s="416"/>
      <c r="AI2236" s="416"/>
      <c r="AJ2236" s="416"/>
      <c r="AK2236" s="416"/>
      <c r="AL2236" s="290"/>
      <c r="AM2236" s="290"/>
      <c r="AN2236" s="290"/>
      <c r="AO2236" s="290"/>
    </row>
    <row r="2237" spans="1:41" s="378" customFormat="1" ht="36" customHeight="1">
      <c r="A2237" s="429"/>
      <c r="B2237" s="429"/>
      <c r="C2237" s="474"/>
      <c r="D2237" s="502" t="s">
        <v>721</v>
      </c>
      <c r="E2237" s="502"/>
      <c r="F2237" s="502"/>
      <c r="G2237" s="502"/>
      <c r="H2237" s="502"/>
      <c r="I2237" s="502"/>
      <c r="J2237" s="512"/>
      <c r="L2237" s="435"/>
      <c r="M2237" s="435"/>
      <c r="O2237" s="481">
        <f>TrialBalanceB!I66+TrialBalanceB!I68</f>
        <v>0</v>
      </c>
      <c r="P2237" s="380"/>
      <c r="Q2237" s="429"/>
      <c r="R2237" s="432" t="str">
        <f t="shared" si="134"/>
        <v>DELETE</v>
      </c>
      <c r="S2237" s="416"/>
      <c r="T2237" s="416"/>
      <c r="U2237" s="416"/>
      <c r="V2237" s="416"/>
      <c r="W2237" s="416"/>
      <c r="X2237" s="416"/>
      <c r="Y2237" s="416"/>
      <c r="Z2237" s="416"/>
      <c r="AA2237" s="416"/>
      <c r="AB2237" s="422"/>
      <c r="AC2237" s="433"/>
      <c r="AD2237" s="416"/>
      <c r="AE2237" s="416"/>
      <c r="AF2237" s="416"/>
      <c r="AG2237" s="416"/>
      <c r="AH2237" s="416"/>
      <c r="AI2237" s="416"/>
      <c r="AJ2237" s="416"/>
      <c r="AK2237" s="416"/>
      <c r="AL2237" s="290"/>
      <c r="AM2237" s="290"/>
      <c r="AN2237" s="290"/>
      <c r="AO2237" s="290"/>
    </row>
    <row r="2238" spans="1:41" s="378" customFormat="1" ht="36" customHeight="1">
      <c r="A2238" s="429"/>
      <c r="B2238" s="429"/>
      <c r="C2238" s="474"/>
      <c r="D2238" s="502" t="s">
        <v>242</v>
      </c>
      <c r="E2238" s="502"/>
      <c r="F2238" s="502"/>
      <c r="G2238" s="502"/>
      <c r="H2238" s="502"/>
      <c r="I2238" s="502"/>
      <c r="J2238" s="512"/>
      <c r="L2238" s="435"/>
      <c r="M2238" s="435"/>
      <c r="O2238" s="481">
        <f>TrialBalanceB!I69</f>
        <v>0</v>
      </c>
      <c r="P2238" s="380"/>
      <c r="Q2238" s="429"/>
      <c r="R2238" s="432" t="str">
        <f t="shared" si="134"/>
        <v>DELETE</v>
      </c>
      <c r="S2238" s="416"/>
      <c r="T2238" s="416"/>
      <c r="U2238" s="416"/>
      <c r="V2238" s="416"/>
      <c r="W2238" s="416"/>
      <c r="X2238" s="416"/>
      <c r="Y2238" s="416"/>
      <c r="Z2238" s="416"/>
      <c r="AA2238" s="416"/>
      <c r="AB2238" s="422"/>
      <c r="AC2238" s="433"/>
      <c r="AD2238" s="416"/>
      <c r="AE2238" s="416"/>
      <c r="AF2238" s="416"/>
      <c r="AG2238" s="416"/>
      <c r="AH2238" s="416"/>
      <c r="AI2238" s="416"/>
      <c r="AJ2238" s="416"/>
      <c r="AK2238" s="416"/>
      <c r="AL2238" s="290"/>
      <c r="AM2238" s="290"/>
      <c r="AN2238" s="290"/>
      <c r="AO2238" s="290"/>
    </row>
    <row r="2239" spans="1:41" s="378" customFormat="1" ht="36" customHeight="1">
      <c r="A2239" s="429"/>
      <c r="B2239" s="429"/>
      <c r="C2239" s="474"/>
      <c r="D2239" s="502" t="s">
        <v>356</v>
      </c>
      <c r="E2239" s="502"/>
      <c r="F2239" s="502"/>
      <c r="G2239" s="502"/>
      <c r="H2239" s="502"/>
      <c r="I2239" s="502"/>
      <c r="J2239" s="512"/>
      <c r="L2239" s="435"/>
      <c r="M2239" s="435"/>
      <c r="O2239" s="481">
        <f>TrialBalanceB!I70</f>
        <v>0</v>
      </c>
      <c r="P2239" s="380"/>
      <c r="Q2239" s="429"/>
      <c r="R2239" s="432" t="str">
        <f t="shared" si="134"/>
        <v>DELETE</v>
      </c>
      <c r="S2239" s="416"/>
      <c r="T2239" s="416"/>
      <c r="U2239" s="416"/>
      <c r="V2239" s="416"/>
      <c r="W2239" s="416"/>
      <c r="X2239" s="416"/>
      <c r="Y2239" s="416"/>
      <c r="Z2239" s="416"/>
      <c r="AA2239" s="416"/>
      <c r="AB2239" s="422"/>
      <c r="AC2239" s="433"/>
      <c r="AD2239" s="416"/>
      <c r="AE2239" s="416"/>
      <c r="AF2239" s="416"/>
      <c r="AG2239" s="416"/>
      <c r="AH2239" s="416"/>
      <c r="AI2239" s="416"/>
      <c r="AJ2239" s="416"/>
      <c r="AK2239" s="416"/>
      <c r="AL2239" s="290"/>
      <c r="AM2239" s="290"/>
      <c r="AN2239" s="290"/>
      <c r="AO2239" s="290"/>
    </row>
    <row r="2240" spans="1:41" s="378" customFormat="1" ht="36" customHeight="1">
      <c r="A2240" s="429"/>
      <c r="B2240" s="429"/>
      <c r="C2240" s="474"/>
      <c r="D2240" s="502">
        <f>TrialBalanceB!C71</f>
        <v>0</v>
      </c>
      <c r="E2240" s="502"/>
      <c r="F2240" s="502"/>
      <c r="G2240" s="502"/>
      <c r="H2240" s="502"/>
      <c r="I2240" s="502"/>
      <c r="J2240" s="512"/>
      <c r="L2240" s="435"/>
      <c r="M2240" s="435"/>
      <c r="O2240" s="481">
        <f>TrialBalanceB!I71</f>
        <v>0</v>
      </c>
      <c r="P2240" s="380"/>
      <c r="Q2240" s="429"/>
      <c r="R2240" s="432" t="str">
        <f t="shared" si="134"/>
        <v>DELETE</v>
      </c>
      <c r="S2240" s="416"/>
      <c r="T2240" s="416"/>
      <c r="U2240" s="416"/>
      <c r="V2240" s="416"/>
      <c r="W2240" s="416"/>
      <c r="X2240" s="416"/>
      <c r="Y2240" s="416"/>
      <c r="Z2240" s="416"/>
      <c r="AA2240" s="416"/>
      <c r="AB2240" s="422"/>
      <c r="AC2240" s="433"/>
      <c r="AD2240" s="416"/>
      <c r="AE2240" s="416"/>
      <c r="AF2240" s="416"/>
      <c r="AG2240" s="416"/>
      <c r="AH2240" s="416"/>
      <c r="AI2240" s="416"/>
      <c r="AJ2240" s="416"/>
      <c r="AK2240" s="416"/>
      <c r="AL2240" s="290"/>
      <c r="AM2240" s="290"/>
      <c r="AN2240" s="290"/>
      <c r="AO2240" s="290"/>
    </row>
    <row r="2241" spans="1:41" s="378" customFormat="1" ht="36" customHeight="1">
      <c r="A2241" s="429"/>
      <c r="B2241" s="429"/>
      <c r="C2241" s="474"/>
      <c r="D2241" s="502">
        <f>TrialBalanceB!C72</f>
        <v>0</v>
      </c>
      <c r="E2241" s="502"/>
      <c r="F2241" s="502"/>
      <c r="G2241" s="502"/>
      <c r="H2241" s="502"/>
      <c r="I2241" s="502"/>
      <c r="J2241" s="512"/>
      <c r="L2241" s="435"/>
      <c r="M2241" s="435"/>
      <c r="O2241" s="481">
        <f>TrialBalanceB!I72</f>
        <v>0</v>
      </c>
      <c r="P2241" s="380"/>
      <c r="Q2241" s="429"/>
      <c r="R2241" s="432" t="str">
        <f t="shared" si="134"/>
        <v>DELETE</v>
      </c>
      <c r="S2241" s="416"/>
      <c r="T2241" s="416"/>
      <c r="U2241" s="416"/>
      <c r="V2241" s="416"/>
      <c r="W2241" s="416"/>
      <c r="X2241" s="416"/>
      <c r="Y2241" s="416"/>
      <c r="Z2241" s="416"/>
      <c r="AA2241" s="416"/>
      <c r="AB2241" s="422"/>
      <c r="AC2241" s="433"/>
      <c r="AD2241" s="416"/>
      <c r="AE2241" s="416"/>
      <c r="AF2241" s="416"/>
      <c r="AG2241" s="416"/>
      <c r="AH2241" s="416"/>
      <c r="AI2241" s="416"/>
      <c r="AJ2241" s="416"/>
      <c r="AK2241" s="416"/>
      <c r="AL2241" s="290"/>
      <c r="AM2241" s="290"/>
      <c r="AN2241" s="290"/>
      <c r="AO2241" s="290"/>
    </row>
    <row r="2242" spans="1:41" s="378" customFormat="1" ht="36" customHeight="1">
      <c r="A2242" s="429"/>
      <c r="B2242" s="429"/>
      <c r="C2242" s="474"/>
      <c r="D2242" s="502">
        <f>TrialBalanceB!C73</f>
        <v>0</v>
      </c>
      <c r="E2242" s="502"/>
      <c r="F2242" s="502"/>
      <c r="G2242" s="502"/>
      <c r="H2242" s="502"/>
      <c r="I2242" s="502"/>
      <c r="J2242" s="512"/>
      <c r="L2242" s="435"/>
      <c r="M2242" s="435"/>
      <c r="O2242" s="481">
        <f>TrialBalanceB!I73</f>
        <v>0</v>
      </c>
      <c r="P2242" s="380"/>
      <c r="Q2242" s="429"/>
      <c r="R2242" s="432" t="str">
        <f t="shared" si="134"/>
        <v>DELETE</v>
      </c>
      <c r="S2242" s="416"/>
      <c r="T2242" s="416"/>
      <c r="U2242" s="416"/>
      <c r="V2242" s="416"/>
      <c r="W2242" s="416"/>
      <c r="X2242" s="416"/>
      <c r="Y2242" s="416"/>
      <c r="Z2242" s="416"/>
      <c r="AA2242" s="416"/>
      <c r="AB2242" s="422"/>
      <c r="AC2242" s="433"/>
      <c r="AD2242" s="416"/>
      <c r="AE2242" s="416"/>
      <c r="AF2242" s="416"/>
      <c r="AG2242" s="416"/>
      <c r="AH2242" s="416"/>
      <c r="AI2242" s="416"/>
      <c r="AJ2242" s="416"/>
      <c r="AK2242" s="416"/>
      <c r="AL2242" s="290"/>
      <c r="AM2242" s="290"/>
      <c r="AN2242" s="290"/>
      <c r="AO2242" s="290"/>
    </row>
    <row r="2243" spans="1:41" s="378" customFormat="1" ht="36" customHeight="1">
      <c r="A2243" s="429"/>
      <c r="B2243" s="429"/>
      <c r="C2243" s="474"/>
      <c r="D2243" s="502">
        <f>TrialBalanceB!C74</f>
        <v>0</v>
      </c>
      <c r="E2243" s="502"/>
      <c r="F2243" s="502"/>
      <c r="G2243" s="502"/>
      <c r="H2243" s="502"/>
      <c r="I2243" s="502"/>
      <c r="J2243" s="512"/>
      <c r="L2243" s="435"/>
      <c r="M2243" s="435"/>
      <c r="O2243" s="481">
        <f>TrialBalanceB!I74</f>
        <v>0</v>
      </c>
      <c r="P2243" s="380"/>
      <c r="Q2243" s="429"/>
      <c r="R2243" s="432" t="str">
        <f t="shared" si="134"/>
        <v>DELETE</v>
      </c>
      <c r="S2243" s="416"/>
      <c r="T2243" s="416"/>
      <c r="U2243" s="416"/>
      <c r="V2243" s="416"/>
      <c r="W2243" s="416"/>
      <c r="X2243" s="416"/>
      <c r="Y2243" s="416"/>
      <c r="Z2243" s="416"/>
      <c r="AA2243" s="416"/>
      <c r="AB2243" s="422"/>
      <c r="AC2243" s="433"/>
      <c r="AD2243" s="416"/>
      <c r="AE2243" s="416"/>
      <c r="AF2243" s="416"/>
      <c r="AG2243" s="416"/>
      <c r="AH2243" s="416"/>
      <c r="AI2243" s="416"/>
      <c r="AJ2243" s="416"/>
      <c r="AK2243" s="416"/>
      <c r="AL2243" s="290"/>
      <c r="AM2243" s="290"/>
      <c r="AN2243" s="290"/>
      <c r="AO2243" s="290"/>
    </row>
    <row r="2244" spans="1:41" s="378" customFormat="1" ht="36" customHeight="1">
      <c r="A2244" s="429"/>
      <c r="B2244" s="429"/>
      <c r="C2244" s="474"/>
      <c r="D2244" s="502">
        <f>TrialBalanceB!C75</f>
        <v>0</v>
      </c>
      <c r="E2244" s="502"/>
      <c r="F2244" s="502"/>
      <c r="G2244" s="502"/>
      <c r="H2244" s="502"/>
      <c r="I2244" s="502"/>
      <c r="J2244" s="512"/>
      <c r="L2244" s="435"/>
      <c r="M2244" s="435"/>
      <c r="O2244" s="481">
        <f>TrialBalanceB!I75</f>
        <v>0</v>
      </c>
      <c r="P2244" s="380"/>
      <c r="Q2244" s="429"/>
      <c r="R2244" s="432" t="str">
        <f t="shared" si="134"/>
        <v>DELETE</v>
      </c>
      <c r="S2244" s="416"/>
      <c r="T2244" s="416"/>
      <c r="U2244" s="416"/>
      <c r="V2244" s="416"/>
      <c r="W2244" s="416"/>
      <c r="X2244" s="416"/>
      <c r="Y2244" s="416"/>
      <c r="Z2244" s="416"/>
      <c r="AA2244" s="416"/>
      <c r="AB2244" s="422"/>
      <c r="AC2244" s="433"/>
      <c r="AD2244" s="416"/>
      <c r="AE2244" s="416"/>
      <c r="AF2244" s="416"/>
      <c r="AG2244" s="416"/>
      <c r="AH2244" s="416"/>
      <c r="AI2244" s="416"/>
      <c r="AJ2244" s="416"/>
      <c r="AK2244" s="416"/>
      <c r="AL2244" s="290"/>
      <c r="AM2244" s="290"/>
      <c r="AN2244" s="290"/>
      <c r="AO2244" s="290"/>
    </row>
    <row r="2245" spans="1:41" s="378" customFormat="1" ht="36" customHeight="1">
      <c r="A2245" s="429"/>
      <c r="B2245" s="429"/>
      <c r="C2245" s="474"/>
      <c r="D2245" s="502">
        <f>TrialBalanceB!C76</f>
        <v>0</v>
      </c>
      <c r="E2245" s="502"/>
      <c r="F2245" s="502"/>
      <c r="G2245" s="502"/>
      <c r="H2245" s="502"/>
      <c r="I2245" s="502"/>
      <c r="J2245" s="512"/>
      <c r="L2245" s="435"/>
      <c r="M2245" s="435"/>
      <c r="O2245" s="481">
        <f>TrialBalanceB!I76</f>
        <v>0</v>
      </c>
      <c r="P2245" s="380"/>
      <c r="Q2245" s="429"/>
      <c r="R2245" s="432" t="str">
        <f t="shared" si="134"/>
        <v>DELETE</v>
      </c>
      <c r="S2245" s="416"/>
      <c r="T2245" s="416"/>
      <c r="U2245" s="416"/>
      <c r="V2245" s="416"/>
      <c r="W2245" s="416"/>
      <c r="X2245" s="416"/>
      <c r="Y2245" s="416"/>
      <c r="Z2245" s="416"/>
      <c r="AA2245" s="416"/>
      <c r="AB2245" s="422"/>
      <c r="AC2245" s="433"/>
      <c r="AD2245" s="416"/>
      <c r="AE2245" s="416"/>
      <c r="AF2245" s="416"/>
      <c r="AG2245" s="416"/>
      <c r="AH2245" s="416"/>
      <c r="AI2245" s="416"/>
      <c r="AJ2245" s="416"/>
      <c r="AK2245" s="416"/>
      <c r="AL2245" s="290"/>
      <c r="AM2245" s="290"/>
      <c r="AN2245" s="290"/>
      <c r="AO2245" s="290"/>
    </row>
    <row r="2246" spans="1:41" s="378" customFormat="1" ht="36" customHeight="1">
      <c r="A2246" s="429"/>
      <c r="B2246" s="429"/>
      <c r="C2246" s="474"/>
      <c r="D2246" s="502">
        <f>TrialBalanceB!C77</f>
        <v>0</v>
      </c>
      <c r="E2246" s="502"/>
      <c r="F2246" s="502"/>
      <c r="G2246" s="502"/>
      <c r="H2246" s="502"/>
      <c r="I2246" s="502"/>
      <c r="J2246" s="512"/>
      <c r="L2246" s="435"/>
      <c r="M2246" s="435"/>
      <c r="O2246" s="481">
        <f>TrialBalanceB!I77</f>
        <v>0</v>
      </c>
      <c r="P2246" s="380"/>
      <c r="Q2246" s="429"/>
      <c r="R2246" s="432" t="str">
        <f t="shared" si="134"/>
        <v>DELETE</v>
      </c>
      <c r="S2246" s="416"/>
      <c r="T2246" s="416"/>
      <c r="U2246" s="416"/>
      <c r="V2246" s="416"/>
      <c r="W2246" s="416"/>
      <c r="X2246" s="416"/>
      <c r="Y2246" s="416"/>
      <c r="Z2246" s="416"/>
      <c r="AA2246" s="416"/>
      <c r="AB2246" s="422"/>
      <c r="AC2246" s="433"/>
      <c r="AD2246" s="416"/>
      <c r="AE2246" s="416"/>
      <c r="AF2246" s="416"/>
      <c r="AG2246" s="416"/>
      <c r="AH2246" s="416"/>
      <c r="AI2246" s="416"/>
      <c r="AJ2246" s="416"/>
      <c r="AK2246" s="416"/>
      <c r="AL2246" s="290"/>
      <c r="AM2246" s="290"/>
      <c r="AN2246" s="290"/>
      <c r="AO2246" s="290"/>
    </row>
    <row r="2247" spans="1:41" s="378" customFormat="1" ht="36" customHeight="1">
      <c r="A2247" s="429"/>
      <c r="B2247" s="429"/>
      <c r="C2247" s="474"/>
      <c r="D2247" s="502">
        <f>TrialBalanceB!C78</f>
        <v>0</v>
      </c>
      <c r="E2247" s="502"/>
      <c r="F2247" s="502"/>
      <c r="G2247" s="502"/>
      <c r="H2247" s="502"/>
      <c r="I2247" s="502"/>
      <c r="J2247" s="512"/>
      <c r="L2247" s="435"/>
      <c r="M2247" s="435"/>
      <c r="O2247" s="481">
        <f>TrialBalanceB!I78</f>
        <v>0</v>
      </c>
      <c r="P2247" s="380"/>
      <c r="Q2247" s="429"/>
      <c r="R2247" s="432" t="str">
        <f t="shared" si="134"/>
        <v>DELETE</v>
      </c>
      <c r="S2247" s="416"/>
      <c r="T2247" s="416"/>
      <c r="U2247" s="416"/>
      <c r="V2247" s="416"/>
      <c r="W2247" s="416"/>
      <c r="X2247" s="416"/>
      <c r="Y2247" s="416"/>
      <c r="Z2247" s="416"/>
      <c r="AA2247" s="416"/>
      <c r="AB2247" s="422"/>
      <c r="AC2247" s="433"/>
      <c r="AD2247" s="416"/>
      <c r="AE2247" s="416"/>
      <c r="AF2247" s="416"/>
      <c r="AG2247" s="416"/>
      <c r="AH2247" s="416"/>
      <c r="AI2247" s="416"/>
      <c r="AJ2247" s="416"/>
      <c r="AK2247" s="416"/>
      <c r="AL2247" s="290"/>
      <c r="AM2247" s="290"/>
      <c r="AN2247" s="290"/>
      <c r="AO2247" s="290"/>
    </row>
    <row r="2248" spans="1:41" s="378" customFormat="1" ht="36" customHeight="1">
      <c r="A2248" s="429"/>
      <c r="B2248" s="429"/>
      <c r="C2248" s="474"/>
      <c r="D2248" s="502">
        <f>TrialBalanceB!C79</f>
        <v>0</v>
      </c>
      <c r="E2248" s="502"/>
      <c r="F2248" s="502"/>
      <c r="G2248" s="502"/>
      <c r="H2248" s="502"/>
      <c r="I2248" s="502"/>
      <c r="J2248" s="512"/>
      <c r="L2248" s="435"/>
      <c r="M2248" s="435"/>
      <c r="O2248" s="481">
        <f>TrialBalanceB!I79</f>
        <v>0</v>
      </c>
      <c r="P2248" s="380"/>
      <c r="Q2248" s="429"/>
      <c r="R2248" s="432" t="str">
        <f t="shared" si="134"/>
        <v>DELETE</v>
      </c>
      <c r="S2248" s="416"/>
      <c r="T2248" s="416"/>
      <c r="U2248" s="416"/>
      <c r="V2248" s="416"/>
      <c r="W2248" s="416"/>
      <c r="X2248" s="416"/>
      <c r="Y2248" s="416"/>
      <c r="Z2248" s="416"/>
      <c r="AA2248" s="416"/>
      <c r="AB2248" s="422"/>
      <c r="AC2248" s="433"/>
      <c r="AD2248" s="416"/>
      <c r="AE2248" s="416"/>
      <c r="AF2248" s="416"/>
      <c r="AG2248" s="416"/>
      <c r="AH2248" s="416"/>
      <c r="AI2248" s="416"/>
      <c r="AJ2248" s="416"/>
      <c r="AK2248" s="416"/>
      <c r="AL2248" s="290"/>
      <c r="AM2248" s="290"/>
      <c r="AN2248" s="290"/>
      <c r="AO2248" s="290"/>
    </row>
    <row r="2249" spans="1:41" s="378" customFormat="1" ht="36" customHeight="1">
      <c r="A2249" s="429"/>
      <c r="B2249" s="429"/>
      <c r="C2249" s="474"/>
      <c r="D2249" s="502">
        <f>TrialBalanceB!C80</f>
        <v>0</v>
      </c>
      <c r="E2249" s="502"/>
      <c r="F2249" s="502"/>
      <c r="G2249" s="502"/>
      <c r="H2249" s="502"/>
      <c r="I2249" s="502"/>
      <c r="J2249" s="512"/>
      <c r="L2249" s="435"/>
      <c r="M2249" s="435"/>
      <c r="O2249" s="481">
        <f>TrialBalanceB!I80</f>
        <v>0</v>
      </c>
      <c r="P2249" s="380"/>
      <c r="Q2249" s="429"/>
      <c r="R2249" s="432" t="str">
        <f t="shared" si="134"/>
        <v>DELETE</v>
      </c>
      <c r="S2249" s="416"/>
      <c r="T2249" s="416"/>
      <c r="U2249" s="416"/>
      <c r="V2249" s="416"/>
      <c r="W2249" s="416"/>
      <c r="X2249" s="416"/>
      <c r="Y2249" s="416"/>
      <c r="Z2249" s="416"/>
      <c r="AA2249" s="416"/>
      <c r="AB2249" s="422"/>
      <c r="AC2249" s="433"/>
      <c r="AD2249" s="416"/>
      <c r="AE2249" s="416"/>
      <c r="AF2249" s="416"/>
      <c r="AG2249" s="416"/>
      <c r="AH2249" s="416"/>
      <c r="AI2249" s="416"/>
      <c r="AJ2249" s="416"/>
      <c r="AK2249" s="416"/>
      <c r="AL2249" s="290"/>
      <c r="AM2249" s="290"/>
      <c r="AN2249" s="290"/>
      <c r="AO2249" s="290"/>
    </row>
    <row r="2250" spans="1:41" s="378" customFormat="1" ht="9" customHeight="1">
      <c r="A2250" s="429"/>
      <c r="B2250" s="429"/>
      <c r="C2250" s="474"/>
      <c r="D2250" s="502"/>
      <c r="E2250" s="502"/>
      <c r="F2250" s="502"/>
      <c r="G2250" s="502"/>
      <c r="H2250" s="502"/>
      <c r="I2250" s="502"/>
      <c r="J2250" s="512"/>
      <c r="L2250" s="435"/>
      <c r="M2250" s="435"/>
      <c r="O2250" s="482"/>
      <c r="P2250" s="380"/>
      <c r="Q2250" s="429"/>
      <c r="R2250" s="432" t="str">
        <f>R2219</f>
        <v>DELETE</v>
      </c>
      <c r="S2250" s="416"/>
      <c r="T2250" s="416"/>
      <c r="U2250" s="416"/>
      <c r="V2250" s="416"/>
      <c r="W2250" s="416"/>
      <c r="X2250" s="416"/>
      <c r="Y2250" s="416"/>
      <c r="Z2250" s="416"/>
      <c r="AA2250" s="416"/>
      <c r="AB2250" s="422"/>
      <c r="AC2250" s="433"/>
      <c r="AD2250" s="416"/>
      <c r="AE2250" s="416"/>
      <c r="AF2250" s="416"/>
      <c r="AG2250" s="416"/>
      <c r="AH2250" s="416"/>
      <c r="AI2250" s="416"/>
      <c r="AJ2250" s="416"/>
      <c r="AK2250" s="416"/>
      <c r="AL2250" s="290"/>
      <c r="AM2250" s="290"/>
      <c r="AN2250" s="290"/>
      <c r="AO2250" s="290"/>
    </row>
    <row r="2251" spans="1:41" s="378" customFormat="1" ht="9" customHeight="1">
      <c r="A2251" s="429"/>
      <c r="B2251" s="429"/>
      <c r="C2251" s="474"/>
      <c r="D2251" s="502"/>
      <c r="E2251" s="502"/>
      <c r="F2251" s="502"/>
      <c r="G2251" s="502"/>
      <c r="H2251" s="502"/>
      <c r="I2251" s="502"/>
      <c r="J2251" s="512"/>
      <c r="L2251" s="435"/>
      <c r="M2251" s="435"/>
      <c r="O2251" s="384"/>
      <c r="P2251" s="380"/>
      <c r="Q2251" s="429"/>
      <c r="R2251" s="432" t="str">
        <f t="shared" ref="R2251:R2271" si="135">R$2174</f>
        <v>DELETE</v>
      </c>
      <c r="S2251" s="416"/>
      <c r="T2251" s="416"/>
      <c r="U2251" s="416"/>
      <c r="V2251" s="416"/>
      <c r="W2251" s="416"/>
      <c r="X2251" s="416"/>
      <c r="Y2251" s="416"/>
      <c r="Z2251" s="416"/>
      <c r="AA2251" s="416"/>
      <c r="AB2251" s="422"/>
      <c r="AC2251" s="433"/>
      <c r="AD2251" s="416"/>
      <c r="AE2251" s="416"/>
      <c r="AF2251" s="416"/>
      <c r="AG2251" s="416"/>
      <c r="AH2251" s="416"/>
      <c r="AI2251" s="416"/>
      <c r="AJ2251" s="416"/>
      <c r="AK2251" s="416"/>
      <c r="AL2251" s="290"/>
      <c r="AM2251" s="290"/>
      <c r="AN2251" s="290"/>
      <c r="AO2251" s="290"/>
    </row>
    <row r="2252" spans="1:41" s="378" customFormat="1" ht="9" customHeight="1">
      <c r="A2252" s="429"/>
      <c r="B2252" s="429"/>
      <c r="C2252" s="474"/>
      <c r="D2252" s="502"/>
      <c r="E2252" s="502"/>
      <c r="F2252" s="502"/>
      <c r="G2252" s="502"/>
      <c r="H2252" s="502"/>
      <c r="I2252" s="502"/>
      <c r="J2252" s="512"/>
      <c r="L2252" s="435"/>
      <c r="M2252" s="435"/>
      <c r="O2252" s="381"/>
      <c r="P2252" s="380"/>
      <c r="Q2252" s="429"/>
      <c r="R2252" s="432" t="str">
        <f t="shared" si="135"/>
        <v>DELETE</v>
      </c>
      <c r="S2252" s="416"/>
      <c r="T2252" s="416"/>
      <c r="U2252" s="416"/>
      <c r="V2252" s="416"/>
      <c r="W2252" s="416"/>
      <c r="X2252" s="416"/>
      <c r="Y2252" s="416"/>
      <c r="Z2252" s="416"/>
      <c r="AA2252" s="416"/>
      <c r="AB2252" s="422"/>
      <c r="AC2252" s="433"/>
      <c r="AD2252" s="416"/>
      <c r="AE2252" s="416"/>
      <c r="AF2252" s="416"/>
      <c r="AG2252" s="416"/>
      <c r="AH2252" s="416"/>
      <c r="AI2252" s="416"/>
      <c r="AJ2252" s="416"/>
      <c r="AK2252" s="416"/>
      <c r="AL2252" s="290"/>
      <c r="AM2252" s="290"/>
      <c r="AN2252" s="290"/>
      <c r="AO2252" s="290"/>
    </row>
    <row r="2253" spans="1:41" s="378" customFormat="1" ht="36" customHeight="1">
      <c r="A2253" s="429"/>
      <c r="B2253" s="429"/>
      <c r="D2253" s="518" t="str">
        <f>IF(O2253&lt;0,"Operating loss","Operating profit")</f>
        <v>Operating profit</v>
      </c>
      <c r="E2253" s="502"/>
      <c r="F2253" s="502"/>
      <c r="G2253" s="502"/>
      <c r="H2253" s="502"/>
      <c r="I2253" s="502"/>
      <c r="J2253" s="512"/>
      <c r="L2253" s="435"/>
      <c r="M2253" s="435"/>
      <c r="O2253" s="381">
        <f>SUM(S2186:S2251)</f>
        <v>0</v>
      </c>
      <c r="P2253" s="380"/>
      <c r="Q2253" s="429"/>
      <c r="R2253" s="432" t="str">
        <f t="shared" si="135"/>
        <v>DELETE</v>
      </c>
      <c r="S2253" s="416"/>
      <c r="T2253" s="416"/>
      <c r="U2253" s="416"/>
      <c r="V2253" s="416"/>
      <c r="W2253" s="416"/>
      <c r="X2253" s="416"/>
      <c r="Y2253" s="416"/>
      <c r="Z2253" s="416"/>
      <c r="AA2253" s="416"/>
      <c r="AB2253" s="422"/>
      <c r="AC2253" s="433"/>
      <c r="AD2253" s="416"/>
      <c r="AE2253" s="416"/>
      <c r="AF2253" s="416"/>
      <c r="AG2253" s="416"/>
      <c r="AH2253" s="416"/>
      <c r="AI2253" s="416"/>
      <c r="AJ2253" s="416"/>
      <c r="AK2253" s="416"/>
      <c r="AL2253" s="290"/>
      <c r="AM2253" s="290"/>
      <c r="AN2253" s="290"/>
      <c r="AO2253" s="290"/>
    </row>
    <row r="2254" spans="1:41" s="378" customFormat="1" ht="36" customHeight="1">
      <c r="A2254" s="429"/>
      <c r="B2254" s="429"/>
      <c r="C2254" s="474"/>
      <c r="D2254" s="512"/>
      <c r="E2254" s="502" t="s">
        <v>244</v>
      </c>
      <c r="F2254" s="502"/>
      <c r="G2254" s="502"/>
      <c r="H2254" s="502"/>
      <c r="I2254" s="502"/>
      <c r="J2254" s="512"/>
      <c r="L2254" s="435"/>
      <c r="M2254" s="435"/>
      <c r="O2254" s="381"/>
      <c r="P2254" s="380"/>
      <c r="Q2254" s="429"/>
      <c r="R2254" s="432" t="str">
        <f t="shared" si="135"/>
        <v>DELETE</v>
      </c>
      <c r="S2254" s="416"/>
      <c r="T2254" s="416"/>
      <c r="U2254" s="416"/>
      <c r="V2254" s="416"/>
      <c r="W2254" s="416"/>
      <c r="X2254" s="416"/>
      <c r="Y2254" s="416"/>
      <c r="Z2254" s="416"/>
      <c r="AA2254" s="416"/>
      <c r="AB2254" s="422"/>
      <c r="AC2254" s="433"/>
      <c r="AD2254" s="416"/>
      <c r="AE2254" s="416"/>
      <c r="AF2254" s="416"/>
      <c r="AG2254" s="416"/>
      <c r="AH2254" s="416"/>
      <c r="AI2254" s="416"/>
      <c r="AJ2254" s="416"/>
      <c r="AK2254" s="416"/>
      <c r="AL2254" s="290"/>
      <c r="AM2254" s="290"/>
      <c r="AN2254" s="290"/>
      <c r="AO2254" s="290"/>
    </row>
    <row r="2255" spans="1:41" s="378" customFormat="1" ht="36" customHeight="1">
      <c r="A2255" s="429"/>
      <c r="B2255" s="429"/>
      <c r="C2255" s="474"/>
      <c r="D2255" s="502"/>
      <c r="E2255" s="502"/>
      <c r="F2255" s="502"/>
      <c r="G2255" s="502"/>
      <c r="H2255" s="502"/>
      <c r="I2255" s="502"/>
      <c r="J2255" s="512"/>
      <c r="M2255" s="381"/>
      <c r="N2255" s="381"/>
      <c r="O2255" s="381"/>
      <c r="P2255" s="380"/>
      <c r="Q2255" s="429"/>
      <c r="R2255" s="432" t="str">
        <f t="shared" si="135"/>
        <v>DELETE</v>
      </c>
      <c r="S2255" s="416"/>
      <c r="T2255" s="416"/>
      <c r="U2255" s="416"/>
      <c r="V2255" s="416"/>
      <c r="W2255" s="416"/>
      <c r="X2255" s="416"/>
      <c r="Y2255" s="416"/>
      <c r="Z2255" s="416"/>
      <c r="AA2255" s="416"/>
      <c r="AB2255" s="422"/>
      <c r="AC2255" s="433"/>
      <c r="AD2255" s="416"/>
      <c r="AE2255" s="416"/>
      <c r="AF2255" s="416"/>
      <c r="AG2255" s="416"/>
      <c r="AH2255" s="416"/>
      <c r="AI2255" s="416"/>
      <c r="AJ2255" s="416"/>
      <c r="AK2255" s="416"/>
      <c r="AL2255" s="290"/>
      <c r="AM2255" s="290"/>
      <c r="AN2255" s="290"/>
      <c r="AO2255" s="290"/>
    </row>
    <row r="2256" spans="1:41" s="378" customFormat="1" ht="36" customHeight="1">
      <c r="A2256" s="429"/>
      <c r="B2256" s="429"/>
      <c r="C2256" s="474"/>
      <c r="D2256" s="502"/>
      <c r="E2256" s="502"/>
      <c r="F2256" s="502"/>
      <c r="G2256" s="502"/>
      <c r="H2256" s="502"/>
      <c r="I2256" s="502"/>
      <c r="J2256" s="512"/>
      <c r="M2256" s="381"/>
      <c r="N2256" s="381"/>
      <c r="O2256" s="381"/>
      <c r="P2256" s="380"/>
      <c r="Q2256" s="429"/>
      <c r="R2256" s="432" t="str">
        <f t="shared" si="135"/>
        <v>DELETE</v>
      </c>
      <c r="S2256" s="416"/>
      <c r="T2256" s="416"/>
      <c r="U2256" s="416"/>
      <c r="V2256" s="416"/>
      <c r="W2256" s="416"/>
      <c r="X2256" s="416"/>
      <c r="Y2256" s="416"/>
      <c r="Z2256" s="416"/>
      <c r="AA2256" s="416"/>
      <c r="AB2256" s="422"/>
      <c r="AC2256" s="433"/>
      <c r="AD2256" s="416"/>
      <c r="AE2256" s="416"/>
      <c r="AF2256" s="416"/>
      <c r="AG2256" s="416"/>
      <c r="AH2256" s="416"/>
      <c r="AI2256" s="416"/>
      <c r="AJ2256" s="416"/>
      <c r="AK2256" s="416"/>
      <c r="AL2256" s="290"/>
      <c r="AM2256" s="290"/>
      <c r="AN2256" s="290"/>
      <c r="AO2256" s="290"/>
    </row>
    <row r="2257" spans="1:41" s="378" customFormat="1" ht="36" customHeight="1">
      <c r="A2257" s="429"/>
      <c r="B2257" s="429"/>
      <c r="C2257" s="474"/>
      <c r="D2257" s="502"/>
      <c r="E2257" s="502"/>
      <c r="F2257" s="502"/>
      <c r="G2257" s="502"/>
      <c r="H2257" s="502"/>
      <c r="I2257" s="502"/>
      <c r="J2257" s="512"/>
      <c r="M2257" s="399"/>
      <c r="N2257" s="399"/>
      <c r="O2257" s="399"/>
      <c r="P2257" s="426"/>
      <c r="Q2257" s="429"/>
      <c r="R2257" s="432" t="str">
        <f t="shared" si="135"/>
        <v>DELETE</v>
      </c>
      <c r="S2257" s="416"/>
      <c r="T2257" s="416"/>
      <c r="U2257" s="416"/>
      <c r="V2257" s="416"/>
      <c r="W2257" s="416"/>
      <c r="X2257" s="416"/>
      <c r="Y2257" s="416"/>
      <c r="Z2257" s="416"/>
      <c r="AA2257" s="416"/>
      <c r="AB2257" s="422"/>
      <c r="AC2257" s="433"/>
      <c r="AD2257" s="416"/>
      <c r="AE2257" s="416"/>
      <c r="AF2257" s="416"/>
      <c r="AG2257" s="416"/>
      <c r="AH2257" s="416"/>
      <c r="AI2257" s="416"/>
      <c r="AJ2257" s="416"/>
      <c r="AK2257" s="416"/>
      <c r="AL2257" s="290"/>
      <c r="AM2257" s="290"/>
      <c r="AN2257" s="290"/>
      <c r="AO2257" s="290"/>
    </row>
    <row r="2258" spans="1:41" s="378" customFormat="1" ht="36" customHeight="1">
      <c r="A2258" s="429"/>
      <c r="B2258" s="429"/>
      <c r="C2258" s="474"/>
      <c r="D2258" s="502"/>
      <c r="E2258" s="502"/>
      <c r="F2258" s="502"/>
      <c r="G2258" s="502"/>
      <c r="H2258" s="502"/>
      <c r="I2258" s="502"/>
      <c r="J2258" s="512"/>
      <c r="M2258" s="381"/>
      <c r="N2258" s="381"/>
      <c r="O2258" s="381"/>
      <c r="P2258" s="380"/>
      <c r="Q2258" s="429"/>
      <c r="R2258" s="432" t="str">
        <f t="shared" si="135"/>
        <v>DELETE</v>
      </c>
      <c r="S2258" s="416"/>
      <c r="T2258" s="416"/>
      <c r="U2258" s="416"/>
      <c r="V2258" s="416"/>
      <c r="W2258" s="416"/>
      <c r="X2258" s="416"/>
      <c r="Y2258" s="416"/>
      <c r="Z2258" s="416"/>
      <c r="AA2258" s="416"/>
      <c r="AB2258" s="422"/>
      <c r="AC2258" s="433"/>
      <c r="AD2258" s="416"/>
      <c r="AE2258" s="416"/>
      <c r="AF2258" s="416"/>
      <c r="AG2258" s="416"/>
      <c r="AH2258" s="416"/>
      <c r="AI2258" s="416"/>
      <c r="AJ2258" s="416"/>
      <c r="AK2258" s="416"/>
      <c r="AL2258" s="290"/>
      <c r="AM2258" s="290"/>
      <c r="AN2258" s="290"/>
      <c r="AO2258" s="290"/>
    </row>
    <row r="2259" spans="1:41" s="378" customFormat="1" ht="36" customHeight="1">
      <c r="A2259" s="429"/>
      <c r="B2259" s="429"/>
      <c r="C2259" s="474"/>
      <c r="D2259" s="502"/>
      <c r="E2259" s="502"/>
      <c r="F2259" s="502"/>
      <c r="G2259" s="502"/>
      <c r="H2259" s="502"/>
      <c r="I2259" s="502"/>
      <c r="J2259" s="512"/>
      <c r="M2259" s="381"/>
      <c r="N2259" s="381"/>
      <c r="O2259" s="381" t="s">
        <v>102</v>
      </c>
      <c r="P2259" s="380"/>
      <c r="Q2259" s="378">
        <f>MAX($Q$2174:Q2258)+1</f>
        <v>2</v>
      </c>
      <c r="R2259" s="432" t="str">
        <f t="shared" si="135"/>
        <v>DELETE</v>
      </c>
      <c r="S2259" s="416"/>
      <c r="T2259" s="416"/>
      <c r="U2259" s="416"/>
      <c r="V2259" s="416"/>
      <c r="W2259" s="416"/>
      <c r="X2259" s="416"/>
      <c r="Y2259" s="416"/>
      <c r="Z2259" s="416"/>
      <c r="AA2259" s="416"/>
      <c r="AB2259" s="422"/>
      <c r="AC2259" s="433"/>
      <c r="AD2259" s="416"/>
      <c r="AE2259" s="416"/>
      <c r="AF2259" s="416"/>
      <c r="AG2259" s="416"/>
      <c r="AH2259" s="416"/>
      <c r="AI2259" s="416"/>
      <c r="AJ2259" s="416"/>
      <c r="AK2259" s="416"/>
      <c r="AL2259" s="290"/>
      <c r="AM2259" s="290"/>
      <c r="AN2259" s="290"/>
      <c r="AO2259" s="290"/>
    </row>
    <row r="2260" spans="1:41" s="378" customFormat="1" ht="36" customHeight="1">
      <c r="A2260" s="429"/>
      <c r="B2260" s="429"/>
      <c r="C2260" s="474"/>
      <c r="D2260" s="501" t="str">
        <f>Criteria!E9</f>
        <v>ABC PARTNERSHIP</v>
      </c>
      <c r="E2260" s="502"/>
      <c r="F2260" s="502"/>
      <c r="G2260" s="502"/>
      <c r="H2260" s="502"/>
      <c r="I2260" s="502"/>
      <c r="J2260" s="512"/>
      <c r="M2260" s="381"/>
      <c r="N2260" s="381"/>
      <c r="R2260" s="432" t="str">
        <f t="shared" si="135"/>
        <v>DELETE</v>
      </c>
      <c r="S2260" s="416"/>
      <c r="T2260" s="416"/>
      <c r="U2260" s="416"/>
      <c r="V2260" s="416"/>
      <c r="W2260" s="416"/>
      <c r="X2260" s="416"/>
      <c r="Y2260" s="416"/>
      <c r="Z2260" s="416"/>
      <c r="AA2260" s="416"/>
      <c r="AB2260" s="422"/>
      <c r="AC2260" s="433"/>
      <c r="AD2260" s="416"/>
      <c r="AE2260" s="416"/>
      <c r="AF2260" s="416"/>
      <c r="AG2260" s="416"/>
      <c r="AH2260" s="416"/>
      <c r="AI2260" s="416"/>
      <c r="AJ2260" s="416"/>
      <c r="AK2260" s="416"/>
      <c r="AL2260" s="290"/>
      <c r="AM2260" s="290"/>
      <c r="AN2260" s="290"/>
      <c r="AO2260" s="290"/>
    </row>
    <row r="2261" spans="1:41" s="378" customFormat="1" ht="36" customHeight="1">
      <c r="A2261" s="429"/>
      <c r="B2261" s="429"/>
      <c r="C2261" s="474"/>
      <c r="D2261" s="501" t="str">
        <f>CONCATENATE("T/A ",Criteria!E15)</f>
        <v>T/A SURF SHOP</v>
      </c>
      <c r="E2261" s="502"/>
      <c r="F2261" s="502"/>
      <c r="G2261" s="502"/>
      <c r="H2261" s="502"/>
      <c r="I2261" s="502"/>
      <c r="J2261" s="512"/>
      <c r="M2261" s="381"/>
      <c r="N2261" s="381"/>
      <c r="O2261" s="381"/>
      <c r="P2261" s="380"/>
      <c r="Q2261" s="429"/>
      <c r="R2261" s="432" t="str">
        <f t="shared" si="135"/>
        <v>DELETE</v>
      </c>
      <c r="S2261" s="416"/>
      <c r="T2261" s="416"/>
      <c r="U2261" s="416"/>
      <c r="V2261" s="416"/>
      <c r="W2261" s="416"/>
      <c r="X2261" s="416"/>
      <c r="Y2261" s="416"/>
      <c r="Z2261" s="416"/>
      <c r="AA2261" s="416"/>
      <c r="AB2261" s="422"/>
      <c r="AC2261" s="433"/>
      <c r="AD2261" s="416"/>
      <c r="AE2261" s="416"/>
      <c r="AF2261" s="416"/>
      <c r="AG2261" s="416"/>
      <c r="AH2261" s="416"/>
      <c r="AI2261" s="416"/>
      <c r="AJ2261" s="416"/>
      <c r="AK2261" s="416"/>
      <c r="AL2261" s="290"/>
      <c r="AM2261" s="290"/>
      <c r="AN2261" s="290"/>
      <c r="AO2261" s="290"/>
    </row>
    <row r="2262" spans="1:41" s="378" customFormat="1" ht="36" customHeight="1">
      <c r="A2262" s="429"/>
      <c r="B2262" s="429"/>
      <c r="C2262" s="474"/>
      <c r="D2262" s="502"/>
      <c r="E2262" s="502"/>
      <c r="F2262" s="502"/>
      <c r="G2262" s="502"/>
      <c r="H2262" s="502"/>
      <c r="I2262" s="502"/>
      <c r="J2262" s="512"/>
      <c r="M2262" s="381"/>
      <c r="N2262" s="381"/>
      <c r="O2262" s="381"/>
      <c r="P2262" s="380"/>
      <c r="Q2262" s="429"/>
      <c r="R2262" s="432" t="str">
        <f t="shared" si="135"/>
        <v>DELETE</v>
      </c>
      <c r="S2262" s="416"/>
      <c r="T2262" s="416"/>
      <c r="U2262" s="416"/>
      <c r="V2262" s="416"/>
      <c r="W2262" s="416"/>
      <c r="X2262" s="416"/>
      <c r="Y2262" s="416"/>
      <c r="Z2262" s="416"/>
      <c r="AA2262" s="416"/>
      <c r="AB2262" s="422"/>
      <c r="AC2262" s="433"/>
      <c r="AD2262" s="416"/>
      <c r="AE2262" s="416"/>
      <c r="AF2262" s="416"/>
      <c r="AG2262" s="416"/>
      <c r="AH2262" s="416"/>
      <c r="AI2262" s="416"/>
      <c r="AJ2262" s="416"/>
      <c r="AK2262" s="416"/>
      <c r="AL2262" s="290"/>
      <c r="AM2262" s="290"/>
      <c r="AN2262" s="290"/>
      <c r="AO2262" s="290"/>
    </row>
    <row r="2263" spans="1:41" s="378" customFormat="1" ht="36" customHeight="1">
      <c r="A2263" s="429"/>
      <c r="B2263" s="429"/>
      <c r="C2263" s="474"/>
      <c r="D2263" s="501" t="s">
        <v>98</v>
      </c>
      <c r="E2263" s="502"/>
      <c r="F2263" s="502"/>
      <c r="G2263" s="502"/>
      <c r="H2263" s="502"/>
      <c r="I2263" s="502"/>
      <c r="J2263" s="512"/>
      <c r="M2263" s="381"/>
      <c r="N2263" s="381"/>
      <c r="O2263" s="381"/>
      <c r="P2263" s="380"/>
      <c r="Q2263" s="429"/>
      <c r="R2263" s="432" t="str">
        <f t="shared" si="135"/>
        <v>DELETE</v>
      </c>
      <c r="S2263" s="416"/>
      <c r="T2263" s="416"/>
      <c r="U2263" s="416"/>
      <c r="V2263" s="416"/>
      <c r="W2263" s="416"/>
      <c r="X2263" s="416"/>
      <c r="Y2263" s="416"/>
      <c r="Z2263" s="416"/>
      <c r="AA2263" s="416"/>
      <c r="AB2263" s="422"/>
      <c r="AC2263" s="433"/>
      <c r="AD2263" s="416"/>
      <c r="AE2263" s="416"/>
      <c r="AF2263" s="416"/>
      <c r="AG2263" s="416"/>
      <c r="AH2263" s="416"/>
      <c r="AI2263" s="416"/>
      <c r="AJ2263" s="416"/>
      <c r="AK2263" s="416"/>
      <c r="AL2263" s="290"/>
      <c r="AM2263" s="290"/>
      <c r="AN2263" s="290"/>
      <c r="AO2263" s="290"/>
    </row>
    <row r="2264" spans="1:41" s="378" customFormat="1" ht="36" customHeight="1">
      <c r="A2264" s="429"/>
      <c r="B2264" s="429"/>
      <c r="C2264" s="474"/>
      <c r="D2264" s="501" t="str">
        <f>D2181</f>
        <v>28 FEBRUARY 2026</v>
      </c>
      <c r="E2264" s="502"/>
      <c r="F2264" s="502"/>
      <c r="G2264" s="502"/>
      <c r="H2264" s="512"/>
      <c r="I2264" s="502"/>
      <c r="J2264" s="502" t="s">
        <v>107</v>
      </c>
      <c r="M2264" s="381"/>
      <c r="N2264" s="381"/>
      <c r="O2264" s="381"/>
      <c r="P2264" s="380"/>
      <c r="Q2264" s="429"/>
      <c r="R2264" s="432" t="str">
        <f t="shared" si="135"/>
        <v>DELETE</v>
      </c>
      <c r="S2264" s="416"/>
      <c r="T2264" s="416"/>
      <c r="U2264" s="416"/>
      <c r="V2264" s="416"/>
      <c r="W2264" s="416"/>
      <c r="X2264" s="416"/>
      <c r="Y2264" s="416"/>
      <c r="Z2264" s="416"/>
      <c r="AA2264" s="416"/>
      <c r="AB2264" s="422"/>
      <c r="AC2264" s="433"/>
      <c r="AD2264" s="416"/>
      <c r="AE2264" s="416"/>
      <c r="AF2264" s="416"/>
      <c r="AG2264" s="416"/>
      <c r="AH2264" s="416"/>
      <c r="AI2264" s="416"/>
      <c r="AJ2264" s="416"/>
      <c r="AK2264" s="416"/>
      <c r="AL2264" s="290"/>
      <c r="AM2264" s="290"/>
      <c r="AN2264" s="290"/>
      <c r="AO2264" s="290"/>
    </row>
    <row r="2265" spans="1:41" s="378" customFormat="1" ht="36" customHeight="1">
      <c r="A2265" s="429"/>
      <c r="B2265" s="429"/>
      <c r="C2265" s="474"/>
      <c r="D2265" s="502"/>
      <c r="E2265" s="502"/>
      <c r="F2265" s="502"/>
      <c r="G2265" s="502"/>
      <c r="H2265" s="502"/>
      <c r="I2265" s="502"/>
      <c r="J2265" s="512"/>
      <c r="K2265" s="390"/>
      <c r="L2265" s="390"/>
      <c r="M2265" s="384"/>
      <c r="N2265" s="384"/>
      <c r="O2265" s="384"/>
      <c r="P2265" s="380"/>
      <c r="Q2265" s="429"/>
      <c r="R2265" s="432" t="str">
        <f t="shared" si="135"/>
        <v>DELETE</v>
      </c>
      <c r="S2265" s="416"/>
      <c r="T2265" s="416"/>
      <c r="U2265" s="416"/>
      <c r="V2265" s="416"/>
      <c r="W2265" s="416"/>
      <c r="X2265" s="416"/>
      <c r="Y2265" s="416"/>
      <c r="Z2265" s="416"/>
      <c r="AA2265" s="416"/>
      <c r="AB2265" s="422"/>
      <c r="AC2265" s="433"/>
      <c r="AD2265" s="416"/>
      <c r="AE2265" s="416"/>
      <c r="AF2265" s="416"/>
      <c r="AG2265" s="416"/>
      <c r="AH2265" s="416"/>
      <c r="AI2265" s="416"/>
      <c r="AJ2265" s="416"/>
      <c r="AK2265" s="416"/>
      <c r="AL2265" s="290"/>
      <c r="AM2265" s="290"/>
      <c r="AN2265" s="290"/>
      <c r="AO2265" s="290"/>
    </row>
    <row r="2266" spans="1:41" s="378" customFormat="1" ht="36" customHeight="1">
      <c r="A2266" s="429"/>
      <c r="B2266" s="429"/>
      <c r="C2266" s="474"/>
      <c r="D2266" s="515"/>
      <c r="E2266" s="515"/>
      <c r="F2266" s="515"/>
      <c r="G2266" s="515"/>
      <c r="H2266" s="515"/>
      <c r="I2266" s="515"/>
      <c r="J2266" s="526"/>
      <c r="K2266" s="429"/>
      <c r="L2266" s="429"/>
      <c r="M2266" s="449"/>
      <c r="N2266" s="449"/>
      <c r="O2266" s="449"/>
      <c r="P2266" s="401"/>
      <c r="Q2266" s="442"/>
      <c r="R2266" s="432" t="str">
        <f t="shared" si="135"/>
        <v>DELETE</v>
      </c>
      <c r="S2266" s="416"/>
      <c r="T2266" s="416"/>
      <c r="U2266" s="416"/>
      <c r="V2266" s="416"/>
      <c r="W2266" s="416"/>
      <c r="X2266" s="416"/>
      <c r="Y2266" s="416"/>
      <c r="Z2266" s="416"/>
      <c r="AA2266" s="416"/>
      <c r="AB2266" s="422"/>
      <c r="AC2266" s="433"/>
      <c r="AD2266" s="416"/>
      <c r="AE2266" s="416"/>
      <c r="AF2266" s="416"/>
      <c r="AG2266" s="416"/>
      <c r="AH2266" s="416"/>
      <c r="AI2266" s="416"/>
      <c r="AJ2266" s="416"/>
      <c r="AK2266" s="416"/>
      <c r="AL2266" s="290"/>
      <c r="AM2266" s="290"/>
      <c r="AN2266" s="290"/>
      <c r="AO2266" s="290"/>
    </row>
    <row r="2267" spans="1:41" s="378" customFormat="1" ht="36" customHeight="1">
      <c r="A2267" s="429"/>
      <c r="B2267" s="429"/>
      <c r="C2267" s="474"/>
      <c r="D2267" s="502"/>
      <c r="E2267" s="502"/>
      <c r="F2267" s="502"/>
      <c r="G2267" s="502"/>
      <c r="H2267" s="502"/>
      <c r="I2267" s="502"/>
      <c r="J2267" s="512"/>
      <c r="K2267" s="378" t="s">
        <v>1025</v>
      </c>
      <c r="L2267" s="435"/>
      <c r="M2267" s="435"/>
      <c r="O2267" s="379">
        <f>Criteria!E20</f>
        <v>2026</v>
      </c>
      <c r="P2267" s="380"/>
      <c r="Q2267" s="429"/>
      <c r="R2267" s="432" t="str">
        <f t="shared" si="135"/>
        <v>DELETE</v>
      </c>
      <c r="S2267" s="416"/>
      <c r="T2267" s="416"/>
      <c r="U2267" s="416"/>
      <c r="V2267" s="416"/>
      <c r="W2267" s="416"/>
      <c r="X2267" s="416"/>
      <c r="Y2267" s="416"/>
      <c r="Z2267" s="416"/>
      <c r="AA2267" s="416"/>
      <c r="AB2267" s="422"/>
      <c r="AC2267" s="433"/>
      <c r="AD2267" s="416"/>
      <c r="AE2267" s="416"/>
      <c r="AF2267" s="416"/>
      <c r="AG2267" s="416"/>
      <c r="AH2267" s="416"/>
      <c r="AI2267" s="416"/>
      <c r="AJ2267" s="416"/>
      <c r="AK2267" s="416"/>
      <c r="AL2267" s="290"/>
      <c r="AM2267" s="290"/>
      <c r="AN2267" s="290"/>
      <c r="AO2267" s="290"/>
    </row>
    <row r="2268" spans="1:41" s="378" customFormat="1" ht="36" customHeight="1">
      <c r="A2268" s="429"/>
      <c r="B2268" s="429"/>
      <c r="C2268" s="474"/>
      <c r="D2268" s="502"/>
      <c r="E2268" s="502"/>
      <c r="F2268" s="502"/>
      <c r="G2268" s="502"/>
      <c r="H2268" s="502"/>
      <c r="I2268" s="502"/>
      <c r="J2268" s="512"/>
      <c r="L2268" s="435"/>
      <c r="M2268" s="435"/>
      <c r="O2268" s="381"/>
      <c r="P2268" s="380"/>
      <c r="Q2268" s="429"/>
      <c r="R2268" s="432" t="str">
        <f t="shared" si="135"/>
        <v>DELETE</v>
      </c>
      <c r="S2268" s="416"/>
      <c r="T2268" s="416"/>
      <c r="U2268" s="416"/>
      <c r="V2268" s="416"/>
      <c r="W2268" s="416"/>
      <c r="X2268" s="416"/>
      <c r="Y2268" s="416"/>
      <c r="Z2268" s="416"/>
      <c r="AA2268" s="416"/>
      <c r="AB2268" s="422"/>
      <c r="AC2268" s="433"/>
      <c r="AD2268" s="416"/>
      <c r="AE2268" s="416"/>
      <c r="AF2268" s="416"/>
      <c r="AG2268" s="416"/>
      <c r="AH2268" s="416"/>
      <c r="AI2268" s="416"/>
      <c r="AJ2268" s="416"/>
      <c r="AK2268" s="416"/>
      <c r="AL2268" s="290"/>
      <c r="AM2268" s="290"/>
      <c r="AN2268" s="290"/>
      <c r="AO2268" s="290"/>
    </row>
    <row r="2269" spans="1:41" s="378" customFormat="1" ht="36" customHeight="1">
      <c r="A2269" s="429"/>
      <c r="B2269" s="429"/>
      <c r="D2269" s="518" t="str">
        <f>IF(O2269&lt;0,"Operating loss","Operating profit")</f>
        <v>Operating profit</v>
      </c>
      <c r="E2269" s="502"/>
      <c r="F2269" s="502"/>
      <c r="G2269" s="502"/>
      <c r="H2269" s="502"/>
      <c r="I2269" s="502"/>
      <c r="J2269" s="512"/>
      <c r="L2269" s="435"/>
      <c r="M2269" s="435"/>
      <c r="O2269" s="381">
        <f>SUM(S2186:S2250)</f>
        <v>0</v>
      </c>
      <c r="P2269" s="380"/>
      <c r="Q2269" s="429"/>
      <c r="R2269" s="432" t="str">
        <f t="shared" si="135"/>
        <v>DELETE</v>
      </c>
      <c r="S2269" s="416"/>
      <c r="T2269" s="416"/>
      <c r="U2269" s="416"/>
      <c r="V2269" s="416" t="b">
        <f>O2269=O2253</f>
        <v>1</v>
      </c>
      <c r="W2269" s="416"/>
      <c r="X2269" s="416"/>
      <c r="Y2269" s="416"/>
      <c r="Z2269" s="416"/>
      <c r="AA2269" s="416"/>
      <c r="AB2269" s="422"/>
      <c r="AC2269" s="433"/>
      <c r="AD2269" s="416"/>
      <c r="AE2269" s="416"/>
      <c r="AF2269" s="416"/>
      <c r="AG2269" s="416"/>
      <c r="AH2269" s="416"/>
      <c r="AI2269" s="416"/>
      <c r="AJ2269" s="416"/>
      <c r="AK2269" s="416"/>
      <c r="AL2269" s="290"/>
      <c r="AM2269" s="290"/>
      <c r="AN2269" s="290"/>
      <c r="AO2269" s="290"/>
    </row>
    <row r="2270" spans="1:41" s="378" customFormat="1" ht="36" customHeight="1">
      <c r="A2270" s="429"/>
      <c r="B2270" s="429"/>
      <c r="C2270" s="474"/>
      <c r="D2270" s="512"/>
      <c r="E2270" s="502" t="s">
        <v>245</v>
      </c>
      <c r="F2270" s="502"/>
      <c r="G2270" s="502"/>
      <c r="H2270" s="502"/>
      <c r="I2270" s="502"/>
      <c r="J2270" s="512"/>
      <c r="L2270" s="435"/>
      <c r="M2270" s="435"/>
      <c r="O2270" s="381"/>
      <c r="P2270" s="380"/>
      <c r="Q2270" s="429"/>
      <c r="R2270" s="432" t="str">
        <f t="shared" si="135"/>
        <v>DELETE</v>
      </c>
      <c r="S2270" s="416"/>
      <c r="T2270" s="416"/>
      <c r="U2270" s="416"/>
      <c r="V2270" s="416"/>
      <c r="W2270" s="416"/>
      <c r="X2270" s="416"/>
      <c r="Y2270" s="416"/>
      <c r="Z2270" s="416"/>
      <c r="AA2270" s="416"/>
      <c r="AB2270" s="422"/>
      <c r="AC2270" s="433"/>
      <c r="AD2270" s="416"/>
      <c r="AE2270" s="416"/>
      <c r="AF2270" s="416"/>
      <c r="AG2270" s="416"/>
      <c r="AH2270" s="416"/>
      <c r="AI2270" s="416"/>
      <c r="AJ2270" s="416"/>
      <c r="AK2270" s="416"/>
      <c r="AL2270" s="290"/>
      <c r="AM2270" s="290"/>
      <c r="AN2270" s="290"/>
      <c r="AO2270" s="290"/>
    </row>
    <row r="2271" spans="1:41" s="378" customFormat="1" ht="36" customHeight="1">
      <c r="A2271" s="429"/>
      <c r="B2271" s="429"/>
      <c r="C2271" s="474"/>
      <c r="D2271" s="502"/>
      <c r="E2271" s="502"/>
      <c r="F2271" s="502"/>
      <c r="G2271" s="502"/>
      <c r="H2271" s="502"/>
      <c r="I2271" s="502"/>
      <c r="J2271" s="512"/>
      <c r="L2271" s="435"/>
      <c r="M2271" s="435"/>
      <c r="O2271" s="381"/>
      <c r="P2271" s="380"/>
      <c r="Q2271" s="429"/>
      <c r="R2271" s="432" t="str">
        <f t="shared" si="135"/>
        <v>DELETE</v>
      </c>
      <c r="S2271" s="416"/>
      <c r="T2271" s="416"/>
      <c r="U2271" s="416"/>
      <c r="V2271" s="416"/>
      <c r="W2271" s="416"/>
      <c r="X2271" s="416"/>
      <c r="Y2271" s="416"/>
      <c r="Z2271" s="416"/>
      <c r="AA2271" s="416"/>
      <c r="AB2271" s="422"/>
      <c r="AC2271" s="433"/>
      <c r="AD2271" s="416"/>
      <c r="AE2271" s="416"/>
      <c r="AF2271" s="416"/>
      <c r="AG2271" s="416"/>
      <c r="AH2271" s="416"/>
      <c r="AI2271" s="416"/>
      <c r="AJ2271" s="416"/>
      <c r="AK2271" s="416"/>
      <c r="AL2271" s="290"/>
      <c r="AM2271" s="290"/>
      <c r="AN2271" s="290"/>
      <c r="AO2271" s="290"/>
    </row>
    <row r="2272" spans="1:41" s="378" customFormat="1" ht="36" customHeight="1">
      <c r="A2272" s="429"/>
      <c r="B2272" s="429"/>
      <c r="D2272" s="501" t="s">
        <v>1048</v>
      </c>
      <c r="E2272" s="502"/>
      <c r="F2272" s="502"/>
      <c r="G2272" s="502"/>
      <c r="H2272" s="502"/>
      <c r="I2272" s="502"/>
      <c r="J2272" s="512"/>
      <c r="L2272" s="435"/>
      <c r="M2272" s="435"/>
      <c r="O2272" s="381">
        <f>SUM(O2275:O2307)</f>
        <v>0</v>
      </c>
      <c r="P2272" s="380"/>
      <c r="Q2272" s="429"/>
      <c r="R2272" s="432" t="str">
        <f t="shared" ref="R2272" si="136">IF(R$2174="DELETE","DELETE",IF(O2272=0,"DELETE"," "))</f>
        <v>DELETE</v>
      </c>
      <c r="S2272" s="419">
        <f>-O2272</f>
        <v>0</v>
      </c>
      <c r="T2272" s="419"/>
      <c r="U2272" s="419"/>
      <c r="V2272" s="419"/>
      <c r="W2272" s="419"/>
      <c r="X2272" s="419"/>
      <c r="Y2272" s="416"/>
      <c r="Z2272" s="416"/>
      <c r="AA2272" s="416"/>
      <c r="AB2272" s="422"/>
      <c r="AC2272" s="433"/>
      <c r="AD2272" s="416"/>
      <c r="AE2272" s="416"/>
      <c r="AF2272" s="416"/>
      <c r="AG2272" s="416"/>
      <c r="AH2272" s="416"/>
      <c r="AI2272" s="416"/>
      <c r="AJ2272" s="416"/>
      <c r="AK2272" s="416"/>
      <c r="AL2272" s="290"/>
      <c r="AM2272" s="290"/>
      <c r="AN2272" s="290"/>
      <c r="AO2272" s="290"/>
    </row>
    <row r="2273" spans="1:41" s="378" customFormat="1" ht="9" customHeight="1">
      <c r="A2273" s="429"/>
      <c r="B2273" s="429"/>
      <c r="C2273" s="474"/>
      <c r="D2273" s="502"/>
      <c r="E2273" s="502"/>
      <c r="F2273" s="502"/>
      <c r="G2273" s="502"/>
      <c r="H2273" s="502"/>
      <c r="I2273" s="502"/>
      <c r="J2273" s="512"/>
      <c r="L2273" s="435"/>
      <c r="M2273" s="435"/>
      <c r="O2273" s="381"/>
      <c r="P2273" s="380"/>
      <c r="Q2273" s="429"/>
      <c r="R2273" s="432" t="str">
        <f>R2272</f>
        <v>DELETE</v>
      </c>
      <c r="S2273" s="416"/>
      <c r="T2273" s="416"/>
      <c r="U2273" s="416"/>
      <c r="V2273" s="416"/>
      <c r="W2273" s="416"/>
      <c r="X2273" s="416"/>
      <c r="Y2273" s="416"/>
      <c r="Z2273" s="416"/>
      <c r="AA2273" s="416"/>
      <c r="AB2273" s="422"/>
      <c r="AC2273" s="433"/>
      <c r="AD2273" s="416"/>
      <c r="AE2273" s="416"/>
      <c r="AF2273" s="416"/>
      <c r="AG2273" s="416"/>
      <c r="AH2273" s="416"/>
      <c r="AI2273" s="416"/>
      <c r="AJ2273" s="416"/>
      <c r="AK2273" s="416"/>
      <c r="AL2273" s="290"/>
      <c r="AM2273" s="290"/>
      <c r="AN2273" s="290"/>
      <c r="AO2273" s="290"/>
    </row>
    <row r="2274" spans="1:41" s="378" customFormat="1" ht="9" customHeight="1">
      <c r="A2274" s="429"/>
      <c r="B2274" s="429"/>
      <c r="C2274" s="474"/>
      <c r="D2274" s="502"/>
      <c r="E2274" s="502"/>
      <c r="F2274" s="502"/>
      <c r="G2274" s="502"/>
      <c r="H2274" s="502"/>
      <c r="I2274" s="502"/>
      <c r="J2274" s="512"/>
      <c r="L2274" s="435"/>
      <c r="M2274" s="435"/>
      <c r="O2274" s="480"/>
      <c r="P2274" s="380"/>
      <c r="Q2274" s="429"/>
      <c r="R2274" s="432" t="str">
        <f>R2273</f>
        <v>DELETE</v>
      </c>
      <c r="S2274" s="416"/>
      <c r="T2274" s="416"/>
      <c r="U2274" s="416"/>
      <c r="V2274" s="416"/>
      <c r="W2274" s="416"/>
      <c r="X2274" s="416"/>
      <c r="Y2274" s="416"/>
      <c r="Z2274" s="416"/>
      <c r="AA2274" s="416"/>
      <c r="AB2274" s="422"/>
      <c r="AC2274" s="433"/>
      <c r="AD2274" s="416"/>
      <c r="AE2274" s="416"/>
      <c r="AF2274" s="416"/>
      <c r="AG2274" s="416"/>
      <c r="AH2274" s="416"/>
      <c r="AI2274" s="416"/>
      <c r="AJ2274" s="416"/>
      <c r="AK2274" s="416"/>
      <c r="AL2274" s="290"/>
      <c r="AM2274" s="290"/>
      <c r="AN2274" s="290"/>
      <c r="AO2274" s="290"/>
    </row>
    <row r="2275" spans="1:41" s="378" customFormat="1" ht="36" customHeight="1">
      <c r="A2275" s="429"/>
      <c r="B2275" s="429"/>
      <c r="C2275" s="474"/>
      <c r="D2275" s="502" t="s">
        <v>198</v>
      </c>
      <c r="E2275" s="502"/>
      <c r="F2275" s="502"/>
      <c r="G2275" s="502"/>
      <c r="H2275" s="502"/>
      <c r="I2275" s="502"/>
      <c r="J2275" s="512"/>
      <c r="L2275" s="435"/>
      <c r="M2275" s="435"/>
      <c r="O2275" s="481">
        <f>SUM(TrialBalanceB!I95:I98)</f>
        <v>0</v>
      </c>
      <c r="P2275" s="380"/>
      <c r="Q2275" s="429"/>
      <c r="R2275" s="432" t="str">
        <f t="shared" ref="R2275:R2305" si="137">IF(R$2174="DELETE","DELETE",IF(O2275=0,"DELETE"," "))</f>
        <v>DELETE</v>
      </c>
      <c r="S2275" s="416"/>
      <c r="T2275" s="416"/>
      <c r="U2275" s="416"/>
      <c r="V2275" s="416"/>
      <c r="W2275" s="416"/>
      <c r="X2275" s="416"/>
      <c r="Y2275" s="416"/>
      <c r="Z2275" s="416"/>
      <c r="AA2275" s="416"/>
      <c r="AB2275" s="422"/>
      <c r="AC2275" s="433"/>
      <c r="AD2275" s="416"/>
      <c r="AE2275" s="416"/>
      <c r="AF2275" s="416"/>
      <c r="AG2275" s="416"/>
      <c r="AH2275" s="416"/>
      <c r="AI2275" s="416"/>
      <c r="AJ2275" s="416"/>
      <c r="AK2275" s="416"/>
      <c r="AL2275" s="290"/>
      <c r="AM2275" s="290"/>
      <c r="AN2275" s="290"/>
      <c r="AO2275" s="290"/>
    </row>
    <row r="2276" spans="1:41" s="378" customFormat="1" ht="36" customHeight="1">
      <c r="A2276" s="429"/>
      <c r="B2276" s="429"/>
      <c r="C2276" s="474"/>
      <c r="D2276" s="502" t="s">
        <v>202</v>
      </c>
      <c r="E2276" s="502"/>
      <c r="F2276" s="502"/>
      <c r="G2276" s="502"/>
      <c r="H2276" s="502"/>
      <c r="I2276" s="502"/>
      <c r="J2276" s="512"/>
      <c r="L2276" s="435"/>
      <c r="M2276" s="435"/>
      <c r="O2276" s="481">
        <f>TrialBalanceB!I100</f>
        <v>0</v>
      </c>
      <c r="P2276" s="380"/>
      <c r="Q2276" s="429"/>
      <c r="R2276" s="432" t="str">
        <f>IF(R$2174="DELETE","DELETE",IF(O2276=0,"DELETE"," "))</f>
        <v>DELETE</v>
      </c>
      <c r="S2276" s="416"/>
      <c r="T2276" s="416"/>
      <c r="U2276" s="416"/>
      <c r="V2276" s="416"/>
      <c r="W2276" s="416"/>
      <c r="X2276" s="416"/>
      <c r="Y2276" s="416"/>
      <c r="Z2276" s="416"/>
      <c r="AA2276" s="416"/>
      <c r="AB2276" s="422"/>
      <c r="AC2276" s="433"/>
      <c r="AD2276" s="416"/>
      <c r="AE2276" s="416"/>
      <c r="AF2276" s="416"/>
      <c r="AG2276" s="416"/>
      <c r="AH2276" s="416"/>
      <c r="AI2276" s="416"/>
      <c r="AJ2276" s="416"/>
      <c r="AK2276" s="416"/>
      <c r="AL2276" s="290"/>
      <c r="AM2276" s="290"/>
      <c r="AN2276" s="290"/>
      <c r="AO2276" s="290"/>
    </row>
    <row r="2277" spans="1:41" s="378" customFormat="1" ht="36" customHeight="1">
      <c r="A2277" s="429"/>
      <c r="B2277" s="429"/>
      <c r="C2277" s="474"/>
      <c r="D2277" s="502" t="s">
        <v>200</v>
      </c>
      <c r="E2277" s="502"/>
      <c r="F2277" s="502"/>
      <c r="G2277" s="502"/>
      <c r="H2277" s="502"/>
      <c r="I2277" s="502"/>
      <c r="J2277" s="512"/>
      <c r="L2277" s="435"/>
      <c r="M2277" s="435"/>
      <c r="O2277" s="481">
        <f>TrialBalanceB!I99</f>
        <v>0</v>
      </c>
      <c r="P2277" s="380"/>
      <c r="Q2277" s="429"/>
      <c r="R2277" s="432" t="str">
        <f>IF(R$2174="DELETE","DELETE",IF(O2277=0,"DELETE"," "))</f>
        <v>DELETE</v>
      </c>
      <c r="S2277" s="416"/>
      <c r="T2277" s="416"/>
      <c r="U2277" s="416"/>
      <c r="V2277" s="416"/>
      <c r="W2277" s="416"/>
      <c r="X2277" s="416"/>
      <c r="Y2277" s="416"/>
      <c r="Z2277" s="416"/>
      <c r="AA2277" s="416"/>
      <c r="AB2277" s="422"/>
      <c r="AC2277" s="433"/>
      <c r="AD2277" s="416"/>
      <c r="AE2277" s="416"/>
      <c r="AF2277" s="416"/>
      <c r="AG2277" s="416"/>
      <c r="AH2277" s="416"/>
      <c r="AI2277" s="416"/>
      <c r="AJ2277" s="416"/>
      <c r="AK2277" s="416"/>
      <c r="AL2277" s="290"/>
      <c r="AM2277" s="290"/>
      <c r="AN2277" s="290"/>
      <c r="AO2277" s="290"/>
    </row>
    <row r="2278" spans="1:41" s="378" customFormat="1" ht="36" customHeight="1">
      <c r="A2278" s="429"/>
      <c r="B2278" s="429"/>
      <c r="C2278" s="474"/>
      <c r="D2278" s="502" t="s">
        <v>246</v>
      </c>
      <c r="E2278" s="502"/>
      <c r="F2278" s="502"/>
      <c r="G2278" s="502"/>
      <c r="H2278" s="502"/>
      <c r="I2278" s="502"/>
      <c r="J2278" s="512"/>
      <c r="L2278" s="435"/>
      <c r="M2278" s="435"/>
      <c r="O2278" s="481">
        <f>TrialBalanceB!I101</f>
        <v>0</v>
      </c>
      <c r="P2278" s="380"/>
      <c r="Q2278" s="429"/>
      <c r="R2278" s="432" t="str">
        <f t="shared" si="137"/>
        <v>DELETE</v>
      </c>
      <c r="S2278" s="416"/>
      <c r="T2278" s="416"/>
      <c r="U2278" s="416"/>
      <c r="V2278" s="416"/>
      <c r="W2278" s="416"/>
      <c r="X2278" s="416"/>
      <c r="Y2278" s="416"/>
      <c r="Z2278" s="416"/>
      <c r="AA2278" s="416"/>
      <c r="AB2278" s="422"/>
      <c r="AC2278" s="433"/>
      <c r="AD2278" s="416"/>
      <c r="AE2278" s="416"/>
      <c r="AF2278" s="416"/>
      <c r="AG2278" s="416"/>
      <c r="AH2278" s="416"/>
      <c r="AI2278" s="416"/>
      <c r="AJ2278" s="416"/>
      <c r="AK2278" s="416"/>
      <c r="AL2278" s="290"/>
      <c r="AM2278" s="290"/>
      <c r="AN2278" s="290"/>
      <c r="AO2278" s="290"/>
    </row>
    <row r="2279" spans="1:41" s="378" customFormat="1" ht="36" customHeight="1">
      <c r="A2279" s="429"/>
      <c r="B2279" s="429"/>
      <c r="C2279" s="474"/>
      <c r="D2279" s="502" t="s">
        <v>205</v>
      </c>
      <c r="E2279" s="502"/>
      <c r="F2279" s="502"/>
      <c r="G2279" s="502"/>
      <c r="H2279" s="502"/>
      <c r="I2279" s="502"/>
      <c r="J2279" s="512"/>
      <c r="L2279" s="435"/>
      <c r="M2279" s="435"/>
      <c r="O2279" s="481">
        <f>TrialBalanceB!I102</f>
        <v>0</v>
      </c>
      <c r="P2279" s="380"/>
      <c r="Q2279" s="429"/>
      <c r="R2279" s="432" t="str">
        <f t="shared" si="137"/>
        <v>DELETE</v>
      </c>
      <c r="S2279" s="416"/>
      <c r="T2279" s="416"/>
      <c r="U2279" s="416"/>
      <c r="V2279" s="416"/>
      <c r="W2279" s="416"/>
      <c r="X2279" s="416"/>
      <c r="Y2279" s="416"/>
      <c r="Z2279" s="416"/>
      <c r="AA2279" s="416"/>
      <c r="AB2279" s="422"/>
      <c r="AC2279" s="433"/>
      <c r="AD2279" s="416"/>
      <c r="AE2279" s="416"/>
      <c r="AF2279" s="416"/>
      <c r="AG2279" s="416"/>
      <c r="AH2279" s="416"/>
      <c r="AI2279" s="416"/>
      <c r="AJ2279" s="416"/>
      <c r="AK2279" s="416"/>
      <c r="AL2279" s="290"/>
      <c r="AM2279" s="290"/>
      <c r="AN2279" s="290"/>
      <c r="AO2279" s="290"/>
    </row>
    <row r="2280" spans="1:41" s="378" customFormat="1" ht="36" customHeight="1">
      <c r="A2280" s="429"/>
      <c r="B2280" s="429"/>
      <c r="C2280" s="474"/>
      <c r="D2280" s="502" t="s">
        <v>722</v>
      </c>
      <c r="E2280" s="502"/>
      <c r="F2280" s="502"/>
      <c r="G2280" s="502"/>
      <c r="H2280" s="502"/>
      <c r="I2280" s="502"/>
      <c r="J2280" s="512"/>
      <c r="L2280" s="435"/>
      <c r="M2280" s="435"/>
      <c r="O2280" s="481">
        <f>TrialBalanceB!I103</f>
        <v>0</v>
      </c>
      <c r="P2280" s="380"/>
      <c r="Q2280" s="429"/>
      <c r="R2280" s="432" t="str">
        <f t="shared" si="137"/>
        <v>DELETE</v>
      </c>
      <c r="S2280" s="416"/>
      <c r="T2280" s="416"/>
      <c r="U2280" s="416"/>
      <c r="V2280" s="416"/>
      <c r="W2280" s="416"/>
      <c r="X2280" s="416"/>
      <c r="Y2280" s="416"/>
      <c r="Z2280" s="416"/>
      <c r="AA2280" s="416"/>
      <c r="AB2280" s="422"/>
      <c r="AC2280" s="433"/>
      <c r="AD2280" s="416"/>
      <c r="AE2280" s="416"/>
      <c r="AF2280" s="416"/>
      <c r="AG2280" s="416"/>
      <c r="AH2280" s="416"/>
      <c r="AI2280" s="416"/>
      <c r="AJ2280" s="416"/>
      <c r="AK2280" s="416"/>
      <c r="AL2280" s="290"/>
      <c r="AM2280" s="290"/>
      <c r="AN2280" s="290"/>
      <c r="AO2280" s="290"/>
    </row>
    <row r="2281" spans="1:41" s="378" customFormat="1" ht="36" customHeight="1">
      <c r="A2281" s="429"/>
      <c r="B2281" s="429"/>
      <c r="C2281" s="474"/>
      <c r="D2281" s="502" t="s">
        <v>258</v>
      </c>
      <c r="E2281" s="502"/>
      <c r="F2281" s="502"/>
      <c r="G2281" s="502"/>
      <c r="H2281" s="502"/>
      <c r="I2281" s="502"/>
      <c r="J2281" s="512"/>
      <c r="K2281" s="378">
        <f>C$586</f>
        <v>3.3000000000000003</v>
      </c>
      <c r="L2281" s="435"/>
      <c r="M2281" s="435"/>
      <c r="O2281" s="481">
        <f>SUM(TrialBalanceB!I105:I106)</f>
        <v>0</v>
      </c>
      <c r="P2281" s="380"/>
      <c r="Q2281" s="429"/>
      <c r="R2281" s="432" t="str">
        <f t="shared" si="137"/>
        <v>DELETE</v>
      </c>
      <c r="S2281" s="416"/>
      <c r="T2281" s="416"/>
      <c r="U2281" s="416"/>
      <c r="V2281" s="416"/>
      <c r="W2281" s="416"/>
      <c r="X2281" s="416"/>
      <c r="Y2281" s="416"/>
      <c r="Z2281" s="416"/>
      <c r="AA2281" s="416"/>
      <c r="AB2281" s="422"/>
      <c r="AC2281" s="433"/>
      <c r="AD2281" s="416"/>
      <c r="AE2281" s="416"/>
      <c r="AF2281" s="416"/>
      <c r="AG2281" s="416"/>
      <c r="AH2281" s="416"/>
      <c r="AI2281" s="416"/>
      <c r="AJ2281" s="416"/>
      <c r="AK2281" s="416"/>
      <c r="AL2281" s="290"/>
      <c r="AM2281" s="290"/>
      <c r="AN2281" s="290"/>
      <c r="AO2281" s="290"/>
    </row>
    <row r="2282" spans="1:41" s="378" customFormat="1" ht="36" customHeight="1">
      <c r="A2282" s="429"/>
      <c r="B2282" s="429"/>
      <c r="C2282" s="474"/>
      <c r="D2282" s="502" t="s">
        <v>247</v>
      </c>
      <c r="E2282" s="502"/>
      <c r="F2282" s="502"/>
      <c r="G2282" s="502"/>
      <c r="H2282" s="502"/>
      <c r="I2282" s="502"/>
      <c r="J2282" s="512"/>
      <c r="L2282" s="435"/>
      <c r="M2282" s="435"/>
      <c r="O2282" s="481">
        <f>TrialBalanceB!I113</f>
        <v>0</v>
      </c>
      <c r="P2282" s="380"/>
      <c r="Q2282" s="429"/>
      <c r="R2282" s="432" t="str">
        <f t="shared" si="137"/>
        <v>DELETE</v>
      </c>
      <c r="S2282" s="416"/>
      <c r="T2282" s="416"/>
      <c r="U2282" s="416"/>
      <c r="V2282" s="416"/>
      <c r="W2282" s="416"/>
      <c r="X2282" s="416"/>
      <c r="Y2282" s="416"/>
      <c r="Z2282" s="416"/>
      <c r="AA2282" s="416"/>
      <c r="AB2282" s="422"/>
      <c r="AC2282" s="433"/>
      <c r="AD2282" s="416"/>
      <c r="AE2282" s="416"/>
      <c r="AF2282" s="416"/>
      <c r="AG2282" s="416"/>
      <c r="AH2282" s="416"/>
      <c r="AI2282" s="416"/>
      <c r="AJ2282" s="416"/>
      <c r="AK2282" s="416"/>
      <c r="AL2282" s="290"/>
      <c r="AM2282" s="290"/>
      <c r="AN2282" s="290"/>
      <c r="AO2282" s="290"/>
    </row>
    <row r="2283" spans="1:41" s="378" customFormat="1" ht="36" customHeight="1">
      <c r="A2283" s="429"/>
      <c r="B2283" s="429"/>
      <c r="C2283" s="474"/>
      <c r="D2283" s="502" t="s">
        <v>342</v>
      </c>
      <c r="E2283" s="502"/>
      <c r="F2283" s="502"/>
      <c r="G2283" s="502"/>
      <c r="H2283" s="502"/>
      <c r="I2283" s="502"/>
      <c r="J2283" s="512"/>
      <c r="L2283" s="435"/>
      <c r="M2283" s="435"/>
      <c r="O2283" s="481">
        <f>TrialBalanceB!I114</f>
        <v>0</v>
      </c>
      <c r="P2283" s="380"/>
      <c r="Q2283" s="429"/>
      <c r="R2283" s="432" t="str">
        <f t="shared" si="137"/>
        <v>DELETE</v>
      </c>
      <c r="S2283" s="416"/>
      <c r="T2283" s="416"/>
      <c r="U2283" s="416"/>
      <c r="V2283" s="416"/>
      <c r="W2283" s="416"/>
      <c r="X2283" s="416"/>
      <c r="Y2283" s="416"/>
      <c r="Z2283" s="416"/>
      <c r="AA2283" s="416"/>
      <c r="AB2283" s="422"/>
      <c r="AC2283" s="433"/>
      <c r="AD2283" s="416"/>
      <c r="AE2283" s="416"/>
      <c r="AF2283" s="416"/>
      <c r="AG2283" s="416"/>
      <c r="AH2283" s="416"/>
      <c r="AI2283" s="416"/>
      <c r="AJ2283" s="416"/>
      <c r="AK2283" s="416"/>
      <c r="AL2283" s="290"/>
      <c r="AM2283" s="290"/>
      <c r="AN2283" s="290"/>
      <c r="AO2283" s="290"/>
    </row>
    <row r="2284" spans="1:41" s="378" customFormat="1" ht="36" customHeight="1">
      <c r="A2284" s="429"/>
      <c r="B2284" s="429"/>
      <c r="C2284" s="474"/>
      <c r="D2284" s="502" t="s">
        <v>299</v>
      </c>
      <c r="E2284" s="502"/>
      <c r="F2284" s="502"/>
      <c r="G2284" s="502"/>
      <c r="H2284" s="502"/>
      <c r="I2284" s="502"/>
      <c r="J2284" s="512"/>
      <c r="L2284" s="435"/>
      <c r="M2284" s="435"/>
      <c r="O2284" s="481">
        <f>TrialBalanceB!I115</f>
        <v>0</v>
      </c>
      <c r="P2284" s="380"/>
      <c r="Q2284" s="429"/>
      <c r="R2284" s="432" t="str">
        <f t="shared" si="137"/>
        <v>DELETE</v>
      </c>
      <c r="S2284" s="416"/>
      <c r="T2284" s="416"/>
      <c r="U2284" s="416"/>
      <c r="V2284" s="416"/>
      <c r="W2284" s="416"/>
      <c r="X2284" s="416"/>
      <c r="Y2284" s="416"/>
      <c r="Z2284" s="416"/>
      <c r="AA2284" s="416"/>
      <c r="AB2284" s="422"/>
      <c r="AC2284" s="433"/>
      <c r="AD2284" s="416"/>
      <c r="AE2284" s="416"/>
      <c r="AF2284" s="416"/>
      <c r="AG2284" s="416"/>
      <c r="AH2284" s="416"/>
      <c r="AI2284" s="416"/>
      <c r="AJ2284" s="416"/>
      <c r="AK2284" s="416"/>
      <c r="AL2284" s="290"/>
      <c r="AM2284" s="290"/>
      <c r="AN2284" s="290"/>
      <c r="AO2284" s="290"/>
    </row>
    <row r="2285" spans="1:41" s="378" customFormat="1" ht="36" customHeight="1">
      <c r="A2285" s="429"/>
      <c r="B2285" s="429"/>
      <c r="C2285" s="474"/>
      <c r="D2285" s="502" t="s">
        <v>344</v>
      </c>
      <c r="E2285" s="502"/>
      <c r="F2285" s="502"/>
      <c r="G2285" s="502"/>
      <c r="H2285" s="502"/>
      <c r="I2285" s="502"/>
      <c r="J2285" s="512"/>
      <c r="L2285" s="435"/>
      <c r="M2285" s="435"/>
      <c r="O2285" s="481">
        <f>TrialBalanceB!I116</f>
        <v>0</v>
      </c>
      <c r="P2285" s="380"/>
      <c r="Q2285" s="429"/>
      <c r="R2285" s="432" t="str">
        <f t="shared" si="137"/>
        <v>DELETE</v>
      </c>
      <c r="S2285" s="416"/>
      <c r="T2285" s="416"/>
      <c r="U2285" s="416"/>
      <c r="V2285" s="416"/>
      <c r="W2285" s="416"/>
      <c r="X2285" s="416"/>
      <c r="Y2285" s="416"/>
      <c r="Z2285" s="416"/>
      <c r="AA2285" s="416"/>
      <c r="AB2285" s="422"/>
      <c r="AC2285" s="433"/>
      <c r="AD2285" s="416"/>
      <c r="AE2285" s="416"/>
      <c r="AF2285" s="416"/>
      <c r="AG2285" s="416"/>
      <c r="AH2285" s="416"/>
      <c r="AI2285" s="416"/>
      <c r="AJ2285" s="416"/>
      <c r="AK2285" s="416"/>
      <c r="AL2285" s="290"/>
      <c r="AM2285" s="290"/>
      <c r="AN2285" s="290"/>
      <c r="AO2285" s="290"/>
    </row>
    <row r="2286" spans="1:41" s="378" customFormat="1" ht="36" customHeight="1">
      <c r="A2286" s="429"/>
      <c r="B2286" s="429"/>
      <c r="C2286" s="474"/>
      <c r="D2286" s="502" t="s">
        <v>915</v>
      </c>
      <c r="E2286" s="502"/>
      <c r="F2286" s="502"/>
      <c r="G2286" s="502"/>
      <c r="H2286" s="502"/>
      <c r="I2286" s="502"/>
      <c r="J2286" s="512"/>
      <c r="L2286" s="435"/>
      <c r="M2286" s="435"/>
      <c r="O2286" s="481">
        <f>TrialBalanceB!I137</f>
        <v>0</v>
      </c>
      <c r="P2286" s="380"/>
      <c r="Q2286" s="429"/>
      <c r="R2286" s="432" t="str">
        <f t="shared" ref="R2286" si="138">IF(R$2174="DELETE","DELETE",IF(O2286=0,"DELETE"," "))</f>
        <v>DELETE</v>
      </c>
      <c r="S2286" s="416"/>
      <c r="T2286" s="416"/>
      <c r="U2286" s="416"/>
      <c r="V2286" s="416"/>
      <c r="W2286" s="416"/>
      <c r="X2286" s="416"/>
      <c r="Y2286" s="416"/>
      <c r="Z2286" s="416"/>
      <c r="AA2286" s="416"/>
      <c r="AB2286" s="422"/>
      <c r="AC2286" s="433"/>
      <c r="AD2286" s="416"/>
      <c r="AE2286" s="416"/>
      <c r="AF2286" s="416"/>
      <c r="AG2286" s="416"/>
      <c r="AH2286" s="416"/>
      <c r="AI2286" s="416"/>
      <c r="AJ2286" s="416"/>
      <c r="AK2286" s="416"/>
      <c r="AL2286" s="290"/>
      <c r="AM2286" s="290"/>
      <c r="AN2286" s="290"/>
      <c r="AO2286" s="290"/>
    </row>
    <row r="2287" spans="1:41" s="378" customFormat="1" ht="36" customHeight="1">
      <c r="A2287" s="429"/>
      <c r="B2287" s="429"/>
      <c r="C2287" s="474"/>
      <c r="D2287" s="502" t="s">
        <v>443</v>
      </c>
      <c r="E2287" s="502"/>
      <c r="F2287" s="502"/>
      <c r="G2287" s="502"/>
      <c r="H2287" s="502"/>
      <c r="I2287" s="502"/>
      <c r="J2287" s="512"/>
      <c r="L2287" s="435"/>
      <c r="M2287" s="435"/>
      <c r="O2287" s="481">
        <f>TrialBalanceB!I117+TrialBalanceB!I118</f>
        <v>0</v>
      </c>
      <c r="P2287" s="380"/>
      <c r="Q2287" s="429"/>
      <c r="R2287" s="432" t="str">
        <f t="shared" si="137"/>
        <v>DELETE</v>
      </c>
      <c r="S2287" s="416"/>
      <c r="T2287" s="416"/>
      <c r="U2287" s="416"/>
      <c r="V2287" s="416"/>
      <c r="W2287" s="416"/>
      <c r="X2287" s="416"/>
      <c r="Y2287" s="416"/>
      <c r="Z2287" s="416"/>
      <c r="AA2287" s="416"/>
      <c r="AB2287" s="422"/>
      <c r="AC2287" s="433"/>
      <c r="AD2287" s="416"/>
      <c r="AE2287" s="416"/>
      <c r="AF2287" s="416"/>
      <c r="AG2287" s="416"/>
      <c r="AH2287" s="416"/>
      <c r="AI2287" s="416"/>
      <c r="AJ2287" s="416"/>
      <c r="AK2287" s="416"/>
      <c r="AL2287" s="290"/>
      <c r="AM2287" s="290"/>
      <c r="AN2287" s="290"/>
      <c r="AO2287" s="290"/>
    </row>
    <row r="2288" spans="1:41" s="378" customFormat="1" ht="36" customHeight="1">
      <c r="A2288" s="429"/>
      <c r="B2288" s="429"/>
      <c r="C2288" s="474"/>
      <c r="D2288" s="502" t="s">
        <v>465</v>
      </c>
      <c r="E2288" s="502"/>
      <c r="F2288" s="502"/>
      <c r="G2288" s="502"/>
      <c r="H2288" s="502"/>
      <c r="I2288" s="502"/>
      <c r="J2288" s="512"/>
      <c r="L2288" s="435"/>
      <c r="M2288" s="435"/>
      <c r="O2288" s="481">
        <f>IF(TrialBalanceB!I91&gt;0,TrialBalanceB!I91,0)</f>
        <v>0</v>
      </c>
      <c r="P2288" s="380"/>
      <c r="Q2288" s="429"/>
      <c r="R2288" s="432" t="str">
        <f>IF(R$2174="DELETE","DELETE",IF(O2288=0,"DELETE"," "))</f>
        <v>DELETE</v>
      </c>
      <c r="S2288" s="416"/>
      <c r="T2288" s="416"/>
      <c r="U2288" s="416"/>
      <c r="V2288" s="416"/>
      <c r="W2288" s="416"/>
      <c r="X2288" s="416"/>
      <c r="Y2288" s="416"/>
      <c r="Z2288" s="416"/>
      <c r="AA2288" s="416"/>
      <c r="AB2288" s="422"/>
      <c r="AC2288" s="433"/>
      <c r="AD2288" s="416"/>
      <c r="AE2288" s="416"/>
      <c r="AF2288" s="416"/>
      <c r="AG2288" s="416"/>
      <c r="AH2288" s="416"/>
      <c r="AI2288" s="416"/>
      <c r="AJ2288" s="416"/>
      <c r="AK2288" s="416"/>
      <c r="AL2288" s="290"/>
      <c r="AM2288" s="290"/>
      <c r="AN2288" s="290"/>
      <c r="AO2288" s="290"/>
    </row>
    <row r="2289" spans="1:41" s="378" customFormat="1" ht="36" customHeight="1">
      <c r="A2289" s="429"/>
      <c r="B2289" s="429"/>
      <c r="C2289" s="474"/>
      <c r="D2289" s="502" t="str">
        <f>IF(MAX(Criteria!H37:H40)&gt;1,"Partners' remuneration","Partner's remuneration")</f>
        <v>Partners' remuneration</v>
      </c>
      <c r="E2289" s="502"/>
      <c r="F2289" s="502"/>
      <c r="G2289" s="502"/>
      <c r="H2289" s="502"/>
      <c r="I2289" s="502"/>
      <c r="J2289" s="512"/>
      <c r="K2289" s="378">
        <f>C$525</f>
        <v>3.1</v>
      </c>
      <c r="L2289" s="435"/>
      <c r="M2289" s="435"/>
      <c r="O2289" s="481">
        <f>SUM(TrialBalanceB!I108:I112)</f>
        <v>0</v>
      </c>
      <c r="P2289" s="380"/>
      <c r="Q2289" s="429"/>
      <c r="R2289" s="432" t="str">
        <f>IF(R$2174="DELETE","DELETE",IF(O2289=0,"DELETE"," "))</f>
        <v>DELETE</v>
      </c>
      <c r="S2289" s="416"/>
      <c r="T2289" s="416"/>
      <c r="U2289" s="416"/>
      <c r="V2289" s="416"/>
      <c r="W2289" s="416"/>
      <c r="X2289" s="416"/>
      <c r="Y2289" s="416"/>
      <c r="Z2289" s="416"/>
      <c r="AA2289" s="416"/>
      <c r="AB2289" s="422"/>
      <c r="AC2289" s="433"/>
      <c r="AD2289" s="416"/>
      <c r="AE2289" s="416"/>
      <c r="AF2289" s="416"/>
      <c r="AG2289" s="416"/>
      <c r="AH2289" s="416"/>
      <c r="AI2289" s="416"/>
      <c r="AJ2289" s="416"/>
      <c r="AK2289" s="416"/>
      <c r="AL2289" s="290"/>
      <c r="AM2289" s="290"/>
      <c r="AN2289" s="290"/>
      <c r="AO2289" s="290"/>
    </row>
    <row r="2290" spans="1:41" s="378" customFormat="1" ht="36" customHeight="1">
      <c r="A2290" s="429"/>
      <c r="B2290" s="429"/>
      <c r="C2290" s="474"/>
      <c r="D2290" s="502" t="s">
        <v>723</v>
      </c>
      <c r="E2290" s="502"/>
      <c r="F2290" s="502"/>
      <c r="G2290" s="502"/>
      <c r="H2290" s="502"/>
      <c r="I2290" s="502"/>
      <c r="J2290" s="512"/>
      <c r="L2290" s="435"/>
      <c r="M2290" s="435"/>
      <c r="O2290" s="481">
        <f>TrialBalanceB!I119</f>
        <v>0</v>
      </c>
      <c r="P2290" s="380"/>
      <c r="Q2290" s="429"/>
      <c r="R2290" s="432" t="str">
        <f>IF(R$2174="DELETE","DELETE",IF(O2290=0,"DELETE"," "))</f>
        <v>DELETE</v>
      </c>
      <c r="S2290" s="416"/>
      <c r="T2290" s="416"/>
      <c r="U2290" s="416"/>
      <c r="V2290" s="416"/>
      <c r="W2290" s="416"/>
      <c r="X2290" s="416"/>
      <c r="Y2290" s="416"/>
      <c r="Z2290" s="416"/>
      <c r="AA2290" s="416"/>
      <c r="AB2290" s="422"/>
      <c r="AC2290" s="433"/>
      <c r="AD2290" s="416"/>
      <c r="AE2290" s="416"/>
      <c r="AF2290" s="416"/>
      <c r="AG2290" s="416"/>
      <c r="AH2290" s="416"/>
      <c r="AI2290" s="416"/>
      <c r="AJ2290" s="416"/>
      <c r="AK2290" s="416"/>
      <c r="AL2290" s="290"/>
      <c r="AM2290" s="290"/>
      <c r="AN2290" s="290"/>
      <c r="AO2290" s="290"/>
    </row>
    <row r="2291" spans="1:41" s="378" customFormat="1" ht="36" customHeight="1">
      <c r="A2291" s="429"/>
      <c r="B2291" s="429"/>
      <c r="C2291" s="474"/>
      <c r="D2291" s="502" t="s">
        <v>248</v>
      </c>
      <c r="E2291" s="502"/>
      <c r="F2291" s="502"/>
      <c r="G2291" s="502"/>
      <c r="H2291" s="502"/>
      <c r="I2291" s="502"/>
      <c r="J2291" s="512"/>
      <c r="L2291" s="435"/>
      <c r="M2291" s="435"/>
      <c r="O2291" s="481">
        <f>TrialBalanceB!I120</f>
        <v>0</v>
      </c>
      <c r="P2291" s="380"/>
      <c r="Q2291" s="429"/>
      <c r="R2291" s="432" t="str">
        <f t="shared" si="137"/>
        <v>DELETE</v>
      </c>
      <c r="S2291" s="416"/>
      <c r="T2291" s="416"/>
      <c r="U2291" s="416"/>
      <c r="V2291" s="416"/>
      <c r="W2291" s="416"/>
      <c r="X2291" s="416"/>
      <c r="Y2291" s="416"/>
      <c r="Z2291" s="416"/>
      <c r="AA2291" s="416"/>
      <c r="AB2291" s="422"/>
      <c r="AC2291" s="433"/>
      <c r="AD2291" s="416"/>
      <c r="AE2291" s="416"/>
      <c r="AF2291" s="416"/>
      <c r="AG2291" s="416"/>
      <c r="AH2291" s="416"/>
      <c r="AI2291" s="416"/>
      <c r="AJ2291" s="416"/>
      <c r="AK2291" s="416"/>
      <c r="AL2291" s="290"/>
      <c r="AM2291" s="290"/>
      <c r="AN2291" s="290"/>
      <c r="AO2291" s="290"/>
    </row>
    <row r="2292" spans="1:41" s="378" customFormat="1" ht="36" customHeight="1">
      <c r="A2292" s="429"/>
      <c r="B2292" s="429"/>
      <c r="C2292" s="474"/>
      <c r="D2292" s="502" t="s">
        <v>241</v>
      </c>
      <c r="E2292" s="502"/>
      <c r="F2292" s="502"/>
      <c r="G2292" s="502"/>
      <c r="H2292" s="502"/>
      <c r="I2292" s="502"/>
      <c r="J2292" s="512"/>
      <c r="L2292" s="435"/>
      <c r="M2292" s="435"/>
      <c r="O2292" s="481">
        <f>SUM(TrialBalanceB!I121:I122)</f>
        <v>0</v>
      </c>
      <c r="P2292" s="380"/>
      <c r="Q2292" s="429"/>
      <c r="R2292" s="432" t="str">
        <f t="shared" si="137"/>
        <v>DELETE</v>
      </c>
      <c r="S2292" s="416"/>
      <c r="T2292" s="416"/>
      <c r="U2292" s="416"/>
      <c r="V2292" s="416"/>
      <c r="W2292" s="416"/>
      <c r="X2292" s="416"/>
      <c r="Y2292" s="416"/>
      <c r="Z2292" s="416"/>
      <c r="AA2292" s="416"/>
      <c r="AB2292" s="422"/>
      <c r="AC2292" s="433"/>
      <c r="AD2292" s="416"/>
      <c r="AE2292" s="416"/>
      <c r="AF2292" s="416"/>
      <c r="AG2292" s="416"/>
      <c r="AH2292" s="416"/>
      <c r="AI2292" s="416"/>
      <c r="AJ2292" s="416"/>
      <c r="AK2292" s="416"/>
      <c r="AL2292" s="290"/>
      <c r="AM2292" s="290"/>
      <c r="AN2292" s="290"/>
      <c r="AO2292" s="290"/>
    </row>
    <row r="2293" spans="1:41" s="378" customFormat="1" ht="36" customHeight="1">
      <c r="A2293" s="429"/>
      <c r="B2293" s="429"/>
      <c r="C2293" s="474"/>
      <c r="D2293" s="502" t="s">
        <v>249</v>
      </c>
      <c r="E2293" s="502"/>
      <c r="F2293" s="502"/>
      <c r="G2293" s="502"/>
      <c r="H2293" s="502"/>
      <c r="I2293" s="502"/>
      <c r="J2293" s="512"/>
      <c r="L2293" s="435"/>
      <c r="M2293" s="435"/>
      <c r="O2293" s="481">
        <f>TrialBalanceB!I123</f>
        <v>0</v>
      </c>
      <c r="P2293" s="380"/>
      <c r="Q2293" s="429"/>
      <c r="R2293" s="432" t="str">
        <f t="shared" si="137"/>
        <v>DELETE</v>
      </c>
      <c r="S2293" s="416"/>
      <c r="T2293" s="416"/>
      <c r="U2293" s="416"/>
      <c r="V2293" s="416"/>
      <c r="W2293" s="416"/>
      <c r="X2293" s="416"/>
      <c r="Y2293" s="416"/>
      <c r="Z2293" s="416"/>
      <c r="AA2293" s="416"/>
      <c r="AB2293" s="422"/>
      <c r="AC2293" s="433"/>
      <c r="AD2293" s="416"/>
      <c r="AE2293" s="416"/>
      <c r="AF2293" s="416"/>
      <c r="AG2293" s="416"/>
      <c r="AH2293" s="416"/>
      <c r="AI2293" s="416"/>
      <c r="AJ2293" s="416"/>
      <c r="AK2293" s="416"/>
      <c r="AL2293" s="290"/>
      <c r="AM2293" s="290"/>
      <c r="AN2293" s="290"/>
      <c r="AO2293" s="290"/>
    </row>
    <row r="2294" spans="1:41" s="378" customFormat="1" ht="36" customHeight="1">
      <c r="A2294" s="429"/>
      <c r="B2294" s="429"/>
      <c r="C2294" s="474"/>
      <c r="D2294" s="502" t="s">
        <v>724</v>
      </c>
      <c r="E2294" s="502"/>
      <c r="F2294" s="502"/>
      <c r="G2294" s="502"/>
      <c r="H2294" s="502"/>
      <c r="I2294" s="502"/>
      <c r="J2294" s="512"/>
      <c r="L2294" s="435"/>
      <c r="M2294" s="435"/>
      <c r="O2294" s="481">
        <f>TrialBalanceB!I124</f>
        <v>0</v>
      </c>
      <c r="P2294" s="380"/>
      <c r="Q2294" s="429"/>
      <c r="R2294" s="432" t="str">
        <f t="shared" si="137"/>
        <v>DELETE</v>
      </c>
      <c r="S2294" s="416"/>
      <c r="T2294" s="416"/>
      <c r="U2294" s="416"/>
      <c r="V2294" s="416"/>
      <c r="W2294" s="416"/>
      <c r="X2294" s="416"/>
      <c r="Y2294" s="416"/>
      <c r="Z2294" s="416"/>
      <c r="AA2294" s="416"/>
      <c r="AB2294" s="422"/>
      <c r="AC2294" s="433"/>
      <c r="AD2294" s="416"/>
      <c r="AE2294" s="416"/>
      <c r="AF2294" s="416"/>
      <c r="AG2294" s="416"/>
      <c r="AH2294" s="416"/>
      <c r="AI2294" s="416"/>
      <c r="AJ2294" s="416"/>
      <c r="AK2294" s="416"/>
      <c r="AL2294" s="290"/>
      <c r="AM2294" s="290"/>
      <c r="AN2294" s="290"/>
      <c r="AO2294" s="290"/>
    </row>
    <row r="2295" spans="1:41" s="378" customFormat="1" ht="36" customHeight="1">
      <c r="A2295" s="429"/>
      <c r="B2295" s="429"/>
      <c r="C2295" s="474"/>
      <c r="D2295" s="502" t="s">
        <v>85</v>
      </c>
      <c r="E2295" s="502"/>
      <c r="F2295" s="502"/>
      <c r="G2295" s="502"/>
      <c r="H2295" s="502"/>
      <c r="I2295" s="502"/>
      <c r="J2295" s="512"/>
      <c r="L2295" s="435"/>
      <c r="M2295" s="435"/>
      <c r="O2295" s="481">
        <f>TrialBalanceB!I125</f>
        <v>0</v>
      </c>
      <c r="P2295" s="380"/>
      <c r="Q2295" s="429"/>
      <c r="R2295" s="432" t="str">
        <f t="shared" si="137"/>
        <v>DELETE</v>
      </c>
      <c r="S2295" s="416"/>
      <c r="T2295" s="416"/>
      <c r="U2295" s="416"/>
      <c r="V2295" s="416"/>
      <c r="W2295" s="416"/>
      <c r="X2295" s="416"/>
      <c r="Y2295" s="416"/>
      <c r="Z2295" s="416"/>
      <c r="AA2295" s="416"/>
      <c r="AB2295" s="422"/>
      <c r="AC2295" s="433"/>
      <c r="AD2295" s="416"/>
      <c r="AE2295" s="416"/>
      <c r="AF2295" s="416"/>
      <c r="AG2295" s="416"/>
      <c r="AH2295" s="416"/>
      <c r="AI2295" s="416"/>
      <c r="AJ2295" s="416"/>
      <c r="AK2295" s="416"/>
      <c r="AL2295" s="290"/>
      <c r="AM2295" s="290"/>
      <c r="AN2295" s="290"/>
      <c r="AO2295" s="290"/>
    </row>
    <row r="2296" spans="1:41" s="378" customFormat="1" ht="36" customHeight="1">
      <c r="A2296" s="429"/>
      <c r="B2296" s="429"/>
      <c r="C2296" s="474"/>
      <c r="D2296" s="502">
        <f>TrialBalanceB!C126</f>
        <v>0</v>
      </c>
      <c r="E2296" s="502"/>
      <c r="F2296" s="502"/>
      <c r="G2296" s="502"/>
      <c r="H2296" s="502"/>
      <c r="I2296" s="502"/>
      <c r="J2296" s="512"/>
      <c r="L2296" s="435"/>
      <c r="M2296" s="435"/>
      <c r="O2296" s="481">
        <f>TrialBalanceB!I126</f>
        <v>0</v>
      </c>
      <c r="P2296" s="380"/>
      <c r="Q2296" s="429"/>
      <c r="R2296" s="432" t="str">
        <f t="shared" si="137"/>
        <v>DELETE</v>
      </c>
      <c r="S2296" s="416"/>
      <c r="T2296" s="416"/>
      <c r="U2296" s="416"/>
      <c r="V2296" s="416"/>
      <c r="W2296" s="416"/>
      <c r="X2296" s="416"/>
      <c r="Y2296" s="416"/>
      <c r="Z2296" s="416"/>
      <c r="AA2296" s="416"/>
      <c r="AB2296" s="422"/>
      <c r="AC2296" s="433"/>
      <c r="AD2296" s="416"/>
      <c r="AE2296" s="416"/>
      <c r="AF2296" s="416"/>
      <c r="AG2296" s="416"/>
      <c r="AH2296" s="416"/>
      <c r="AI2296" s="416"/>
      <c r="AJ2296" s="416"/>
      <c r="AK2296" s="416"/>
      <c r="AL2296" s="290"/>
      <c r="AM2296" s="290"/>
      <c r="AN2296" s="290"/>
      <c r="AO2296" s="290"/>
    </row>
    <row r="2297" spans="1:41" s="378" customFormat="1" ht="36" customHeight="1">
      <c r="A2297" s="429"/>
      <c r="B2297" s="429"/>
      <c r="C2297" s="474"/>
      <c r="D2297" s="502">
        <f>TrialBalanceB!C127</f>
        <v>0</v>
      </c>
      <c r="E2297" s="502"/>
      <c r="F2297" s="502"/>
      <c r="G2297" s="502"/>
      <c r="H2297" s="502"/>
      <c r="I2297" s="502"/>
      <c r="J2297" s="512"/>
      <c r="L2297" s="435"/>
      <c r="M2297" s="435"/>
      <c r="O2297" s="481">
        <f>TrialBalanceB!I127</f>
        <v>0</v>
      </c>
      <c r="P2297" s="380"/>
      <c r="Q2297" s="429"/>
      <c r="R2297" s="432" t="str">
        <f t="shared" si="137"/>
        <v>DELETE</v>
      </c>
      <c r="S2297" s="416"/>
      <c r="T2297" s="416"/>
      <c r="U2297" s="416"/>
      <c r="V2297" s="416"/>
      <c r="W2297" s="416"/>
      <c r="X2297" s="416"/>
      <c r="Y2297" s="416"/>
      <c r="Z2297" s="416"/>
      <c r="AA2297" s="416"/>
      <c r="AB2297" s="422"/>
      <c r="AC2297" s="433"/>
      <c r="AD2297" s="416"/>
      <c r="AE2297" s="416"/>
      <c r="AF2297" s="416"/>
      <c r="AG2297" s="416"/>
      <c r="AH2297" s="416"/>
      <c r="AI2297" s="416"/>
      <c r="AJ2297" s="416"/>
      <c r="AK2297" s="416"/>
      <c r="AL2297" s="290"/>
      <c r="AM2297" s="290"/>
      <c r="AN2297" s="290"/>
      <c r="AO2297" s="290"/>
    </row>
    <row r="2298" spans="1:41" s="378" customFormat="1" ht="36" customHeight="1">
      <c r="A2298" s="429"/>
      <c r="B2298" s="429"/>
      <c r="C2298" s="474"/>
      <c r="D2298" s="502">
        <f>TrialBalanceB!C128</f>
        <v>0</v>
      </c>
      <c r="E2298" s="502"/>
      <c r="F2298" s="502"/>
      <c r="G2298" s="502"/>
      <c r="H2298" s="502"/>
      <c r="I2298" s="502"/>
      <c r="J2298" s="512"/>
      <c r="L2298" s="435"/>
      <c r="M2298" s="435"/>
      <c r="O2298" s="481">
        <f>TrialBalanceB!I128</f>
        <v>0</v>
      </c>
      <c r="P2298" s="380"/>
      <c r="Q2298" s="429"/>
      <c r="R2298" s="432" t="str">
        <f t="shared" si="137"/>
        <v>DELETE</v>
      </c>
      <c r="S2298" s="416"/>
      <c r="T2298" s="416"/>
      <c r="U2298" s="416"/>
      <c r="V2298" s="416"/>
      <c r="W2298" s="416"/>
      <c r="X2298" s="416"/>
      <c r="Y2298" s="416"/>
      <c r="Z2298" s="416"/>
      <c r="AA2298" s="416"/>
      <c r="AB2298" s="422"/>
      <c r="AC2298" s="433"/>
      <c r="AD2298" s="416"/>
      <c r="AE2298" s="416"/>
      <c r="AF2298" s="416"/>
      <c r="AG2298" s="416"/>
      <c r="AH2298" s="416"/>
      <c r="AI2298" s="416"/>
      <c r="AJ2298" s="416"/>
      <c r="AK2298" s="416"/>
      <c r="AL2298" s="290"/>
      <c r="AM2298" s="290"/>
      <c r="AN2298" s="290"/>
      <c r="AO2298" s="290"/>
    </row>
    <row r="2299" spans="1:41" s="378" customFormat="1" ht="36" customHeight="1">
      <c r="A2299" s="429"/>
      <c r="B2299" s="429"/>
      <c r="C2299" s="474"/>
      <c r="D2299" s="502">
        <f>TrialBalanceB!C129</f>
        <v>0</v>
      </c>
      <c r="E2299" s="502"/>
      <c r="F2299" s="502"/>
      <c r="G2299" s="502"/>
      <c r="H2299" s="502"/>
      <c r="I2299" s="502"/>
      <c r="J2299" s="512"/>
      <c r="L2299" s="435"/>
      <c r="M2299" s="435"/>
      <c r="O2299" s="481">
        <f>TrialBalanceB!I129</f>
        <v>0</v>
      </c>
      <c r="P2299" s="380"/>
      <c r="Q2299" s="429"/>
      <c r="R2299" s="432" t="str">
        <f t="shared" si="137"/>
        <v>DELETE</v>
      </c>
      <c r="S2299" s="416"/>
      <c r="T2299" s="416"/>
      <c r="U2299" s="416"/>
      <c r="V2299" s="416"/>
      <c r="W2299" s="416"/>
      <c r="X2299" s="416"/>
      <c r="Y2299" s="416"/>
      <c r="Z2299" s="416"/>
      <c r="AA2299" s="416"/>
      <c r="AB2299" s="422"/>
      <c r="AC2299" s="433"/>
      <c r="AD2299" s="416"/>
      <c r="AE2299" s="416"/>
      <c r="AF2299" s="416"/>
      <c r="AG2299" s="416"/>
      <c r="AH2299" s="416"/>
      <c r="AI2299" s="416"/>
      <c r="AJ2299" s="416"/>
      <c r="AK2299" s="416"/>
      <c r="AL2299" s="290"/>
      <c r="AM2299" s="290"/>
      <c r="AN2299" s="290"/>
      <c r="AO2299" s="290"/>
    </row>
    <row r="2300" spans="1:41" s="378" customFormat="1" ht="36" customHeight="1">
      <c r="A2300" s="429"/>
      <c r="B2300" s="429"/>
      <c r="C2300" s="474"/>
      <c r="D2300" s="502">
        <f>TrialBalanceB!C130</f>
        <v>0</v>
      </c>
      <c r="E2300" s="502"/>
      <c r="F2300" s="502"/>
      <c r="G2300" s="502"/>
      <c r="H2300" s="502"/>
      <c r="I2300" s="502"/>
      <c r="J2300" s="512"/>
      <c r="L2300" s="435"/>
      <c r="M2300" s="435"/>
      <c r="O2300" s="481">
        <f>TrialBalanceB!I130</f>
        <v>0</v>
      </c>
      <c r="P2300" s="380"/>
      <c r="Q2300" s="429"/>
      <c r="R2300" s="432" t="str">
        <f t="shared" si="137"/>
        <v>DELETE</v>
      </c>
      <c r="S2300" s="416"/>
      <c r="T2300" s="416"/>
      <c r="U2300" s="416"/>
      <c r="V2300" s="416"/>
      <c r="W2300" s="416"/>
      <c r="X2300" s="416"/>
      <c r="Y2300" s="416"/>
      <c r="Z2300" s="416"/>
      <c r="AA2300" s="416"/>
      <c r="AB2300" s="422"/>
      <c r="AC2300" s="433"/>
      <c r="AD2300" s="416"/>
      <c r="AE2300" s="416"/>
      <c r="AF2300" s="416"/>
      <c r="AG2300" s="416"/>
      <c r="AH2300" s="416"/>
      <c r="AI2300" s="416"/>
      <c r="AJ2300" s="416"/>
      <c r="AK2300" s="416"/>
      <c r="AL2300" s="290"/>
      <c r="AM2300" s="290"/>
      <c r="AN2300" s="290"/>
      <c r="AO2300" s="290"/>
    </row>
    <row r="2301" spans="1:41" s="378" customFormat="1" ht="36" customHeight="1">
      <c r="A2301" s="429"/>
      <c r="B2301" s="429"/>
      <c r="C2301" s="474"/>
      <c r="D2301" s="502">
        <f>TrialBalanceB!C131</f>
        <v>0</v>
      </c>
      <c r="E2301" s="502"/>
      <c r="F2301" s="502"/>
      <c r="G2301" s="502"/>
      <c r="H2301" s="502"/>
      <c r="I2301" s="502"/>
      <c r="J2301" s="512"/>
      <c r="L2301" s="435"/>
      <c r="M2301" s="435"/>
      <c r="O2301" s="481">
        <f>TrialBalanceB!I131</f>
        <v>0</v>
      </c>
      <c r="P2301" s="380"/>
      <c r="Q2301" s="429"/>
      <c r="R2301" s="432" t="str">
        <f t="shared" si="137"/>
        <v>DELETE</v>
      </c>
      <c r="S2301" s="416"/>
      <c r="T2301" s="416"/>
      <c r="U2301" s="416"/>
      <c r="V2301" s="416"/>
      <c r="W2301" s="416"/>
      <c r="X2301" s="416"/>
      <c r="Y2301" s="416"/>
      <c r="Z2301" s="416"/>
      <c r="AA2301" s="416"/>
      <c r="AB2301" s="422"/>
      <c r="AC2301" s="433"/>
      <c r="AD2301" s="416"/>
      <c r="AE2301" s="416"/>
      <c r="AF2301" s="416"/>
      <c r="AG2301" s="416"/>
      <c r="AH2301" s="416"/>
      <c r="AI2301" s="416"/>
      <c r="AJ2301" s="416"/>
      <c r="AK2301" s="416"/>
      <c r="AL2301" s="290"/>
      <c r="AM2301" s="290"/>
      <c r="AN2301" s="290"/>
      <c r="AO2301" s="290"/>
    </row>
    <row r="2302" spans="1:41" s="378" customFormat="1" ht="36" customHeight="1">
      <c r="A2302" s="429"/>
      <c r="B2302" s="429"/>
      <c r="C2302" s="474"/>
      <c r="D2302" s="502">
        <f>TrialBalanceB!C132</f>
        <v>0</v>
      </c>
      <c r="E2302" s="502"/>
      <c r="F2302" s="502"/>
      <c r="G2302" s="502"/>
      <c r="H2302" s="502"/>
      <c r="I2302" s="502"/>
      <c r="J2302" s="512"/>
      <c r="L2302" s="435"/>
      <c r="M2302" s="435"/>
      <c r="O2302" s="481">
        <f>TrialBalanceB!I132</f>
        <v>0</v>
      </c>
      <c r="P2302" s="380"/>
      <c r="Q2302" s="429"/>
      <c r="R2302" s="432" t="str">
        <f t="shared" si="137"/>
        <v>DELETE</v>
      </c>
      <c r="S2302" s="416"/>
      <c r="T2302" s="416"/>
      <c r="U2302" s="416"/>
      <c r="V2302" s="416"/>
      <c r="W2302" s="416"/>
      <c r="X2302" s="416"/>
      <c r="Y2302" s="416"/>
      <c r="Z2302" s="416"/>
      <c r="AA2302" s="416"/>
      <c r="AB2302" s="422"/>
      <c r="AC2302" s="433"/>
      <c r="AD2302" s="416"/>
      <c r="AE2302" s="416"/>
      <c r="AF2302" s="416"/>
      <c r="AG2302" s="416"/>
      <c r="AH2302" s="416"/>
      <c r="AI2302" s="416"/>
      <c r="AJ2302" s="416"/>
      <c r="AK2302" s="416"/>
      <c r="AL2302" s="290"/>
      <c r="AM2302" s="290"/>
      <c r="AN2302" s="290"/>
      <c r="AO2302" s="290"/>
    </row>
    <row r="2303" spans="1:41" s="378" customFormat="1" ht="36" customHeight="1">
      <c r="A2303" s="429"/>
      <c r="B2303" s="429"/>
      <c r="C2303" s="474"/>
      <c r="D2303" s="502">
        <f>TrialBalanceB!C133</f>
        <v>0</v>
      </c>
      <c r="E2303" s="502"/>
      <c r="F2303" s="502"/>
      <c r="G2303" s="502"/>
      <c r="H2303" s="502"/>
      <c r="I2303" s="502"/>
      <c r="J2303" s="512"/>
      <c r="L2303" s="435"/>
      <c r="M2303" s="435"/>
      <c r="O2303" s="481">
        <f>TrialBalanceB!I133</f>
        <v>0</v>
      </c>
      <c r="P2303" s="380"/>
      <c r="Q2303" s="429"/>
      <c r="R2303" s="432" t="str">
        <f t="shared" si="137"/>
        <v>DELETE</v>
      </c>
      <c r="S2303" s="416"/>
      <c r="T2303" s="416"/>
      <c r="U2303" s="416"/>
      <c r="V2303" s="416"/>
      <c r="W2303" s="416"/>
      <c r="X2303" s="416"/>
      <c r="Y2303" s="416"/>
      <c r="Z2303" s="416"/>
      <c r="AA2303" s="416"/>
      <c r="AB2303" s="422"/>
      <c r="AC2303" s="433"/>
      <c r="AD2303" s="416"/>
      <c r="AE2303" s="416"/>
      <c r="AF2303" s="416"/>
      <c r="AG2303" s="416"/>
      <c r="AH2303" s="416"/>
      <c r="AI2303" s="416"/>
      <c r="AJ2303" s="416"/>
      <c r="AK2303" s="416"/>
      <c r="AL2303" s="290"/>
      <c r="AM2303" s="290"/>
      <c r="AN2303" s="290"/>
      <c r="AO2303" s="290"/>
    </row>
    <row r="2304" spans="1:41" s="378" customFormat="1" ht="36" customHeight="1">
      <c r="A2304" s="429"/>
      <c r="B2304" s="429"/>
      <c r="C2304" s="474"/>
      <c r="D2304" s="502">
        <f>TrialBalanceB!C134</f>
        <v>0</v>
      </c>
      <c r="E2304" s="502"/>
      <c r="F2304" s="502"/>
      <c r="G2304" s="502"/>
      <c r="H2304" s="502"/>
      <c r="I2304" s="502"/>
      <c r="J2304" s="512"/>
      <c r="L2304" s="435"/>
      <c r="M2304" s="435"/>
      <c r="O2304" s="481">
        <f>TrialBalanceB!I134</f>
        <v>0</v>
      </c>
      <c r="P2304" s="380"/>
      <c r="Q2304" s="429"/>
      <c r="R2304" s="432" t="str">
        <f t="shared" si="137"/>
        <v>DELETE</v>
      </c>
      <c r="S2304" s="416"/>
      <c r="T2304" s="416"/>
      <c r="U2304" s="416"/>
      <c r="V2304" s="416"/>
      <c r="W2304" s="416"/>
      <c r="X2304" s="416"/>
      <c r="Y2304" s="416"/>
      <c r="Z2304" s="416"/>
      <c r="AA2304" s="416"/>
      <c r="AB2304" s="422"/>
      <c r="AC2304" s="433"/>
      <c r="AD2304" s="416"/>
      <c r="AE2304" s="416"/>
      <c r="AF2304" s="416"/>
      <c r="AG2304" s="416"/>
      <c r="AH2304" s="416"/>
      <c r="AI2304" s="416"/>
      <c r="AJ2304" s="416"/>
      <c r="AK2304" s="416"/>
      <c r="AL2304" s="290"/>
      <c r="AM2304" s="290"/>
      <c r="AN2304" s="290"/>
      <c r="AO2304" s="290"/>
    </row>
    <row r="2305" spans="1:41" s="378" customFormat="1" ht="36" customHeight="1">
      <c r="A2305" s="429"/>
      <c r="B2305" s="429"/>
      <c r="C2305" s="474"/>
      <c r="D2305" s="502" t="str">
        <f>TrialBalanceB!C135</f>
        <v>Amortisation of prepaid lease agreement</v>
      </c>
      <c r="E2305" s="502"/>
      <c r="F2305" s="502"/>
      <c r="G2305" s="502"/>
      <c r="H2305" s="502"/>
      <c r="I2305" s="502"/>
      <c r="J2305" s="512"/>
      <c r="L2305" s="435"/>
      <c r="M2305" s="435"/>
      <c r="O2305" s="481">
        <f>TrialBalanceB!I135</f>
        <v>0</v>
      </c>
      <c r="P2305" s="380"/>
      <c r="Q2305" s="429"/>
      <c r="R2305" s="432" t="str">
        <f t="shared" si="137"/>
        <v>DELETE</v>
      </c>
      <c r="S2305" s="416"/>
      <c r="T2305" s="416"/>
      <c r="U2305" s="416"/>
      <c r="V2305" s="416"/>
      <c r="W2305" s="416"/>
      <c r="X2305" s="416"/>
      <c r="Y2305" s="416"/>
      <c r="Z2305" s="416"/>
      <c r="AA2305" s="416"/>
      <c r="AB2305" s="422"/>
      <c r="AC2305" s="433"/>
      <c r="AD2305" s="416"/>
      <c r="AE2305" s="416"/>
      <c r="AF2305" s="416"/>
      <c r="AG2305" s="416"/>
      <c r="AH2305" s="416"/>
      <c r="AI2305" s="416"/>
      <c r="AJ2305" s="416"/>
      <c r="AK2305" s="416"/>
      <c r="AL2305" s="290"/>
      <c r="AM2305" s="290"/>
      <c r="AN2305" s="290"/>
      <c r="AO2305" s="290"/>
    </row>
    <row r="2306" spans="1:41" s="378" customFormat="1" ht="36" customHeight="1">
      <c r="A2306" s="429"/>
      <c r="B2306" s="429"/>
      <c r="C2306" s="474"/>
      <c r="D2306" s="502" t="str">
        <f>TrialBalanceB!C136</f>
        <v>Amortisation of goodwill</v>
      </c>
      <c r="E2306" s="502"/>
      <c r="F2306" s="502"/>
      <c r="G2306" s="502"/>
      <c r="H2306" s="502"/>
      <c r="I2306" s="502"/>
      <c r="J2306" s="512"/>
      <c r="L2306" s="435"/>
      <c r="M2306" s="435"/>
      <c r="O2306" s="481">
        <f>TrialBalanceB!I136</f>
        <v>0</v>
      </c>
      <c r="P2306" s="380"/>
      <c r="Q2306" s="429"/>
      <c r="R2306" s="432" t="str">
        <f t="shared" ref="R2306" si="139">IF(R$2174="DELETE","DELETE",IF(O2306=0,"DELETE"," "))</f>
        <v>DELETE</v>
      </c>
      <c r="S2306" s="416"/>
      <c r="T2306" s="416"/>
      <c r="U2306" s="416"/>
      <c r="V2306" s="416"/>
      <c r="W2306" s="416"/>
      <c r="X2306" s="416"/>
      <c r="Y2306" s="416"/>
      <c r="Z2306" s="416"/>
      <c r="AA2306" s="416"/>
      <c r="AB2306" s="422"/>
      <c r="AC2306" s="433"/>
      <c r="AD2306" s="416"/>
      <c r="AE2306" s="416"/>
      <c r="AF2306" s="416"/>
      <c r="AG2306" s="416"/>
      <c r="AH2306" s="416"/>
      <c r="AI2306" s="416"/>
      <c r="AJ2306" s="416"/>
      <c r="AK2306" s="416"/>
      <c r="AL2306" s="290"/>
      <c r="AM2306" s="290"/>
      <c r="AN2306" s="290"/>
      <c r="AO2306" s="290"/>
    </row>
    <row r="2307" spans="1:41" s="378" customFormat="1" ht="9" customHeight="1">
      <c r="A2307" s="429"/>
      <c r="B2307" s="429"/>
      <c r="C2307" s="474"/>
      <c r="D2307" s="502"/>
      <c r="E2307" s="502"/>
      <c r="F2307" s="502"/>
      <c r="G2307" s="502"/>
      <c r="H2307" s="502"/>
      <c r="I2307" s="502"/>
      <c r="J2307" s="512"/>
      <c r="L2307" s="435"/>
      <c r="M2307" s="435"/>
      <c r="O2307" s="482"/>
      <c r="P2307" s="380"/>
      <c r="Q2307" s="429"/>
      <c r="R2307" s="432" t="str">
        <f>R2272</f>
        <v>DELETE</v>
      </c>
      <c r="S2307" s="416"/>
      <c r="T2307" s="416"/>
      <c r="U2307" s="416"/>
      <c r="V2307" s="416"/>
      <c r="W2307" s="416"/>
      <c r="X2307" s="416"/>
      <c r="Y2307" s="416"/>
      <c r="Z2307" s="416"/>
      <c r="AA2307" s="416"/>
      <c r="AB2307" s="422"/>
      <c r="AC2307" s="433"/>
      <c r="AD2307" s="416"/>
      <c r="AE2307" s="416"/>
      <c r="AF2307" s="416"/>
      <c r="AG2307" s="416"/>
      <c r="AH2307" s="416"/>
      <c r="AI2307" s="416"/>
      <c r="AJ2307" s="416"/>
      <c r="AK2307" s="416"/>
      <c r="AL2307" s="290"/>
      <c r="AM2307" s="290"/>
      <c r="AN2307" s="290"/>
      <c r="AO2307" s="290"/>
    </row>
    <row r="2308" spans="1:41" s="378" customFormat="1" ht="9" customHeight="1">
      <c r="A2308" s="429"/>
      <c r="B2308" s="429"/>
      <c r="C2308" s="474"/>
      <c r="D2308" s="502"/>
      <c r="E2308" s="502"/>
      <c r="F2308" s="502"/>
      <c r="G2308" s="502"/>
      <c r="H2308" s="502"/>
      <c r="I2308" s="502"/>
      <c r="J2308" s="512"/>
      <c r="L2308" s="435"/>
      <c r="M2308" s="435"/>
      <c r="O2308" s="384"/>
      <c r="P2308" s="380"/>
      <c r="Q2308" s="429"/>
      <c r="R2308" s="432" t="str">
        <f t="shared" ref="R2308:R2311" si="140">R$2174</f>
        <v>DELETE</v>
      </c>
      <c r="S2308" s="416"/>
      <c r="T2308" s="416"/>
      <c r="U2308" s="416"/>
      <c r="V2308" s="416"/>
      <c r="W2308" s="416"/>
      <c r="X2308" s="416"/>
      <c r="Y2308" s="416"/>
      <c r="Z2308" s="416"/>
      <c r="AA2308" s="416"/>
      <c r="AB2308" s="422"/>
      <c r="AC2308" s="433"/>
      <c r="AD2308" s="416"/>
      <c r="AE2308" s="416"/>
      <c r="AF2308" s="416"/>
      <c r="AG2308" s="416"/>
      <c r="AH2308" s="416"/>
      <c r="AI2308" s="416"/>
      <c r="AJ2308" s="416"/>
      <c r="AK2308" s="416"/>
      <c r="AL2308" s="290"/>
      <c r="AM2308" s="290"/>
      <c r="AN2308" s="290"/>
      <c r="AO2308" s="290"/>
    </row>
    <row r="2309" spans="1:41" s="378" customFormat="1" ht="9" customHeight="1">
      <c r="A2309" s="429"/>
      <c r="B2309" s="429"/>
      <c r="C2309" s="474"/>
      <c r="D2309" s="502"/>
      <c r="E2309" s="502"/>
      <c r="F2309" s="502"/>
      <c r="G2309" s="502"/>
      <c r="H2309" s="502"/>
      <c r="I2309" s="502"/>
      <c r="J2309" s="512"/>
      <c r="L2309" s="435"/>
      <c r="M2309" s="435"/>
      <c r="O2309" s="381"/>
      <c r="P2309" s="380"/>
      <c r="Q2309" s="429"/>
      <c r="R2309" s="432" t="str">
        <f t="shared" si="140"/>
        <v>DELETE</v>
      </c>
      <c r="S2309" s="416"/>
      <c r="T2309" s="416"/>
      <c r="U2309" s="416"/>
      <c r="V2309" s="416"/>
      <c r="W2309" s="416"/>
      <c r="X2309" s="416"/>
      <c r="Y2309" s="416"/>
      <c r="Z2309" s="416"/>
      <c r="AA2309" s="416"/>
      <c r="AB2309" s="422"/>
      <c r="AC2309" s="433"/>
      <c r="AD2309" s="416"/>
      <c r="AE2309" s="416"/>
      <c r="AF2309" s="416"/>
      <c r="AG2309" s="416"/>
      <c r="AH2309" s="416"/>
      <c r="AI2309" s="416"/>
      <c r="AJ2309" s="416"/>
      <c r="AK2309" s="416"/>
      <c r="AL2309" s="290"/>
      <c r="AM2309" s="290"/>
      <c r="AN2309" s="290"/>
      <c r="AO2309" s="290"/>
    </row>
    <row r="2310" spans="1:41" s="378" customFormat="1" ht="36" customHeight="1">
      <c r="A2310" s="429"/>
      <c r="B2310" s="429"/>
      <c r="D2310" s="518" t="str">
        <f>IF(O2310&lt;0,"Operating loss for the year","Operating profit for the year")</f>
        <v>Operating profit for the year</v>
      </c>
      <c r="E2310" s="502"/>
      <c r="F2310" s="502"/>
      <c r="G2310" s="502"/>
      <c r="H2310" s="502"/>
      <c r="I2310" s="502"/>
      <c r="J2310" s="512"/>
      <c r="K2310" s="378">
        <f>FS!B521</f>
        <v>3</v>
      </c>
      <c r="L2310" s="435"/>
      <c r="M2310" s="435"/>
      <c r="O2310" s="381">
        <f>SUM(S2186:S2307)</f>
        <v>0</v>
      </c>
      <c r="P2310" s="380"/>
      <c r="Q2310" s="429"/>
      <c r="R2310" s="432" t="str">
        <f t="shared" si="140"/>
        <v>DELETE</v>
      </c>
      <c r="S2310" s="416"/>
      <c r="T2310" s="416"/>
      <c r="U2310" s="416"/>
      <c r="V2310" s="416"/>
      <c r="W2310" s="416"/>
      <c r="X2310" s="416"/>
      <c r="Y2310" s="416"/>
      <c r="Z2310" s="416"/>
      <c r="AA2310" s="416"/>
      <c r="AB2310" s="422"/>
      <c r="AC2310" s="433"/>
      <c r="AD2310" s="416"/>
      <c r="AE2310" s="416"/>
      <c r="AF2310" s="416"/>
      <c r="AG2310" s="416"/>
      <c r="AH2310" s="416"/>
      <c r="AI2310" s="416"/>
      <c r="AJ2310" s="416"/>
      <c r="AK2310" s="416"/>
      <c r="AL2310" s="290"/>
      <c r="AM2310" s="290"/>
      <c r="AN2310" s="290"/>
      <c r="AO2310" s="290"/>
    </row>
    <row r="2311" spans="1:41" s="378" customFormat="1" ht="36" customHeight="1">
      <c r="A2311" s="429"/>
      <c r="B2311" s="429"/>
      <c r="C2311" s="474"/>
      <c r="D2311" s="502"/>
      <c r="E2311" s="502"/>
      <c r="F2311" s="502"/>
      <c r="G2311" s="502"/>
      <c r="H2311" s="502"/>
      <c r="I2311" s="502"/>
      <c r="J2311" s="512"/>
      <c r="L2311" s="435"/>
      <c r="M2311" s="435"/>
      <c r="O2311" s="381"/>
      <c r="P2311" s="380"/>
      <c r="Q2311" s="429"/>
      <c r="R2311" s="432" t="str">
        <f t="shared" si="140"/>
        <v>DELETE</v>
      </c>
      <c r="S2311" s="416"/>
      <c r="T2311" s="416"/>
      <c r="U2311" s="416"/>
      <c r="V2311" s="416"/>
      <c r="W2311" s="416"/>
      <c r="X2311" s="416"/>
      <c r="Y2311" s="416"/>
      <c r="Z2311" s="416"/>
      <c r="AA2311" s="416"/>
      <c r="AB2311" s="422"/>
      <c r="AC2311" s="433"/>
      <c r="AD2311" s="416"/>
      <c r="AE2311" s="416"/>
      <c r="AF2311" s="416"/>
      <c r="AG2311" s="416"/>
      <c r="AH2311" s="416"/>
      <c r="AI2311" s="416"/>
      <c r="AJ2311" s="416"/>
      <c r="AK2311" s="416"/>
      <c r="AL2311" s="290"/>
      <c r="AM2311" s="290"/>
      <c r="AN2311" s="290"/>
      <c r="AO2311" s="290"/>
    </row>
    <row r="2312" spans="1:41" s="378" customFormat="1" ht="36" customHeight="1">
      <c r="A2312" s="429"/>
      <c r="B2312" s="429"/>
      <c r="D2312" s="501" t="s">
        <v>190</v>
      </c>
      <c r="E2312" s="502"/>
      <c r="F2312" s="502"/>
      <c r="G2312" s="502"/>
      <c r="H2312" s="502"/>
      <c r="I2312" s="502"/>
      <c r="J2312" s="512"/>
      <c r="K2312" s="378">
        <f>FS!B611</f>
        <v>4</v>
      </c>
      <c r="L2312" s="435"/>
      <c r="M2312" s="435"/>
      <c r="O2312" s="381">
        <f>SUM(O2315:O2321)</f>
        <v>0</v>
      </c>
      <c r="P2312" s="380"/>
      <c r="Q2312" s="429"/>
      <c r="R2312" s="432" t="str">
        <f t="shared" ref="R2312" si="141">IF(R$2174="DELETE","DELETE",IF(O2312=0,"DELETE"," "))</f>
        <v>DELETE</v>
      </c>
      <c r="S2312" s="419">
        <f>O2312</f>
        <v>0</v>
      </c>
      <c r="T2312" s="419"/>
      <c r="U2312" s="419"/>
      <c r="V2312" s="419"/>
      <c r="W2312" s="419"/>
      <c r="X2312" s="419"/>
      <c r="Y2312" s="416"/>
      <c r="Z2312" s="416"/>
      <c r="AA2312" s="416"/>
      <c r="AB2312" s="422"/>
      <c r="AC2312" s="433"/>
      <c r="AD2312" s="416"/>
      <c r="AE2312" s="416"/>
      <c r="AF2312" s="416"/>
      <c r="AG2312" s="416"/>
      <c r="AH2312" s="416"/>
      <c r="AI2312" s="416"/>
      <c r="AJ2312" s="416"/>
      <c r="AK2312" s="416"/>
      <c r="AL2312" s="290"/>
      <c r="AM2312" s="290"/>
      <c r="AN2312" s="290"/>
      <c r="AO2312" s="290"/>
    </row>
    <row r="2313" spans="1:41" s="378" customFormat="1" ht="9" customHeight="1">
      <c r="A2313" s="429"/>
      <c r="B2313" s="429"/>
      <c r="C2313" s="474"/>
      <c r="D2313" s="502"/>
      <c r="E2313" s="502"/>
      <c r="F2313" s="502"/>
      <c r="G2313" s="502"/>
      <c r="H2313" s="502"/>
      <c r="I2313" s="502"/>
      <c r="J2313" s="512"/>
      <c r="L2313" s="435"/>
      <c r="M2313" s="435"/>
      <c r="O2313" s="381"/>
      <c r="P2313" s="380"/>
      <c r="Q2313" s="429"/>
      <c r="R2313" s="432" t="str">
        <f>R2312</f>
        <v>DELETE</v>
      </c>
      <c r="S2313" s="416"/>
      <c r="T2313" s="416"/>
      <c r="U2313" s="416"/>
      <c r="V2313" s="416"/>
      <c r="W2313" s="416"/>
      <c r="X2313" s="416"/>
      <c r="Y2313" s="416"/>
      <c r="Z2313" s="416"/>
      <c r="AA2313" s="416"/>
      <c r="AB2313" s="422"/>
      <c r="AC2313" s="433"/>
      <c r="AD2313" s="416"/>
      <c r="AE2313" s="416"/>
      <c r="AF2313" s="416"/>
      <c r="AG2313" s="416"/>
      <c r="AH2313" s="416"/>
      <c r="AI2313" s="416"/>
      <c r="AJ2313" s="416"/>
      <c r="AK2313" s="416"/>
      <c r="AL2313" s="290"/>
      <c r="AM2313" s="290"/>
      <c r="AN2313" s="290"/>
      <c r="AO2313" s="290"/>
    </row>
    <row r="2314" spans="1:41" s="378" customFormat="1" ht="9" customHeight="1">
      <c r="A2314" s="429"/>
      <c r="B2314" s="429"/>
      <c r="C2314" s="474"/>
      <c r="D2314" s="502"/>
      <c r="E2314" s="502"/>
      <c r="F2314" s="502"/>
      <c r="G2314" s="502"/>
      <c r="H2314" s="502"/>
      <c r="I2314" s="502"/>
      <c r="J2314" s="512"/>
      <c r="L2314" s="435"/>
      <c r="M2314" s="435"/>
      <c r="O2314" s="480"/>
      <c r="P2314" s="380"/>
      <c r="Q2314" s="429"/>
      <c r="R2314" s="432" t="str">
        <f>R2313</f>
        <v>DELETE</v>
      </c>
      <c r="S2314" s="416"/>
      <c r="T2314" s="416"/>
      <c r="U2314" s="416"/>
      <c r="V2314" s="416"/>
      <c r="W2314" s="416"/>
      <c r="X2314" s="416"/>
      <c r="Y2314" s="416"/>
      <c r="Z2314" s="416"/>
      <c r="AA2314" s="416"/>
      <c r="AB2314" s="422"/>
      <c r="AC2314" s="433"/>
      <c r="AD2314" s="416"/>
      <c r="AE2314" s="416"/>
      <c r="AF2314" s="416"/>
      <c r="AG2314" s="416"/>
      <c r="AH2314" s="416"/>
      <c r="AI2314" s="416"/>
      <c r="AJ2314" s="416"/>
      <c r="AK2314" s="416"/>
      <c r="AL2314" s="290"/>
      <c r="AM2314" s="290"/>
      <c r="AN2314" s="290"/>
      <c r="AO2314" s="290"/>
    </row>
    <row r="2315" spans="1:41" s="378" customFormat="1" ht="36" customHeight="1">
      <c r="A2315" s="429"/>
      <c r="B2315" s="429"/>
      <c r="C2315" s="474"/>
      <c r="D2315" s="502" t="s">
        <v>188</v>
      </c>
      <c r="E2315" s="502"/>
      <c r="F2315" s="502"/>
      <c r="G2315" s="502"/>
      <c r="H2315" s="502"/>
      <c r="I2315" s="502"/>
      <c r="J2315" s="512"/>
      <c r="L2315" s="435"/>
      <c r="M2315" s="435"/>
      <c r="O2315" s="481">
        <f>-TrialBalanceB!I92</f>
        <v>0</v>
      </c>
      <c r="P2315" s="380"/>
      <c r="Q2315" s="429"/>
      <c r="R2315" s="432" t="str">
        <f t="shared" ref="R2315:R2320" si="142">IF(R$2174="DELETE","DELETE",IF(O2315=0,"DELETE"," "))</f>
        <v>DELETE</v>
      </c>
      <c r="S2315" s="416"/>
      <c r="T2315" s="416"/>
      <c r="U2315" s="416"/>
      <c r="V2315" s="416"/>
      <c r="W2315" s="416"/>
      <c r="X2315" s="416"/>
      <c r="Y2315" s="416"/>
      <c r="Z2315" s="416"/>
      <c r="AA2315" s="416"/>
      <c r="AB2315" s="422"/>
      <c r="AC2315" s="433"/>
      <c r="AD2315" s="416"/>
      <c r="AE2315" s="416"/>
      <c r="AF2315" s="416"/>
      <c r="AG2315" s="416"/>
      <c r="AH2315" s="416"/>
      <c r="AI2315" s="416"/>
      <c r="AJ2315" s="416"/>
      <c r="AK2315" s="416"/>
      <c r="AL2315" s="290"/>
      <c r="AM2315" s="290"/>
      <c r="AN2315" s="290"/>
      <c r="AO2315" s="290"/>
    </row>
    <row r="2316" spans="1:41" s="378" customFormat="1" ht="36" customHeight="1">
      <c r="A2316" s="429"/>
      <c r="B2316" s="429"/>
      <c r="C2316" s="474"/>
      <c r="D2316" s="502" t="s">
        <v>449</v>
      </c>
      <c r="E2316" s="502"/>
      <c r="F2316" s="502"/>
      <c r="G2316" s="502"/>
      <c r="H2316" s="502"/>
      <c r="I2316" s="502"/>
      <c r="J2316" s="512"/>
      <c r="L2316" s="435"/>
      <c r="M2316" s="435"/>
      <c r="O2316" s="481">
        <f>-SUM(TrialBalanceB!I89:I90)</f>
        <v>0</v>
      </c>
      <c r="P2316" s="380"/>
      <c r="Q2316" s="429"/>
      <c r="R2316" s="432" t="str">
        <f t="shared" si="142"/>
        <v>DELETE</v>
      </c>
      <c r="S2316" s="416"/>
      <c r="T2316" s="416"/>
      <c r="U2316" s="416"/>
      <c r="V2316" s="416"/>
      <c r="W2316" s="416"/>
      <c r="X2316" s="416"/>
      <c r="Y2316" s="416"/>
      <c r="Z2316" s="416"/>
      <c r="AA2316" s="416"/>
      <c r="AB2316" s="422"/>
      <c r="AC2316" s="433"/>
      <c r="AD2316" s="416"/>
      <c r="AE2316" s="416"/>
      <c r="AF2316" s="416"/>
      <c r="AG2316" s="416"/>
      <c r="AH2316" s="416"/>
      <c r="AI2316" s="416"/>
      <c r="AJ2316" s="416"/>
      <c r="AK2316" s="416"/>
      <c r="AL2316" s="290"/>
      <c r="AM2316" s="290"/>
      <c r="AN2316" s="290"/>
      <c r="AO2316" s="290"/>
    </row>
    <row r="2317" spans="1:41" s="378" customFormat="1" ht="36" customHeight="1">
      <c r="A2317" s="429"/>
      <c r="B2317" s="429"/>
      <c r="C2317" s="474"/>
      <c r="D2317" s="502" t="s">
        <v>450</v>
      </c>
      <c r="E2317" s="502"/>
      <c r="F2317" s="502"/>
      <c r="G2317" s="502"/>
      <c r="H2317" s="502"/>
      <c r="I2317" s="502"/>
      <c r="J2317" s="512"/>
      <c r="L2317" s="435"/>
      <c r="M2317" s="435"/>
      <c r="O2317" s="495">
        <f>-SUM(TrialBalanceB!I84:I87)</f>
        <v>0</v>
      </c>
      <c r="P2317" s="380"/>
      <c r="Q2317" s="429"/>
      <c r="R2317" s="432" t="str">
        <f t="shared" si="142"/>
        <v>DELETE</v>
      </c>
      <c r="S2317" s="416"/>
      <c r="T2317" s="416"/>
      <c r="U2317" s="416"/>
      <c r="V2317" s="416"/>
      <c r="W2317" s="416"/>
      <c r="X2317" s="416"/>
      <c r="Y2317" s="416"/>
      <c r="Z2317" s="416"/>
      <c r="AA2317" s="416"/>
      <c r="AB2317" s="422"/>
      <c r="AC2317" s="433"/>
      <c r="AD2317" s="416"/>
      <c r="AE2317" s="416"/>
      <c r="AF2317" s="416"/>
      <c r="AG2317" s="416"/>
      <c r="AH2317" s="416"/>
      <c r="AI2317" s="416"/>
      <c r="AJ2317" s="416"/>
      <c r="AK2317" s="416"/>
      <c r="AL2317" s="290"/>
      <c r="AM2317" s="290"/>
      <c r="AN2317" s="290"/>
      <c r="AO2317" s="290"/>
    </row>
    <row r="2318" spans="1:41" s="378" customFormat="1" ht="36" customHeight="1">
      <c r="A2318" s="429"/>
      <c r="B2318" s="429"/>
      <c r="C2318" s="474"/>
      <c r="D2318" s="502" t="s">
        <v>190</v>
      </c>
      <c r="E2318" s="502"/>
      <c r="F2318" s="502"/>
      <c r="G2318" s="502"/>
      <c r="H2318" s="502"/>
      <c r="I2318" s="502"/>
      <c r="J2318" s="512"/>
      <c r="L2318" s="435"/>
      <c r="M2318" s="435"/>
      <c r="O2318" s="495">
        <f>-SUM(TrialBalanceB!I93)</f>
        <v>0</v>
      </c>
      <c r="P2318" s="380"/>
      <c r="Q2318" s="429"/>
      <c r="R2318" s="432" t="str">
        <f t="shared" si="142"/>
        <v>DELETE</v>
      </c>
      <c r="S2318" s="416"/>
      <c r="T2318" s="416"/>
      <c r="U2318" s="416"/>
      <c r="V2318" s="416"/>
      <c r="W2318" s="416"/>
      <c r="X2318" s="416"/>
      <c r="Y2318" s="416"/>
      <c r="Z2318" s="416"/>
      <c r="AA2318" s="416"/>
      <c r="AB2318" s="422"/>
      <c r="AC2318" s="433"/>
      <c r="AD2318" s="416"/>
      <c r="AE2318" s="416"/>
      <c r="AF2318" s="416"/>
      <c r="AG2318" s="416"/>
      <c r="AH2318" s="416"/>
      <c r="AI2318" s="416"/>
      <c r="AJ2318" s="416"/>
      <c r="AK2318" s="416"/>
      <c r="AL2318" s="290"/>
      <c r="AM2318" s="290"/>
      <c r="AN2318" s="290"/>
      <c r="AO2318" s="290"/>
    </row>
    <row r="2319" spans="1:41" s="378" customFormat="1" ht="36" customHeight="1">
      <c r="A2319" s="429"/>
      <c r="B2319" s="429"/>
      <c r="C2319" s="474"/>
      <c r="D2319" s="502" t="s">
        <v>466</v>
      </c>
      <c r="E2319" s="502"/>
      <c r="F2319" s="502"/>
      <c r="G2319" s="502"/>
      <c r="H2319" s="502"/>
      <c r="I2319" s="502"/>
      <c r="J2319" s="512"/>
      <c r="L2319" s="435"/>
      <c r="M2319" s="435"/>
      <c r="O2319" s="481">
        <f>IF(TrialBalanceB!I91&lt;0,-TrialBalanceB!I91,0)</f>
        <v>0</v>
      </c>
      <c r="P2319" s="380"/>
      <c r="Q2319" s="429"/>
      <c r="R2319" s="432" t="str">
        <f t="shared" si="142"/>
        <v>DELETE</v>
      </c>
      <c r="S2319" s="416"/>
      <c r="T2319" s="416"/>
      <c r="U2319" s="416"/>
      <c r="V2319" s="416"/>
      <c r="W2319" s="416"/>
      <c r="X2319" s="416"/>
      <c r="Y2319" s="416"/>
      <c r="Z2319" s="416"/>
      <c r="AA2319" s="416"/>
      <c r="AB2319" s="422"/>
      <c r="AC2319" s="433"/>
      <c r="AD2319" s="416"/>
      <c r="AE2319" s="416"/>
      <c r="AF2319" s="416"/>
      <c r="AG2319" s="416"/>
      <c r="AH2319" s="416"/>
      <c r="AI2319" s="416"/>
      <c r="AJ2319" s="416"/>
      <c r="AK2319" s="416"/>
      <c r="AL2319" s="290"/>
      <c r="AM2319" s="290"/>
      <c r="AN2319" s="290"/>
      <c r="AO2319" s="290"/>
    </row>
    <row r="2320" spans="1:41" s="378" customFormat="1" ht="36" customHeight="1">
      <c r="A2320" s="429"/>
      <c r="B2320" s="429"/>
      <c r="C2320" s="474"/>
      <c r="D2320" s="502" t="s">
        <v>332</v>
      </c>
      <c r="E2320" s="502"/>
      <c r="F2320" s="502"/>
      <c r="G2320" s="502"/>
      <c r="H2320" s="502"/>
      <c r="I2320" s="502"/>
      <c r="J2320" s="512"/>
      <c r="L2320" s="435"/>
      <c r="M2320" s="435"/>
      <c r="O2320" s="481">
        <f>-TrialBalanceB!I82</f>
        <v>0</v>
      </c>
      <c r="P2320" s="380"/>
      <c r="Q2320" s="429"/>
      <c r="R2320" s="432" t="str">
        <f t="shared" si="142"/>
        <v>DELETE</v>
      </c>
      <c r="S2320" s="416"/>
      <c r="T2320" s="416"/>
      <c r="U2320" s="416"/>
      <c r="V2320" s="416"/>
      <c r="W2320" s="416"/>
      <c r="X2320" s="416"/>
      <c r="Y2320" s="416"/>
      <c r="Z2320" s="416"/>
      <c r="AA2320" s="416"/>
      <c r="AB2320" s="422"/>
      <c r="AC2320" s="433"/>
      <c r="AD2320" s="416"/>
      <c r="AE2320" s="416"/>
      <c r="AF2320" s="416"/>
      <c r="AG2320" s="416"/>
      <c r="AH2320" s="416"/>
      <c r="AI2320" s="416"/>
      <c r="AJ2320" s="416"/>
      <c r="AK2320" s="416"/>
      <c r="AL2320" s="290"/>
      <c r="AM2320" s="290"/>
      <c r="AN2320" s="290"/>
      <c r="AO2320" s="290"/>
    </row>
    <row r="2321" spans="1:41" s="378" customFormat="1" ht="9" customHeight="1">
      <c r="A2321" s="429"/>
      <c r="B2321" s="429"/>
      <c r="C2321" s="474"/>
      <c r="D2321" s="502"/>
      <c r="E2321" s="502"/>
      <c r="F2321" s="502"/>
      <c r="G2321" s="502"/>
      <c r="H2321" s="502"/>
      <c r="I2321" s="502"/>
      <c r="J2321" s="512"/>
      <c r="L2321" s="435"/>
      <c r="M2321" s="435"/>
      <c r="O2321" s="482"/>
      <c r="P2321" s="380"/>
      <c r="Q2321" s="429"/>
      <c r="R2321" s="432" t="str">
        <f>R2312</f>
        <v>DELETE</v>
      </c>
      <c r="S2321" s="416"/>
      <c r="T2321" s="416"/>
      <c r="U2321" s="416"/>
      <c r="V2321" s="416"/>
      <c r="W2321" s="416"/>
      <c r="X2321" s="416"/>
      <c r="Y2321" s="416"/>
      <c r="Z2321" s="416"/>
      <c r="AA2321" s="416"/>
      <c r="AB2321" s="422"/>
      <c r="AC2321" s="433"/>
      <c r="AD2321" s="416"/>
      <c r="AE2321" s="416"/>
      <c r="AF2321" s="416"/>
      <c r="AG2321" s="416"/>
      <c r="AH2321" s="416"/>
      <c r="AI2321" s="416"/>
      <c r="AJ2321" s="416"/>
      <c r="AK2321" s="416"/>
      <c r="AL2321" s="290"/>
      <c r="AM2321" s="290"/>
      <c r="AN2321" s="290"/>
      <c r="AO2321" s="290"/>
    </row>
    <row r="2322" spans="1:41" s="378" customFormat="1" ht="9" customHeight="1">
      <c r="A2322" s="429"/>
      <c r="B2322" s="429"/>
      <c r="C2322" s="474"/>
      <c r="D2322" s="502"/>
      <c r="E2322" s="502"/>
      <c r="F2322" s="502"/>
      <c r="G2322" s="502"/>
      <c r="H2322" s="502"/>
      <c r="I2322" s="502"/>
      <c r="J2322" s="512"/>
      <c r="L2322" s="435"/>
      <c r="M2322" s="435"/>
      <c r="O2322" s="384"/>
      <c r="P2322" s="380"/>
      <c r="Q2322" s="429"/>
      <c r="R2322" s="432" t="str">
        <f>R2321</f>
        <v>DELETE</v>
      </c>
      <c r="S2322" s="416"/>
      <c r="T2322" s="416"/>
      <c r="U2322" s="416"/>
      <c r="V2322" s="416"/>
      <c r="W2322" s="416"/>
      <c r="X2322" s="416"/>
      <c r="Y2322" s="416"/>
      <c r="Z2322" s="416"/>
      <c r="AA2322" s="416"/>
      <c r="AB2322" s="422"/>
      <c r="AC2322" s="433"/>
      <c r="AD2322" s="416"/>
      <c r="AE2322" s="416"/>
      <c r="AF2322" s="416"/>
      <c r="AG2322" s="416"/>
      <c r="AH2322" s="416"/>
      <c r="AI2322" s="416"/>
      <c r="AJ2322" s="416"/>
      <c r="AK2322" s="416"/>
      <c r="AL2322" s="290"/>
      <c r="AM2322" s="290"/>
      <c r="AN2322" s="290"/>
      <c r="AO2322" s="290"/>
    </row>
    <row r="2323" spans="1:41" s="378" customFormat="1" ht="9" customHeight="1">
      <c r="A2323" s="429"/>
      <c r="B2323" s="429"/>
      <c r="C2323" s="474"/>
      <c r="D2323" s="502"/>
      <c r="E2323" s="502"/>
      <c r="F2323" s="502"/>
      <c r="G2323" s="502"/>
      <c r="H2323" s="502"/>
      <c r="I2323" s="502"/>
      <c r="J2323" s="512"/>
      <c r="L2323" s="435"/>
      <c r="M2323" s="435"/>
      <c r="O2323" s="381"/>
      <c r="P2323" s="380"/>
      <c r="Q2323" s="429"/>
      <c r="R2323" s="432" t="str">
        <f>R2322</f>
        <v>DELETE</v>
      </c>
      <c r="S2323" s="416"/>
      <c r="T2323" s="416"/>
      <c r="U2323" s="416"/>
      <c r="V2323" s="416"/>
      <c r="W2323" s="416"/>
      <c r="X2323" s="416"/>
      <c r="Y2323" s="416"/>
      <c r="Z2323" s="416"/>
      <c r="AA2323" s="416"/>
      <c r="AB2323" s="422"/>
      <c r="AC2323" s="433"/>
      <c r="AD2323" s="416"/>
      <c r="AE2323" s="416"/>
      <c r="AF2323" s="416"/>
      <c r="AG2323" s="416"/>
      <c r="AH2323" s="416"/>
      <c r="AI2323" s="416"/>
      <c r="AJ2323" s="416"/>
      <c r="AK2323" s="416"/>
      <c r="AL2323" s="290"/>
      <c r="AM2323" s="290"/>
      <c r="AN2323" s="290"/>
      <c r="AO2323" s="290"/>
    </row>
    <row r="2324" spans="1:41" s="378" customFormat="1" ht="36" customHeight="1">
      <c r="A2324" s="429"/>
      <c r="B2324" s="429"/>
      <c r="C2324" s="474"/>
      <c r="D2324" s="502"/>
      <c r="E2324" s="502"/>
      <c r="F2324" s="502"/>
      <c r="G2324" s="502"/>
      <c r="H2324" s="502"/>
      <c r="I2324" s="502"/>
      <c r="J2324" s="512"/>
      <c r="L2324" s="435"/>
      <c r="M2324" s="435"/>
      <c r="O2324" s="381">
        <f>SUM(S2186:S2321)</f>
        <v>0</v>
      </c>
      <c r="P2324" s="380"/>
      <c r="Q2324" s="429"/>
      <c r="R2324" s="432" t="str">
        <f>R2323</f>
        <v>DELETE</v>
      </c>
      <c r="S2324" s="416"/>
      <c r="T2324" s="416"/>
      <c r="U2324" s="416"/>
      <c r="V2324" s="416"/>
      <c r="W2324" s="416"/>
      <c r="X2324" s="416"/>
      <c r="Y2324" s="416"/>
      <c r="Z2324" s="416"/>
      <c r="AA2324" s="416"/>
      <c r="AB2324" s="422"/>
      <c r="AC2324" s="433"/>
      <c r="AD2324" s="416"/>
      <c r="AE2324" s="416"/>
      <c r="AF2324" s="416"/>
      <c r="AG2324" s="416"/>
      <c r="AH2324" s="416"/>
      <c r="AI2324" s="416"/>
      <c r="AJ2324" s="416"/>
      <c r="AK2324" s="416"/>
      <c r="AL2324" s="290"/>
      <c r="AM2324" s="290"/>
      <c r="AN2324" s="290"/>
      <c r="AO2324" s="290"/>
    </row>
    <row r="2325" spans="1:41" s="378" customFormat="1" ht="36" customHeight="1">
      <c r="A2325" s="429"/>
      <c r="B2325" s="429"/>
      <c r="C2325" s="474"/>
      <c r="D2325" s="502"/>
      <c r="E2325" s="502"/>
      <c r="F2325" s="502"/>
      <c r="G2325" s="502"/>
      <c r="H2325" s="502"/>
      <c r="I2325" s="502"/>
      <c r="J2325" s="512"/>
      <c r="L2325" s="435"/>
      <c r="M2325" s="435"/>
      <c r="O2325" s="381"/>
      <c r="P2325" s="380"/>
      <c r="Q2325" s="429"/>
      <c r="R2325" s="432" t="str">
        <f>R2324</f>
        <v>DELETE</v>
      </c>
      <c r="S2325" s="416"/>
      <c r="T2325" s="416"/>
      <c r="U2325" s="416"/>
      <c r="V2325" s="416"/>
      <c r="W2325" s="416"/>
      <c r="X2325" s="416"/>
      <c r="Y2325" s="416"/>
      <c r="Z2325" s="416"/>
      <c r="AA2325" s="416"/>
      <c r="AB2325" s="422"/>
      <c r="AC2325" s="433"/>
      <c r="AD2325" s="416"/>
      <c r="AE2325" s="416"/>
      <c r="AF2325" s="416"/>
      <c r="AG2325" s="416"/>
      <c r="AH2325" s="416"/>
      <c r="AI2325" s="416"/>
      <c r="AJ2325" s="416"/>
      <c r="AK2325" s="416"/>
      <c r="AL2325" s="290"/>
      <c r="AM2325" s="290"/>
      <c r="AN2325" s="290"/>
      <c r="AO2325" s="290"/>
    </row>
    <row r="2326" spans="1:41" s="378" customFormat="1" ht="36" customHeight="1">
      <c r="A2326" s="429"/>
      <c r="B2326" s="429"/>
      <c r="D2326" s="502" t="s">
        <v>1049</v>
      </c>
      <c r="E2326" s="502"/>
      <c r="F2326" s="502"/>
      <c r="G2326" s="502"/>
      <c r="H2326" s="502"/>
      <c r="I2326" s="502"/>
      <c r="J2326" s="512"/>
      <c r="K2326" s="378">
        <f>FS!B669</f>
        <v>5</v>
      </c>
      <c r="L2326" s="435"/>
      <c r="M2326" s="435"/>
      <c r="O2326" s="381">
        <f>SUM(TrialBalanceB!I140:I150)</f>
        <v>0</v>
      </c>
      <c r="P2326" s="380"/>
      <c r="Q2326" s="429"/>
      <c r="R2326" s="432" t="str">
        <f t="shared" ref="R2326" si="143">IF(R$2174="DELETE","DELETE",IF(O2326=0,"DELETE"," "))</f>
        <v>DELETE</v>
      </c>
      <c r="S2326" s="419">
        <f>-O2326</f>
        <v>0</v>
      </c>
      <c r="T2326" s="419"/>
      <c r="U2326" s="419"/>
      <c r="V2326" s="419"/>
      <c r="W2326" s="419"/>
      <c r="X2326" s="419"/>
      <c r="Y2326" s="416"/>
      <c r="Z2326" s="416"/>
      <c r="AA2326" s="416"/>
      <c r="AB2326" s="422"/>
      <c r="AC2326" s="433"/>
      <c r="AD2326" s="416"/>
      <c r="AE2326" s="416"/>
      <c r="AF2326" s="416"/>
      <c r="AG2326" s="416"/>
      <c r="AH2326" s="416"/>
      <c r="AI2326" s="416"/>
      <c r="AJ2326" s="416"/>
      <c r="AK2326" s="416"/>
      <c r="AL2326" s="290"/>
      <c r="AM2326" s="290"/>
      <c r="AN2326" s="290"/>
      <c r="AO2326" s="290"/>
    </row>
    <row r="2327" spans="1:41" s="378" customFormat="1" ht="9" customHeight="1">
      <c r="A2327" s="429"/>
      <c r="B2327" s="429"/>
      <c r="C2327" s="474"/>
      <c r="D2327" s="502"/>
      <c r="E2327" s="502"/>
      <c r="F2327" s="502"/>
      <c r="G2327" s="502"/>
      <c r="H2327" s="502"/>
      <c r="I2327" s="502"/>
      <c r="J2327" s="512"/>
      <c r="L2327" s="435"/>
      <c r="M2327" s="435"/>
      <c r="O2327" s="384"/>
      <c r="P2327" s="380"/>
      <c r="Q2327" s="429"/>
      <c r="R2327" s="432" t="str">
        <f t="shared" ref="R2327:R2335" si="144">R$2174</f>
        <v>DELETE</v>
      </c>
      <c r="S2327" s="416"/>
      <c r="T2327" s="416"/>
      <c r="U2327" s="416"/>
      <c r="V2327" s="416"/>
      <c r="W2327" s="416"/>
      <c r="X2327" s="416"/>
      <c r="Y2327" s="416"/>
      <c r="Z2327" s="416"/>
      <c r="AA2327" s="416"/>
      <c r="AB2327" s="422"/>
      <c r="AC2327" s="433"/>
      <c r="AD2327" s="416"/>
      <c r="AE2327" s="416"/>
      <c r="AF2327" s="416"/>
      <c r="AG2327" s="416"/>
      <c r="AH2327" s="416"/>
      <c r="AI2327" s="416"/>
      <c r="AJ2327" s="416"/>
      <c r="AK2327" s="416"/>
      <c r="AL2327" s="290"/>
      <c r="AM2327" s="290"/>
      <c r="AN2327" s="290"/>
      <c r="AO2327" s="290"/>
    </row>
    <row r="2328" spans="1:41" s="378" customFormat="1" ht="9" customHeight="1">
      <c r="A2328" s="429"/>
      <c r="B2328" s="429"/>
      <c r="C2328" s="474"/>
      <c r="D2328" s="502"/>
      <c r="E2328" s="502"/>
      <c r="F2328" s="502"/>
      <c r="G2328" s="502"/>
      <c r="H2328" s="502"/>
      <c r="I2328" s="502"/>
      <c r="J2328" s="512"/>
      <c r="L2328" s="435"/>
      <c r="M2328" s="435"/>
      <c r="O2328" s="381"/>
      <c r="P2328" s="380"/>
      <c r="Q2328" s="429"/>
      <c r="R2328" s="432" t="str">
        <f t="shared" si="144"/>
        <v>DELETE</v>
      </c>
      <c r="S2328" s="416"/>
      <c r="T2328" s="416"/>
      <c r="U2328" s="416"/>
      <c r="V2328" s="416"/>
      <c r="W2328" s="416"/>
      <c r="X2328" s="416"/>
      <c r="Y2328" s="416"/>
      <c r="Z2328" s="416"/>
      <c r="AA2328" s="416"/>
      <c r="AB2328" s="422"/>
      <c r="AC2328" s="433"/>
      <c r="AD2328" s="416"/>
      <c r="AE2328" s="416"/>
      <c r="AF2328" s="416"/>
      <c r="AG2328" s="416"/>
      <c r="AH2328" s="416"/>
      <c r="AI2328" s="416"/>
      <c r="AJ2328" s="416"/>
      <c r="AK2328" s="416"/>
      <c r="AL2328" s="290"/>
      <c r="AM2328" s="290"/>
      <c r="AN2328" s="290"/>
      <c r="AO2328" s="290"/>
    </row>
    <row r="2329" spans="1:41" s="378" customFormat="1" ht="36.75" customHeight="1">
      <c r="A2329" s="429"/>
      <c r="B2329" s="429"/>
      <c r="D2329" s="518" t="str">
        <f>IF(O2329&lt;0,"Net loss for the year","Net profit for the year")</f>
        <v>Net profit for the year</v>
      </c>
      <c r="E2329" s="502"/>
      <c r="F2329" s="502"/>
      <c r="G2329" s="502"/>
      <c r="H2329" s="502"/>
      <c r="I2329" s="502"/>
      <c r="J2329" s="512"/>
      <c r="L2329" s="435"/>
      <c r="M2329" s="435"/>
      <c r="O2329" s="381">
        <f>SUM(S2186:S2328)</f>
        <v>0</v>
      </c>
      <c r="P2329" s="380"/>
      <c r="Q2329" s="429"/>
      <c r="R2329" s="432" t="str">
        <f t="shared" si="144"/>
        <v>DELETE</v>
      </c>
      <c r="S2329" s="416"/>
      <c r="T2329" s="416"/>
      <c r="U2329" s="416"/>
      <c r="V2329" s="416" t="b">
        <f>O2329=FS!M1545</f>
        <v>1</v>
      </c>
      <c r="W2329" s="416"/>
      <c r="X2329" s="416"/>
      <c r="Y2329" s="416"/>
      <c r="Z2329" s="416"/>
      <c r="AA2329" s="416"/>
      <c r="AB2329" s="422"/>
      <c r="AC2329" s="433"/>
      <c r="AD2329" s="416"/>
      <c r="AE2329" s="416"/>
      <c r="AF2329" s="416"/>
      <c r="AG2329" s="416"/>
      <c r="AH2329" s="416"/>
      <c r="AI2329" s="416"/>
      <c r="AJ2329" s="416"/>
      <c r="AK2329" s="416"/>
      <c r="AL2329" s="290"/>
      <c r="AM2329" s="290"/>
      <c r="AN2329" s="290"/>
      <c r="AO2329" s="290"/>
    </row>
    <row r="2330" spans="1:41" s="378" customFormat="1" ht="9" customHeight="1" thickBot="1">
      <c r="A2330" s="429"/>
      <c r="B2330" s="429"/>
      <c r="C2330" s="474"/>
      <c r="D2330" s="502"/>
      <c r="E2330" s="502"/>
      <c r="F2330" s="502"/>
      <c r="G2330" s="502"/>
      <c r="H2330" s="502"/>
      <c r="I2330" s="502"/>
      <c r="J2330" s="512"/>
      <c r="L2330" s="435"/>
      <c r="M2330" s="435"/>
      <c r="O2330" s="385"/>
      <c r="P2330" s="380"/>
      <c r="Q2330" s="429"/>
      <c r="R2330" s="432" t="str">
        <f t="shared" si="144"/>
        <v>DELETE</v>
      </c>
      <c r="S2330" s="416"/>
      <c r="T2330" s="416"/>
      <c r="U2330" s="416"/>
      <c r="V2330" s="416"/>
      <c r="W2330" s="416"/>
      <c r="X2330" s="416"/>
      <c r="Y2330" s="416"/>
      <c r="Z2330" s="416"/>
      <c r="AA2330" s="416"/>
      <c r="AB2330" s="422"/>
      <c r="AC2330" s="433"/>
      <c r="AD2330" s="416"/>
      <c r="AE2330" s="416"/>
      <c r="AF2330" s="416"/>
      <c r="AG2330" s="416"/>
      <c r="AH2330" s="416"/>
      <c r="AI2330" s="416"/>
      <c r="AJ2330" s="416"/>
      <c r="AK2330" s="416"/>
      <c r="AL2330" s="290"/>
      <c r="AM2330" s="290"/>
      <c r="AN2330" s="290"/>
      <c r="AO2330" s="290"/>
    </row>
    <row r="2331" spans="1:41" s="378" customFormat="1" ht="9" customHeight="1" thickTop="1">
      <c r="A2331" s="429"/>
      <c r="B2331" s="429"/>
      <c r="C2331" s="474"/>
      <c r="D2331" s="502"/>
      <c r="E2331" s="502"/>
      <c r="F2331" s="502"/>
      <c r="G2331" s="502"/>
      <c r="H2331" s="502"/>
      <c r="I2331" s="502"/>
      <c r="J2331" s="512"/>
      <c r="L2331" s="435"/>
      <c r="M2331" s="435"/>
      <c r="O2331" s="399"/>
      <c r="P2331" s="380"/>
      <c r="Q2331" s="429"/>
      <c r="R2331" s="432" t="str">
        <f t="shared" si="144"/>
        <v>DELETE</v>
      </c>
      <c r="S2331" s="416"/>
      <c r="T2331" s="416"/>
      <c r="U2331" s="416"/>
      <c r="V2331" s="416"/>
      <c r="W2331" s="416"/>
      <c r="X2331" s="416"/>
      <c r="Y2331" s="416"/>
      <c r="Z2331" s="416"/>
      <c r="AA2331" s="416"/>
      <c r="AB2331" s="422"/>
      <c r="AC2331" s="433"/>
      <c r="AD2331" s="416"/>
      <c r="AE2331" s="416"/>
      <c r="AF2331" s="416"/>
      <c r="AG2331" s="416"/>
      <c r="AH2331" s="416"/>
      <c r="AI2331" s="416"/>
      <c r="AJ2331" s="416"/>
      <c r="AK2331" s="416"/>
      <c r="AL2331" s="290"/>
      <c r="AM2331" s="290"/>
      <c r="AN2331" s="290"/>
      <c r="AO2331" s="290"/>
    </row>
    <row r="2332" spans="1:41" s="378" customFormat="1" ht="36" customHeight="1">
      <c r="A2332" s="429"/>
      <c r="B2332" s="429"/>
      <c r="C2332" s="474"/>
      <c r="D2332" s="502"/>
      <c r="E2332" s="502"/>
      <c r="F2332" s="502"/>
      <c r="G2332" s="502"/>
      <c r="H2332" s="502"/>
      <c r="I2332" s="502"/>
      <c r="J2332" s="512"/>
      <c r="L2332" s="435"/>
      <c r="M2332" s="435"/>
      <c r="O2332" s="381"/>
      <c r="P2332" s="380"/>
      <c r="Q2332" s="429"/>
      <c r="R2332" s="432" t="str">
        <f t="shared" si="144"/>
        <v>DELETE</v>
      </c>
      <c r="S2332" s="416"/>
      <c r="T2332" s="416"/>
      <c r="U2332" s="416"/>
      <c r="V2332" s="416"/>
      <c r="W2332" s="416"/>
      <c r="X2332" s="416"/>
      <c r="Y2332" s="416"/>
      <c r="Z2332" s="416"/>
      <c r="AA2332" s="416"/>
      <c r="AB2332" s="422"/>
      <c r="AC2332" s="433"/>
      <c r="AD2332" s="416"/>
      <c r="AE2332" s="416"/>
      <c r="AF2332" s="416"/>
      <c r="AG2332" s="416"/>
      <c r="AH2332" s="416"/>
      <c r="AI2332" s="416"/>
      <c r="AJ2332" s="416"/>
      <c r="AK2332" s="416"/>
      <c r="AL2332" s="290"/>
      <c r="AM2332" s="290"/>
      <c r="AN2332" s="290"/>
      <c r="AO2332" s="290"/>
    </row>
    <row r="2333" spans="1:41" s="378" customFormat="1" ht="36" customHeight="1">
      <c r="A2333" s="429"/>
      <c r="B2333" s="429"/>
      <c r="C2333" s="474"/>
      <c r="D2333" s="502"/>
      <c r="E2333" s="502"/>
      <c r="F2333" s="502"/>
      <c r="G2333" s="502"/>
      <c r="H2333" s="502"/>
      <c r="I2333" s="502"/>
      <c r="J2333" s="512"/>
      <c r="M2333" s="381"/>
      <c r="N2333" s="381"/>
      <c r="O2333" s="381"/>
      <c r="P2333" s="380"/>
      <c r="Q2333" s="429"/>
      <c r="R2333" s="432" t="str">
        <f t="shared" si="144"/>
        <v>DELETE</v>
      </c>
      <c r="S2333" s="416"/>
      <c r="T2333" s="416"/>
      <c r="U2333" s="416"/>
      <c r="V2333" s="416"/>
      <c r="W2333" s="416"/>
      <c r="X2333" s="416"/>
      <c r="Y2333" s="416"/>
      <c r="Z2333" s="416"/>
      <c r="AA2333" s="416"/>
      <c r="AB2333" s="422"/>
      <c r="AC2333" s="433"/>
      <c r="AD2333" s="416"/>
      <c r="AE2333" s="416"/>
      <c r="AF2333" s="416"/>
      <c r="AG2333" s="416"/>
      <c r="AH2333" s="416"/>
      <c r="AI2333" s="416"/>
      <c r="AJ2333" s="416"/>
      <c r="AK2333" s="416"/>
      <c r="AL2333" s="290"/>
      <c r="AM2333" s="290"/>
      <c r="AN2333" s="290"/>
      <c r="AO2333" s="290"/>
    </row>
    <row r="2334" spans="1:41" s="378" customFormat="1" ht="36" customHeight="1">
      <c r="A2334" s="429"/>
      <c r="B2334" s="429"/>
      <c r="C2334" s="437"/>
      <c r="D2334" s="502"/>
      <c r="E2334" s="502"/>
      <c r="F2334" s="502"/>
      <c r="G2334" s="502"/>
      <c r="H2334" s="502"/>
      <c r="I2334" s="502"/>
      <c r="J2334" s="502"/>
      <c r="K2334" s="429"/>
      <c r="L2334" s="429"/>
      <c r="M2334" s="455"/>
      <c r="N2334" s="455"/>
      <c r="O2334" s="455"/>
      <c r="P2334" s="453"/>
      <c r="Q2334" s="429"/>
      <c r="R2334" s="432" t="str">
        <f t="shared" si="144"/>
        <v>DELETE</v>
      </c>
      <c r="S2334" s="416"/>
      <c r="T2334" s="416"/>
      <c r="U2334" s="416"/>
      <c r="V2334" s="416"/>
      <c r="W2334" s="416"/>
      <c r="X2334" s="416"/>
      <c r="Y2334" s="416"/>
      <c r="Z2334" s="416"/>
      <c r="AA2334" s="416"/>
      <c r="AB2334" s="422"/>
      <c r="AC2334" s="433"/>
      <c r="AD2334" s="416"/>
      <c r="AE2334" s="416"/>
      <c r="AF2334" s="416"/>
      <c r="AG2334" s="416"/>
      <c r="AH2334" s="416"/>
      <c r="AI2334" s="416"/>
      <c r="AJ2334" s="416"/>
      <c r="AK2334" s="416"/>
      <c r="AL2334" s="290"/>
      <c r="AM2334" s="290"/>
      <c r="AN2334" s="290"/>
      <c r="AO2334" s="290"/>
    </row>
    <row r="2335" spans="1:41" s="378" customFormat="1" ht="36" customHeight="1">
      <c r="A2335" s="429"/>
      <c r="B2335" s="429"/>
      <c r="C2335" s="437"/>
      <c r="D2335" s="502"/>
      <c r="E2335" s="502"/>
      <c r="F2335" s="502"/>
      <c r="G2335" s="502"/>
      <c r="H2335" s="502"/>
      <c r="I2335" s="502"/>
      <c r="J2335" s="502"/>
      <c r="K2335" s="429"/>
      <c r="L2335" s="429"/>
      <c r="M2335" s="449"/>
      <c r="N2335" s="449"/>
      <c r="O2335" s="449"/>
      <c r="P2335" s="431"/>
      <c r="Q2335" s="429"/>
      <c r="R2335" s="432" t="str">
        <f t="shared" si="144"/>
        <v>DELETE</v>
      </c>
      <c r="S2335" s="416"/>
      <c r="T2335" s="416"/>
      <c r="U2335" s="416"/>
      <c r="V2335" s="416"/>
      <c r="W2335" s="416"/>
      <c r="X2335" s="416"/>
      <c r="Y2335" s="416"/>
      <c r="Z2335" s="416"/>
      <c r="AA2335" s="416"/>
      <c r="AB2335" s="422"/>
      <c r="AC2335" s="433"/>
      <c r="AD2335" s="416"/>
      <c r="AE2335" s="416"/>
      <c r="AF2335" s="416"/>
      <c r="AG2335" s="416"/>
      <c r="AH2335" s="416"/>
      <c r="AI2335" s="416"/>
      <c r="AJ2335" s="416"/>
      <c r="AK2335" s="416"/>
      <c r="AL2335" s="290"/>
      <c r="AM2335" s="290"/>
      <c r="AN2335" s="290"/>
      <c r="AO2335" s="290"/>
    </row>
    <row r="2336" spans="1:41" s="378" customFormat="1" ht="36" customHeight="1">
      <c r="A2336" s="429"/>
      <c r="B2336" s="429"/>
      <c r="C2336" s="437"/>
      <c r="D2336" s="502"/>
      <c r="E2336" s="502"/>
      <c r="F2336" s="502"/>
      <c r="G2336" s="502"/>
      <c r="H2336" s="502"/>
      <c r="I2336" s="502"/>
      <c r="J2336" s="502"/>
      <c r="K2336" s="429"/>
      <c r="L2336" s="429"/>
      <c r="M2336" s="449"/>
      <c r="N2336" s="449"/>
      <c r="O2336" s="381" t="s">
        <v>102</v>
      </c>
      <c r="P2336" s="431"/>
      <c r="Q2336" s="378">
        <v>1</v>
      </c>
      <c r="R2336" s="432" t="str">
        <f>IF(SUM(U2348:U2350)+SUM(U2368:U2375)+SUM(U2474:U2483)+O2491=0,"DELETE",IF(SUM(S2348:S2350)+SUM(U2348:U2350)+SUM(S2368:S2375)+SUM(U2368:U2375)+SUM(S2474:S2483)+SUM(U2474:U2483)+M2491+O2491=0,"DELETE"," "))</f>
        <v>DELETE</v>
      </c>
      <c r="S2336" s="416"/>
      <c r="T2336" s="416"/>
      <c r="U2336" s="416"/>
      <c r="V2336" s="418"/>
      <c r="W2336" s="418"/>
      <c r="X2336" s="418"/>
      <c r="Y2336" s="416"/>
      <c r="Z2336" s="416"/>
      <c r="AA2336" s="416"/>
      <c r="AB2336" s="422"/>
      <c r="AC2336" s="433"/>
      <c r="AD2336" s="416"/>
      <c r="AE2336" s="416"/>
      <c r="AF2336" s="416"/>
      <c r="AG2336" s="416"/>
      <c r="AH2336" s="416"/>
      <c r="AI2336" s="416"/>
      <c r="AJ2336" s="416"/>
      <c r="AK2336" s="416"/>
      <c r="AL2336" s="290"/>
      <c r="AM2336" s="290"/>
      <c r="AN2336" s="290"/>
      <c r="AO2336" s="290"/>
    </row>
    <row r="2337" spans="1:41" s="378" customFormat="1" ht="36" customHeight="1">
      <c r="A2337" s="429"/>
      <c r="B2337" s="429"/>
      <c r="C2337" s="437"/>
      <c r="D2337" s="501" t="s">
        <v>560</v>
      </c>
      <c r="E2337" s="502"/>
      <c r="F2337" s="502"/>
      <c r="G2337" s="502"/>
      <c r="H2337" s="502"/>
      <c r="I2337" s="502"/>
      <c r="J2337" s="502"/>
      <c r="K2337" s="429"/>
      <c r="L2337" s="429"/>
      <c r="M2337" s="449"/>
      <c r="N2337" s="449"/>
      <c r="O2337" s="449"/>
      <c r="P2337" s="431"/>
      <c r="Q2337" s="429"/>
      <c r="R2337" s="432" t="str">
        <f>R$2336</f>
        <v>DELETE</v>
      </c>
      <c r="S2337" s="416"/>
      <c r="T2337" s="416"/>
      <c r="U2337" s="416"/>
      <c r="V2337" s="417"/>
      <c r="W2337" s="416"/>
      <c r="X2337" s="417"/>
      <c r="Y2337" s="416"/>
      <c r="Z2337" s="416"/>
      <c r="AA2337" s="416"/>
      <c r="AB2337" s="422"/>
      <c r="AC2337" s="433"/>
      <c r="AD2337" s="416"/>
      <c r="AE2337" s="416"/>
      <c r="AF2337" s="416"/>
      <c r="AG2337" s="416"/>
      <c r="AH2337" s="416"/>
      <c r="AI2337" s="416"/>
      <c r="AJ2337" s="416"/>
      <c r="AK2337" s="416"/>
      <c r="AL2337" s="290"/>
      <c r="AM2337" s="290"/>
      <c r="AN2337" s="290"/>
      <c r="AO2337" s="290"/>
    </row>
    <row r="2338" spans="1:41" s="378" customFormat="1" ht="36" customHeight="1">
      <c r="A2338" s="429"/>
      <c r="B2338" s="429"/>
      <c r="C2338" s="437"/>
      <c r="D2338" s="502"/>
      <c r="E2338" s="502"/>
      <c r="F2338" s="502"/>
      <c r="G2338" s="502"/>
      <c r="H2338" s="502"/>
      <c r="I2338" s="502"/>
      <c r="J2338" s="502"/>
      <c r="K2338" s="429"/>
      <c r="L2338" s="429"/>
      <c r="M2338" s="449"/>
      <c r="N2338" s="449"/>
      <c r="O2338" s="449"/>
      <c r="P2338" s="431"/>
      <c r="Q2338" s="429"/>
      <c r="R2338" s="432" t="str">
        <f t="shared" ref="R2338:R2347" si="145">R$2336</f>
        <v>DELETE</v>
      </c>
      <c r="S2338" s="416"/>
      <c r="T2338" s="416"/>
      <c r="U2338" s="416"/>
      <c r="V2338" s="416"/>
      <c r="W2338" s="416"/>
      <c r="X2338" s="416"/>
      <c r="Y2338" s="416"/>
      <c r="Z2338" s="416"/>
      <c r="AA2338" s="416"/>
      <c r="AB2338" s="422"/>
      <c r="AC2338" s="433"/>
      <c r="AD2338" s="416"/>
      <c r="AE2338" s="416"/>
      <c r="AF2338" s="416"/>
      <c r="AG2338" s="416"/>
      <c r="AH2338" s="416"/>
      <c r="AI2338" s="416"/>
      <c r="AJ2338" s="416"/>
      <c r="AK2338" s="416"/>
      <c r="AL2338" s="290"/>
      <c r="AM2338" s="290"/>
      <c r="AN2338" s="290"/>
      <c r="AO2338" s="290"/>
    </row>
    <row r="2339" spans="1:41" s="378" customFormat="1" ht="36" customHeight="1">
      <c r="A2339" s="429"/>
      <c r="B2339" s="429"/>
      <c r="C2339" s="437"/>
      <c r="D2339" s="501" t="str">
        <f>Criteria!E9</f>
        <v>ABC PARTNERSHIP</v>
      </c>
      <c r="E2339" s="502"/>
      <c r="F2339" s="502"/>
      <c r="G2339" s="502"/>
      <c r="H2339" s="502"/>
      <c r="I2339" s="502"/>
      <c r="J2339" s="502"/>
      <c r="K2339" s="429"/>
      <c r="L2339" s="429"/>
      <c r="M2339" s="449"/>
      <c r="N2339" s="449"/>
      <c r="R2339" s="432" t="str">
        <f t="shared" si="145"/>
        <v>DELETE</v>
      </c>
      <c r="S2339" s="416"/>
      <c r="T2339" s="416"/>
      <c r="U2339" s="416"/>
      <c r="V2339" s="416"/>
      <c r="W2339" s="416"/>
      <c r="X2339" s="416"/>
      <c r="Y2339" s="416"/>
      <c r="Z2339" s="416"/>
      <c r="AA2339" s="416"/>
      <c r="AB2339" s="422"/>
      <c r="AC2339" s="433"/>
      <c r="AD2339" s="416"/>
      <c r="AE2339" s="416"/>
      <c r="AF2339" s="416"/>
      <c r="AG2339" s="416"/>
      <c r="AH2339" s="416"/>
      <c r="AI2339" s="416"/>
      <c r="AJ2339" s="416"/>
      <c r="AK2339" s="416"/>
      <c r="AL2339" s="290"/>
      <c r="AM2339" s="290"/>
      <c r="AN2339" s="290"/>
      <c r="AO2339" s="290"/>
    </row>
    <row r="2340" spans="1:41" s="378" customFormat="1" ht="36" customHeight="1">
      <c r="A2340" s="429"/>
      <c r="B2340" s="429"/>
      <c r="C2340" s="437"/>
      <c r="D2340" s="501" t="str">
        <f>CONCATENATE("T/A ",Criteria!E16)</f>
        <v xml:space="preserve">T/A </v>
      </c>
      <c r="E2340" s="502"/>
      <c r="F2340" s="502"/>
      <c r="G2340" s="502"/>
      <c r="H2340" s="502"/>
      <c r="I2340" s="502"/>
      <c r="J2340" s="502"/>
      <c r="K2340" s="429"/>
      <c r="L2340" s="429"/>
      <c r="M2340" s="449"/>
      <c r="N2340" s="449"/>
      <c r="O2340" s="449"/>
      <c r="P2340" s="431"/>
      <c r="Q2340" s="429"/>
      <c r="R2340" s="432" t="str">
        <f t="shared" si="145"/>
        <v>DELETE</v>
      </c>
      <c r="S2340" s="416"/>
      <c r="T2340" s="416"/>
      <c r="U2340" s="416"/>
      <c r="V2340" s="416"/>
      <c r="W2340" s="416"/>
      <c r="X2340" s="416"/>
      <c r="Y2340" s="416"/>
      <c r="Z2340" s="416"/>
      <c r="AA2340" s="416"/>
      <c r="AB2340" s="422"/>
      <c r="AC2340" s="433"/>
      <c r="AD2340" s="416"/>
      <c r="AE2340" s="416"/>
      <c r="AF2340" s="416"/>
      <c r="AG2340" s="416"/>
      <c r="AH2340" s="416"/>
      <c r="AI2340" s="416"/>
      <c r="AJ2340" s="416"/>
      <c r="AK2340" s="416"/>
      <c r="AL2340" s="290"/>
      <c r="AM2340" s="290"/>
      <c r="AN2340" s="290"/>
      <c r="AO2340" s="290"/>
    </row>
    <row r="2341" spans="1:41" s="378" customFormat="1" ht="36" customHeight="1">
      <c r="A2341" s="429"/>
      <c r="B2341" s="429"/>
      <c r="C2341" s="437"/>
      <c r="D2341" s="502"/>
      <c r="E2341" s="502"/>
      <c r="F2341" s="502"/>
      <c r="G2341" s="502"/>
      <c r="H2341" s="502"/>
      <c r="I2341" s="502"/>
      <c r="J2341" s="502"/>
      <c r="K2341" s="429"/>
      <c r="L2341" s="429"/>
      <c r="M2341" s="449"/>
      <c r="N2341" s="449"/>
      <c r="O2341" s="449"/>
      <c r="P2341" s="431"/>
      <c r="Q2341" s="429"/>
      <c r="R2341" s="432" t="str">
        <f t="shared" si="145"/>
        <v>DELETE</v>
      </c>
      <c r="S2341" s="416"/>
      <c r="T2341" s="416"/>
      <c r="U2341" s="416"/>
      <c r="V2341" s="416"/>
      <c r="W2341" s="416"/>
      <c r="X2341" s="416"/>
      <c r="Y2341" s="416"/>
      <c r="Z2341" s="416"/>
      <c r="AA2341" s="416"/>
      <c r="AB2341" s="422"/>
      <c r="AC2341" s="433"/>
      <c r="AD2341" s="416"/>
      <c r="AE2341" s="416"/>
      <c r="AF2341" s="416"/>
      <c r="AG2341" s="416"/>
      <c r="AH2341" s="416"/>
      <c r="AI2341" s="416"/>
      <c r="AJ2341" s="416"/>
      <c r="AK2341" s="416"/>
      <c r="AL2341" s="290"/>
      <c r="AM2341" s="290"/>
      <c r="AN2341" s="290"/>
      <c r="AO2341" s="290"/>
    </row>
    <row r="2342" spans="1:41" s="378" customFormat="1" ht="36" customHeight="1">
      <c r="A2342" s="429"/>
      <c r="B2342" s="429"/>
      <c r="C2342" s="437"/>
      <c r="D2342" s="501" t="s">
        <v>98</v>
      </c>
      <c r="E2342" s="502"/>
      <c r="F2342" s="502"/>
      <c r="G2342" s="502"/>
      <c r="H2342" s="502"/>
      <c r="I2342" s="502"/>
      <c r="J2342" s="502"/>
      <c r="K2342" s="429"/>
      <c r="L2342" s="429"/>
      <c r="M2342" s="449"/>
      <c r="N2342" s="449"/>
      <c r="O2342" s="449"/>
      <c r="P2342" s="431"/>
      <c r="Q2342" s="429"/>
      <c r="R2342" s="432" t="str">
        <f t="shared" si="145"/>
        <v>DELETE</v>
      </c>
      <c r="S2342" s="416"/>
      <c r="T2342" s="416"/>
      <c r="U2342" s="416"/>
      <c r="V2342" s="416"/>
      <c r="W2342" s="416"/>
      <c r="X2342" s="416"/>
      <c r="Y2342" s="416"/>
      <c r="Z2342" s="416"/>
      <c r="AA2342" s="416"/>
      <c r="AB2342" s="422"/>
      <c r="AC2342" s="433"/>
      <c r="AD2342" s="416"/>
      <c r="AE2342" s="416"/>
      <c r="AF2342" s="416"/>
      <c r="AG2342" s="416"/>
      <c r="AH2342" s="416"/>
      <c r="AI2342" s="416"/>
      <c r="AJ2342" s="416"/>
      <c r="AK2342" s="416"/>
      <c r="AL2342" s="290"/>
      <c r="AM2342" s="290"/>
      <c r="AN2342" s="290"/>
      <c r="AO2342" s="290"/>
    </row>
    <row r="2343" spans="1:41" s="378" customFormat="1" ht="36" customHeight="1">
      <c r="A2343" s="429"/>
      <c r="B2343" s="429"/>
      <c r="C2343" s="437"/>
      <c r="D2343" s="501" t="str">
        <f>Criteria!E18</f>
        <v>28 FEBRUARY 2026</v>
      </c>
      <c r="E2343" s="502"/>
      <c r="F2343" s="502"/>
      <c r="G2343" s="502"/>
      <c r="H2343" s="502"/>
      <c r="I2343" s="502"/>
      <c r="J2343" s="502"/>
      <c r="K2343" s="429"/>
      <c r="L2343" s="429"/>
      <c r="M2343" s="449"/>
      <c r="N2343" s="449"/>
      <c r="O2343" s="449"/>
      <c r="P2343" s="431"/>
      <c r="Q2343" s="429"/>
      <c r="R2343" s="432" t="str">
        <f t="shared" si="145"/>
        <v>DELETE</v>
      </c>
      <c r="S2343" s="416"/>
      <c r="T2343" s="416"/>
      <c r="U2343" s="416"/>
      <c r="V2343" s="416"/>
      <c r="W2343" s="416"/>
      <c r="X2343" s="416"/>
      <c r="Y2343" s="416"/>
      <c r="Z2343" s="416"/>
      <c r="AA2343" s="416"/>
      <c r="AB2343" s="422"/>
      <c r="AC2343" s="433"/>
      <c r="AD2343" s="416"/>
      <c r="AE2343" s="416"/>
      <c r="AF2343" s="416"/>
      <c r="AG2343" s="416"/>
      <c r="AH2343" s="416"/>
      <c r="AI2343" s="416"/>
      <c r="AJ2343" s="416"/>
      <c r="AK2343" s="416"/>
      <c r="AL2343" s="290"/>
      <c r="AM2343" s="290"/>
      <c r="AN2343" s="290"/>
      <c r="AO2343" s="290"/>
    </row>
    <row r="2344" spans="1:41" s="378" customFormat="1" ht="36" customHeight="1">
      <c r="A2344" s="429"/>
      <c r="B2344" s="429"/>
      <c r="C2344" s="437"/>
      <c r="D2344" s="502"/>
      <c r="E2344" s="502"/>
      <c r="F2344" s="502"/>
      <c r="G2344" s="502"/>
      <c r="H2344" s="502"/>
      <c r="I2344" s="502"/>
      <c r="J2344" s="502"/>
      <c r="K2344" s="429"/>
      <c r="L2344" s="429"/>
      <c r="M2344" s="449"/>
      <c r="N2344" s="449"/>
      <c r="O2344" s="449"/>
      <c r="P2344" s="431"/>
      <c r="Q2344" s="429"/>
      <c r="R2344" s="432" t="str">
        <f t="shared" si="145"/>
        <v>DELETE</v>
      </c>
      <c r="S2344" s="416"/>
      <c r="T2344" s="416"/>
      <c r="U2344" s="416"/>
      <c r="V2344" s="416"/>
      <c r="W2344" s="416"/>
      <c r="X2344" s="416"/>
      <c r="Y2344" s="416"/>
      <c r="Z2344" s="416"/>
      <c r="AA2344" s="416"/>
      <c r="AB2344" s="422"/>
      <c r="AC2344" s="433"/>
      <c r="AD2344" s="416"/>
      <c r="AE2344" s="416"/>
      <c r="AF2344" s="416"/>
      <c r="AG2344" s="416"/>
      <c r="AH2344" s="416"/>
      <c r="AI2344" s="416"/>
      <c r="AJ2344" s="416"/>
      <c r="AK2344" s="416"/>
      <c r="AL2344" s="290"/>
      <c r="AM2344" s="290"/>
      <c r="AN2344" s="290"/>
      <c r="AO2344" s="290"/>
    </row>
    <row r="2345" spans="1:41" s="378" customFormat="1" ht="36" customHeight="1">
      <c r="A2345" s="429"/>
      <c r="B2345" s="429"/>
      <c r="C2345" s="437"/>
      <c r="D2345" s="515"/>
      <c r="E2345" s="515"/>
      <c r="F2345" s="515"/>
      <c r="G2345" s="515"/>
      <c r="H2345" s="515"/>
      <c r="I2345" s="515"/>
      <c r="J2345" s="515"/>
      <c r="K2345" s="442"/>
      <c r="L2345" s="442"/>
      <c r="M2345" s="461"/>
      <c r="N2345" s="461"/>
      <c r="O2345" s="461"/>
      <c r="P2345" s="444"/>
      <c r="Q2345" s="442"/>
      <c r="R2345" s="432" t="str">
        <f t="shared" si="145"/>
        <v>DELETE</v>
      </c>
      <c r="S2345" s="416"/>
      <c r="T2345" s="416"/>
      <c r="U2345" s="416"/>
      <c r="V2345" s="416"/>
      <c r="W2345" s="416"/>
      <c r="X2345" s="416"/>
      <c r="Y2345" s="416"/>
      <c r="Z2345" s="416"/>
      <c r="AA2345" s="416"/>
      <c r="AB2345" s="422"/>
      <c r="AC2345" s="433"/>
      <c r="AD2345" s="416"/>
      <c r="AE2345" s="416"/>
      <c r="AF2345" s="416"/>
      <c r="AG2345" s="416"/>
      <c r="AH2345" s="416"/>
      <c r="AI2345" s="416"/>
      <c r="AJ2345" s="416"/>
      <c r="AK2345" s="416"/>
      <c r="AL2345" s="290"/>
      <c r="AM2345" s="290"/>
      <c r="AN2345" s="290"/>
      <c r="AO2345" s="290"/>
    </row>
    <row r="2346" spans="1:41" s="378" customFormat="1" ht="36" customHeight="1">
      <c r="A2346" s="429"/>
      <c r="B2346" s="429"/>
      <c r="C2346" s="437"/>
      <c r="D2346" s="502"/>
      <c r="E2346" s="502"/>
      <c r="F2346" s="502"/>
      <c r="G2346" s="502"/>
      <c r="H2346" s="502"/>
      <c r="I2346" s="502"/>
      <c r="J2346" s="512"/>
      <c r="K2346" s="378" t="s">
        <v>1025</v>
      </c>
      <c r="M2346" s="379">
        <f>Criteria!E20</f>
        <v>2026</v>
      </c>
      <c r="N2346" s="379"/>
      <c r="O2346" s="379">
        <f>Criteria!E25</f>
        <v>2025</v>
      </c>
      <c r="P2346" s="380"/>
      <c r="Q2346" s="429"/>
      <c r="R2346" s="432" t="str">
        <f t="shared" si="145"/>
        <v>DELETE</v>
      </c>
      <c r="S2346" s="416"/>
      <c r="T2346" s="416"/>
      <c r="U2346" s="416"/>
      <c r="V2346" s="416"/>
      <c r="W2346" s="416"/>
      <c r="X2346" s="416"/>
      <c r="Y2346" s="416"/>
      <c r="Z2346" s="416"/>
      <c r="AA2346" s="416"/>
      <c r="AB2346" s="422"/>
      <c r="AC2346" s="433"/>
      <c r="AD2346" s="416"/>
      <c r="AE2346" s="416"/>
      <c r="AF2346" s="416"/>
      <c r="AG2346" s="416"/>
      <c r="AH2346" s="416"/>
      <c r="AI2346" s="416"/>
      <c r="AJ2346" s="416"/>
      <c r="AK2346" s="416"/>
      <c r="AL2346" s="290"/>
      <c r="AM2346" s="290"/>
      <c r="AN2346" s="290"/>
      <c r="AO2346" s="290"/>
    </row>
    <row r="2347" spans="1:41" s="378" customFormat="1" ht="36" customHeight="1">
      <c r="A2347" s="429"/>
      <c r="B2347" s="429"/>
      <c r="C2347" s="437"/>
      <c r="D2347" s="502"/>
      <c r="E2347" s="502"/>
      <c r="F2347" s="502"/>
      <c r="G2347" s="502"/>
      <c r="H2347" s="502"/>
      <c r="I2347" s="502"/>
      <c r="J2347" s="512"/>
      <c r="M2347" s="381"/>
      <c r="N2347" s="381"/>
      <c r="O2347" s="381"/>
      <c r="P2347" s="380"/>
      <c r="Q2347" s="429"/>
      <c r="R2347" s="432" t="str">
        <f t="shared" si="145"/>
        <v>DELETE</v>
      </c>
      <c r="S2347" s="416"/>
      <c r="T2347" s="416"/>
      <c r="U2347" s="416"/>
      <c r="V2347" s="416"/>
      <c r="W2347" s="416"/>
      <c r="X2347" s="416"/>
      <c r="Y2347" s="416"/>
      <c r="Z2347" s="416"/>
      <c r="AA2347" s="416"/>
      <c r="AB2347" s="422"/>
      <c r="AC2347" s="433"/>
      <c r="AD2347" s="416"/>
      <c r="AE2347" s="416"/>
      <c r="AF2347" s="416"/>
      <c r="AG2347" s="416"/>
      <c r="AH2347" s="416"/>
      <c r="AI2347" s="416"/>
      <c r="AJ2347" s="416"/>
      <c r="AK2347" s="416"/>
      <c r="AL2347" s="290"/>
      <c r="AM2347" s="290"/>
      <c r="AN2347" s="290"/>
      <c r="AO2347" s="290"/>
    </row>
    <row r="2348" spans="1:41" s="378" customFormat="1" ht="36" customHeight="1">
      <c r="A2348" s="429"/>
      <c r="B2348" s="429"/>
      <c r="D2348" s="501" t="s">
        <v>1020</v>
      </c>
      <c r="E2348" s="502"/>
      <c r="F2348" s="502"/>
      <c r="G2348" s="502"/>
      <c r="H2348" s="502"/>
      <c r="I2348" s="502"/>
      <c r="J2348" s="512"/>
      <c r="M2348" s="381">
        <f>-SUM(TrialBalanceC!I5:I10)</f>
        <v>0</v>
      </c>
      <c r="N2348" s="381"/>
      <c r="O2348" s="381">
        <f>-SUM(TrialBalanceC!K5:K10)</f>
        <v>0</v>
      </c>
      <c r="P2348" s="380"/>
      <c r="Q2348" s="429"/>
      <c r="R2348" s="432" t="str">
        <f>IF(R2336="DELETE","DELETE",IF(M2348+O2348=0,IF(M2350+O2350=0," ","DELETE")," "))</f>
        <v>DELETE</v>
      </c>
      <c r="S2348" s="419">
        <f>M2348</f>
        <v>0</v>
      </c>
      <c r="T2348" s="419"/>
      <c r="U2348" s="419">
        <f>O2348</f>
        <v>0</v>
      </c>
      <c r="V2348" s="419"/>
      <c r="W2348" s="419"/>
      <c r="X2348" s="419"/>
      <c r="Y2348" s="416"/>
      <c r="Z2348" s="416"/>
      <c r="AA2348" s="416"/>
      <c r="AB2348" s="422"/>
      <c r="AC2348" s="433"/>
      <c r="AD2348" s="416"/>
      <c r="AE2348" s="416"/>
      <c r="AF2348" s="416"/>
      <c r="AG2348" s="416"/>
      <c r="AH2348" s="416"/>
      <c r="AI2348" s="416"/>
      <c r="AJ2348" s="416"/>
      <c r="AK2348" s="416"/>
      <c r="AL2348" s="290"/>
      <c r="AM2348" s="290"/>
      <c r="AN2348" s="290"/>
      <c r="AO2348" s="290"/>
    </row>
    <row r="2349" spans="1:41" s="378" customFormat="1" ht="36" customHeight="1">
      <c r="A2349" s="429"/>
      <c r="B2349" s="429"/>
      <c r="D2349" s="501"/>
      <c r="E2349" s="502"/>
      <c r="F2349" s="502"/>
      <c r="G2349" s="502"/>
      <c r="H2349" s="502"/>
      <c r="I2349" s="502"/>
      <c r="J2349" s="512"/>
      <c r="M2349" s="381"/>
      <c r="N2349" s="381"/>
      <c r="O2349" s="381"/>
      <c r="P2349" s="380"/>
      <c r="Q2349" s="429"/>
      <c r="R2349" s="432" t="str">
        <f>R2348</f>
        <v>DELETE</v>
      </c>
      <c r="S2349" s="419"/>
      <c r="T2349" s="419"/>
      <c r="U2349" s="419"/>
      <c r="V2349" s="419"/>
      <c r="W2349" s="419"/>
      <c r="X2349" s="419"/>
      <c r="Y2349" s="416"/>
      <c r="Z2349" s="416"/>
      <c r="AA2349" s="416"/>
      <c r="AB2349" s="422"/>
      <c r="AC2349" s="433"/>
      <c r="AD2349" s="416"/>
      <c r="AE2349" s="416"/>
      <c r="AF2349" s="416"/>
      <c r="AG2349" s="416"/>
      <c r="AH2349" s="416"/>
      <c r="AI2349" s="416"/>
      <c r="AJ2349" s="416"/>
      <c r="AK2349" s="416"/>
      <c r="AL2349" s="290"/>
      <c r="AM2349" s="290"/>
      <c r="AN2349" s="290"/>
      <c r="AO2349" s="290"/>
    </row>
    <row r="2350" spans="1:41" s="378" customFormat="1" ht="36" customHeight="1">
      <c r="A2350" s="429"/>
      <c r="B2350" s="429"/>
      <c r="D2350" s="501" t="s">
        <v>332</v>
      </c>
      <c r="E2350" s="502"/>
      <c r="F2350" s="502"/>
      <c r="G2350" s="502"/>
      <c r="H2350" s="502"/>
      <c r="I2350" s="502"/>
      <c r="J2350" s="512"/>
      <c r="M2350" s="381">
        <f>-TrialBalanceC!I11</f>
        <v>0</v>
      </c>
      <c r="N2350" s="381"/>
      <c r="O2350" s="381">
        <f>-TrialBalanceC!K11</f>
        <v>0</v>
      </c>
      <c r="P2350" s="380"/>
      <c r="Q2350" s="429"/>
      <c r="R2350" s="432" t="str">
        <f>IF(R2336="DELETE","DELETE",IF(M2350+O2350=0,"DELETE"," "))</f>
        <v>DELETE</v>
      </c>
      <c r="S2350" s="419">
        <f>M2350</f>
        <v>0</v>
      </c>
      <c r="T2350" s="419"/>
      <c r="U2350" s="419">
        <f>O2350</f>
        <v>0</v>
      </c>
      <c r="V2350" s="419"/>
      <c r="W2350" s="419"/>
      <c r="X2350" s="419"/>
      <c r="Y2350" s="416"/>
      <c r="Z2350" s="416"/>
      <c r="AA2350" s="416"/>
      <c r="AB2350" s="422"/>
      <c r="AC2350" s="433"/>
      <c r="AD2350" s="416"/>
      <c r="AE2350" s="416"/>
      <c r="AF2350" s="416"/>
      <c r="AG2350" s="416"/>
      <c r="AH2350" s="416"/>
      <c r="AI2350" s="416"/>
      <c r="AJ2350" s="416"/>
      <c r="AK2350" s="416"/>
      <c r="AL2350" s="290"/>
      <c r="AM2350" s="290"/>
      <c r="AN2350" s="290"/>
      <c r="AO2350" s="290"/>
    </row>
    <row r="2351" spans="1:41" s="378" customFormat="1" ht="36" customHeight="1">
      <c r="A2351" s="429"/>
      <c r="B2351" s="429"/>
      <c r="D2351" s="501"/>
      <c r="E2351" s="502"/>
      <c r="F2351" s="502"/>
      <c r="G2351" s="502"/>
      <c r="H2351" s="502"/>
      <c r="I2351" s="502"/>
      <c r="J2351" s="512"/>
      <c r="M2351" s="381"/>
      <c r="N2351" s="381"/>
      <c r="O2351" s="381"/>
      <c r="P2351" s="380"/>
      <c r="Q2351" s="429"/>
      <c r="R2351" s="432" t="str">
        <f>R2350</f>
        <v>DELETE</v>
      </c>
      <c r="S2351" s="416"/>
      <c r="T2351" s="416"/>
      <c r="U2351" s="416"/>
      <c r="V2351" s="416"/>
      <c r="W2351" s="416"/>
      <c r="X2351" s="416"/>
      <c r="Y2351" s="416"/>
      <c r="Z2351" s="416"/>
      <c r="AA2351" s="416"/>
      <c r="AB2351" s="422"/>
      <c r="AC2351" s="433"/>
      <c r="AD2351" s="416"/>
      <c r="AE2351" s="416"/>
      <c r="AF2351" s="416"/>
      <c r="AG2351" s="416"/>
      <c r="AH2351" s="416"/>
      <c r="AI2351" s="416"/>
      <c r="AJ2351" s="416"/>
      <c r="AK2351" s="416"/>
      <c r="AL2351" s="290"/>
      <c r="AM2351" s="290"/>
      <c r="AN2351" s="290"/>
      <c r="AO2351" s="290"/>
    </row>
    <row r="2352" spans="1:41" s="378" customFormat="1" ht="36" customHeight="1">
      <c r="A2352" s="429"/>
      <c r="B2352" s="429"/>
      <c r="D2352" s="501" t="s">
        <v>1046</v>
      </c>
      <c r="E2352" s="502"/>
      <c r="F2352" s="502"/>
      <c r="G2352" s="502"/>
      <c r="H2352" s="502"/>
      <c r="I2352" s="502"/>
      <c r="J2352" s="512"/>
      <c r="M2352" s="381">
        <f>SUM(M2355:M2362)</f>
        <v>0</v>
      </c>
      <c r="N2352" s="381"/>
      <c r="O2352" s="381">
        <f>SUM(O2355:O2362)</f>
        <v>0</v>
      </c>
      <c r="P2352" s="380"/>
      <c r="Q2352" s="429"/>
      <c r="R2352" s="432" t="str">
        <f>IF(R$2336="DELETE","DELETE",IF(M2352=0,IF(O2352=0,"DELETE"," ")," "))</f>
        <v>DELETE</v>
      </c>
      <c r="S2352" s="419">
        <f>-M2352</f>
        <v>0</v>
      </c>
      <c r="T2352" s="419"/>
      <c r="U2352" s="419">
        <f>-O2352</f>
        <v>0</v>
      </c>
      <c r="V2352" s="419"/>
      <c r="W2352" s="419"/>
      <c r="X2352" s="419"/>
      <c r="Y2352" s="416"/>
      <c r="Z2352" s="416"/>
      <c r="AA2352" s="416"/>
      <c r="AB2352" s="422"/>
      <c r="AC2352" s="433"/>
      <c r="AD2352" s="416"/>
      <c r="AE2352" s="416"/>
      <c r="AF2352" s="416"/>
      <c r="AG2352" s="416"/>
      <c r="AH2352" s="416"/>
      <c r="AI2352" s="416"/>
      <c r="AJ2352" s="416"/>
      <c r="AK2352" s="416"/>
      <c r="AL2352" s="290"/>
      <c r="AM2352" s="290"/>
      <c r="AN2352" s="290"/>
      <c r="AO2352" s="290"/>
    </row>
    <row r="2353" spans="1:41" s="378" customFormat="1" ht="9" customHeight="1">
      <c r="A2353" s="429"/>
      <c r="B2353" s="429"/>
      <c r="C2353" s="474"/>
      <c r="D2353" s="502"/>
      <c r="E2353" s="502"/>
      <c r="F2353" s="502"/>
      <c r="G2353" s="502"/>
      <c r="H2353" s="502"/>
      <c r="I2353" s="502"/>
      <c r="J2353" s="512"/>
      <c r="M2353" s="381"/>
      <c r="N2353" s="381"/>
      <c r="O2353" s="381"/>
      <c r="P2353" s="380"/>
      <c r="Q2353" s="429"/>
      <c r="R2353" s="432" t="str">
        <f>R2352</f>
        <v>DELETE</v>
      </c>
      <c r="S2353" s="416"/>
      <c r="T2353" s="416"/>
      <c r="U2353" s="416"/>
      <c r="V2353" s="416"/>
      <c r="W2353" s="416"/>
      <c r="X2353" s="416"/>
      <c r="Y2353" s="416"/>
      <c r="Z2353" s="416"/>
      <c r="AA2353" s="416"/>
      <c r="AB2353" s="422"/>
      <c r="AC2353" s="433"/>
      <c r="AD2353" s="416"/>
      <c r="AE2353" s="416"/>
      <c r="AF2353" s="416"/>
      <c r="AG2353" s="416"/>
      <c r="AH2353" s="416"/>
      <c r="AI2353" s="416"/>
      <c r="AJ2353" s="416"/>
      <c r="AK2353" s="416"/>
      <c r="AL2353" s="290"/>
      <c r="AM2353" s="290"/>
      <c r="AN2353" s="290"/>
      <c r="AO2353" s="290"/>
    </row>
    <row r="2354" spans="1:41" s="378" customFormat="1" ht="9" customHeight="1">
      <c r="A2354" s="429"/>
      <c r="B2354" s="429"/>
      <c r="C2354" s="474"/>
      <c r="D2354" s="502"/>
      <c r="E2354" s="502"/>
      <c r="F2354" s="502"/>
      <c r="G2354" s="502"/>
      <c r="H2354" s="502"/>
      <c r="I2354" s="502"/>
      <c r="J2354" s="512"/>
      <c r="M2354" s="475"/>
      <c r="N2354" s="382"/>
      <c r="O2354" s="476"/>
      <c r="P2354" s="380"/>
      <c r="Q2354" s="429"/>
      <c r="R2354" s="432" t="str">
        <f>R2353</f>
        <v>DELETE</v>
      </c>
      <c r="S2354" s="416"/>
      <c r="T2354" s="416"/>
      <c r="U2354" s="416"/>
      <c r="V2354" s="416"/>
      <c r="W2354" s="416"/>
      <c r="X2354" s="416"/>
      <c r="Y2354" s="416"/>
      <c r="Z2354" s="416"/>
      <c r="AA2354" s="416"/>
      <c r="AB2354" s="422"/>
      <c r="AC2354" s="433"/>
      <c r="AD2354" s="416"/>
      <c r="AE2354" s="416"/>
      <c r="AF2354" s="416"/>
      <c r="AG2354" s="416"/>
      <c r="AH2354" s="416"/>
      <c r="AI2354" s="416"/>
      <c r="AJ2354" s="416"/>
      <c r="AK2354" s="416"/>
      <c r="AL2354" s="290"/>
      <c r="AM2354" s="290"/>
      <c r="AN2354" s="290"/>
      <c r="AO2354" s="290"/>
    </row>
    <row r="2355" spans="1:41" s="378" customFormat="1" ht="36" customHeight="1">
      <c r="A2355" s="429"/>
      <c r="B2355" s="429"/>
      <c r="C2355" s="474"/>
      <c r="D2355" s="502" t="s">
        <v>445</v>
      </c>
      <c r="E2355" s="502"/>
      <c r="F2355" s="502"/>
      <c r="G2355" s="502"/>
      <c r="H2355" s="502"/>
      <c r="I2355" s="502"/>
      <c r="J2355" s="512"/>
      <c r="M2355" s="477">
        <f>SUM(TrialBalanceC!I13:I16)</f>
        <v>0</v>
      </c>
      <c r="N2355" s="381"/>
      <c r="O2355" s="478">
        <f>SUM(TrialBalanceC!K13:K16)</f>
        <v>0</v>
      </c>
      <c r="P2355" s="380"/>
      <c r="Q2355" s="429"/>
      <c r="R2355" s="432" t="str">
        <f t="shared" ref="R2355:R2362" si="146">IF(R$2336="DELETE","DELETE",IF(M2355+O2355=0,"DELETE"," "))</f>
        <v>DELETE</v>
      </c>
      <c r="S2355" s="416"/>
      <c r="T2355" s="416"/>
      <c r="U2355" s="416"/>
      <c r="V2355" s="416"/>
      <c r="W2355" s="416"/>
      <c r="X2355" s="416"/>
      <c r="Y2355" s="416"/>
      <c r="Z2355" s="416"/>
      <c r="AA2355" s="416"/>
      <c r="AB2355" s="422"/>
      <c r="AC2355" s="433"/>
      <c r="AD2355" s="416"/>
      <c r="AE2355" s="416"/>
      <c r="AF2355" s="416"/>
      <c r="AG2355" s="416"/>
      <c r="AH2355" s="416"/>
      <c r="AI2355" s="416"/>
      <c r="AJ2355" s="416"/>
      <c r="AK2355" s="416"/>
      <c r="AL2355" s="290"/>
      <c r="AM2355" s="290"/>
      <c r="AN2355" s="290"/>
      <c r="AO2355" s="290"/>
    </row>
    <row r="2356" spans="1:41" s="378" customFormat="1" ht="36" customHeight="1">
      <c r="A2356" s="429"/>
      <c r="B2356" s="429"/>
      <c r="C2356" s="474"/>
      <c r="D2356" s="502" t="s">
        <v>255</v>
      </c>
      <c r="E2356" s="502"/>
      <c r="F2356" s="502"/>
      <c r="G2356" s="502"/>
      <c r="H2356" s="502"/>
      <c r="I2356" s="502"/>
      <c r="J2356" s="512"/>
      <c r="M2356" s="477">
        <f>TrialBalanceC!I17</f>
        <v>0</v>
      </c>
      <c r="N2356" s="381"/>
      <c r="O2356" s="478">
        <f>TrialBalanceC!K17</f>
        <v>0</v>
      </c>
      <c r="P2356" s="380"/>
      <c r="Q2356" s="429"/>
      <c r="R2356" s="432" t="str">
        <f t="shared" si="146"/>
        <v>DELETE</v>
      </c>
      <c r="S2356" s="416"/>
      <c r="T2356" s="416"/>
      <c r="U2356" s="416"/>
      <c r="V2356" s="416"/>
      <c r="W2356" s="416"/>
      <c r="X2356" s="416"/>
      <c r="Y2356" s="416"/>
      <c r="Z2356" s="416"/>
      <c r="AA2356" s="416"/>
      <c r="AB2356" s="422"/>
      <c r="AC2356" s="433"/>
      <c r="AD2356" s="416"/>
      <c r="AE2356" s="416"/>
      <c r="AF2356" s="416"/>
      <c r="AG2356" s="416"/>
      <c r="AH2356" s="416"/>
      <c r="AI2356" s="416"/>
      <c r="AJ2356" s="416"/>
      <c r="AK2356" s="416"/>
      <c r="AL2356" s="290"/>
      <c r="AM2356" s="290"/>
      <c r="AN2356" s="290"/>
      <c r="AO2356" s="290"/>
    </row>
    <row r="2357" spans="1:41" s="378" customFormat="1" ht="36" customHeight="1">
      <c r="A2357" s="429"/>
      <c r="B2357" s="429"/>
      <c r="C2357" s="474"/>
      <c r="D2357" s="502">
        <f>TrialBalanceC!C18</f>
        <v>0</v>
      </c>
      <c r="E2357" s="502"/>
      <c r="F2357" s="502"/>
      <c r="G2357" s="502"/>
      <c r="H2357" s="502"/>
      <c r="I2357" s="502"/>
      <c r="J2357" s="512"/>
      <c r="M2357" s="477">
        <f>TrialBalanceC!I18</f>
        <v>0</v>
      </c>
      <c r="N2357" s="381"/>
      <c r="O2357" s="478">
        <f>TrialBalanceC!K18</f>
        <v>0</v>
      </c>
      <c r="P2357" s="380"/>
      <c r="Q2357" s="429"/>
      <c r="R2357" s="432" t="str">
        <f t="shared" si="146"/>
        <v>DELETE</v>
      </c>
      <c r="S2357" s="416"/>
      <c r="T2357" s="416"/>
      <c r="U2357" s="416"/>
      <c r="V2357" s="416"/>
      <c r="W2357" s="416"/>
      <c r="X2357" s="416"/>
      <c r="Y2357" s="416"/>
      <c r="Z2357" s="416"/>
      <c r="AA2357" s="416"/>
      <c r="AB2357" s="422"/>
      <c r="AC2357" s="433"/>
      <c r="AD2357" s="416"/>
      <c r="AE2357" s="416"/>
      <c r="AF2357" s="416"/>
      <c r="AG2357" s="416"/>
      <c r="AH2357" s="416"/>
      <c r="AI2357" s="416"/>
      <c r="AJ2357" s="416"/>
      <c r="AK2357" s="416"/>
      <c r="AL2357" s="290"/>
      <c r="AM2357" s="290"/>
      <c r="AN2357" s="290"/>
      <c r="AO2357" s="290"/>
    </row>
    <row r="2358" spans="1:41" s="378" customFormat="1" ht="36" customHeight="1">
      <c r="A2358" s="429"/>
      <c r="B2358" s="429"/>
      <c r="C2358" s="474"/>
      <c r="D2358" s="502">
        <f>TrialBalanceC!C19</f>
        <v>0</v>
      </c>
      <c r="E2358" s="502"/>
      <c r="F2358" s="502"/>
      <c r="G2358" s="502"/>
      <c r="H2358" s="502"/>
      <c r="I2358" s="502"/>
      <c r="J2358" s="512"/>
      <c r="M2358" s="477">
        <f>TrialBalanceC!I19</f>
        <v>0</v>
      </c>
      <c r="N2358" s="381"/>
      <c r="O2358" s="478">
        <f>TrialBalanceC!K19</f>
        <v>0</v>
      </c>
      <c r="P2358" s="380"/>
      <c r="Q2358" s="429"/>
      <c r="R2358" s="432" t="str">
        <f t="shared" si="146"/>
        <v>DELETE</v>
      </c>
      <c r="S2358" s="416"/>
      <c r="T2358" s="416"/>
      <c r="U2358" s="416"/>
      <c r="V2358" s="416"/>
      <c r="W2358" s="416"/>
      <c r="X2358" s="416"/>
      <c r="Y2358" s="416"/>
      <c r="Z2358" s="416"/>
      <c r="AA2358" s="416"/>
      <c r="AB2358" s="422"/>
      <c r="AC2358" s="433"/>
      <c r="AD2358" s="416"/>
      <c r="AE2358" s="416"/>
      <c r="AF2358" s="416"/>
      <c r="AG2358" s="416"/>
      <c r="AH2358" s="416"/>
      <c r="AI2358" s="416"/>
      <c r="AJ2358" s="416"/>
      <c r="AK2358" s="416"/>
      <c r="AL2358" s="290"/>
      <c r="AM2358" s="290"/>
      <c r="AN2358" s="290"/>
      <c r="AO2358" s="290"/>
    </row>
    <row r="2359" spans="1:41" s="378" customFormat="1" ht="36" customHeight="1">
      <c r="A2359" s="429"/>
      <c r="B2359" s="429"/>
      <c r="C2359" s="474"/>
      <c r="D2359" s="502">
        <f>TrialBalanceC!C20</f>
        <v>0</v>
      </c>
      <c r="E2359" s="502"/>
      <c r="F2359" s="502"/>
      <c r="G2359" s="502"/>
      <c r="H2359" s="502"/>
      <c r="I2359" s="502"/>
      <c r="J2359" s="512"/>
      <c r="M2359" s="477">
        <f>TrialBalanceC!I20</f>
        <v>0</v>
      </c>
      <c r="N2359" s="381"/>
      <c r="O2359" s="478">
        <f>TrialBalanceC!K20</f>
        <v>0</v>
      </c>
      <c r="P2359" s="380"/>
      <c r="Q2359" s="429"/>
      <c r="R2359" s="432" t="str">
        <f t="shared" si="146"/>
        <v>DELETE</v>
      </c>
      <c r="S2359" s="416"/>
      <c r="T2359" s="416"/>
      <c r="U2359" s="416"/>
      <c r="V2359" s="416"/>
      <c r="W2359" s="416"/>
      <c r="X2359" s="416"/>
      <c r="Y2359" s="416"/>
      <c r="Z2359" s="416"/>
      <c r="AA2359" s="416"/>
      <c r="AB2359" s="422"/>
      <c r="AC2359" s="433"/>
      <c r="AD2359" s="416"/>
      <c r="AE2359" s="416"/>
      <c r="AF2359" s="416"/>
      <c r="AG2359" s="416"/>
      <c r="AH2359" s="416"/>
      <c r="AI2359" s="416"/>
      <c r="AJ2359" s="416"/>
      <c r="AK2359" s="416"/>
      <c r="AL2359" s="290"/>
      <c r="AM2359" s="290"/>
      <c r="AN2359" s="290"/>
      <c r="AO2359" s="290"/>
    </row>
    <row r="2360" spans="1:41" s="378" customFormat="1" ht="36" customHeight="1">
      <c r="A2360" s="429"/>
      <c r="B2360" s="429"/>
      <c r="C2360" s="474"/>
      <c r="D2360" s="502">
        <f>TrialBalanceC!C21</f>
        <v>0</v>
      </c>
      <c r="E2360" s="502"/>
      <c r="F2360" s="502"/>
      <c r="G2360" s="502"/>
      <c r="H2360" s="502"/>
      <c r="I2360" s="502"/>
      <c r="J2360" s="512"/>
      <c r="M2360" s="477">
        <f>TrialBalanceC!I21</f>
        <v>0</v>
      </c>
      <c r="N2360" s="381"/>
      <c r="O2360" s="478">
        <f>TrialBalanceC!K21</f>
        <v>0</v>
      </c>
      <c r="P2360" s="380"/>
      <c r="Q2360" s="429"/>
      <c r="R2360" s="432" t="str">
        <f t="shared" si="146"/>
        <v>DELETE</v>
      </c>
      <c r="S2360" s="416"/>
      <c r="T2360" s="416"/>
      <c r="U2360" s="416"/>
      <c r="V2360" s="416"/>
      <c r="W2360" s="416"/>
      <c r="X2360" s="416"/>
      <c r="Y2360" s="416"/>
      <c r="Z2360" s="416"/>
      <c r="AA2360" s="416"/>
      <c r="AB2360" s="422"/>
      <c r="AC2360" s="433"/>
      <c r="AD2360" s="416"/>
      <c r="AE2360" s="416"/>
      <c r="AF2360" s="416"/>
      <c r="AG2360" s="416"/>
      <c r="AH2360" s="416"/>
      <c r="AI2360" s="416"/>
      <c r="AJ2360" s="416"/>
      <c r="AK2360" s="416"/>
      <c r="AL2360" s="290"/>
      <c r="AM2360" s="290"/>
      <c r="AN2360" s="290"/>
      <c r="AO2360" s="290"/>
    </row>
    <row r="2361" spans="1:41" s="378" customFormat="1" ht="36" customHeight="1">
      <c r="A2361" s="429"/>
      <c r="B2361" s="429"/>
      <c r="C2361" s="474"/>
      <c r="D2361" s="502">
        <f>TrialBalanceC!C22</f>
        <v>0</v>
      </c>
      <c r="E2361" s="502"/>
      <c r="F2361" s="502"/>
      <c r="G2361" s="502"/>
      <c r="H2361" s="502"/>
      <c r="I2361" s="502"/>
      <c r="J2361" s="512"/>
      <c r="M2361" s="477">
        <f>TrialBalanceC!I22</f>
        <v>0</v>
      </c>
      <c r="N2361" s="381"/>
      <c r="O2361" s="478">
        <f>TrialBalanceC!K22</f>
        <v>0</v>
      </c>
      <c r="P2361" s="380"/>
      <c r="Q2361" s="429"/>
      <c r="R2361" s="432" t="str">
        <f t="shared" si="146"/>
        <v>DELETE</v>
      </c>
      <c r="S2361" s="416"/>
      <c r="T2361" s="416"/>
      <c r="U2361" s="416"/>
      <c r="V2361" s="416"/>
      <c r="W2361" s="416"/>
      <c r="X2361" s="416"/>
      <c r="Y2361" s="416"/>
      <c r="Z2361" s="416"/>
      <c r="AA2361" s="416"/>
      <c r="AB2361" s="422"/>
      <c r="AC2361" s="433"/>
      <c r="AD2361" s="416"/>
      <c r="AE2361" s="416"/>
      <c r="AF2361" s="416"/>
      <c r="AG2361" s="416"/>
      <c r="AH2361" s="416"/>
      <c r="AI2361" s="416"/>
      <c r="AJ2361" s="416"/>
      <c r="AK2361" s="416"/>
      <c r="AL2361" s="290"/>
      <c r="AM2361" s="290"/>
      <c r="AN2361" s="290"/>
      <c r="AO2361" s="290"/>
    </row>
    <row r="2362" spans="1:41" s="378" customFormat="1" ht="36" customHeight="1">
      <c r="A2362" s="429"/>
      <c r="B2362" s="429"/>
      <c r="C2362" s="474"/>
      <c r="D2362" s="502" t="s">
        <v>446</v>
      </c>
      <c r="E2362" s="502"/>
      <c r="F2362" s="502"/>
      <c r="G2362" s="502"/>
      <c r="H2362" s="502"/>
      <c r="I2362" s="502"/>
      <c r="J2362" s="512"/>
      <c r="M2362" s="477">
        <f>SUM(TrialBalanceC!I23:I26)</f>
        <v>0</v>
      </c>
      <c r="N2362" s="381"/>
      <c r="O2362" s="478">
        <f>SUM(TrialBalanceC!K23:K26)</f>
        <v>0</v>
      </c>
      <c r="P2362" s="380"/>
      <c r="Q2362" s="429"/>
      <c r="R2362" s="432" t="str">
        <f t="shared" si="146"/>
        <v>DELETE</v>
      </c>
      <c r="S2362" s="416"/>
      <c r="T2362" s="416"/>
      <c r="U2362" s="416"/>
      <c r="V2362" s="416"/>
      <c r="W2362" s="416"/>
      <c r="X2362" s="416"/>
      <c r="Y2362" s="416"/>
      <c r="Z2362" s="416"/>
      <c r="AA2362" s="416"/>
      <c r="AB2362" s="422"/>
      <c r="AC2362" s="433"/>
      <c r="AD2362" s="416"/>
      <c r="AE2362" s="416"/>
      <c r="AF2362" s="416"/>
      <c r="AG2362" s="416"/>
      <c r="AH2362" s="416"/>
      <c r="AI2362" s="416"/>
      <c r="AJ2362" s="416"/>
      <c r="AK2362" s="416"/>
      <c r="AL2362" s="290"/>
      <c r="AM2362" s="290"/>
      <c r="AN2362" s="290"/>
      <c r="AO2362" s="290"/>
    </row>
    <row r="2363" spans="1:41" s="378" customFormat="1" ht="9" customHeight="1">
      <c r="A2363" s="429"/>
      <c r="B2363" s="429"/>
      <c r="C2363" s="474"/>
      <c r="D2363" s="502"/>
      <c r="E2363" s="502"/>
      <c r="F2363" s="502"/>
      <c r="G2363" s="502"/>
      <c r="H2363" s="502"/>
      <c r="I2363" s="502"/>
      <c r="J2363" s="512"/>
      <c r="M2363" s="383"/>
      <c r="N2363" s="384"/>
      <c r="O2363" s="479"/>
      <c r="P2363" s="380"/>
      <c r="Q2363" s="429"/>
      <c r="R2363" s="432" t="str">
        <f>R2352</f>
        <v>DELETE</v>
      </c>
      <c r="S2363" s="416"/>
      <c r="T2363" s="416"/>
      <c r="U2363" s="416"/>
      <c r="V2363" s="416"/>
      <c r="W2363" s="416"/>
      <c r="X2363" s="416"/>
      <c r="Y2363" s="416"/>
      <c r="Z2363" s="416"/>
      <c r="AA2363" s="416"/>
      <c r="AB2363" s="422"/>
      <c r="AC2363" s="433"/>
      <c r="AD2363" s="416"/>
      <c r="AE2363" s="416"/>
      <c r="AF2363" s="416"/>
      <c r="AG2363" s="416"/>
      <c r="AH2363" s="416"/>
      <c r="AI2363" s="416"/>
      <c r="AJ2363" s="416"/>
      <c r="AK2363" s="416"/>
      <c r="AL2363" s="290"/>
      <c r="AM2363" s="290"/>
      <c r="AN2363" s="290"/>
      <c r="AO2363" s="290"/>
    </row>
    <row r="2364" spans="1:41" s="378" customFormat="1" ht="9" customHeight="1">
      <c r="A2364" s="429"/>
      <c r="B2364" s="429"/>
      <c r="C2364" s="474"/>
      <c r="D2364" s="502"/>
      <c r="E2364" s="502"/>
      <c r="F2364" s="502"/>
      <c r="G2364" s="502"/>
      <c r="H2364" s="502"/>
      <c r="I2364" s="502"/>
      <c r="J2364" s="512"/>
      <c r="M2364" s="384"/>
      <c r="N2364" s="384"/>
      <c r="O2364" s="384"/>
      <c r="P2364" s="380"/>
      <c r="Q2364" s="429"/>
      <c r="R2364" s="432" t="str">
        <f>R2352</f>
        <v>DELETE</v>
      </c>
      <c r="S2364" s="416"/>
      <c r="T2364" s="416"/>
      <c r="U2364" s="416"/>
      <c r="V2364" s="416"/>
      <c r="W2364" s="416"/>
      <c r="X2364" s="416"/>
      <c r="Y2364" s="416"/>
      <c r="Z2364" s="416"/>
      <c r="AA2364" s="416"/>
      <c r="AB2364" s="422"/>
      <c r="AC2364" s="433"/>
      <c r="AD2364" s="416"/>
      <c r="AE2364" s="416"/>
      <c r="AF2364" s="416"/>
      <c r="AG2364" s="416"/>
      <c r="AH2364" s="416"/>
      <c r="AI2364" s="416"/>
      <c r="AJ2364" s="416"/>
      <c r="AK2364" s="416"/>
      <c r="AL2364" s="290"/>
      <c r="AM2364" s="290"/>
      <c r="AN2364" s="290"/>
      <c r="AO2364" s="290"/>
    </row>
    <row r="2365" spans="1:41" s="378" customFormat="1" ht="9" customHeight="1">
      <c r="A2365" s="429"/>
      <c r="B2365" s="429"/>
      <c r="C2365" s="474"/>
      <c r="D2365" s="502"/>
      <c r="E2365" s="502"/>
      <c r="F2365" s="502"/>
      <c r="G2365" s="502"/>
      <c r="H2365" s="502"/>
      <c r="I2365" s="502"/>
      <c r="J2365" s="512"/>
      <c r="M2365" s="381"/>
      <c r="N2365" s="381"/>
      <c r="O2365" s="381"/>
      <c r="P2365" s="380"/>
      <c r="Q2365" s="429"/>
      <c r="R2365" s="432" t="str">
        <f>R2364</f>
        <v>DELETE</v>
      </c>
      <c r="S2365" s="416"/>
      <c r="T2365" s="416"/>
      <c r="U2365" s="416"/>
      <c r="V2365" s="416"/>
      <c r="W2365" s="416"/>
      <c r="X2365" s="416"/>
      <c r="Y2365" s="416"/>
      <c r="Z2365" s="416"/>
      <c r="AA2365" s="416"/>
      <c r="AB2365" s="422"/>
      <c r="AC2365" s="433"/>
      <c r="AD2365" s="416"/>
      <c r="AE2365" s="416"/>
      <c r="AF2365" s="416"/>
      <c r="AG2365" s="416"/>
      <c r="AH2365" s="416"/>
      <c r="AI2365" s="416"/>
      <c r="AJ2365" s="416"/>
      <c r="AK2365" s="416"/>
      <c r="AL2365" s="290"/>
      <c r="AM2365" s="290"/>
      <c r="AN2365" s="290"/>
      <c r="AO2365" s="290"/>
    </row>
    <row r="2366" spans="1:41" s="378" customFormat="1" ht="36" customHeight="1">
      <c r="A2366" s="429"/>
      <c r="B2366" s="429"/>
      <c r="D2366" s="518" t="str">
        <f>IF((Y2366+Z2366)=3,"Gross profit/(loss)",(IF((Y2366+Z2366=4),"Gross profit","Gross loss")))</f>
        <v>Gross profit</v>
      </c>
      <c r="E2366" s="502"/>
      <c r="F2366" s="502"/>
      <c r="G2366" s="502"/>
      <c r="H2366" s="502"/>
      <c r="I2366" s="502"/>
      <c r="J2366" s="512"/>
      <c r="M2366" s="381">
        <f>SUM(S2348:S2363)</f>
        <v>0</v>
      </c>
      <c r="N2366" s="381"/>
      <c r="O2366" s="381">
        <f>SUM(U2348:U2363)</f>
        <v>0</v>
      </c>
      <c r="P2366" s="380"/>
      <c r="Q2366" s="429"/>
      <c r="R2366" s="432" t="str">
        <f>R2365</f>
        <v>DELETE</v>
      </c>
      <c r="S2366" s="416"/>
      <c r="T2366" s="416"/>
      <c r="U2366" s="416"/>
      <c r="V2366" s="416"/>
      <c r="W2366" s="416"/>
      <c r="X2366" s="416"/>
      <c r="Y2366" s="416">
        <f>IF(M2366&lt;0,1,IF(M2366=0,IF(O2366&lt;0,1,2),2))</f>
        <v>2</v>
      </c>
      <c r="Z2366" s="416">
        <f>IF(O2366&lt;0,1,IF(O2366=0,IF(M2366&lt;0,1,2),2))</f>
        <v>2</v>
      </c>
      <c r="AA2366" s="416"/>
      <c r="AB2366" s="422"/>
      <c r="AC2366" s="433"/>
      <c r="AD2366" s="416"/>
      <c r="AE2366" s="416"/>
      <c r="AF2366" s="416"/>
      <c r="AG2366" s="416"/>
      <c r="AH2366" s="416"/>
      <c r="AI2366" s="416"/>
      <c r="AJ2366" s="416"/>
      <c r="AK2366" s="416"/>
      <c r="AL2366" s="290"/>
      <c r="AM2366" s="290"/>
      <c r="AN2366" s="290"/>
      <c r="AO2366" s="290"/>
    </row>
    <row r="2367" spans="1:41" s="378" customFormat="1" ht="36" customHeight="1">
      <c r="A2367" s="429"/>
      <c r="B2367" s="429"/>
      <c r="C2367" s="474"/>
      <c r="D2367" s="502"/>
      <c r="E2367" s="502"/>
      <c r="F2367" s="502"/>
      <c r="G2367" s="502"/>
      <c r="H2367" s="502"/>
      <c r="I2367" s="502"/>
      <c r="J2367" s="512"/>
      <c r="M2367" s="381"/>
      <c r="N2367" s="381"/>
      <c r="O2367" s="381"/>
      <c r="P2367" s="380"/>
      <c r="Q2367" s="429"/>
      <c r="R2367" s="432" t="str">
        <f>R2366</f>
        <v>DELETE</v>
      </c>
      <c r="S2367" s="416"/>
      <c r="T2367" s="416"/>
      <c r="U2367" s="416"/>
      <c r="V2367" s="416"/>
      <c r="W2367" s="416"/>
      <c r="X2367" s="416"/>
      <c r="Y2367" s="416"/>
      <c r="Z2367" s="416"/>
      <c r="AA2367" s="416"/>
      <c r="AB2367" s="422"/>
      <c r="AC2367" s="433"/>
      <c r="AD2367" s="416"/>
      <c r="AE2367" s="416"/>
      <c r="AF2367" s="416"/>
      <c r="AG2367" s="416"/>
      <c r="AH2367" s="416"/>
      <c r="AI2367" s="416"/>
      <c r="AJ2367" s="416"/>
      <c r="AK2367" s="416"/>
      <c r="AL2367" s="290"/>
      <c r="AM2367" s="290"/>
      <c r="AN2367" s="290"/>
      <c r="AO2367" s="290"/>
    </row>
    <row r="2368" spans="1:41" s="378" customFormat="1" ht="36" customHeight="1">
      <c r="A2368" s="429"/>
      <c r="B2368" s="429"/>
      <c r="D2368" s="501" t="s">
        <v>1022</v>
      </c>
      <c r="E2368" s="502"/>
      <c r="F2368" s="502"/>
      <c r="G2368" s="502"/>
      <c r="H2368" s="502"/>
      <c r="I2368" s="502"/>
      <c r="J2368" s="512"/>
      <c r="M2368" s="381">
        <f>SUM(M2370:M2376)</f>
        <v>0</v>
      </c>
      <c r="N2368" s="381"/>
      <c r="O2368" s="381">
        <f>SUM(O2370:O2376)</f>
        <v>0</v>
      </c>
      <c r="P2368" s="380"/>
      <c r="Q2368" s="429"/>
      <c r="R2368" s="432" t="str">
        <f t="shared" ref="R2368" si="147">IF(R$2336="DELETE","DELETE",IF(M2368+O2368=0,"DELETE"," "))</f>
        <v>DELETE</v>
      </c>
      <c r="S2368" s="419">
        <f>M2368</f>
        <v>0</v>
      </c>
      <c r="T2368" s="419"/>
      <c r="U2368" s="419">
        <f>O2368</f>
        <v>0</v>
      </c>
      <c r="V2368" s="416"/>
      <c r="W2368" s="416"/>
      <c r="X2368" s="416"/>
      <c r="Y2368" s="416"/>
      <c r="Z2368" s="416"/>
      <c r="AA2368" s="416"/>
      <c r="AB2368" s="422"/>
      <c r="AC2368" s="433"/>
      <c r="AD2368" s="416"/>
      <c r="AE2368" s="416"/>
      <c r="AF2368" s="416"/>
      <c r="AG2368" s="416"/>
      <c r="AH2368" s="416"/>
      <c r="AI2368" s="416"/>
      <c r="AJ2368" s="416"/>
      <c r="AK2368" s="416"/>
      <c r="AL2368" s="290"/>
      <c r="AM2368" s="290"/>
      <c r="AN2368" s="290"/>
      <c r="AO2368" s="290"/>
    </row>
    <row r="2369" spans="1:41" s="378" customFormat="1" ht="9" customHeight="1">
      <c r="A2369" s="429"/>
      <c r="B2369" s="429"/>
      <c r="C2369" s="474"/>
      <c r="D2369" s="502"/>
      <c r="E2369" s="502"/>
      <c r="F2369" s="502"/>
      <c r="G2369" s="502"/>
      <c r="H2369" s="502"/>
      <c r="I2369" s="502"/>
      <c r="J2369" s="512"/>
      <c r="M2369" s="381"/>
      <c r="N2369" s="381"/>
      <c r="O2369" s="381"/>
      <c r="P2369" s="380"/>
      <c r="Q2369" s="429"/>
      <c r="R2369" s="432" t="str">
        <f>R2368</f>
        <v>DELETE</v>
      </c>
      <c r="S2369" s="416"/>
      <c r="T2369" s="416"/>
      <c r="U2369" s="416"/>
      <c r="V2369" s="416"/>
      <c r="W2369" s="416"/>
      <c r="X2369" s="416"/>
      <c r="Y2369" s="416"/>
      <c r="Z2369" s="416"/>
      <c r="AA2369" s="416"/>
      <c r="AB2369" s="422"/>
      <c r="AC2369" s="433"/>
      <c r="AD2369" s="416"/>
      <c r="AE2369" s="416"/>
      <c r="AF2369" s="416"/>
      <c r="AG2369" s="416"/>
      <c r="AH2369" s="416"/>
      <c r="AI2369" s="416"/>
      <c r="AJ2369" s="416"/>
      <c r="AK2369" s="416"/>
      <c r="AL2369" s="290"/>
      <c r="AM2369" s="290"/>
      <c r="AN2369" s="290"/>
      <c r="AO2369" s="290"/>
    </row>
    <row r="2370" spans="1:41" s="378" customFormat="1" ht="9" customHeight="1">
      <c r="A2370" s="429"/>
      <c r="B2370" s="429"/>
      <c r="C2370" s="474"/>
      <c r="D2370" s="502"/>
      <c r="E2370" s="502"/>
      <c r="F2370" s="502"/>
      <c r="G2370" s="502"/>
      <c r="H2370" s="502"/>
      <c r="I2370" s="502"/>
      <c r="J2370" s="512"/>
      <c r="M2370" s="475"/>
      <c r="N2370" s="382"/>
      <c r="O2370" s="476"/>
      <c r="P2370" s="380"/>
      <c r="Q2370" s="429"/>
      <c r="R2370" s="432" t="str">
        <f>R2368</f>
        <v>DELETE</v>
      </c>
      <c r="S2370" s="416"/>
      <c r="T2370" s="416"/>
      <c r="U2370" s="416"/>
      <c r="V2370" s="416"/>
      <c r="W2370" s="416"/>
      <c r="X2370" s="416"/>
      <c r="Y2370" s="416"/>
      <c r="Z2370" s="416"/>
      <c r="AA2370" s="416"/>
      <c r="AB2370" s="422"/>
      <c r="AC2370" s="433"/>
      <c r="AD2370" s="416"/>
      <c r="AE2370" s="416"/>
      <c r="AF2370" s="416"/>
      <c r="AG2370" s="416"/>
      <c r="AH2370" s="416"/>
      <c r="AI2370" s="416"/>
      <c r="AJ2370" s="416"/>
      <c r="AK2370" s="416"/>
      <c r="AL2370" s="290"/>
      <c r="AM2370" s="290"/>
      <c r="AN2370" s="290"/>
      <c r="AO2370" s="290"/>
    </row>
    <row r="2371" spans="1:41" s="378" customFormat="1" ht="36" customHeight="1">
      <c r="A2371" s="429"/>
      <c r="B2371" s="429"/>
      <c r="C2371" s="474"/>
      <c r="D2371" s="502" t="str">
        <f>TrialBalanceC!C28</f>
        <v xml:space="preserve">Insurance claims - </v>
      </c>
      <c r="E2371" s="502"/>
      <c r="F2371" s="502"/>
      <c r="G2371" s="502"/>
      <c r="H2371" s="502"/>
      <c r="I2371" s="502"/>
      <c r="J2371" s="512"/>
      <c r="M2371" s="477">
        <f>-TrialBalanceC!I28</f>
        <v>0</v>
      </c>
      <c r="N2371" s="381"/>
      <c r="O2371" s="478">
        <f>-TrialBalanceC!K28</f>
        <v>0</v>
      </c>
      <c r="P2371" s="380"/>
      <c r="Q2371" s="429"/>
      <c r="R2371" s="432" t="str">
        <f t="shared" ref="R2371:R2375" si="148">IF(R$2336="DELETE","DELETE",IF(M2371+O2371=0,"DELETE"," "))</f>
        <v>DELETE</v>
      </c>
      <c r="S2371" s="416"/>
      <c r="T2371" s="416"/>
      <c r="U2371" s="416"/>
      <c r="V2371" s="416"/>
      <c r="W2371" s="416"/>
      <c r="X2371" s="416"/>
      <c r="Y2371" s="416"/>
      <c r="Z2371" s="416"/>
      <c r="AA2371" s="416"/>
      <c r="AB2371" s="422"/>
      <c r="AC2371" s="433"/>
      <c r="AD2371" s="416"/>
      <c r="AE2371" s="416"/>
      <c r="AF2371" s="416"/>
      <c r="AG2371" s="416"/>
      <c r="AH2371" s="416"/>
      <c r="AI2371" s="416"/>
      <c r="AJ2371" s="416"/>
      <c r="AK2371" s="416"/>
      <c r="AL2371" s="290"/>
      <c r="AM2371" s="290"/>
      <c r="AN2371" s="290"/>
      <c r="AO2371" s="290"/>
    </row>
    <row r="2372" spans="1:41" s="378" customFormat="1" ht="36" customHeight="1">
      <c r="A2372" s="429"/>
      <c r="B2372" s="429"/>
      <c r="C2372" s="474"/>
      <c r="D2372" s="502">
        <f>TrialBalanceC!C29</f>
        <v>0</v>
      </c>
      <c r="E2372" s="502"/>
      <c r="F2372" s="502"/>
      <c r="G2372" s="502"/>
      <c r="H2372" s="502"/>
      <c r="I2372" s="502"/>
      <c r="J2372" s="512"/>
      <c r="M2372" s="477">
        <f>-TrialBalanceC!I29</f>
        <v>0</v>
      </c>
      <c r="N2372" s="381"/>
      <c r="O2372" s="478">
        <f>-TrialBalanceC!K29</f>
        <v>0</v>
      </c>
      <c r="P2372" s="380"/>
      <c r="Q2372" s="429"/>
      <c r="R2372" s="432" t="str">
        <f t="shared" si="148"/>
        <v>DELETE</v>
      </c>
      <c r="S2372" s="416"/>
      <c r="T2372" s="416"/>
      <c r="U2372" s="416"/>
      <c r="V2372" s="416"/>
      <c r="W2372" s="416"/>
      <c r="X2372" s="416"/>
      <c r="Y2372" s="416"/>
      <c r="Z2372" s="416"/>
      <c r="AA2372" s="416"/>
      <c r="AB2372" s="422"/>
      <c r="AC2372" s="433"/>
      <c r="AD2372" s="416"/>
      <c r="AE2372" s="416"/>
      <c r="AF2372" s="416"/>
      <c r="AG2372" s="416"/>
      <c r="AH2372" s="416"/>
      <c r="AI2372" s="416"/>
      <c r="AJ2372" s="416"/>
      <c r="AK2372" s="416"/>
      <c r="AL2372" s="290"/>
      <c r="AM2372" s="290"/>
      <c r="AN2372" s="290"/>
      <c r="AO2372" s="290"/>
    </row>
    <row r="2373" spans="1:41" s="378" customFormat="1" ht="36" customHeight="1">
      <c r="A2373" s="429"/>
      <c r="B2373" s="429"/>
      <c r="C2373" s="474"/>
      <c r="D2373" s="502">
        <f>TrialBalanceC!C30</f>
        <v>0</v>
      </c>
      <c r="E2373" s="502"/>
      <c r="F2373" s="502"/>
      <c r="G2373" s="502"/>
      <c r="H2373" s="502"/>
      <c r="I2373" s="502"/>
      <c r="J2373" s="512"/>
      <c r="M2373" s="477">
        <f>-TrialBalanceC!I30</f>
        <v>0</v>
      </c>
      <c r="N2373" s="381"/>
      <c r="O2373" s="478">
        <f>-TrialBalanceC!K30</f>
        <v>0</v>
      </c>
      <c r="P2373" s="380"/>
      <c r="Q2373" s="429"/>
      <c r="R2373" s="432" t="str">
        <f t="shared" si="148"/>
        <v>DELETE</v>
      </c>
      <c r="S2373" s="416"/>
      <c r="T2373" s="416"/>
      <c r="U2373" s="416"/>
      <c r="V2373" s="416"/>
      <c r="W2373" s="416"/>
      <c r="X2373" s="416"/>
      <c r="Y2373" s="416"/>
      <c r="Z2373" s="416"/>
      <c r="AA2373" s="416"/>
      <c r="AB2373" s="422"/>
      <c r="AC2373" s="433"/>
      <c r="AD2373" s="416"/>
      <c r="AE2373" s="416"/>
      <c r="AF2373" s="416"/>
      <c r="AG2373" s="416"/>
      <c r="AH2373" s="416"/>
      <c r="AI2373" s="416"/>
      <c r="AJ2373" s="416"/>
      <c r="AK2373" s="416"/>
      <c r="AL2373" s="290"/>
      <c r="AM2373" s="290"/>
      <c r="AN2373" s="290"/>
      <c r="AO2373" s="290"/>
    </row>
    <row r="2374" spans="1:41" s="378" customFormat="1" ht="36" customHeight="1">
      <c r="A2374" s="429"/>
      <c r="B2374" s="429"/>
      <c r="C2374" s="474"/>
      <c r="D2374" s="502">
        <f>TrialBalanceC!C31</f>
        <v>0</v>
      </c>
      <c r="E2374" s="502"/>
      <c r="F2374" s="502"/>
      <c r="G2374" s="502"/>
      <c r="H2374" s="502"/>
      <c r="I2374" s="502"/>
      <c r="J2374" s="512"/>
      <c r="M2374" s="477">
        <f>-TrialBalanceC!I31</f>
        <v>0</v>
      </c>
      <c r="N2374" s="381"/>
      <c r="O2374" s="478">
        <f>-TrialBalanceC!K31</f>
        <v>0</v>
      </c>
      <c r="P2374" s="380"/>
      <c r="Q2374" s="429"/>
      <c r="R2374" s="432" t="str">
        <f t="shared" si="148"/>
        <v>DELETE</v>
      </c>
      <c r="S2374" s="416"/>
      <c r="T2374" s="416"/>
      <c r="U2374" s="416"/>
      <c r="V2374" s="416"/>
      <c r="W2374" s="416"/>
      <c r="X2374" s="416"/>
      <c r="Y2374" s="416"/>
      <c r="Z2374" s="416"/>
      <c r="AA2374" s="416"/>
      <c r="AB2374" s="422"/>
      <c r="AC2374" s="433"/>
      <c r="AD2374" s="416"/>
      <c r="AE2374" s="416"/>
      <c r="AF2374" s="416"/>
      <c r="AG2374" s="416"/>
      <c r="AH2374" s="416"/>
      <c r="AI2374" s="416"/>
      <c r="AJ2374" s="416"/>
      <c r="AK2374" s="416"/>
      <c r="AL2374" s="290"/>
      <c r="AM2374" s="290"/>
      <c r="AN2374" s="290"/>
      <c r="AO2374" s="290"/>
    </row>
    <row r="2375" spans="1:41" s="378" customFormat="1" ht="36" customHeight="1">
      <c r="A2375" s="429"/>
      <c r="B2375" s="429"/>
      <c r="C2375" s="474"/>
      <c r="D2375" s="502">
        <f>TrialBalanceC!C32</f>
        <v>0</v>
      </c>
      <c r="E2375" s="502"/>
      <c r="F2375" s="502"/>
      <c r="G2375" s="502"/>
      <c r="H2375" s="502"/>
      <c r="I2375" s="502"/>
      <c r="J2375" s="512"/>
      <c r="M2375" s="477">
        <f>-TrialBalanceC!I32</f>
        <v>0</v>
      </c>
      <c r="N2375" s="381"/>
      <c r="O2375" s="478">
        <f>-TrialBalanceC!K32</f>
        <v>0</v>
      </c>
      <c r="P2375" s="380"/>
      <c r="Q2375" s="429"/>
      <c r="R2375" s="432" t="str">
        <f t="shared" si="148"/>
        <v>DELETE</v>
      </c>
      <c r="S2375" s="416"/>
      <c r="T2375" s="416"/>
      <c r="U2375" s="416"/>
      <c r="V2375" s="416"/>
      <c r="W2375" s="416"/>
      <c r="X2375" s="416"/>
      <c r="Y2375" s="416"/>
      <c r="Z2375" s="416"/>
      <c r="AA2375" s="416"/>
      <c r="AB2375" s="422"/>
      <c r="AC2375" s="433"/>
      <c r="AD2375" s="416"/>
      <c r="AE2375" s="416"/>
      <c r="AF2375" s="416"/>
      <c r="AG2375" s="416"/>
      <c r="AH2375" s="416"/>
      <c r="AI2375" s="416"/>
      <c r="AJ2375" s="416"/>
      <c r="AK2375" s="416"/>
      <c r="AL2375" s="290"/>
      <c r="AM2375" s="290"/>
      <c r="AN2375" s="290"/>
      <c r="AO2375" s="290"/>
    </row>
    <row r="2376" spans="1:41" s="378" customFormat="1" ht="9" customHeight="1">
      <c r="A2376" s="429"/>
      <c r="B2376" s="429"/>
      <c r="C2376" s="474"/>
      <c r="D2376" s="502"/>
      <c r="E2376" s="502"/>
      <c r="F2376" s="502"/>
      <c r="G2376" s="502"/>
      <c r="H2376" s="502"/>
      <c r="I2376" s="502"/>
      <c r="J2376" s="512"/>
      <c r="M2376" s="383"/>
      <c r="N2376" s="384"/>
      <c r="O2376" s="479"/>
      <c r="P2376" s="380"/>
      <c r="Q2376" s="429"/>
      <c r="R2376" s="432" t="str">
        <f>R2368</f>
        <v>DELETE</v>
      </c>
      <c r="S2376" s="416"/>
      <c r="T2376" s="416"/>
      <c r="U2376" s="416"/>
      <c r="V2376" s="416"/>
      <c r="W2376" s="416"/>
      <c r="X2376" s="416"/>
      <c r="Y2376" s="416"/>
      <c r="Z2376" s="416"/>
      <c r="AA2376" s="416"/>
      <c r="AB2376" s="422"/>
      <c r="AC2376" s="433"/>
      <c r="AD2376" s="416"/>
      <c r="AE2376" s="416"/>
      <c r="AF2376" s="416"/>
      <c r="AG2376" s="416"/>
      <c r="AH2376" s="416"/>
      <c r="AI2376" s="416"/>
      <c r="AJ2376" s="416"/>
      <c r="AK2376" s="416"/>
      <c r="AL2376" s="290"/>
      <c r="AM2376" s="290"/>
      <c r="AN2376" s="290"/>
      <c r="AO2376" s="290"/>
    </row>
    <row r="2377" spans="1:41" s="378" customFormat="1" ht="9" customHeight="1">
      <c r="A2377" s="429"/>
      <c r="B2377" s="429"/>
      <c r="C2377" s="474"/>
      <c r="D2377" s="502"/>
      <c r="E2377" s="502"/>
      <c r="F2377" s="502"/>
      <c r="G2377" s="502"/>
      <c r="H2377" s="502"/>
      <c r="I2377" s="502"/>
      <c r="J2377" s="512"/>
      <c r="M2377" s="396"/>
      <c r="N2377" s="396"/>
      <c r="O2377" s="396"/>
      <c r="P2377" s="380"/>
      <c r="Q2377" s="429"/>
      <c r="R2377" s="432" t="str">
        <f>R2376</f>
        <v>DELETE</v>
      </c>
      <c r="S2377" s="416"/>
      <c r="T2377" s="416"/>
      <c r="U2377" s="416"/>
      <c r="V2377" s="416"/>
      <c r="W2377" s="416"/>
      <c r="X2377" s="416"/>
      <c r="Y2377" s="416"/>
      <c r="Z2377" s="416"/>
      <c r="AA2377" s="416"/>
      <c r="AB2377" s="422"/>
      <c r="AC2377" s="433"/>
      <c r="AD2377" s="416"/>
      <c r="AE2377" s="416"/>
      <c r="AF2377" s="416"/>
      <c r="AG2377" s="416"/>
      <c r="AH2377" s="416"/>
      <c r="AI2377" s="416"/>
      <c r="AJ2377" s="416"/>
      <c r="AK2377" s="416"/>
      <c r="AL2377" s="290"/>
      <c r="AM2377" s="290"/>
      <c r="AN2377" s="290"/>
      <c r="AO2377" s="290"/>
    </row>
    <row r="2378" spans="1:41" s="378" customFormat="1" ht="9" customHeight="1">
      <c r="A2378" s="429"/>
      <c r="B2378" s="429"/>
      <c r="C2378" s="474"/>
      <c r="D2378" s="502"/>
      <c r="E2378" s="502"/>
      <c r="F2378" s="502"/>
      <c r="G2378" s="502"/>
      <c r="H2378" s="502"/>
      <c r="I2378" s="502"/>
      <c r="J2378" s="512"/>
      <c r="M2378" s="381"/>
      <c r="N2378" s="381"/>
      <c r="O2378" s="381"/>
      <c r="P2378" s="380"/>
      <c r="Q2378" s="429"/>
      <c r="R2378" s="432" t="str">
        <f>R2377</f>
        <v>DELETE</v>
      </c>
      <c r="S2378" s="416"/>
      <c r="T2378" s="416"/>
      <c r="U2378" s="416"/>
      <c r="V2378" s="416"/>
      <c r="W2378" s="416"/>
      <c r="X2378" s="416"/>
      <c r="Y2378" s="416"/>
      <c r="Z2378" s="416"/>
      <c r="AA2378" s="416"/>
      <c r="AB2378" s="422"/>
      <c r="AC2378" s="433"/>
      <c r="AD2378" s="416"/>
      <c r="AE2378" s="416"/>
      <c r="AF2378" s="416"/>
      <c r="AG2378" s="416"/>
      <c r="AH2378" s="416"/>
      <c r="AI2378" s="416"/>
      <c r="AJ2378" s="416"/>
      <c r="AK2378" s="416"/>
      <c r="AL2378" s="290"/>
      <c r="AM2378" s="290"/>
      <c r="AN2378" s="290"/>
      <c r="AO2378" s="290"/>
    </row>
    <row r="2379" spans="1:41" s="378" customFormat="1" ht="36" customHeight="1">
      <c r="A2379" s="429"/>
      <c r="B2379" s="429"/>
      <c r="C2379" s="474"/>
      <c r="D2379" s="502"/>
      <c r="E2379" s="502"/>
      <c r="F2379" s="502"/>
      <c r="G2379" s="502"/>
      <c r="H2379" s="502"/>
      <c r="I2379" s="502"/>
      <c r="J2379" s="512"/>
      <c r="M2379" s="381">
        <f>SUM(S2348:S2368)</f>
        <v>0</v>
      </c>
      <c r="N2379" s="381"/>
      <c r="O2379" s="381">
        <f>SUM(U2348:U2368)</f>
        <v>0</v>
      </c>
      <c r="P2379" s="380"/>
      <c r="Q2379" s="429"/>
      <c r="R2379" s="432" t="str">
        <f>R2368</f>
        <v>DELETE</v>
      </c>
      <c r="S2379" s="416"/>
      <c r="T2379" s="416"/>
      <c r="U2379" s="416"/>
      <c r="V2379" s="416"/>
      <c r="W2379" s="416"/>
      <c r="X2379" s="416"/>
      <c r="Y2379" s="416"/>
      <c r="Z2379" s="416"/>
      <c r="AA2379" s="416"/>
      <c r="AB2379" s="422"/>
      <c r="AC2379" s="433"/>
      <c r="AD2379" s="416"/>
      <c r="AE2379" s="416"/>
      <c r="AF2379" s="416"/>
      <c r="AG2379" s="416"/>
      <c r="AH2379" s="416"/>
      <c r="AI2379" s="416"/>
      <c r="AJ2379" s="416"/>
      <c r="AK2379" s="416"/>
      <c r="AL2379" s="290"/>
      <c r="AM2379" s="290"/>
      <c r="AN2379" s="290"/>
      <c r="AO2379" s="290"/>
    </row>
    <row r="2380" spans="1:41" s="378" customFormat="1" ht="36" customHeight="1">
      <c r="A2380" s="429"/>
      <c r="B2380" s="429"/>
      <c r="C2380" s="474"/>
      <c r="D2380" s="502"/>
      <c r="E2380" s="502"/>
      <c r="F2380" s="502"/>
      <c r="G2380" s="502"/>
      <c r="H2380" s="502"/>
      <c r="I2380" s="502"/>
      <c r="J2380" s="512"/>
      <c r="M2380" s="381"/>
      <c r="N2380" s="381"/>
      <c r="O2380" s="381"/>
      <c r="P2380" s="380"/>
      <c r="Q2380" s="429"/>
      <c r="R2380" s="432" t="str">
        <f>R2379</f>
        <v>DELETE</v>
      </c>
      <c r="S2380" s="416"/>
      <c r="T2380" s="416"/>
      <c r="U2380" s="416"/>
      <c r="V2380" s="416"/>
      <c r="W2380" s="416"/>
      <c r="X2380" s="416"/>
      <c r="Y2380" s="416"/>
      <c r="Z2380" s="416"/>
      <c r="AA2380" s="416"/>
      <c r="AB2380" s="422"/>
      <c r="AC2380" s="433"/>
      <c r="AD2380" s="416"/>
      <c r="AE2380" s="416"/>
      <c r="AF2380" s="416"/>
      <c r="AG2380" s="416"/>
      <c r="AH2380" s="416"/>
      <c r="AI2380" s="416"/>
      <c r="AJ2380" s="416"/>
      <c r="AK2380" s="416"/>
      <c r="AL2380" s="290"/>
      <c r="AM2380" s="290"/>
      <c r="AN2380" s="290"/>
      <c r="AO2380" s="290"/>
    </row>
    <row r="2381" spans="1:41" s="378" customFormat="1" ht="36" customHeight="1">
      <c r="A2381" s="429"/>
      <c r="B2381" s="429"/>
      <c r="D2381" s="501" t="s">
        <v>1047</v>
      </c>
      <c r="E2381" s="502"/>
      <c r="F2381" s="502"/>
      <c r="G2381" s="502"/>
      <c r="H2381" s="502"/>
      <c r="I2381" s="502"/>
      <c r="J2381" s="512"/>
      <c r="M2381" s="381">
        <f>SUM(M2383:M2412)</f>
        <v>0</v>
      </c>
      <c r="N2381" s="381"/>
      <c r="O2381" s="381">
        <f>SUM(O2383:O2412)</f>
        <v>0</v>
      </c>
      <c r="P2381" s="380"/>
      <c r="Q2381" s="429"/>
      <c r="R2381" s="432" t="str">
        <f t="shared" ref="R2381" si="149">IF(R$2336="DELETE","DELETE",IF(M2381+O2381=0,"DELETE"," "))</f>
        <v>DELETE</v>
      </c>
      <c r="S2381" s="419">
        <f>-M2381</f>
        <v>0</v>
      </c>
      <c r="T2381" s="419"/>
      <c r="U2381" s="419">
        <f>-O2381</f>
        <v>0</v>
      </c>
      <c r="V2381" s="419"/>
      <c r="W2381" s="419"/>
      <c r="X2381" s="419"/>
      <c r="Y2381" s="416"/>
      <c r="Z2381" s="416"/>
      <c r="AA2381" s="416"/>
      <c r="AB2381" s="422"/>
      <c r="AC2381" s="433"/>
      <c r="AD2381" s="416"/>
      <c r="AE2381" s="416"/>
      <c r="AF2381" s="416"/>
      <c r="AG2381" s="416"/>
      <c r="AH2381" s="416"/>
      <c r="AI2381" s="416"/>
      <c r="AJ2381" s="416"/>
      <c r="AK2381" s="416"/>
      <c r="AL2381" s="290"/>
      <c r="AM2381" s="290"/>
      <c r="AN2381" s="290"/>
      <c r="AO2381" s="290"/>
    </row>
    <row r="2382" spans="1:41" s="378" customFormat="1" ht="9" customHeight="1">
      <c r="A2382" s="429"/>
      <c r="B2382" s="429"/>
      <c r="C2382" s="474"/>
      <c r="D2382" s="502"/>
      <c r="E2382" s="502"/>
      <c r="F2382" s="502"/>
      <c r="G2382" s="502"/>
      <c r="H2382" s="502"/>
      <c r="I2382" s="502"/>
      <c r="J2382" s="512"/>
      <c r="M2382" s="381"/>
      <c r="N2382" s="381"/>
      <c r="O2382" s="381"/>
      <c r="P2382" s="380"/>
      <c r="Q2382" s="429"/>
      <c r="R2382" s="432" t="str">
        <f>R2381</f>
        <v>DELETE</v>
      </c>
      <c r="S2382" s="416"/>
      <c r="T2382" s="416"/>
      <c r="U2382" s="416"/>
      <c r="V2382" s="416"/>
      <c r="W2382" s="416"/>
      <c r="X2382" s="416"/>
      <c r="Y2382" s="416"/>
      <c r="Z2382" s="416"/>
      <c r="AA2382" s="416"/>
      <c r="AB2382" s="422"/>
      <c r="AC2382" s="433"/>
      <c r="AD2382" s="416"/>
      <c r="AE2382" s="416"/>
      <c r="AF2382" s="416"/>
      <c r="AG2382" s="416"/>
      <c r="AH2382" s="416"/>
      <c r="AI2382" s="416"/>
      <c r="AJ2382" s="416"/>
      <c r="AK2382" s="416"/>
      <c r="AL2382" s="290"/>
      <c r="AM2382" s="290"/>
      <c r="AN2382" s="290"/>
      <c r="AO2382" s="290"/>
    </row>
    <row r="2383" spans="1:41" s="378" customFormat="1" ht="9" customHeight="1">
      <c r="A2383" s="429"/>
      <c r="B2383" s="429"/>
      <c r="C2383" s="474"/>
      <c r="D2383" s="502"/>
      <c r="E2383" s="502"/>
      <c r="F2383" s="502"/>
      <c r="G2383" s="502"/>
      <c r="H2383" s="502"/>
      <c r="I2383" s="502"/>
      <c r="J2383" s="512"/>
      <c r="M2383" s="475"/>
      <c r="N2383" s="382"/>
      <c r="O2383" s="476"/>
      <c r="P2383" s="380"/>
      <c r="Q2383" s="429"/>
      <c r="R2383" s="432" t="str">
        <f>R2382</f>
        <v>DELETE</v>
      </c>
      <c r="S2383" s="416"/>
      <c r="T2383" s="416"/>
      <c r="U2383" s="416"/>
      <c r="V2383" s="416"/>
      <c r="W2383" s="416"/>
      <c r="X2383" s="416"/>
      <c r="Y2383" s="416"/>
      <c r="Z2383" s="416"/>
      <c r="AA2383" s="416"/>
      <c r="AB2383" s="422"/>
      <c r="AC2383" s="433"/>
      <c r="AD2383" s="416"/>
      <c r="AE2383" s="416"/>
      <c r="AF2383" s="416"/>
      <c r="AG2383" s="416"/>
      <c r="AH2383" s="416"/>
      <c r="AI2383" s="416"/>
      <c r="AJ2383" s="416"/>
      <c r="AK2383" s="416"/>
      <c r="AL2383" s="290"/>
      <c r="AM2383" s="290"/>
      <c r="AN2383" s="290"/>
      <c r="AO2383" s="290"/>
    </row>
    <row r="2384" spans="1:41" s="378" customFormat="1" ht="36" customHeight="1">
      <c r="A2384" s="429"/>
      <c r="B2384" s="429"/>
      <c r="C2384" s="474"/>
      <c r="D2384" s="502" t="s">
        <v>256</v>
      </c>
      <c r="E2384" s="502"/>
      <c r="F2384" s="502"/>
      <c r="G2384" s="502"/>
      <c r="H2384" s="502"/>
      <c r="I2384" s="502"/>
      <c r="J2384" s="512"/>
      <c r="M2384" s="477">
        <f>TrialBalanceC!I39</f>
        <v>0</v>
      </c>
      <c r="N2384" s="381"/>
      <c r="O2384" s="478">
        <f>TrialBalanceC!K39</f>
        <v>0</v>
      </c>
      <c r="P2384" s="380"/>
      <c r="Q2384" s="429"/>
      <c r="R2384" s="432" t="str">
        <f t="shared" ref="R2384:R2411" si="150">IF(R$2336="DELETE","DELETE",IF(M2384+O2384=0,"DELETE"," "))</f>
        <v>DELETE</v>
      </c>
      <c r="S2384" s="416"/>
      <c r="T2384" s="416"/>
      <c r="U2384" s="416"/>
      <c r="V2384" s="416"/>
      <c r="W2384" s="416"/>
      <c r="X2384" s="416"/>
      <c r="Y2384" s="416"/>
      <c r="Z2384" s="416"/>
      <c r="AA2384" s="416"/>
      <c r="AB2384" s="422"/>
      <c r="AC2384" s="433"/>
      <c r="AD2384" s="416"/>
      <c r="AE2384" s="416"/>
      <c r="AF2384" s="416"/>
      <c r="AG2384" s="416"/>
      <c r="AH2384" s="416"/>
      <c r="AI2384" s="416"/>
      <c r="AJ2384" s="416"/>
      <c r="AK2384" s="416"/>
      <c r="AL2384" s="290"/>
      <c r="AM2384" s="290"/>
      <c r="AN2384" s="290"/>
      <c r="AO2384" s="290"/>
    </row>
    <row r="2385" spans="1:41" s="378" customFormat="1" ht="36" customHeight="1">
      <c r="A2385" s="429"/>
      <c r="B2385" s="429"/>
      <c r="C2385" s="474"/>
      <c r="D2385" s="502" t="s">
        <v>629</v>
      </c>
      <c r="E2385" s="502"/>
      <c r="F2385" s="502"/>
      <c r="G2385" s="502"/>
      <c r="H2385" s="502"/>
      <c r="I2385" s="502"/>
      <c r="J2385" s="512"/>
      <c r="M2385" s="477">
        <f>TrialBalanceC!I40</f>
        <v>0</v>
      </c>
      <c r="N2385" s="381"/>
      <c r="O2385" s="478">
        <f>TrialBalanceC!K40</f>
        <v>0</v>
      </c>
      <c r="P2385" s="380"/>
      <c r="Q2385" s="429"/>
      <c r="R2385" s="432" t="str">
        <f t="shared" si="150"/>
        <v>DELETE</v>
      </c>
      <c r="S2385" s="416"/>
      <c r="T2385" s="416"/>
      <c r="U2385" s="416"/>
      <c r="V2385" s="416"/>
      <c r="W2385" s="416"/>
      <c r="X2385" s="416"/>
      <c r="Y2385" s="416"/>
      <c r="Z2385" s="416"/>
      <c r="AA2385" s="416"/>
      <c r="AB2385" s="422"/>
      <c r="AC2385" s="433"/>
      <c r="AD2385" s="416"/>
      <c r="AE2385" s="416"/>
      <c r="AF2385" s="416"/>
      <c r="AG2385" s="416"/>
      <c r="AH2385" s="416"/>
      <c r="AI2385" s="416"/>
      <c r="AJ2385" s="416"/>
      <c r="AK2385" s="416"/>
      <c r="AL2385" s="290"/>
      <c r="AM2385" s="290"/>
      <c r="AN2385" s="290"/>
      <c r="AO2385" s="290"/>
    </row>
    <row r="2386" spans="1:41" s="378" customFormat="1" ht="36" customHeight="1">
      <c r="A2386" s="429"/>
      <c r="B2386" s="429"/>
      <c r="C2386" s="474"/>
      <c r="D2386" s="502" t="s">
        <v>257</v>
      </c>
      <c r="E2386" s="502"/>
      <c r="F2386" s="502"/>
      <c r="G2386" s="502"/>
      <c r="H2386" s="502"/>
      <c r="I2386" s="502"/>
      <c r="J2386" s="512"/>
      <c r="M2386" s="477">
        <f>TrialBalanceC!I41</f>
        <v>0</v>
      </c>
      <c r="N2386" s="381"/>
      <c r="O2386" s="478">
        <f>TrialBalanceC!K41</f>
        <v>0</v>
      </c>
      <c r="P2386" s="380"/>
      <c r="Q2386" s="429"/>
      <c r="R2386" s="432" t="str">
        <f t="shared" si="150"/>
        <v>DELETE</v>
      </c>
      <c r="S2386" s="416"/>
      <c r="T2386" s="416"/>
      <c r="U2386" s="416"/>
      <c r="V2386" s="416"/>
      <c r="W2386" s="416"/>
      <c r="X2386" s="416"/>
      <c r="Y2386" s="416"/>
      <c r="Z2386" s="416"/>
      <c r="AA2386" s="416"/>
      <c r="AB2386" s="422"/>
      <c r="AC2386" s="433"/>
      <c r="AD2386" s="416"/>
      <c r="AE2386" s="416"/>
      <c r="AF2386" s="416"/>
      <c r="AG2386" s="416"/>
      <c r="AH2386" s="416"/>
      <c r="AI2386" s="416"/>
      <c r="AJ2386" s="416"/>
      <c r="AK2386" s="416"/>
      <c r="AL2386" s="290"/>
      <c r="AM2386" s="290"/>
      <c r="AN2386" s="290"/>
      <c r="AO2386" s="290"/>
    </row>
    <row r="2387" spans="1:41" s="378" customFormat="1" ht="36" customHeight="1">
      <c r="A2387" s="429"/>
      <c r="B2387" s="429"/>
      <c r="C2387" s="474"/>
      <c r="D2387" s="502" t="s">
        <v>709</v>
      </c>
      <c r="E2387" s="502"/>
      <c r="F2387" s="502"/>
      <c r="G2387" s="502"/>
      <c r="H2387" s="502"/>
      <c r="I2387" s="502"/>
      <c r="J2387" s="512"/>
      <c r="M2387" s="477">
        <f>TrialBalanceC!I67</f>
        <v>0</v>
      </c>
      <c r="N2387" s="381"/>
      <c r="O2387" s="478">
        <f>TrialBalanceC!K67</f>
        <v>0</v>
      </c>
      <c r="P2387" s="380"/>
      <c r="Q2387" s="429"/>
      <c r="R2387" s="432" t="str">
        <f t="shared" si="150"/>
        <v>DELETE</v>
      </c>
      <c r="S2387" s="416"/>
      <c r="T2387" s="416"/>
      <c r="U2387" s="416"/>
      <c r="V2387" s="416"/>
      <c r="W2387" s="416"/>
      <c r="X2387" s="416"/>
      <c r="Y2387" s="416"/>
      <c r="Z2387" s="416"/>
      <c r="AA2387" s="416"/>
      <c r="AB2387" s="422"/>
      <c r="AC2387" s="433"/>
      <c r="AD2387" s="416"/>
      <c r="AE2387" s="416"/>
      <c r="AF2387" s="416"/>
      <c r="AG2387" s="416"/>
      <c r="AH2387" s="416"/>
      <c r="AI2387" s="416"/>
      <c r="AJ2387" s="416"/>
      <c r="AK2387" s="416"/>
      <c r="AL2387" s="290"/>
      <c r="AM2387" s="290"/>
      <c r="AN2387" s="290"/>
      <c r="AO2387" s="290"/>
    </row>
    <row r="2388" spans="1:41" s="378" customFormat="1" ht="36" customHeight="1">
      <c r="A2388" s="429"/>
      <c r="B2388" s="429"/>
      <c r="C2388" s="474"/>
      <c r="D2388" s="502" t="s">
        <v>258</v>
      </c>
      <c r="E2388" s="502"/>
      <c r="F2388" s="502"/>
      <c r="G2388" s="502"/>
      <c r="H2388" s="502"/>
      <c r="I2388" s="502"/>
      <c r="J2388" s="512"/>
      <c r="K2388" s="378">
        <f>C$586</f>
        <v>3.3000000000000003</v>
      </c>
      <c r="M2388" s="477">
        <f>SUM(TrialBalanceC!I43:I44)</f>
        <v>0</v>
      </c>
      <c r="N2388" s="381"/>
      <c r="O2388" s="478">
        <f>SUM(TrialBalanceC!K43:K44)</f>
        <v>0</v>
      </c>
      <c r="P2388" s="380"/>
      <c r="Q2388" s="429"/>
      <c r="R2388" s="432" t="str">
        <f t="shared" si="150"/>
        <v>DELETE</v>
      </c>
      <c r="S2388" s="416"/>
      <c r="T2388" s="416"/>
      <c r="U2388" s="416"/>
      <c r="V2388" s="416"/>
      <c r="W2388" s="416"/>
      <c r="X2388" s="416"/>
      <c r="Y2388" s="416"/>
      <c r="Z2388" s="416"/>
      <c r="AA2388" s="416"/>
      <c r="AB2388" s="422"/>
      <c r="AC2388" s="433"/>
      <c r="AD2388" s="416"/>
      <c r="AE2388" s="416"/>
      <c r="AF2388" s="416"/>
      <c r="AG2388" s="416"/>
      <c r="AH2388" s="416"/>
      <c r="AI2388" s="416"/>
      <c r="AJ2388" s="416"/>
      <c r="AK2388" s="416"/>
      <c r="AL2388" s="290"/>
      <c r="AM2388" s="290"/>
      <c r="AN2388" s="290"/>
      <c r="AO2388" s="290"/>
    </row>
    <row r="2389" spans="1:41" s="378" customFormat="1" ht="36" customHeight="1">
      <c r="A2389" s="429"/>
      <c r="B2389" s="429"/>
      <c r="C2389" s="474"/>
      <c r="D2389" s="502" t="s">
        <v>447</v>
      </c>
      <c r="E2389" s="502"/>
      <c r="F2389" s="502"/>
      <c r="G2389" s="502"/>
      <c r="H2389" s="502"/>
      <c r="I2389" s="502"/>
      <c r="J2389" s="512"/>
      <c r="M2389" s="477">
        <f>TrialBalanceC!I45</f>
        <v>0</v>
      </c>
      <c r="N2389" s="381"/>
      <c r="O2389" s="478">
        <f>TrialBalanceC!K45</f>
        <v>0</v>
      </c>
      <c r="P2389" s="380"/>
      <c r="Q2389" s="429"/>
      <c r="R2389" s="432" t="str">
        <f t="shared" si="150"/>
        <v>DELETE</v>
      </c>
      <c r="S2389" s="420"/>
      <c r="T2389" s="420"/>
      <c r="U2389" s="420"/>
      <c r="V2389" s="420"/>
      <c r="W2389" s="420"/>
      <c r="X2389" s="420"/>
      <c r="Y2389" s="416"/>
      <c r="Z2389" s="416"/>
      <c r="AA2389" s="416"/>
      <c r="AB2389" s="422"/>
      <c r="AC2389" s="433"/>
      <c r="AD2389" s="416"/>
      <c r="AE2389" s="416"/>
      <c r="AF2389" s="416"/>
      <c r="AG2389" s="416"/>
      <c r="AH2389" s="416"/>
      <c r="AI2389" s="416"/>
      <c r="AJ2389" s="416"/>
      <c r="AK2389" s="416"/>
      <c r="AL2389" s="290"/>
      <c r="AM2389" s="290"/>
      <c r="AN2389" s="290"/>
      <c r="AO2389" s="290"/>
    </row>
    <row r="2390" spans="1:41" s="378" customFormat="1" ht="36" customHeight="1">
      <c r="A2390" s="429"/>
      <c r="B2390" s="429"/>
      <c r="C2390" s="474"/>
      <c r="D2390" s="502" t="s">
        <v>720</v>
      </c>
      <c r="E2390" s="502"/>
      <c r="F2390" s="502"/>
      <c r="G2390" s="502"/>
      <c r="H2390" s="502"/>
      <c r="I2390" s="502"/>
      <c r="J2390" s="512"/>
      <c r="M2390" s="477">
        <f>TrialBalanceC!I46</f>
        <v>0</v>
      </c>
      <c r="N2390" s="381"/>
      <c r="O2390" s="478">
        <f>TrialBalanceC!K46</f>
        <v>0</v>
      </c>
      <c r="P2390" s="380"/>
      <c r="Q2390" s="429"/>
      <c r="R2390" s="432" t="str">
        <f t="shared" si="150"/>
        <v>DELETE</v>
      </c>
      <c r="S2390" s="416"/>
      <c r="T2390" s="416"/>
      <c r="U2390" s="416"/>
      <c r="V2390" s="416"/>
      <c r="W2390" s="416"/>
      <c r="X2390" s="416"/>
      <c r="Y2390" s="416"/>
      <c r="Z2390" s="416"/>
      <c r="AA2390" s="416"/>
      <c r="AB2390" s="422"/>
      <c r="AC2390" s="433"/>
      <c r="AD2390" s="416"/>
      <c r="AE2390" s="416"/>
      <c r="AF2390" s="416"/>
      <c r="AG2390" s="416"/>
      <c r="AH2390" s="416"/>
      <c r="AI2390" s="416"/>
      <c r="AJ2390" s="416"/>
      <c r="AK2390" s="416"/>
      <c r="AL2390" s="290"/>
      <c r="AM2390" s="290"/>
      <c r="AN2390" s="290"/>
      <c r="AO2390" s="290"/>
    </row>
    <row r="2391" spans="1:41" s="378" customFormat="1" ht="36" customHeight="1">
      <c r="A2391" s="429"/>
      <c r="B2391" s="429"/>
      <c r="C2391" s="474"/>
      <c r="D2391" s="502" t="s">
        <v>65</v>
      </c>
      <c r="E2391" s="502"/>
      <c r="F2391" s="502"/>
      <c r="G2391" s="502"/>
      <c r="H2391" s="502"/>
      <c r="I2391" s="502"/>
      <c r="J2391" s="512"/>
      <c r="M2391" s="477">
        <f>TrialBalanceC!I47</f>
        <v>0</v>
      </c>
      <c r="N2391" s="381"/>
      <c r="O2391" s="478">
        <f>TrialBalanceC!K47</f>
        <v>0</v>
      </c>
      <c r="P2391" s="380"/>
      <c r="Q2391" s="429"/>
      <c r="R2391" s="432" t="str">
        <f t="shared" si="150"/>
        <v>DELETE</v>
      </c>
      <c r="S2391" s="416"/>
      <c r="T2391" s="416"/>
      <c r="U2391" s="416"/>
      <c r="V2391" s="416"/>
      <c r="W2391" s="416"/>
      <c r="X2391" s="416"/>
      <c r="Y2391" s="416"/>
      <c r="Z2391" s="416"/>
      <c r="AA2391" s="416"/>
      <c r="AB2391" s="422"/>
      <c r="AC2391" s="433"/>
      <c r="AD2391" s="416"/>
      <c r="AE2391" s="416"/>
      <c r="AF2391" s="416"/>
      <c r="AG2391" s="416"/>
      <c r="AH2391" s="416"/>
      <c r="AI2391" s="416"/>
      <c r="AJ2391" s="416"/>
      <c r="AK2391" s="416"/>
      <c r="AL2391" s="290"/>
      <c r="AM2391" s="290"/>
      <c r="AN2391" s="290"/>
      <c r="AO2391" s="290"/>
    </row>
    <row r="2392" spans="1:41" s="378" customFormat="1" ht="36" customHeight="1">
      <c r="A2392" s="429"/>
      <c r="B2392" s="429"/>
      <c r="C2392" s="474"/>
      <c r="D2392" s="502" t="s">
        <v>259</v>
      </c>
      <c r="E2392" s="502"/>
      <c r="F2392" s="502"/>
      <c r="G2392" s="502"/>
      <c r="H2392" s="502"/>
      <c r="I2392" s="502"/>
      <c r="J2392" s="512"/>
      <c r="M2392" s="477">
        <f>TrialBalanceC!I48</f>
        <v>0</v>
      </c>
      <c r="N2392" s="381"/>
      <c r="O2392" s="478">
        <f>TrialBalanceC!K48</f>
        <v>0</v>
      </c>
      <c r="P2392" s="380"/>
      <c r="Q2392" s="429"/>
      <c r="R2392" s="432" t="str">
        <f t="shared" si="150"/>
        <v>DELETE</v>
      </c>
      <c r="S2392" s="416"/>
      <c r="T2392" s="416"/>
      <c r="U2392" s="416"/>
      <c r="V2392" s="416"/>
      <c r="W2392" s="416"/>
      <c r="X2392" s="416"/>
      <c r="Y2392" s="416"/>
      <c r="Z2392" s="416"/>
      <c r="AA2392" s="416"/>
      <c r="AB2392" s="422"/>
      <c r="AC2392" s="433"/>
      <c r="AD2392" s="416"/>
      <c r="AE2392" s="416"/>
      <c r="AF2392" s="416"/>
      <c r="AG2392" s="416"/>
      <c r="AH2392" s="416"/>
      <c r="AI2392" s="416"/>
      <c r="AJ2392" s="416"/>
      <c r="AK2392" s="416"/>
      <c r="AL2392" s="290"/>
      <c r="AM2392" s="290"/>
      <c r="AN2392" s="290"/>
      <c r="AO2392" s="290"/>
    </row>
    <row r="2393" spans="1:41" s="378" customFormat="1" ht="36" customHeight="1">
      <c r="A2393" s="429"/>
      <c r="B2393" s="429"/>
      <c r="C2393" s="474"/>
      <c r="D2393" s="502" t="s">
        <v>464</v>
      </c>
      <c r="E2393" s="502"/>
      <c r="F2393" s="502"/>
      <c r="G2393" s="502"/>
      <c r="H2393" s="502"/>
      <c r="I2393" s="502"/>
      <c r="J2393" s="512"/>
      <c r="M2393" s="477">
        <f>SUM(TrialBalanceC!I49:I50)</f>
        <v>0</v>
      </c>
      <c r="N2393" s="381"/>
      <c r="O2393" s="478">
        <f>SUM(TrialBalanceC!K49:K50)</f>
        <v>0</v>
      </c>
      <c r="P2393" s="380"/>
      <c r="Q2393" s="429"/>
      <c r="R2393" s="432" t="str">
        <f t="shared" si="150"/>
        <v>DELETE</v>
      </c>
      <c r="S2393" s="416"/>
      <c r="T2393" s="416"/>
      <c r="U2393" s="416"/>
      <c r="V2393" s="416"/>
      <c r="W2393" s="416"/>
      <c r="X2393" s="416"/>
      <c r="Y2393" s="416"/>
      <c r="Z2393" s="416"/>
      <c r="AA2393" s="416"/>
      <c r="AB2393" s="422"/>
      <c r="AC2393" s="433"/>
      <c r="AD2393" s="416"/>
      <c r="AE2393" s="416"/>
      <c r="AF2393" s="416"/>
      <c r="AG2393" s="416"/>
      <c r="AH2393" s="416"/>
      <c r="AI2393" s="416"/>
      <c r="AJ2393" s="416"/>
      <c r="AK2393" s="416"/>
      <c r="AL2393" s="290"/>
      <c r="AM2393" s="290"/>
      <c r="AN2393" s="290"/>
      <c r="AO2393" s="290"/>
    </row>
    <row r="2394" spans="1:41" s="378" customFormat="1" ht="36" customHeight="1">
      <c r="A2394" s="429"/>
      <c r="B2394" s="429"/>
      <c r="C2394" s="474"/>
      <c r="D2394" s="502" t="s">
        <v>240</v>
      </c>
      <c r="E2394" s="502"/>
      <c r="F2394" s="502"/>
      <c r="G2394" s="502"/>
      <c r="H2394" s="502"/>
      <c r="I2394" s="502"/>
      <c r="J2394" s="512"/>
      <c r="M2394" s="477">
        <f>TrialBalanceC!I51</f>
        <v>0</v>
      </c>
      <c r="N2394" s="381"/>
      <c r="O2394" s="478">
        <f>TrialBalanceC!K51</f>
        <v>0</v>
      </c>
      <c r="P2394" s="380"/>
      <c r="Q2394" s="429"/>
      <c r="R2394" s="432" t="str">
        <f t="shared" si="150"/>
        <v>DELETE</v>
      </c>
      <c r="S2394" s="416"/>
      <c r="T2394" s="416"/>
      <c r="U2394" s="416"/>
      <c r="V2394" s="416"/>
      <c r="W2394" s="416"/>
      <c r="X2394" s="416"/>
      <c r="Y2394" s="416"/>
      <c r="Z2394" s="416"/>
      <c r="AA2394" s="416"/>
      <c r="AB2394" s="422"/>
      <c r="AC2394" s="433"/>
      <c r="AD2394" s="416"/>
      <c r="AE2394" s="416"/>
      <c r="AF2394" s="416"/>
      <c r="AG2394" s="416"/>
      <c r="AH2394" s="416"/>
      <c r="AI2394" s="416"/>
      <c r="AJ2394" s="416"/>
      <c r="AK2394" s="416"/>
      <c r="AL2394" s="290"/>
      <c r="AM2394" s="290"/>
      <c r="AN2394" s="290"/>
      <c r="AO2394" s="290"/>
    </row>
    <row r="2395" spans="1:41" s="378" customFormat="1" ht="36" customHeight="1">
      <c r="A2395" s="429"/>
      <c r="B2395" s="429"/>
      <c r="C2395" s="474"/>
      <c r="D2395" s="502" t="s">
        <v>448</v>
      </c>
      <c r="E2395" s="502"/>
      <c r="F2395" s="502"/>
      <c r="G2395" s="502"/>
      <c r="H2395" s="502"/>
      <c r="I2395" s="502"/>
      <c r="J2395" s="512"/>
      <c r="M2395" s="477">
        <f>SUM(TrialBalanceC!I53:I57)</f>
        <v>0</v>
      </c>
      <c r="N2395" s="381"/>
      <c r="O2395" s="478">
        <f>SUM(TrialBalanceC!K53:K57)</f>
        <v>0</v>
      </c>
      <c r="P2395" s="380"/>
      <c r="Q2395" s="429"/>
      <c r="R2395" s="432" t="str">
        <f t="shared" si="150"/>
        <v>DELETE</v>
      </c>
      <c r="S2395" s="416"/>
      <c r="T2395" s="416"/>
      <c r="U2395" s="416"/>
      <c r="V2395" s="416"/>
      <c r="W2395" s="416"/>
      <c r="X2395" s="416"/>
      <c r="Y2395" s="416"/>
      <c r="Z2395" s="416"/>
      <c r="AA2395" s="416"/>
      <c r="AB2395" s="422"/>
      <c r="AC2395" s="433"/>
      <c r="AD2395" s="416"/>
      <c r="AE2395" s="416"/>
      <c r="AF2395" s="416"/>
      <c r="AG2395" s="416"/>
      <c r="AH2395" s="416"/>
      <c r="AI2395" s="416"/>
      <c r="AJ2395" s="416"/>
      <c r="AK2395" s="416"/>
      <c r="AL2395" s="290"/>
      <c r="AM2395" s="290"/>
      <c r="AN2395" s="290"/>
      <c r="AO2395" s="290"/>
    </row>
    <row r="2396" spans="1:41" s="378" customFormat="1" ht="36" customHeight="1">
      <c r="A2396" s="429"/>
      <c r="B2396" s="429"/>
      <c r="C2396" s="474"/>
      <c r="D2396" s="502" t="s">
        <v>433</v>
      </c>
      <c r="E2396" s="502"/>
      <c r="F2396" s="502"/>
      <c r="G2396" s="502"/>
      <c r="H2396" s="502"/>
      <c r="I2396" s="502"/>
      <c r="J2396" s="512"/>
      <c r="K2396" s="378">
        <f>FS!C$553</f>
        <v>3.2</v>
      </c>
      <c r="M2396" s="477">
        <f>SUM(TrialBalanceC!I59:I61)</f>
        <v>0</v>
      </c>
      <c r="N2396" s="381"/>
      <c r="O2396" s="478">
        <f>SUM(TrialBalanceC!K59:K61)</f>
        <v>0</v>
      </c>
      <c r="P2396" s="380"/>
      <c r="Q2396" s="429"/>
      <c r="R2396" s="432" t="str">
        <f t="shared" si="150"/>
        <v>DELETE</v>
      </c>
      <c r="S2396" s="416"/>
      <c r="T2396" s="416"/>
      <c r="U2396" s="416"/>
      <c r="V2396" s="416"/>
      <c r="W2396" s="416"/>
      <c r="X2396" s="416"/>
      <c r="Y2396" s="416"/>
      <c r="Z2396" s="416"/>
      <c r="AA2396" s="416"/>
      <c r="AB2396" s="422"/>
      <c r="AC2396" s="433"/>
      <c r="AD2396" s="416"/>
      <c r="AE2396" s="416"/>
      <c r="AF2396" s="416"/>
      <c r="AG2396" s="416"/>
      <c r="AH2396" s="416"/>
      <c r="AI2396" s="416"/>
      <c r="AJ2396" s="416"/>
      <c r="AK2396" s="416"/>
      <c r="AL2396" s="290"/>
      <c r="AM2396" s="290"/>
      <c r="AN2396" s="290"/>
      <c r="AO2396" s="290"/>
    </row>
    <row r="2397" spans="1:41" s="378" customFormat="1" ht="36" customHeight="1">
      <c r="A2397" s="429"/>
      <c r="B2397" s="429"/>
      <c r="C2397" s="474"/>
      <c r="D2397" s="502" t="s">
        <v>68</v>
      </c>
      <c r="E2397" s="502"/>
      <c r="F2397" s="502"/>
      <c r="G2397" s="502"/>
      <c r="H2397" s="502"/>
      <c r="I2397" s="502"/>
      <c r="J2397" s="512"/>
      <c r="M2397" s="477">
        <f>TrialBalanceC!I62</f>
        <v>0</v>
      </c>
      <c r="N2397" s="381"/>
      <c r="O2397" s="478">
        <f>TrialBalanceC!K62</f>
        <v>0</v>
      </c>
      <c r="P2397" s="380"/>
      <c r="Q2397" s="429"/>
      <c r="R2397" s="432" t="str">
        <f t="shared" si="150"/>
        <v>DELETE</v>
      </c>
      <c r="S2397" s="416"/>
      <c r="T2397" s="416"/>
      <c r="U2397" s="416"/>
      <c r="V2397" s="416"/>
      <c r="W2397" s="416"/>
      <c r="X2397" s="416"/>
      <c r="Y2397" s="416"/>
      <c r="Z2397" s="416"/>
      <c r="AA2397" s="416"/>
      <c r="AB2397" s="422"/>
      <c r="AC2397" s="433"/>
      <c r="AD2397" s="416"/>
      <c r="AE2397" s="416"/>
      <c r="AF2397" s="416"/>
      <c r="AG2397" s="416"/>
      <c r="AH2397" s="416"/>
      <c r="AI2397" s="416"/>
      <c r="AJ2397" s="416"/>
      <c r="AK2397" s="416"/>
      <c r="AL2397" s="290"/>
      <c r="AM2397" s="290"/>
      <c r="AN2397" s="290"/>
      <c r="AO2397" s="290"/>
    </row>
    <row r="2398" spans="1:41" s="378" customFormat="1" ht="36" customHeight="1">
      <c r="A2398" s="429"/>
      <c r="B2398" s="429"/>
      <c r="C2398" s="474"/>
      <c r="D2398" s="502" t="s">
        <v>241</v>
      </c>
      <c r="E2398" s="502"/>
      <c r="F2398" s="502"/>
      <c r="G2398" s="502"/>
      <c r="H2398" s="502"/>
      <c r="I2398" s="502"/>
      <c r="J2398" s="512"/>
      <c r="M2398" s="477">
        <f>SUM(TrialBalanceC!I63:I65)</f>
        <v>0</v>
      </c>
      <c r="N2398" s="381"/>
      <c r="O2398" s="478">
        <f>SUM(TrialBalanceC!K63:K65)</f>
        <v>0</v>
      </c>
      <c r="P2398" s="380"/>
      <c r="Q2398" s="429"/>
      <c r="R2398" s="432" t="str">
        <f t="shared" si="150"/>
        <v>DELETE</v>
      </c>
      <c r="S2398" s="416"/>
      <c r="T2398" s="416"/>
      <c r="U2398" s="416"/>
      <c r="V2398" s="416"/>
      <c r="W2398" s="416"/>
      <c r="X2398" s="416"/>
      <c r="Y2398" s="416"/>
      <c r="Z2398" s="416"/>
      <c r="AA2398" s="416"/>
      <c r="AB2398" s="422"/>
      <c r="AC2398" s="433"/>
      <c r="AD2398" s="416"/>
      <c r="AE2398" s="416"/>
      <c r="AF2398" s="416"/>
      <c r="AG2398" s="416"/>
      <c r="AH2398" s="416"/>
      <c r="AI2398" s="416"/>
      <c r="AJ2398" s="416"/>
      <c r="AK2398" s="416"/>
      <c r="AL2398" s="290"/>
      <c r="AM2398" s="290"/>
      <c r="AN2398" s="290"/>
      <c r="AO2398" s="290"/>
    </row>
    <row r="2399" spans="1:41" s="378" customFormat="1" ht="36" customHeight="1">
      <c r="A2399" s="429"/>
      <c r="B2399" s="429"/>
      <c r="C2399" s="474"/>
      <c r="D2399" s="502" t="s">
        <v>721</v>
      </c>
      <c r="E2399" s="502"/>
      <c r="F2399" s="502"/>
      <c r="G2399" s="502"/>
      <c r="H2399" s="502"/>
      <c r="I2399" s="502"/>
      <c r="J2399" s="512"/>
      <c r="M2399" s="477">
        <f>TrialBalanceC!I66+TrialBalanceC!I68</f>
        <v>0</v>
      </c>
      <c r="N2399" s="381"/>
      <c r="O2399" s="478">
        <f>TrialBalanceC!K66+TrialBalanceC!K68</f>
        <v>0</v>
      </c>
      <c r="P2399" s="380"/>
      <c r="Q2399" s="429"/>
      <c r="R2399" s="432" t="str">
        <f t="shared" si="150"/>
        <v>DELETE</v>
      </c>
      <c r="S2399" s="416"/>
      <c r="T2399" s="416"/>
      <c r="U2399" s="416"/>
      <c r="V2399" s="416"/>
      <c r="W2399" s="416"/>
      <c r="X2399" s="416"/>
      <c r="Y2399" s="416"/>
      <c r="Z2399" s="416"/>
      <c r="AA2399" s="416"/>
      <c r="AB2399" s="422"/>
      <c r="AC2399" s="433"/>
      <c r="AD2399" s="416"/>
      <c r="AE2399" s="416"/>
      <c r="AF2399" s="416"/>
      <c r="AG2399" s="416"/>
      <c r="AH2399" s="416"/>
      <c r="AI2399" s="416"/>
      <c r="AJ2399" s="416"/>
      <c r="AK2399" s="416"/>
      <c r="AL2399" s="290"/>
      <c r="AM2399" s="290"/>
      <c r="AN2399" s="290"/>
      <c r="AO2399" s="290"/>
    </row>
    <row r="2400" spans="1:41" s="378" customFormat="1" ht="36" customHeight="1">
      <c r="A2400" s="429"/>
      <c r="B2400" s="429"/>
      <c r="C2400" s="474"/>
      <c r="D2400" s="502" t="s">
        <v>242</v>
      </c>
      <c r="E2400" s="502"/>
      <c r="F2400" s="502"/>
      <c r="G2400" s="502"/>
      <c r="H2400" s="502"/>
      <c r="I2400" s="502"/>
      <c r="J2400" s="512"/>
      <c r="M2400" s="477">
        <f>TrialBalanceC!I69</f>
        <v>0</v>
      </c>
      <c r="N2400" s="381"/>
      <c r="O2400" s="478">
        <f>TrialBalanceC!K69</f>
        <v>0</v>
      </c>
      <c r="P2400" s="380"/>
      <c r="Q2400" s="429"/>
      <c r="R2400" s="432" t="str">
        <f t="shared" si="150"/>
        <v>DELETE</v>
      </c>
      <c r="S2400" s="416"/>
      <c r="T2400" s="416"/>
      <c r="U2400" s="416"/>
      <c r="V2400" s="416"/>
      <c r="W2400" s="416"/>
      <c r="X2400" s="416"/>
      <c r="Y2400" s="416"/>
      <c r="Z2400" s="416"/>
      <c r="AA2400" s="416"/>
      <c r="AB2400" s="422"/>
      <c r="AC2400" s="433"/>
      <c r="AD2400" s="416"/>
      <c r="AE2400" s="416"/>
      <c r="AF2400" s="416"/>
      <c r="AG2400" s="416"/>
      <c r="AH2400" s="416"/>
      <c r="AI2400" s="416"/>
      <c r="AJ2400" s="416"/>
      <c r="AK2400" s="416"/>
      <c r="AL2400" s="290"/>
      <c r="AM2400" s="290"/>
      <c r="AN2400" s="290"/>
      <c r="AO2400" s="290"/>
    </row>
    <row r="2401" spans="1:41" s="378" customFormat="1" ht="36" customHeight="1">
      <c r="A2401" s="429"/>
      <c r="B2401" s="429"/>
      <c r="C2401" s="474"/>
      <c r="D2401" s="502" t="s">
        <v>356</v>
      </c>
      <c r="E2401" s="502"/>
      <c r="F2401" s="502"/>
      <c r="G2401" s="502"/>
      <c r="H2401" s="502"/>
      <c r="I2401" s="502"/>
      <c r="J2401" s="512"/>
      <c r="M2401" s="477">
        <f>TrialBalanceC!I70</f>
        <v>0</v>
      </c>
      <c r="N2401" s="381"/>
      <c r="O2401" s="478">
        <f>TrialBalanceC!K70</f>
        <v>0</v>
      </c>
      <c r="P2401" s="380"/>
      <c r="Q2401" s="429"/>
      <c r="R2401" s="432" t="str">
        <f t="shared" si="150"/>
        <v>DELETE</v>
      </c>
      <c r="S2401" s="416"/>
      <c r="T2401" s="416"/>
      <c r="U2401" s="416"/>
      <c r="V2401" s="416"/>
      <c r="W2401" s="416"/>
      <c r="X2401" s="416"/>
      <c r="Y2401" s="416"/>
      <c r="Z2401" s="416"/>
      <c r="AA2401" s="416"/>
      <c r="AB2401" s="422"/>
      <c r="AC2401" s="433"/>
      <c r="AD2401" s="416"/>
      <c r="AE2401" s="416"/>
      <c r="AF2401" s="416"/>
      <c r="AG2401" s="416"/>
      <c r="AH2401" s="416"/>
      <c r="AI2401" s="416"/>
      <c r="AJ2401" s="416"/>
      <c r="AK2401" s="416"/>
      <c r="AL2401" s="290"/>
      <c r="AM2401" s="290"/>
      <c r="AN2401" s="290"/>
      <c r="AO2401" s="290"/>
    </row>
    <row r="2402" spans="1:41" s="378" customFormat="1" ht="36" customHeight="1">
      <c r="A2402" s="429"/>
      <c r="B2402" s="429"/>
      <c r="C2402" s="474"/>
      <c r="D2402" s="502">
        <f>TrialBalanceC!C71</f>
        <v>0</v>
      </c>
      <c r="E2402" s="502"/>
      <c r="F2402" s="502"/>
      <c r="G2402" s="502"/>
      <c r="H2402" s="502"/>
      <c r="I2402" s="502"/>
      <c r="J2402" s="512"/>
      <c r="M2402" s="477">
        <f>TrialBalanceC!I71</f>
        <v>0</v>
      </c>
      <c r="N2402" s="381"/>
      <c r="O2402" s="478">
        <f>TrialBalanceC!K71</f>
        <v>0</v>
      </c>
      <c r="P2402" s="380"/>
      <c r="Q2402" s="429"/>
      <c r="R2402" s="432" t="str">
        <f t="shared" si="150"/>
        <v>DELETE</v>
      </c>
      <c r="S2402" s="416"/>
      <c r="T2402" s="416"/>
      <c r="U2402" s="416"/>
      <c r="V2402" s="416"/>
      <c r="W2402" s="416"/>
      <c r="X2402" s="416"/>
      <c r="Y2402" s="416"/>
      <c r="Z2402" s="416"/>
      <c r="AA2402" s="416"/>
      <c r="AB2402" s="422"/>
      <c r="AC2402" s="433"/>
      <c r="AD2402" s="416"/>
      <c r="AE2402" s="416"/>
      <c r="AF2402" s="416"/>
      <c r="AG2402" s="416"/>
      <c r="AH2402" s="416"/>
      <c r="AI2402" s="416"/>
      <c r="AJ2402" s="416"/>
      <c r="AK2402" s="416"/>
      <c r="AL2402" s="290"/>
      <c r="AM2402" s="290"/>
      <c r="AN2402" s="290"/>
      <c r="AO2402" s="290"/>
    </row>
    <row r="2403" spans="1:41" s="378" customFormat="1" ht="36" customHeight="1">
      <c r="A2403" s="429"/>
      <c r="B2403" s="429"/>
      <c r="C2403" s="474"/>
      <c r="D2403" s="502">
        <f>TrialBalanceC!C72</f>
        <v>0</v>
      </c>
      <c r="E2403" s="502"/>
      <c r="F2403" s="502"/>
      <c r="G2403" s="502"/>
      <c r="H2403" s="502"/>
      <c r="I2403" s="502"/>
      <c r="J2403" s="512"/>
      <c r="M2403" s="477">
        <f>TrialBalanceC!I72</f>
        <v>0</v>
      </c>
      <c r="N2403" s="381"/>
      <c r="O2403" s="478">
        <f>TrialBalanceC!K72</f>
        <v>0</v>
      </c>
      <c r="P2403" s="380"/>
      <c r="Q2403" s="429"/>
      <c r="R2403" s="432" t="str">
        <f t="shared" si="150"/>
        <v>DELETE</v>
      </c>
      <c r="S2403" s="416"/>
      <c r="T2403" s="416"/>
      <c r="U2403" s="416"/>
      <c r="V2403" s="416"/>
      <c r="W2403" s="416"/>
      <c r="X2403" s="416"/>
      <c r="Y2403" s="416"/>
      <c r="Z2403" s="416"/>
      <c r="AA2403" s="416"/>
      <c r="AB2403" s="422"/>
      <c r="AC2403" s="433"/>
      <c r="AD2403" s="416"/>
      <c r="AE2403" s="416"/>
      <c r="AF2403" s="416"/>
      <c r="AG2403" s="416"/>
      <c r="AH2403" s="416"/>
      <c r="AI2403" s="416"/>
      <c r="AJ2403" s="416"/>
      <c r="AK2403" s="416"/>
      <c r="AL2403" s="290"/>
      <c r="AM2403" s="290"/>
      <c r="AN2403" s="290"/>
      <c r="AO2403" s="290"/>
    </row>
    <row r="2404" spans="1:41" s="378" customFormat="1" ht="36" customHeight="1">
      <c r="A2404" s="429"/>
      <c r="B2404" s="429"/>
      <c r="C2404" s="474"/>
      <c r="D2404" s="502">
        <f>TrialBalanceC!C73</f>
        <v>0</v>
      </c>
      <c r="E2404" s="502"/>
      <c r="F2404" s="502"/>
      <c r="G2404" s="502"/>
      <c r="H2404" s="502"/>
      <c r="I2404" s="502"/>
      <c r="J2404" s="512"/>
      <c r="M2404" s="477">
        <f>TrialBalanceC!I73</f>
        <v>0</v>
      </c>
      <c r="N2404" s="381"/>
      <c r="O2404" s="478">
        <f>TrialBalanceC!K73</f>
        <v>0</v>
      </c>
      <c r="P2404" s="380"/>
      <c r="Q2404" s="429"/>
      <c r="R2404" s="432" t="str">
        <f t="shared" si="150"/>
        <v>DELETE</v>
      </c>
      <c r="S2404" s="416"/>
      <c r="T2404" s="416"/>
      <c r="U2404" s="416"/>
      <c r="V2404" s="416"/>
      <c r="W2404" s="416"/>
      <c r="X2404" s="416"/>
      <c r="Y2404" s="416"/>
      <c r="Z2404" s="416"/>
      <c r="AA2404" s="416"/>
      <c r="AB2404" s="422"/>
      <c r="AC2404" s="433"/>
      <c r="AD2404" s="416"/>
      <c r="AE2404" s="416"/>
      <c r="AF2404" s="416"/>
      <c r="AG2404" s="416"/>
      <c r="AH2404" s="416"/>
      <c r="AI2404" s="416"/>
      <c r="AJ2404" s="416"/>
      <c r="AK2404" s="416"/>
      <c r="AL2404" s="290"/>
      <c r="AM2404" s="290"/>
      <c r="AN2404" s="290"/>
      <c r="AO2404" s="290"/>
    </row>
    <row r="2405" spans="1:41" s="378" customFormat="1" ht="36" customHeight="1">
      <c r="A2405" s="429"/>
      <c r="B2405" s="429"/>
      <c r="C2405" s="474"/>
      <c r="D2405" s="502">
        <f>TrialBalanceC!C74</f>
        <v>0</v>
      </c>
      <c r="E2405" s="502"/>
      <c r="F2405" s="502"/>
      <c r="G2405" s="502"/>
      <c r="H2405" s="502"/>
      <c r="I2405" s="502"/>
      <c r="J2405" s="512"/>
      <c r="M2405" s="477">
        <f>TrialBalanceC!I74</f>
        <v>0</v>
      </c>
      <c r="N2405" s="381"/>
      <c r="O2405" s="478">
        <f>TrialBalanceC!K74</f>
        <v>0</v>
      </c>
      <c r="P2405" s="380"/>
      <c r="Q2405" s="429"/>
      <c r="R2405" s="432" t="str">
        <f t="shared" si="150"/>
        <v>DELETE</v>
      </c>
      <c r="S2405" s="416"/>
      <c r="T2405" s="416"/>
      <c r="U2405" s="416"/>
      <c r="V2405" s="416"/>
      <c r="W2405" s="416"/>
      <c r="X2405" s="416"/>
      <c r="Y2405" s="416"/>
      <c r="Z2405" s="416"/>
      <c r="AA2405" s="416"/>
      <c r="AB2405" s="422"/>
      <c r="AC2405" s="433"/>
      <c r="AD2405" s="416"/>
      <c r="AE2405" s="416"/>
      <c r="AF2405" s="416"/>
      <c r="AG2405" s="416"/>
      <c r="AH2405" s="416"/>
      <c r="AI2405" s="416"/>
      <c r="AJ2405" s="416"/>
      <c r="AK2405" s="416"/>
      <c r="AL2405" s="290"/>
      <c r="AM2405" s="290"/>
      <c r="AN2405" s="290"/>
      <c r="AO2405" s="290"/>
    </row>
    <row r="2406" spans="1:41" s="378" customFormat="1" ht="36" customHeight="1">
      <c r="A2406" s="429"/>
      <c r="B2406" s="429"/>
      <c r="C2406" s="474"/>
      <c r="D2406" s="502">
        <f>TrialBalanceC!C75</f>
        <v>0</v>
      </c>
      <c r="E2406" s="502"/>
      <c r="F2406" s="502"/>
      <c r="G2406" s="502"/>
      <c r="H2406" s="502"/>
      <c r="I2406" s="502"/>
      <c r="J2406" s="512"/>
      <c r="M2406" s="477">
        <f>TrialBalanceC!I75</f>
        <v>0</v>
      </c>
      <c r="N2406" s="381"/>
      <c r="O2406" s="478">
        <f>TrialBalanceC!K75</f>
        <v>0</v>
      </c>
      <c r="P2406" s="380"/>
      <c r="Q2406" s="429"/>
      <c r="R2406" s="432" t="str">
        <f t="shared" si="150"/>
        <v>DELETE</v>
      </c>
      <c r="S2406" s="416"/>
      <c r="T2406" s="416"/>
      <c r="U2406" s="416"/>
      <c r="V2406" s="416"/>
      <c r="W2406" s="416"/>
      <c r="X2406" s="416"/>
      <c r="Y2406" s="416"/>
      <c r="Z2406" s="416"/>
      <c r="AA2406" s="416"/>
      <c r="AB2406" s="422"/>
      <c r="AC2406" s="433"/>
      <c r="AD2406" s="416"/>
      <c r="AE2406" s="416"/>
      <c r="AF2406" s="416"/>
      <c r="AG2406" s="416"/>
      <c r="AH2406" s="416"/>
      <c r="AI2406" s="416"/>
      <c r="AJ2406" s="416"/>
      <c r="AK2406" s="416"/>
      <c r="AL2406" s="290"/>
      <c r="AM2406" s="290"/>
      <c r="AN2406" s="290"/>
      <c r="AO2406" s="290"/>
    </row>
    <row r="2407" spans="1:41" s="378" customFormat="1" ht="36" customHeight="1">
      <c r="A2407" s="429"/>
      <c r="B2407" s="429"/>
      <c r="C2407" s="474"/>
      <c r="D2407" s="502">
        <f>TrialBalanceC!C76</f>
        <v>0</v>
      </c>
      <c r="E2407" s="502"/>
      <c r="F2407" s="502"/>
      <c r="G2407" s="502"/>
      <c r="H2407" s="502"/>
      <c r="I2407" s="502"/>
      <c r="J2407" s="512"/>
      <c r="M2407" s="477">
        <f>TrialBalanceC!I76</f>
        <v>0</v>
      </c>
      <c r="N2407" s="381"/>
      <c r="O2407" s="478">
        <f>TrialBalanceC!K76</f>
        <v>0</v>
      </c>
      <c r="P2407" s="380"/>
      <c r="Q2407" s="429"/>
      <c r="R2407" s="432" t="str">
        <f t="shared" si="150"/>
        <v>DELETE</v>
      </c>
      <c r="S2407" s="416"/>
      <c r="T2407" s="416"/>
      <c r="U2407" s="416"/>
      <c r="V2407" s="416"/>
      <c r="W2407" s="416"/>
      <c r="X2407" s="416"/>
      <c r="Y2407" s="416"/>
      <c r="Z2407" s="416"/>
      <c r="AA2407" s="416"/>
      <c r="AB2407" s="422"/>
      <c r="AC2407" s="433"/>
      <c r="AD2407" s="416"/>
      <c r="AE2407" s="416"/>
      <c r="AF2407" s="416"/>
      <c r="AG2407" s="416"/>
      <c r="AH2407" s="416"/>
      <c r="AI2407" s="416"/>
      <c r="AJ2407" s="416"/>
      <c r="AK2407" s="416"/>
      <c r="AL2407" s="290"/>
      <c r="AM2407" s="290"/>
      <c r="AN2407" s="290"/>
      <c r="AO2407" s="290"/>
    </row>
    <row r="2408" spans="1:41" s="378" customFormat="1" ht="36" customHeight="1">
      <c r="A2408" s="429"/>
      <c r="B2408" s="429"/>
      <c r="C2408" s="474"/>
      <c r="D2408" s="502">
        <f>TrialBalanceC!C77</f>
        <v>0</v>
      </c>
      <c r="E2408" s="502"/>
      <c r="F2408" s="502"/>
      <c r="G2408" s="502"/>
      <c r="H2408" s="502"/>
      <c r="I2408" s="502"/>
      <c r="J2408" s="512"/>
      <c r="M2408" s="477">
        <f>TrialBalanceC!I77</f>
        <v>0</v>
      </c>
      <c r="N2408" s="381"/>
      <c r="O2408" s="478">
        <f>TrialBalanceC!K77</f>
        <v>0</v>
      </c>
      <c r="P2408" s="380"/>
      <c r="Q2408" s="429"/>
      <c r="R2408" s="432" t="str">
        <f t="shared" si="150"/>
        <v>DELETE</v>
      </c>
      <c r="S2408" s="416"/>
      <c r="T2408" s="416"/>
      <c r="U2408" s="416"/>
      <c r="V2408" s="416"/>
      <c r="W2408" s="416"/>
      <c r="X2408" s="416"/>
      <c r="Y2408" s="416"/>
      <c r="Z2408" s="416"/>
      <c r="AA2408" s="416"/>
      <c r="AB2408" s="422"/>
      <c r="AC2408" s="433"/>
      <c r="AD2408" s="416"/>
      <c r="AE2408" s="416"/>
      <c r="AF2408" s="416"/>
      <c r="AG2408" s="416"/>
      <c r="AH2408" s="416"/>
      <c r="AI2408" s="416"/>
      <c r="AJ2408" s="416"/>
      <c r="AK2408" s="416"/>
      <c r="AL2408" s="290"/>
      <c r="AM2408" s="290"/>
      <c r="AN2408" s="290"/>
      <c r="AO2408" s="290"/>
    </row>
    <row r="2409" spans="1:41" s="378" customFormat="1" ht="36" customHeight="1">
      <c r="A2409" s="429"/>
      <c r="B2409" s="429"/>
      <c r="C2409" s="474"/>
      <c r="D2409" s="502">
        <f>TrialBalanceC!C78</f>
        <v>0</v>
      </c>
      <c r="E2409" s="502"/>
      <c r="F2409" s="502"/>
      <c r="G2409" s="502"/>
      <c r="H2409" s="502"/>
      <c r="I2409" s="502"/>
      <c r="J2409" s="512"/>
      <c r="M2409" s="477">
        <f>TrialBalanceC!I78</f>
        <v>0</v>
      </c>
      <c r="N2409" s="381"/>
      <c r="O2409" s="478">
        <f>TrialBalanceC!K78</f>
        <v>0</v>
      </c>
      <c r="P2409" s="380"/>
      <c r="Q2409" s="429"/>
      <c r="R2409" s="432" t="str">
        <f t="shared" si="150"/>
        <v>DELETE</v>
      </c>
      <c r="S2409" s="416"/>
      <c r="T2409" s="416"/>
      <c r="U2409" s="416"/>
      <c r="V2409" s="416"/>
      <c r="W2409" s="416"/>
      <c r="X2409" s="416"/>
      <c r="Y2409" s="416"/>
      <c r="Z2409" s="416"/>
      <c r="AA2409" s="416"/>
      <c r="AB2409" s="422"/>
      <c r="AC2409" s="433"/>
      <c r="AD2409" s="416"/>
      <c r="AE2409" s="416"/>
      <c r="AF2409" s="416"/>
      <c r="AG2409" s="416"/>
      <c r="AH2409" s="416"/>
      <c r="AI2409" s="416"/>
      <c r="AJ2409" s="416"/>
      <c r="AK2409" s="416"/>
      <c r="AL2409" s="290"/>
      <c r="AM2409" s="290"/>
      <c r="AN2409" s="290"/>
      <c r="AO2409" s="290"/>
    </row>
    <row r="2410" spans="1:41" s="378" customFormat="1" ht="36" customHeight="1">
      <c r="A2410" s="429"/>
      <c r="B2410" s="429"/>
      <c r="C2410" s="474"/>
      <c r="D2410" s="502">
        <f>TrialBalanceC!C79</f>
        <v>0</v>
      </c>
      <c r="E2410" s="502"/>
      <c r="F2410" s="502"/>
      <c r="G2410" s="502"/>
      <c r="H2410" s="502"/>
      <c r="I2410" s="502"/>
      <c r="J2410" s="512"/>
      <c r="M2410" s="477">
        <f>TrialBalanceC!I79</f>
        <v>0</v>
      </c>
      <c r="N2410" s="381"/>
      <c r="O2410" s="478">
        <f>TrialBalanceC!K79</f>
        <v>0</v>
      </c>
      <c r="P2410" s="380"/>
      <c r="Q2410" s="429"/>
      <c r="R2410" s="432" t="str">
        <f t="shared" si="150"/>
        <v>DELETE</v>
      </c>
      <c r="S2410" s="416"/>
      <c r="T2410" s="416"/>
      <c r="U2410" s="416"/>
      <c r="V2410" s="416"/>
      <c r="W2410" s="416"/>
      <c r="X2410" s="416"/>
      <c r="Y2410" s="416"/>
      <c r="Z2410" s="416"/>
      <c r="AA2410" s="416"/>
      <c r="AB2410" s="422"/>
      <c r="AC2410" s="433"/>
      <c r="AD2410" s="416"/>
      <c r="AE2410" s="416"/>
      <c r="AF2410" s="416"/>
      <c r="AG2410" s="416"/>
      <c r="AH2410" s="416"/>
      <c r="AI2410" s="416"/>
      <c r="AJ2410" s="416"/>
      <c r="AK2410" s="416"/>
      <c r="AL2410" s="290"/>
      <c r="AM2410" s="290"/>
      <c r="AN2410" s="290"/>
      <c r="AO2410" s="290"/>
    </row>
    <row r="2411" spans="1:41" s="378" customFormat="1" ht="36" customHeight="1">
      <c r="A2411" s="429"/>
      <c r="B2411" s="429"/>
      <c r="C2411" s="474"/>
      <c r="D2411" s="502">
        <f>TrialBalanceC!C80</f>
        <v>0</v>
      </c>
      <c r="E2411" s="502"/>
      <c r="F2411" s="502"/>
      <c r="G2411" s="502"/>
      <c r="H2411" s="502"/>
      <c r="I2411" s="502"/>
      <c r="J2411" s="512"/>
      <c r="M2411" s="477">
        <f>TrialBalanceC!I80</f>
        <v>0</v>
      </c>
      <c r="N2411" s="381"/>
      <c r="O2411" s="478">
        <f>TrialBalanceC!K80</f>
        <v>0</v>
      </c>
      <c r="P2411" s="380"/>
      <c r="Q2411" s="429"/>
      <c r="R2411" s="432" t="str">
        <f t="shared" si="150"/>
        <v>DELETE</v>
      </c>
      <c r="S2411" s="416"/>
      <c r="T2411" s="416"/>
      <c r="U2411" s="416"/>
      <c r="V2411" s="416"/>
      <c r="W2411" s="416"/>
      <c r="X2411" s="416"/>
      <c r="Y2411" s="416"/>
      <c r="Z2411" s="416"/>
      <c r="AA2411" s="416"/>
      <c r="AB2411" s="422"/>
      <c r="AC2411" s="433"/>
      <c r="AD2411" s="416"/>
      <c r="AE2411" s="416"/>
      <c r="AF2411" s="416"/>
      <c r="AG2411" s="416"/>
      <c r="AH2411" s="416"/>
      <c r="AI2411" s="416"/>
      <c r="AJ2411" s="416"/>
      <c r="AK2411" s="416"/>
      <c r="AL2411" s="290"/>
      <c r="AM2411" s="290"/>
      <c r="AN2411" s="290"/>
      <c r="AO2411" s="290"/>
    </row>
    <row r="2412" spans="1:41" s="378" customFormat="1" ht="9" customHeight="1">
      <c r="A2412" s="429"/>
      <c r="B2412" s="429"/>
      <c r="C2412" s="474"/>
      <c r="D2412" s="502"/>
      <c r="E2412" s="502"/>
      <c r="F2412" s="502"/>
      <c r="G2412" s="502"/>
      <c r="H2412" s="502"/>
      <c r="I2412" s="502"/>
      <c r="J2412" s="512"/>
      <c r="M2412" s="383"/>
      <c r="N2412" s="384"/>
      <c r="O2412" s="479"/>
      <c r="P2412" s="380"/>
      <c r="Q2412" s="429"/>
      <c r="R2412" s="432" t="str">
        <f>R2381</f>
        <v>DELETE</v>
      </c>
      <c r="S2412" s="416"/>
      <c r="T2412" s="416"/>
      <c r="U2412" s="416"/>
      <c r="V2412" s="416"/>
      <c r="W2412" s="416"/>
      <c r="X2412" s="416"/>
      <c r="Y2412" s="416"/>
      <c r="Z2412" s="416"/>
      <c r="AA2412" s="416"/>
      <c r="AB2412" s="422"/>
      <c r="AC2412" s="433"/>
      <c r="AD2412" s="416"/>
      <c r="AE2412" s="416"/>
      <c r="AF2412" s="416"/>
      <c r="AG2412" s="416"/>
      <c r="AH2412" s="416"/>
      <c r="AI2412" s="416"/>
      <c r="AJ2412" s="416"/>
      <c r="AK2412" s="416"/>
      <c r="AL2412" s="290"/>
      <c r="AM2412" s="290"/>
      <c r="AN2412" s="290"/>
      <c r="AO2412" s="290"/>
    </row>
    <row r="2413" spans="1:41" s="378" customFormat="1" ht="9" customHeight="1">
      <c r="A2413" s="429"/>
      <c r="B2413" s="429"/>
      <c r="C2413" s="474"/>
      <c r="D2413" s="502"/>
      <c r="E2413" s="502"/>
      <c r="F2413" s="502"/>
      <c r="G2413" s="502"/>
      <c r="H2413" s="502"/>
      <c r="I2413" s="502"/>
      <c r="J2413" s="512"/>
      <c r="M2413" s="384"/>
      <c r="N2413" s="384"/>
      <c r="O2413" s="384"/>
      <c r="P2413" s="380"/>
      <c r="Q2413" s="429"/>
      <c r="R2413" s="432" t="str">
        <f t="shared" ref="R2413:R2433" si="151">R$2336</f>
        <v>DELETE</v>
      </c>
      <c r="S2413" s="416"/>
      <c r="T2413" s="416"/>
      <c r="U2413" s="416"/>
      <c r="V2413" s="416"/>
      <c r="W2413" s="416"/>
      <c r="X2413" s="416"/>
      <c r="Y2413" s="416"/>
      <c r="Z2413" s="416"/>
      <c r="AA2413" s="416"/>
      <c r="AB2413" s="422"/>
      <c r="AC2413" s="433"/>
      <c r="AD2413" s="416"/>
      <c r="AE2413" s="416"/>
      <c r="AF2413" s="416"/>
      <c r="AG2413" s="416"/>
      <c r="AH2413" s="416"/>
      <c r="AI2413" s="416"/>
      <c r="AJ2413" s="416"/>
      <c r="AK2413" s="416"/>
      <c r="AL2413" s="290"/>
      <c r="AM2413" s="290"/>
      <c r="AN2413" s="290"/>
      <c r="AO2413" s="290"/>
    </row>
    <row r="2414" spans="1:41" s="378" customFormat="1" ht="9" customHeight="1">
      <c r="A2414" s="429"/>
      <c r="B2414" s="429"/>
      <c r="C2414" s="474"/>
      <c r="D2414" s="502"/>
      <c r="E2414" s="502"/>
      <c r="F2414" s="502"/>
      <c r="G2414" s="502"/>
      <c r="H2414" s="502"/>
      <c r="I2414" s="502"/>
      <c r="J2414" s="512"/>
      <c r="M2414" s="381"/>
      <c r="N2414" s="381"/>
      <c r="O2414" s="381"/>
      <c r="P2414" s="380"/>
      <c r="Q2414" s="429"/>
      <c r="R2414" s="432" t="str">
        <f t="shared" si="151"/>
        <v>DELETE</v>
      </c>
      <c r="S2414" s="416"/>
      <c r="T2414" s="416"/>
      <c r="U2414" s="416"/>
      <c r="V2414" s="416"/>
      <c r="W2414" s="416"/>
      <c r="X2414" s="416"/>
      <c r="Y2414" s="416"/>
      <c r="Z2414" s="416"/>
      <c r="AA2414" s="416"/>
      <c r="AB2414" s="422"/>
      <c r="AC2414" s="433"/>
      <c r="AD2414" s="416"/>
      <c r="AE2414" s="416"/>
      <c r="AF2414" s="416"/>
      <c r="AG2414" s="416"/>
      <c r="AH2414" s="416"/>
      <c r="AI2414" s="416"/>
      <c r="AJ2414" s="416"/>
      <c r="AK2414" s="416"/>
      <c r="AL2414" s="290"/>
      <c r="AM2414" s="290"/>
      <c r="AN2414" s="290"/>
      <c r="AO2414" s="290"/>
    </row>
    <row r="2415" spans="1:41" s="378" customFormat="1" ht="36" customHeight="1">
      <c r="A2415" s="429"/>
      <c r="B2415" s="429"/>
      <c r="D2415" s="518" t="str">
        <f>IF((Y2415+Z2415)=3,"Operating profit/(loss)",(IF((Y2415+Z2415=4),"Operating profit","Operating loss")))</f>
        <v>Operating profit</v>
      </c>
      <c r="E2415" s="502"/>
      <c r="F2415" s="502"/>
      <c r="G2415" s="502"/>
      <c r="H2415" s="502"/>
      <c r="I2415" s="502"/>
      <c r="J2415" s="512"/>
      <c r="M2415" s="381">
        <f>SUM(S2348:S2413)</f>
        <v>0</v>
      </c>
      <c r="N2415" s="381"/>
      <c r="O2415" s="381">
        <f>SUM(U2348:U2413)</f>
        <v>0</v>
      </c>
      <c r="P2415" s="380"/>
      <c r="Q2415" s="429"/>
      <c r="R2415" s="432" t="str">
        <f t="shared" si="151"/>
        <v>DELETE</v>
      </c>
      <c r="S2415" s="416"/>
      <c r="T2415" s="416"/>
      <c r="U2415" s="416"/>
      <c r="V2415" s="416"/>
      <c r="W2415" s="416"/>
      <c r="X2415" s="416"/>
      <c r="Y2415" s="416">
        <f>IF(M2415&lt;0,1,IF(M2415=0,IF(O2415&lt;0,1,2),2))</f>
        <v>2</v>
      </c>
      <c r="Z2415" s="416">
        <f>IF(O2415&lt;0,1,IF(O2415=0,IF(M2415&lt;0,1,2),2))</f>
        <v>2</v>
      </c>
      <c r="AA2415" s="416"/>
      <c r="AB2415" s="422"/>
      <c r="AC2415" s="433"/>
      <c r="AD2415" s="416"/>
      <c r="AE2415" s="416"/>
      <c r="AF2415" s="416"/>
      <c r="AG2415" s="416"/>
      <c r="AH2415" s="416"/>
      <c r="AI2415" s="416"/>
      <c r="AJ2415" s="416"/>
      <c r="AK2415" s="416"/>
      <c r="AL2415" s="290"/>
      <c r="AM2415" s="290"/>
      <c r="AN2415" s="290"/>
      <c r="AO2415" s="290"/>
    </row>
    <row r="2416" spans="1:41" s="378" customFormat="1" ht="36" customHeight="1">
      <c r="A2416" s="429"/>
      <c r="B2416" s="429"/>
      <c r="C2416" s="474"/>
      <c r="D2416" s="512"/>
      <c r="E2416" s="502" t="s">
        <v>244</v>
      </c>
      <c r="F2416" s="502"/>
      <c r="G2416" s="502"/>
      <c r="H2416" s="502"/>
      <c r="I2416" s="502"/>
      <c r="J2416" s="512"/>
      <c r="M2416" s="381"/>
      <c r="N2416" s="381"/>
      <c r="O2416" s="381"/>
      <c r="P2416" s="380"/>
      <c r="Q2416" s="429"/>
      <c r="R2416" s="432" t="str">
        <f t="shared" si="151"/>
        <v>DELETE</v>
      </c>
      <c r="S2416" s="416"/>
      <c r="T2416" s="416"/>
      <c r="U2416" s="416"/>
      <c r="V2416" s="416"/>
      <c r="W2416" s="416"/>
      <c r="X2416" s="416"/>
      <c r="Y2416" s="416"/>
      <c r="Z2416" s="416"/>
      <c r="AA2416" s="416"/>
      <c r="AB2416" s="422"/>
      <c r="AC2416" s="433"/>
      <c r="AD2416" s="416"/>
      <c r="AE2416" s="416"/>
      <c r="AF2416" s="416"/>
      <c r="AG2416" s="416"/>
      <c r="AH2416" s="416"/>
      <c r="AI2416" s="416"/>
      <c r="AJ2416" s="416"/>
      <c r="AK2416" s="416"/>
      <c r="AL2416" s="290"/>
      <c r="AM2416" s="290"/>
      <c r="AN2416" s="290"/>
      <c r="AO2416" s="290"/>
    </row>
    <row r="2417" spans="1:41" s="378" customFormat="1" ht="36" customHeight="1">
      <c r="A2417" s="429"/>
      <c r="B2417" s="429"/>
      <c r="C2417" s="474"/>
      <c r="D2417" s="502"/>
      <c r="E2417" s="502"/>
      <c r="F2417" s="502"/>
      <c r="G2417" s="502"/>
      <c r="H2417" s="502"/>
      <c r="I2417" s="502"/>
      <c r="J2417" s="512"/>
      <c r="M2417" s="381"/>
      <c r="N2417" s="381"/>
      <c r="O2417" s="381"/>
      <c r="P2417" s="380"/>
      <c r="Q2417" s="429"/>
      <c r="R2417" s="432" t="str">
        <f t="shared" si="151"/>
        <v>DELETE</v>
      </c>
      <c r="S2417" s="416"/>
      <c r="T2417" s="416"/>
      <c r="U2417" s="416"/>
      <c r="V2417" s="416"/>
      <c r="W2417" s="416"/>
      <c r="X2417" s="416"/>
      <c r="Y2417" s="416"/>
      <c r="Z2417" s="416"/>
      <c r="AA2417" s="416"/>
      <c r="AB2417" s="422"/>
      <c r="AC2417" s="433"/>
      <c r="AD2417" s="416"/>
      <c r="AE2417" s="416"/>
      <c r="AF2417" s="416"/>
      <c r="AG2417" s="416"/>
      <c r="AH2417" s="416"/>
      <c r="AI2417" s="416"/>
      <c r="AJ2417" s="416"/>
      <c r="AK2417" s="416"/>
      <c r="AL2417" s="290"/>
      <c r="AM2417" s="290"/>
      <c r="AN2417" s="290"/>
      <c r="AO2417" s="290"/>
    </row>
    <row r="2418" spans="1:41" s="378" customFormat="1" ht="36" customHeight="1">
      <c r="A2418" s="429"/>
      <c r="B2418" s="429"/>
      <c r="C2418" s="474"/>
      <c r="D2418" s="502"/>
      <c r="E2418" s="502"/>
      <c r="F2418" s="502"/>
      <c r="G2418" s="502"/>
      <c r="H2418" s="502"/>
      <c r="I2418" s="502"/>
      <c r="J2418" s="512"/>
      <c r="M2418" s="381"/>
      <c r="N2418" s="381"/>
      <c r="O2418" s="381"/>
      <c r="P2418" s="380"/>
      <c r="Q2418" s="429"/>
      <c r="R2418" s="432" t="str">
        <f t="shared" si="151"/>
        <v>DELETE</v>
      </c>
      <c r="S2418" s="416"/>
      <c r="T2418" s="416"/>
      <c r="U2418" s="416"/>
      <c r="V2418" s="416"/>
      <c r="W2418" s="416"/>
      <c r="X2418" s="416"/>
      <c r="Y2418" s="416"/>
      <c r="Z2418" s="416"/>
      <c r="AA2418" s="416"/>
      <c r="AB2418" s="422"/>
      <c r="AC2418" s="433"/>
      <c r="AD2418" s="416"/>
      <c r="AE2418" s="416"/>
      <c r="AF2418" s="416"/>
      <c r="AG2418" s="416"/>
      <c r="AH2418" s="416"/>
      <c r="AI2418" s="416"/>
      <c r="AJ2418" s="416"/>
      <c r="AK2418" s="416"/>
      <c r="AL2418" s="290"/>
      <c r="AM2418" s="290"/>
      <c r="AN2418" s="290"/>
      <c r="AO2418" s="290"/>
    </row>
    <row r="2419" spans="1:41" s="378" customFormat="1" ht="36" customHeight="1">
      <c r="A2419" s="429"/>
      <c r="B2419" s="429"/>
      <c r="C2419" s="474"/>
      <c r="D2419" s="502"/>
      <c r="E2419" s="502"/>
      <c r="F2419" s="502"/>
      <c r="G2419" s="502"/>
      <c r="H2419" s="502"/>
      <c r="I2419" s="502"/>
      <c r="J2419" s="512"/>
      <c r="M2419" s="399"/>
      <c r="N2419" s="399"/>
      <c r="O2419" s="399"/>
      <c r="P2419" s="426"/>
      <c r="Q2419" s="429"/>
      <c r="R2419" s="432" t="str">
        <f t="shared" si="151"/>
        <v>DELETE</v>
      </c>
      <c r="S2419" s="416"/>
      <c r="T2419" s="416"/>
      <c r="U2419" s="416"/>
      <c r="V2419" s="416"/>
      <c r="W2419" s="416"/>
      <c r="X2419" s="416"/>
      <c r="Y2419" s="416"/>
      <c r="Z2419" s="416"/>
      <c r="AA2419" s="416"/>
      <c r="AB2419" s="422"/>
      <c r="AC2419" s="433"/>
      <c r="AD2419" s="416"/>
      <c r="AE2419" s="416"/>
      <c r="AF2419" s="416"/>
      <c r="AG2419" s="416"/>
      <c r="AH2419" s="416"/>
      <c r="AI2419" s="416"/>
      <c r="AJ2419" s="416"/>
      <c r="AK2419" s="416"/>
      <c r="AL2419" s="290"/>
      <c r="AM2419" s="290"/>
      <c r="AN2419" s="290"/>
      <c r="AO2419" s="290"/>
    </row>
    <row r="2420" spans="1:41" s="378" customFormat="1" ht="36" customHeight="1">
      <c r="A2420" s="429"/>
      <c r="B2420" s="429"/>
      <c r="C2420" s="474"/>
      <c r="D2420" s="502"/>
      <c r="E2420" s="502"/>
      <c r="F2420" s="502"/>
      <c r="G2420" s="502"/>
      <c r="H2420" s="502"/>
      <c r="I2420" s="502"/>
      <c r="J2420" s="512"/>
      <c r="M2420" s="381"/>
      <c r="N2420" s="381"/>
      <c r="O2420" s="381"/>
      <c r="P2420" s="380"/>
      <c r="Q2420" s="429"/>
      <c r="R2420" s="432" t="str">
        <f t="shared" si="151"/>
        <v>DELETE</v>
      </c>
      <c r="S2420" s="416"/>
      <c r="T2420" s="416"/>
      <c r="U2420" s="416"/>
      <c r="V2420" s="416"/>
      <c r="W2420" s="416"/>
      <c r="X2420" s="416"/>
      <c r="Y2420" s="416"/>
      <c r="Z2420" s="416"/>
      <c r="AA2420" s="416"/>
      <c r="AB2420" s="422"/>
      <c r="AC2420" s="433"/>
      <c r="AD2420" s="416"/>
      <c r="AE2420" s="416"/>
      <c r="AF2420" s="416"/>
      <c r="AG2420" s="416"/>
      <c r="AH2420" s="416"/>
      <c r="AI2420" s="416"/>
      <c r="AJ2420" s="416"/>
      <c r="AK2420" s="416"/>
      <c r="AL2420" s="290"/>
      <c r="AM2420" s="290"/>
      <c r="AN2420" s="290"/>
      <c r="AO2420" s="290"/>
    </row>
    <row r="2421" spans="1:41" s="378" customFormat="1" ht="36" customHeight="1">
      <c r="A2421" s="429"/>
      <c r="B2421" s="429"/>
      <c r="C2421" s="474"/>
      <c r="D2421" s="502"/>
      <c r="E2421" s="502"/>
      <c r="F2421" s="502"/>
      <c r="G2421" s="502"/>
      <c r="H2421" s="502"/>
      <c r="I2421" s="502"/>
      <c r="J2421" s="512"/>
      <c r="M2421" s="381"/>
      <c r="N2421" s="381"/>
      <c r="O2421" s="381" t="s">
        <v>102</v>
      </c>
      <c r="P2421" s="380"/>
      <c r="Q2421" s="378">
        <f>MAX($Q$2336:Q2420)+1</f>
        <v>2</v>
      </c>
      <c r="R2421" s="432" t="str">
        <f t="shared" si="151"/>
        <v>DELETE</v>
      </c>
      <c r="S2421" s="416"/>
      <c r="T2421" s="416"/>
      <c r="U2421" s="416"/>
      <c r="V2421" s="416"/>
      <c r="W2421" s="416"/>
      <c r="X2421" s="416"/>
      <c r="Y2421" s="416"/>
      <c r="Z2421" s="416"/>
      <c r="AA2421" s="416"/>
      <c r="AB2421" s="422"/>
      <c r="AC2421" s="433"/>
      <c r="AD2421" s="416"/>
      <c r="AE2421" s="416"/>
      <c r="AF2421" s="416"/>
      <c r="AG2421" s="416"/>
      <c r="AH2421" s="416"/>
      <c r="AI2421" s="416"/>
      <c r="AJ2421" s="416"/>
      <c r="AK2421" s="416"/>
      <c r="AL2421" s="290"/>
      <c r="AM2421" s="290"/>
      <c r="AN2421" s="290"/>
      <c r="AO2421" s="290"/>
    </row>
    <row r="2422" spans="1:41" s="378" customFormat="1" ht="36" customHeight="1">
      <c r="A2422" s="429"/>
      <c r="B2422" s="429"/>
      <c r="C2422" s="474"/>
      <c r="D2422" s="501" t="str">
        <f>Criteria!E9</f>
        <v>ABC PARTNERSHIP</v>
      </c>
      <c r="E2422" s="502"/>
      <c r="F2422" s="502"/>
      <c r="G2422" s="502"/>
      <c r="H2422" s="502"/>
      <c r="I2422" s="502"/>
      <c r="J2422" s="512"/>
      <c r="M2422" s="381"/>
      <c r="N2422" s="381"/>
      <c r="R2422" s="432" t="str">
        <f t="shared" si="151"/>
        <v>DELETE</v>
      </c>
      <c r="S2422" s="416"/>
      <c r="T2422" s="416"/>
      <c r="U2422" s="416"/>
      <c r="V2422" s="416"/>
      <c r="W2422" s="416"/>
      <c r="X2422" s="416"/>
      <c r="Y2422" s="416"/>
      <c r="Z2422" s="416"/>
      <c r="AA2422" s="416"/>
      <c r="AB2422" s="422"/>
      <c r="AC2422" s="433"/>
      <c r="AD2422" s="416"/>
      <c r="AE2422" s="416"/>
      <c r="AF2422" s="416"/>
      <c r="AG2422" s="416"/>
      <c r="AH2422" s="416"/>
      <c r="AI2422" s="416"/>
      <c r="AJ2422" s="416"/>
      <c r="AK2422" s="416"/>
      <c r="AL2422" s="290"/>
      <c r="AM2422" s="290"/>
      <c r="AN2422" s="290"/>
      <c r="AO2422" s="290"/>
    </row>
    <row r="2423" spans="1:41" s="378" customFormat="1" ht="36" customHeight="1">
      <c r="A2423" s="429"/>
      <c r="B2423" s="429"/>
      <c r="C2423" s="474"/>
      <c r="D2423" s="501" t="str">
        <f>CONCATENATE("T/A ",Criteria!E16)</f>
        <v xml:space="preserve">T/A </v>
      </c>
      <c r="E2423" s="502"/>
      <c r="F2423" s="502"/>
      <c r="G2423" s="502"/>
      <c r="H2423" s="502"/>
      <c r="I2423" s="502"/>
      <c r="J2423" s="512"/>
      <c r="M2423" s="381"/>
      <c r="N2423" s="381"/>
      <c r="O2423" s="381"/>
      <c r="P2423" s="380"/>
      <c r="Q2423" s="429"/>
      <c r="R2423" s="432" t="str">
        <f t="shared" si="151"/>
        <v>DELETE</v>
      </c>
      <c r="S2423" s="416"/>
      <c r="T2423" s="416"/>
      <c r="U2423" s="416"/>
      <c r="V2423" s="416"/>
      <c r="W2423" s="416"/>
      <c r="X2423" s="416"/>
      <c r="Y2423" s="416"/>
      <c r="Z2423" s="416"/>
      <c r="AA2423" s="416"/>
      <c r="AB2423" s="422"/>
      <c r="AC2423" s="433"/>
      <c r="AD2423" s="416"/>
      <c r="AE2423" s="416"/>
      <c r="AF2423" s="416"/>
      <c r="AG2423" s="416"/>
      <c r="AH2423" s="416"/>
      <c r="AI2423" s="416"/>
      <c r="AJ2423" s="416"/>
      <c r="AK2423" s="416"/>
      <c r="AL2423" s="290"/>
      <c r="AM2423" s="290"/>
      <c r="AN2423" s="290"/>
      <c r="AO2423" s="290"/>
    </row>
    <row r="2424" spans="1:41" s="378" customFormat="1" ht="36" customHeight="1">
      <c r="A2424" s="429"/>
      <c r="B2424" s="429"/>
      <c r="C2424" s="474"/>
      <c r="D2424" s="502"/>
      <c r="E2424" s="502"/>
      <c r="F2424" s="502"/>
      <c r="G2424" s="502"/>
      <c r="H2424" s="502"/>
      <c r="I2424" s="502"/>
      <c r="J2424" s="512"/>
      <c r="M2424" s="381"/>
      <c r="N2424" s="381"/>
      <c r="O2424" s="381"/>
      <c r="P2424" s="380"/>
      <c r="Q2424" s="429"/>
      <c r="R2424" s="432" t="str">
        <f t="shared" si="151"/>
        <v>DELETE</v>
      </c>
      <c r="S2424" s="416"/>
      <c r="T2424" s="416"/>
      <c r="U2424" s="416"/>
      <c r="V2424" s="416"/>
      <c r="W2424" s="416"/>
      <c r="X2424" s="416"/>
      <c r="Y2424" s="416"/>
      <c r="Z2424" s="416"/>
      <c r="AA2424" s="416"/>
      <c r="AB2424" s="422"/>
      <c r="AC2424" s="433"/>
      <c r="AD2424" s="416"/>
      <c r="AE2424" s="416"/>
      <c r="AF2424" s="416"/>
      <c r="AG2424" s="416"/>
      <c r="AH2424" s="416"/>
      <c r="AI2424" s="416"/>
      <c r="AJ2424" s="416"/>
      <c r="AK2424" s="416"/>
      <c r="AL2424" s="290"/>
      <c r="AM2424" s="290"/>
      <c r="AN2424" s="290"/>
      <c r="AO2424" s="290"/>
    </row>
    <row r="2425" spans="1:41" s="378" customFormat="1" ht="36" customHeight="1">
      <c r="A2425" s="429"/>
      <c r="B2425" s="429"/>
      <c r="C2425" s="474"/>
      <c r="D2425" s="501" t="s">
        <v>98</v>
      </c>
      <c r="E2425" s="502"/>
      <c r="F2425" s="502"/>
      <c r="G2425" s="502"/>
      <c r="H2425" s="502"/>
      <c r="I2425" s="502"/>
      <c r="J2425" s="512"/>
      <c r="M2425" s="381"/>
      <c r="N2425" s="381"/>
      <c r="O2425" s="381"/>
      <c r="P2425" s="380"/>
      <c r="Q2425" s="429"/>
      <c r="R2425" s="432" t="str">
        <f t="shared" si="151"/>
        <v>DELETE</v>
      </c>
      <c r="S2425" s="416"/>
      <c r="T2425" s="416"/>
      <c r="U2425" s="416"/>
      <c r="V2425" s="416"/>
      <c r="W2425" s="416"/>
      <c r="X2425" s="416"/>
      <c r="Y2425" s="416"/>
      <c r="Z2425" s="416"/>
      <c r="AA2425" s="416"/>
      <c r="AB2425" s="422"/>
      <c r="AC2425" s="433"/>
      <c r="AD2425" s="416"/>
      <c r="AE2425" s="416"/>
      <c r="AF2425" s="416"/>
      <c r="AG2425" s="416"/>
      <c r="AH2425" s="416"/>
      <c r="AI2425" s="416"/>
      <c r="AJ2425" s="416"/>
      <c r="AK2425" s="416"/>
      <c r="AL2425" s="290"/>
      <c r="AM2425" s="290"/>
      <c r="AN2425" s="290"/>
      <c r="AO2425" s="290"/>
    </row>
    <row r="2426" spans="1:41" s="378" customFormat="1" ht="36" customHeight="1">
      <c r="A2426" s="429"/>
      <c r="B2426" s="429"/>
      <c r="C2426" s="474"/>
      <c r="D2426" s="501" t="str">
        <f>D2343</f>
        <v>28 FEBRUARY 2026</v>
      </c>
      <c r="E2426" s="502"/>
      <c r="F2426" s="502"/>
      <c r="G2426" s="502"/>
      <c r="H2426" s="512"/>
      <c r="I2426" s="502"/>
      <c r="J2426" s="502" t="s">
        <v>107</v>
      </c>
      <c r="M2426" s="381"/>
      <c r="N2426" s="381"/>
      <c r="O2426" s="381"/>
      <c r="P2426" s="380"/>
      <c r="Q2426" s="429"/>
      <c r="R2426" s="432" t="str">
        <f t="shared" si="151"/>
        <v>DELETE</v>
      </c>
      <c r="S2426" s="416"/>
      <c r="T2426" s="416"/>
      <c r="U2426" s="416"/>
      <c r="V2426" s="416"/>
      <c r="W2426" s="416"/>
      <c r="X2426" s="416"/>
      <c r="Y2426" s="416"/>
      <c r="Z2426" s="416"/>
      <c r="AA2426" s="416"/>
      <c r="AB2426" s="422"/>
      <c r="AC2426" s="433"/>
      <c r="AD2426" s="416"/>
      <c r="AE2426" s="416"/>
      <c r="AF2426" s="416"/>
      <c r="AG2426" s="416"/>
      <c r="AH2426" s="416"/>
      <c r="AI2426" s="416"/>
      <c r="AJ2426" s="416"/>
      <c r="AK2426" s="416"/>
      <c r="AL2426" s="290"/>
      <c r="AM2426" s="290"/>
      <c r="AN2426" s="290"/>
      <c r="AO2426" s="290"/>
    </row>
    <row r="2427" spans="1:41" s="378" customFormat="1" ht="36" customHeight="1">
      <c r="A2427" s="429"/>
      <c r="B2427" s="429"/>
      <c r="C2427" s="474"/>
      <c r="D2427" s="502"/>
      <c r="E2427" s="502"/>
      <c r="F2427" s="502"/>
      <c r="G2427" s="502"/>
      <c r="H2427" s="502"/>
      <c r="I2427" s="502"/>
      <c r="J2427" s="512"/>
      <c r="K2427" s="390"/>
      <c r="L2427" s="390"/>
      <c r="M2427" s="384"/>
      <c r="N2427" s="384"/>
      <c r="O2427" s="384"/>
      <c r="P2427" s="380"/>
      <c r="Q2427" s="429"/>
      <c r="R2427" s="432" t="str">
        <f t="shared" si="151"/>
        <v>DELETE</v>
      </c>
      <c r="S2427" s="416"/>
      <c r="T2427" s="416"/>
      <c r="U2427" s="416"/>
      <c r="V2427" s="416"/>
      <c r="W2427" s="416"/>
      <c r="X2427" s="416"/>
      <c r="Y2427" s="416"/>
      <c r="Z2427" s="416"/>
      <c r="AA2427" s="416"/>
      <c r="AB2427" s="422"/>
      <c r="AC2427" s="433"/>
      <c r="AD2427" s="416"/>
      <c r="AE2427" s="416"/>
      <c r="AF2427" s="416"/>
      <c r="AG2427" s="416"/>
      <c r="AH2427" s="416"/>
      <c r="AI2427" s="416"/>
      <c r="AJ2427" s="416"/>
      <c r="AK2427" s="416"/>
      <c r="AL2427" s="290"/>
      <c r="AM2427" s="290"/>
      <c r="AN2427" s="290"/>
      <c r="AO2427" s="290"/>
    </row>
    <row r="2428" spans="1:41" s="378" customFormat="1" ht="36" customHeight="1">
      <c r="A2428" s="429"/>
      <c r="B2428" s="429"/>
      <c r="C2428" s="474"/>
      <c r="D2428" s="515"/>
      <c r="E2428" s="515"/>
      <c r="F2428" s="515"/>
      <c r="G2428" s="515"/>
      <c r="H2428" s="515"/>
      <c r="I2428" s="515"/>
      <c r="J2428" s="526"/>
      <c r="K2428" s="429"/>
      <c r="L2428" s="429"/>
      <c r="M2428" s="449"/>
      <c r="N2428" s="449"/>
      <c r="O2428" s="449"/>
      <c r="P2428" s="401"/>
      <c r="Q2428" s="442"/>
      <c r="R2428" s="432" t="str">
        <f t="shared" si="151"/>
        <v>DELETE</v>
      </c>
      <c r="S2428" s="416"/>
      <c r="T2428" s="416"/>
      <c r="U2428" s="416"/>
      <c r="V2428" s="416"/>
      <c r="W2428" s="416"/>
      <c r="X2428" s="416"/>
      <c r="Y2428" s="416"/>
      <c r="Z2428" s="416"/>
      <c r="AA2428" s="416"/>
      <c r="AB2428" s="422"/>
      <c r="AC2428" s="433"/>
      <c r="AD2428" s="416"/>
      <c r="AE2428" s="416"/>
      <c r="AF2428" s="416"/>
      <c r="AG2428" s="416"/>
      <c r="AH2428" s="416"/>
      <c r="AI2428" s="416"/>
      <c r="AJ2428" s="416"/>
      <c r="AK2428" s="416"/>
      <c r="AL2428" s="290"/>
      <c r="AM2428" s="290"/>
      <c r="AN2428" s="290"/>
      <c r="AO2428" s="290"/>
    </row>
    <row r="2429" spans="1:41" s="378" customFormat="1" ht="36" customHeight="1">
      <c r="A2429" s="429"/>
      <c r="B2429" s="429"/>
      <c r="C2429" s="474"/>
      <c r="D2429" s="502"/>
      <c r="E2429" s="502"/>
      <c r="F2429" s="502"/>
      <c r="G2429" s="502"/>
      <c r="H2429" s="502"/>
      <c r="I2429" s="502"/>
      <c r="J2429" s="512"/>
      <c r="K2429" s="378" t="s">
        <v>1025</v>
      </c>
      <c r="M2429" s="379">
        <f>Criteria!E20</f>
        <v>2026</v>
      </c>
      <c r="N2429" s="379"/>
      <c r="O2429" s="379">
        <f>Criteria!E25</f>
        <v>2025</v>
      </c>
      <c r="P2429" s="380"/>
      <c r="Q2429" s="429"/>
      <c r="R2429" s="432" t="str">
        <f t="shared" si="151"/>
        <v>DELETE</v>
      </c>
      <c r="S2429" s="416"/>
      <c r="T2429" s="416"/>
      <c r="U2429" s="416"/>
      <c r="V2429" s="416"/>
      <c r="W2429" s="416"/>
      <c r="X2429" s="416"/>
      <c r="Y2429" s="416"/>
      <c r="Z2429" s="416"/>
      <c r="AA2429" s="416"/>
      <c r="AB2429" s="422"/>
      <c r="AC2429" s="433"/>
      <c r="AD2429" s="416"/>
      <c r="AE2429" s="416"/>
      <c r="AF2429" s="416"/>
      <c r="AG2429" s="416"/>
      <c r="AH2429" s="416"/>
      <c r="AI2429" s="416"/>
      <c r="AJ2429" s="416"/>
      <c r="AK2429" s="416"/>
      <c r="AL2429" s="290"/>
      <c r="AM2429" s="290"/>
      <c r="AN2429" s="290"/>
      <c r="AO2429" s="290"/>
    </row>
    <row r="2430" spans="1:41" s="378" customFormat="1" ht="36" customHeight="1">
      <c r="A2430" s="429"/>
      <c r="B2430" s="429"/>
      <c r="C2430" s="474"/>
      <c r="D2430" s="502"/>
      <c r="E2430" s="502"/>
      <c r="F2430" s="502"/>
      <c r="G2430" s="502"/>
      <c r="H2430" s="502"/>
      <c r="I2430" s="502"/>
      <c r="J2430" s="512"/>
      <c r="M2430" s="381"/>
      <c r="N2430" s="381"/>
      <c r="O2430" s="381"/>
      <c r="P2430" s="380"/>
      <c r="Q2430" s="429"/>
      <c r="R2430" s="432" t="str">
        <f t="shared" si="151"/>
        <v>DELETE</v>
      </c>
      <c r="S2430" s="416"/>
      <c r="T2430" s="416"/>
      <c r="U2430" s="416"/>
      <c r="V2430" s="416"/>
      <c r="W2430" s="416"/>
      <c r="X2430" s="416"/>
      <c r="Y2430" s="416"/>
      <c r="Z2430" s="416"/>
      <c r="AA2430" s="416"/>
      <c r="AB2430" s="422"/>
      <c r="AC2430" s="433"/>
      <c r="AD2430" s="416"/>
      <c r="AE2430" s="416"/>
      <c r="AF2430" s="416"/>
      <c r="AG2430" s="416"/>
      <c r="AH2430" s="416"/>
      <c r="AI2430" s="416"/>
      <c r="AJ2430" s="416"/>
      <c r="AK2430" s="416"/>
      <c r="AL2430" s="290"/>
      <c r="AM2430" s="290"/>
      <c r="AN2430" s="290"/>
      <c r="AO2430" s="290"/>
    </row>
    <row r="2431" spans="1:41" s="378" customFormat="1" ht="36" customHeight="1">
      <c r="A2431" s="429"/>
      <c r="B2431" s="429"/>
      <c r="D2431" s="518" t="str">
        <f>IF((Y2431+Z2431)=3,"Operating profit/(loss)",(IF((Y2431+Z2431=4),"Operating profit","Operating loss")))</f>
        <v>Operating profit</v>
      </c>
      <c r="E2431" s="502"/>
      <c r="F2431" s="502"/>
      <c r="G2431" s="502"/>
      <c r="H2431" s="502"/>
      <c r="I2431" s="502"/>
      <c r="J2431" s="512"/>
      <c r="M2431" s="381">
        <f>SUM(S2348:S2412)</f>
        <v>0</v>
      </c>
      <c r="N2431" s="381"/>
      <c r="O2431" s="381">
        <f>SUM(U2348:U2412)</f>
        <v>0</v>
      </c>
      <c r="P2431" s="380"/>
      <c r="Q2431" s="429"/>
      <c r="R2431" s="432" t="str">
        <f t="shared" si="151"/>
        <v>DELETE</v>
      </c>
      <c r="S2431" s="416"/>
      <c r="T2431" s="416"/>
      <c r="U2431" s="416"/>
      <c r="V2431" s="416" t="b">
        <f>M2431=M2415</f>
        <v>1</v>
      </c>
      <c r="W2431" s="416"/>
      <c r="X2431" s="416" t="b">
        <f>O2431=O2415</f>
        <v>1</v>
      </c>
      <c r="Y2431" s="416">
        <f>IF(M2431&lt;0,1,IF(M2431=0,IF(O2431&lt;0,1,2),2))</f>
        <v>2</v>
      </c>
      <c r="Z2431" s="416">
        <f>IF(O2431&lt;0,1,IF(O2431=0,IF(M2431&lt;0,1,2),2))</f>
        <v>2</v>
      </c>
      <c r="AA2431" s="416"/>
      <c r="AB2431" s="422"/>
      <c r="AC2431" s="433"/>
      <c r="AD2431" s="416"/>
      <c r="AE2431" s="416"/>
      <c r="AF2431" s="416"/>
      <c r="AG2431" s="416"/>
      <c r="AH2431" s="416"/>
      <c r="AI2431" s="416"/>
      <c r="AJ2431" s="416"/>
      <c r="AK2431" s="416"/>
      <c r="AL2431" s="290"/>
      <c r="AM2431" s="290"/>
      <c r="AN2431" s="290"/>
      <c r="AO2431" s="290"/>
    </row>
    <row r="2432" spans="1:41" s="378" customFormat="1" ht="36" customHeight="1">
      <c r="A2432" s="429"/>
      <c r="B2432" s="429"/>
      <c r="C2432" s="474"/>
      <c r="D2432" s="512"/>
      <c r="E2432" s="502" t="s">
        <v>245</v>
      </c>
      <c r="F2432" s="502"/>
      <c r="G2432" s="502"/>
      <c r="H2432" s="502"/>
      <c r="I2432" s="502"/>
      <c r="J2432" s="512"/>
      <c r="M2432" s="381"/>
      <c r="N2432" s="381"/>
      <c r="O2432" s="381"/>
      <c r="P2432" s="380"/>
      <c r="Q2432" s="429"/>
      <c r="R2432" s="432" t="str">
        <f t="shared" si="151"/>
        <v>DELETE</v>
      </c>
      <c r="S2432" s="416"/>
      <c r="T2432" s="416"/>
      <c r="U2432" s="416"/>
      <c r="V2432" s="416"/>
      <c r="W2432" s="416"/>
      <c r="X2432" s="416"/>
      <c r="Y2432" s="416"/>
      <c r="Z2432" s="416"/>
      <c r="AA2432" s="416"/>
      <c r="AB2432" s="422"/>
      <c r="AC2432" s="433"/>
      <c r="AD2432" s="416"/>
      <c r="AE2432" s="416"/>
      <c r="AF2432" s="416"/>
      <c r="AG2432" s="416"/>
      <c r="AH2432" s="416"/>
      <c r="AI2432" s="416"/>
      <c r="AJ2432" s="416"/>
      <c r="AK2432" s="416"/>
      <c r="AL2432" s="290"/>
      <c r="AM2432" s="290"/>
      <c r="AN2432" s="290"/>
      <c r="AO2432" s="290"/>
    </row>
    <row r="2433" spans="1:41" s="378" customFormat="1" ht="36" customHeight="1">
      <c r="A2433" s="429"/>
      <c r="B2433" s="429"/>
      <c r="C2433" s="474"/>
      <c r="D2433" s="502"/>
      <c r="E2433" s="502"/>
      <c r="F2433" s="502"/>
      <c r="G2433" s="502"/>
      <c r="H2433" s="502"/>
      <c r="I2433" s="502"/>
      <c r="J2433" s="512"/>
      <c r="M2433" s="381"/>
      <c r="N2433" s="381"/>
      <c r="O2433" s="381"/>
      <c r="P2433" s="380"/>
      <c r="Q2433" s="429"/>
      <c r="R2433" s="432" t="str">
        <f t="shared" si="151"/>
        <v>DELETE</v>
      </c>
      <c r="S2433" s="416"/>
      <c r="T2433" s="416"/>
      <c r="U2433" s="416"/>
      <c r="V2433" s="416"/>
      <c r="W2433" s="416"/>
      <c r="X2433" s="416"/>
      <c r="Y2433" s="416"/>
      <c r="Z2433" s="416"/>
      <c r="AA2433" s="416"/>
      <c r="AB2433" s="422"/>
      <c r="AC2433" s="433"/>
      <c r="AD2433" s="416"/>
      <c r="AE2433" s="416"/>
      <c r="AF2433" s="416"/>
      <c r="AG2433" s="416"/>
      <c r="AH2433" s="416"/>
      <c r="AI2433" s="416"/>
      <c r="AJ2433" s="416"/>
      <c r="AK2433" s="416"/>
      <c r="AL2433" s="290"/>
      <c r="AM2433" s="290"/>
      <c r="AN2433" s="290"/>
      <c r="AO2433" s="290"/>
    </row>
    <row r="2434" spans="1:41" s="378" customFormat="1" ht="36" customHeight="1">
      <c r="A2434" s="429"/>
      <c r="B2434" s="429"/>
      <c r="D2434" s="501" t="s">
        <v>1048</v>
      </c>
      <c r="E2434" s="502"/>
      <c r="F2434" s="502"/>
      <c r="G2434" s="502"/>
      <c r="H2434" s="502"/>
      <c r="I2434" s="502"/>
      <c r="J2434" s="512"/>
      <c r="M2434" s="381">
        <f>SUM(M2437:M2469)</f>
        <v>0</v>
      </c>
      <c r="N2434" s="381"/>
      <c r="O2434" s="381">
        <f>SUM(O2437:O2469)</f>
        <v>0</v>
      </c>
      <c r="P2434" s="380"/>
      <c r="Q2434" s="429"/>
      <c r="R2434" s="432" t="str">
        <f t="shared" ref="R2434" si="152">IF(R$2336="DELETE","DELETE",IF(M2434+O2434=0,"DELETE"," "))</f>
        <v>DELETE</v>
      </c>
      <c r="S2434" s="419">
        <f>-M2434</f>
        <v>0</v>
      </c>
      <c r="T2434" s="419"/>
      <c r="U2434" s="419">
        <f>-O2434</f>
        <v>0</v>
      </c>
      <c r="V2434" s="419"/>
      <c r="W2434" s="419"/>
      <c r="X2434" s="419"/>
      <c r="Y2434" s="416"/>
      <c r="Z2434" s="416"/>
      <c r="AA2434" s="416"/>
      <c r="AB2434" s="422"/>
      <c r="AC2434" s="433"/>
      <c r="AD2434" s="416"/>
      <c r="AE2434" s="416"/>
      <c r="AF2434" s="416"/>
      <c r="AG2434" s="416"/>
      <c r="AH2434" s="416"/>
      <c r="AI2434" s="416"/>
      <c r="AJ2434" s="416"/>
      <c r="AK2434" s="416"/>
      <c r="AL2434" s="290"/>
      <c r="AM2434" s="290"/>
      <c r="AN2434" s="290"/>
      <c r="AO2434" s="290"/>
    </row>
    <row r="2435" spans="1:41" s="378" customFormat="1" ht="9" customHeight="1">
      <c r="A2435" s="429"/>
      <c r="B2435" s="429"/>
      <c r="C2435" s="474"/>
      <c r="D2435" s="502"/>
      <c r="E2435" s="502"/>
      <c r="F2435" s="502"/>
      <c r="G2435" s="502"/>
      <c r="H2435" s="502"/>
      <c r="I2435" s="502"/>
      <c r="J2435" s="512"/>
      <c r="M2435" s="381"/>
      <c r="N2435" s="381"/>
      <c r="O2435" s="381"/>
      <c r="P2435" s="380"/>
      <c r="Q2435" s="429"/>
      <c r="R2435" s="432" t="str">
        <f>R2434</f>
        <v>DELETE</v>
      </c>
      <c r="S2435" s="416"/>
      <c r="T2435" s="416"/>
      <c r="U2435" s="416"/>
      <c r="V2435" s="416"/>
      <c r="W2435" s="416"/>
      <c r="X2435" s="416"/>
      <c r="Y2435" s="416"/>
      <c r="Z2435" s="416"/>
      <c r="AA2435" s="416"/>
      <c r="AB2435" s="422"/>
      <c r="AC2435" s="433"/>
      <c r="AD2435" s="416"/>
      <c r="AE2435" s="416"/>
      <c r="AF2435" s="416"/>
      <c r="AG2435" s="416"/>
      <c r="AH2435" s="416"/>
      <c r="AI2435" s="416"/>
      <c r="AJ2435" s="416"/>
      <c r="AK2435" s="416"/>
      <c r="AL2435" s="290"/>
      <c r="AM2435" s="290"/>
      <c r="AN2435" s="290"/>
      <c r="AO2435" s="290"/>
    </row>
    <row r="2436" spans="1:41" s="378" customFormat="1" ht="9" customHeight="1">
      <c r="A2436" s="429"/>
      <c r="B2436" s="429"/>
      <c r="C2436" s="474"/>
      <c r="D2436" s="502"/>
      <c r="E2436" s="502"/>
      <c r="F2436" s="502"/>
      <c r="G2436" s="502"/>
      <c r="H2436" s="502"/>
      <c r="I2436" s="502"/>
      <c r="J2436" s="512"/>
      <c r="M2436" s="475"/>
      <c r="N2436" s="382"/>
      <c r="O2436" s="476"/>
      <c r="P2436" s="380"/>
      <c r="Q2436" s="429"/>
      <c r="R2436" s="432" t="str">
        <f>R2435</f>
        <v>DELETE</v>
      </c>
      <c r="S2436" s="416"/>
      <c r="T2436" s="416"/>
      <c r="U2436" s="416"/>
      <c r="V2436" s="416"/>
      <c r="W2436" s="416"/>
      <c r="X2436" s="416"/>
      <c r="Y2436" s="416"/>
      <c r="Z2436" s="416"/>
      <c r="AA2436" s="416"/>
      <c r="AB2436" s="422"/>
      <c r="AC2436" s="433"/>
      <c r="AD2436" s="416"/>
      <c r="AE2436" s="416"/>
      <c r="AF2436" s="416"/>
      <c r="AG2436" s="416"/>
      <c r="AH2436" s="416"/>
      <c r="AI2436" s="416"/>
      <c r="AJ2436" s="416"/>
      <c r="AK2436" s="416"/>
      <c r="AL2436" s="290"/>
      <c r="AM2436" s="290"/>
      <c r="AN2436" s="290"/>
      <c r="AO2436" s="290"/>
    </row>
    <row r="2437" spans="1:41" s="378" customFormat="1" ht="36" customHeight="1">
      <c r="A2437" s="429"/>
      <c r="B2437" s="429"/>
      <c r="C2437" s="474"/>
      <c r="D2437" s="502" t="s">
        <v>198</v>
      </c>
      <c r="E2437" s="502"/>
      <c r="F2437" s="502"/>
      <c r="G2437" s="502"/>
      <c r="H2437" s="502"/>
      <c r="I2437" s="502"/>
      <c r="J2437" s="512"/>
      <c r="M2437" s="477">
        <f>SUM(TrialBalanceC!I95:I98)</f>
        <v>0</v>
      </c>
      <c r="N2437" s="381"/>
      <c r="O2437" s="478">
        <f>SUM(TrialBalanceC!K95:K98)</f>
        <v>0</v>
      </c>
      <c r="P2437" s="380"/>
      <c r="Q2437" s="429"/>
      <c r="R2437" s="432" t="str">
        <f t="shared" ref="R2437:R2467" si="153">IF(R$2336="DELETE","DELETE",IF(M2437+O2437=0,"DELETE"," "))</f>
        <v>DELETE</v>
      </c>
      <c r="S2437" s="416"/>
      <c r="T2437" s="416"/>
      <c r="U2437" s="416"/>
      <c r="V2437" s="416"/>
      <c r="W2437" s="416"/>
      <c r="X2437" s="416"/>
      <c r="Y2437" s="416"/>
      <c r="Z2437" s="416"/>
      <c r="AA2437" s="416"/>
      <c r="AB2437" s="422"/>
      <c r="AC2437" s="433"/>
      <c r="AD2437" s="416"/>
      <c r="AE2437" s="416"/>
      <c r="AF2437" s="416"/>
      <c r="AG2437" s="416"/>
      <c r="AH2437" s="416"/>
      <c r="AI2437" s="416"/>
      <c r="AJ2437" s="416"/>
      <c r="AK2437" s="416"/>
      <c r="AL2437" s="290"/>
      <c r="AM2437" s="290"/>
      <c r="AN2437" s="290"/>
      <c r="AO2437" s="290"/>
    </row>
    <row r="2438" spans="1:41" s="378" customFormat="1" ht="36" customHeight="1">
      <c r="A2438" s="429"/>
      <c r="B2438" s="429"/>
      <c r="C2438" s="474"/>
      <c r="D2438" s="502" t="s">
        <v>202</v>
      </c>
      <c r="E2438" s="502"/>
      <c r="F2438" s="502"/>
      <c r="G2438" s="502"/>
      <c r="H2438" s="502"/>
      <c r="I2438" s="502"/>
      <c r="J2438" s="512"/>
      <c r="M2438" s="477">
        <f>TrialBalanceC!I100</f>
        <v>0</v>
      </c>
      <c r="N2438" s="381"/>
      <c r="O2438" s="478">
        <f>TrialBalanceC!K100</f>
        <v>0</v>
      </c>
      <c r="P2438" s="380"/>
      <c r="Q2438" s="429"/>
      <c r="R2438" s="432" t="str">
        <f>IF(R$2336="DELETE","DELETE",IF(M2438+O2438=0,"DELETE"," "))</f>
        <v>DELETE</v>
      </c>
      <c r="S2438" s="416"/>
      <c r="T2438" s="416"/>
      <c r="U2438" s="416"/>
      <c r="V2438" s="416"/>
      <c r="W2438" s="416"/>
      <c r="X2438" s="416"/>
      <c r="Y2438" s="416"/>
      <c r="Z2438" s="416"/>
      <c r="AA2438" s="416"/>
      <c r="AB2438" s="422"/>
      <c r="AC2438" s="433"/>
      <c r="AD2438" s="416"/>
      <c r="AE2438" s="416"/>
      <c r="AF2438" s="416"/>
      <c r="AG2438" s="416"/>
      <c r="AH2438" s="416"/>
      <c r="AI2438" s="416"/>
      <c r="AJ2438" s="416"/>
      <c r="AK2438" s="416"/>
      <c r="AL2438" s="290"/>
      <c r="AM2438" s="290"/>
      <c r="AN2438" s="290"/>
      <c r="AO2438" s="290"/>
    </row>
    <row r="2439" spans="1:41" s="378" customFormat="1" ht="36" customHeight="1">
      <c r="A2439" s="429"/>
      <c r="B2439" s="429"/>
      <c r="C2439" s="474"/>
      <c r="D2439" s="502" t="s">
        <v>200</v>
      </c>
      <c r="E2439" s="502"/>
      <c r="F2439" s="502"/>
      <c r="G2439" s="502"/>
      <c r="H2439" s="502"/>
      <c r="I2439" s="502"/>
      <c r="J2439" s="512"/>
      <c r="M2439" s="477">
        <f>TrialBalanceC!I99</f>
        <v>0</v>
      </c>
      <c r="N2439" s="381"/>
      <c r="O2439" s="478">
        <f>TrialBalanceC!K99</f>
        <v>0</v>
      </c>
      <c r="P2439" s="380"/>
      <c r="Q2439" s="429"/>
      <c r="R2439" s="432" t="str">
        <f>IF(R$2336="DELETE","DELETE",IF(M2439+O2439=0,"DELETE"," "))</f>
        <v>DELETE</v>
      </c>
      <c r="S2439" s="416"/>
      <c r="T2439" s="416"/>
      <c r="U2439" s="416"/>
      <c r="V2439" s="416"/>
      <c r="W2439" s="416"/>
      <c r="X2439" s="416"/>
      <c r="Y2439" s="416"/>
      <c r="Z2439" s="416"/>
      <c r="AA2439" s="416"/>
      <c r="AB2439" s="422"/>
      <c r="AC2439" s="433"/>
      <c r="AD2439" s="416"/>
      <c r="AE2439" s="416"/>
      <c r="AF2439" s="416"/>
      <c r="AG2439" s="416"/>
      <c r="AH2439" s="416"/>
      <c r="AI2439" s="416"/>
      <c r="AJ2439" s="416"/>
      <c r="AK2439" s="416"/>
      <c r="AL2439" s="290"/>
      <c r="AM2439" s="290"/>
      <c r="AN2439" s="290"/>
      <c r="AO2439" s="290"/>
    </row>
    <row r="2440" spans="1:41" s="378" customFormat="1" ht="36" customHeight="1">
      <c r="A2440" s="429"/>
      <c r="B2440" s="429"/>
      <c r="C2440" s="474"/>
      <c r="D2440" s="502" t="s">
        <v>246</v>
      </c>
      <c r="E2440" s="502"/>
      <c r="F2440" s="502"/>
      <c r="G2440" s="502"/>
      <c r="H2440" s="502"/>
      <c r="I2440" s="502"/>
      <c r="J2440" s="512"/>
      <c r="M2440" s="477">
        <f>TrialBalanceC!I101</f>
        <v>0</v>
      </c>
      <c r="N2440" s="381"/>
      <c r="O2440" s="478">
        <f>TrialBalanceC!K101</f>
        <v>0</v>
      </c>
      <c r="P2440" s="380"/>
      <c r="Q2440" s="429"/>
      <c r="R2440" s="432" t="str">
        <f t="shared" si="153"/>
        <v>DELETE</v>
      </c>
      <c r="S2440" s="416"/>
      <c r="T2440" s="416"/>
      <c r="U2440" s="416"/>
      <c r="V2440" s="416"/>
      <c r="W2440" s="416"/>
      <c r="X2440" s="416"/>
      <c r="Y2440" s="416"/>
      <c r="Z2440" s="416"/>
      <c r="AA2440" s="416"/>
      <c r="AB2440" s="422"/>
      <c r="AC2440" s="433"/>
      <c r="AD2440" s="416"/>
      <c r="AE2440" s="416"/>
      <c r="AF2440" s="416"/>
      <c r="AG2440" s="416"/>
      <c r="AH2440" s="416"/>
      <c r="AI2440" s="416"/>
      <c r="AJ2440" s="416"/>
      <c r="AK2440" s="416"/>
      <c r="AL2440" s="290"/>
      <c r="AM2440" s="290"/>
      <c r="AN2440" s="290"/>
      <c r="AO2440" s="290"/>
    </row>
    <row r="2441" spans="1:41" s="378" customFormat="1" ht="36" customHeight="1">
      <c r="A2441" s="429"/>
      <c r="B2441" s="429"/>
      <c r="C2441" s="474"/>
      <c r="D2441" s="502" t="s">
        <v>205</v>
      </c>
      <c r="E2441" s="502"/>
      <c r="F2441" s="502"/>
      <c r="G2441" s="502"/>
      <c r="H2441" s="502"/>
      <c r="I2441" s="502"/>
      <c r="J2441" s="512"/>
      <c r="M2441" s="477">
        <f>TrialBalanceC!I102</f>
        <v>0</v>
      </c>
      <c r="N2441" s="381"/>
      <c r="O2441" s="478">
        <f>TrialBalanceC!K102</f>
        <v>0</v>
      </c>
      <c r="P2441" s="380"/>
      <c r="Q2441" s="429"/>
      <c r="R2441" s="432" t="str">
        <f t="shared" si="153"/>
        <v>DELETE</v>
      </c>
      <c r="S2441" s="416"/>
      <c r="T2441" s="416"/>
      <c r="U2441" s="416"/>
      <c r="V2441" s="416"/>
      <c r="W2441" s="416"/>
      <c r="X2441" s="416"/>
      <c r="Y2441" s="416"/>
      <c r="Z2441" s="416"/>
      <c r="AA2441" s="416"/>
      <c r="AB2441" s="422"/>
      <c r="AC2441" s="433"/>
      <c r="AD2441" s="416"/>
      <c r="AE2441" s="416"/>
      <c r="AF2441" s="416"/>
      <c r="AG2441" s="416"/>
      <c r="AH2441" s="416"/>
      <c r="AI2441" s="416"/>
      <c r="AJ2441" s="416"/>
      <c r="AK2441" s="416"/>
      <c r="AL2441" s="290"/>
      <c r="AM2441" s="290"/>
      <c r="AN2441" s="290"/>
      <c r="AO2441" s="290"/>
    </row>
    <row r="2442" spans="1:41" s="378" customFormat="1" ht="36" customHeight="1">
      <c r="A2442" s="429"/>
      <c r="B2442" s="429"/>
      <c r="C2442" s="474"/>
      <c r="D2442" s="502" t="s">
        <v>722</v>
      </c>
      <c r="E2442" s="502"/>
      <c r="F2442" s="502"/>
      <c r="G2442" s="502"/>
      <c r="H2442" s="502"/>
      <c r="I2442" s="502"/>
      <c r="J2442" s="512"/>
      <c r="M2442" s="477">
        <f>TrialBalanceC!I103</f>
        <v>0</v>
      </c>
      <c r="N2442" s="381"/>
      <c r="O2442" s="478">
        <f>TrialBalanceC!K103</f>
        <v>0</v>
      </c>
      <c r="P2442" s="380"/>
      <c r="Q2442" s="429"/>
      <c r="R2442" s="432" t="str">
        <f t="shared" si="153"/>
        <v>DELETE</v>
      </c>
      <c r="S2442" s="416"/>
      <c r="T2442" s="416"/>
      <c r="U2442" s="416"/>
      <c r="V2442" s="416"/>
      <c r="W2442" s="416"/>
      <c r="X2442" s="416"/>
      <c r="Y2442" s="416"/>
      <c r="Z2442" s="416"/>
      <c r="AA2442" s="416"/>
      <c r="AB2442" s="422"/>
      <c r="AC2442" s="433"/>
      <c r="AD2442" s="416"/>
      <c r="AE2442" s="416"/>
      <c r="AF2442" s="416"/>
      <c r="AG2442" s="416"/>
      <c r="AH2442" s="416"/>
      <c r="AI2442" s="416"/>
      <c r="AJ2442" s="416"/>
      <c r="AK2442" s="416"/>
      <c r="AL2442" s="290"/>
      <c r="AM2442" s="290"/>
      <c r="AN2442" s="290"/>
      <c r="AO2442" s="290"/>
    </row>
    <row r="2443" spans="1:41" s="378" customFormat="1" ht="36" customHeight="1">
      <c r="A2443" s="429"/>
      <c r="B2443" s="429"/>
      <c r="C2443" s="474"/>
      <c r="D2443" s="502" t="s">
        <v>258</v>
      </c>
      <c r="E2443" s="502"/>
      <c r="F2443" s="502"/>
      <c r="G2443" s="502"/>
      <c r="H2443" s="502"/>
      <c r="I2443" s="502"/>
      <c r="J2443" s="512"/>
      <c r="K2443" s="378">
        <f>C$586</f>
        <v>3.3000000000000003</v>
      </c>
      <c r="M2443" s="477">
        <f>SUM(TrialBalanceC!I105:I106)</f>
        <v>0</v>
      </c>
      <c r="N2443" s="381"/>
      <c r="O2443" s="478">
        <f>SUM(TrialBalanceC!K105:K106)</f>
        <v>0</v>
      </c>
      <c r="P2443" s="380"/>
      <c r="Q2443" s="429"/>
      <c r="R2443" s="432" t="str">
        <f t="shared" si="153"/>
        <v>DELETE</v>
      </c>
      <c r="S2443" s="416"/>
      <c r="T2443" s="416"/>
      <c r="U2443" s="416"/>
      <c r="V2443" s="416"/>
      <c r="W2443" s="416"/>
      <c r="X2443" s="416"/>
      <c r="Y2443" s="416"/>
      <c r="Z2443" s="416"/>
      <c r="AA2443" s="416"/>
      <c r="AB2443" s="422"/>
      <c r="AC2443" s="433"/>
      <c r="AD2443" s="416"/>
      <c r="AE2443" s="416"/>
      <c r="AF2443" s="416"/>
      <c r="AG2443" s="416"/>
      <c r="AH2443" s="416"/>
      <c r="AI2443" s="416"/>
      <c r="AJ2443" s="416"/>
      <c r="AK2443" s="416"/>
      <c r="AL2443" s="290"/>
      <c r="AM2443" s="290"/>
      <c r="AN2443" s="290"/>
      <c r="AO2443" s="290"/>
    </row>
    <row r="2444" spans="1:41" s="378" customFormat="1" ht="36" customHeight="1">
      <c r="A2444" s="429"/>
      <c r="B2444" s="429"/>
      <c r="C2444" s="474"/>
      <c r="D2444" s="502" t="s">
        <v>247</v>
      </c>
      <c r="E2444" s="502"/>
      <c r="F2444" s="502"/>
      <c r="G2444" s="502"/>
      <c r="H2444" s="502"/>
      <c r="I2444" s="502"/>
      <c r="J2444" s="512"/>
      <c r="M2444" s="477">
        <f>TrialBalanceC!I113</f>
        <v>0</v>
      </c>
      <c r="N2444" s="381"/>
      <c r="O2444" s="478">
        <f>TrialBalanceC!K113</f>
        <v>0</v>
      </c>
      <c r="P2444" s="380"/>
      <c r="Q2444" s="429"/>
      <c r="R2444" s="432" t="str">
        <f t="shared" si="153"/>
        <v>DELETE</v>
      </c>
      <c r="S2444" s="416"/>
      <c r="T2444" s="416"/>
      <c r="U2444" s="416"/>
      <c r="V2444" s="416"/>
      <c r="W2444" s="416"/>
      <c r="X2444" s="416"/>
      <c r="Y2444" s="416"/>
      <c r="Z2444" s="416"/>
      <c r="AA2444" s="416"/>
      <c r="AB2444" s="422"/>
      <c r="AC2444" s="433"/>
      <c r="AD2444" s="416"/>
      <c r="AE2444" s="416"/>
      <c r="AF2444" s="416"/>
      <c r="AG2444" s="416"/>
      <c r="AH2444" s="416"/>
      <c r="AI2444" s="416"/>
      <c r="AJ2444" s="416"/>
      <c r="AK2444" s="416"/>
      <c r="AL2444" s="290"/>
      <c r="AM2444" s="290"/>
      <c r="AN2444" s="290"/>
      <c r="AO2444" s="290"/>
    </row>
    <row r="2445" spans="1:41" s="378" customFormat="1" ht="36" customHeight="1">
      <c r="A2445" s="429"/>
      <c r="B2445" s="429"/>
      <c r="C2445" s="474"/>
      <c r="D2445" s="502" t="s">
        <v>342</v>
      </c>
      <c r="E2445" s="502"/>
      <c r="F2445" s="502"/>
      <c r="G2445" s="502"/>
      <c r="H2445" s="502"/>
      <c r="I2445" s="502"/>
      <c r="J2445" s="512"/>
      <c r="M2445" s="477">
        <f>TrialBalanceC!I114</f>
        <v>0</v>
      </c>
      <c r="N2445" s="381"/>
      <c r="O2445" s="478">
        <f>TrialBalanceC!K114</f>
        <v>0</v>
      </c>
      <c r="P2445" s="380"/>
      <c r="Q2445" s="429"/>
      <c r="R2445" s="432" t="str">
        <f t="shared" si="153"/>
        <v>DELETE</v>
      </c>
      <c r="S2445" s="416"/>
      <c r="T2445" s="416"/>
      <c r="U2445" s="416"/>
      <c r="V2445" s="416"/>
      <c r="W2445" s="416"/>
      <c r="X2445" s="416"/>
      <c r="Y2445" s="416"/>
      <c r="Z2445" s="416"/>
      <c r="AA2445" s="416"/>
      <c r="AB2445" s="422"/>
      <c r="AC2445" s="433"/>
      <c r="AD2445" s="416"/>
      <c r="AE2445" s="416"/>
      <c r="AF2445" s="416"/>
      <c r="AG2445" s="416"/>
      <c r="AH2445" s="416"/>
      <c r="AI2445" s="416"/>
      <c r="AJ2445" s="416"/>
      <c r="AK2445" s="416"/>
      <c r="AL2445" s="290"/>
      <c r="AM2445" s="290"/>
      <c r="AN2445" s="290"/>
      <c r="AO2445" s="290"/>
    </row>
    <row r="2446" spans="1:41" s="378" customFormat="1" ht="36" customHeight="1">
      <c r="A2446" s="429"/>
      <c r="B2446" s="429"/>
      <c r="C2446" s="474"/>
      <c r="D2446" s="502" t="s">
        <v>299</v>
      </c>
      <c r="E2446" s="502"/>
      <c r="F2446" s="502"/>
      <c r="G2446" s="502"/>
      <c r="H2446" s="502"/>
      <c r="I2446" s="502"/>
      <c r="J2446" s="512"/>
      <c r="M2446" s="477">
        <f>TrialBalanceC!I115</f>
        <v>0</v>
      </c>
      <c r="N2446" s="381"/>
      <c r="O2446" s="478">
        <f>TrialBalanceC!K115</f>
        <v>0</v>
      </c>
      <c r="P2446" s="380"/>
      <c r="Q2446" s="429"/>
      <c r="R2446" s="432" t="str">
        <f t="shared" si="153"/>
        <v>DELETE</v>
      </c>
      <c r="S2446" s="416"/>
      <c r="T2446" s="416"/>
      <c r="U2446" s="416"/>
      <c r="V2446" s="416"/>
      <c r="W2446" s="416"/>
      <c r="X2446" s="416"/>
      <c r="Y2446" s="416"/>
      <c r="Z2446" s="416"/>
      <c r="AA2446" s="416"/>
      <c r="AB2446" s="422"/>
      <c r="AC2446" s="433"/>
      <c r="AD2446" s="416"/>
      <c r="AE2446" s="416"/>
      <c r="AF2446" s="416"/>
      <c r="AG2446" s="416"/>
      <c r="AH2446" s="416"/>
      <c r="AI2446" s="416"/>
      <c r="AJ2446" s="416"/>
      <c r="AK2446" s="416"/>
      <c r="AL2446" s="290"/>
      <c r="AM2446" s="290"/>
      <c r="AN2446" s="290"/>
      <c r="AO2446" s="290"/>
    </row>
    <row r="2447" spans="1:41" s="378" customFormat="1" ht="36" customHeight="1">
      <c r="A2447" s="429"/>
      <c r="B2447" s="429"/>
      <c r="C2447" s="474"/>
      <c r="D2447" s="502" t="s">
        <v>344</v>
      </c>
      <c r="E2447" s="502"/>
      <c r="F2447" s="502"/>
      <c r="G2447" s="502"/>
      <c r="H2447" s="502"/>
      <c r="I2447" s="502"/>
      <c r="J2447" s="512"/>
      <c r="M2447" s="477">
        <f>TrialBalanceC!I116</f>
        <v>0</v>
      </c>
      <c r="N2447" s="381"/>
      <c r="O2447" s="478">
        <f>TrialBalanceC!K116</f>
        <v>0</v>
      </c>
      <c r="P2447" s="380"/>
      <c r="Q2447" s="429"/>
      <c r="R2447" s="432" t="str">
        <f t="shared" si="153"/>
        <v>DELETE</v>
      </c>
      <c r="S2447" s="416"/>
      <c r="T2447" s="416"/>
      <c r="U2447" s="416"/>
      <c r="V2447" s="416"/>
      <c r="W2447" s="416"/>
      <c r="X2447" s="416"/>
      <c r="Y2447" s="416"/>
      <c r="Z2447" s="416"/>
      <c r="AA2447" s="416"/>
      <c r="AB2447" s="422"/>
      <c r="AC2447" s="433"/>
      <c r="AD2447" s="416"/>
      <c r="AE2447" s="416"/>
      <c r="AF2447" s="416"/>
      <c r="AG2447" s="416"/>
      <c r="AH2447" s="416"/>
      <c r="AI2447" s="416"/>
      <c r="AJ2447" s="416"/>
      <c r="AK2447" s="416"/>
      <c r="AL2447" s="290"/>
      <c r="AM2447" s="290"/>
      <c r="AN2447" s="290"/>
      <c r="AO2447" s="290"/>
    </row>
    <row r="2448" spans="1:41" s="378" customFormat="1" ht="36" customHeight="1">
      <c r="A2448" s="429"/>
      <c r="B2448" s="429"/>
      <c r="C2448" s="474"/>
      <c r="D2448" s="502" t="s">
        <v>915</v>
      </c>
      <c r="E2448" s="502"/>
      <c r="F2448" s="502"/>
      <c r="G2448" s="502"/>
      <c r="H2448" s="502"/>
      <c r="I2448" s="502"/>
      <c r="J2448" s="512"/>
      <c r="M2448" s="477">
        <f>TrialBalanceC!I137</f>
        <v>0</v>
      </c>
      <c r="N2448" s="381"/>
      <c r="O2448" s="478">
        <f>TrialBalanceC!K137</f>
        <v>0</v>
      </c>
      <c r="P2448" s="380"/>
      <c r="Q2448" s="429"/>
      <c r="R2448" s="432" t="str">
        <f t="shared" ref="R2448" si="154">IF(R$2336="DELETE","DELETE",IF(M2448+O2448=0,"DELETE"," "))</f>
        <v>DELETE</v>
      </c>
      <c r="S2448" s="416"/>
      <c r="T2448" s="416"/>
      <c r="U2448" s="416"/>
      <c r="V2448" s="416"/>
      <c r="W2448" s="416"/>
      <c r="X2448" s="416"/>
      <c r="Y2448" s="416"/>
      <c r="Z2448" s="416"/>
      <c r="AA2448" s="416"/>
      <c r="AB2448" s="422"/>
      <c r="AC2448" s="433"/>
      <c r="AD2448" s="416"/>
      <c r="AE2448" s="416"/>
      <c r="AF2448" s="416"/>
      <c r="AG2448" s="416"/>
      <c r="AH2448" s="416"/>
      <c r="AI2448" s="416"/>
      <c r="AJ2448" s="416"/>
      <c r="AK2448" s="416"/>
      <c r="AL2448" s="290"/>
      <c r="AM2448" s="290"/>
      <c r="AN2448" s="290"/>
      <c r="AO2448" s="290"/>
    </row>
    <row r="2449" spans="1:41" s="378" customFormat="1" ht="36" customHeight="1">
      <c r="A2449" s="429"/>
      <c r="B2449" s="429"/>
      <c r="C2449" s="474"/>
      <c r="D2449" s="502" t="s">
        <v>443</v>
      </c>
      <c r="E2449" s="502"/>
      <c r="F2449" s="502"/>
      <c r="G2449" s="502"/>
      <c r="H2449" s="502"/>
      <c r="I2449" s="502"/>
      <c r="J2449" s="512"/>
      <c r="M2449" s="477">
        <f>TrialBalanceC!I117+TrialBalanceC!I118</f>
        <v>0</v>
      </c>
      <c r="N2449" s="381"/>
      <c r="O2449" s="478">
        <f>TrialBalanceC!K117+TrialBalanceC!K118</f>
        <v>0</v>
      </c>
      <c r="P2449" s="380"/>
      <c r="Q2449" s="429"/>
      <c r="R2449" s="432" t="str">
        <f t="shared" si="153"/>
        <v>DELETE</v>
      </c>
      <c r="S2449" s="416"/>
      <c r="T2449" s="416"/>
      <c r="U2449" s="416"/>
      <c r="V2449" s="416"/>
      <c r="W2449" s="416"/>
      <c r="X2449" s="416"/>
      <c r="Y2449" s="416"/>
      <c r="Z2449" s="416"/>
      <c r="AA2449" s="416"/>
      <c r="AB2449" s="422"/>
      <c r="AC2449" s="433"/>
      <c r="AD2449" s="416"/>
      <c r="AE2449" s="416"/>
      <c r="AF2449" s="416"/>
      <c r="AG2449" s="416"/>
      <c r="AH2449" s="416"/>
      <c r="AI2449" s="416"/>
      <c r="AJ2449" s="416"/>
      <c r="AK2449" s="416"/>
      <c r="AL2449" s="290"/>
      <c r="AM2449" s="290"/>
      <c r="AN2449" s="290"/>
      <c r="AO2449" s="290"/>
    </row>
    <row r="2450" spans="1:41" s="378" customFormat="1" ht="36" customHeight="1">
      <c r="A2450" s="429"/>
      <c r="B2450" s="429"/>
      <c r="C2450" s="474"/>
      <c r="D2450" s="502" t="s">
        <v>147</v>
      </c>
      <c r="E2450" s="502"/>
      <c r="F2450" s="502"/>
      <c r="G2450" s="502"/>
      <c r="H2450" s="502"/>
      <c r="I2450" s="502"/>
      <c r="J2450" s="512"/>
      <c r="M2450" s="477">
        <f>IF(TrialBalanceC!I91&gt;0,TrialBalanceC!I91,0)</f>
        <v>0</v>
      </c>
      <c r="N2450" s="381"/>
      <c r="O2450" s="478">
        <f>IF(TrialBalanceC!K91&gt;0,TrialBalanceC!K91,0)</f>
        <v>0</v>
      </c>
      <c r="P2450" s="380"/>
      <c r="Q2450" s="429"/>
      <c r="R2450" s="432" t="str">
        <f>IF(R$2336="DELETE","DELETE",IF(M2450+O2450=0,"DELETE"," "))</f>
        <v>DELETE</v>
      </c>
      <c r="S2450" s="416"/>
      <c r="T2450" s="416"/>
      <c r="U2450" s="416"/>
      <c r="V2450" s="416"/>
      <c r="W2450" s="416"/>
      <c r="X2450" s="416"/>
      <c r="Y2450" s="416"/>
      <c r="Z2450" s="416"/>
      <c r="AA2450" s="416"/>
      <c r="AB2450" s="422"/>
      <c r="AC2450" s="433"/>
      <c r="AD2450" s="416"/>
      <c r="AE2450" s="416"/>
      <c r="AF2450" s="416"/>
      <c r="AG2450" s="416"/>
      <c r="AH2450" s="416"/>
      <c r="AI2450" s="416"/>
      <c r="AJ2450" s="416"/>
      <c r="AK2450" s="416"/>
      <c r="AL2450" s="290"/>
      <c r="AM2450" s="290"/>
      <c r="AN2450" s="290"/>
      <c r="AO2450" s="290"/>
    </row>
    <row r="2451" spans="1:41" s="378" customFormat="1" ht="36" customHeight="1">
      <c r="A2451" s="429"/>
      <c r="B2451" s="429"/>
      <c r="C2451" s="474"/>
      <c r="D2451" s="502" t="str">
        <f>IF(MAX(Criteria!H37:H40)&gt;1,"Partners' remuneration","Partner's remuneration")</f>
        <v>Partners' remuneration</v>
      </c>
      <c r="E2451" s="502"/>
      <c r="F2451" s="502"/>
      <c r="G2451" s="502"/>
      <c r="H2451" s="502"/>
      <c r="I2451" s="502"/>
      <c r="J2451" s="512"/>
      <c r="K2451" s="378">
        <f>C$525</f>
        <v>3.1</v>
      </c>
      <c r="M2451" s="477">
        <f>SUM(TrialBalanceC!I108:I112)</f>
        <v>0</v>
      </c>
      <c r="N2451" s="381"/>
      <c r="O2451" s="478">
        <f>SUM(TrialBalanceC!K108:K112)</f>
        <v>0</v>
      </c>
      <c r="P2451" s="380"/>
      <c r="Q2451" s="429"/>
      <c r="R2451" s="432" t="str">
        <f>IF(R$2336="DELETE","DELETE",IF(M2451+O2451=0,"DELETE"," "))</f>
        <v>DELETE</v>
      </c>
      <c r="S2451" s="416"/>
      <c r="T2451" s="416"/>
      <c r="U2451" s="416"/>
      <c r="V2451" s="416"/>
      <c r="W2451" s="416"/>
      <c r="X2451" s="416"/>
      <c r="Y2451" s="416"/>
      <c r="Z2451" s="416"/>
      <c r="AA2451" s="416"/>
      <c r="AB2451" s="422"/>
      <c r="AC2451" s="433"/>
      <c r="AD2451" s="416"/>
      <c r="AE2451" s="416"/>
      <c r="AF2451" s="416"/>
      <c r="AG2451" s="416"/>
      <c r="AH2451" s="416"/>
      <c r="AI2451" s="416"/>
      <c r="AJ2451" s="416"/>
      <c r="AK2451" s="416"/>
      <c r="AL2451" s="290"/>
      <c r="AM2451" s="290"/>
      <c r="AN2451" s="290"/>
      <c r="AO2451" s="290"/>
    </row>
    <row r="2452" spans="1:41" s="378" customFormat="1" ht="36" customHeight="1">
      <c r="A2452" s="429"/>
      <c r="B2452" s="429"/>
      <c r="C2452" s="474"/>
      <c r="D2452" s="502" t="s">
        <v>723</v>
      </c>
      <c r="E2452" s="502"/>
      <c r="F2452" s="502"/>
      <c r="G2452" s="502"/>
      <c r="H2452" s="502"/>
      <c r="I2452" s="502"/>
      <c r="J2452" s="512"/>
      <c r="M2452" s="477">
        <f>TrialBalanceC!I119</f>
        <v>0</v>
      </c>
      <c r="N2452" s="381"/>
      <c r="O2452" s="478">
        <f>TrialBalanceC!K119</f>
        <v>0</v>
      </c>
      <c r="P2452" s="380"/>
      <c r="Q2452" s="429"/>
      <c r="R2452" s="432" t="str">
        <f>IF(R$2336="DELETE","DELETE",IF(M2452+O2452=0,"DELETE"," "))</f>
        <v>DELETE</v>
      </c>
      <c r="S2452" s="416"/>
      <c r="T2452" s="416"/>
      <c r="U2452" s="416"/>
      <c r="V2452" s="416"/>
      <c r="W2452" s="416"/>
      <c r="X2452" s="416"/>
      <c r="Y2452" s="416"/>
      <c r="Z2452" s="416"/>
      <c r="AA2452" s="416"/>
      <c r="AB2452" s="422"/>
      <c r="AC2452" s="433"/>
      <c r="AD2452" s="416"/>
      <c r="AE2452" s="416"/>
      <c r="AF2452" s="416"/>
      <c r="AG2452" s="416"/>
      <c r="AH2452" s="416"/>
      <c r="AI2452" s="416"/>
      <c r="AJ2452" s="416"/>
      <c r="AK2452" s="416"/>
      <c r="AL2452" s="290"/>
      <c r="AM2452" s="290"/>
      <c r="AN2452" s="290"/>
      <c r="AO2452" s="290"/>
    </row>
    <row r="2453" spans="1:41" s="378" customFormat="1" ht="36" customHeight="1">
      <c r="A2453" s="429"/>
      <c r="B2453" s="429"/>
      <c r="C2453" s="474"/>
      <c r="D2453" s="502" t="s">
        <v>248</v>
      </c>
      <c r="E2453" s="502"/>
      <c r="F2453" s="502"/>
      <c r="G2453" s="502"/>
      <c r="H2453" s="502"/>
      <c r="I2453" s="502"/>
      <c r="J2453" s="512"/>
      <c r="M2453" s="477">
        <f>TrialBalanceC!I120</f>
        <v>0</v>
      </c>
      <c r="N2453" s="381"/>
      <c r="O2453" s="478">
        <f>TrialBalanceC!K120</f>
        <v>0</v>
      </c>
      <c r="P2453" s="380"/>
      <c r="Q2453" s="429"/>
      <c r="R2453" s="432" t="str">
        <f t="shared" si="153"/>
        <v>DELETE</v>
      </c>
      <c r="S2453" s="416"/>
      <c r="T2453" s="416"/>
      <c r="U2453" s="416"/>
      <c r="V2453" s="416"/>
      <c r="W2453" s="416"/>
      <c r="X2453" s="416"/>
      <c r="Y2453" s="416"/>
      <c r="Z2453" s="416"/>
      <c r="AA2453" s="416"/>
      <c r="AB2453" s="422"/>
      <c r="AC2453" s="433"/>
      <c r="AD2453" s="416"/>
      <c r="AE2453" s="416"/>
      <c r="AF2453" s="416"/>
      <c r="AG2453" s="416"/>
      <c r="AH2453" s="416"/>
      <c r="AI2453" s="416"/>
      <c r="AJ2453" s="416"/>
      <c r="AK2453" s="416"/>
      <c r="AL2453" s="290"/>
      <c r="AM2453" s="290"/>
      <c r="AN2453" s="290"/>
      <c r="AO2453" s="290"/>
    </row>
    <row r="2454" spans="1:41" s="378" customFormat="1" ht="36" customHeight="1">
      <c r="A2454" s="429"/>
      <c r="B2454" s="429"/>
      <c r="C2454" s="474"/>
      <c r="D2454" s="502" t="s">
        <v>241</v>
      </c>
      <c r="E2454" s="502"/>
      <c r="F2454" s="502"/>
      <c r="G2454" s="502"/>
      <c r="H2454" s="502"/>
      <c r="I2454" s="502"/>
      <c r="J2454" s="512"/>
      <c r="M2454" s="477">
        <f>SUM(TrialBalanceC!I121:I122)</f>
        <v>0</v>
      </c>
      <c r="N2454" s="381"/>
      <c r="O2454" s="478">
        <f>SUM(TrialBalanceC!K121:K122)</f>
        <v>0</v>
      </c>
      <c r="P2454" s="380"/>
      <c r="Q2454" s="429"/>
      <c r="R2454" s="432" t="str">
        <f t="shared" si="153"/>
        <v>DELETE</v>
      </c>
      <c r="S2454" s="416"/>
      <c r="T2454" s="416"/>
      <c r="U2454" s="416"/>
      <c r="V2454" s="416"/>
      <c r="W2454" s="416"/>
      <c r="X2454" s="416"/>
      <c r="Y2454" s="416"/>
      <c r="Z2454" s="416"/>
      <c r="AA2454" s="416"/>
      <c r="AB2454" s="422"/>
      <c r="AC2454" s="433"/>
      <c r="AD2454" s="416"/>
      <c r="AE2454" s="416"/>
      <c r="AF2454" s="416"/>
      <c r="AG2454" s="416"/>
      <c r="AH2454" s="416"/>
      <c r="AI2454" s="416"/>
      <c r="AJ2454" s="416"/>
      <c r="AK2454" s="416"/>
      <c r="AL2454" s="290"/>
      <c r="AM2454" s="290"/>
      <c r="AN2454" s="290"/>
      <c r="AO2454" s="290"/>
    </row>
    <row r="2455" spans="1:41" s="378" customFormat="1" ht="36" customHeight="1">
      <c r="A2455" s="429"/>
      <c r="B2455" s="429"/>
      <c r="C2455" s="474"/>
      <c r="D2455" s="502" t="s">
        <v>249</v>
      </c>
      <c r="E2455" s="502"/>
      <c r="F2455" s="502"/>
      <c r="G2455" s="502"/>
      <c r="H2455" s="502"/>
      <c r="I2455" s="502"/>
      <c r="J2455" s="512"/>
      <c r="M2455" s="477">
        <f>TrialBalanceC!I123</f>
        <v>0</v>
      </c>
      <c r="N2455" s="381"/>
      <c r="O2455" s="478">
        <f>TrialBalanceC!K123</f>
        <v>0</v>
      </c>
      <c r="P2455" s="380"/>
      <c r="Q2455" s="429"/>
      <c r="R2455" s="432" t="str">
        <f t="shared" si="153"/>
        <v>DELETE</v>
      </c>
      <c r="S2455" s="416"/>
      <c r="T2455" s="416"/>
      <c r="U2455" s="416"/>
      <c r="V2455" s="416"/>
      <c r="W2455" s="416"/>
      <c r="X2455" s="416"/>
      <c r="Y2455" s="416"/>
      <c r="Z2455" s="416"/>
      <c r="AA2455" s="416"/>
      <c r="AB2455" s="422"/>
      <c r="AC2455" s="433"/>
      <c r="AD2455" s="416"/>
      <c r="AE2455" s="416"/>
      <c r="AF2455" s="416"/>
      <c r="AG2455" s="416"/>
      <c r="AH2455" s="416"/>
      <c r="AI2455" s="416"/>
      <c r="AJ2455" s="416"/>
      <c r="AK2455" s="416"/>
      <c r="AL2455" s="290"/>
      <c r="AM2455" s="290"/>
      <c r="AN2455" s="290"/>
      <c r="AO2455" s="290"/>
    </row>
    <row r="2456" spans="1:41" s="378" customFormat="1" ht="36" customHeight="1">
      <c r="A2456" s="429"/>
      <c r="B2456" s="429"/>
      <c r="C2456" s="474"/>
      <c r="D2456" s="502" t="s">
        <v>724</v>
      </c>
      <c r="E2456" s="502"/>
      <c r="F2456" s="502"/>
      <c r="G2456" s="502"/>
      <c r="H2456" s="502"/>
      <c r="I2456" s="502"/>
      <c r="J2456" s="512"/>
      <c r="M2456" s="477">
        <f>TrialBalanceC!I124</f>
        <v>0</v>
      </c>
      <c r="N2456" s="381"/>
      <c r="O2456" s="478">
        <f>TrialBalanceC!K124</f>
        <v>0</v>
      </c>
      <c r="P2456" s="380"/>
      <c r="Q2456" s="429"/>
      <c r="R2456" s="432" t="str">
        <f t="shared" si="153"/>
        <v>DELETE</v>
      </c>
      <c r="S2456" s="416"/>
      <c r="T2456" s="416"/>
      <c r="U2456" s="416"/>
      <c r="V2456" s="416"/>
      <c r="W2456" s="416"/>
      <c r="X2456" s="416"/>
      <c r="Y2456" s="416"/>
      <c r="Z2456" s="416"/>
      <c r="AA2456" s="416"/>
      <c r="AB2456" s="422"/>
      <c r="AC2456" s="433"/>
      <c r="AD2456" s="416"/>
      <c r="AE2456" s="416"/>
      <c r="AF2456" s="416"/>
      <c r="AG2456" s="416"/>
      <c r="AH2456" s="416"/>
      <c r="AI2456" s="416"/>
      <c r="AJ2456" s="416"/>
      <c r="AK2456" s="416"/>
      <c r="AL2456" s="290"/>
      <c r="AM2456" s="290"/>
      <c r="AN2456" s="290"/>
      <c r="AO2456" s="290"/>
    </row>
    <row r="2457" spans="1:41" s="378" customFormat="1" ht="36" customHeight="1">
      <c r="A2457" s="429"/>
      <c r="B2457" s="429"/>
      <c r="C2457" s="474"/>
      <c r="D2457" s="502" t="s">
        <v>85</v>
      </c>
      <c r="E2457" s="502"/>
      <c r="F2457" s="502"/>
      <c r="G2457" s="502"/>
      <c r="H2457" s="502"/>
      <c r="I2457" s="502"/>
      <c r="J2457" s="512"/>
      <c r="M2457" s="477">
        <f>TrialBalanceC!I125</f>
        <v>0</v>
      </c>
      <c r="N2457" s="381"/>
      <c r="O2457" s="478">
        <f>TrialBalanceC!K125</f>
        <v>0</v>
      </c>
      <c r="P2457" s="380"/>
      <c r="Q2457" s="429"/>
      <c r="R2457" s="432" t="str">
        <f t="shared" si="153"/>
        <v>DELETE</v>
      </c>
      <c r="S2457" s="416"/>
      <c r="T2457" s="416"/>
      <c r="U2457" s="416"/>
      <c r="V2457" s="416"/>
      <c r="W2457" s="416"/>
      <c r="X2457" s="416"/>
      <c r="Y2457" s="416"/>
      <c r="Z2457" s="416"/>
      <c r="AA2457" s="416"/>
      <c r="AB2457" s="422"/>
      <c r="AC2457" s="433"/>
      <c r="AD2457" s="416"/>
      <c r="AE2457" s="416"/>
      <c r="AF2457" s="416"/>
      <c r="AG2457" s="416"/>
      <c r="AH2457" s="416"/>
      <c r="AI2457" s="416"/>
      <c r="AJ2457" s="416"/>
      <c r="AK2457" s="416"/>
      <c r="AL2457" s="290"/>
      <c r="AM2457" s="290"/>
      <c r="AN2457" s="290"/>
      <c r="AO2457" s="290"/>
    </row>
    <row r="2458" spans="1:41" s="378" customFormat="1" ht="36" customHeight="1">
      <c r="A2458" s="429"/>
      <c r="B2458" s="429"/>
      <c r="C2458" s="474"/>
      <c r="D2458" s="502">
        <f>TrialBalanceC!C126</f>
        <v>0</v>
      </c>
      <c r="E2458" s="502"/>
      <c r="F2458" s="502"/>
      <c r="G2458" s="502"/>
      <c r="H2458" s="502"/>
      <c r="I2458" s="502"/>
      <c r="J2458" s="512"/>
      <c r="M2458" s="477">
        <f>TrialBalanceC!I126</f>
        <v>0</v>
      </c>
      <c r="N2458" s="381"/>
      <c r="O2458" s="478">
        <f>TrialBalanceC!K126</f>
        <v>0</v>
      </c>
      <c r="P2458" s="380"/>
      <c r="Q2458" s="429"/>
      <c r="R2458" s="432" t="str">
        <f t="shared" si="153"/>
        <v>DELETE</v>
      </c>
      <c r="S2458" s="416"/>
      <c r="T2458" s="416"/>
      <c r="U2458" s="416"/>
      <c r="V2458" s="416"/>
      <c r="W2458" s="416"/>
      <c r="X2458" s="416"/>
      <c r="Y2458" s="416"/>
      <c r="Z2458" s="416"/>
      <c r="AA2458" s="416"/>
      <c r="AB2458" s="422"/>
      <c r="AC2458" s="433"/>
      <c r="AD2458" s="416"/>
      <c r="AE2458" s="416"/>
      <c r="AF2458" s="416"/>
      <c r="AG2458" s="416"/>
      <c r="AH2458" s="416"/>
      <c r="AI2458" s="416"/>
      <c r="AJ2458" s="416"/>
      <c r="AK2458" s="416"/>
      <c r="AL2458" s="290"/>
      <c r="AM2458" s="290"/>
      <c r="AN2458" s="290"/>
      <c r="AO2458" s="290"/>
    </row>
    <row r="2459" spans="1:41" s="378" customFormat="1" ht="36" customHeight="1">
      <c r="A2459" s="429"/>
      <c r="B2459" s="429"/>
      <c r="C2459" s="474"/>
      <c r="D2459" s="502">
        <f>TrialBalanceC!C127</f>
        <v>0</v>
      </c>
      <c r="E2459" s="502"/>
      <c r="F2459" s="502"/>
      <c r="G2459" s="502"/>
      <c r="H2459" s="502"/>
      <c r="I2459" s="502"/>
      <c r="J2459" s="512"/>
      <c r="M2459" s="477">
        <f>TrialBalanceC!I127</f>
        <v>0</v>
      </c>
      <c r="N2459" s="381"/>
      <c r="O2459" s="478">
        <f>TrialBalanceC!K127</f>
        <v>0</v>
      </c>
      <c r="P2459" s="380"/>
      <c r="Q2459" s="429"/>
      <c r="R2459" s="432" t="str">
        <f t="shared" si="153"/>
        <v>DELETE</v>
      </c>
      <c r="S2459" s="416"/>
      <c r="T2459" s="416"/>
      <c r="U2459" s="416"/>
      <c r="V2459" s="416"/>
      <c r="W2459" s="416"/>
      <c r="X2459" s="416"/>
      <c r="Y2459" s="416"/>
      <c r="Z2459" s="416"/>
      <c r="AA2459" s="416"/>
      <c r="AB2459" s="422"/>
      <c r="AC2459" s="433"/>
      <c r="AD2459" s="416"/>
      <c r="AE2459" s="416"/>
      <c r="AF2459" s="416"/>
      <c r="AG2459" s="416"/>
      <c r="AH2459" s="416"/>
      <c r="AI2459" s="416"/>
      <c r="AJ2459" s="416"/>
      <c r="AK2459" s="416"/>
      <c r="AL2459" s="290"/>
      <c r="AM2459" s="290"/>
      <c r="AN2459" s="290"/>
      <c r="AO2459" s="290"/>
    </row>
    <row r="2460" spans="1:41" s="378" customFormat="1" ht="36" customHeight="1">
      <c r="A2460" s="429"/>
      <c r="B2460" s="429"/>
      <c r="C2460" s="474"/>
      <c r="D2460" s="502">
        <f>TrialBalanceC!C128</f>
        <v>0</v>
      </c>
      <c r="E2460" s="502"/>
      <c r="F2460" s="502"/>
      <c r="G2460" s="502"/>
      <c r="H2460" s="502"/>
      <c r="I2460" s="502"/>
      <c r="J2460" s="512"/>
      <c r="M2460" s="477">
        <f>TrialBalanceC!I128</f>
        <v>0</v>
      </c>
      <c r="N2460" s="381"/>
      <c r="O2460" s="478">
        <f>TrialBalanceC!K128</f>
        <v>0</v>
      </c>
      <c r="P2460" s="380"/>
      <c r="Q2460" s="429"/>
      <c r="R2460" s="432" t="str">
        <f t="shared" si="153"/>
        <v>DELETE</v>
      </c>
      <c r="S2460" s="416"/>
      <c r="T2460" s="416"/>
      <c r="U2460" s="416"/>
      <c r="V2460" s="416"/>
      <c r="W2460" s="416"/>
      <c r="X2460" s="416"/>
      <c r="Y2460" s="416"/>
      <c r="Z2460" s="416"/>
      <c r="AA2460" s="416"/>
      <c r="AB2460" s="422"/>
      <c r="AC2460" s="433"/>
      <c r="AD2460" s="416"/>
      <c r="AE2460" s="416"/>
      <c r="AF2460" s="416"/>
      <c r="AG2460" s="416"/>
      <c r="AH2460" s="416"/>
      <c r="AI2460" s="416"/>
      <c r="AJ2460" s="416"/>
      <c r="AK2460" s="416"/>
      <c r="AL2460" s="290"/>
      <c r="AM2460" s="290"/>
      <c r="AN2460" s="290"/>
      <c r="AO2460" s="290"/>
    </row>
    <row r="2461" spans="1:41" s="378" customFormat="1" ht="36" customHeight="1">
      <c r="A2461" s="429"/>
      <c r="B2461" s="429"/>
      <c r="C2461" s="474"/>
      <c r="D2461" s="502">
        <f>TrialBalanceC!C129</f>
        <v>0</v>
      </c>
      <c r="E2461" s="502"/>
      <c r="F2461" s="502"/>
      <c r="G2461" s="502"/>
      <c r="H2461" s="502"/>
      <c r="I2461" s="502"/>
      <c r="J2461" s="512"/>
      <c r="M2461" s="477">
        <f>TrialBalanceC!I129</f>
        <v>0</v>
      </c>
      <c r="N2461" s="381"/>
      <c r="O2461" s="478">
        <f>TrialBalanceC!K129</f>
        <v>0</v>
      </c>
      <c r="P2461" s="380"/>
      <c r="Q2461" s="429"/>
      <c r="R2461" s="432" t="str">
        <f t="shared" si="153"/>
        <v>DELETE</v>
      </c>
      <c r="S2461" s="416"/>
      <c r="T2461" s="416"/>
      <c r="U2461" s="416"/>
      <c r="V2461" s="416"/>
      <c r="W2461" s="416"/>
      <c r="X2461" s="416"/>
      <c r="Y2461" s="416"/>
      <c r="Z2461" s="416"/>
      <c r="AA2461" s="416"/>
      <c r="AB2461" s="422"/>
      <c r="AC2461" s="433"/>
      <c r="AD2461" s="416"/>
      <c r="AE2461" s="416"/>
      <c r="AF2461" s="416"/>
      <c r="AG2461" s="416"/>
      <c r="AH2461" s="416"/>
      <c r="AI2461" s="416"/>
      <c r="AJ2461" s="416"/>
      <c r="AK2461" s="416"/>
      <c r="AL2461" s="290"/>
      <c r="AM2461" s="290"/>
      <c r="AN2461" s="290"/>
      <c r="AO2461" s="290"/>
    </row>
    <row r="2462" spans="1:41" s="378" customFormat="1" ht="36" customHeight="1">
      <c r="A2462" s="429"/>
      <c r="B2462" s="429"/>
      <c r="C2462" s="474"/>
      <c r="D2462" s="502">
        <f>TrialBalanceC!C130</f>
        <v>0</v>
      </c>
      <c r="E2462" s="502"/>
      <c r="F2462" s="502"/>
      <c r="G2462" s="502"/>
      <c r="H2462" s="502"/>
      <c r="I2462" s="502"/>
      <c r="J2462" s="512"/>
      <c r="M2462" s="477">
        <f>TrialBalanceC!I130</f>
        <v>0</v>
      </c>
      <c r="N2462" s="381"/>
      <c r="O2462" s="478">
        <f>TrialBalanceC!K130</f>
        <v>0</v>
      </c>
      <c r="P2462" s="380"/>
      <c r="Q2462" s="429"/>
      <c r="R2462" s="432" t="str">
        <f t="shared" si="153"/>
        <v>DELETE</v>
      </c>
      <c r="S2462" s="416"/>
      <c r="T2462" s="416"/>
      <c r="U2462" s="416"/>
      <c r="V2462" s="416"/>
      <c r="W2462" s="416"/>
      <c r="X2462" s="416"/>
      <c r="Y2462" s="416"/>
      <c r="Z2462" s="416"/>
      <c r="AA2462" s="416"/>
      <c r="AB2462" s="422"/>
      <c r="AC2462" s="433"/>
      <c r="AD2462" s="416"/>
      <c r="AE2462" s="416"/>
      <c r="AF2462" s="416"/>
      <c r="AG2462" s="416"/>
      <c r="AH2462" s="416"/>
      <c r="AI2462" s="416"/>
      <c r="AJ2462" s="416"/>
      <c r="AK2462" s="416"/>
      <c r="AL2462" s="290"/>
      <c r="AM2462" s="290"/>
      <c r="AN2462" s="290"/>
      <c r="AO2462" s="290"/>
    </row>
    <row r="2463" spans="1:41" s="378" customFormat="1" ht="36" customHeight="1">
      <c r="A2463" s="429"/>
      <c r="B2463" s="429"/>
      <c r="C2463" s="474"/>
      <c r="D2463" s="502">
        <f>TrialBalanceC!C131</f>
        <v>0</v>
      </c>
      <c r="E2463" s="502"/>
      <c r="F2463" s="502"/>
      <c r="G2463" s="502"/>
      <c r="H2463" s="502"/>
      <c r="I2463" s="502"/>
      <c r="J2463" s="512"/>
      <c r="M2463" s="477">
        <f>TrialBalanceC!I131</f>
        <v>0</v>
      </c>
      <c r="N2463" s="381"/>
      <c r="O2463" s="478">
        <f>TrialBalanceC!K131</f>
        <v>0</v>
      </c>
      <c r="P2463" s="380"/>
      <c r="Q2463" s="429"/>
      <c r="R2463" s="432" t="str">
        <f t="shared" si="153"/>
        <v>DELETE</v>
      </c>
      <c r="S2463" s="416"/>
      <c r="T2463" s="416"/>
      <c r="U2463" s="416"/>
      <c r="V2463" s="416"/>
      <c r="W2463" s="416"/>
      <c r="X2463" s="416"/>
      <c r="Y2463" s="416"/>
      <c r="Z2463" s="416"/>
      <c r="AA2463" s="416"/>
      <c r="AB2463" s="422"/>
      <c r="AC2463" s="433"/>
      <c r="AD2463" s="416"/>
      <c r="AE2463" s="416"/>
      <c r="AF2463" s="416"/>
      <c r="AG2463" s="416"/>
      <c r="AH2463" s="416"/>
      <c r="AI2463" s="416"/>
      <c r="AJ2463" s="416"/>
      <c r="AK2463" s="416"/>
      <c r="AL2463" s="290"/>
      <c r="AM2463" s="290"/>
      <c r="AN2463" s="290"/>
      <c r="AO2463" s="290"/>
    </row>
    <row r="2464" spans="1:41" s="378" customFormat="1" ht="36" customHeight="1">
      <c r="A2464" s="429"/>
      <c r="B2464" s="429"/>
      <c r="C2464" s="474"/>
      <c r="D2464" s="502">
        <f>TrialBalanceC!C132</f>
        <v>0</v>
      </c>
      <c r="E2464" s="502"/>
      <c r="F2464" s="502"/>
      <c r="G2464" s="502"/>
      <c r="H2464" s="502"/>
      <c r="I2464" s="502"/>
      <c r="J2464" s="512"/>
      <c r="M2464" s="477">
        <f>TrialBalanceC!I132</f>
        <v>0</v>
      </c>
      <c r="N2464" s="381"/>
      <c r="O2464" s="478">
        <f>TrialBalanceC!K132</f>
        <v>0</v>
      </c>
      <c r="P2464" s="380"/>
      <c r="Q2464" s="429"/>
      <c r="R2464" s="432" t="str">
        <f t="shared" si="153"/>
        <v>DELETE</v>
      </c>
      <c r="S2464" s="416"/>
      <c r="T2464" s="416"/>
      <c r="U2464" s="416"/>
      <c r="V2464" s="416"/>
      <c r="W2464" s="416"/>
      <c r="X2464" s="416"/>
      <c r="Y2464" s="416"/>
      <c r="Z2464" s="416"/>
      <c r="AA2464" s="416"/>
      <c r="AB2464" s="422"/>
      <c r="AC2464" s="433"/>
      <c r="AD2464" s="416"/>
      <c r="AE2464" s="416"/>
      <c r="AF2464" s="416"/>
      <c r="AG2464" s="416"/>
      <c r="AH2464" s="416"/>
      <c r="AI2464" s="416"/>
      <c r="AJ2464" s="416"/>
      <c r="AK2464" s="416"/>
      <c r="AL2464" s="290"/>
      <c r="AM2464" s="290"/>
      <c r="AN2464" s="290"/>
      <c r="AO2464" s="290"/>
    </row>
    <row r="2465" spans="1:41" s="378" customFormat="1" ht="36" customHeight="1">
      <c r="A2465" s="429"/>
      <c r="B2465" s="429"/>
      <c r="C2465" s="474"/>
      <c r="D2465" s="502">
        <f>TrialBalanceC!C133</f>
        <v>0</v>
      </c>
      <c r="E2465" s="502"/>
      <c r="F2465" s="502"/>
      <c r="G2465" s="502"/>
      <c r="H2465" s="502"/>
      <c r="I2465" s="502"/>
      <c r="J2465" s="512"/>
      <c r="M2465" s="477">
        <f>TrialBalanceC!I133</f>
        <v>0</v>
      </c>
      <c r="N2465" s="381"/>
      <c r="O2465" s="478">
        <f>TrialBalanceC!K133</f>
        <v>0</v>
      </c>
      <c r="P2465" s="380"/>
      <c r="Q2465" s="429"/>
      <c r="R2465" s="432" t="str">
        <f t="shared" si="153"/>
        <v>DELETE</v>
      </c>
      <c r="S2465" s="416"/>
      <c r="T2465" s="416"/>
      <c r="U2465" s="416"/>
      <c r="V2465" s="416"/>
      <c r="W2465" s="416"/>
      <c r="X2465" s="416"/>
      <c r="Y2465" s="416"/>
      <c r="Z2465" s="416"/>
      <c r="AA2465" s="416"/>
      <c r="AB2465" s="422"/>
      <c r="AC2465" s="433"/>
      <c r="AD2465" s="416"/>
      <c r="AE2465" s="416"/>
      <c r="AF2465" s="416"/>
      <c r="AG2465" s="416"/>
      <c r="AH2465" s="416"/>
      <c r="AI2465" s="416"/>
      <c r="AJ2465" s="416"/>
      <c r="AK2465" s="416"/>
      <c r="AL2465" s="290"/>
      <c r="AM2465" s="290"/>
      <c r="AN2465" s="290"/>
      <c r="AO2465" s="290"/>
    </row>
    <row r="2466" spans="1:41" s="378" customFormat="1" ht="36" customHeight="1">
      <c r="A2466" s="429"/>
      <c r="B2466" s="429"/>
      <c r="C2466" s="474"/>
      <c r="D2466" s="502">
        <f>TrialBalanceC!C134</f>
        <v>0</v>
      </c>
      <c r="E2466" s="502"/>
      <c r="F2466" s="502"/>
      <c r="G2466" s="502"/>
      <c r="H2466" s="502"/>
      <c r="I2466" s="502"/>
      <c r="J2466" s="512"/>
      <c r="M2466" s="477">
        <f>TrialBalanceC!I134</f>
        <v>0</v>
      </c>
      <c r="N2466" s="381"/>
      <c r="O2466" s="478">
        <f>TrialBalanceC!K134</f>
        <v>0</v>
      </c>
      <c r="P2466" s="380"/>
      <c r="Q2466" s="429"/>
      <c r="R2466" s="432" t="str">
        <f t="shared" si="153"/>
        <v>DELETE</v>
      </c>
      <c r="S2466" s="416"/>
      <c r="T2466" s="416"/>
      <c r="U2466" s="416"/>
      <c r="V2466" s="416"/>
      <c r="W2466" s="416"/>
      <c r="X2466" s="416"/>
      <c r="Y2466" s="416"/>
      <c r="Z2466" s="416"/>
      <c r="AA2466" s="416"/>
      <c r="AB2466" s="422"/>
      <c r="AC2466" s="433"/>
      <c r="AD2466" s="416"/>
      <c r="AE2466" s="416"/>
      <c r="AF2466" s="416"/>
      <c r="AG2466" s="416"/>
      <c r="AH2466" s="416"/>
      <c r="AI2466" s="416"/>
      <c r="AJ2466" s="416"/>
      <c r="AK2466" s="416"/>
      <c r="AL2466" s="290"/>
      <c r="AM2466" s="290"/>
      <c r="AN2466" s="290"/>
      <c r="AO2466" s="290"/>
    </row>
    <row r="2467" spans="1:41" s="378" customFormat="1" ht="36" customHeight="1">
      <c r="A2467" s="429"/>
      <c r="B2467" s="429"/>
      <c r="C2467" s="474"/>
      <c r="D2467" s="502" t="str">
        <f>TrialBalanceC!C135</f>
        <v>Amortisation of prepaid lease agreement</v>
      </c>
      <c r="E2467" s="502"/>
      <c r="F2467" s="502"/>
      <c r="G2467" s="502"/>
      <c r="H2467" s="502"/>
      <c r="I2467" s="502"/>
      <c r="J2467" s="512"/>
      <c r="M2467" s="477">
        <f>TrialBalanceC!I135</f>
        <v>0</v>
      </c>
      <c r="N2467" s="381"/>
      <c r="O2467" s="478">
        <f>TrialBalanceC!K135</f>
        <v>0</v>
      </c>
      <c r="P2467" s="380"/>
      <c r="Q2467" s="429"/>
      <c r="R2467" s="432" t="str">
        <f t="shared" si="153"/>
        <v>DELETE</v>
      </c>
      <c r="S2467" s="416"/>
      <c r="T2467" s="416"/>
      <c r="U2467" s="416"/>
      <c r="V2467" s="416"/>
      <c r="W2467" s="416"/>
      <c r="X2467" s="416"/>
      <c r="Y2467" s="416"/>
      <c r="Z2467" s="416"/>
      <c r="AA2467" s="416"/>
      <c r="AB2467" s="422"/>
      <c r="AC2467" s="433"/>
      <c r="AD2467" s="416"/>
      <c r="AE2467" s="416"/>
      <c r="AF2467" s="416"/>
      <c r="AG2467" s="416"/>
      <c r="AH2467" s="416"/>
      <c r="AI2467" s="416"/>
      <c r="AJ2467" s="416"/>
      <c r="AK2467" s="416"/>
      <c r="AL2467" s="290"/>
      <c r="AM2467" s="290"/>
      <c r="AN2467" s="290"/>
      <c r="AO2467" s="290"/>
    </row>
    <row r="2468" spans="1:41" s="378" customFormat="1" ht="36" customHeight="1">
      <c r="A2468" s="429"/>
      <c r="B2468" s="429"/>
      <c r="C2468" s="474"/>
      <c r="D2468" s="502" t="str">
        <f>TrialBalanceC!C136</f>
        <v>Amortisation of goodwill</v>
      </c>
      <c r="E2468" s="502"/>
      <c r="F2468" s="502"/>
      <c r="G2468" s="502"/>
      <c r="H2468" s="502"/>
      <c r="I2468" s="502"/>
      <c r="J2468" s="512"/>
      <c r="M2468" s="477">
        <f>TrialBalanceC!I136</f>
        <v>0</v>
      </c>
      <c r="N2468" s="381"/>
      <c r="O2468" s="478">
        <f>TrialBalanceC!K136</f>
        <v>0</v>
      </c>
      <c r="P2468" s="380"/>
      <c r="Q2468" s="429"/>
      <c r="R2468" s="432" t="str">
        <f t="shared" ref="R2468" si="155">IF(R$2336="DELETE","DELETE",IF(M2468+O2468=0,"DELETE"," "))</f>
        <v>DELETE</v>
      </c>
      <c r="S2468" s="416"/>
      <c r="T2468" s="416"/>
      <c r="U2468" s="416"/>
      <c r="V2468" s="416"/>
      <c r="W2468" s="416"/>
      <c r="X2468" s="416"/>
      <c r="Y2468" s="416"/>
      <c r="Z2468" s="416"/>
      <c r="AA2468" s="416"/>
      <c r="AB2468" s="422"/>
      <c r="AC2468" s="433"/>
      <c r="AD2468" s="416"/>
      <c r="AE2468" s="416"/>
      <c r="AF2468" s="416"/>
      <c r="AG2468" s="416"/>
      <c r="AH2468" s="416"/>
      <c r="AI2468" s="416"/>
      <c r="AJ2468" s="416"/>
      <c r="AK2468" s="416"/>
      <c r="AL2468" s="290"/>
      <c r="AM2468" s="290"/>
      <c r="AN2468" s="290"/>
      <c r="AO2468" s="290"/>
    </row>
    <row r="2469" spans="1:41" s="378" customFormat="1" ht="9" customHeight="1">
      <c r="A2469" s="429"/>
      <c r="B2469" s="429"/>
      <c r="C2469" s="474"/>
      <c r="D2469" s="502"/>
      <c r="E2469" s="502"/>
      <c r="F2469" s="502"/>
      <c r="G2469" s="502"/>
      <c r="H2469" s="502"/>
      <c r="I2469" s="502"/>
      <c r="J2469" s="512"/>
      <c r="M2469" s="383"/>
      <c r="N2469" s="384"/>
      <c r="O2469" s="479"/>
      <c r="P2469" s="380"/>
      <c r="Q2469" s="429"/>
      <c r="R2469" s="432" t="str">
        <f>R2434</f>
        <v>DELETE</v>
      </c>
      <c r="S2469" s="416"/>
      <c r="T2469" s="416"/>
      <c r="U2469" s="416"/>
      <c r="V2469" s="416"/>
      <c r="W2469" s="416"/>
      <c r="X2469" s="416"/>
      <c r="Y2469" s="416"/>
      <c r="Z2469" s="416"/>
      <c r="AA2469" s="416"/>
      <c r="AB2469" s="422"/>
      <c r="AC2469" s="433"/>
      <c r="AD2469" s="416"/>
      <c r="AE2469" s="416"/>
      <c r="AF2469" s="416"/>
      <c r="AG2469" s="416"/>
      <c r="AH2469" s="416"/>
      <c r="AI2469" s="416"/>
      <c r="AJ2469" s="416"/>
      <c r="AK2469" s="416"/>
      <c r="AL2469" s="290"/>
      <c r="AM2469" s="290"/>
      <c r="AN2469" s="290"/>
      <c r="AO2469" s="290"/>
    </row>
    <row r="2470" spans="1:41" s="378" customFormat="1" ht="9" customHeight="1">
      <c r="A2470" s="429"/>
      <c r="B2470" s="429"/>
      <c r="C2470" s="474"/>
      <c r="D2470" s="502"/>
      <c r="E2470" s="502"/>
      <c r="F2470" s="502"/>
      <c r="G2470" s="502"/>
      <c r="H2470" s="502"/>
      <c r="I2470" s="502"/>
      <c r="J2470" s="512"/>
      <c r="M2470" s="384"/>
      <c r="N2470" s="384"/>
      <c r="O2470" s="384"/>
      <c r="P2470" s="380"/>
      <c r="Q2470" s="429"/>
      <c r="R2470" s="432" t="str">
        <f t="shared" ref="R2470:R2473" si="156">R$2336</f>
        <v>DELETE</v>
      </c>
      <c r="S2470" s="416"/>
      <c r="T2470" s="416"/>
      <c r="U2470" s="416"/>
      <c r="V2470" s="416"/>
      <c r="W2470" s="416"/>
      <c r="X2470" s="416"/>
      <c r="Y2470" s="416"/>
      <c r="Z2470" s="416"/>
      <c r="AA2470" s="416"/>
      <c r="AB2470" s="422"/>
      <c r="AC2470" s="433"/>
      <c r="AD2470" s="416"/>
      <c r="AE2470" s="416"/>
      <c r="AF2470" s="416"/>
      <c r="AG2470" s="416"/>
      <c r="AH2470" s="416"/>
      <c r="AI2470" s="416"/>
      <c r="AJ2470" s="416"/>
      <c r="AK2470" s="416"/>
      <c r="AL2470" s="290"/>
      <c r="AM2470" s="290"/>
      <c r="AN2470" s="290"/>
      <c r="AO2470" s="290"/>
    </row>
    <row r="2471" spans="1:41" s="378" customFormat="1" ht="9" customHeight="1">
      <c r="A2471" s="429"/>
      <c r="B2471" s="429"/>
      <c r="C2471" s="474"/>
      <c r="D2471" s="502"/>
      <c r="E2471" s="502"/>
      <c r="F2471" s="502"/>
      <c r="G2471" s="502"/>
      <c r="H2471" s="502"/>
      <c r="I2471" s="502"/>
      <c r="J2471" s="512"/>
      <c r="M2471" s="381"/>
      <c r="N2471" s="381"/>
      <c r="O2471" s="381"/>
      <c r="P2471" s="380"/>
      <c r="Q2471" s="429"/>
      <c r="R2471" s="432" t="str">
        <f t="shared" si="156"/>
        <v>DELETE</v>
      </c>
      <c r="S2471" s="416"/>
      <c r="T2471" s="416"/>
      <c r="U2471" s="416"/>
      <c r="V2471" s="416"/>
      <c r="W2471" s="416"/>
      <c r="X2471" s="416"/>
      <c r="Y2471" s="416"/>
      <c r="Z2471" s="416"/>
      <c r="AA2471" s="416"/>
      <c r="AB2471" s="422"/>
      <c r="AC2471" s="433"/>
      <c r="AD2471" s="416"/>
      <c r="AE2471" s="416"/>
      <c r="AF2471" s="416"/>
      <c r="AG2471" s="416"/>
      <c r="AH2471" s="416"/>
      <c r="AI2471" s="416"/>
      <c r="AJ2471" s="416"/>
      <c r="AK2471" s="416"/>
      <c r="AL2471" s="290"/>
      <c r="AM2471" s="290"/>
      <c r="AN2471" s="290"/>
      <c r="AO2471" s="290"/>
    </row>
    <row r="2472" spans="1:41" s="378" customFormat="1" ht="36" customHeight="1">
      <c r="A2472" s="429"/>
      <c r="B2472" s="429"/>
      <c r="D2472" s="518" t="str">
        <f>IF((Y2472+Z2472)=3,"Operating profit/(loss) for the year",(IF((Y2472+Z2472=4),"Operating profit for the year","Operating loss for the year")))</f>
        <v>Operating profit for the year</v>
      </c>
      <c r="E2472" s="502"/>
      <c r="F2472" s="502"/>
      <c r="G2472" s="502"/>
      <c r="H2472" s="502"/>
      <c r="I2472" s="502"/>
      <c r="J2472" s="512"/>
      <c r="K2472" s="378">
        <f>FS!B521</f>
        <v>3</v>
      </c>
      <c r="M2472" s="381">
        <f>SUM(S2348:S2469)</f>
        <v>0</v>
      </c>
      <c r="N2472" s="381"/>
      <c r="O2472" s="381">
        <f>SUM(U2348:U2469)</f>
        <v>0</v>
      </c>
      <c r="P2472" s="380"/>
      <c r="Q2472" s="429"/>
      <c r="R2472" s="432" t="str">
        <f t="shared" si="156"/>
        <v>DELETE</v>
      </c>
      <c r="S2472" s="416"/>
      <c r="T2472" s="416"/>
      <c r="U2472" s="416"/>
      <c r="V2472" s="416"/>
      <c r="W2472" s="416"/>
      <c r="X2472" s="416"/>
      <c r="Y2472" s="416">
        <f>IF(M2472&lt;0,1,IF(M2472=0,IF(O2472&lt;0,1,2),2))</f>
        <v>2</v>
      </c>
      <c r="Z2472" s="416">
        <f>IF(O2472&lt;0,1,IF(O2472=0,IF(M2472&lt;0,1,2),2))</f>
        <v>2</v>
      </c>
      <c r="AA2472" s="416"/>
      <c r="AB2472" s="422"/>
      <c r="AC2472" s="433"/>
      <c r="AD2472" s="416"/>
      <c r="AE2472" s="416"/>
      <c r="AF2472" s="416"/>
      <c r="AG2472" s="416"/>
      <c r="AH2472" s="416"/>
      <c r="AI2472" s="416"/>
      <c r="AJ2472" s="416"/>
      <c r="AK2472" s="416"/>
      <c r="AL2472" s="290"/>
      <c r="AM2472" s="290"/>
      <c r="AN2472" s="290"/>
      <c r="AO2472" s="290"/>
    </row>
    <row r="2473" spans="1:41" s="378" customFormat="1" ht="36" customHeight="1">
      <c r="A2473" s="429"/>
      <c r="B2473" s="429"/>
      <c r="C2473" s="474"/>
      <c r="D2473" s="502"/>
      <c r="E2473" s="502"/>
      <c r="F2473" s="502"/>
      <c r="G2473" s="502"/>
      <c r="H2473" s="502"/>
      <c r="I2473" s="502"/>
      <c r="J2473" s="512"/>
      <c r="M2473" s="381"/>
      <c r="N2473" s="381"/>
      <c r="O2473" s="381"/>
      <c r="P2473" s="380"/>
      <c r="Q2473" s="429"/>
      <c r="R2473" s="432" t="str">
        <f t="shared" si="156"/>
        <v>DELETE</v>
      </c>
      <c r="S2473" s="416"/>
      <c r="T2473" s="416"/>
      <c r="U2473" s="416"/>
      <c r="V2473" s="416"/>
      <c r="W2473" s="416"/>
      <c r="X2473" s="416"/>
      <c r="Y2473" s="416"/>
      <c r="Z2473" s="416"/>
      <c r="AA2473" s="416"/>
      <c r="AB2473" s="422"/>
      <c r="AC2473" s="433"/>
      <c r="AD2473" s="416"/>
      <c r="AE2473" s="416"/>
      <c r="AF2473" s="416"/>
      <c r="AG2473" s="416"/>
      <c r="AH2473" s="416"/>
      <c r="AI2473" s="416"/>
      <c r="AJ2473" s="416"/>
      <c r="AK2473" s="416"/>
      <c r="AL2473" s="290"/>
      <c r="AM2473" s="290"/>
      <c r="AN2473" s="290"/>
      <c r="AO2473" s="290"/>
    </row>
    <row r="2474" spans="1:41" s="378" customFormat="1" ht="36" customHeight="1">
      <c r="A2474" s="429"/>
      <c r="B2474" s="429"/>
      <c r="D2474" s="501" t="s">
        <v>190</v>
      </c>
      <c r="E2474" s="502"/>
      <c r="F2474" s="502"/>
      <c r="G2474" s="502"/>
      <c r="H2474" s="502"/>
      <c r="I2474" s="502"/>
      <c r="J2474" s="512"/>
      <c r="K2474" s="378">
        <f>FS!B611</f>
        <v>4</v>
      </c>
      <c r="M2474" s="381">
        <f>SUM(M2477:M2483)</f>
        <v>0</v>
      </c>
      <c r="N2474" s="381"/>
      <c r="O2474" s="381">
        <f>SUM(O2477:O2483)</f>
        <v>0</v>
      </c>
      <c r="P2474" s="380"/>
      <c r="Q2474" s="429"/>
      <c r="R2474" s="432" t="str">
        <f t="shared" ref="R2474" si="157">IF(R$2336="DELETE","DELETE",IF(M2474+O2474=0,"DELETE"," "))</f>
        <v>DELETE</v>
      </c>
      <c r="S2474" s="419">
        <f>M2474</f>
        <v>0</v>
      </c>
      <c r="T2474" s="419"/>
      <c r="U2474" s="419">
        <f>O2474</f>
        <v>0</v>
      </c>
      <c r="V2474" s="419"/>
      <c r="W2474" s="419"/>
      <c r="X2474" s="419"/>
      <c r="Y2474" s="416"/>
      <c r="Z2474" s="416"/>
      <c r="AA2474" s="416"/>
      <c r="AB2474" s="422"/>
      <c r="AC2474" s="433"/>
      <c r="AD2474" s="416"/>
      <c r="AE2474" s="416"/>
      <c r="AF2474" s="416"/>
      <c r="AG2474" s="416"/>
      <c r="AH2474" s="416"/>
      <c r="AI2474" s="416"/>
      <c r="AJ2474" s="416"/>
      <c r="AK2474" s="416"/>
      <c r="AL2474" s="290"/>
      <c r="AM2474" s="290"/>
      <c r="AN2474" s="290"/>
      <c r="AO2474" s="290"/>
    </row>
    <row r="2475" spans="1:41" s="378" customFormat="1" ht="9" customHeight="1">
      <c r="A2475" s="429"/>
      <c r="B2475" s="429"/>
      <c r="C2475" s="474"/>
      <c r="D2475" s="502"/>
      <c r="E2475" s="502"/>
      <c r="F2475" s="502"/>
      <c r="G2475" s="502"/>
      <c r="H2475" s="502"/>
      <c r="I2475" s="502"/>
      <c r="J2475" s="512"/>
      <c r="M2475" s="381"/>
      <c r="N2475" s="381"/>
      <c r="O2475" s="381"/>
      <c r="P2475" s="380"/>
      <c r="Q2475" s="429"/>
      <c r="R2475" s="432" t="str">
        <f>R2474</f>
        <v>DELETE</v>
      </c>
      <c r="S2475" s="416"/>
      <c r="T2475" s="416"/>
      <c r="U2475" s="416"/>
      <c r="V2475" s="416"/>
      <c r="W2475" s="416"/>
      <c r="X2475" s="416"/>
      <c r="Y2475" s="416"/>
      <c r="Z2475" s="416"/>
      <c r="AA2475" s="416"/>
      <c r="AB2475" s="422"/>
      <c r="AC2475" s="433"/>
      <c r="AD2475" s="416"/>
      <c r="AE2475" s="416"/>
      <c r="AF2475" s="416"/>
      <c r="AG2475" s="416"/>
      <c r="AH2475" s="416"/>
      <c r="AI2475" s="416"/>
      <c r="AJ2475" s="416"/>
      <c r="AK2475" s="416"/>
      <c r="AL2475" s="290"/>
      <c r="AM2475" s="290"/>
      <c r="AN2475" s="290"/>
      <c r="AO2475" s="290"/>
    </row>
    <row r="2476" spans="1:41" s="378" customFormat="1" ht="9" customHeight="1">
      <c r="A2476" s="429"/>
      <c r="B2476" s="429"/>
      <c r="C2476" s="474"/>
      <c r="D2476" s="502"/>
      <c r="E2476" s="502"/>
      <c r="F2476" s="502"/>
      <c r="G2476" s="502"/>
      <c r="H2476" s="502"/>
      <c r="I2476" s="502"/>
      <c r="J2476" s="512"/>
      <c r="M2476" s="475"/>
      <c r="N2476" s="382"/>
      <c r="O2476" s="476"/>
      <c r="P2476" s="380"/>
      <c r="Q2476" s="429"/>
      <c r="R2476" s="432" t="str">
        <f>R2475</f>
        <v>DELETE</v>
      </c>
      <c r="S2476" s="416"/>
      <c r="T2476" s="416"/>
      <c r="U2476" s="416"/>
      <c r="V2476" s="416"/>
      <c r="W2476" s="416"/>
      <c r="X2476" s="416"/>
      <c r="Y2476" s="416"/>
      <c r="Z2476" s="416"/>
      <c r="AA2476" s="416"/>
      <c r="AB2476" s="422"/>
      <c r="AC2476" s="433"/>
      <c r="AD2476" s="416"/>
      <c r="AE2476" s="416"/>
      <c r="AF2476" s="416"/>
      <c r="AG2476" s="416"/>
      <c r="AH2476" s="416"/>
      <c r="AI2476" s="416"/>
      <c r="AJ2476" s="416"/>
      <c r="AK2476" s="416"/>
      <c r="AL2476" s="290"/>
      <c r="AM2476" s="290"/>
      <c r="AN2476" s="290"/>
      <c r="AO2476" s="290"/>
    </row>
    <row r="2477" spans="1:41" s="378" customFormat="1" ht="36" customHeight="1">
      <c r="A2477" s="429"/>
      <c r="B2477" s="429"/>
      <c r="C2477" s="474"/>
      <c r="D2477" s="502" t="s">
        <v>188</v>
      </c>
      <c r="E2477" s="502"/>
      <c r="F2477" s="502"/>
      <c r="G2477" s="502"/>
      <c r="H2477" s="502"/>
      <c r="I2477" s="502"/>
      <c r="J2477" s="512"/>
      <c r="M2477" s="477">
        <f>-TrialBalanceC!I92</f>
        <v>0</v>
      </c>
      <c r="N2477" s="381"/>
      <c r="O2477" s="478">
        <f>-TrialBalanceC!K92</f>
        <v>0</v>
      </c>
      <c r="P2477" s="380"/>
      <c r="Q2477" s="429"/>
      <c r="R2477" s="432" t="str">
        <f t="shared" ref="R2477:R2482" si="158">IF(R$2336="DELETE","DELETE",IF(M2477+O2477=0,"DELETE"," "))</f>
        <v>DELETE</v>
      </c>
      <c r="S2477" s="416"/>
      <c r="T2477" s="416"/>
      <c r="U2477" s="416"/>
      <c r="V2477" s="416"/>
      <c r="W2477" s="416"/>
      <c r="X2477" s="416"/>
      <c r="Y2477" s="416"/>
      <c r="Z2477" s="416"/>
      <c r="AA2477" s="416"/>
      <c r="AB2477" s="422"/>
      <c r="AC2477" s="433"/>
      <c r="AD2477" s="416"/>
      <c r="AE2477" s="416"/>
      <c r="AF2477" s="416"/>
      <c r="AG2477" s="416"/>
      <c r="AH2477" s="416"/>
      <c r="AI2477" s="416"/>
      <c r="AJ2477" s="416"/>
      <c r="AK2477" s="416"/>
      <c r="AL2477" s="290"/>
      <c r="AM2477" s="290"/>
      <c r="AN2477" s="290"/>
      <c r="AO2477" s="290"/>
    </row>
    <row r="2478" spans="1:41" s="378" customFormat="1" ht="36" customHeight="1">
      <c r="A2478" s="429"/>
      <c r="B2478" s="429"/>
      <c r="C2478" s="474"/>
      <c r="D2478" s="502" t="s">
        <v>449</v>
      </c>
      <c r="E2478" s="502"/>
      <c r="F2478" s="502"/>
      <c r="G2478" s="502"/>
      <c r="H2478" s="502"/>
      <c r="I2478" s="502"/>
      <c r="J2478" s="512"/>
      <c r="M2478" s="477">
        <f>-SUM(TrialBalanceC!I89:I90)</f>
        <v>0</v>
      </c>
      <c r="N2478" s="381"/>
      <c r="O2478" s="478">
        <f>-SUM(TrialBalanceC!K89:K90)</f>
        <v>0</v>
      </c>
      <c r="P2478" s="380"/>
      <c r="Q2478" s="429"/>
      <c r="R2478" s="432" t="str">
        <f t="shared" si="158"/>
        <v>DELETE</v>
      </c>
      <c r="S2478" s="416"/>
      <c r="T2478" s="416"/>
      <c r="U2478" s="416"/>
      <c r="V2478" s="416"/>
      <c r="W2478" s="416"/>
      <c r="X2478" s="416"/>
      <c r="Y2478" s="416"/>
      <c r="Z2478" s="416"/>
      <c r="AA2478" s="416"/>
      <c r="AB2478" s="422"/>
      <c r="AC2478" s="433"/>
      <c r="AD2478" s="416"/>
      <c r="AE2478" s="416"/>
      <c r="AF2478" s="416"/>
      <c r="AG2478" s="416"/>
      <c r="AH2478" s="416"/>
      <c r="AI2478" s="416"/>
      <c r="AJ2478" s="416"/>
      <c r="AK2478" s="416"/>
      <c r="AL2478" s="290"/>
      <c r="AM2478" s="290"/>
      <c r="AN2478" s="290"/>
      <c r="AO2478" s="290"/>
    </row>
    <row r="2479" spans="1:41" s="378" customFormat="1" ht="36" customHeight="1">
      <c r="A2479" s="429"/>
      <c r="B2479" s="429"/>
      <c r="C2479" s="474"/>
      <c r="D2479" s="502" t="s">
        <v>450</v>
      </c>
      <c r="E2479" s="502"/>
      <c r="F2479" s="502"/>
      <c r="G2479" s="502"/>
      <c r="H2479" s="502"/>
      <c r="I2479" s="502"/>
      <c r="J2479" s="512"/>
      <c r="M2479" s="493">
        <f>-SUM(TrialBalanceC!I84:I87)</f>
        <v>0</v>
      </c>
      <c r="N2479" s="387"/>
      <c r="O2479" s="494">
        <f>-SUM(TrialBalanceC!K84:K87)</f>
        <v>0</v>
      </c>
      <c r="P2479" s="380"/>
      <c r="Q2479" s="429"/>
      <c r="R2479" s="432" t="str">
        <f t="shared" si="158"/>
        <v>DELETE</v>
      </c>
      <c r="S2479" s="416"/>
      <c r="T2479" s="416"/>
      <c r="U2479" s="416"/>
      <c r="V2479" s="416"/>
      <c r="W2479" s="416"/>
      <c r="X2479" s="416"/>
      <c r="Y2479" s="416"/>
      <c r="Z2479" s="416"/>
      <c r="AA2479" s="416"/>
      <c r="AB2479" s="422"/>
      <c r="AC2479" s="433"/>
      <c r="AD2479" s="416"/>
      <c r="AE2479" s="416"/>
      <c r="AF2479" s="416"/>
      <c r="AG2479" s="416"/>
      <c r="AH2479" s="416"/>
      <c r="AI2479" s="416"/>
      <c r="AJ2479" s="416"/>
      <c r="AK2479" s="416"/>
      <c r="AL2479" s="290"/>
      <c r="AM2479" s="290"/>
      <c r="AN2479" s="290"/>
      <c r="AO2479" s="290"/>
    </row>
    <row r="2480" spans="1:41" s="378" customFormat="1" ht="36" customHeight="1">
      <c r="A2480" s="429"/>
      <c r="B2480" s="429"/>
      <c r="C2480" s="474"/>
      <c r="D2480" s="502" t="s">
        <v>190</v>
      </c>
      <c r="E2480" s="502"/>
      <c r="F2480" s="502"/>
      <c r="G2480" s="502"/>
      <c r="H2480" s="502"/>
      <c r="I2480" s="502"/>
      <c r="J2480" s="512"/>
      <c r="M2480" s="493">
        <f>-SUM(TrialBalanceC!I93)</f>
        <v>0</v>
      </c>
      <c r="N2480" s="387"/>
      <c r="O2480" s="494">
        <f>-TrialBalanceC!K93</f>
        <v>0</v>
      </c>
      <c r="P2480" s="380"/>
      <c r="Q2480" s="429"/>
      <c r="R2480" s="432" t="str">
        <f t="shared" si="158"/>
        <v>DELETE</v>
      </c>
      <c r="S2480" s="416"/>
      <c r="T2480" s="416"/>
      <c r="U2480" s="416"/>
      <c r="V2480" s="416"/>
      <c r="W2480" s="416"/>
      <c r="X2480" s="416"/>
      <c r="Y2480" s="416"/>
      <c r="Z2480" s="416"/>
      <c r="AA2480" s="416"/>
      <c r="AB2480" s="422"/>
      <c r="AC2480" s="433"/>
      <c r="AD2480" s="416"/>
      <c r="AE2480" s="416"/>
      <c r="AF2480" s="416"/>
      <c r="AG2480" s="416"/>
      <c r="AH2480" s="416"/>
      <c r="AI2480" s="416"/>
      <c r="AJ2480" s="416"/>
      <c r="AK2480" s="416"/>
      <c r="AL2480" s="290"/>
      <c r="AM2480" s="290"/>
      <c r="AN2480" s="290"/>
      <c r="AO2480" s="290"/>
    </row>
    <row r="2481" spans="1:41" s="378" customFormat="1" ht="36" customHeight="1">
      <c r="A2481" s="429"/>
      <c r="B2481" s="429"/>
      <c r="C2481" s="474"/>
      <c r="D2481" s="502" t="s">
        <v>466</v>
      </c>
      <c r="E2481" s="502"/>
      <c r="F2481" s="502"/>
      <c r="G2481" s="502"/>
      <c r="H2481" s="502"/>
      <c r="I2481" s="502"/>
      <c r="J2481" s="512"/>
      <c r="M2481" s="477">
        <f>IF(TrialBalanceC!I91&lt;0,-TrialBalanceC!I91,0)</f>
        <v>0</v>
      </c>
      <c r="N2481" s="381"/>
      <c r="O2481" s="478">
        <f>IF(TrialBalanceC!K91&lt;0,-TrialBalanceC!K91,0)</f>
        <v>0</v>
      </c>
      <c r="P2481" s="380"/>
      <c r="Q2481" s="429"/>
      <c r="R2481" s="432" t="str">
        <f t="shared" si="158"/>
        <v>DELETE</v>
      </c>
      <c r="S2481" s="416"/>
      <c r="T2481" s="416"/>
      <c r="U2481" s="416"/>
      <c r="V2481" s="416"/>
      <c r="W2481" s="416"/>
      <c r="X2481" s="416"/>
      <c r="Y2481" s="416"/>
      <c r="Z2481" s="416"/>
      <c r="AA2481" s="416"/>
      <c r="AB2481" s="422"/>
      <c r="AC2481" s="433"/>
      <c r="AD2481" s="416"/>
      <c r="AE2481" s="416"/>
      <c r="AF2481" s="416"/>
      <c r="AG2481" s="416"/>
      <c r="AH2481" s="416"/>
      <c r="AI2481" s="416"/>
      <c r="AJ2481" s="416"/>
      <c r="AK2481" s="416"/>
      <c r="AL2481" s="290"/>
      <c r="AM2481" s="290"/>
      <c r="AN2481" s="290"/>
      <c r="AO2481" s="290"/>
    </row>
    <row r="2482" spans="1:41" s="378" customFormat="1" ht="36" customHeight="1">
      <c r="A2482" s="429"/>
      <c r="B2482" s="429"/>
      <c r="C2482" s="474"/>
      <c r="D2482" s="502" t="s">
        <v>332</v>
      </c>
      <c r="E2482" s="502"/>
      <c r="F2482" s="502"/>
      <c r="G2482" s="502"/>
      <c r="H2482" s="502"/>
      <c r="I2482" s="502"/>
      <c r="J2482" s="512"/>
      <c r="M2482" s="477">
        <f>-TrialBalanceC!I82</f>
        <v>0</v>
      </c>
      <c r="N2482" s="381"/>
      <c r="O2482" s="478">
        <f>-TrialBalanceC!K82</f>
        <v>0</v>
      </c>
      <c r="P2482" s="380"/>
      <c r="Q2482" s="429"/>
      <c r="R2482" s="432" t="str">
        <f t="shared" si="158"/>
        <v>DELETE</v>
      </c>
      <c r="S2482" s="416"/>
      <c r="T2482" s="416"/>
      <c r="U2482" s="416"/>
      <c r="V2482" s="416"/>
      <c r="W2482" s="416"/>
      <c r="X2482" s="416"/>
      <c r="Y2482" s="416"/>
      <c r="Z2482" s="416"/>
      <c r="AA2482" s="416"/>
      <c r="AB2482" s="422"/>
      <c r="AC2482" s="433"/>
      <c r="AD2482" s="416"/>
      <c r="AE2482" s="416"/>
      <c r="AF2482" s="416"/>
      <c r="AG2482" s="416"/>
      <c r="AH2482" s="416"/>
      <c r="AI2482" s="416"/>
      <c r="AJ2482" s="416"/>
      <c r="AK2482" s="416"/>
      <c r="AL2482" s="290"/>
      <c r="AM2482" s="290"/>
      <c r="AN2482" s="290"/>
      <c r="AO2482" s="290"/>
    </row>
    <row r="2483" spans="1:41" s="378" customFormat="1" ht="9" customHeight="1">
      <c r="A2483" s="429"/>
      <c r="B2483" s="429"/>
      <c r="C2483" s="474"/>
      <c r="D2483" s="502"/>
      <c r="E2483" s="502"/>
      <c r="F2483" s="502"/>
      <c r="G2483" s="502"/>
      <c r="H2483" s="502"/>
      <c r="I2483" s="502"/>
      <c r="J2483" s="512"/>
      <c r="M2483" s="383"/>
      <c r="N2483" s="384"/>
      <c r="O2483" s="479"/>
      <c r="P2483" s="380"/>
      <c r="Q2483" s="429"/>
      <c r="R2483" s="432" t="str">
        <f>R2474</f>
        <v>DELETE</v>
      </c>
      <c r="S2483" s="416"/>
      <c r="T2483" s="416"/>
      <c r="U2483" s="416"/>
      <c r="V2483" s="416"/>
      <c r="W2483" s="416"/>
      <c r="X2483" s="416"/>
      <c r="Y2483" s="416"/>
      <c r="Z2483" s="416"/>
      <c r="AA2483" s="416"/>
      <c r="AB2483" s="422"/>
      <c r="AC2483" s="433"/>
      <c r="AD2483" s="416"/>
      <c r="AE2483" s="416"/>
      <c r="AF2483" s="416"/>
      <c r="AG2483" s="416"/>
      <c r="AH2483" s="416"/>
      <c r="AI2483" s="416"/>
      <c r="AJ2483" s="416"/>
      <c r="AK2483" s="416"/>
      <c r="AL2483" s="290"/>
      <c r="AM2483" s="290"/>
      <c r="AN2483" s="290"/>
      <c r="AO2483" s="290"/>
    </row>
    <row r="2484" spans="1:41" s="378" customFormat="1" ht="9" customHeight="1">
      <c r="A2484" s="429"/>
      <c r="B2484" s="429"/>
      <c r="C2484" s="474"/>
      <c r="D2484" s="502"/>
      <c r="E2484" s="502"/>
      <c r="F2484" s="502"/>
      <c r="G2484" s="502"/>
      <c r="H2484" s="502"/>
      <c r="I2484" s="502"/>
      <c r="J2484" s="512"/>
      <c r="M2484" s="384"/>
      <c r="N2484" s="384"/>
      <c r="O2484" s="384"/>
      <c r="P2484" s="380"/>
      <c r="Q2484" s="429"/>
      <c r="R2484" s="432" t="str">
        <f>R2483</f>
        <v>DELETE</v>
      </c>
      <c r="S2484" s="416"/>
      <c r="T2484" s="416"/>
      <c r="U2484" s="416"/>
      <c r="V2484" s="416"/>
      <c r="W2484" s="416"/>
      <c r="X2484" s="416"/>
      <c r="Y2484" s="416"/>
      <c r="Z2484" s="416"/>
      <c r="AA2484" s="416"/>
      <c r="AB2484" s="422"/>
      <c r="AC2484" s="433"/>
      <c r="AD2484" s="416"/>
      <c r="AE2484" s="416"/>
      <c r="AF2484" s="416"/>
      <c r="AG2484" s="416"/>
      <c r="AH2484" s="416"/>
      <c r="AI2484" s="416"/>
      <c r="AJ2484" s="416"/>
      <c r="AK2484" s="416"/>
      <c r="AL2484" s="290"/>
      <c r="AM2484" s="290"/>
      <c r="AN2484" s="290"/>
      <c r="AO2484" s="290"/>
    </row>
    <row r="2485" spans="1:41" s="378" customFormat="1" ht="9" customHeight="1">
      <c r="A2485" s="429"/>
      <c r="B2485" s="429"/>
      <c r="C2485" s="474"/>
      <c r="D2485" s="502"/>
      <c r="E2485" s="502"/>
      <c r="F2485" s="502"/>
      <c r="G2485" s="502"/>
      <c r="H2485" s="502"/>
      <c r="I2485" s="502"/>
      <c r="J2485" s="512"/>
      <c r="M2485" s="381"/>
      <c r="N2485" s="381"/>
      <c r="O2485" s="381"/>
      <c r="P2485" s="380"/>
      <c r="Q2485" s="429"/>
      <c r="R2485" s="432" t="str">
        <f>R2484</f>
        <v>DELETE</v>
      </c>
      <c r="S2485" s="416"/>
      <c r="T2485" s="416"/>
      <c r="U2485" s="416"/>
      <c r="V2485" s="416"/>
      <c r="W2485" s="416"/>
      <c r="X2485" s="416"/>
      <c r="Y2485" s="416"/>
      <c r="Z2485" s="416"/>
      <c r="AA2485" s="416"/>
      <c r="AB2485" s="422"/>
      <c r="AC2485" s="433"/>
      <c r="AD2485" s="416"/>
      <c r="AE2485" s="416"/>
      <c r="AF2485" s="416"/>
      <c r="AG2485" s="416"/>
      <c r="AH2485" s="416"/>
      <c r="AI2485" s="416"/>
      <c r="AJ2485" s="416"/>
      <c r="AK2485" s="416"/>
      <c r="AL2485" s="290"/>
      <c r="AM2485" s="290"/>
      <c r="AN2485" s="290"/>
      <c r="AO2485" s="290"/>
    </row>
    <row r="2486" spans="1:41" s="378" customFormat="1" ht="36" customHeight="1">
      <c r="A2486" s="429"/>
      <c r="B2486" s="429"/>
      <c r="C2486" s="474"/>
      <c r="D2486" s="502"/>
      <c r="E2486" s="502"/>
      <c r="F2486" s="502"/>
      <c r="G2486" s="502"/>
      <c r="H2486" s="502"/>
      <c r="I2486" s="502"/>
      <c r="J2486" s="512"/>
      <c r="M2486" s="381">
        <f>SUM(S2348:S2483)</f>
        <v>0</v>
      </c>
      <c r="N2486" s="381"/>
      <c r="O2486" s="381">
        <f>SUM(U2348:U2483)</f>
        <v>0</v>
      </c>
      <c r="P2486" s="380"/>
      <c r="Q2486" s="429"/>
      <c r="R2486" s="432" t="str">
        <f>R2485</f>
        <v>DELETE</v>
      </c>
      <c r="S2486" s="416"/>
      <c r="T2486" s="416"/>
      <c r="U2486" s="416"/>
      <c r="V2486" s="416"/>
      <c r="W2486" s="416"/>
      <c r="X2486" s="416"/>
      <c r="Y2486" s="416"/>
      <c r="Z2486" s="416"/>
      <c r="AA2486" s="416"/>
      <c r="AB2486" s="422"/>
      <c r="AC2486" s="433"/>
      <c r="AD2486" s="416"/>
      <c r="AE2486" s="416"/>
      <c r="AF2486" s="416"/>
      <c r="AG2486" s="416"/>
      <c r="AH2486" s="416"/>
      <c r="AI2486" s="416"/>
      <c r="AJ2486" s="416"/>
      <c r="AK2486" s="416"/>
      <c r="AL2486" s="290"/>
      <c r="AM2486" s="290"/>
      <c r="AN2486" s="290"/>
      <c r="AO2486" s="290"/>
    </row>
    <row r="2487" spans="1:41" s="378" customFormat="1" ht="36" customHeight="1">
      <c r="A2487" s="429"/>
      <c r="B2487" s="429"/>
      <c r="C2487" s="474"/>
      <c r="D2487" s="502"/>
      <c r="E2487" s="502"/>
      <c r="F2487" s="502"/>
      <c r="G2487" s="502"/>
      <c r="H2487" s="502"/>
      <c r="I2487" s="502"/>
      <c r="J2487" s="512"/>
      <c r="M2487" s="381"/>
      <c r="N2487" s="381"/>
      <c r="O2487" s="381"/>
      <c r="P2487" s="380"/>
      <c r="Q2487" s="429"/>
      <c r="R2487" s="432" t="str">
        <f>R2486</f>
        <v>DELETE</v>
      </c>
      <c r="S2487" s="416"/>
      <c r="T2487" s="416"/>
      <c r="U2487" s="416"/>
      <c r="V2487" s="416"/>
      <c r="W2487" s="416"/>
      <c r="X2487" s="416"/>
      <c r="Y2487" s="416"/>
      <c r="Z2487" s="416"/>
      <c r="AA2487" s="416"/>
      <c r="AB2487" s="422"/>
      <c r="AC2487" s="433"/>
      <c r="AD2487" s="416"/>
      <c r="AE2487" s="416"/>
      <c r="AF2487" s="416"/>
      <c r="AG2487" s="416"/>
      <c r="AH2487" s="416"/>
      <c r="AI2487" s="416"/>
      <c r="AJ2487" s="416"/>
      <c r="AK2487" s="416"/>
      <c r="AL2487" s="290"/>
      <c r="AM2487" s="290"/>
      <c r="AN2487" s="290"/>
      <c r="AO2487" s="290"/>
    </row>
    <row r="2488" spans="1:41" s="378" customFormat="1" ht="36" customHeight="1">
      <c r="A2488" s="429"/>
      <c r="B2488" s="429"/>
      <c r="D2488" s="502" t="s">
        <v>1049</v>
      </c>
      <c r="E2488" s="502"/>
      <c r="F2488" s="502"/>
      <c r="G2488" s="502"/>
      <c r="H2488" s="502"/>
      <c r="I2488" s="502"/>
      <c r="J2488" s="512"/>
      <c r="K2488" s="378">
        <f>FS!B669</f>
        <v>5</v>
      </c>
      <c r="M2488" s="381">
        <f>SUM(TrialBalanceC!I140:I150)</f>
        <v>0</v>
      </c>
      <c r="N2488" s="381"/>
      <c r="O2488" s="381">
        <f>SUM(TrialBalanceC!K140:K150)</f>
        <v>0</v>
      </c>
      <c r="P2488" s="380"/>
      <c r="Q2488" s="429"/>
      <c r="R2488" s="432" t="str">
        <f t="shared" ref="R2488" si="159">IF(R$2336="DELETE","DELETE",IF(M2488+O2488=0,"DELETE"," "))</f>
        <v>DELETE</v>
      </c>
      <c r="S2488" s="419">
        <f>-M2488</f>
        <v>0</v>
      </c>
      <c r="T2488" s="419"/>
      <c r="U2488" s="419">
        <f>-O2488</f>
        <v>0</v>
      </c>
      <c r="V2488" s="419"/>
      <c r="W2488" s="419"/>
      <c r="X2488" s="419"/>
      <c r="Y2488" s="416"/>
      <c r="Z2488" s="416"/>
      <c r="AA2488" s="416"/>
      <c r="AB2488" s="422"/>
      <c r="AC2488" s="433"/>
      <c r="AD2488" s="416"/>
      <c r="AE2488" s="416"/>
      <c r="AF2488" s="416"/>
      <c r="AG2488" s="416"/>
      <c r="AH2488" s="416"/>
      <c r="AI2488" s="416"/>
      <c r="AJ2488" s="416"/>
      <c r="AK2488" s="416"/>
      <c r="AL2488" s="290"/>
      <c r="AM2488" s="290"/>
      <c r="AN2488" s="290"/>
      <c r="AO2488" s="290"/>
    </row>
    <row r="2489" spans="1:41" s="378" customFormat="1" ht="9" customHeight="1">
      <c r="A2489" s="429"/>
      <c r="B2489" s="429"/>
      <c r="C2489" s="474"/>
      <c r="D2489" s="502"/>
      <c r="E2489" s="502"/>
      <c r="F2489" s="502"/>
      <c r="G2489" s="502"/>
      <c r="H2489" s="502"/>
      <c r="I2489" s="502"/>
      <c r="J2489" s="512"/>
      <c r="M2489" s="384"/>
      <c r="N2489" s="384"/>
      <c r="O2489" s="384"/>
      <c r="P2489" s="380"/>
      <c r="Q2489" s="429"/>
      <c r="R2489" s="432" t="str">
        <f t="shared" ref="R2489:R2497" si="160">R$2336</f>
        <v>DELETE</v>
      </c>
      <c r="S2489" s="416"/>
      <c r="T2489" s="416"/>
      <c r="U2489" s="416"/>
      <c r="V2489" s="416"/>
      <c r="W2489" s="416"/>
      <c r="X2489" s="416"/>
      <c r="Y2489" s="416"/>
      <c r="Z2489" s="416"/>
      <c r="AA2489" s="416"/>
      <c r="AB2489" s="422"/>
      <c r="AC2489" s="433"/>
      <c r="AD2489" s="416"/>
      <c r="AE2489" s="416"/>
      <c r="AF2489" s="416"/>
      <c r="AG2489" s="416"/>
      <c r="AH2489" s="416"/>
      <c r="AI2489" s="416"/>
      <c r="AJ2489" s="416"/>
      <c r="AK2489" s="416"/>
      <c r="AL2489" s="290"/>
      <c r="AM2489" s="290"/>
      <c r="AN2489" s="290"/>
      <c r="AO2489" s="290"/>
    </row>
    <row r="2490" spans="1:41" s="378" customFormat="1" ht="9" customHeight="1">
      <c r="A2490" s="429"/>
      <c r="B2490" s="429"/>
      <c r="C2490" s="474"/>
      <c r="D2490" s="502"/>
      <c r="E2490" s="502"/>
      <c r="F2490" s="502"/>
      <c r="G2490" s="502"/>
      <c r="H2490" s="502"/>
      <c r="I2490" s="502"/>
      <c r="J2490" s="512"/>
      <c r="M2490" s="381"/>
      <c r="N2490" s="381"/>
      <c r="O2490" s="381"/>
      <c r="P2490" s="380"/>
      <c r="Q2490" s="429"/>
      <c r="R2490" s="432" t="str">
        <f t="shared" si="160"/>
        <v>DELETE</v>
      </c>
      <c r="S2490" s="416"/>
      <c r="T2490" s="416"/>
      <c r="U2490" s="416"/>
      <c r="V2490" s="416"/>
      <c r="W2490" s="416"/>
      <c r="X2490" s="416"/>
      <c r="Y2490" s="416"/>
      <c r="Z2490" s="416"/>
      <c r="AA2490" s="416"/>
      <c r="AB2490" s="422"/>
      <c r="AC2490" s="433"/>
      <c r="AD2490" s="416"/>
      <c r="AE2490" s="416"/>
      <c r="AF2490" s="416"/>
      <c r="AG2490" s="416"/>
      <c r="AH2490" s="416"/>
      <c r="AI2490" s="416"/>
      <c r="AJ2490" s="416"/>
      <c r="AK2490" s="416"/>
      <c r="AL2490" s="290"/>
      <c r="AM2490" s="290"/>
      <c r="AN2490" s="290"/>
      <c r="AO2490" s="290"/>
    </row>
    <row r="2491" spans="1:41" s="378" customFormat="1" ht="36.75" customHeight="1">
      <c r="A2491" s="429"/>
      <c r="B2491" s="429"/>
      <c r="D2491" s="518" t="str">
        <f>IF((Y2491+Z2491)=3,"Net profit/(loss) for the year",(IF((Y2491+Z2491=4),"Net profit for the year","Net loss for the year")))</f>
        <v>Net profit for the year</v>
      </c>
      <c r="E2491" s="502"/>
      <c r="F2491" s="502"/>
      <c r="G2491" s="502"/>
      <c r="H2491" s="502"/>
      <c r="I2491" s="502"/>
      <c r="J2491" s="512"/>
      <c r="M2491" s="381">
        <f>SUM(S2348:S2490)</f>
        <v>0</v>
      </c>
      <c r="N2491" s="381"/>
      <c r="O2491" s="381">
        <f>SUM(U2348:U2490)</f>
        <v>0</v>
      </c>
      <c r="P2491" s="380"/>
      <c r="Q2491" s="429"/>
      <c r="R2491" s="432" t="str">
        <f t="shared" si="160"/>
        <v>DELETE</v>
      </c>
      <c r="S2491" s="416"/>
      <c r="T2491" s="416"/>
      <c r="U2491" s="416"/>
      <c r="V2491" s="416" t="b">
        <f>M2491=FS!M1546</f>
        <v>1</v>
      </c>
      <c r="W2491" s="416"/>
      <c r="X2491" s="416" t="b">
        <f>O2491=FS!O1546</f>
        <v>1</v>
      </c>
      <c r="Y2491" s="416">
        <f>IF(M2491&lt;0,1,IF(M2491=0,IF(O2491&lt;0,1,2),2))</f>
        <v>2</v>
      </c>
      <c r="Z2491" s="416">
        <f>IF(O2491&lt;0,1,IF(O2491=0,IF(M2491&lt;0,1,2),2))</f>
        <v>2</v>
      </c>
      <c r="AA2491" s="416"/>
      <c r="AB2491" s="422"/>
      <c r="AC2491" s="433"/>
      <c r="AD2491" s="416"/>
      <c r="AE2491" s="416"/>
      <c r="AF2491" s="416"/>
      <c r="AG2491" s="416"/>
      <c r="AH2491" s="416"/>
      <c r="AI2491" s="416"/>
      <c r="AJ2491" s="416"/>
      <c r="AK2491" s="416"/>
      <c r="AL2491" s="290"/>
      <c r="AM2491" s="290"/>
      <c r="AN2491" s="290"/>
      <c r="AO2491" s="290"/>
    </row>
    <row r="2492" spans="1:41" s="378" customFormat="1" ht="9" customHeight="1" thickBot="1">
      <c r="A2492" s="429"/>
      <c r="B2492" s="429"/>
      <c r="C2492" s="474"/>
      <c r="D2492" s="502"/>
      <c r="E2492" s="502"/>
      <c r="F2492" s="502"/>
      <c r="G2492" s="502"/>
      <c r="H2492" s="502"/>
      <c r="I2492" s="502"/>
      <c r="J2492" s="512"/>
      <c r="M2492" s="385"/>
      <c r="N2492" s="385"/>
      <c r="O2492" s="385"/>
      <c r="P2492" s="380"/>
      <c r="Q2492" s="429"/>
      <c r="R2492" s="432" t="str">
        <f t="shared" si="160"/>
        <v>DELETE</v>
      </c>
      <c r="S2492" s="416"/>
      <c r="T2492" s="416"/>
      <c r="U2492" s="416"/>
      <c r="V2492" s="416"/>
      <c r="W2492" s="416"/>
      <c r="X2492" s="416"/>
      <c r="Y2492" s="416"/>
      <c r="Z2492" s="416"/>
      <c r="AA2492" s="416"/>
      <c r="AB2492" s="422"/>
      <c r="AC2492" s="433"/>
      <c r="AD2492" s="416"/>
      <c r="AE2492" s="416"/>
      <c r="AF2492" s="416"/>
      <c r="AG2492" s="416"/>
      <c r="AH2492" s="416"/>
      <c r="AI2492" s="416"/>
      <c r="AJ2492" s="416"/>
      <c r="AK2492" s="416"/>
      <c r="AL2492" s="290"/>
      <c r="AM2492" s="290"/>
      <c r="AN2492" s="290"/>
      <c r="AO2492" s="290"/>
    </row>
    <row r="2493" spans="1:41" s="378" customFormat="1" ht="9" customHeight="1" thickTop="1">
      <c r="A2493" s="429"/>
      <c r="B2493" s="429"/>
      <c r="C2493" s="474"/>
      <c r="D2493" s="502"/>
      <c r="E2493" s="502"/>
      <c r="F2493" s="502"/>
      <c r="G2493" s="502"/>
      <c r="H2493" s="502"/>
      <c r="I2493" s="502"/>
      <c r="J2493" s="512"/>
      <c r="M2493" s="399"/>
      <c r="N2493" s="399"/>
      <c r="O2493" s="399"/>
      <c r="P2493" s="380"/>
      <c r="Q2493" s="429"/>
      <c r="R2493" s="432" t="str">
        <f t="shared" si="160"/>
        <v>DELETE</v>
      </c>
      <c r="S2493" s="416"/>
      <c r="T2493" s="416"/>
      <c r="U2493" s="416"/>
      <c r="V2493" s="416"/>
      <c r="W2493" s="416"/>
      <c r="X2493" s="416"/>
      <c r="Y2493" s="416"/>
      <c r="Z2493" s="416"/>
      <c r="AA2493" s="416"/>
      <c r="AB2493" s="422"/>
      <c r="AC2493" s="433"/>
      <c r="AD2493" s="416"/>
      <c r="AE2493" s="416"/>
      <c r="AF2493" s="416"/>
      <c r="AG2493" s="416"/>
      <c r="AH2493" s="416"/>
      <c r="AI2493" s="416"/>
      <c r="AJ2493" s="416"/>
      <c r="AK2493" s="416"/>
      <c r="AL2493" s="290"/>
      <c r="AM2493" s="290"/>
      <c r="AN2493" s="290"/>
      <c r="AO2493" s="290"/>
    </row>
    <row r="2494" spans="1:41" s="378" customFormat="1" ht="36" customHeight="1">
      <c r="A2494" s="429"/>
      <c r="B2494" s="429"/>
      <c r="C2494" s="474"/>
      <c r="D2494" s="502"/>
      <c r="E2494" s="502"/>
      <c r="F2494" s="502"/>
      <c r="G2494" s="502"/>
      <c r="H2494" s="502"/>
      <c r="I2494" s="502"/>
      <c r="J2494" s="512"/>
      <c r="M2494" s="381"/>
      <c r="N2494" s="381"/>
      <c r="O2494" s="381"/>
      <c r="P2494" s="380"/>
      <c r="Q2494" s="429"/>
      <c r="R2494" s="432" t="str">
        <f t="shared" si="160"/>
        <v>DELETE</v>
      </c>
      <c r="S2494" s="416"/>
      <c r="T2494" s="416"/>
      <c r="U2494" s="416"/>
      <c r="V2494" s="416"/>
      <c r="W2494" s="416"/>
      <c r="X2494" s="416"/>
      <c r="Y2494" s="416"/>
      <c r="Z2494" s="416"/>
      <c r="AA2494" s="416"/>
      <c r="AB2494" s="422"/>
      <c r="AC2494" s="433"/>
      <c r="AD2494" s="416"/>
      <c r="AE2494" s="416"/>
      <c r="AF2494" s="416"/>
      <c r="AG2494" s="416"/>
      <c r="AH2494" s="416"/>
      <c r="AI2494" s="416"/>
      <c r="AJ2494" s="416"/>
      <c r="AK2494" s="416"/>
      <c r="AL2494" s="290"/>
      <c r="AM2494" s="290"/>
      <c r="AN2494" s="290"/>
      <c r="AO2494" s="290"/>
    </row>
    <row r="2495" spans="1:41" s="378" customFormat="1" ht="36" customHeight="1">
      <c r="A2495" s="429"/>
      <c r="B2495" s="429"/>
      <c r="C2495" s="474"/>
      <c r="D2495" s="502"/>
      <c r="E2495" s="502"/>
      <c r="F2495" s="502"/>
      <c r="G2495" s="502"/>
      <c r="H2495" s="502"/>
      <c r="I2495" s="502"/>
      <c r="J2495" s="512"/>
      <c r="M2495" s="381"/>
      <c r="N2495" s="381"/>
      <c r="O2495" s="381"/>
      <c r="P2495" s="380"/>
      <c r="Q2495" s="429"/>
      <c r="R2495" s="432" t="str">
        <f t="shared" si="160"/>
        <v>DELETE</v>
      </c>
      <c r="S2495" s="416"/>
      <c r="T2495" s="416"/>
      <c r="U2495" s="416"/>
      <c r="V2495" s="416"/>
      <c r="W2495" s="416"/>
      <c r="X2495" s="416"/>
      <c r="Y2495" s="416"/>
      <c r="Z2495" s="416"/>
      <c r="AA2495" s="416"/>
      <c r="AB2495" s="422"/>
      <c r="AC2495" s="433"/>
      <c r="AD2495" s="416"/>
      <c r="AE2495" s="416"/>
      <c r="AF2495" s="416"/>
      <c r="AG2495" s="416"/>
      <c r="AH2495" s="416"/>
      <c r="AI2495" s="416"/>
      <c r="AJ2495" s="416"/>
      <c r="AK2495" s="416"/>
      <c r="AL2495" s="290"/>
      <c r="AM2495" s="290"/>
      <c r="AN2495" s="290"/>
      <c r="AO2495" s="290"/>
    </row>
    <row r="2496" spans="1:41" s="378" customFormat="1" ht="36" customHeight="1">
      <c r="A2496" s="429"/>
      <c r="B2496" s="429"/>
      <c r="C2496" s="437"/>
      <c r="D2496" s="502"/>
      <c r="E2496" s="502"/>
      <c r="F2496" s="502"/>
      <c r="G2496" s="502"/>
      <c r="H2496" s="502"/>
      <c r="I2496" s="502"/>
      <c r="J2496" s="502"/>
      <c r="K2496" s="429"/>
      <c r="L2496" s="429"/>
      <c r="M2496" s="455"/>
      <c r="N2496" s="455"/>
      <c r="O2496" s="455"/>
      <c r="P2496" s="453"/>
      <c r="Q2496" s="429"/>
      <c r="R2496" s="432" t="str">
        <f t="shared" si="160"/>
        <v>DELETE</v>
      </c>
      <c r="S2496" s="416"/>
      <c r="T2496" s="416"/>
      <c r="U2496" s="416"/>
      <c r="V2496" s="416"/>
      <c r="W2496" s="416"/>
      <c r="X2496" s="416"/>
      <c r="Y2496" s="416"/>
      <c r="Z2496" s="416"/>
      <c r="AA2496" s="416"/>
      <c r="AB2496" s="422"/>
      <c r="AC2496" s="433"/>
      <c r="AD2496" s="416"/>
      <c r="AE2496" s="416"/>
      <c r="AF2496" s="416"/>
      <c r="AG2496" s="416"/>
      <c r="AH2496" s="416"/>
      <c r="AI2496" s="416"/>
      <c r="AJ2496" s="416"/>
      <c r="AK2496" s="416"/>
      <c r="AL2496" s="290"/>
      <c r="AM2496" s="290"/>
      <c r="AN2496" s="290"/>
      <c r="AO2496" s="290"/>
    </row>
    <row r="2497" spans="1:41" s="378" customFormat="1" ht="36" customHeight="1">
      <c r="A2497" s="429"/>
      <c r="B2497" s="429"/>
      <c r="C2497" s="437"/>
      <c r="D2497" s="502"/>
      <c r="E2497" s="502"/>
      <c r="F2497" s="502"/>
      <c r="G2497" s="502"/>
      <c r="H2497" s="502"/>
      <c r="I2497" s="502"/>
      <c r="J2497" s="502"/>
      <c r="K2497" s="429"/>
      <c r="L2497" s="429"/>
      <c r="M2497" s="449"/>
      <c r="N2497" s="449"/>
      <c r="O2497" s="449"/>
      <c r="P2497" s="431"/>
      <c r="Q2497" s="429"/>
      <c r="R2497" s="432" t="str">
        <f t="shared" si="160"/>
        <v>DELETE</v>
      </c>
      <c r="S2497" s="416"/>
      <c r="T2497" s="416"/>
      <c r="U2497" s="416"/>
      <c r="V2497" s="416"/>
      <c r="W2497" s="416"/>
      <c r="X2497" s="416"/>
      <c r="Y2497" s="416"/>
      <c r="Z2497" s="416"/>
      <c r="AA2497" s="416"/>
      <c r="AB2497" s="422"/>
      <c r="AC2497" s="433"/>
      <c r="AD2497" s="416"/>
      <c r="AE2497" s="416"/>
      <c r="AF2497" s="416"/>
      <c r="AG2497" s="416"/>
      <c r="AH2497" s="416"/>
      <c r="AI2497" s="416"/>
      <c r="AJ2497" s="416"/>
      <c r="AK2497" s="416"/>
      <c r="AL2497" s="290"/>
      <c r="AM2497" s="290"/>
      <c r="AN2497" s="290"/>
      <c r="AO2497" s="290"/>
    </row>
    <row r="2498" spans="1:41" s="378" customFormat="1" ht="36" customHeight="1">
      <c r="A2498" s="429"/>
      <c r="B2498" s="429"/>
      <c r="C2498" s="437"/>
      <c r="D2498" s="502"/>
      <c r="E2498" s="502"/>
      <c r="F2498" s="502"/>
      <c r="G2498" s="502"/>
      <c r="H2498" s="502"/>
      <c r="I2498" s="502"/>
      <c r="J2498" s="502"/>
      <c r="K2498" s="429"/>
      <c r="L2498" s="429"/>
      <c r="M2498" s="449"/>
      <c r="N2498" s="449"/>
      <c r="O2498" s="381" t="s">
        <v>102</v>
      </c>
      <c r="P2498" s="431"/>
      <c r="Q2498" s="378">
        <v>1</v>
      </c>
      <c r="R2498" s="432" t="str">
        <f>IF(SUM(U2348:U2352)+SUM(U2368:U2376)+SUM(U2474:U2483)+O2491=0,IF(SUM(S2510:S2512)+SUM(S2530:S2537)+SUM(S2635:S2644)+O2652=0,"DELETE"," "),"DELETE")</f>
        <v>DELETE</v>
      </c>
      <c r="S2498" s="416"/>
      <c r="T2498" s="416"/>
      <c r="U2498" s="416"/>
      <c r="V2498" s="418"/>
      <c r="W2498" s="418"/>
      <c r="X2498" s="418"/>
      <c r="Y2498" s="416"/>
      <c r="Z2498" s="416"/>
      <c r="AA2498" s="416"/>
      <c r="AB2498" s="422"/>
      <c r="AC2498" s="433"/>
      <c r="AD2498" s="416"/>
      <c r="AE2498" s="416"/>
      <c r="AF2498" s="416"/>
      <c r="AG2498" s="416"/>
      <c r="AH2498" s="416"/>
      <c r="AI2498" s="416"/>
      <c r="AJ2498" s="416"/>
      <c r="AK2498" s="416"/>
      <c r="AL2498" s="290"/>
      <c r="AM2498" s="290"/>
      <c r="AN2498" s="290"/>
      <c r="AO2498" s="290"/>
    </row>
    <row r="2499" spans="1:41" s="378" customFormat="1" ht="36" customHeight="1">
      <c r="A2499" s="429"/>
      <c r="B2499" s="429"/>
      <c r="C2499" s="437"/>
      <c r="D2499" s="501" t="s">
        <v>560</v>
      </c>
      <c r="E2499" s="502"/>
      <c r="F2499" s="502"/>
      <c r="G2499" s="502"/>
      <c r="H2499" s="502"/>
      <c r="I2499" s="502"/>
      <c r="J2499" s="502"/>
      <c r="K2499" s="429"/>
      <c r="L2499" s="429"/>
      <c r="M2499" s="449"/>
      <c r="N2499" s="449"/>
      <c r="O2499" s="449"/>
      <c r="P2499" s="431"/>
      <c r="Q2499" s="429"/>
      <c r="R2499" s="432" t="str">
        <f>R$2498</f>
        <v>DELETE</v>
      </c>
      <c r="S2499" s="416"/>
      <c r="T2499" s="416"/>
      <c r="U2499" s="416"/>
      <c r="V2499" s="417"/>
      <c r="W2499" s="416"/>
      <c r="X2499" s="417"/>
      <c r="Y2499" s="416"/>
      <c r="Z2499" s="416"/>
      <c r="AA2499" s="416"/>
      <c r="AB2499" s="422"/>
      <c r="AC2499" s="433"/>
      <c r="AD2499" s="416"/>
      <c r="AE2499" s="416"/>
      <c r="AF2499" s="416"/>
      <c r="AG2499" s="416"/>
      <c r="AH2499" s="416"/>
      <c r="AI2499" s="416"/>
      <c r="AJ2499" s="416"/>
      <c r="AK2499" s="416"/>
      <c r="AL2499" s="290"/>
      <c r="AM2499" s="290"/>
      <c r="AN2499" s="290"/>
      <c r="AO2499" s="290"/>
    </row>
    <row r="2500" spans="1:41" s="378" customFormat="1" ht="36" customHeight="1">
      <c r="A2500" s="429"/>
      <c r="B2500" s="429"/>
      <c r="C2500" s="437"/>
      <c r="D2500" s="502"/>
      <c r="E2500" s="502"/>
      <c r="F2500" s="502"/>
      <c r="G2500" s="502"/>
      <c r="H2500" s="502"/>
      <c r="I2500" s="502"/>
      <c r="J2500" s="502"/>
      <c r="K2500" s="429"/>
      <c r="L2500" s="429"/>
      <c r="M2500" s="449"/>
      <c r="N2500" s="449"/>
      <c r="O2500" s="449"/>
      <c r="P2500" s="431"/>
      <c r="Q2500" s="429"/>
      <c r="R2500" s="432" t="str">
        <f t="shared" ref="R2500:R2509" si="161">R$2498</f>
        <v>DELETE</v>
      </c>
      <c r="S2500" s="416"/>
      <c r="T2500" s="416"/>
      <c r="U2500" s="416"/>
      <c r="V2500" s="416"/>
      <c r="W2500" s="416"/>
      <c r="X2500" s="416"/>
      <c r="Y2500" s="416"/>
      <c r="Z2500" s="416"/>
      <c r="AA2500" s="416"/>
      <c r="AB2500" s="422"/>
      <c r="AC2500" s="433"/>
      <c r="AD2500" s="416"/>
      <c r="AE2500" s="416"/>
      <c r="AF2500" s="416"/>
      <c r="AG2500" s="416"/>
      <c r="AH2500" s="416"/>
      <c r="AI2500" s="416"/>
      <c r="AJ2500" s="416"/>
      <c r="AK2500" s="416"/>
      <c r="AL2500" s="290"/>
      <c r="AM2500" s="290"/>
      <c r="AN2500" s="290"/>
      <c r="AO2500" s="290"/>
    </row>
    <row r="2501" spans="1:41" s="378" customFormat="1" ht="36" customHeight="1">
      <c r="A2501" s="429"/>
      <c r="B2501" s="429"/>
      <c r="C2501" s="437"/>
      <c r="D2501" s="501" t="str">
        <f>Criteria!E9</f>
        <v>ABC PARTNERSHIP</v>
      </c>
      <c r="E2501" s="502"/>
      <c r="F2501" s="502"/>
      <c r="G2501" s="502"/>
      <c r="H2501" s="502"/>
      <c r="I2501" s="502"/>
      <c r="J2501" s="502"/>
      <c r="K2501" s="429"/>
      <c r="L2501" s="429"/>
      <c r="M2501" s="449"/>
      <c r="N2501" s="449"/>
      <c r="R2501" s="432" t="str">
        <f t="shared" si="161"/>
        <v>DELETE</v>
      </c>
      <c r="S2501" s="416"/>
      <c r="T2501" s="416"/>
      <c r="U2501" s="416"/>
      <c r="V2501" s="416"/>
      <c r="W2501" s="416"/>
      <c r="X2501" s="416"/>
      <c r="Y2501" s="416"/>
      <c r="Z2501" s="416"/>
      <c r="AA2501" s="416"/>
      <c r="AB2501" s="422"/>
      <c r="AC2501" s="433"/>
      <c r="AD2501" s="416"/>
      <c r="AE2501" s="416"/>
      <c r="AF2501" s="416"/>
      <c r="AG2501" s="416"/>
      <c r="AH2501" s="416"/>
      <c r="AI2501" s="416"/>
      <c r="AJ2501" s="416"/>
      <c r="AK2501" s="416"/>
      <c r="AL2501" s="290"/>
      <c r="AM2501" s="290"/>
      <c r="AN2501" s="290"/>
      <c r="AO2501" s="290"/>
    </row>
    <row r="2502" spans="1:41" s="378" customFormat="1" ht="36" customHeight="1">
      <c r="A2502" s="429"/>
      <c r="B2502" s="429"/>
      <c r="C2502" s="437"/>
      <c r="D2502" s="501" t="str">
        <f>CONCATENATE("T/A ",Criteria!E16)</f>
        <v xml:space="preserve">T/A </v>
      </c>
      <c r="E2502" s="502"/>
      <c r="F2502" s="502"/>
      <c r="G2502" s="502"/>
      <c r="H2502" s="502"/>
      <c r="I2502" s="502"/>
      <c r="J2502" s="502"/>
      <c r="K2502" s="429"/>
      <c r="L2502" s="429"/>
      <c r="M2502" s="449"/>
      <c r="N2502" s="449"/>
      <c r="O2502" s="449"/>
      <c r="P2502" s="431"/>
      <c r="Q2502" s="429"/>
      <c r="R2502" s="432" t="str">
        <f t="shared" si="161"/>
        <v>DELETE</v>
      </c>
      <c r="S2502" s="416"/>
      <c r="T2502" s="416"/>
      <c r="U2502" s="416"/>
      <c r="V2502" s="416"/>
      <c r="W2502" s="416"/>
      <c r="X2502" s="416"/>
      <c r="Y2502" s="416"/>
      <c r="Z2502" s="416"/>
      <c r="AA2502" s="416"/>
      <c r="AB2502" s="422"/>
      <c r="AC2502" s="433"/>
      <c r="AD2502" s="416"/>
      <c r="AE2502" s="416"/>
      <c r="AF2502" s="416"/>
      <c r="AG2502" s="416"/>
      <c r="AH2502" s="416"/>
      <c r="AI2502" s="416"/>
      <c r="AJ2502" s="416"/>
      <c r="AK2502" s="416"/>
      <c r="AL2502" s="290"/>
      <c r="AM2502" s="290"/>
      <c r="AN2502" s="290"/>
      <c r="AO2502" s="290"/>
    </row>
    <row r="2503" spans="1:41" s="378" customFormat="1" ht="36" customHeight="1">
      <c r="A2503" s="429"/>
      <c r="B2503" s="429"/>
      <c r="C2503" s="437"/>
      <c r="D2503" s="502"/>
      <c r="E2503" s="502"/>
      <c r="F2503" s="502"/>
      <c r="G2503" s="502"/>
      <c r="H2503" s="502"/>
      <c r="I2503" s="502"/>
      <c r="J2503" s="502"/>
      <c r="K2503" s="429"/>
      <c r="L2503" s="429"/>
      <c r="M2503" s="449"/>
      <c r="N2503" s="449"/>
      <c r="O2503" s="449"/>
      <c r="P2503" s="431"/>
      <c r="Q2503" s="429"/>
      <c r="R2503" s="432" t="str">
        <f t="shared" si="161"/>
        <v>DELETE</v>
      </c>
      <c r="S2503" s="416"/>
      <c r="T2503" s="416"/>
      <c r="U2503" s="416"/>
      <c r="V2503" s="416"/>
      <c r="W2503" s="416"/>
      <c r="X2503" s="416"/>
      <c r="Y2503" s="416"/>
      <c r="Z2503" s="416"/>
      <c r="AA2503" s="416"/>
      <c r="AB2503" s="422"/>
      <c r="AC2503" s="433"/>
      <c r="AD2503" s="416"/>
      <c r="AE2503" s="416"/>
      <c r="AF2503" s="416"/>
      <c r="AG2503" s="416"/>
      <c r="AH2503" s="416"/>
      <c r="AI2503" s="416"/>
      <c r="AJ2503" s="416"/>
      <c r="AK2503" s="416"/>
      <c r="AL2503" s="290"/>
      <c r="AM2503" s="290"/>
      <c r="AN2503" s="290"/>
      <c r="AO2503" s="290"/>
    </row>
    <row r="2504" spans="1:41" s="378" customFormat="1" ht="36" customHeight="1">
      <c r="A2504" s="429"/>
      <c r="B2504" s="429"/>
      <c r="C2504" s="437"/>
      <c r="D2504" s="501" t="s">
        <v>98</v>
      </c>
      <c r="E2504" s="502"/>
      <c r="F2504" s="502"/>
      <c r="G2504" s="502"/>
      <c r="H2504" s="502"/>
      <c r="I2504" s="502"/>
      <c r="J2504" s="502"/>
      <c r="K2504" s="429"/>
      <c r="L2504" s="429"/>
      <c r="M2504" s="449"/>
      <c r="N2504" s="449"/>
      <c r="O2504" s="449"/>
      <c r="P2504" s="431"/>
      <c r="Q2504" s="429"/>
      <c r="R2504" s="432" t="str">
        <f t="shared" si="161"/>
        <v>DELETE</v>
      </c>
      <c r="S2504" s="416"/>
      <c r="T2504" s="416"/>
      <c r="U2504" s="416"/>
      <c r="V2504" s="416"/>
      <c r="W2504" s="416"/>
      <c r="X2504" s="416"/>
      <c r="Y2504" s="416"/>
      <c r="Z2504" s="416"/>
      <c r="AA2504" s="416"/>
      <c r="AB2504" s="422"/>
      <c r="AC2504" s="433"/>
      <c r="AD2504" s="416"/>
      <c r="AE2504" s="416"/>
      <c r="AF2504" s="416"/>
      <c r="AG2504" s="416"/>
      <c r="AH2504" s="416"/>
      <c r="AI2504" s="416"/>
      <c r="AJ2504" s="416"/>
      <c r="AK2504" s="416"/>
      <c r="AL2504" s="290"/>
      <c r="AM2504" s="290"/>
      <c r="AN2504" s="290"/>
      <c r="AO2504" s="290"/>
    </row>
    <row r="2505" spans="1:41" s="378" customFormat="1" ht="36" customHeight="1">
      <c r="A2505" s="429"/>
      <c r="B2505" s="429"/>
      <c r="C2505" s="437"/>
      <c r="D2505" s="501" t="str">
        <f>Criteria!E18</f>
        <v>28 FEBRUARY 2026</v>
      </c>
      <c r="E2505" s="502"/>
      <c r="F2505" s="502"/>
      <c r="G2505" s="502"/>
      <c r="H2505" s="502"/>
      <c r="I2505" s="502"/>
      <c r="J2505" s="502"/>
      <c r="K2505" s="429"/>
      <c r="L2505" s="429"/>
      <c r="M2505" s="449"/>
      <c r="N2505" s="449"/>
      <c r="O2505" s="449"/>
      <c r="P2505" s="431"/>
      <c r="Q2505" s="429"/>
      <c r="R2505" s="432" t="str">
        <f t="shared" si="161"/>
        <v>DELETE</v>
      </c>
      <c r="S2505" s="416"/>
      <c r="T2505" s="416"/>
      <c r="U2505" s="416"/>
      <c r="V2505" s="416"/>
      <c r="W2505" s="416"/>
      <c r="X2505" s="416"/>
      <c r="Y2505" s="416"/>
      <c r="Z2505" s="416"/>
      <c r="AA2505" s="416"/>
      <c r="AB2505" s="422"/>
      <c r="AC2505" s="433"/>
      <c r="AD2505" s="416"/>
      <c r="AE2505" s="416"/>
      <c r="AF2505" s="416"/>
      <c r="AG2505" s="416"/>
      <c r="AH2505" s="416"/>
      <c r="AI2505" s="416"/>
      <c r="AJ2505" s="416"/>
      <c r="AK2505" s="416"/>
      <c r="AL2505" s="290"/>
      <c r="AM2505" s="290"/>
      <c r="AN2505" s="290"/>
      <c r="AO2505" s="290"/>
    </row>
    <row r="2506" spans="1:41" s="378" customFormat="1" ht="36" customHeight="1">
      <c r="A2506" s="429"/>
      <c r="B2506" s="429"/>
      <c r="C2506" s="437"/>
      <c r="D2506" s="502"/>
      <c r="E2506" s="502"/>
      <c r="F2506" s="502"/>
      <c r="G2506" s="502"/>
      <c r="H2506" s="502"/>
      <c r="I2506" s="502"/>
      <c r="J2506" s="502"/>
      <c r="K2506" s="429"/>
      <c r="L2506" s="429"/>
      <c r="M2506" s="449"/>
      <c r="N2506" s="449"/>
      <c r="O2506" s="449"/>
      <c r="P2506" s="431"/>
      <c r="Q2506" s="429"/>
      <c r="R2506" s="432" t="str">
        <f t="shared" si="161"/>
        <v>DELETE</v>
      </c>
      <c r="S2506" s="416"/>
      <c r="T2506" s="416"/>
      <c r="U2506" s="416"/>
      <c r="V2506" s="416"/>
      <c r="W2506" s="416"/>
      <c r="X2506" s="416"/>
      <c r="Y2506" s="416"/>
      <c r="Z2506" s="416"/>
      <c r="AA2506" s="416"/>
      <c r="AB2506" s="422"/>
      <c r="AC2506" s="433"/>
      <c r="AD2506" s="416"/>
      <c r="AE2506" s="416"/>
      <c r="AF2506" s="416"/>
      <c r="AG2506" s="416"/>
      <c r="AH2506" s="416"/>
      <c r="AI2506" s="416"/>
      <c r="AJ2506" s="416"/>
      <c r="AK2506" s="416"/>
      <c r="AL2506" s="290"/>
      <c r="AM2506" s="290"/>
      <c r="AN2506" s="290"/>
      <c r="AO2506" s="290"/>
    </row>
    <row r="2507" spans="1:41" s="378" customFormat="1" ht="36" customHeight="1">
      <c r="A2507" s="429"/>
      <c r="B2507" s="429"/>
      <c r="C2507" s="437"/>
      <c r="D2507" s="515"/>
      <c r="E2507" s="515"/>
      <c r="F2507" s="515"/>
      <c r="G2507" s="515"/>
      <c r="H2507" s="515"/>
      <c r="I2507" s="515"/>
      <c r="J2507" s="515"/>
      <c r="K2507" s="442"/>
      <c r="L2507" s="442"/>
      <c r="M2507" s="461"/>
      <c r="N2507" s="461"/>
      <c r="O2507" s="461"/>
      <c r="P2507" s="444"/>
      <c r="Q2507" s="442"/>
      <c r="R2507" s="432" t="str">
        <f t="shared" si="161"/>
        <v>DELETE</v>
      </c>
      <c r="S2507" s="416"/>
      <c r="T2507" s="416"/>
      <c r="U2507" s="416"/>
      <c r="V2507" s="416"/>
      <c r="W2507" s="416"/>
      <c r="X2507" s="416"/>
      <c r="Y2507" s="416"/>
      <c r="Z2507" s="416"/>
      <c r="AA2507" s="416"/>
      <c r="AB2507" s="422"/>
      <c r="AC2507" s="433"/>
      <c r="AD2507" s="416"/>
      <c r="AE2507" s="416"/>
      <c r="AF2507" s="416"/>
      <c r="AG2507" s="416"/>
      <c r="AH2507" s="416"/>
      <c r="AI2507" s="416"/>
      <c r="AJ2507" s="416"/>
      <c r="AK2507" s="416"/>
      <c r="AL2507" s="290"/>
      <c r="AM2507" s="290"/>
      <c r="AN2507" s="290"/>
      <c r="AO2507" s="290"/>
    </row>
    <row r="2508" spans="1:41" s="378" customFormat="1" ht="36" customHeight="1">
      <c r="A2508" s="429"/>
      <c r="B2508" s="429"/>
      <c r="C2508" s="437"/>
      <c r="D2508" s="502"/>
      <c r="E2508" s="502"/>
      <c r="F2508" s="502"/>
      <c r="G2508" s="502"/>
      <c r="H2508" s="502"/>
      <c r="I2508" s="502"/>
      <c r="J2508" s="512"/>
      <c r="K2508" s="378" t="s">
        <v>1025</v>
      </c>
      <c r="L2508" s="435"/>
      <c r="M2508" s="435"/>
      <c r="O2508" s="379">
        <f>Criteria!E20</f>
        <v>2026</v>
      </c>
      <c r="P2508" s="380"/>
      <c r="Q2508" s="429"/>
      <c r="R2508" s="432" t="str">
        <f t="shared" si="161"/>
        <v>DELETE</v>
      </c>
      <c r="S2508" s="416"/>
      <c r="T2508" s="416"/>
      <c r="U2508" s="416"/>
      <c r="V2508" s="416"/>
      <c r="W2508" s="416"/>
      <c r="X2508" s="416"/>
      <c r="Y2508" s="416"/>
      <c r="Z2508" s="416"/>
      <c r="AA2508" s="416"/>
      <c r="AB2508" s="422"/>
      <c r="AC2508" s="433"/>
      <c r="AD2508" s="416"/>
      <c r="AE2508" s="416"/>
      <c r="AF2508" s="416"/>
      <c r="AG2508" s="416"/>
      <c r="AH2508" s="416"/>
      <c r="AI2508" s="416"/>
      <c r="AJ2508" s="416"/>
      <c r="AK2508" s="416"/>
      <c r="AL2508" s="290"/>
      <c r="AM2508" s="290"/>
      <c r="AN2508" s="290"/>
      <c r="AO2508" s="290"/>
    </row>
    <row r="2509" spans="1:41" s="378" customFormat="1" ht="36" customHeight="1">
      <c r="A2509" s="429"/>
      <c r="B2509" s="429"/>
      <c r="C2509" s="437"/>
      <c r="D2509" s="502"/>
      <c r="E2509" s="502"/>
      <c r="F2509" s="502"/>
      <c r="G2509" s="502"/>
      <c r="H2509" s="502"/>
      <c r="I2509" s="502"/>
      <c r="J2509" s="512"/>
      <c r="L2509" s="435"/>
      <c r="M2509" s="435"/>
      <c r="O2509" s="381"/>
      <c r="P2509" s="380"/>
      <c r="Q2509" s="429"/>
      <c r="R2509" s="432" t="str">
        <f t="shared" si="161"/>
        <v>DELETE</v>
      </c>
      <c r="S2509" s="416"/>
      <c r="T2509" s="416"/>
      <c r="U2509" s="416"/>
      <c r="V2509" s="416"/>
      <c r="W2509" s="416"/>
      <c r="X2509" s="416"/>
      <c r="Y2509" s="416"/>
      <c r="Z2509" s="416"/>
      <c r="AA2509" s="416"/>
      <c r="AB2509" s="422"/>
      <c r="AC2509" s="433"/>
      <c r="AD2509" s="416"/>
      <c r="AE2509" s="416"/>
      <c r="AF2509" s="416"/>
      <c r="AG2509" s="416"/>
      <c r="AH2509" s="416"/>
      <c r="AI2509" s="416"/>
      <c r="AJ2509" s="416"/>
      <c r="AK2509" s="416"/>
      <c r="AL2509" s="290"/>
      <c r="AM2509" s="290"/>
      <c r="AN2509" s="290"/>
      <c r="AO2509" s="290"/>
    </row>
    <row r="2510" spans="1:41" s="378" customFormat="1" ht="36" customHeight="1">
      <c r="A2510" s="429"/>
      <c r="B2510" s="429"/>
      <c r="D2510" s="501" t="s">
        <v>1020</v>
      </c>
      <c r="E2510" s="502"/>
      <c r="F2510" s="502"/>
      <c r="G2510" s="502"/>
      <c r="H2510" s="502"/>
      <c r="I2510" s="502"/>
      <c r="J2510" s="512"/>
      <c r="L2510" s="435"/>
      <c r="M2510" s="435"/>
      <c r="O2510" s="381">
        <f>-SUM(TrialBalanceC!I5:I10)</f>
        <v>0</v>
      </c>
      <c r="P2510" s="380"/>
      <c r="Q2510" s="429"/>
      <c r="R2510" s="432" t="str">
        <f>IF(R2498="DELETE","DELETE",IF(O2510=0,IF(O2512=0," ","DELETE")," "))</f>
        <v>DELETE</v>
      </c>
      <c r="S2510" s="419">
        <f>O2510</f>
        <v>0</v>
      </c>
      <c r="T2510" s="419"/>
      <c r="U2510" s="419"/>
      <c r="V2510" s="419"/>
      <c r="W2510" s="419"/>
      <c r="X2510" s="419"/>
      <c r="Y2510" s="416"/>
      <c r="Z2510" s="416"/>
      <c r="AA2510" s="416"/>
      <c r="AB2510" s="422"/>
      <c r="AC2510" s="433"/>
      <c r="AD2510" s="416"/>
      <c r="AE2510" s="416"/>
      <c r="AF2510" s="416"/>
      <c r="AG2510" s="416"/>
      <c r="AH2510" s="416"/>
      <c r="AI2510" s="416"/>
      <c r="AJ2510" s="416"/>
      <c r="AK2510" s="416"/>
      <c r="AL2510" s="290"/>
      <c r="AM2510" s="290"/>
      <c r="AN2510" s="290"/>
      <c r="AO2510" s="290"/>
    </row>
    <row r="2511" spans="1:41" s="378" customFormat="1" ht="36" customHeight="1">
      <c r="A2511" s="429"/>
      <c r="B2511" s="429"/>
      <c r="D2511" s="501"/>
      <c r="E2511" s="502"/>
      <c r="F2511" s="502"/>
      <c r="G2511" s="502"/>
      <c r="H2511" s="502"/>
      <c r="I2511" s="502"/>
      <c r="J2511" s="512"/>
      <c r="L2511" s="435"/>
      <c r="M2511" s="435"/>
      <c r="O2511" s="381"/>
      <c r="P2511" s="380"/>
      <c r="Q2511" s="429"/>
      <c r="R2511" s="432" t="str">
        <f>R2510</f>
        <v>DELETE</v>
      </c>
      <c r="S2511" s="419"/>
      <c r="T2511" s="419"/>
      <c r="U2511" s="419"/>
      <c r="V2511" s="419"/>
      <c r="W2511" s="419"/>
      <c r="X2511" s="419"/>
      <c r="Y2511" s="416"/>
      <c r="Z2511" s="416"/>
      <c r="AA2511" s="416"/>
      <c r="AB2511" s="422"/>
      <c r="AC2511" s="433"/>
      <c r="AD2511" s="416"/>
      <c r="AE2511" s="416"/>
      <c r="AF2511" s="416"/>
      <c r="AG2511" s="416"/>
      <c r="AH2511" s="416"/>
      <c r="AI2511" s="416"/>
      <c r="AJ2511" s="416"/>
      <c r="AK2511" s="416"/>
      <c r="AL2511" s="290"/>
      <c r="AM2511" s="290"/>
      <c r="AN2511" s="290"/>
      <c r="AO2511" s="290"/>
    </row>
    <row r="2512" spans="1:41" s="378" customFormat="1" ht="36" customHeight="1">
      <c r="A2512" s="429"/>
      <c r="B2512" s="429"/>
      <c r="D2512" s="501" t="s">
        <v>332</v>
      </c>
      <c r="E2512" s="502"/>
      <c r="F2512" s="502"/>
      <c r="G2512" s="502"/>
      <c r="H2512" s="502"/>
      <c r="I2512" s="502"/>
      <c r="J2512" s="512"/>
      <c r="L2512" s="435"/>
      <c r="M2512" s="435"/>
      <c r="O2512" s="381">
        <f>-TrialBalanceC!I11</f>
        <v>0</v>
      </c>
      <c r="P2512" s="380"/>
      <c r="Q2512" s="429"/>
      <c r="R2512" s="432" t="str">
        <f>IF(R2498="DELETE","DELETE",IF(O2512=0,"DELETE"," "))</f>
        <v>DELETE</v>
      </c>
      <c r="S2512" s="419">
        <f>O2512</f>
        <v>0</v>
      </c>
      <c r="T2512" s="419"/>
      <c r="U2512" s="419"/>
      <c r="V2512" s="419"/>
      <c r="W2512" s="419"/>
      <c r="X2512" s="419"/>
      <c r="Y2512" s="416"/>
      <c r="Z2512" s="416"/>
      <c r="AA2512" s="416"/>
      <c r="AB2512" s="422"/>
      <c r="AC2512" s="433"/>
      <c r="AD2512" s="416"/>
      <c r="AE2512" s="416"/>
      <c r="AF2512" s="416"/>
      <c r="AG2512" s="416"/>
      <c r="AH2512" s="416"/>
      <c r="AI2512" s="416"/>
      <c r="AJ2512" s="416"/>
      <c r="AK2512" s="416"/>
      <c r="AL2512" s="290"/>
      <c r="AM2512" s="290"/>
      <c r="AN2512" s="290"/>
      <c r="AO2512" s="290"/>
    </row>
    <row r="2513" spans="1:41" s="378" customFormat="1" ht="36" customHeight="1">
      <c r="A2513" s="429"/>
      <c r="B2513" s="429"/>
      <c r="D2513" s="501"/>
      <c r="E2513" s="502"/>
      <c r="F2513" s="502"/>
      <c r="G2513" s="502"/>
      <c r="H2513" s="502"/>
      <c r="I2513" s="502"/>
      <c r="J2513" s="512"/>
      <c r="L2513" s="435"/>
      <c r="M2513" s="435"/>
      <c r="O2513" s="381"/>
      <c r="P2513" s="380"/>
      <c r="Q2513" s="429"/>
      <c r="R2513" s="432" t="str">
        <f>R2512</f>
        <v>DELETE</v>
      </c>
      <c r="S2513" s="416"/>
      <c r="T2513" s="416"/>
      <c r="U2513" s="416"/>
      <c r="V2513" s="416"/>
      <c r="W2513" s="416"/>
      <c r="X2513" s="416"/>
      <c r="Y2513" s="416"/>
      <c r="Z2513" s="416"/>
      <c r="AA2513" s="416"/>
      <c r="AB2513" s="422"/>
      <c r="AC2513" s="433"/>
      <c r="AD2513" s="416"/>
      <c r="AE2513" s="416"/>
      <c r="AF2513" s="416"/>
      <c r="AG2513" s="416"/>
      <c r="AH2513" s="416"/>
      <c r="AI2513" s="416"/>
      <c r="AJ2513" s="416"/>
      <c r="AK2513" s="416"/>
      <c r="AL2513" s="290"/>
      <c r="AM2513" s="290"/>
      <c r="AN2513" s="290"/>
      <c r="AO2513" s="290"/>
    </row>
    <row r="2514" spans="1:41" s="378" customFormat="1" ht="36" customHeight="1">
      <c r="A2514" s="429"/>
      <c r="B2514" s="429"/>
      <c r="D2514" s="501" t="s">
        <v>1046</v>
      </c>
      <c r="E2514" s="502"/>
      <c r="F2514" s="502"/>
      <c r="G2514" s="502"/>
      <c r="H2514" s="502"/>
      <c r="I2514" s="502"/>
      <c r="J2514" s="512"/>
      <c r="L2514" s="435"/>
      <c r="M2514" s="435"/>
      <c r="O2514" s="381">
        <f>SUM(O2517:O2524)</f>
        <v>0</v>
      </c>
      <c r="P2514" s="380"/>
      <c r="Q2514" s="429"/>
      <c r="R2514" s="432" t="str">
        <f>IF(R$2498="DELETE","DELETE",IF(O2514=0,"DELETE"," "))</f>
        <v>DELETE</v>
      </c>
      <c r="S2514" s="419">
        <f>-O2514</f>
        <v>0</v>
      </c>
      <c r="T2514" s="419"/>
      <c r="U2514" s="419"/>
      <c r="V2514" s="419"/>
      <c r="W2514" s="419"/>
      <c r="X2514" s="419"/>
      <c r="Y2514" s="416"/>
      <c r="Z2514" s="416"/>
      <c r="AA2514" s="416"/>
      <c r="AB2514" s="422"/>
      <c r="AC2514" s="433"/>
      <c r="AD2514" s="416"/>
      <c r="AE2514" s="416"/>
      <c r="AF2514" s="416"/>
      <c r="AG2514" s="416"/>
      <c r="AH2514" s="416"/>
      <c r="AI2514" s="416"/>
      <c r="AJ2514" s="416"/>
      <c r="AK2514" s="416"/>
      <c r="AL2514" s="290"/>
      <c r="AM2514" s="290"/>
      <c r="AN2514" s="290"/>
      <c r="AO2514" s="290"/>
    </row>
    <row r="2515" spans="1:41" s="378" customFormat="1" ht="9" customHeight="1">
      <c r="A2515" s="429"/>
      <c r="B2515" s="429"/>
      <c r="C2515" s="474"/>
      <c r="D2515" s="502"/>
      <c r="E2515" s="502"/>
      <c r="F2515" s="502"/>
      <c r="G2515" s="502"/>
      <c r="H2515" s="502"/>
      <c r="I2515" s="502"/>
      <c r="J2515" s="512"/>
      <c r="L2515" s="435"/>
      <c r="M2515" s="435"/>
      <c r="O2515" s="381"/>
      <c r="P2515" s="380"/>
      <c r="Q2515" s="429"/>
      <c r="R2515" s="432" t="str">
        <f>R2514</f>
        <v>DELETE</v>
      </c>
      <c r="S2515" s="416"/>
      <c r="T2515" s="416"/>
      <c r="U2515" s="416"/>
      <c r="V2515" s="416"/>
      <c r="W2515" s="416"/>
      <c r="X2515" s="416"/>
      <c r="Y2515" s="416"/>
      <c r="Z2515" s="416"/>
      <c r="AA2515" s="416"/>
      <c r="AB2515" s="422"/>
      <c r="AC2515" s="433"/>
      <c r="AD2515" s="416"/>
      <c r="AE2515" s="416"/>
      <c r="AF2515" s="416"/>
      <c r="AG2515" s="416"/>
      <c r="AH2515" s="416"/>
      <c r="AI2515" s="416"/>
      <c r="AJ2515" s="416"/>
      <c r="AK2515" s="416"/>
      <c r="AL2515" s="290"/>
      <c r="AM2515" s="290"/>
      <c r="AN2515" s="290"/>
      <c r="AO2515" s="290"/>
    </row>
    <row r="2516" spans="1:41" s="378" customFormat="1" ht="9" customHeight="1">
      <c r="A2516" s="429"/>
      <c r="B2516" s="429"/>
      <c r="C2516" s="474"/>
      <c r="D2516" s="502"/>
      <c r="E2516" s="502"/>
      <c r="F2516" s="502"/>
      <c r="G2516" s="502"/>
      <c r="H2516" s="502"/>
      <c r="I2516" s="502"/>
      <c r="J2516" s="512"/>
      <c r="L2516" s="435"/>
      <c r="M2516" s="435"/>
      <c r="O2516" s="480"/>
      <c r="P2516" s="380"/>
      <c r="Q2516" s="429"/>
      <c r="R2516" s="432" t="str">
        <f>R2515</f>
        <v>DELETE</v>
      </c>
      <c r="S2516" s="416"/>
      <c r="T2516" s="416"/>
      <c r="U2516" s="416"/>
      <c r="V2516" s="416"/>
      <c r="W2516" s="416"/>
      <c r="X2516" s="416"/>
      <c r="Y2516" s="416"/>
      <c r="Z2516" s="416"/>
      <c r="AA2516" s="416"/>
      <c r="AB2516" s="422"/>
      <c r="AC2516" s="433"/>
      <c r="AD2516" s="416"/>
      <c r="AE2516" s="416"/>
      <c r="AF2516" s="416"/>
      <c r="AG2516" s="416"/>
      <c r="AH2516" s="416"/>
      <c r="AI2516" s="416"/>
      <c r="AJ2516" s="416"/>
      <c r="AK2516" s="416"/>
      <c r="AL2516" s="290"/>
      <c r="AM2516" s="290"/>
      <c r="AN2516" s="290"/>
      <c r="AO2516" s="290"/>
    </row>
    <row r="2517" spans="1:41" s="378" customFormat="1" ht="36" customHeight="1">
      <c r="A2517" s="429"/>
      <c r="B2517" s="429"/>
      <c r="C2517" s="474"/>
      <c r="D2517" s="502" t="s">
        <v>445</v>
      </c>
      <c r="E2517" s="502"/>
      <c r="F2517" s="502"/>
      <c r="G2517" s="502"/>
      <c r="H2517" s="502"/>
      <c r="I2517" s="502"/>
      <c r="J2517" s="512"/>
      <c r="L2517" s="435"/>
      <c r="M2517" s="435"/>
      <c r="O2517" s="481">
        <f>SUM(TrialBalanceC!I13:I16)</f>
        <v>0</v>
      </c>
      <c r="P2517" s="380"/>
      <c r="Q2517" s="429"/>
      <c r="R2517" s="432" t="str">
        <f t="shared" ref="R2517:R2524" si="162">IF(R$2498="DELETE","DELETE",IF(O2517=0,"DELETE"," "))</f>
        <v>DELETE</v>
      </c>
      <c r="S2517" s="416"/>
      <c r="T2517" s="416"/>
      <c r="U2517" s="416"/>
      <c r="V2517" s="416"/>
      <c r="W2517" s="416"/>
      <c r="X2517" s="416"/>
      <c r="Y2517" s="416"/>
      <c r="Z2517" s="416"/>
      <c r="AA2517" s="416"/>
      <c r="AB2517" s="422"/>
      <c r="AC2517" s="433"/>
      <c r="AD2517" s="416"/>
      <c r="AE2517" s="416"/>
      <c r="AF2517" s="416"/>
      <c r="AG2517" s="416"/>
      <c r="AH2517" s="416"/>
      <c r="AI2517" s="416"/>
      <c r="AJ2517" s="416"/>
      <c r="AK2517" s="416"/>
      <c r="AL2517" s="290"/>
      <c r="AM2517" s="290"/>
      <c r="AN2517" s="290"/>
      <c r="AO2517" s="290"/>
    </row>
    <row r="2518" spans="1:41" s="378" customFormat="1" ht="36" customHeight="1">
      <c r="A2518" s="429"/>
      <c r="B2518" s="429"/>
      <c r="C2518" s="474"/>
      <c r="D2518" s="502" t="s">
        <v>255</v>
      </c>
      <c r="E2518" s="502"/>
      <c r="F2518" s="502"/>
      <c r="G2518" s="502"/>
      <c r="H2518" s="502"/>
      <c r="I2518" s="502"/>
      <c r="J2518" s="512"/>
      <c r="L2518" s="435"/>
      <c r="M2518" s="435"/>
      <c r="O2518" s="481">
        <f>TrialBalanceC!I17</f>
        <v>0</v>
      </c>
      <c r="P2518" s="380"/>
      <c r="Q2518" s="429"/>
      <c r="R2518" s="432" t="str">
        <f t="shared" si="162"/>
        <v>DELETE</v>
      </c>
      <c r="S2518" s="416"/>
      <c r="T2518" s="416"/>
      <c r="U2518" s="416"/>
      <c r="V2518" s="416"/>
      <c r="W2518" s="416"/>
      <c r="X2518" s="416"/>
      <c r="Y2518" s="416"/>
      <c r="Z2518" s="416"/>
      <c r="AA2518" s="416"/>
      <c r="AB2518" s="422"/>
      <c r="AC2518" s="433"/>
      <c r="AD2518" s="416"/>
      <c r="AE2518" s="416"/>
      <c r="AF2518" s="416"/>
      <c r="AG2518" s="416"/>
      <c r="AH2518" s="416"/>
      <c r="AI2518" s="416"/>
      <c r="AJ2518" s="416"/>
      <c r="AK2518" s="416"/>
      <c r="AL2518" s="290"/>
      <c r="AM2518" s="290"/>
      <c r="AN2518" s="290"/>
      <c r="AO2518" s="290"/>
    </row>
    <row r="2519" spans="1:41" s="378" customFormat="1" ht="36" customHeight="1">
      <c r="A2519" s="429"/>
      <c r="B2519" s="429"/>
      <c r="C2519" s="474"/>
      <c r="D2519" s="502">
        <f>TrialBalanceC!C18</f>
        <v>0</v>
      </c>
      <c r="E2519" s="502"/>
      <c r="F2519" s="502"/>
      <c r="G2519" s="502"/>
      <c r="H2519" s="502"/>
      <c r="I2519" s="502"/>
      <c r="J2519" s="512"/>
      <c r="L2519" s="435"/>
      <c r="M2519" s="435"/>
      <c r="O2519" s="481">
        <f>TrialBalanceC!I18</f>
        <v>0</v>
      </c>
      <c r="P2519" s="380"/>
      <c r="Q2519" s="429"/>
      <c r="R2519" s="432" t="str">
        <f t="shared" si="162"/>
        <v>DELETE</v>
      </c>
      <c r="S2519" s="416"/>
      <c r="T2519" s="416"/>
      <c r="U2519" s="416"/>
      <c r="V2519" s="416"/>
      <c r="W2519" s="416"/>
      <c r="X2519" s="416"/>
      <c r="Y2519" s="416"/>
      <c r="Z2519" s="416"/>
      <c r="AA2519" s="416"/>
      <c r="AB2519" s="422"/>
      <c r="AC2519" s="433"/>
      <c r="AD2519" s="416"/>
      <c r="AE2519" s="416"/>
      <c r="AF2519" s="416"/>
      <c r="AG2519" s="416"/>
      <c r="AH2519" s="416"/>
      <c r="AI2519" s="416"/>
      <c r="AJ2519" s="416"/>
      <c r="AK2519" s="416"/>
      <c r="AL2519" s="290"/>
      <c r="AM2519" s="290"/>
      <c r="AN2519" s="290"/>
      <c r="AO2519" s="290"/>
    </row>
    <row r="2520" spans="1:41" s="378" customFormat="1" ht="36" customHeight="1">
      <c r="A2520" s="429"/>
      <c r="B2520" s="429"/>
      <c r="C2520" s="474"/>
      <c r="D2520" s="502">
        <f>TrialBalanceC!C19</f>
        <v>0</v>
      </c>
      <c r="E2520" s="502"/>
      <c r="F2520" s="502"/>
      <c r="G2520" s="502"/>
      <c r="H2520" s="502"/>
      <c r="I2520" s="502"/>
      <c r="J2520" s="512"/>
      <c r="L2520" s="435"/>
      <c r="M2520" s="435"/>
      <c r="O2520" s="481">
        <f>TrialBalanceC!I19</f>
        <v>0</v>
      </c>
      <c r="P2520" s="380"/>
      <c r="Q2520" s="429"/>
      <c r="R2520" s="432" t="str">
        <f t="shared" si="162"/>
        <v>DELETE</v>
      </c>
      <c r="S2520" s="416"/>
      <c r="T2520" s="416"/>
      <c r="U2520" s="416"/>
      <c r="V2520" s="416"/>
      <c r="W2520" s="416"/>
      <c r="X2520" s="416"/>
      <c r="Y2520" s="416"/>
      <c r="Z2520" s="416"/>
      <c r="AA2520" s="416"/>
      <c r="AB2520" s="422"/>
      <c r="AC2520" s="433"/>
      <c r="AD2520" s="416"/>
      <c r="AE2520" s="416"/>
      <c r="AF2520" s="416"/>
      <c r="AG2520" s="416"/>
      <c r="AH2520" s="416"/>
      <c r="AI2520" s="416"/>
      <c r="AJ2520" s="416"/>
      <c r="AK2520" s="416"/>
      <c r="AL2520" s="290"/>
      <c r="AM2520" s="290"/>
      <c r="AN2520" s="290"/>
      <c r="AO2520" s="290"/>
    </row>
    <row r="2521" spans="1:41" s="378" customFormat="1" ht="36" customHeight="1">
      <c r="A2521" s="429"/>
      <c r="B2521" s="429"/>
      <c r="C2521" s="474"/>
      <c r="D2521" s="502">
        <f>TrialBalanceC!C20</f>
        <v>0</v>
      </c>
      <c r="E2521" s="502"/>
      <c r="F2521" s="502"/>
      <c r="G2521" s="502"/>
      <c r="H2521" s="502"/>
      <c r="I2521" s="502"/>
      <c r="J2521" s="512"/>
      <c r="L2521" s="435"/>
      <c r="M2521" s="435"/>
      <c r="O2521" s="481">
        <f>TrialBalanceC!I20</f>
        <v>0</v>
      </c>
      <c r="P2521" s="380"/>
      <c r="Q2521" s="429"/>
      <c r="R2521" s="432" t="str">
        <f t="shared" si="162"/>
        <v>DELETE</v>
      </c>
      <c r="S2521" s="416"/>
      <c r="T2521" s="416"/>
      <c r="U2521" s="416"/>
      <c r="V2521" s="416"/>
      <c r="W2521" s="416"/>
      <c r="X2521" s="416"/>
      <c r="Y2521" s="416"/>
      <c r="Z2521" s="416"/>
      <c r="AA2521" s="416"/>
      <c r="AB2521" s="422"/>
      <c r="AC2521" s="433"/>
      <c r="AD2521" s="416"/>
      <c r="AE2521" s="416"/>
      <c r="AF2521" s="416"/>
      <c r="AG2521" s="416"/>
      <c r="AH2521" s="416"/>
      <c r="AI2521" s="416"/>
      <c r="AJ2521" s="416"/>
      <c r="AK2521" s="416"/>
      <c r="AL2521" s="290"/>
      <c r="AM2521" s="290"/>
      <c r="AN2521" s="290"/>
      <c r="AO2521" s="290"/>
    </row>
    <row r="2522" spans="1:41" s="378" customFormat="1" ht="36" customHeight="1">
      <c r="A2522" s="429"/>
      <c r="B2522" s="429"/>
      <c r="C2522" s="474"/>
      <c r="D2522" s="502">
        <f>TrialBalanceC!C21</f>
        <v>0</v>
      </c>
      <c r="E2522" s="502"/>
      <c r="F2522" s="502"/>
      <c r="G2522" s="502"/>
      <c r="H2522" s="502"/>
      <c r="I2522" s="502"/>
      <c r="J2522" s="512"/>
      <c r="L2522" s="435"/>
      <c r="M2522" s="435"/>
      <c r="O2522" s="481">
        <f>TrialBalanceC!I21</f>
        <v>0</v>
      </c>
      <c r="P2522" s="380"/>
      <c r="Q2522" s="429"/>
      <c r="R2522" s="432" t="str">
        <f t="shared" si="162"/>
        <v>DELETE</v>
      </c>
      <c r="S2522" s="416"/>
      <c r="T2522" s="416"/>
      <c r="U2522" s="416"/>
      <c r="V2522" s="416"/>
      <c r="W2522" s="416"/>
      <c r="X2522" s="416"/>
      <c r="Y2522" s="416"/>
      <c r="Z2522" s="416"/>
      <c r="AA2522" s="416"/>
      <c r="AB2522" s="422"/>
      <c r="AC2522" s="433"/>
      <c r="AD2522" s="416"/>
      <c r="AE2522" s="416"/>
      <c r="AF2522" s="416"/>
      <c r="AG2522" s="416"/>
      <c r="AH2522" s="416"/>
      <c r="AI2522" s="416"/>
      <c r="AJ2522" s="416"/>
      <c r="AK2522" s="416"/>
      <c r="AL2522" s="290"/>
      <c r="AM2522" s="290"/>
      <c r="AN2522" s="290"/>
      <c r="AO2522" s="290"/>
    </row>
    <row r="2523" spans="1:41" s="378" customFormat="1" ht="36" customHeight="1">
      <c r="A2523" s="429"/>
      <c r="B2523" s="429"/>
      <c r="C2523" s="474"/>
      <c r="D2523" s="502">
        <f>TrialBalanceC!C22</f>
        <v>0</v>
      </c>
      <c r="E2523" s="502"/>
      <c r="F2523" s="502"/>
      <c r="G2523" s="502"/>
      <c r="H2523" s="502"/>
      <c r="I2523" s="502"/>
      <c r="J2523" s="512"/>
      <c r="L2523" s="435"/>
      <c r="M2523" s="435"/>
      <c r="O2523" s="481">
        <f>TrialBalanceC!I22</f>
        <v>0</v>
      </c>
      <c r="P2523" s="380"/>
      <c r="Q2523" s="429"/>
      <c r="R2523" s="432" t="str">
        <f t="shared" si="162"/>
        <v>DELETE</v>
      </c>
      <c r="S2523" s="416"/>
      <c r="T2523" s="416"/>
      <c r="U2523" s="416"/>
      <c r="V2523" s="416"/>
      <c r="W2523" s="416"/>
      <c r="X2523" s="416"/>
      <c r="Y2523" s="416"/>
      <c r="Z2523" s="416"/>
      <c r="AA2523" s="416"/>
      <c r="AB2523" s="422"/>
      <c r="AC2523" s="433"/>
      <c r="AD2523" s="416"/>
      <c r="AE2523" s="416"/>
      <c r="AF2523" s="416"/>
      <c r="AG2523" s="416"/>
      <c r="AH2523" s="416"/>
      <c r="AI2523" s="416"/>
      <c r="AJ2523" s="416"/>
      <c r="AK2523" s="416"/>
      <c r="AL2523" s="290"/>
      <c r="AM2523" s="290"/>
      <c r="AN2523" s="290"/>
      <c r="AO2523" s="290"/>
    </row>
    <row r="2524" spans="1:41" s="378" customFormat="1" ht="36" customHeight="1">
      <c r="A2524" s="429"/>
      <c r="B2524" s="429"/>
      <c r="C2524" s="474"/>
      <c r="D2524" s="502" t="s">
        <v>446</v>
      </c>
      <c r="E2524" s="502"/>
      <c r="F2524" s="502"/>
      <c r="G2524" s="502"/>
      <c r="H2524" s="502"/>
      <c r="I2524" s="502"/>
      <c r="J2524" s="512"/>
      <c r="L2524" s="435"/>
      <c r="M2524" s="435"/>
      <c r="O2524" s="481">
        <f>SUM(TrialBalanceC!I23:I26)</f>
        <v>0</v>
      </c>
      <c r="P2524" s="380"/>
      <c r="Q2524" s="429"/>
      <c r="R2524" s="432" t="str">
        <f t="shared" si="162"/>
        <v>DELETE</v>
      </c>
      <c r="S2524" s="416"/>
      <c r="T2524" s="416"/>
      <c r="U2524" s="416"/>
      <c r="V2524" s="416"/>
      <c r="W2524" s="416"/>
      <c r="X2524" s="416"/>
      <c r="Y2524" s="416"/>
      <c r="Z2524" s="416"/>
      <c r="AA2524" s="416"/>
      <c r="AB2524" s="422"/>
      <c r="AC2524" s="433"/>
      <c r="AD2524" s="416"/>
      <c r="AE2524" s="416"/>
      <c r="AF2524" s="416"/>
      <c r="AG2524" s="416"/>
      <c r="AH2524" s="416"/>
      <c r="AI2524" s="416"/>
      <c r="AJ2524" s="416"/>
      <c r="AK2524" s="416"/>
      <c r="AL2524" s="290"/>
      <c r="AM2524" s="290"/>
      <c r="AN2524" s="290"/>
      <c r="AO2524" s="290"/>
    </row>
    <row r="2525" spans="1:41" s="378" customFormat="1" ht="9" customHeight="1">
      <c r="A2525" s="429"/>
      <c r="B2525" s="429"/>
      <c r="C2525" s="474"/>
      <c r="D2525" s="502"/>
      <c r="E2525" s="502"/>
      <c r="F2525" s="502"/>
      <c r="G2525" s="502"/>
      <c r="H2525" s="502"/>
      <c r="I2525" s="502"/>
      <c r="J2525" s="512"/>
      <c r="L2525" s="435"/>
      <c r="M2525" s="435"/>
      <c r="O2525" s="482"/>
      <c r="P2525" s="380"/>
      <c r="Q2525" s="429"/>
      <c r="R2525" s="432" t="str">
        <f>R2514</f>
        <v>DELETE</v>
      </c>
      <c r="S2525" s="416"/>
      <c r="T2525" s="416"/>
      <c r="U2525" s="416"/>
      <c r="V2525" s="416"/>
      <c r="W2525" s="416"/>
      <c r="X2525" s="416"/>
      <c r="Y2525" s="416"/>
      <c r="Z2525" s="416"/>
      <c r="AA2525" s="416"/>
      <c r="AB2525" s="422"/>
      <c r="AC2525" s="433"/>
      <c r="AD2525" s="416"/>
      <c r="AE2525" s="416"/>
      <c r="AF2525" s="416"/>
      <c r="AG2525" s="416"/>
      <c r="AH2525" s="416"/>
      <c r="AI2525" s="416"/>
      <c r="AJ2525" s="416"/>
      <c r="AK2525" s="416"/>
      <c r="AL2525" s="290"/>
      <c r="AM2525" s="290"/>
      <c r="AN2525" s="290"/>
      <c r="AO2525" s="290"/>
    </row>
    <row r="2526" spans="1:41" s="378" customFormat="1" ht="9" customHeight="1">
      <c r="A2526" s="429"/>
      <c r="B2526" s="429"/>
      <c r="C2526" s="474"/>
      <c r="D2526" s="502"/>
      <c r="E2526" s="502"/>
      <c r="F2526" s="502"/>
      <c r="G2526" s="502"/>
      <c r="H2526" s="502"/>
      <c r="I2526" s="502"/>
      <c r="J2526" s="512"/>
      <c r="L2526" s="435"/>
      <c r="M2526" s="435"/>
      <c r="O2526" s="384"/>
      <c r="P2526" s="380"/>
      <c r="Q2526" s="429"/>
      <c r="R2526" s="432" t="str">
        <f>R2514</f>
        <v>DELETE</v>
      </c>
      <c r="S2526" s="416"/>
      <c r="T2526" s="416"/>
      <c r="U2526" s="416"/>
      <c r="V2526" s="416"/>
      <c r="W2526" s="416"/>
      <c r="X2526" s="416"/>
      <c r="Y2526" s="416"/>
      <c r="Z2526" s="416"/>
      <c r="AA2526" s="416"/>
      <c r="AB2526" s="422"/>
      <c r="AC2526" s="433"/>
      <c r="AD2526" s="416"/>
      <c r="AE2526" s="416"/>
      <c r="AF2526" s="416"/>
      <c r="AG2526" s="416"/>
      <c r="AH2526" s="416"/>
      <c r="AI2526" s="416"/>
      <c r="AJ2526" s="416"/>
      <c r="AK2526" s="416"/>
      <c r="AL2526" s="290"/>
      <c r="AM2526" s="290"/>
      <c r="AN2526" s="290"/>
      <c r="AO2526" s="290"/>
    </row>
    <row r="2527" spans="1:41" s="378" customFormat="1" ht="9" customHeight="1">
      <c r="A2527" s="429"/>
      <c r="B2527" s="429"/>
      <c r="C2527" s="474"/>
      <c r="D2527" s="502"/>
      <c r="E2527" s="502"/>
      <c r="F2527" s="502"/>
      <c r="G2527" s="502"/>
      <c r="H2527" s="502"/>
      <c r="I2527" s="502"/>
      <c r="J2527" s="512"/>
      <c r="L2527" s="435"/>
      <c r="M2527" s="435"/>
      <c r="O2527" s="381"/>
      <c r="P2527" s="380"/>
      <c r="Q2527" s="429"/>
      <c r="R2527" s="432" t="str">
        <f>R2526</f>
        <v>DELETE</v>
      </c>
      <c r="S2527" s="416"/>
      <c r="T2527" s="416"/>
      <c r="U2527" s="416"/>
      <c r="V2527" s="416"/>
      <c r="W2527" s="416"/>
      <c r="X2527" s="416"/>
      <c r="Y2527" s="416"/>
      <c r="Z2527" s="416"/>
      <c r="AA2527" s="416"/>
      <c r="AB2527" s="422"/>
      <c r="AC2527" s="433"/>
      <c r="AD2527" s="416"/>
      <c r="AE2527" s="416"/>
      <c r="AF2527" s="416"/>
      <c r="AG2527" s="416"/>
      <c r="AH2527" s="416"/>
      <c r="AI2527" s="416"/>
      <c r="AJ2527" s="416"/>
      <c r="AK2527" s="416"/>
      <c r="AL2527" s="290"/>
      <c r="AM2527" s="290"/>
      <c r="AN2527" s="290"/>
      <c r="AO2527" s="290"/>
    </row>
    <row r="2528" spans="1:41" s="378" customFormat="1" ht="36" customHeight="1">
      <c r="A2528" s="429"/>
      <c r="B2528" s="429"/>
      <c r="D2528" s="518" t="str">
        <f>IF(O2528&lt;0,"Gross loss","Gross profit")</f>
        <v>Gross profit</v>
      </c>
      <c r="E2528" s="502"/>
      <c r="F2528" s="502"/>
      <c r="G2528" s="502"/>
      <c r="H2528" s="502"/>
      <c r="I2528" s="502"/>
      <c r="J2528" s="512"/>
      <c r="L2528" s="435"/>
      <c r="M2528" s="435"/>
      <c r="O2528" s="381">
        <f>SUM(S2510:S2525)</f>
        <v>0</v>
      </c>
      <c r="P2528" s="380"/>
      <c r="Q2528" s="429"/>
      <c r="R2528" s="432" t="str">
        <f>R2527</f>
        <v>DELETE</v>
      </c>
      <c r="S2528" s="416"/>
      <c r="T2528" s="416"/>
      <c r="U2528" s="416"/>
      <c r="V2528" s="416"/>
      <c r="W2528" s="416"/>
      <c r="X2528" s="416"/>
      <c r="Y2528" s="416"/>
      <c r="Z2528" s="416"/>
      <c r="AA2528" s="416"/>
      <c r="AB2528" s="422"/>
      <c r="AC2528" s="433"/>
      <c r="AD2528" s="416"/>
      <c r="AE2528" s="416"/>
      <c r="AF2528" s="416"/>
      <c r="AG2528" s="416"/>
      <c r="AH2528" s="416"/>
      <c r="AI2528" s="416"/>
      <c r="AJ2528" s="416"/>
      <c r="AK2528" s="416"/>
      <c r="AL2528" s="290"/>
      <c r="AM2528" s="290"/>
      <c r="AN2528" s="290"/>
      <c r="AO2528" s="290"/>
    </row>
    <row r="2529" spans="1:41" s="378" customFormat="1" ht="36" customHeight="1">
      <c r="A2529" s="429"/>
      <c r="B2529" s="429"/>
      <c r="C2529" s="474"/>
      <c r="D2529" s="502"/>
      <c r="E2529" s="502"/>
      <c r="F2529" s="502"/>
      <c r="G2529" s="502"/>
      <c r="H2529" s="502"/>
      <c r="I2529" s="502"/>
      <c r="J2529" s="512"/>
      <c r="L2529" s="435"/>
      <c r="M2529" s="435"/>
      <c r="O2529" s="381"/>
      <c r="P2529" s="380"/>
      <c r="Q2529" s="429"/>
      <c r="R2529" s="432" t="str">
        <f>R2528</f>
        <v>DELETE</v>
      </c>
      <c r="S2529" s="416"/>
      <c r="T2529" s="416"/>
      <c r="U2529" s="416"/>
      <c r="V2529" s="416"/>
      <c r="W2529" s="416"/>
      <c r="X2529" s="416"/>
      <c r="Y2529" s="416"/>
      <c r="Z2529" s="416"/>
      <c r="AA2529" s="416"/>
      <c r="AB2529" s="422"/>
      <c r="AC2529" s="433"/>
      <c r="AD2529" s="416"/>
      <c r="AE2529" s="416"/>
      <c r="AF2529" s="416"/>
      <c r="AG2529" s="416"/>
      <c r="AH2529" s="416"/>
      <c r="AI2529" s="416"/>
      <c r="AJ2529" s="416"/>
      <c r="AK2529" s="416"/>
      <c r="AL2529" s="290"/>
      <c r="AM2529" s="290"/>
      <c r="AN2529" s="290"/>
      <c r="AO2529" s="290"/>
    </row>
    <row r="2530" spans="1:41" s="378" customFormat="1" ht="36" customHeight="1">
      <c r="A2530" s="429"/>
      <c r="B2530" s="429"/>
      <c r="D2530" s="501" t="s">
        <v>1022</v>
      </c>
      <c r="E2530" s="502"/>
      <c r="F2530" s="502"/>
      <c r="G2530" s="502"/>
      <c r="H2530" s="502"/>
      <c r="I2530" s="502"/>
      <c r="J2530" s="512"/>
      <c r="L2530" s="435"/>
      <c r="M2530" s="435"/>
      <c r="O2530" s="381">
        <f>SUM(O2532:O2538)</f>
        <v>0</v>
      </c>
      <c r="P2530" s="380"/>
      <c r="Q2530" s="429"/>
      <c r="R2530" s="432" t="str">
        <f t="shared" ref="R2530" si="163">IF(R$2498="DELETE","DELETE",IF(O2530=0,"DELETE"," "))</f>
        <v>DELETE</v>
      </c>
      <c r="S2530" s="419">
        <f>O2530</f>
        <v>0</v>
      </c>
      <c r="T2530" s="419"/>
      <c r="U2530" s="419"/>
      <c r="V2530" s="416"/>
      <c r="W2530" s="416"/>
      <c r="X2530" s="416"/>
      <c r="Y2530" s="416"/>
      <c r="Z2530" s="416"/>
      <c r="AA2530" s="416"/>
      <c r="AB2530" s="422"/>
      <c r="AC2530" s="433"/>
      <c r="AD2530" s="416"/>
      <c r="AE2530" s="416"/>
      <c r="AF2530" s="416"/>
      <c r="AG2530" s="416"/>
      <c r="AH2530" s="416"/>
      <c r="AI2530" s="416"/>
      <c r="AJ2530" s="416"/>
      <c r="AK2530" s="416"/>
      <c r="AL2530" s="290"/>
      <c r="AM2530" s="290"/>
      <c r="AN2530" s="290"/>
      <c r="AO2530" s="290"/>
    </row>
    <row r="2531" spans="1:41" s="378" customFormat="1" ht="9" customHeight="1">
      <c r="A2531" s="429"/>
      <c r="B2531" s="429"/>
      <c r="C2531" s="474"/>
      <c r="D2531" s="502"/>
      <c r="E2531" s="502"/>
      <c r="F2531" s="502"/>
      <c r="G2531" s="502"/>
      <c r="H2531" s="502"/>
      <c r="I2531" s="502"/>
      <c r="J2531" s="512"/>
      <c r="L2531" s="435"/>
      <c r="M2531" s="435"/>
      <c r="O2531" s="381"/>
      <c r="P2531" s="380"/>
      <c r="Q2531" s="429"/>
      <c r="R2531" s="432" t="str">
        <f>R2530</f>
        <v>DELETE</v>
      </c>
      <c r="S2531" s="416"/>
      <c r="T2531" s="416"/>
      <c r="U2531" s="416"/>
      <c r="V2531" s="416"/>
      <c r="W2531" s="416"/>
      <c r="X2531" s="416"/>
      <c r="Y2531" s="416"/>
      <c r="Z2531" s="416"/>
      <c r="AA2531" s="416"/>
      <c r="AB2531" s="422"/>
      <c r="AC2531" s="433"/>
      <c r="AD2531" s="416"/>
      <c r="AE2531" s="416"/>
      <c r="AF2531" s="416"/>
      <c r="AG2531" s="416"/>
      <c r="AH2531" s="416"/>
      <c r="AI2531" s="416"/>
      <c r="AJ2531" s="416"/>
      <c r="AK2531" s="416"/>
      <c r="AL2531" s="290"/>
      <c r="AM2531" s="290"/>
      <c r="AN2531" s="290"/>
      <c r="AO2531" s="290"/>
    </row>
    <row r="2532" spans="1:41" s="378" customFormat="1" ht="9" customHeight="1">
      <c r="A2532" s="429"/>
      <c r="B2532" s="429"/>
      <c r="C2532" s="474"/>
      <c r="D2532" s="502"/>
      <c r="E2532" s="502"/>
      <c r="F2532" s="502"/>
      <c r="G2532" s="502"/>
      <c r="H2532" s="502"/>
      <c r="I2532" s="502"/>
      <c r="J2532" s="512"/>
      <c r="L2532" s="435"/>
      <c r="M2532" s="435"/>
      <c r="O2532" s="480"/>
      <c r="P2532" s="380"/>
      <c r="Q2532" s="429"/>
      <c r="R2532" s="432" t="str">
        <f>R2530</f>
        <v>DELETE</v>
      </c>
      <c r="S2532" s="416"/>
      <c r="T2532" s="416"/>
      <c r="U2532" s="416"/>
      <c r="V2532" s="416"/>
      <c r="W2532" s="416"/>
      <c r="X2532" s="416"/>
      <c r="Y2532" s="416"/>
      <c r="Z2532" s="416"/>
      <c r="AA2532" s="416"/>
      <c r="AB2532" s="422"/>
      <c r="AC2532" s="433"/>
      <c r="AD2532" s="416"/>
      <c r="AE2532" s="416"/>
      <c r="AF2532" s="416"/>
      <c r="AG2532" s="416"/>
      <c r="AH2532" s="416"/>
      <c r="AI2532" s="416"/>
      <c r="AJ2532" s="416"/>
      <c r="AK2532" s="416"/>
      <c r="AL2532" s="290"/>
      <c r="AM2532" s="290"/>
      <c r="AN2532" s="290"/>
      <c r="AO2532" s="290"/>
    </row>
    <row r="2533" spans="1:41" s="378" customFormat="1" ht="36" customHeight="1">
      <c r="A2533" s="429"/>
      <c r="B2533" s="429"/>
      <c r="C2533" s="474"/>
      <c r="D2533" s="502" t="str">
        <f>TrialBalanceC!C28</f>
        <v xml:space="preserve">Insurance claims - </v>
      </c>
      <c r="E2533" s="502"/>
      <c r="F2533" s="502"/>
      <c r="G2533" s="502"/>
      <c r="H2533" s="502"/>
      <c r="I2533" s="502"/>
      <c r="J2533" s="512"/>
      <c r="L2533" s="435"/>
      <c r="M2533" s="435"/>
      <c r="O2533" s="481">
        <f>-TrialBalanceC!I28</f>
        <v>0</v>
      </c>
      <c r="P2533" s="380"/>
      <c r="Q2533" s="429"/>
      <c r="R2533" s="432" t="str">
        <f t="shared" ref="R2533:R2537" si="164">IF(R$2498="DELETE","DELETE",IF(O2533=0,"DELETE"," "))</f>
        <v>DELETE</v>
      </c>
      <c r="S2533" s="416"/>
      <c r="T2533" s="416"/>
      <c r="U2533" s="416"/>
      <c r="V2533" s="416"/>
      <c r="W2533" s="416"/>
      <c r="X2533" s="416"/>
      <c r="Y2533" s="416"/>
      <c r="Z2533" s="416"/>
      <c r="AA2533" s="416"/>
      <c r="AB2533" s="422"/>
      <c r="AC2533" s="433"/>
      <c r="AD2533" s="416"/>
      <c r="AE2533" s="416"/>
      <c r="AF2533" s="416"/>
      <c r="AG2533" s="416"/>
      <c r="AH2533" s="416"/>
      <c r="AI2533" s="416"/>
      <c r="AJ2533" s="416"/>
      <c r="AK2533" s="416"/>
      <c r="AL2533" s="290"/>
      <c r="AM2533" s="290"/>
      <c r="AN2533" s="290"/>
      <c r="AO2533" s="290"/>
    </row>
    <row r="2534" spans="1:41" s="378" customFormat="1" ht="36" customHeight="1">
      <c r="A2534" s="429"/>
      <c r="B2534" s="429"/>
      <c r="C2534" s="474"/>
      <c r="D2534" s="502">
        <f>TrialBalanceC!C29</f>
        <v>0</v>
      </c>
      <c r="E2534" s="502"/>
      <c r="F2534" s="502"/>
      <c r="G2534" s="502"/>
      <c r="H2534" s="502"/>
      <c r="I2534" s="502"/>
      <c r="J2534" s="512"/>
      <c r="L2534" s="435"/>
      <c r="M2534" s="435"/>
      <c r="O2534" s="481">
        <f>-TrialBalanceC!I29</f>
        <v>0</v>
      </c>
      <c r="P2534" s="380"/>
      <c r="Q2534" s="429"/>
      <c r="R2534" s="432" t="str">
        <f t="shared" si="164"/>
        <v>DELETE</v>
      </c>
      <c r="S2534" s="416"/>
      <c r="T2534" s="416"/>
      <c r="U2534" s="416"/>
      <c r="V2534" s="416"/>
      <c r="W2534" s="416"/>
      <c r="X2534" s="416"/>
      <c r="Y2534" s="416"/>
      <c r="Z2534" s="416"/>
      <c r="AA2534" s="416"/>
      <c r="AB2534" s="422"/>
      <c r="AC2534" s="433"/>
      <c r="AD2534" s="416"/>
      <c r="AE2534" s="416"/>
      <c r="AF2534" s="416"/>
      <c r="AG2534" s="416"/>
      <c r="AH2534" s="416"/>
      <c r="AI2534" s="416"/>
      <c r="AJ2534" s="416"/>
      <c r="AK2534" s="416"/>
      <c r="AL2534" s="290"/>
      <c r="AM2534" s="290"/>
      <c r="AN2534" s="290"/>
      <c r="AO2534" s="290"/>
    </row>
    <row r="2535" spans="1:41" s="378" customFormat="1" ht="36" customHeight="1">
      <c r="A2535" s="429"/>
      <c r="B2535" s="429"/>
      <c r="C2535" s="474"/>
      <c r="D2535" s="502">
        <f>TrialBalanceC!C30</f>
        <v>0</v>
      </c>
      <c r="E2535" s="502"/>
      <c r="F2535" s="502"/>
      <c r="G2535" s="502"/>
      <c r="H2535" s="502"/>
      <c r="I2535" s="502"/>
      <c r="J2535" s="512"/>
      <c r="L2535" s="435"/>
      <c r="M2535" s="435"/>
      <c r="O2535" s="481">
        <f>-TrialBalanceC!I30</f>
        <v>0</v>
      </c>
      <c r="P2535" s="380"/>
      <c r="Q2535" s="429"/>
      <c r="R2535" s="432" t="str">
        <f t="shared" si="164"/>
        <v>DELETE</v>
      </c>
      <c r="S2535" s="416"/>
      <c r="T2535" s="416"/>
      <c r="U2535" s="416"/>
      <c r="V2535" s="416"/>
      <c r="W2535" s="416"/>
      <c r="X2535" s="416"/>
      <c r="Y2535" s="416"/>
      <c r="Z2535" s="416"/>
      <c r="AA2535" s="416"/>
      <c r="AB2535" s="422"/>
      <c r="AC2535" s="433"/>
      <c r="AD2535" s="416"/>
      <c r="AE2535" s="416"/>
      <c r="AF2535" s="416"/>
      <c r="AG2535" s="416"/>
      <c r="AH2535" s="416"/>
      <c r="AI2535" s="416"/>
      <c r="AJ2535" s="416"/>
      <c r="AK2535" s="416"/>
      <c r="AL2535" s="290"/>
      <c r="AM2535" s="290"/>
      <c r="AN2535" s="290"/>
      <c r="AO2535" s="290"/>
    </row>
    <row r="2536" spans="1:41" s="378" customFormat="1" ht="36" customHeight="1">
      <c r="A2536" s="429"/>
      <c r="B2536" s="429"/>
      <c r="C2536" s="474"/>
      <c r="D2536" s="502">
        <f>TrialBalanceC!C31</f>
        <v>0</v>
      </c>
      <c r="E2536" s="502"/>
      <c r="F2536" s="502"/>
      <c r="G2536" s="502"/>
      <c r="H2536" s="502"/>
      <c r="I2536" s="502"/>
      <c r="J2536" s="512"/>
      <c r="L2536" s="435"/>
      <c r="M2536" s="435"/>
      <c r="O2536" s="481">
        <f>-TrialBalanceC!I31</f>
        <v>0</v>
      </c>
      <c r="P2536" s="380"/>
      <c r="Q2536" s="429"/>
      <c r="R2536" s="432" t="str">
        <f t="shared" si="164"/>
        <v>DELETE</v>
      </c>
      <c r="S2536" s="416"/>
      <c r="T2536" s="416"/>
      <c r="U2536" s="416"/>
      <c r="V2536" s="416"/>
      <c r="W2536" s="416"/>
      <c r="X2536" s="416"/>
      <c r="Y2536" s="416"/>
      <c r="Z2536" s="416"/>
      <c r="AA2536" s="416"/>
      <c r="AB2536" s="422"/>
      <c r="AC2536" s="433"/>
      <c r="AD2536" s="416"/>
      <c r="AE2536" s="416"/>
      <c r="AF2536" s="416"/>
      <c r="AG2536" s="416"/>
      <c r="AH2536" s="416"/>
      <c r="AI2536" s="416"/>
      <c r="AJ2536" s="416"/>
      <c r="AK2536" s="416"/>
      <c r="AL2536" s="290"/>
      <c r="AM2536" s="290"/>
      <c r="AN2536" s="290"/>
      <c r="AO2536" s="290"/>
    </row>
    <row r="2537" spans="1:41" s="378" customFormat="1" ht="36" customHeight="1">
      <c r="A2537" s="429"/>
      <c r="B2537" s="429"/>
      <c r="C2537" s="474"/>
      <c r="D2537" s="502">
        <f>TrialBalanceC!C32</f>
        <v>0</v>
      </c>
      <c r="E2537" s="502"/>
      <c r="F2537" s="502"/>
      <c r="G2537" s="502"/>
      <c r="H2537" s="502"/>
      <c r="I2537" s="502"/>
      <c r="J2537" s="512"/>
      <c r="L2537" s="435"/>
      <c r="M2537" s="435"/>
      <c r="O2537" s="481">
        <f>-TrialBalanceC!I32</f>
        <v>0</v>
      </c>
      <c r="P2537" s="380"/>
      <c r="Q2537" s="429"/>
      <c r="R2537" s="432" t="str">
        <f t="shared" si="164"/>
        <v>DELETE</v>
      </c>
      <c r="S2537" s="416"/>
      <c r="T2537" s="416"/>
      <c r="U2537" s="416"/>
      <c r="V2537" s="416"/>
      <c r="W2537" s="416"/>
      <c r="X2537" s="416"/>
      <c r="Y2537" s="416"/>
      <c r="Z2537" s="416"/>
      <c r="AA2537" s="416"/>
      <c r="AB2537" s="422"/>
      <c r="AC2537" s="433"/>
      <c r="AD2537" s="416"/>
      <c r="AE2537" s="416"/>
      <c r="AF2537" s="416"/>
      <c r="AG2537" s="416"/>
      <c r="AH2537" s="416"/>
      <c r="AI2537" s="416"/>
      <c r="AJ2537" s="416"/>
      <c r="AK2537" s="416"/>
      <c r="AL2537" s="290"/>
      <c r="AM2537" s="290"/>
      <c r="AN2537" s="290"/>
      <c r="AO2537" s="290"/>
    </row>
    <row r="2538" spans="1:41" s="378" customFormat="1" ht="9" customHeight="1">
      <c r="A2538" s="429"/>
      <c r="B2538" s="429"/>
      <c r="C2538" s="474"/>
      <c r="D2538" s="502"/>
      <c r="E2538" s="502"/>
      <c r="F2538" s="502"/>
      <c r="G2538" s="502"/>
      <c r="H2538" s="502"/>
      <c r="I2538" s="502"/>
      <c r="J2538" s="512"/>
      <c r="L2538" s="435"/>
      <c r="M2538" s="435"/>
      <c r="O2538" s="482"/>
      <c r="P2538" s="380"/>
      <c r="Q2538" s="429"/>
      <c r="R2538" s="432" t="str">
        <f>R2530</f>
        <v>DELETE</v>
      </c>
      <c r="S2538" s="416"/>
      <c r="T2538" s="416"/>
      <c r="U2538" s="416"/>
      <c r="V2538" s="416"/>
      <c r="W2538" s="416"/>
      <c r="X2538" s="416"/>
      <c r="Y2538" s="416"/>
      <c r="Z2538" s="416"/>
      <c r="AA2538" s="416"/>
      <c r="AB2538" s="422"/>
      <c r="AC2538" s="433"/>
      <c r="AD2538" s="416"/>
      <c r="AE2538" s="416"/>
      <c r="AF2538" s="416"/>
      <c r="AG2538" s="416"/>
      <c r="AH2538" s="416"/>
      <c r="AI2538" s="416"/>
      <c r="AJ2538" s="416"/>
      <c r="AK2538" s="416"/>
      <c r="AL2538" s="290"/>
      <c r="AM2538" s="290"/>
      <c r="AN2538" s="290"/>
      <c r="AO2538" s="290"/>
    </row>
    <row r="2539" spans="1:41" s="378" customFormat="1" ht="9" customHeight="1">
      <c r="A2539" s="429"/>
      <c r="B2539" s="429"/>
      <c r="C2539" s="474"/>
      <c r="D2539" s="502"/>
      <c r="E2539" s="502"/>
      <c r="F2539" s="502"/>
      <c r="G2539" s="502"/>
      <c r="H2539" s="502"/>
      <c r="I2539" s="502"/>
      <c r="J2539" s="512"/>
      <c r="L2539" s="435"/>
      <c r="M2539" s="435"/>
      <c r="O2539" s="396"/>
      <c r="P2539" s="380"/>
      <c r="Q2539" s="429"/>
      <c r="R2539" s="432" t="str">
        <f>R2538</f>
        <v>DELETE</v>
      </c>
      <c r="S2539" s="416"/>
      <c r="T2539" s="416"/>
      <c r="U2539" s="416"/>
      <c r="V2539" s="416"/>
      <c r="W2539" s="416"/>
      <c r="X2539" s="416"/>
      <c r="Y2539" s="416"/>
      <c r="Z2539" s="416"/>
      <c r="AA2539" s="416"/>
      <c r="AB2539" s="422"/>
      <c r="AC2539" s="433"/>
      <c r="AD2539" s="416"/>
      <c r="AE2539" s="416"/>
      <c r="AF2539" s="416"/>
      <c r="AG2539" s="416"/>
      <c r="AH2539" s="416"/>
      <c r="AI2539" s="416"/>
      <c r="AJ2539" s="416"/>
      <c r="AK2539" s="416"/>
      <c r="AL2539" s="290"/>
      <c r="AM2539" s="290"/>
      <c r="AN2539" s="290"/>
      <c r="AO2539" s="290"/>
    </row>
    <row r="2540" spans="1:41" s="378" customFormat="1" ht="9" customHeight="1">
      <c r="A2540" s="429"/>
      <c r="B2540" s="429"/>
      <c r="C2540" s="474"/>
      <c r="D2540" s="502"/>
      <c r="E2540" s="502"/>
      <c r="F2540" s="502"/>
      <c r="G2540" s="502"/>
      <c r="H2540" s="502"/>
      <c r="I2540" s="502"/>
      <c r="J2540" s="512"/>
      <c r="L2540" s="435"/>
      <c r="M2540" s="435"/>
      <c r="O2540" s="381"/>
      <c r="P2540" s="380"/>
      <c r="Q2540" s="429"/>
      <c r="R2540" s="432" t="str">
        <f>R2539</f>
        <v>DELETE</v>
      </c>
      <c r="S2540" s="416"/>
      <c r="T2540" s="416"/>
      <c r="U2540" s="416"/>
      <c r="V2540" s="416"/>
      <c r="W2540" s="416"/>
      <c r="X2540" s="416"/>
      <c r="Y2540" s="416"/>
      <c r="Z2540" s="416"/>
      <c r="AA2540" s="416"/>
      <c r="AB2540" s="422"/>
      <c r="AC2540" s="433"/>
      <c r="AD2540" s="416"/>
      <c r="AE2540" s="416"/>
      <c r="AF2540" s="416"/>
      <c r="AG2540" s="416"/>
      <c r="AH2540" s="416"/>
      <c r="AI2540" s="416"/>
      <c r="AJ2540" s="416"/>
      <c r="AK2540" s="416"/>
      <c r="AL2540" s="290"/>
      <c r="AM2540" s="290"/>
      <c r="AN2540" s="290"/>
      <c r="AO2540" s="290"/>
    </row>
    <row r="2541" spans="1:41" s="378" customFormat="1" ht="36" customHeight="1">
      <c r="A2541" s="429"/>
      <c r="B2541" s="429"/>
      <c r="C2541" s="474"/>
      <c r="D2541" s="502"/>
      <c r="E2541" s="502"/>
      <c r="F2541" s="502"/>
      <c r="G2541" s="502"/>
      <c r="H2541" s="502"/>
      <c r="I2541" s="502"/>
      <c r="J2541" s="512"/>
      <c r="L2541" s="435"/>
      <c r="M2541" s="435"/>
      <c r="O2541" s="381">
        <f>SUM(S2510:S2530)</f>
        <v>0</v>
      </c>
      <c r="P2541" s="380"/>
      <c r="Q2541" s="429"/>
      <c r="R2541" s="432" t="str">
        <f>R2530</f>
        <v>DELETE</v>
      </c>
      <c r="S2541" s="416"/>
      <c r="T2541" s="416"/>
      <c r="U2541" s="416"/>
      <c r="V2541" s="416"/>
      <c r="W2541" s="416"/>
      <c r="X2541" s="416"/>
      <c r="Y2541" s="416"/>
      <c r="Z2541" s="416"/>
      <c r="AA2541" s="416"/>
      <c r="AB2541" s="422"/>
      <c r="AC2541" s="433"/>
      <c r="AD2541" s="416"/>
      <c r="AE2541" s="416"/>
      <c r="AF2541" s="416"/>
      <c r="AG2541" s="416"/>
      <c r="AH2541" s="416"/>
      <c r="AI2541" s="416"/>
      <c r="AJ2541" s="416"/>
      <c r="AK2541" s="416"/>
      <c r="AL2541" s="290"/>
      <c r="AM2541" s="290"/>
      <c r="AN2541" s="290"/>
      <c r="AO2541" s="290"/>
    </row>
    <row r="2542" spans="1:41" s="378" customFormat="1" ht="36" customHeight="1">
      <c r="A2542" s="429"/>
      <c r="B2542" s="429"/>
      <c r="C2542" s="474"/>
      <c r="D2542" s="502"/>
      <c r="E2542" s="502"/>
      <c r="F2542" s="502"/>
      <c r="G2542" s="502"/>
      <c r="H2542" s="502"/>
      <c r="I2542" s="502"/>
      <c r="J2542" s="512"/>
      <c r="L2542" s="435"/>
      <c r="M2542" s="435"/>
      <c r="O2542" s="381"/>
      <c r="P2542" s="380"/>
      <c r="Q2542" s="429"/>
      <c r="R2542" s="432" t="str">
        <f>R2541</f>
        <v>DELETE</v>
      </c>
      <c r="S2542" s="416"/>
      <c r="T2542" s="416"/>
      <c r="U2542" s="416"/>
      <c r="V2542" s="416"/>
      <c r="W2542" s="416"/>
      <c r="X2542" s="416"/>
      <c r="Y2542" s="416"/>
      <c r="Z2542" s="416"/>
      <c r="AA2542" s="416"/>
      <c r="AB2542" s="422"/>
      <c r="AC2542" s="433"/>
      <c r="AD2542" s="416"/>
      <c r="AE2542" s="416"/>
      <c r="AF2542" s="416"/>
      <c r="AG2542" s="416"/>
      <c r="AH2542" s="416"/>
      <c r="AI2542" s="416"/>
      <c r="AJ2542" s="416"/>
      <c r="AK2542" s="416"/>
      <c r="AL2542" s="290"/>
      <c r="AM2542" s="290"/>
      <c r="AN2542" s="290"/>
      <c r="AO2542" s="290"/>
    </row>
    <row r="2543" spans="1:41" s="378" customFormat="1" ht="36" customHeight="1">
      <c r="A2543" s="429"/>
      <c r="B2543" s="429"/>
      <c r="D2543" s="501" t="s">
        <v>1047</v>
      </c>
      <c r="E2543" s="502"/>
      <c r="F2543" s="502"/>
      <c r="G2543" s="502"/>
      <c r="H2543" s="502"/>
      <c r="I2543" s="502"/>
      <c r="J2543" s="512"/>
      <c r="L2543" s="435"/>
      <c r="M2543" s="435"/>
      <c r="O2543" s="381">
        <f>SUM(O2545:O2574)</f>
        <v>0</v>
      </c>
      <c r="P2543" s="380"/>
      <c r="Q2543" s="429"/>
      <c r="R2543" s="432" t="str">
        <f t="shared" ref="R2543" si="165">IF(R$2498="DELETE","DELETE",IF(O2543=0,"DELETE"," "))</f>
        <v>DELETE</v>
      </c>
      <c r="S2543" s="419">
        <f>-O2543</f>
        <v>0</v>
      </c>
      <c r="T2543" s="419"/>
      <c r="U2543" s="419"/>
      <c r="V2543" s="419"/>
      <c r="W2543" s="419"/>
      <c r="X2543" s="419"/>
      <c r="Y2543" s="416"/>
      <c r="Z2543" s="416"/>
      <c r="AA2543" s="416"/>
      <c r="AB2543" s="422"/>
      <c r="AC2543" s="433"/>
      <c r="AD2543" s="416"/>
      <c r="AE2543" s="416"/>
      <c r="AF2543" s="416"/>
      <c r="AG2543" s="416"/>
      <c r="AH2543" s="416"/>
      <c r="AI2543" s="416"/>
      <c r="AJ2543" s="416"/>
      <c r="AK2543" s="416"/>
      <c r="AL2543" s="290"/>
      <c r="AM2543" s="290"/>
      <c r="AN2543" s="290"/>
      <c r="AO2543" s="290"/>
    </row>
    <row r="2544" spans="1:41" s="378" customFormat="1" ht="9" customHeight="1">
      <c r="A2544" s="429"/>
      <c r="B2544" s="429"/>
      <c r="C2544" s="474"/>
      <c r="D2544" s="502"/>
      <c r="E2544" s="502"/>
      <c r="F2544" s="502"/>
      <c r="G2544" s="502"/>
      <c r="H2544" s="502"/>
      <c r="I2544" s="502"/>
      <c r="J2544" s="512"/>
      <c r="L2544" s="435"/>
      <c r="M2544" s="435"/>
      <c r="O2544" s="381"/>
      <c r="P2544" s="380"/>
      <c r="Q2544" s="429"/>
      <c r="R2544" s="432" t="str">
        <f>R2543</f>
        <v>DELETE</v>
      </c>
      <c r="S2544" s="416"/>
      <c r="T2544" s="416"/>
      <c r="U2544" s="416"/>
      <c r="V2544" s="416"/>
      <c r="W2544" s="416"/>
      <c r="X2544" s="416"/>
      <c r="Y2544" s="416"/>
      <c r="Z2544" s="416"/>
      <c r="AA2544" s="416"/>
      <c r="AB2544" s="422"/>
      <c r="AC2544" s="433"/>
      <c r="AD2544" s="416"/>
      <c r="AE2544" s="416"/>
      <c r="AF2544" s="416"/>
      <c r="AG2544" s="416"/>
      <c r="AH2544" s="416"/>
      <c r="AI2544" s="416"/>
      <c r="AJ2544" s="416"/>
      <c r="AK2544" s="416"/>
      <c r="AL2544" s="290"/>
      <c r="AM2544" s="290"/>
      <c r="AN2544" s="290"/>
      <c r="AO2544" s="290"/>
    </row>
    <row r="2545" spans="1:41" s="378" customFormat="1" ht="9" customHeight="1">
      <c r="A2545" s="429"/>
      <c r="B2545" s="429"/>
      <c r="C2545" s="474"/>
      <c r="D2545" s="502"/>
      <c r="E2545" s="502"/>
      <c r="F2545" s="502"/>
      <c r="G2545" s="502"/>
      <c r="H2545" s="502"/>
      <c r="I2545" s="502"/>
      <c r="J2545" s="512"/>
      <c r="L2545" s="435"/>
      <c r="M2545" s="435"/>
      <c r="O2545" s="480"/>
      <c r="P2545" s="380"/>
      <c r="Q2545" s="429"/>
      <c r="R2545" s="432" t="str">
        <f>R2544</f>
        <v>DELETE</v>
      </c>
      <c r="S2545" s="416"/>
      <c r="T2545" s="416"/>
      <c r="U2545" s="416"/>
      <c r="V2545" s="416"/>
      <c r="W2545" s="416"/>
      <c r="X2545" s="416"/>
      <c r="Y2545" s="416"/>
      <c r="Z2545" s="416"/>
      <c r="AA2545" s="416"/>
      <c r="AB2545" s="422"/>
      <c r="AC2545" s="433"/>
      <c r="AD2545" s="416"/>
      <c r="AE2545" s="416"/>
      <c r="AF2545" s="416"/>
      <c r="AG2545" s="416"/>
      <c r="AH2545" s="416"/>
      <c r="AI2545" s="416"/>
      <c r="AJ2545" s="416"/>
      <c r="AK2545" s="416"/>
      <c r="AL2545" s="290"/>
      <c r="AM2545" s="290"/>
      <c r="AN2545" s="290"/>
      <c r="AO2545" s="290"/>
    </row>
    <row r="2546" spans="1:41" s="378" customFormat="1" ht="36" customHeight="1">
      <c r="A2546" s="429"/>
      <c r="B2546" s="429"/>
      <c r="C2546" s="474"/>
      <c r="D2546" s="502" t="s">
        <v>256</v>
      </c>
      <c r="E2546" s="502"/>
      <c r="F2546" s="502"/>
      <c r="G2546" s="502"/>
      <c r="H2546" s="502"/>
      <c r="I2546" s="502"/>
      <c r="J2546" s="512"/>
      <c r="L2546" s="435"/>
      <c r="M2546" s="435"/>
      <c r="O2546" s="481">
        <f>TrialBalanceC!I39</f>
        <v>0</v>
      </c>
      <c r="P2546" s="380"/>
      <c r="Q2546" s="429"/>
      <c r="R2546" s="432" t="str">
        <f t="shared" ref="R2546:R2573" si="166">IF(R$2498="DELETE","DELETE",IF(O2546=0,"DELETE"," "))</f>
        <v>DELETE</v>
      </c>
      <c r="S2546" s="416"/>
      <c r="T2546" s="416"/>
      <c r="U2546" s="416"/>
      <c r="V2546" s="416"/>
      <c r="W2546" s="416"/>
      <c r="X2546" s="416"/>
      <c r="Y2546" s="416"/>
      <c r="Z2546" s="416"/>
      <c r="AA2546" s="416"/>
      <c r="AB2546" s="422"/>
      <c r="AC2546" s="433"/>
      <c r="AD2546" s="416"/>
      <c r="AE2546" s="416"/>
      <c r="AF2546" s="416"/>
      <c r="AG2546" s="416"/>
      <c r="AH2546" s="416"/>
      <c r="AI2546" s="416"/>
      <c r="AJ2546" s="416"/>
      <c r="AK2546" s="416"/>
      <c r="AL2546" s="290"/>
      <c r="AM2546" s="290"/>
      <c r="AN2546" s="290"/>
      <c r="AO2546" s="290"/>
    </row>
    <row r="2547" spans="1:41" s="378" customFormat="1" ht="36" customHeight="1">
      <c r="A2547" s="429"/>
      <c r="B2547" s="429"/>
      <c r="C2547" s="474"/>
      <c r="D2547" s="502" t="s">
        <v>629</v>
      </c>
      <c r="E2547" s="502"/>
      <c r="F2547" s="502"/>
      <c r="G2547" s="502"/>
      <c r="H2547" s="502"/>
      <c r="I2547" s="502"/>
      <c r="J2547" s="512"/>
      <c r="L2547" s="435"/>
      <c r="M2547" s="435"/>
      <c r="O2547" s="481">
        <f>TrialBalanceC!I40</f>
        <v>0</v>
      </c>
      <c r="P2547" s="380"/>
      <c r="Q2547" s="429"/>
      <c r="R2547" s="432" t="str">
        <f t="shared" si="166"/>
        <v>DELETE</v>
      </c>
      <c r="S2547" s="416"/>
      <c r="T2547" s="416"/>
      <c r="U2547" s="416"/>
      <c r="V2547" s="416"/>
      <c r="W2547" s="416"/>
      <c r="X2547" s="416"/>
      <c r="Y2547" s="416"/>
      <c r="Z2547" s="416"/>
      <c r="AA2547" s="416"/>
      <c r="AB2547" s="422"/>
      <c r="AC2547" s="433"/>
      <c r="AD2547" s="416"/>
      <c r="AE2547" s="416"/>
      <c r="AF2547" s="416"/>
      <c r="AG2547" s="416"/>
      <c r="AH2547" s="416"/>
      <c r="AI2547" s="416"/>
      <c r="AJ2547" s="416"/>
      <c r="AK2547" s="416"/>
      <c r="AL2547" s="290"/>
      <c r="AM2547" s="290"/>
      <c r="AN2547" s="290"/>
      <c r="AO2547" s="290"/>
    </row>
    <row r="2548" spans="1:41" s="378" customFormat="1" ht="36" customHeight="1">
      <c r="A2548" s="429"/>
      <c r="B2548" s="429"/>
      <c r="C2548" s="474"/>
      <c r="D2548" s="502" t="s">
        <v>709</v>
      </c>
      <c r="E2548" s="502"/>
      <c r="F2548" s="502"/>
      <c r="G2548" s="502"/>
      <c r="H2548" s="502"/>
      <c r="I2548" s="502"/>
      <c r="J2548" s="512"/>
      <c r="L2548" s="435"/>
      <c r="M2548" s="435"/>
      <c r="O2548" s="481">
        <f>TrialBalanceC!I67</f>
        <v>0</v>
      </c>
      <c r="P2548" s="380"/>
      <c r="Q2548" s="429"/>
      <c r="R2548" s="432" t="str">
        <f t="shared" si="166"/>
        <v>DELETE</v>
      </c>
      <c r="S2548" s="416"/>
      <c r="T2548" s="416"/>
      <c r="U2548" s="416"/>
      <c r="V2548" s="416"/>
      <c r="W2548" s="416"/>
      <c r="X2548" s="416"/>
      <c r="Y2548" s="416"/>
      <c r="Z2548" s="416"/>
      <c r="AA2548" s="416"/>
      <c r="AB2548" s="422"/>
      <c r="AC2548" s="433"/>
      <c r="AD2548" s="416"/>
      <c r="AE2548" s="416"/>
      <c r="AF2548" s="416"/>
      <c r="AG2548" s="416"/>
      <c r="AH2548" s="416"/>
      <c r="AI2548" s="416"/>
      <c r="AJ2548" s="416"/>
      <c r="AK2548" s="416"/>
      <c r="AL2548" s="290"/>
      <c r="AM2548" s="290"/>
      <c r="AN2548" s="290"/>
      <c r="AO2548" s="290"/>
    </row>
    <row r="2549" spans="1:41" s="378" customFormat="1" ht="36" customHeight="1">
      <c r="A2549" s="429"/>
      <c r="B2549" s="429"/>
      <c r="C2549" s="474"/>
      <c r="D2549" s="502" t="s">
        <v>257</v>
      </c>
      <c r="E2549" s="502"/>
      <c r="F2549" s="502"/>
      <c r="G2549" s="502"/>
      <c r="H2549" s="502"/>
      <c r="I2549" s="502"/>
      <c r="J2549" s="512"/>
      <c r="L2549" s="435"/>
      <c r="M2549" s="435"/>
      <c r="O2549" s="481">
        <f>TrialBalanceC!I41</f>
        <v>0</v>
      </c>
      <c r="P2549" s="380"/>
      <c r="Q2549" s="429"/>
      <c r="R2549" s="432" t="str">
        <f t="shared" si="166"/>
        <v>DELETE</v>
      </c>
      <c r="S2549" s="416"/>
      <c r="T2549" s="416"/>
      <c r="U2549" s="416"/>
      <c r="V2549" s="416"/>
      <c r="W2549" s="416"/>
      <c r="X2549" s="416"/>
      <c r="Y2549" s="416"/>
      <c r="Z2549" s="416"/>
      <c r="AA2549" s="416"/>
      <c r="AB2549" s="422"/>
      <c r="AC2549" s="433"/>
      <c r="AD2549" s="416"/>
      <c r="AE2549" s="416"/>
      <c r="AF2549" s="416"/>
      <c r="AG2549" s="416"/>
      <c r="AH2549" s="416"/>
      <c r="AI2549" s="416"/>
      <c r="AJ2549" s="416"/>
      <c r="AK2549" s="416"/>
      <c r="AL2549" s="290"/>
      <c r="AM2549" s="290"/>
      <c r="AN2549" s="290"/>
      <c r="AO2549" s="290"/>
    </row>
    <row r="2550" spans="1:41" s="378" customFormat="1" ht="36" customHeight="1">
      <c r="A2550" s="429"/>
      <c r="B2550" s="429"/>
      <c r="C2550" s="474"/>
      <c r="D2550" s="502" t="s">
        <v>258</v>
      </c>
      <c r="E2550" s="502"/>
      <c r="F2550" s="502"/>
      <c r="G2550" s="502"/>
      <c r="H2550" s="502"/>
      <c r="I2550" s="502"/>
      <c r="J2550" s="512"/>
      <c r="K2550" s="378">
        <f>C$586</f>
        <v>3.3000000000000003</v>
      </c>
      <c r="L2550" s="435"/>
      <c r="M2550" s="435"/>
      <c r="O2550" s="481">
        <f>SUM(TrialBalanceC!I43:I44)</f>
        <v>0</v>
      </c>
      <c r="P2550" s="380"/>
      <c r="Q2550" s="429"/>
      <c r="R2550" s="432" t="str">
        <f t="shared" si="166"/>
        <v>DELETE</v>
      </c>
      <c r="S2550" s="416"/>
      <c r="T2550" s="416"/>
      <c r="U2550" s="416"/>
      <c r="V2550" s="416"/>
      <c r="W2550" s="416"/>
      <c r="X2550" s="416"/>
      <c r="Y2550" s="416"/>
      <c r="Z2550" s="416"/>
      <c r="AA2550" s="416"/>
      <c r="AB2550" s="422"/>
      <c r="AC2550" s="433"/>
      <c r="AD2550" s="416"/>
      <c r="AE2550" s="416"/>
      <c r="AF2550" s="416"/>
      <c r="AG2550" s="416"/>
      <c r="AH2550" s="416"/>
      <c r="AI2550" s="416"/>
      <c r="AJ2550" s="416"/>
      <c r="AK2550" s="416"/>
      <c r="AL2550" s="290"/>
      <c r="AM2550" s="290"/>
      <c r="AN2550" s="290"/>
      <c r="AO2550" s="290"/>
    </row>
    <row r="2551" spans="1:41" s="378" customFormat="1" ht="36" customHeight="1">
      <c r="A2551" s="429"/>
      <c r="B2551" s="429"/>
      <c r="C2551" s="474"/>
      <c r="D2551" s="502" t="s">
        <v>447</v>
      </c>
      <c r="E2551" s="502"/>
      <c r="F2551" s="502"/>
      <c r="G2551" s="502"/>
      <c r="H2551" s="502"/>
      <c r="I2551" s="502"/>
      <c r="J2551" s="512"/>
      <c r="L2551" s="435"/>
      <c r="M2551" s="435"/>
      <c r="O2551" s="481">
        <f>TrialBalanceC!I45</f>
        <v>0</v>
      </c>
      <c r="P2551" s="380"/>
      <c r="Q2551" s="429"/>
      <c r="R2551" s="432" t="str">
        <f t="shared" si="166"/>
        <v>DELETE</v>
      </c>
      <c r="S2551" s="420"/>
      <c r="T2551" s="420"/>
      <c r="U2551" s="420"/>
      <c r="V2551" s="420"/>
      <c r="W2551" s="420"/>
      <c r="X2551" s="420"/>
      <c r="Y2551" s="416"/>
      <c r="Z2551" s="416"/>
      <c r="AA2551" s="416"/>
      <c r="AB2551" s="422"/>
      <c r="AC2551" s="433"/>
      <c r="AD2551" s="416"/>
      <c r="AE2551" s="416"/>
      <c r="AF2551" s="416"/>
      <c r="AG2551" s="416"/>
      <c r="AH2551" s="416"/>
      <c r="AI2551" s="416"/>
      <c r="AJ2551" s="416"/>
      <c r="AK2551" s="416"/>
      <c r="AL2551" s="290"/>
      <c r="AM2551" s="290"/>
      <c r="AN2551" s="290"/>
      <c r="AO2551" s="290"/>
    </row>
    <row r="2552" spans="1:41" s="378" customFormat="1" ht="36" customHeight="1">
      <c r="A2552" s="429"/>
      <c r="B2552" s="429"/>
      <c r="C2552" s="474"/>
      <c r="D2552" s="502" t="s">
        <v>720</v>
      </c>
      <c r="E2552" s="502"/>
      <c r="F2552" s="502"/>
      <c r="G2552" s="502"/>
      <c r="H2552" s="502"/>
      <c r="I2552" s="502"/>
      <c r="J2552" s="512"/>
      <c r="L2552" s="435"/>
      <c r="M2552" s="435"/>
      <c r="O2552" s="481">
        <f>TrialBalanceC!I46</f>
        <v>0</v>
      </c>
      <c r="P2552" s="380"/>
      <c r="Q2552" s="429"/>
      <c r="R2552" s="432" t="str">
        <f t="shared" si="166"/>
        <v>DELETE</v>
      </c>
      <c r="S2552" s="416"/>
      <c r="T2552" s="416"/>
      <c r="U2552" s="416"/>
      <c r="V2552" s="416"/>
      <c r="W2552" s="416"/>
      <c r="X2552" s="416"/>
      <c r="Y2552" s="416"/>
      <c r="Z2552" s="416"/>
      <c r="AA2552" s="416"/>
      <c r="AB2552" s="422"/>
      <c r="AC2552" s="433"/>
      <c r="AD2552" s="416"/>
      <c r="AE2552" s="416"/>
      <c r="AF2552" s="416"/>
      <c r="AG2552" s="416"/>
      <c r="AH2552" s="416"/>
      <c r="AI2552" s="416"/>
      <c r="AJ2552" s="416"/>
      <c r="AK2552" s="416"/>
      <c r="AL2552" s="290"/>
      <c r="AM2552" s="290"/>
      <c r="AN2552" s="290"/>
      <c r="AO2552" s="290"/>
    </row>
    <row r="2553" spans="1:41" s="378" customFormat="1" ht="36" customHeight="1">
      <c r="A2553" s="429"/>
      <c r="B2553" s="429"/>
      <c r="C2553" s="474"/>
      <c r="D2553" s="502" t="s">
        <v>65</v>
      </c>
      <c r="E2553" s="502"/>
      <c r="F2553" s="502"/>
      <c r="G2553" s="502"/>
      <c r="H2553" s="502"/>
      <c r="I2553" s="502"/>
      <c r="J2553" s="512"/>
      <c r="L2553" s="435"/>
      <c r="M2553" s="435"/>
      <c r="O2553" s="481">
        <f>TrialBalanceC!I47</f>
        <v>0</v>
      </c>
      <c r="P2553" s="380"/>
      <c r="Q2553" s="429"/>
      <c r="R2553" s="432" t="str">
        <f t="shared" si="166"/>
        <v>DELETE</v>
      </c>
      <c r="S2553" s="416"/>
      <c r="T2553" s="416"/>
      <c r="U2553" s="416"/>
      <c r="V2553" s="416"/>
      <c r="W2553" s="416"/>
      <c r="X2553" s="416"/>
      <c r="Y2553" s="416"/>
      <c r="Z2553" s="416"/>
      <c r="AA2553" s="416"/>
      <c r="AB2553" s="422"/>
      <c r="AC2553" s="433"/>
      <c r="AD2553" s="416"/>
      <c r="AE2553" s="416"/>
      <c r="AF2553" s="416"/>
      <c r="AG2553" s="416"/>
      <c r="AH2553" s="416"/>
      <c r="AI2553" s="416"/>
      <c r="AJ2553" s="416"/>
      <c r="AK2553" s="416"/>
      <c r="AL2553" s="290"/>
      <c r="AM2553" s="290"/>
      <c r="AN2553" s="290"/>
      <c r="AO2553" s="290"/>
    </row>
    <row r="2554" spans="1:41" s="378" customFormat="1" ht="36" customHeight="1">
      <c r="A2554" s="429"/>
      <c r="B2554" s="429"/>
      <c r="C2554" s="474"/>
      <c r="D2554" s="502" t="s">
        <v>259</v>
      </c>
      <c r="E2554" s="502"/>
      <c r="F2554" s="502"/>
      <c r="G2554" s="502"/>
      <c r="H2554" s="502"/>
      <c r="I2554" s="502"/>
      <c r="J2554" s="512"/>
      <c r="L2554" s="435"/>
      <c r="M2554" s="435"/>
      <c r="O2554" s="481">
        <f>TrialBalanceC!I48</f>
        <v>0</v>
      </c>
      <c r="P2554" s="380"/>
      <c r="Q2554" s="429"/>
      <c r="R2554" s="432" t="str">
        <f t="shared" si="166"/>
        <v>DELETE</v>
      </c>
      <c r="S2554" s="416"/>
      <c r="T2554" s="416"/>
      <c r="U2554" s="416"/>
      <c r="V2554" s="416"/>
      <c r="W2554" s="416"/>
      <c r="X2554" s="416"/>
      <c r="Y2554" s="416"/>
      <c r="Z2554" s="416"/>
      <c r="AA2554" s="416"/>
      <c r="AB2554" s="422"/>
      <c r="AC2554" s="433"/>
      <c r="AD2554" s="416"/>
      <c r="AE2554" s="416"/>
      <c r="AF2554" s="416"/>
      <c r="AG2554" s="416"/>
      <c r="AH2554" s="416"/>
      <c r="AI2554" s="416"/>
      <c r="AJ2554" s="416"/>
      <c r="AK2554" s="416"/>
      <c r="AL2554" s="290"/>
      <c r="AM2554" s="290"/>
      <c r="AN2554" s="290"/>
      <c r="AO2554" s="290"/>
    </row>
    <row r="2555" spans="1:41" s="378" customFormat="1" ht="36" customHeight="1">
      <c r="A2555" s="429"/>
      <c r="B2555" s="429"/>
      <c r="C2555" s="474"/>
      <c r="D2555" s="502" t="s">
        <v>464</v>
      </c>
      <c r="E2555" s="502"/>
      <c r="F2555" s="502"/>
      <c r="G2555" s="502"/>
      <c r="H2555" s="502"/>
      <c r="I2555" s="502"/>
      <c r="J2555" s="512"/>
      <c r="L2555" s="435"/>
      <c r="M2555" s="435"/>
      <c r="O2555" s="481">
        <f>SUM(TrialBalanceC!I49:I50)</f>
        <v>0</v>
      </c>
      <c r="P2555" s="380"/>
      <c r="Q2555" s="429"/>
      <c r="R2555" s="432" t="str">
        <f t="shared" si="166"/>
        <v>DELETE</v>
      </c>
      <c r="S2555" s="416"/>
      <c r="T2555" s="416"/>
      <c r="U2555" s="416"/>
      <c r="V2555" s="416"/>
      <c r="W2555" s="416"/>
      <c r="X2555" s="416"/>
      <c r="Y2555" s="416"/>
      <c r="Z2555" s="416"/>
      <c r="AA2555" s="416"/>
      <c r="AB2555" s="422"/>
      <c r="AC2555" s="433"/>
      <c r="AD2555" s="416"/>
      <c r="AE2555" s="416"/>
      <c r="AF2555" s="416"/>
      <c r="AG2555" s="416"/>
      <c r="AH2555" s="416"/>
      <c r="AI2555" s="416"/>
      <c r="AJ2555" s="416"/>
      <c r="AK2555" s="416"/>
      <c r="AL2555" s="290"/>
      <c r="AM2555" s="290"/>
      <c r="AN2555" s="290"/>
      <c r="AO2555" s="290"/>
    </row>
    <row r="2556" spans="1:41" s="378" customFormat="1" ht="36" customHeight="1">
      <c r="A2556" s="429"/>
      <c r="B2556" s="429"/>
      <c r="C2556" s="474"/>
      <c r="D2556" s="502" t="s">
        <v>240</v>
      </c>
      <c r="E2556" s="502"/>
      <c r="F2556" s="502"/>
      <c r="G2556" s="502"/>
      <c r="H2556" s="502"/>
      <c r="I2556" s="502"/>
      <c r="J2556" s="512"/>
      <c r="L2556" s="435"/>
      <c r="M2556" s="435"/>
      <c r="O2556" s="481">
        <f>TrialBalanceC!I51</f>
        <v>0</v>
      </c>
      <c r="P2556" s="380"/>
      <c r="Q2556" s="429"/>
      <c r="R2556" s="432" t="str">
        <f t="shared" si="166"/>
        <v>DELETE</v>
      </c>
      <c r="S2556" s="416"/>
      <c r="T2556" s="416"/>
      <c r="U2556" s="416"/>
      <c r="V2556" s="416"/>
      <c r="W2556" s="416"/>
      <c r="X2556" s="416"/>
      <c r="Y2556" s="416"/>
      <c r="Z2556" s="416"/>
      <c r="AA2556" s="416"/>
      <c r="AB2556" s="422"/>
      <c r="AC2556" s="433"/>
      <c r="AD2556" s="416"/>
      <c r="AE2556" s="416"/>
      <c r="AF2556" s="416"/>
      <c r="AG2556" s="416"/>
      <c r="AH2556" s="416"/>
      <c r="AI2556" s="416"/>
      <c r="AJ2556" s="416"/>
      <c r="AK2556" s="416"/>
      <c r="AL2556" s="290"/>
      <c r="AM2556" s="290"/>
      <c r="AN2556" s="290"/>
      <c r="AO2556" s="290"/>
    </row>
    <row r="2557" spans="1:41" s="378" customFormat="1" ht="36" customHeight="1">
      <c r="A2557" s="429"/>
      <c r="B2557" s="429"/>
      <c r="C2557" s="474"/>
      <c r="D2557" s="502" t="s">
        <v>448</v>
      </c>
      <c r="E2557" s="502"/>
      <c r="F2557" s="502"/>
      <c r="G2557" s="502"/>
      <c r="H2557" s="502"/>
      <c r="I2557" s="502"/>
      <c r="J2557" s="512"/>
      <c r="L2557" s="435"/>
      <c r="M2557" s="435"/>
      <c r="O2557" s="481">
        <f>SUM(TrialBalanceC!I53:I57)</f>
        <v>0</v>
      </c>
      <c r="P2557" s="380"/>
      <c r="Q2557" s="429"/>
      <c r="R2557" s="432" t="str">
        <f t="shared" si="166"/>
        <v>DELETE</v>
      </c>
      <c r="S2557" s="416"/>
      <c r="T2557" s="416"/>
      <c r="U2557" s="416"/>
      <c r="V2557" s="416"/>
      <c r="W2557" s="416"/>
      <c r="X2557" s="416"/>
      <c r="Y2557" s="416"/>
      <c r="Z2557" s="416"/>
      <c r="AA2557" s="416"/>
      <c r="AB2557" s="422"/>
      <c r="AC2557" s="433"/>
      <c r="AD2557" s="416"/>
      <c r="AE2557" s="416"/>
      <c r="AF2557" s="416"/>
      <c r="AG2557" s="416"/>
      <c r="AH2557" s="416"/>
      <c r="AI2557" s="416"/>
      <c r="AJ2557" s="416"/>
      <c r="AK2557" s="416"/>
      <c r="AL2557" s="290"/>
      <c r="AM2557" s="290"/>
      <c r="AN2557" s="290"/>
      <c r="AO2557" s="290"/>
    </row>
    <row r="2558" spans="1:41" s="378" customFormat="1" ht="36" customHeight="1">
      <c r="A2558" s="429"/>
      <c r="B2558" s="429"/>
      <c r="C2558" s="474"/>
      <c r="D2558" s="502" t="s">
        <v>433</v>
      </c>
      <c r="E2558" s="502"/>
      <c r="F2558" s="502"/>
      <c r="G2558" s="502"/>
      <c r="H2558" s="502"/>
      <c r="I2558" s="502"/>
      <c r="J2558" s="512"/>
      <c r="K2558" s="378">
        <f>FS!C$553</f>
        <v>3.2</v>
      </c>
      <c r="L2558" s="435"/>
      <c r="M2558" s="435"/>
      <c r="O2558" s="481">
        <f>SUM(TrialBalanceC!I59:I61)</f>
        <v>0</v>
      </c>
      <c r="P2558" s="380"/>
      <c r="Q2558" s="429"/>
      <c r="R2558" s="432" t="str">
        <f t="shared" si="166"/>
        <v>DELETE</v>
      </c>
      <c r="S2558" s="416"/>
      <c r="T2558" s="416"/>
      <c r="U2558" s="416"/>
      <c r="V2558" s="416"/>
      <c r="W2558" s="416"/>
      <c r="X2558" s="416"/>
      <c r="Y2558" s="416"/>
      <c r="Z2558" s="416"/>
      <c r="AA2558" s="416"/>
      <c r="AB2558" s="422"/>
      <c r="AC2558" s="433"/>
      <c r="AD2558" s="416"/>
      <c r="AE2558" s="416"/>
      <c r="AF2558" s="416"/>
      <c r="AG2558" s="416"/>
      <c r="AH2558" s="416"/>
      <c r="AI2558" s="416"/>
      <c r="AJ2558" s="416"/>
      <c r="AK2558" s="416"/>
      <c r="AL2558" s="290"/>
      <c r="AM2558" s="290"/>
      <c r="AN2558" s="290"/>
      <c r="AO2558" s="290"/>
    </row>
    <row r="2559" spans="1:41" s="378" customFormat="1" ht="36" customHeight="1">
      <c r="A2559" s="429"/>
      <c r="B2559" s="429"/>
      <c r="C2559" s="474"/>
      <c r="D2559" s="502" t="s">
        <v>68</v>
      </c>
      <c r="E2559" s="502"/>
      <c r="F2559" s="502"/>
      <c r="G2559" s="502"/>
      <c r="H2559" s="502"/>
      <c r="I2559" s="502"/>
      <c r="J2559" s="512"/>
      <c r="L2559" s="435"/>
      <c r="M2559" s="435"/>
      <c r="O2559" s="481">
        <f>TrialBalanceC!I62</f>
        <v>0</v>
      </c>
      <c r="P2559" s="380"/>
      <c r="Q2559" s="429"/>
      <c r="R2559" s="432" t="str">
        <f t="shared" si="166"/>
        <v>DELETE</v>
      </c>
      <c r="S2559" s="416"/>
      <c r="T2559" s="416"/>
      <c r="U2559" s="416"/>
      <c r="V2559" s="416"/>
      <c r="W2559" s="416"/>
      <c r="X2559" s="416"/>
      <c r="Y2559" s="416"/>
      <c r="Z2559" s="416"/>
      <c r="AA2559" s="416"/>
      <c r="AB2559" s="422"/>
      <c r="AC2559" s="433"/>
      <c r="AD2559" s="416"/>
      <c r="AE2559" s="416"/>
      <c r="AF2559" s="416"/>
      <c r="AG2559" s="416"/>
      <c r="AH2559" s="416"/>
      <c r="AI2559" s="416"/>
      <c r="AJ2559" s="416"/>
      <c r="AK2559" s="416"/>
      <c r="AL2559" s="290"/>
      <c r="AM2559" s="290"/>
      <c r="AN2559" s="290"/>
      <c r="AO2559" s="290"/>
    </row>
    <row r="2560" spans="1:41" s="378" customFormat="1" ht="36" customHeight="1">
      <c r="A2560" s="429"/>
      <c r="B2560" s="429"/>
      <c r="C2560" s="474"/>
      <c r="D2560" s="502" t="s">
        <v>241</v>
      </c>
      <c r="E2560" s="502"/>
      <c r="F2560" s="502"/>
      <c r="G2560" s="502"/>
      <c r="H2560" s="502"/>
      <c r="I2560" s="502"/>
      <c r="J2560" s="512"/>
      <c r="L2560" s="435"/>
      <c r="M2560" s="435"/>
      <c r="O2560" s="481">
        <f>SUM(TrialBalanceC!I63:I65)</f>
        <v>0</v>
      </c>
      <c r="P2560" s="380"/>
      <c r="Q2560" s="429"/>
      <c r="R2560" s="432" t="str">
        <f t="shared" si="166"/>
        <v>DELETE</v>
      </c>
      <c r="S2560" s="416"/>
      <c r="T2560" s="416"/>
      <c r="U2560" s="416"/>
      <c r="V2560" s="416"/>
      <c r="W2560" s="416"/>
      <c r="X2560" s="416"/>
      <c r="Y2560" s="416"/>
      <c r="Z2560" s="416"/>
      <c r="AA2560" s="416"/>
      <c r="AB2560" s="422"/>
      <c r="AC2560" s="433"/>
      <c r="AD2560" s="416"/>
      <c r="AE2560" s="416"/>
      <c r="AF2560" s="416"/>
      <c r="AG2560" s="416"/>
      <c r="AH2560" s="416"/>
      <c r="AI2560" s="416"/>
      <c r="AJ2560" s="416"/>
      <c r="AK2560" s="416"/>
      <c r="AL2560" s="290"/>
      <c r="AM2560" s="290"/>
      <c r="AN2560" s="290"/>
      <c r="AO2560" s="290"/>
    </row>
    <row r="2561" spans="1:41" s="378" customFormat="1" ht="36" customHeight="1">
      <c r="A2561" s="429"/>
      <c r="B2561" s="429"/>
      <c r="C2561" s="474"/>
      <c r="D2561" s="502" t="s">
        <v>721</v>
      </c>
      <c r="E2561" s="502"/>
      <c r="F2561" s="502"/>
      <c r="G2561" s="502"/>
      <c r="H2561" s="502"/>
      <c r="I2561" s="502"/>
      <c r="J2561" s="512"/>
      <c r="L2561" s="435"/>
      <c r="M2561" s="435"/>
      <c r="O2561" s="481">
        <f>TrialBalanceC!I66+TrialBalanceC!I68</f>
        <v>0</v>
      </c>
      <c r="P2561" s="380"/>
      <c r="Q2561" s="429"/>
      <c r="R2561" s="432" t="str">
        <f t="shared" si="166"/>
        <v>DELETE</v>
      </c>
      <c r="S2561" s="416"/>
      <c r="T2561" s="416"/>
      <c r="U2561" s="416"/>
      <c r="V2561" s="416"/>
      <c r="W2561" s="416"/>
      <c r="X2561" s="416"/>
      <c r="Y2561" s="416"/>
      <c r="Z2561" s="416"/>
      <c r="AA2561" s="416"/>
      <c r="AB2561" s="422"/>
      <c r="AC2561" s="433"/>
      <c r="AD2561" s="416"/>
      <c r="AE2561" s="416"/>
      <c r="AF2561" s="416"/>
      <c r="AG2561" s="416"/>
      <c r="AH2561" s="416"/>
      <c r="AI2561" s="416"/>
      <c r="AJ2561" s="416"/>
      <c r="AK2561" s="416"/>
      <c r="AL2561" s="290"/>
      <c r="AM2561" s="290"/>
      <c r="AN2561" s="290"/>
      <c r="AO2561" s="290"/>
    </row>
    <row r="2562" spans="1:41" s="378" customFormat="1" ht="36" customHeight="1">
      <c r="A2562" s="429"/>
      <c r="B2562" s="429"/>
      <c r="C2562" s="474"/>
      <c r="D2562" s="502" t="s">
        <v>242</v>
      </c>
      <c r="E2562" s="502"/>
      <c r="F2562" s="502"/>
      <c r="G2562" s="502"/>
      <c r="H2562" s="502"/>
      <c r="I2562" s="502"/>
      <c r="J2562" s="512"/>
      <c r="L2562" s="435"/>
      <c r="M2562" s="435"/>
      <c r="O2562" s="481">
        <f>TrialBalanceC!I69</f>
        <v>0</v>
      </c>
      <c r="P2562" s="380"/>
      <c r="Q2562" s="429"/>
      <c r="R2562" s="432" t="str">
        <f t="shared" si="166"/>
        <v>DELETE</v>
      </c>
      <c r="S2562" s="416"/>
      <c r="T2562" s="416"/>
      <c r="U2562" s="416"/>
      <c r="V2562" s="416"/>
      <c r="W2562" s="416"/>
      <c r="X2562" s="416"/>
      <c r="Y2562" s="416"/>
      <c r="Z2562" s="416"/>
      <c r="AA2562" s="416"/>
      <c r="AB2562" s="422"/>
      <c r="AC2562" s="433"/>
      <c r="AD2562" s="416"/>
      <c r="AE2562" s="416"/>
      <c r="AF2562" s="416"/>
      <c r="AG2562" s="416"/>
      <c r="AH2562" s="416"/>
      <c r="AI2562" s="416"/>
      <c r="AJ2562" s="416"/>
      <c r="AK2562" s="416"/>
      <c r="AL2562" s="290"/>
      <c r="AM2562" s="290"/>
      <c r="AN2562" s="290"/>
      <c r="AO2562" s="290"/>
    </row>
    <row r="2563" spans="1:41" s="378" customFormat="1" ht="36" customHeight="1">
      <c r="A2563" s="429"/>
      <c r="B2563" s="429"/>
      <c r="C2563" s="474"/>
      <c r="D2563" s="502" t="s">
        <v>356</v>
      </c>
      <c r="E2563" s="502"/>
      <c r="F2563" s="502"/>
      <c r="G2563" s="502"/>
      <c r="H2563" s="502"/>
      <c r="I2563" s="502"/>
      <c r="J2563" s="512"/>
      <c r="L2563" s="435"/>
      <c r="M2563" s="435"/>
      <c r="O2563" s="481">
        <f>TrialBalanceC!I70</f>
        <v>0</v>
      </c>
      <c r="P2563" s="380"/>
      <c r="Q2563" s="429"/>
      <c r="R2563" s="432" t="str">
        <f t="shared" si="166"/>
        <v>DELETE</v>
      </c>
      <c r="S2563" s="416"/>
      <c r="T2563" s="416"/>
      <c r="U2563" s="416"/>
      <c r="V2563" s="416"/>
      <c r="W2563" s="416"/>
      <c r="X2563" s="416"/>
      <c r="Y2563" s="416"/>
      <c r="Z2563" s="416"/>
      <c r="AA2563" s="416"/>
      <c r="AB2563" s="422"/>
      <c r="AC2563" s="433"/>
      <c r="AD2563" s="416"/>
      <c r="AE2563" s="416"/>
      <c r="AF2563" s="416"/>
      <c r="AG2563" s="416"/>
      <c r="AH2563" s="416"/>
      <c r="AI2563" s="416"/>
      <c r="AJ2563" s="416"/>
      <c r="AK2563" s="416"/>
      <c r="AL2563" s="290"/>
      <c r="AM2563" s="290"/>
      <c r="AN2563" s="290"/>
      <c r="AO2563" s="290"/>
    </row>
    <row r="2564" spans="1:41" s="378" customFormat="1" ht="36" customHeight="1">
      <c r="A2564" s="429"/>
      <c r="B2564" s="429"/>
      <c r="C2564" s="474"/>
      <c r="D2564" s="502">
        <f>TrialBalanceC!C71</f>
        <v>0</v>
      </c>
      <c r="E2564" s="502"/>
      <c r="F2564" s="502"/>
      <c r="G2564" s="502"/>
      <c r="H2564" s="502"/>
      <c r="I2564" s="502"/>
      <c r="J2564" s="512"/>
      <c r="L2564" s="435"/>
      <c r="M2564" s="435"/>
      <c r="O2564" s="481">
        <f>TrialBalanceC!I71</f>
        <v>0</v>
      </c>
      <c r="P2564" s="380"/>
      <c r="Q2564" s="429"/>
      <c r="R2564" s="432" t="str">
        <f t="shared" si="166"/>
        <v>DELETE</v>
      </c>
      <c r="S2564" s="416"/>
      <c r="T2564" s="416"/>
      <c r="U2564" s="416"/>
      <c r="V2564" s="416"/>
      <c r="W2564" s="416"/>
      <c r="X2564" s="416"/>
      <c r="Y2564" s="416"/>
      <c r="Z2564" s="416"/>
      <c r="AA2564" s="416"/>
      <c r="AB2564" s="422"/>
      <c r="AC2564" s="433"/>
      <c r="AD2564" s="416"/>
      <c r="AE2564" s="416"/>
      <c r="AF2564" s="416"/>
      <c r="AG2564" s="416"/>
      <c r="AH2564" s="416"/>
      <c r="AI2564" s="416"/>
      <c r="AJ2564" s="416"/>
      <c r="AK2564" s="416"/>
      <c r="AL2564" s="290"/>
      <c r="AM2564" s="290"/>
      <c r="AN2564" s="290"/>
      <c r="AO2564" s="290"/>
    </row>
    <row r="2565" spans="1:41" s="378" customFormat="1" ht="36" customHeight="1">
      <c r="A2565" s="429"/>
      <c r="B2565" s="429"/>
      <c r="C2565" s="474"/>
      <c r="D2565" s="502">
        <f>TrialBalanceC!C72</f>
        <v>0</v>
      </c>
      <c r="E2565" s="502"/>
      <c r="F2565" s="502"/>
      <c r="G2565" s="502"/>
      <c r="H2565" s="502"/>
      <c r="I2565" s="502"/>
      <c r="J2565" s="512"/>
      <c r="L2565" s="435"/>
      <c r="M2565" s="435"/>
      <c r="O2565" s="481">
        <f>TrialBalanceC!I72</f>
        <v>0</v>
      </c>
      <c r="P2565" s="380"/>
      <c r="Q2565" s="429"/>
      <c r="R2565" s="432" t="str">
        <f t="shared" si="166"/>
        <v>DELETE</v>
      </c>
      <c r="S2565" s="416"/>
      <c r="T2565" s="416"/>
      <c r="U2565" s="416"/>
      <c r="V2565" s="416"/>
      <c r="W2565" s="416"/>
      <c r="X2565" s="416"/>
      <c r="Y2565" s="416"/>
      <c r="Z2565" s="416"/>
      <c r="AA2565" s="416"/>
      <c r="AB2565" s="422"/>
      <c r="AC2565" s="433"/>
      <c r="AD2565" s="416"/>
      <c r="AE2565" s="416"/>
      <c r="AF2565" s="416"/>
      <c r="AG2565" s="416"/>
      <c r="AH2565" s="416"/>
      <c r="AI2565" s="416"/>
      <c r="AJ2565" s="416"/>
      <c r="AK2565" s="416"/>
      <c r="AL2565" s="290"/>
      <c r="AM2565" s="290"/>
      <c r="AN2565" s="290"/>
      <c r="AO2565" s="290"/>
    </row>
    <row r="2566" spans="1:41" s="378" customFormat="1" ht="36" customHeight="1">
      <c r="A2566" s="429"/>
      <c r="B2566" s="429"/>
      <c r="C2566" s="474"/>
      <c r="D2566" s="502">
        <f>TrialBalanceC!C73</f>
        <v>0</v>
      </c>
      <c r="E2566" s="502"/>
      <c r="F2566" s="502"/>
      <c r="G2566" s="502"/>
      <c r="H2566" s="502"/>
      <c r="I2566" s="502"/>
      <c r="J2566" s="512"/>
      <c r="L2566" s="435"/>
      <c r="M2566" s="435"/>
      <c r="O2566" s="481">
        <f>TrialBalanceC!I73</f>
        <v>0</v>
      </c>
      <c r="P2566" s="380"/>
      <c r="Q2566" s="429"/>
      <c r="R2566" s="432" t="str">
        <f t="shared" si="166"/>
        <v>DELETE</v>
      </c>
      <c r="S2566" s="416"/>
      <c r="T2566" s="416"/>
      <c r="U2566" s="416"/>
      <c r="V2566" s="416"/>
      <c r="W2566" s="416"/>
      <c r="X2566" s="416"/>
      <c r="Y2566" s="416"/>
      <c r="Z2566" s="416"/>
      <c r="AA2566" s="416"/>
      <c r="AB2566" s="422"/>
      <c r="AC2566" s="433"/>
      <c r="AD2566" s="416"/>
      <c r="AE2566" s="416"/>
      <c r="AF2566" s="416"/>
      <c r="AG2566" s="416"/>
      <c r="AH2566" s="416"/>
      <c r="AI2566" s="416"/>
      <c r="AJ2566" s="416"/>
      <c r="AK2566" s="416"/>
      <c r="AL2566" s="290"/>
      <c r="AM2566" s="290"/>
      <c r="AN2566" s="290"/>
      <c r="AO2566" s="290"/>
    </row>
    <row r="2567" spans="1:41" s="378" customFormat="1" ht="36" customHeight="1">
      <c r="A2567" s="429"/>
      <c r="B2567" s="429"/>
      <c r="C2567" s="474"/>
      <c r="D2567" s="502">
        <f>TrialBalanceC!C74</f>
        <v>0</v>
      </c>
      <c r="E2567" s="502"/>
      <c r="F2567" s="502"/>
      <c r="G2567" s="502"/>
      <c r="H2567" s="502"/>
      <c r="I2567" s="502"/>
      <c r="J2567" s="512"/>
      <c r="L2567" s="435"/>
      <c r="M2567" s="435"/>
      <c r="O2567" s="481">
        <f>TrialBalanceC!I74</f>
        <v>0</v>
      </c>
      <c r="P2567" s="380"/>
      <c r="Q2567" s="429"/>
      <c r="R2567" s="432" t="str">
        <f t="shared" si="166"/>
        <v>DELETE</v>
      </c>
      <c r="S2567" s="416"/>
      <c r="T2567" s="416"/>
      <c r="U2567" s="416"/>
      <c r="V2567" s="416"/>
      <c r="W2567" s="416"/>
      <c r="X2567" s="416"/>
      <c r="Y2567" s="416"/>
      <c r="Z2567" s="416"/>
      <c r="AA2567" s="416"/>
      <c r="AB2567" s="422"/>
      <c r="AC2567" s="433"/>
      <c r="AD2567" s="416"/>
      <c r="AE2567" s="416"/>
      <c r="AF2567" s="416"/>
      <c r="AG2567" s="416"/>
      <c r="AH2567" s="416"/>
      <c r="AI2567" s="416"/>
      <c r="AJ2567" s="416"/>
      <c r="AK2567" s="416"/>
      <c r="AL2567" s="290"/>
      <c r="AM2567" s="290"/>
      <c r="AN2567" s="290"/>
      <c r="AO2567" s="290"/>
    </row>
    <row r="2568" spans="1:41" s="378" customFormat="1" ht="36" customHeight="1">
      <c r="A2568" s="429"/>
      <c r="B2568" s="429"/>
      <c r="C2568" s="474"/>
      <c r="D2568" s="502">
        <f>TrialBalanceC!C75</f>
        <v>0</v>
      </c>
      <c r="E2568" s="502"/>
      <c r="F2568" s="502"/>
      <c r="G2568" s="502"/>
      <c r="H2568" s="502"/>
      <c r="I2568" s="502"/>
      <c r="J2568" s="512"/>
      <c r="L2568" s="435"/>
      <c r="M2568" s="435"/>
      <c r="O2568" s="481">
        <f>TrialBalanceC!I75</f>
        <v>0</v>
      </c>
      <c r="P2568" s="380"/>
      <c r="Q2568" s="429"/>
      <c r="R2568" s="432" t="str">
        <f t="shared" si="166"/>
        <v>DELETE</v>
      </c>
      <c r="S2568" s="416"/>
      <c r="T2568" s="416"/>
      <c r="U2568" s="416"/>
      <c r="V2568" s="416"/>
      <c r="W2568" s="416"/>
      <c r="X2568" s="416"/>
      <c r="Y2568" s="416"/>
      <c r="Z2568" s="416"/>
      <c r="AA2568" s="416"/>
      <c r="AB2568" s="422"/>
      <c r="AC2568" s="433"/>
      <c r="AD2568" s="416"/>
      <c r="AE2568" s="416"/>
      <c r="AF2568" s="416"/>
      <c r="AG2568" s="416"/>
      <c r="AH2568" s="416"/>
      <c r="AI2568" s="416"/>
      <c r="AJ2568" s="416"/>
      <c r="AK2568" s="416"/>
      <c r="AL2568" s="290"/>
      <c r="AM2568" s="290"/>
      <c r="AN2568" s="290"/>
      <c r="AO2568" s="290"/>
    </row>
    <row r="2569" spans="1:41" s="378" customFormat="1" ht="36" customHeight="1">
      <c r="A2569" s="429"/>
      <c r="B2569" s="429"/>
      <c r="C2569" s="474"/>
      <c r="D2569" s="502">
        <f>TrialBalanceC!C76</f>
        <v>0</v>
      </c>
      <c r="E2569" s="502"/>
      <c r="F2569" s="502"/>
      <c r="G2569" s="502"/>
      <c r="H2569" s="502"/>
      <c r="I2569" s="502"/>
      <c r="J2569" s="512"/>
      <c r="L2569" s="435"/>
      <c r="M2569" s="435"/>
      <c r="O2569" s="481">
        <f>TrialBalanceC!I76</f>
        <v>0</v>
      </c>
      <c r="P2569" s="380"/>
      <c r="Q2569" s="429"/>
      <c r="R2569" s="432" t="str">
        <f t="shared" si="166"/>
        <v>DELETE</v>
      </c>
      <c r="S2569" s="416"/>
      <c r="T2569" s="416"/>
      <c r="U2569" s="416"/>
      <c r="V2569" s="416"/>
      <c r="W2569" s="416"/>
      <c r="X2569" s="416"/>
      <c r="Y2569" s="416"/>
      <c r="Z2569" s="416"/>
      <c r="AA2569" s="416"/>
      <c r="AB2569" s="422"/>
      <c r="AC2569" s="433"/>
      <c r="AD2569" s="416"/>
      <c r="AE2569" s="416"/>
      <c r="AF2569" s="416"/>
      <c r="AG2569" s="416"/>
      <c r="AH2569" s="416"/>
      <c r="AI2569" s="416"/>
      <c r="AJ2569" s="416"/>
      <c r="AK2569" s="416"/>
      <c r="AL2569" s="290"/>
      <c r="AM2569" s="290"/>
      <c r="AN2569" s="290"/>
      <c r="AO2569" s="290"/>
    </row>
    <row r="2570" spans="1:41" s="378" customFormat="1" ht="36" customHeight="1">
      <c r="A2570" s="429"/>
      <c r="B2570" s="429"/>
      <c r="C2570" s="474"/>
      <c r="D2570" s="502">
        <f>TrialBalanceC!C77</f>
        <v>0</v>
      </c>
      <c r="E2570" s="502"/>
      <c r="F2570" s="502"/>
      <c r="G2570" s="502"/>
      <c r="H2570" s="502"/>
      <c r="I2570" s="502"/>
      <c r="J2570" s="512"/>
      <c r="L2570" s="435"/>
      <c r="M2570" s="435"/>
      <c r="O2570" s="481">
        <f>TrialBalanceC!I77</f>
        <v>0</v>
      </c>
      <c r="P2570" s="380"/>
      <c r="Q2570" s="429"/>
      <c r="R2570" s="432" t="str">
        <f t="shared" si="166"/>
        <v>DELETE</v>
      </c>
      <c r="S2570" s="416"/>
      <c r="T2570" s="416"/>
      <c r="U2570" s="416"/>
      <c r="V2570" s="416"/>
      <c r="W2570" s="416"/>
      <c r="X2570" s="416"/>
      <c r="Y2570" s="416"/>
      <c r="Z2570" s="416"/>
      <c r="AA2570" s="416"/>
      <c r="AB2570" s="422"/>
      <c r="AC2570" s="433"/>
      <c r="AD2570" s="416"/>
      <c r="AE2570" s="416"/>
      <c r="AF2570" s="416"/>
      <c r="AG2570" s="416"/>
      <c r="AH2570" s="416"/>
      <c r="AI2570" s="416"/>
      <c r="AJ2570" s="416"/>
      <c r="AK2570" s="416"/>
      <c r="AL2570" s="290"/>
      <c r="AM2570" s="290"/>
      <c r="AN2570" s="290"/>
      <c r="AO2570" s="290"/>
    </row>
    <row r="2571" spans="1:41" s="378" customFormat="1" ht="36" customHeight="1">
      <c r="A2571" s="429"/>
      <c r="B2571" s="429"/>
      <c r="C2571" s="474"/>
      <c r="D2571" s="502">
        <f>TrialBalanceC!C78</f>
        <v>0</v>
      </c>
      <c r="E2571" s="502"/>
      <c r="F2571" s="502"/>
      <c r="G2571" s="502"/>
      <c r="H2571" s="502"/>
      <c r="I2571" s="502"/>
      <c r="J2571" s="512"/>
      <c r="L2571" s="435"/>
      <c r="M2571" s="435"/>
      <c r="O2571" s="481">
        <f>TrialBalanceC!I78</f>
        <v>0</v>
      </c>
      <c r="P2571" s="380"/>
      <c r="Q2571" s="429"/>
      <c r="R2571" s="432" t="str">
        <f t="shared" si="166"/>
        <v>DELETE</v>
      </c>
      <c r="S2571" s="416"/>
      <c r="T2571" s="416"/>
      <c r="U2571" s="416"/>
      <c r="V2571" s="416"/>
      <c r="W2571" s="416"/>
      <c r="X2571" s="416"/>
      <c r="Y2571" s="416"/>
      <c r="Z2571" s="416"/>
      <c r="AA2571" s="416"/>
      <c r="AB2571" s="422"/>
      <c r="AC2571" s="433"/>
      <c r="AD2571" s="416"/>
      <c r="AE2571" s="416"/>
      <c r="AF2571" s="416"/>
      <c r="AG2571" s="416"/>
      <c r="AH2571" s="416"/>
      <c r="AI2571" s="416"/>
      <c r="AJ2571" s="416"/>
      <c r="AK2571" s="416"/>
      <c r="AL2571" s="290"/>
      <c r="AM2571" s="290"/>
      <c r="AN2571" s="290"/>
      <c r="AO2571" s="290"/>
    </row>
    <row r="2572" spans="1:41" s="378" customFormat="1" ht="36" customHeight="1">
      <c r="A2572" s="429"/>
      <c r="B2572" s="429"/>
      <c r="C2572" s="474"/>
      <c r="D2572" s="502">
        <f>TrialBalanceC!C79</f>
        <v>0</v>
      </c>
      <c r="E2572" s="502"/>
      <c r="F2572" s="502"/>
      <c r="G2572" s="502"/>
      <c r="H2572" s="502"/>
      <c r="I2572" s="502"/>
      <c r="J2572" s="512"/>
      <c r="L2572" s="435"/>
      <c r="M2572" s="435"/>
      <c r="O2572" s="481">
        <f>TrialBalanceC!I79</f>
        <v>0</v>
      </c>
      <c r="P2572" s="380"/>
      <c r="Q2572" s="429"/>
      <c r="R2572" s="432" t="str">
        <f t="shared" si="166"/>
        <v>DELETE</v>
      </c>
      <c r="S2572" s="416"/>
      <c r="T2572" s="416"/>
      <c r="U2572" s="416"/>
      <c r="V2572" s="416"/>
      <c r="W2572" s="416"/>
      <c r="X2572" s="416"/>
      <c r="Y2572" s="416"/>
      <c r="Z2572" s="416"/>
      <c r="AA2572" s="416"/>
      <c r="AB2572" s="422"/>
      <c r="AC2572" s="433"/>
      <c r="AD2572" s="416"/>
      <c r="AE2572" s="416"/>
      <c r="AF2572" s="416"/>
      <c r="AG2572" s="416"/>
      <c r="AH2572" s="416"/>
      <c r="AI2572" s="416"/>
      <c r="AJ2572" s="416"/>
      <c r="AK2572" s="416"/>
      <c r="AL2572" s="290"/>
      <c r="AM2572" s="290"/>
      <c r="AN2572" s="290"/>
      <c r="AO2572" s="290"/>
    </row>
    <row r="2573" spans="1:41" s="378" customFormat="1" ht="36" customHeight="1">
      <c r="A2573" s="429"/>
      <c r="B2573" s="429"/>
      <c r="C2573" s="474"/>
      <c r="D2573" s="502">
        <f>TrialBalanceC!C80</f>
        <v>0</v>
      </c>
      <c r="E2573" s="502"/>
      <c r="F2573" s="502"/>
      <c r="G2573" s="502"/>
      <c r="H2573" s="502"/>
      <c r="I2573" s="502"/>
      <c r="J2573" s="512"/>
      <c r="L2573" s="435"/>
      <c r="M2573" s="435"/>
      <c r="O2573" s="481">
        <f>TrialBalanceC!I80</f>
        <v>0</v>
      </c>
      <c r="P2573" s="380"/>
      <c r="Q2573" s="429"/>
      <c r="R2573" s="432" t="str">
        <f t="shared" si="166"/>
        <v>DELETE</v>
      </c>
      <c r="S2573" s="416"/>
      <c r="T2573" s="416"/>
      <c r="U2573" s="416"/>
      <c r="V2573" s="416"/>
      <c r="W2573" s="416"/>
      <c r="X2573" s="416"/>
      <c r="Y2573" s="416"/>
      <c r="Z2573" s="416"/>
      <c r="AA2573" s="416"/>
      <c r="AB2573" s="422"/>
      <c r="AC2573" s="433"/>
      <c r="AD2573" s="416"/>
      <c r="AE2573" s="416"/>
      <c r="AF2573" s="416"/>
      <c r="AG2573" s="416"/>
      <c r="AH2573" s="416"/>
      <c r="AI2573" s="416"/>
      <c r="AJ2573" s="416"/>
      <c r="AK2573" s="416"/>
      <c r="AL2573" s="290"/>
      <c r="AM2573" s="290"/>
      <c r="AN2573" s="290"/>
      <c r="AO2573" s="290"/>
    </row>
    <row r="2574" spans="1:41" s="378" customFormat="1" ht="9" customHeight="1">
      <c r="A2574" s="429"/>
      <c r="B2574" s="429"/>
      <c r="C2574" s="474"/>
      <c r="D2574" s="502"/>
      <c r="E2574" s="502"/>
      <c r="F2574" s="502"/>
      <c r="G2574" s="502"/>
      <c r="H2574" s="502"/>
      <c r="I2574" s="502"/>
      <c r="J2574" s="512"/>
      <c r="L2574" s="435"/>
      <c r="M2574" s="435"/>
      <c r="O2574" s="482"/>
      <c r="P2574" s="380"/>
      <c r="Q2574" s="429"/>
      <c r="R2574" s="432" t="str">
        <f>R2543</f>
        <v>DELETE</v>
      </c>
      <c r="S2574" s="416"/>
      <c r="T2574" s="416"/>
      <c r="U2574" s="416"/>
      <c r="V2574" s="416"/>
      <c r="W2574" s="416"/>
      <c r="X2574" s="416"/>
      <c r="Y2574" s="416"/>
      <c r="Z2574" s="416"/>
      <c r="AA2574" s="416"/>
      <c r="AB2574" s="422"/>
      <c r="AC2574" s="433"/>
      <c r="AD2574" s="416"/>
      <c r="AE2574" s="416"/>
      <c r="AF2574" s="416"/>
      <c r="AG2574" s="416"/>
      <c r="AH2574" s="416"/>
      <c r="AI2574" s="416"/>
      <c r="AJ2574" s="416"/>
      <c r="AK2574" s="416"/>
      <c r="AL2574" s="290"/>
      <c r="AM2574" s="290"/>
      <c r="AN2574" s="290"/>
      <c r="AO2574" s="290"/>
    </row>
    <row r="2575" spans="1:41" s="378" customFormat="1" ht="9" customHeight="1">
      <c r="A2575" s="429"/>
      <c r="B2575" s="429"/>
      <c r="C2575" s="474"/>
      <c r="D2575" s="502"/>
      <c r="E2575" s="502"/>
      <c r="F2575" s="502"/>
      <c r="G2575" s="502"/>
      <c r="H2575" s="502"/>
      <c r="I2575" s="502"/>
      <c r="J2575" s="512"/>
      <c r="L2575" s="435"/>
      <c r="M2575" s="435"/>
      <c r="O2575" s="384"/>
      <c r="P2575" s="380"/>
      <c r="Q2575" s="429"/>
      <c r="R2575" s="432" t="str">
        <f t="shared" ref="R2575:R2595" si="167">R$2498</f>
        <v>DELETE</v>
      </c>
      <c r="S2575" s="416"/>
      <c r="T2575" s="416"/>
      <c r="U2575" s="416"/>
      <c r="V2575" s="416"/>
      <c r="W2575" s="416"/>
      <c r="X2575" s="416"/>
      <c r="Y2575" s="416"/>
      <c r="Z2575" s="416"/>
      <c r="AA2575" s="416"/>
      <c r="AB2575" s="422"/>
      <c r="AC2575" s="433"/>
      <c r="AD2575" s="416"/>
      <c r="AE2575" s="416"/>
      <c r="AF2575" s="416"/>
      <c r="AG2575" s="416"/>
      <c r="AH2575" s="416"/>
      <c r="AI2575" s="416"/>
      <c r="AJ2575" s="416"/>
      <c r="AK2575" s="416"/>
      <c r="AL2575" s="290"/>
      <c r="AM2575" s="290"/>
      <c r="AN2575" s="290"/>
      <c r="AO2575" s="290"/>
    </row>
    <row r="2576" spans="1:41" s="378" customFormat="1" ht="9" customHeight="1">
      <c r="A2576" s="429"/>
      <c r="B2576" s="429"/>
      <c r="C2576" s="474"/>
      <c r="D2576" s="502"/>
      <c r="E2576" s="502"/>
      <c r="F2576" s="502"/>
      <c r="G2576" s="502"/>
      <c r="H2576" s="502"/>
      <c r="I2576" s="502"/>
      <c r="J2576" s="512"/>
      <c r="L2576" s="435"/>
      <c r="M2576" s="435"/>
      <c r="O2576" s="381"/>
      <c r="P2576" s="380"/>
      <c r="Q2576" s="429"/>
      <c r="R2576" s="432" t="str">
        <f t="shared" si="167"/>
        <v>DELETE</v>
      </c>
      <c r="S2576" s="416"/>
      <c r="T2576" s="416"/>
      <c r="U2576" s="416"/>
      <c r="V2576" s="416"/>
      <c r="W2576" s="416"/>
      <c r="X2576" s="416"/>
      <c r="Y2576" s="416"/>
      <c r="Z2576" s="416"/>
      <c r="AA2576" s="416"/>
      <c r="AB2576" s="422"/>
      <c r="AC2576" s="433"/>
      <c r="AD2576" s="416"/>
      <c r="AE2576" s="416"/>
      <c r="AF2576" s="416"/>
      <c r="AG2576" s="416"/>
      <c r="AH2576" s="416"/>
      <c r="AI2576" s="416"/>
      <c r="AJ2576" s="416"/>
      <c r="AK2576" s="416"/>
      <c r="AL2576" s="290"/>
      <c r="AM2576" s="290"/>
      <c r="AN2576" s="290"/>
      <c r="AO2576" s="290"/>
    </row>
    <row r="2577" spans="1:41" s="378" customFormat="1" ht="36" customHeight="1">
      <c r="A2577" s="429"/>
      <c r="B2577" s="429"/>
      <c r="D2577" s="518" t="str">
        <f>IF(O2577&lt;0,"Operating loss","Operating profit")</f>
        <v>Operating profit</v>
      </c>
      <c r="E2577" s="502"/>
      <c r="F2577" s="502"/>
      <c r="G2577" s="502"/>
      <c r="H2577" s="502"/>
      <c r="I2577" s="502"/>
      <c r="J2577" s="512"/>
      <c r="L2577" s="435"/>
      <c r="M2577" s="435"/>
      <c r="O2577" s="381">
        <f>SUM(S2510:S2575)</f>
        <v>0</v>
      </c>
      <c r="P2577" s="380"/>
      <c r="Q2577" s="429"/>
      <c r="R2577" s="432" t="str">
        <f t="shared" si="167"/>
        <v>DELETE</v>
      </c>
      <c r="S2577" s="416"/>
      <c r="T2577" s="416"/>
      <c r="U2577" s="416"/>
      <c r="V2577" s="416"/>
      <c r="W2577" s="416"/>
      <c r="X2577" s="416"/>
      <c r="Y2577" s="416"/>
      <c r="Z2577" s="416"/>
      <c r="AA2577" s="416"/>
      <c r="AB2577" s="422"/>
      <c r="AC2577" s="433"/>
      <c r="AD2577" s="416"/>
      <c r="AE2577" s="416"/>
      <c r="AF2577" s="416"/>
      <c r="AG2577" s="416"/>
      <c r="AH2577" s="416"/>
      <c r="AI2577" s="416"/>
      <c r="AJ2577" s="416"/>
      <c r="AK2577" s="416"/>
      <c r="AL2577" s="290"/>
      <c r="AM2577" s="290"/>
      <c r="AN2577" s="290"/>
      <c r="AO2577" s="290"/>
    </row>
    <row r="2578" spans="1:41" s="378" customFormat="1" ht="36" customHeight="1">
      <c r="A2578" s="429"/>
      <c r="B2578" s="429"/>
      <c r="C2578" s="474"/>
      <c r="D2578" s="512"/>
      <c r="E2578" s="502" t="s">
        <v>244</v>
      </c>
      <c r="F2578" s="502"/>
      <c r="G2578" s="502"/>
      <c r="H2578" s="502"/>
      <c r="I2578" s="502"/>
      <c r="J2578" s="512"/>
      <c r="L2578" s="435"/>
      <c r="M2578" s="435"/>
      <c r="O2578" s="381"/>
      <c r="P2578" s="380"/>
      <c r="Q2578" s="429"/>
      <c r="R2578" s="432" t="str">
        <f t="shared" si="167"/>
        <v>DELETE</v>
      </c>
      <c r="S2578" s="416"/>
      <c r="T2578" s="416"/>
      <c r="U2578" s="416"/>
      <c r="V2578" s="416"/>
      <c r="W2578" s="416"/>
      <c r="X2578" s="416"/>
      <c r="Y2578" s="416"/>
      <c r="Z2578" s="416"/>
      <c r="AA2578" s="416"/>
      <c r="AB2578" s="422"/>
      <c r="AC2578" s="433"/>
      <c r="AD2578" s="416"/>
      <c r="AE2578" s="416"/>
      <c r="AF2578" s="416"/>
      <c r="AG2578" s="416"/>
      <c r="AH2578" s="416"/>
      <c r="AI2578" s="416"/>
      <c r="AJ2578" s="416"/>
      <c r="AK2578" s="416"/>
      <c r="AL2578" s="290"/>
      <c r="AM2578" s="290"/>
      <c r="AN2578" s="290"/>
      <c r="AO2578" s="290"/>
    </row>
    <row r="2579" spans="1:41" s="378" customFormat="1" ht="36" customHeight="1">
      <c r="A2579" s="429"/>
      <c r="B2579" s="429"/>
      <c r="C2579" s="474"/>
      <c r="D2579" s="502"/>
      <c r="E2579" s="502"/>
      <c r="F2579" s="502"/>
      <c r="G2579" s="502"/>
      <c r="H2579" s="502"/>
      <c r="I2579" s="502"/>
      <c r="J2579" s="512"/>
      <c r="M2579" s="381"/>
      <c r="N2579" s="381"/>
      <c r="O2579" s="381"/>
      <c r="P2579" s="380"/>
      <c r="Q2579" s="429"/>
      <c r="R2579" s="432" t="str">
        <f t="shared" si="167"/>
        <v>DELETE</v>
      </c>
      <c r="S2579" s="416"/>
      <c r="T2579" s="416"/>
      <c r="U2579" s="416"/>
      <c r="V2579" s="416"/>
      <c r="W2579" s="416"/>
      <c r="X2579" s="416"/>
      <c r="Y2579" s="416"/>
      <c r="Z2579" s="416"/>
      <c r="AA2579" s="416"/>
      <c r="AB2579" s="422"/>
      <c r="AC2579" s="433"/>
      <c r="AD2579" s="416"/>
      <c r="AE2579" s="416"/>
      <c r="AF2579" s="416"/>
      <c r="AG2579" s="416"/>
      <c r="AH2579" s="416"/>
      <c r="AI2579" s="416"/>
      <c r="AJ2579" s="416"/>
      <c r="AK2579" s="416"/>
      <c r="AL2579" s="290"/>
      <c r="AM2579" s="290"/>
      <c r="AN2579" s="290"/>
      <c r="AO2579" s="290"/>
    </row>
    <row r="2580" spans="1:41" s="378" customFormat="1" ht="36" customHeight="1">
      <c r="A2580" s="429"/>
      <c r="B2580" s="429"/>
      <c r="C2580" s="474"/>
      <c r="D2580" s="502"/>
      <c r="E2580" s="502"/>
      <c r="F2580" s="502"/>
      <c r="G2580" s="502"/>
      <c r="H2580" s="502"/>
      <c r="I2580" s="502"/>
      <c r="J2580" s="512"/>
      <c r="M2580" s="381"/>
      <c r="N2580" s="381"/>
      <c r="O2580" s="381"/>
      <c r="P2580" s="380"/>
      <c r="Q2580" s="429"/>
      <c r="R2580" s="432" t="str">
        <f t="shared" si="167"/>
        <v>DELETE</v>
      </c>
      <c r="S2580" s="416"/>
      <c r="T2580" s="416"/>
      <c r="U2580" s="416"/>
      <c r="V2580" s="416"/>
      <c r="W2580" s="416"/>
      <c r="X2580" s="416"/>
      <c r="Y2580" s="416"/>
      <c r="Z2580" s="416"/>
      <c r="AA2580" s="416"/>
      <c r="AB2580" s="422"/>
      <c r="AC2580" s="433"/>
      <c r="AD2580" s="416"/>
      <c r="AE2580" s="416"/>
      <c r="AF2580" s="416"/>
      <c r="AG2580" s="416"/>
      <c r="AH2580" s="416"/>
      <c r="AI2580" s="416"/>
      <c r="AJ2580" s="416"/>
      <c r="AK2580" s="416"/>
      <c r="AL2580" s="290"/>
      <c r="AM2580" s="290"/>
      <c r="AN2580" s="290"/>
      <c r="AO2580" s="290"/>
    </row>
    <row r="2581" spans="1:41" s="378" customFormat="1" ht="36" customHeight="1">
      <c r="A2581" s="429"/>
      <c r="B2581" s="429"/>
      <c r="C2581" s="474"/>
      <c r="D2581" s="502"/>
      <c r="E2581" s="502"/>
      <c r="F2581" s="502"/>
      <c r="G2581" s="502"/>
      <c r="H2581" s="502"/>
      <c r="I2581" s="502"/>
      <c r="J2581" s="512"/>
      <c r="M2581" s="399"/>
      <c r="N2581" s="399"/>
      <c r="O2581" s="399"/>
      <c r="P2581" s="426"/>
      <c r="Q2581" s="429"/>
      <c r="R2581" s="432" t="str">
        <f t="shared" si="167"/>
        <v>DELETE</v>
      </c>
      <c r="S2581" s="416"/>
      <c r="T2581" s="416"/>
      <c r="U2581" s="416"/>
      <c r="V2581" s="416"/>
      <c r="W2581" s="416"/>
      <c r="X2581" s="416"/>
      <c r="Y2581" s="416"/>
      <c r="Z2581" s="416"/>
      <c r="AA2581" s="416"/>
      <c r="AB2581" s="422"/>
      <c r="AC2581" s="433"/>
      <c r="AD2581" s="416"/>
      <c r="AE2581" s="416"/>
      <c r="AF2581" s="416"/>
      <c r="AG2581" s="416"/>
      <c r="AH2581" s="416"/>
      <c r="AI2581" s="416"/>
      <c r="AJ2581" s="416"/>
      <c r="AK2581" s="416"/>
      <c r="AL2581" s="290"/>
      <c r="AM2581" s="290"/>
      <c r="AN2581" s="290"/>
      <c r="AO2581" s="290"/>
    </row>
    <row r="2582" spans="1:41" s="378" customFormat="1" ht="36" customHeight="1">
      <c r="A2582" s="429"/>
      <c r="B2582" s="429"/>
      <c r="C2582" s="474"/>
      <c r="D2582" s="502"/>
      <c r="E2582" s="502"/>
      <c r="F2582" s="502"/>
      <c r="G2582" s="502"/>
      <c r="H2582" s="502"/>
      <c r="I2582" s="502"/>
      <c r="J2582" s="512"/>
      <c r="M2582" s="381"/>
      <c r="N2582" s="381"/>
      <c r="O2582" s="381"/>
      <c r="P2582" s="380"/>
      <c r="Q2582" s="429"/>
      <c r="R2582" s="432" t="str">
        <f t="shared" si="167"/>
        <v>DELETE</v>
      </c>
      <c r="S2582" s="416"/>
      <c r="T2582" s="416"/>
      <c r="U2582" s="416"/>
      <c r="V2582" s="416"/>
      <c r="W2582" s="416"/>
      <c r="X2582" s="416"/>
      <c r="Y2582" s="416"/>
      <c r="Z2582" s="416"/>
      <c r="AA2582" s="416"/>
      <c r="AB2582" s="422"/>
      <c r="AC2582" s="433"/>
      <c r="AD2582" s="416"/>
      <c r="AE2582" s="416"/>
      <c r="AF2582" s="416"/>
      <c r="AG2582" s="416"/>
      <c r="AH2582" s="416"/>
      <c r="AI2582" s="416"/>
      <c r="AJ2582" s="416"/>
      <c r="AK2582" s="416"/>
      <c r="AL2582" s="290"/>
      <c r="AM2582" s="290"/>
      <c r="AN2582" s="290"/>
      <c r="AO2582" s="290"/>
    </row>
    <row r="2583" spans="1:41" s="378" customFormat="1" ht="36" customHeight="1">
      <c r="A2583" s="429"/>
      <c r="B2583" s="429"/>
      <c r="C2583" s="474"/>
      <c r="D2583" s="502"/>
      <c r="E2583" s="502"/>
      <c r="F2583" s="502"/>
      <c r="G2583" s="502"/>
      <c r="H2583" s="502"/>
      <c r="I2583" s="502"/>
      <c r="J2583" s="512"/>
      <c r="M2583" s="381"/>
      <c r="N2583" s="381"/>
      <c r="O2583" s="381" t="s">
        <v>102</v>
      </c>
      <c r="P2583" s="380"/>
      <c r="Q2583" s="378">
        <f>MAX($Q$2498:Q2582)+1</f>
        <v>2</v>
      </c>
      <c r="R2583" s="432" t="str">
        <f t="shared" si="167"/>
        <v>DELETE</v>
      </c>
      <c r="S2583" s="416"/>
      <c r="T2583" s="416"/>
      <c r="U2583" s="416"/>
      <c r="V2583" s="416"/>
      <c r="W2583" s="416"/>
      <c r="X2583" s="416"/>
      <c r="Y2583" s="416"/>
      <c r="Z2583" s="416"/>
      <c r="AA2583" s="416"/>
      <c r="AB2583" s="422"/>
      <c r="AC2583" s="433"/>
      <c r="AD2583" s="416"/>
      <c r="AE2583" s="416"/>
      <c r="AF2583" s="416"/>
      <c r="AG2583" s="416"/>
      <c r="AH2583" s="416"/>
      <c r="AI2583" s="416"/>
      <c r="AJ2583" s="416"/>
      <c r="AK2583" s="416"/>
      <c r="AL2583" s="290"/>
      <c r="AM2583" s="290"/>
      <c r="AN2583" s="290"/>
      <c r="AO2583" s="290"/>
    </row>
    <row r="2584" spans="1:41" s="378" customFormat="1" ht="36" customHeight="1">
      <c r="A2584" s="429"/>
      <c r="B2584" s="429"/>
      <c r="C2584" s="474"/>
      <c r="D2584" s="501" t="str">
        <f>Criteria!E9</f>
        <v>ABC PARTNERSHIP</v>
      </c>
      <c r="E2584" s="502"/>
      <c r="F2584" s="502"/>
      <c r="G2584" s="502"/>
      <c r="H2584" s="502"/>
      <c r="I2584" s="502"/>
      <c r="J2584" s="512"/>
      <c r="M2584" s="381"/>
      <c r="N2584" s="381"/>
      <c r="R2584" s="432" t="str">
        <f t="shared" si="167"/>
        <v>DELETE</v>
      </c>
      <c r="S2584" s="416"/>
      <c r="T2584" s="416"/>
      <c r="U2584" s="416"/>
      <c r="V2584" s="416"/>
      <c r="W2584" s="416"/>
      <c r="X2584" s="416"/>
      <c r="Y2584" s="416"/>
      <c r="Z2584" s="416"/>
      <c r="AA2584" s="416"/>
      <c r="AB2584" s="422"/>
      <c r="AC2584" s="433"/>
      <c r="AD2584" s="416"/>
      <c r="AE2584" s="416"/>
      <c r="AF2584" s="416"/>
      <c r="AG2584" s="416"/>
      <c r="AH2584" s="416"/>
      <c r="AI2584" s="416"/>
      <c r="AJ2584" s="416"/>
      <c r="AK2584" s="416"/>
      <c r="AL2584" s="290"/>
      <c r="AM2584" s="290"/>
      <c r="AN2584" s="290"/>
      <c r="AO2584" s="290"/>
    </row>
    <row r="2585" spans="1:41" s="378" customFormat="1" ht="36" customHeight="1">
      <c r="A2585" s="429"/>
      <c r="B2585" s="429"/>
      <c r="C2585" s="474"/>
      <c r="D2585" s="501" t="str">
        <f>CONCATENATE("T/A ",Criteria!E16)</f>
        <v xml:space="preserve">T/A </v>
      </c>
      <c r="E2585" s="502"/>
      <c r="F2585" s="502"/>
      <c r="G2585" s="502"/>
      <c r="H2585" s="502"/>
      <c r="I2585" s="502"/>
      <c r="J2585" s="512"/>
      <c r="M2585" s="381"/>
      <c r="N2585" s="381"/>
      <c r="O2585" s="381"/>
      <c r="P2585" s="380"/>
      <c r="Q2585" s="429"/>
      <c r="R2585" s="432" t="str">
        <f t="shared" si="167"/>
        <v>DELETE</v>
      </c>
      <c r="S2585" s="416"/>
      <c r="T2585" s="416"/>
      <c r="U2585" s="416"/>
      <c r="V2585" s="416"/>
      <c r="W2585" s="416"/>
      <c r="X2585" s="416"/>
      <c r="Y2585" s="416"/>
      <c r="Z2585" s="416"/>
      <c r="AA2585" s="416"/>
      <c r="AB2585" s="422"/>
      <c r="AC2585" s="433"/>
      <c r="AD2585" s="416"/>
      <c r="AE2585" s="416"/>
      <c r="AF2585" s="416"/>
      <c r="AG2585" s="416"/>
      <c r="AH2585" s="416"/>
      <c r="AI2585" s="416"/>
      <c r="AJ2585" s="416"/>
      <c r="AK2585" s="416"/>
      <c r="AL2585" s="290"/>
      <c r="AM2585" s="290"/>
      <c r="AN2585" s="290"/>
      <c r="AO2585" s="290"/>
    </row>
    <row r="2586" spans="1:41" s="378" customFormat="1" ht="36" customHeight="1">
      <c r="A2586" s="429"/>
      <c r="B2586" s="429"/>
      <c r="C2586" s="474"/>
      <c r="D2586" s="502"/>
      <c r="E2586" s="502"/>
      <c r="F2586" s="502"/>
      <c r="G2586" s="502"/>
      <c r="H2586" s="502"/>
      <c r="I2586" s="502"/>
      <c r="J2586" s="512"/>
      <c r="M2586" s="381"/>
      <c r="N2586" s="381"/>
      <c r="O2586" s="381"/>
      <c r="P2586" s="380"/>
      <c r="Q2586" s="429"/>
      <c r="R2586" s="432" t="str">
        <f t="shared" si="167"/>
        <v>DELETE</v>
      </c>
      <c r="S2586" s="416"/>
      <c r="T2586" s="416"/>
      <c r="U2586" s="416"/>
      <c r="V2586" s="416"/>
      <c r="W2586" s="416"/>
      <c r="X2586" s="416"/>
      <c r="Y2586" s="416"/>
      <c r="Z2586" s="416"/>
      <c r="AA2586" s="416"/>
      <c r="AB2586" s="422"/>
      <c r="AC2586" s="433"/>
      <c r="AD2586" s="416"/>
      <c r="AE2586" s="416"/>
      <c r="AF2586" s="416"/>
      <c r="AG2586" s="416"/>
      <c r="AH2586" s="416"/>
      <c r="AI2586" s="416"/>
      <c r="AJ2586" s="416"/>
      <c r="AK2586" s="416"/>
      <c r="AL2586" s="290"/>
      <c r="AM2586" s="290"/>
      <c r="AN2586" s="290"/>
      <c r="AO2586" s="290"/>
    </row>
    <row r="2587" spans="1:41" s="378" customFormat="1" ht="36" customHeight="1">
      <c r="A2587" s="429"/>
      <c r="B2587" s="429"/>
      <c r="C2587" s="474"/>
      <c r="D2587" s="501" t="s">
        <v>98</v>
      </c>
      <c r="E2587" s="502"/>
      <c r="F2587" s="502"/>
      <c r="G2587" s="502"/>
      <c r="H2587" s="502"/>
      <c r="I2587" s="502"/>
      <c r="J2587" s="512"/>
      <c r="M2587" s="381"/>
      <c r="N2587" s="381"/>
      <c r="O2587" s="381"/>
      <c r="P2587" s="380"/>
      <c r="Q2587" s="429"/>
      <c r="R2587" s="432" t="str">
        <f t="shared" si="167"/>
        <v>DELETE</v>
      </c>
      <c r="S2587" s="416"/>
      <c r="T2587" s="416"/>
      <c r="U2587" s="416"/>
      <c r="V2587" s="416"/>
      <c r="W2587" s="416"/>
      <c r="X2587" s="416"/>
      <c r="Y2587" s="416"/>
      <c r="Z2587" s="416"/>
      <c r="AA2587" s="416"/>
      <c r="AB2587" s="422"/>
      <c r="AC2587" s="433"/>
      <c r="AD2587" s="416"/>
      <c r="AE2587" s="416"/>
      <c r="AF2587" s="416"/>
      <c r="AG2587" s="416"/>
      <c r="AH2587" s="416"/>
      <c r="AI2587" s="416"/>
      <c r="AJ2587" s="416"/>
      <c r="AK2587" s="416"/>
      <c r="AL2587" s="290"/>
      <c r="AM2587" s="290"/>
      <c r="AN2587" s="290"/>
      <c r="AO2587" s="290"/>
    </row>
    <row r="2588" spans="1:41" s="378" customFormat="1" ht="36" customHeight="1">
      <c r="A2588" s="429"/>
      <c r="B2588" s="429"/>
      <c r="C2588" s="474"/>
      <c r="D2588" s="501" t="str">
        <f>D2505</f>
        <v>28 FEBRUARY 2026</v>
      </c>
      <c r="E2588" s="502"/>
      <c r="F2588" s="502"/>
      <c r="G2588" s="502"/>
      <c r="H2588" s="512"/>
      <c r="I2588" s="502"/>
      <c r="J2588" s="502" t="s">
        <v>107</v>
      </c>
      <c r="M2588" s="381"/>
      <c r="N2588" s="381"/>
      <c r="O2588" s="381"/>
      <c r="P2588" s="380"/>
      <c r="Q2588" s="429"/>
      <c r="R2588" s="432" t="str">
        <f t="shared" si="167"/>
        <v>DELETE</v>
      </c>
      <c r="S2588" s="416"/>
      <c r="T2588" s="416"/>
      <c r="U2588" s="416"/>
      <c r="V2588" s="416"/>
      <c r="W2588" s="416"/>
      <c r="X2588" s="416"/>
      <c r="Y2588" s="416"/>
      <c r="Z2588" s="416"/>
      <c r="AA2588" s="416"/>
      <c r="AB2588" s="422"/>
      <c r="AC2588" s="433"/>
      <c r="AD2588" s="416"/>
      <c r="AE2588" s="416"/>
      <c r="AF2588" s="416"/>
      <c r="AG2588" s="416"/>
      <c r="AH2588" s="416"/>
      <c r="AI2588" s="416"/>
      <c r="AJ2588" s="416"/>
      <c r="AK2588" s="416"/>
      <c r="AL2588" s="290"/>
      <c r="AM2588" s="290"/>
      <c r="AN2588" s="290"/>
      <c r="AO2588" s="290"/>
    </row>
    <row r="2589" spans="1:41" s="378" customFormat="1" ht="36" customHeight="1">
      <c r="A2589" s="429"/>
      <c r="B2589" s="429"/>
      <c r="C2589" s="474"/>
      <c r="D2589" s="502"/>
      <c r="E2589" s="502"/>
      <c r="F2589" s="502"/>
      <c r="G2589" s="502"/>
      <c r="H2589" s="502"/>
      <c r="I2589" s="502"/>
      <c r="J2589" s="512"/>
      <c r="K2589" s="390"/>
      <c r="L2589" s="390"/>
      <c r="M2589" s="384"/>
      <c r="N2589" s="384"/>
      <c r="O2589" s="384"/>
      <c r="P2589" s="380"/>
      <c r="Q2589" s="429"/>
      <c r="R2589" s="432" t="str">
        <f t="shared" si="167"/>
        <v>DELETE</v>
      </c>
      <c r="S2589" s="416"/>
      <c r="T2589" s="416"/>
      <c r="U2589" s="416"/>
      <c r="V2589" s="416"/>
      <c r="W2589" s="416"/>
      <c r="X2589" s="416"/>
      <c r="Y2589" s="416"/>
      <c r="Z2589" s="416"/>
      <c r="AA2589" s="416"/>
      <c r="AB2589" s="422"/>
      <c r="AC2589" s="433"/>
      <c r="AD2589" s="416"/>
      <c r="AE2589" s="416"/>
      <c r="AF2589" s="416"/>
      <c r="AG2589" s="416"/>
      <c r="AH2589" s="416"/>
      <c r="AI2589" s="416"/>
      <c r="AJ2589" s="416"/>
      <c r="AK2589" s="416"/>
      <c r="AL2589" s="290"/>
      <c r="AM2589" s="290"/>
      <c r="AN2589" s="290"/>
      <c r="AO2589" s="290"/>
    </row>
    <row r="2590" spans="1:41" s="378" customFormat="1" ht="36" customHeight="1">
      <c r="A2590" s="429"/>
      <c r="B2590" s="429"/>
      <c r="C2590" s="474"/>
      <c r="D2590" s="515"/>
      <c r="E2590" s="515"/>
      <c r="F2590" s="515"/>
      <c r="G2590" s="515"/>
      <c r="H2590" s="515"/>
      <c r="I2590" s="515"/>
      <c r="J2590" s="526"/>
      <c r="K2590" s="429"/>
      <c r="L2590" s="429"/>
      <c r="M2590" s="449"/>
      <c r="N2590" s="449"/>
      <c r="O2590" s="449"/>
      <c r="P2590" s="401"/>
      <c r="Q2590" s="442"/>
      <c r="R2590" s="432" t="str">
        <f t="shared" si="167"/>
        <v>DELETE</v>
      </c>
      <c r="S2590" s="416"/>
      <c r="T2590" s="416"/>
      <c r="U2590" s="416"/>
      <c r="V2590" s="416"/>
      <c r="W2590" s="416"/>
      <c r="X2590" s="416"/>
      <c r="Y2590" s="416"/>
      <c r="Z2590" s="416"/>
      <c r="AA2590" s="416"/>
      <c r="AB2590" s="422"/>
      <c r="AC2590" s="433"/>
      <c r="AD2590" s="416"/>
      <c r="AE2590" s="416"/>
      <c r="AF2590" s="416"/>
      <c r="AG2590" s="416"/>
      <c r="AH2590" s="416"/>
      <c r="AI2590" s="416"/>
      <c r="AJ2590" s="416"/>
      <c r="AK2590" s="416"/>
      <c r="AL2590" s="290"/>
      <c r="AM2590" s="290"/>
      <c r="AN2590" s="290"/>
      <c r="AO2590" s="290"/>
    </row>
    <row r="2591" spans="1:41" s="378" customFormat="1" ht="36" customHeight="1">
      <c r="A2591" s="429"/>
      <c r="B2591" s="429"/>
      <c r="C2591" s="474"/>
      <c r="D2591" s="502"/>
      <c r="E2591" s="502"/>
      <c r="F2591" s="502"/>
      <c r="G2591" s="502"/>
      <c r="H2591" s="502"/>
      <c r="I2591" s="502"/>
      <c r="J2591" s="512"/>
      <c r="K2591" s="378" t="s">
        <v>1025</v>
      </c>
      <c r="L2591" s="435"/>
      <c r="M2591" s="435"/>
      <c r="O2591" s="379">
        <f>Criteria!E20</f>
        <v>2026</v>
      </c>
      <c r="P2591" s="380"/>
      <c r="Q2591" s="429"/>
      <c r="R2591" s="432" t="str">
        <f t="shared" si="167"/>
        <v>DELETE</v>
      </c>
      <c r="S2591" s="416"/>
      <c r="T2591" s="416"/>
      <c r="U2591" s="416"/>
      <c r="V2591" s="416"/>
      <c r="W2591" s="416"/>
      <c r="X2591" s="416"/>
      <c r="Y2591" s="416"/>
      <c r="Z2591" s="416"/>
      <c r="AA2591" s="416"/>
      <c r="AB2591" s="422"/>
      <c r="AC2591" s="433"/>
      <c r="AD2591" s="416"/>
      <c r="AE2591" s="416"/>
      <c r="AF2591" s="416"/>
      <c r="AG2591" s="416"/>
      <c r="AH2591" s="416"/>
      <c r="AI2591" s="416"/>
      <c r="AJ2591" s="416"/>
      <c r="AK2591" s="416"/>
      <c r="AL2591" s="290"/>
      <c r="AM2591" s="290"/>
      <c r="AN2591" s="290"/>
      <c r="AO2591" s="290"/>
    </row>
    <row r="2592" spans="1:41" s="378" customFormat="1" ht="36" customHeight="1">
      <c r="A2592" s="429"/>
      <c r="B2592" s="429"/>
      <c r="C2592" s="474"/>
      <c r="D2592" s="502"/>
      <c r="E2592" s="502"/>
      <c r="F2592" s="502"/>
      <c r="G2592" s="502"/>
      <c r="H2592" s="502"/>
      <c r="I2592" s="502"/>
      <c r="J2592" s="512"/>
      <c r="L2592" s="435"/>
      <c r="M2592" s="435"/>
      <c r="O2592" s="381"/>
      <c r="P2592" s="380"/>
      <c r="Q2592" s="429"/>
      <c r="R2592" s="432" t="str">
        <f t="shared" si="167"/>
        <v>DELETE</v>
      </c>
      <c r="S2592" s="416"/>
      <c r="T2592" s="416"/>
      <c r="U2592" s="416"/>
      <c r="V2592" s="416"/>
      <c r="W2592" s="416"/>
      <c r="X2592" s="416"/>
      <c r="Y2592" s="416"/>
      <c r="Z2592" s="416"/>
      <c r="AA2592" s="416"/>
      <c r="AB2592" s="422"/>
      <c r="AC2592" s="433"/>
      <c r="AD2592" s="416"/>
      <c r="AE2592" s="416"/>
      <c r="AF2592" s="416"/>
      <c r="AG2592" s="416"/>
      <c r="AH2592" s="416"/>
      <c r="AI2592" s="416"/>
      <c r="AJ2592" s="416"/>
      <c r="AK2592" s="416"/>
      <c r="AL2592" s="290"/>
      <c r="AM2592" s="290"/>
      <c r="AN2592" s="290"/>
      <c r="AO2592" s="290"/>
    </row>
    <row r="2593" spans="1:41" s="378" customFormat="1" ht="36" customHeight="1">
      <c r="A2593" s="429"/>
      <c r="B2593" s="429"/>
      <c r="D2593" s="518" t="str">
        <f>IF(O2593&lt;0,"Operating loss","Operating profit")</f>
        <v>Operating profit</v>
      </c>
      <c r="E2593" s="502"/>
      <c r="F2593" s="502"/>
      <c r="G2593" s="502"/>
      <c r="H2593" s="502"/>
      <c r="I2593" s="502"/>
      <c r="J2593" s="512"/>
      <c r="L2593" s="435"/>
      <c r="M2593" s="435"/>
      <c r="O2593" s="381">
        <f>SUM(S2510:S2574)</f>
        <v>0</v>
      </c>
      <c r="P2593" s="380"/>
      <c r="Q2593" s="429"/>
      <c r="R2593" s="432" t="str">
        <f t="shared" si="167"/>
        <v>DELETE</v>
      </c>
      <c r="S2593" s="416"/>
      <c r="T2593" s="416"/>
      <c r="U2593" s="416"/>
      <c r="V2593" s="416" t="b">
        <f>O2593=O2577</f>
        <v>1</v>
      </c>
      <c r="W2593" s="416"/>
      <c r="X2593" s="416"/>
      <c r="Y2593" s="416"/>
      <c r="Z2593" s="416"/>
      <c r="AA2593" s="416"/>
      <c r="AB2593" s="422"/>
      <c r="AC2593" s="433"/>
      <c r="AD2593" s="416"/>
      <c r="AE2593" s="416"/>
      <c r="AF2593" s="416"/>
      <c r="AG2593" s="416"/>
      <c r="AH2593" s="416"/>
      <c r="AI2593" s="416"/>
      <c r="AJ2593" s="416"/>
      <c r="AK2593" s="416"/>
      <c r="AL2593" s="290"/>
      <c r="AM2593" s="290"/>
      <c r="AN2593" s="290"/>
      <c r="AO2593" s="290"/>
    </row>
    <row r="2594" spans="1:41" s="378" customFormat="1" ht="36" customHeight="1">
      <c r="A2594" s="429"/>
      <c r="B2594" s="429"/>
      <c r="C2594" s="474"/>
      <c r="D2594" s="512"/>
      <c r="E2594" s="502" t="s">
        <v>245</v>
      </c>
      <c r="F2594" s="502"/>
      <c r="G2594" s="502"/>
      <c r="H2594" s="502"/>
      <c r="I2594" s="502"/>
      <c r="J2594" s="512"/>
      <c r="L2594" s="435"/>
      <c r="M2594" s="435"/>
      <c r="O2594" s="381"/>
      <c r="P2594" s="380"/>
      <c r="Q2594" s="429"/>
      <c r="R2594" s="432" t="str">
        <f t="shared" si="167"/>
        <v>DELETE</v>
      </c>
      <c r="S2594" s="416"/>
      <c r="T2594" s="416"/>
      <c r="U2594" s="416"/>
      <c r="V2594" s="416"/>
      <c r="W2594" s="416"/>
      <c r="X2594" s="416"/>
      <c r="Y2594" s="416"/>
      <c r="Z2594" s="416"/>
      <c r="AA2594" s="416"/>
      <c r="AB2594" s="422"/>
      <c r="AC2594" s="433"/>
      <c r="AD2594" s="416"/>
      <c r="AE2594" s="416"/>
      <c r="AF2594" s="416"/>
      <c r="AG2594" s="416"/>
      <c r="AH2594" s="416"/>
      <c r="AI2594" s="416"/>
      <c r="AJ2594" s="416"/>
      <c r="AK2594" s="416"/>
      <c r="AL2594" s="290"/>
      <c r="AM2594" s="290"/>
      <c r="AN2594" s="290"/>
      <c r="AO2594" s="290"/>
    </row>
    <row r="2595" spans="1:41" s="378" customFormat="1" ht="36" customHeight="1">
      <c r="A2595" s="429"/>
      <c r="B2595" s="429"/>
      <c r="C2595" s="474"/>
      <c r="D2595" s="502"/>
      <c r="E2595" s="502"/>
      <c r="F2595" s="502"/>
      <c r="G2595" s="502"/>
      <c r="H2595" s="502"/>
      <c r="I2595" s="502"/>
      <c r="J2595" s="512"/>
      <c r="L2595" s="435"/>
      <c r="M2595" s="435"/>
      <c r="O2595" s="381"/>
      <c r="P2595" s="380"/>
      <c r="Q2595" s="429"/>
      <c r="R2595" s="432" t="str">
        <f t="shared" si="167"/>
        <v>DELETE</v>
      </c>
      <c r="S2595" s="416"/>
      <c r="T2595" s="416"/>
      <c r="U2595" s="416"/>
      <c r="V2595" s="416"/>
      <c r="W2595" s="416"/>
      <c r="X2595" s="416"/>
      <c r="Y2595" s="416"/>
      <c r="Z2595" s="416"/>
      <c r="AA2595" s="416"/>
      <c r="AB2595" s="422"/>
      <c r="AC2595" s="433"/>
      <c r="AD2595" s="416"/>
      <c r="AE2595" s="416"/>
      <c r="AF2595" s="416"/>
      <c r="AG2595" s="416"/>
      <c r="AH2595" s="416"/>
      <c r="AI2595" s="416"/>
      <c r="AJ2595" s="416"/>
      <c r="AK2595" s="416"/>
      <c r="AL2595" s="290"/>
      <c r="AM2595" s="290"/>
      <c r="AN2595" s="290"/>
      <c r="AO2595" s="290"/>
    </row>
    <row r="2596" spans="1:41" s="378" customFormat="1" ht="36" customHeight="1">
      <c r="A2596" s="429"/>
      <c r="B2596" s="429"/>
      <c r="D2596" s="501" t="s">
        <v>1048</v>
      </c>
      <c r="E2596" s="502"/>
      <c r="F2596" s="502"/>
      <c r="G2596" s="502"/>
      <c r="H2596" s="502"/>
      <c r="I2596" s="502"/>
      <c r="J2596" s="512"/>
      <c r="L2596" s="435"/>
      <c r="M2596" s="435"/>
      <c r="O2596" s="381">
        <f>SUM(O2599:O2630)</f>
        <v>0</v>
      </c>
      <c r="P2596" s="380"/>
      <c r="Q2596" s="429"/>
      <c r="R2596" s="432" t="str">
        <f t="shared" ref="R2596" si="168">IF(R$2498="DELETE","DELETE",IF(O2596=0,"DELETE"," "))</f>
        <v>DELETE</v>
      </c>
      <c r="S2596" s="419">
        <f>-O2596</f>
        <v>0</v>
      </c>
      <c r="T2596" s="419"/>
      <c r="U2596" s="419"/>
      <c r="V2596" s="419"/>
      <c r="W2596" s="419"/>
      <c r="X2596" s="419"/>
      <c r="Y2596" s="416"/>
      <c r="Z2596" s="416"/>
      <c r="AA2596" s="416"/>
      <c r="AB2596" s="422"/>
      <c r="AC2596" s="433"/>
      <c r="AD2596" s="416"/>
      <c r="AE2596" s="416"/>
      <c r="AF2596" s="416"/>
      <c r="AG2596" s="416"/>
      <c r="AH2596" s="416"/>
      <c r="AI2596" s="416"/>
      <c r="AJ2596" s="416"/>
      <c r="AK2596" s="416"/>
      <c r="AL2596" s="290"/>
      <c r="AM2596" s="290"/>
      <c r="AN2596" s="290"/>
      <c r="AO2596" s="290"/>
    </row>
    <row r="2597" spans="1:41" s="378" customFormat="1" ht="9" customHeight="1">
      <c r="A2597" s="429"/>
      <c r="B2597" s="429"/>
      <c r="C2597" s="474"/>
      <c r="D2597" s="502"/>
      <c r="E2597" s="502"/>
      <c r="F2597" s="502"/>
      <c r="G2597" s="502"/>
      <c r="H2597" s="502"/>
      <c r="I2597" s="502"/>
      <c r="J2597" s="512"/>
      <c r="L2597" s="435"/>
      <c r="M2597" s="435"/>
      <c r="O2597" s="381"/>
      <c r="P2597" s="380"/>
      <c r="Q2597" s="429"/>
      <c r="R2597" s="432" t="str">
        <f>R2596</f>
        <v>DELETE</v>
      </c>
      <c r="S2597" s="416"/>
      <c r="T2597" s="416"/>
      <c r="U2597" s="416"/>
      <c r="V2597" s="416"/>
      <c r="W2597" s="416"/>
      <c r="X2597" s="416"/>
      <c r="Y2597" s="416"/>
      <c r="Z2597" s="416"/>
      <c r="AA2597" s="416"/>
      <c r="AB2597" s="422"/>
      <c r="AC2597" s="433"/>
      <c r="AD2597" s="416"/>
      <c r="AE2597" s="416"/>
      <c r="AF2597" s="416"/>
      <c r="AG2597" s="416"/>
      <c r="AH2597" s="416"/>
      <c r="AI2597" s="416"/>
      <c r="AJ2597" s="416"/>
      <c r="AK2597" s="416"/>
      <c r="AL2597" s="290"/>
      <c r="AM2597" s="290"/>
      <c r="AN2597" s="290"/>
      <c r="AO2597" s="290"/>
    </row>
    <row r="2598" spans="1:41" s="378" customFormat="1" ht="9" customHeight="1">
      <c r="A2598" s="429"/>
      <c r="B2598" s="429"/>
      <c r="C2598" s="474"/>
      <c r="D2598" s="502"/>
      <c r="E2598" s="502"/>
      <c r="F2598" s="502"/>
      <c r="G2598" s="502"/>
      <c r="H2598" s="502"/>
      <c r="I2598" s="502"/>
      <c r="J2598" s="512"/>
      <c r="L2598" s="435"/>
      <c r="M2598" s="435"/>
      <c r="O2598" s="480"/>
      <c r="P2598" s="380"/>
      <c r="Q2598" s="429"/>
      <c r="R2598" s="432" t="str">
        <f>R2597</f>
        <v>DELETE</v>
      </c>
      <c r="S2598" s="416"/>
      <c r="T2598" s="416"/>
      <c r="U2598" s="416"/>
      <c r="V2598" s="416"/>
      <c r="W2598" s="416"/>
      <c r="X2598" s="416"/>
      <c r="Y2598" s="416"/>
      <c r="Z2598" s="416"/>
      <c r="AA2598" s="416"/>
      <c r="AB2598" s="422"/>
      <c r="AC2598" s="433"/>
      <c r="AD2598" s="416"/>
      <c r="AE2598" s="416"/>
      <c r="AF2598" s="416"/>
      <c r="AG2598" s="416"/>
      <c r="AH2598" s="416"/>
      <c r="AI2598" s="416"/>
      <c r="AJ2598" s="416"/>
      <c r="AK2598" s="416"/>
      <c r="AL2598" s="290"/>
      <c r="AM2598" s="290"/>
      <c r="AN2598" s="290"/>
      <c r="AO2598" s="290"/>
    </row>
    <row r="2599" spans="1:41" s="378" customFormat="1" ht="36" customHeight="1">
      <c r="A2599" s="429"/>
      <c r="B2599" s="429"/>
      <c r="C2599" s="474"/>
      <c r="D2599" s="502" t="s">
        <v>198</v>
      </c>
      <c r="E2599" s="502"/>
      <c r="F2599" s="502"/>
      <c r="G2599" s="502"/>
      <c r="H2599" s="502"/>
      <c r="I2599" s="502"/>
      <c r="J2599" s="512"/>
      <c r="L2599" s="435"/>
      <c r="M2599" s="435"/>
      <c r="O2599" s="481">
        <f>SUM(TrialBalanceC!I95:I98)</f>
        <v>0</v>
      </c>
      <c r="P2599" s="380"/>
      <c r="Q2599" s="429"/>
      <c r="R2599" s="432" t="str">
        <f t="shared" ref="R2599:R2629" si="169">IF(R$2498="DELETE","DELETE",IF(O2599=0,"DELETE"," "))</f>
        <v>DELETE</v>
      </c>
      <c r="S2599" s="416"/>
      <c r="T2599" s="416"/>
      <c r="U2599" s="416"/>
      <c r="V2599" s="416"/>
      <c r="W2599" s="416"/>
      <c r="X2599" s="416"/>
      <c r="Y2599" s="416"/>
      <c r="Z2599" s="416"/>
      <c r="AA2599" s="416"/>
      <c r="AB2599" s="422"/>
      <c r="AC2599" s="433"/>
      <c r="AD2599" s="416"/>
      <c r="AE2599" s="416"/>
      <c r="AF2599" s="416"/>
      <c r="AG2599" s="416"/>
      <c r="AH2599" s="416"/>
      <c r="AI2599" s="416"/>
      <c r="AJ2599" s="416"/>
      <c r="AK2599" s="416"/>
      <c r="AL2599" s="290"/>
      <c r="AM2599" s="290"/>
      <c r="AN2599" s="290"/>
      <c r="AO2599" s="290"/>
    </row>
    <row r="2600" spans="1:41" s="378" customFormat="1" ht="36" customHeight="1">
      <c r="A2600" s="429"/>
      <c r="B2600" s="429"/>
      <c r="C2600" s="474"/>
      <c r="D2600" s="502" t="s">
        <v>202</v>
      </c>
      <c r="E2600" s="502"/>
      <c r="F2600" s="502"/>
      <c r="G2600" s="502"/>
      <c r="H2600" s="502"/>
      <c r="I2600" s="502"/>
      <c r="J2600" s="512"/>
      <c r="L2600" s="435"/>
      <c r="M2600" s="435"/>
      <c r="O2600" s="481">
        <f>TrialBalanceC!I100</f>
        <v>0</v>
      </c>
      <c r="P2600" s="380"/>
      <c r="Q2600" s="429"/>
      <c r="R2600" s="432" t="str">
        <f>IF(R$2498="DELETE","DELETE",IF(O2600=0,"DELETE"," "))</f>
        <v>DELETE</v>
      </c>
      <c r="S2600" s="416"/>
      <c r="T2600" s="416"/>
      <c r="U2600" s="416"/>
      <c r="V2600" s="416"/>
      <c r="W2600" s="416"/>
      <c r="X2600" s="416"/>
      <c r="Y2600" s="416"/>
      <c r="Z2600" s="416"/>
      <c r="AA2600" s="416"/>
      <c r="AB2600" s="422"/>
      <c r="AC2600" s="433"/>
      <c r="AD2600" s="416"/>
      <c r="AE2600" s="416"/>
      <c r="AF2600" s="416"/>
      <c r="AG2600" s="416"/>
      <c r="AH2600" s="416"/>
      <c r="AI2600" s="416"/>
      <c r="AJ2600" s="416"/>
      <c r="AK2600" s="416"/>
      <c r="AL2600" s="290"/>
      <c r="AM2600" s="290"/>
      <c r="AN2600" s="290"/>
      <c r="AO2600" s="290"/>
    </row>
    <row r="2601" spans="1:41" s="378" customFormat="1" ht="36" customHeight="1">
      <c r="A2601" s="429"/>
      <c r="B2601" s="429"/>
      <c r="C2601" s="474"/>
      <c r="D2601" s="502" t="s">
        <v>200</v>
      </c>
      <c r="E2601" s="502"/>
      <c r="F2601" s="502"/>
      <c r="G2601" s="502"/>
      <c r="H2601" s="502"/>
      <c r="I2601" s="502"/>
      <c r="J2601" s="512"/>
      <c r="L2601" s="435"/>
      <c r="M2601" s="435"/>
      <c r="O2601" s="481">
        <f>TrialBalanceC!I99</f>
        <v>0</v>
      </c>
      <c r="P2601" s="380"/>
      <c r="Q2601" s="429"/>
      <c r="R2601" s="432" t="str">
        <f>IF(R$2498="DELETE","DELETE",IF(O2601=0,"DELETE"," "))</f>
        <v>DELETE</v>
      </c>
      <c r="S2601" s="416"/>
      <c r="T2601" s="416"/>
      <c r="U2601" s="416"/>
      <c r="V2601" s="416"/>
      <c r="W2601" s="416"/>
      <c r="X2601" s="416"/>
      <c r="Y2601" s="416"/>
      <c r="Z2601" s="416"/>
      <c r="AA2601" s="416"/>
      <c r="AB2601" s="422"/>
      <c r="AC2601" s="433"/>
      <c r="AD2601" s="416"/>
      <c r="AE2601" s="416"/>
      <c r="AF2601" s="416"/>
      <c r="AG2601" s="416"/>
      <c r="AH2601" s="416"/>
      <c r="AI2601" s="416"/>
      <c r="AJ2601" s="416"/>
      <c r="AK2601" s="416"/>
      <c r="AL2601" s="290"/>
      <c r="AM2601" s="290"/>
      <c r="AN2601" s="290"/>
      <c r="AO2601" s="290"/>
    </row>
    <row r="2602" spans="1:41" s="378" customFormat="1" ht="36" customHeight="1">
      <c r="A2602" s="429"/>
      <c r="B2602" s="429"/>
      <c r="C2602" s="474"/>
      <c r="D2602" s="502" t="s">
        <v>246</v>
      </c>
      <c r="E2602" s="502"/>
      <c r="F2602" s="502"/>
      <c r="G2602" s="502"/>
      <c r="H2602" s="502"/>
      <c r="I2602" s="502"/>
      <c r="J2602" s="512"/>
      <c r="L2602" s="435"/>
      <c r="M2602" s="435"/>
      <c r="O2602" s="481">
        <f>TrialBalanceC!I101</f>
        <v>0</v>
      </c>
      <c r="P2602" s="380"/>
      <c r="Q2602" s="429"/>
      <c r="R2602" s="432" t="str">
        <f t="shared" si="169"/>
        <v>DELETE</v>
      </c>
      <c r="S2602" s="416"/>
      <c r="T2602" s="416"/>
      <c r="U2602" s="416"/>
      <c r="V2602" s="416"/>
      <c r="W2602" s="416"/>
      <c r="X2602" s="416"/>
      <c r="Y2602" s="416"/>
      <c r="Z2602" s="416"/>
      <c r="AA2602" s="416"/>
      <c r="AB2602" s="422"/>
      <c r="AC2602" s="433"/>
      <c r="AD2602" s="416"/>
      <c r="AE2602" s="416"/>
      <c r="AF2602" s="416"/>
      <c r="AG2602" s="416"/>
      <c r="AH2602" s="416"/>
      <c r="AI2602" s="416"/>
      <c r="AJ2602" s="416"/>
      <c r="AK2602" s="416"/>
      <c r="AL2602" s="290"/>
      <c r="AM2602" s="290"/>
      <c r="AN2602" s="290"/>
      <c r="AO2602" s="290"/>
    </row>
    <row r="2603" spans="1:41" s="378" customFormat="1" ht="36" customHeight="1">
      <c r="A2603" s="429"/>
      <c r="B2603" s="429"/>
      <c r="C2603" s="474"/>
      <c r="D2603" s="502" t="s">
        <v>205</v>
      </c>
      <c r="E2603" s="502"/>
      <c r="F2603" s="502"/>
      <c r="G2603" s="502"/>
      <c r="H2603" s="502"/>
      <c r="I2603" s="502"/>
      <c r="J2603" s="512"/>
      <c r="L2603" s="435"/>
      <c r="M2603" s="435"/>
      <c r="O2603" s="481">
        <f>TrialBalanceC!I102</f>
        <v>0</v>
      </c>
      <c r="P2603" s="380"/>
      <c r="Q2603" s="429"/>
      <c r="R2603" s="432" t="str">
        <f t="shared" si="169"/>
        <v>DELETE</v>
      </c>
      <c r="S2603" s="416"/>
      <c r="T2603" s="416"/>
      <c r="U2603" s="416"/>
      <c r="V2603" s="416"/>
      <c r="W2603" s="416"/>
      <c r="X2603" s="416"/>
      <c r="Y2603" s="416"/>
      <c r="Z2603" s="416"/>
      <c r="AA2603" s="416"/>
      <c r="AB2603" s="422"/>
      <c r="AC2603" s="433"/>
      <c r="AD2603" s="416"/>
      <c r="AE2603" s="416"/>
      <c r="AF2603" s="416"/>
      <c r="AG2603" s="416"/>
      <c r="AH2603" s="416"/>
      <c r="AI2603" s="416"/>
      <c r="AJ2603" s="416"/>
      <c r="AK2603" s="416"/>
      <c r="AL2603" s="290"/>
      <c r="AM2603" s="290"/>
      <c r="AN2603" s="290"/>
      <c r="AO2603" s="290"/>
    </row>
    <row r="2604" spans="1:41" s="378" customFormat="1" ht="36" customHeight="1">
      <c r="A2604" s="429"/>
      <c r="B2604" s="429"/>
      <c r="C2604" s="474"/>
      <c r="D2604" s="502" t="s">
        <v>722</v>
      </c>
      <c r="E2604" s="502"/>
      <c r="F2604" s="502"/>
      <c r="G2604" s="502"/>
      <c r="H2604" s="502"/>
      <c r="I2604" s="502"/>
      <c r="J2604" s="512"/>
      <c r="L2604" s="435"/>
      <c r="M2604" s="435"/>
      <c r="O2604" s="481">
        <f>TrialBalanceC!I103</f>
        <v>0</v>
      </c>
      <c r="P2604" s="380"/>
      <c r="Q2604" s="429"/>
      <c r="R2604" s="432" t="str">
        <f t="shared" si="169"/>
        <v>DELETE</v>
      </c>
      <c r="S2604" s="416"/>
      <c r="T2604" s="416"/>
      <c r="U2604" s="416"/>
      <c r="V2604" s="416"/>
      <c r="W2604" s="416"/>
      <c r="X2604" s="416"/>
      <c r="Y2604" s="416"/>
      <c r="Z2604" s="416"/>
      <c r="AA2604" s="416"/>
      <c r="AB2604" s="422"/>
      <c r="AC2604" s="433"/>
      <c r="AD2604" s="416"/>
      <c r="AE2604" s="416"/>
      <c r="AF2604" s="416"/>
      <c r="AG2604" s="416"/>
      <c r="AH2604" s="416"/>
      <c r="AI2604" s="416"/>
      <c r="AJ2604" s="416"/>
      <c r="AK2604" s="416"/>
      <c r="AL2604" s="290"/>
      <c r="AM2604" s="290"/>
      <c r="AN2604" s="290"/>
      <c r="AO2604" s="290"/>
    </row>
    <row r="2605" spans="1:41" s="378" customFormat="1" ht="36" customHeight="1">
      <c r="A2605" s="429"/>
      <c r="B2605" s="429"/>
      <c r="C2605" s="474"/>
      <c r="D2605" s="502" t="s">
        <v>258</v>
      </c>
      <c r="E2605" s="502"/>
      <c r="F2605" s="502"/>
      <c r="G2605" s="502"/>
      <c r="H2605" s="502"/>
      <c r="I2605" s="502"/>
      <c r="J2605" s="512"/>
      <c r="K2605" s="378">
        <f>C$586</f>
        <v>3.3000000000000003</v>
      </c>
      <c r="L2605" s="435"/>
      <c r="M2605" s="435"/>
      <c r="O2605" s="481">
        <f>SUM(TrialBalanceC!I105:I106)</f>
        <v>0</v>
      </c>
      <c r="P2605" s="380"/>
      <c r="Q2605" s="429"/>
      <c r="R2605" s="432" t="str">
        <f t="shared" si="169"/>
        <v>DELETE</v>
      </c>
      <c r="S2605" s="416"/>
      <c r="T2605" s="416"/>
      <c r="U2605" s="416"/>
      <c r="V2605" s="416"/>
      <c r="W2605" s="416"/>
      <c r="X2605" s="416"/>
      <c r="Y2605" s="416"/>
      <c r="Z2605" s="416"/>
      <c r="AA2605" s="416"/>
      <c r="AB2605" s="422"/>
      <c r="AC2605" s="433"/>
      <c r="AD2605" s="416"/>
      <c r="AE2605" s="416"/>
      <c r="AF2605" s="416"/>
      <c r="AG2605" s="416"/>
      <c r="AH2605" s="416"/>
      <c r="AI2605" s="416"/>
      <c r="AJ2605" s="416"/>
      <c r="AK2605" s="416"/>
      <c r="AL2605" s="290"/>
      <c r="AM2605" s="290"/>
      <c r="AN2605" s="290"/>
      <c r="AO2605" s="290"/>
    </row>
    <row r="2606" spans="1:41" s="378" customFormat="1" ht="36" customHeight="1">
      <c r="A2606" s="429"/>
      <c r="B2606" s="429"/>
      <c r="C2606" s="474"/>
      <c r="D2606" s="502" t="s">
        <v>247</v>
      </c>
      <c r="E2606" s="502"/>
      <c r="F2606" s="502"/>
      <c r="G2606" s="502"/>
      <c r="H2606" s="502"/>
      <c r="I2606" s="502"/>
      <c r="J2606" s="512"/>
      <c r="L2606" s="435"/>
      <c r="M2606" s="435"/>
      <c r="O2606" s="481">
        <f>TrialBalanceC!I113</f>
        <v>0</v>
      </c>
      <c r="P2606" s="380"/>
      <c r="Q2606" s="429"/>
      <c r="R2606" s="432" t="str">
        <f t="shared" si="169"/>
        <v>DELETE</v>
      </c>
      <c r="S2606" s="416"/>
      <c r="T2606" s="416"/>
      <c r="U2606" s="416"/>
      <c r="V2606" s="416"/>
      <c r="W2606" s="416"/>
      <c r="X2606" s="416"/>
      <c r="Y2606" s="416"/>
      <c r="Z2606" s="416"/>
      <c r="AA2606" s="416"/>
      <c r="AB2606" s="422"/>
      <c r="AC2606" s="433"/>
      <c r="AD2606" s="416"/>
      <c r="AE2606" s="416"/>
      <c r="AF2606" s="416"/>
      <c r="AG2606" s="416"/>
      <c r="AH2606" s="416"/>
      <c r="AI2606" s="416"/>
      <c r="AJ2606" s="416"/>
      <c r="AK2606" s="416"/>
      <c r="AL2606" s="290"/>
      <c r="AM2606" s="290"/>
      <c r="AN2606" s="290"/>
      <c r="AO2606" s="290"/>
    </row>
    <row r="2607" spans="1:41" s="378" customFormat="1" ht="36" customHeight="1">
      <c r="A2607" s="429"/>
      <c r="B2607" s="429"/>
      <c r="C2607" s="474"/>
      <c r="D2607" s="502" t="s">
        <v>342</v>
      </c>
      <c r="E2607" s="502"/>
      <c r="F2607" s="502"/>
      <c r="G2607" s="502"/>
      <c r="H2607" s="502"/>
      <c r="I2607" s="502"/>
      <c r="J2607" s="512"/>
      <c r="L2607" s="435"/>
      <c r="M2607" s="435"/>
      <c r="O2607" s="481">
        <f>TrialBalanceC!I114</f>
        <v>0</v>
      </c>
      <c r="P2607" s="380"/>
      <c r="Q2607" s="429"/>
      <c r="R2607" s="432" t="str">
        <f t="shared" si="169"/>
        <v>DELETE</v>
      </c>
      <c r="S2607" s="416"/>
      <c r="T2607" s="416"/>
      <c r="U2607" s="416"/>
      <c r="V2607" s="416"/>
      <c r="W2607" s="416"/>
      <c r="X2607" s="416"/>
      <c r="Y2607" s="416"/>
      <c r="Z2607" s="416"/>
      <c r="AA2607" s="416"/>
      <c r="AB2607" s="422"/>
      <c r="AC2607" s="433"/>
      <c r="AD2607" s="416"/>
      <c r="AE2607" s="416"/>
      <c r="AF2607" s="416"/>
      <c r="AG2607" s="416"/>
      <c r="AH2607" s="416"/>
      <c r="AI2607" s="416"/>
      <c r="AJ2607" s="416"/>
      <c r="AK2607" s="416"/>
      <c r="AL2607" s="290"/>
      <c r="AM2607" s="290"/>
      <c r="AN2607" s="290"/>
      <c r="AO2607" s="290"/>
    </row>
    <row r="2608" spans="1:41" s="378" customFormat="1" ht="36" customHeight="1">
      <c r="A2608" s="429"/>
      <c r="B2608" s="429"/>
      <c r="C2608" s="474"/>
      <c r="D2608" s="502" t="s">
        <v>299</v>
      </c>
      <c r="E2608" s="502"/>
      <c r="F2608" s="502"/>
      <c r="G2608" s="502"/>
      <c r="H2608" s="502"/>
      <c r="I2608" s="502"/>
      <c r="J2608" s="512"/>
      <c r="L2608" s="435"/>
      <c r="M2608" s="435"/>
      <c r="O2608" s="481">
        <f>TrialBalanceC!I115</f>
        <v>0</v>
      </c>
      <c r="P2608" s="380"/>
      <c r="Q2608" s="429"/>
      <c r="R2608" s="432" t="str">
        <f t="shared" si="169"/>
        <v>DELETE</v>
      </c>
      <c r="S2608" s="416"/>
      <c r="T2608" s="416"/>
      <c r="U2608" s="416"/>
      <c r="V2608" s="416"/>
      <c r="W2608" s="416"/>
      <c r="X2608" s="416"/>
      <c r="Y2608" s="416"/>
      <c r="Z2608" s="416"/>
      <c r="AA2608" s="416"/>
      <c r="AB2608" s="422"/>
      <c r="AC2608" s="433"/>
      <c r="AD2608" s="416"/>
      <c r="AE2608" s="416"/>
      <c r="AF2608" s="416"/>
      <c r="AG2608" s="416"/>
      <c r="AH2608" s="416"/>
      <c r="AI2608" s="416"/>
      <c r="AJ2608" s="416"/>
      <c r="AK2608" s="416"/>
      <c r="AL2608" s="290"/>
      <c r="AM2608" s="290"/>
      <c r="AN2608" s="290"/>
      <c r="AO2608" s="290"/>
    </row>
    <row r="2609" spans="1:41" s="378" customFormat="1" ht="36" customHeight="1">
      <c r="A2609" s="429"/>
      <c r="B2609" s="429"/>
      <c r="C2609" s="474"/>
      <c r="D2609" s="502" t="s">
        <v>344</v>
      </c>
      <c r="E2609" s="502"/>
      <c r="F2609" s="502"/>
      <c r="G2609" s="502"/>
      <c r="H2609" s="502"/>
      <c r="I2609" s="502"/>
      <c r="J2609" s="512"/>
      <c r="L2609" s="435"/>
      <c r="M2609" s="435"/>
      <c r="O2609" s="481">
        <f>TrialBalanceC!I116</f>
        <v>0</v>
      </c>
      <c r="P2609" s="380"/>
      <c r="Q2609" s="429"/>
      <c r="R2609" s="432" t="str">
        <f t="shared" si="169"/>
        <v>DELETE</v>
      </c>
      <c r="S2609" s="416"/>
      <c r="T2609" s="416"/>
      <c r="U2609" s="416"/>
      <c r="V2609" s="416"/>
      <c r="W2609" s="416"/>
      <c r="X2609" s="416"/>
      <c r="Y2609" s="416"/>
      <c r="Z2609" s="416"/>
      <c r="AA2609" s="416"/>
      <c r="AB2609" s="422"/>
      <c r="AC2609" s="433"/>
      <c r="AD2609" s="416"/>
      <c r="AE2609" s="416"/>
      <c r="AF2609" s="416"/>
      <c r="AG2609" s="416"/>
      <c r="AH2609" s="416"/>
      <c r="AI2609" s="416"/>
      <c r="AJ2609" s="416"/>
      <c r="AK2609" s="416"/>
      <c r="AL2609" s="290"/>
      <c r="AM2609" s="290"/>
      <c r="AN2609" s="290"/>
      <c r="AO2609" s="290"/>
    </row>
    <row r="2610" spans="1:41" s="378" customFormat="1" ht="36" customHeight="1">
      <c r="A2610" s="429"/>
      <c r="B2610" s="429"/>
      <c r="C2610" s="474"/>
      <c r="D2610" s="502" t="s">
        <v>915</v>
      </c>
      <c r="E2610" s="502"/>
      <c r="F2610" s="502"/>
      <c r="G2610" s="502"/>
      <c r="H2610" s="502"/>
      <c r="I2610" s="502"/>
      <c r="J2610" s="512"/>
      <c r="L2610" s="435"/>
      <c r="M2610" s="435"/>
      <c r="O2610" s="481">
        <f>TrialBalanceC!I137</f>
        <v>0</v>
      </c>
      <c r="P2610" s="380"/>
      <c r="Q2610" s="429"/>
      <c r="R2610" s="432" t="str">
        <f t="shared" ref="R2610" si="170">IF(R$2498="DELETE","DELETE",IF(O2610=0,"DELETE"," "))</f>
        <v>DELETE</v>
      </c>
      <c r="S2610" s="416"/>
      <c r="T2610" s="416"/>
      <c r="U2610" s="416"/>
      <c r="V2610" s="416"/>
      <c r="W2610" s="416"/>
      <c r="X2610" s="416"/>
      <c r="Y2610" s="416"/>
      <c r="Z2610" s="416"/>
      <c r="AA2610" s="416"/>
      <c r="AB2610" s="422"/>
      <c r="AC2610" s="433"/>
      <c r="AD2610" s="416"/>
      <c r="AE2610" s="416"/>
      <c r="AF2610" s="416"/>
      <c r="AG2610" s="416"/>
      <c r="AH2610" s="416"/>
      <c r="AI2610" s="416"/>
      <c r="AJ2610" s="416"/>
      <c r="AK2610" s="416"/>
      <c r="AL2610" s="290"/>
      <c r="AM2610" s="290"/>
      <c r="AN2610" s="290"/>
      <c r="AO2610" s="290"/>
    </row>
    <row r="2611" spans="1:41" s="378" customFormat="1" ht="36" customHeight="1">
      <c r="A2611" s="429"/>
      <c r="B2611" s="429"/>
      <c r="C2611" s="474"/>
      <c r="D2611" s="502" t="s">
        <v>443</v>
      </c>
      <c r="E2611" s="502"/>
      <c r="F2611" s="502"/>
      <c r="G2611" s="502"/>
      <c r="H2611" s="502"/>
      <c r="I2611" s="502"/>
      <c r="J2611" s="512"/>
      <c r="L2611" s="435"/>
      <c r="M2611" s="435"/>
      <c r="O2611" s="481">
        <f>TrialBalanceC!I117+TrialBalanceC!I118</f>
        <v>0</v>
      </c>
      <c r="P2611" s="380"/>
      <c r="Q2611" s="429"/>
      <c r="R2611" s="432" t="str">
        <f t="shared" si="169"/>
        <v>DELETE</v>
      </c>
      <c r="S2611" s="416"/>
      <c r="T2611" s="416"/>
      <c r="U2611" s="416"/>
      <c r="V2611" s="416"/>
      <c r="W2611" s="416"/>
      <c r="X2611" s="416"/>
      <c r="Y2611" s="416"/>
      <c r="Z2611" s="416"/>
      <c r="AA2611" s="416"/>
      <c r="AB2611" s="422"/>
      <c r="AC2611" s="433"/>
      <c r="AD2611" s="416"/>
      <c r="AE2611" s="416"/>
      <c r="AF2611" s="416"/>
      <c r="AG2611" s="416"/>
      <c r="AH2611" s="416"/>
      <c r="AI2611" s="416"/>
      <c r="AJ2611" s="416"/>
      <c r="AK2611" s="416"/>
      <c r="AL2611" s="290"/>
      <c r="AM2611" s="290"/>
      <c r="AN2611" s="290"/>
      <c r="AO2611" s="290"/>
    </row>
    <row r="2612" spans="1:41" s="378" customFormat="1" ht="36" customHeight="1">
      <c r="A2612" s="429"/>
      <c r="B2612" s="429"/>
      <c r="C2612" s="474"/>
      <c r="D2612" s="502" t="s">
        <v>465</v>
      </c>
      <c r="E2612" s="502"/>
      <c r="F2612" s="502"/>
      <c r="G2612" s="502"/>
      <c r="H2612" s="502"/>
      <c r="I2612" s="502"/>
      <c r="J2612" s="512"/>
      <c r="L2612" s="435"/>
      <c r="M2612" s="435"/>
      <c r="O2612" s="481">
        <f>IF(TrialBalanceC!I91&gt;0,TrialBalanceC!I91,0)</f>
        <v>0</v>
      </c>
      <c r="P2612" s="380"/>
      <c r="Q2612" s="429"/>
      <c r="R2612" s="432" t="str">
        <f>IF(R$2498="DELETE","DELETE",IF(O2612=0,"DELETE"," "))</f>
        <v>DELETE</v>
      </c>
      <c r="S2612" s="416"/>
      <c r="T2612" s="416"/>
      <c r="U2612" s="416"/>
      <c r="V2612" s="416"/>
      <c r="W2612" s="416"/>
      <c r="X2612" s="416"/>
      <c r="Y2612" s="416"/>
      <c r="Z2612" s="416"/>
      <c r="AA2612" s="416"/>
      <c r="AB2612" s="422"/>
      <c r="AC2612" s="433"/>
      <c r="AD2612" s="416"/>
      <c r="AE2612" s="416"/>
      <c r="AF2612" s="416"/>
      <c r="AG2612" s="416"/>
      <c r="AH2612" s="416"/>
      <c r="AI2612" s="416"/>
      <c r="AJ2612" s="416"/>
      <c r="AK2612" s="416"/>
      <c r="AL2612" s="290"/>
      <c r="AM2612" s="290"/>
      <c r="AN2612" s="290"/>
      <c r="AO2612" s="290"/>
    </row>
    <row r="2613" spans="1:41" s="378" customFormat="1" ht="36" customHeight="1">
      <c r="A2613" s="429"/>
      <c r="B2613" s="429"/>
      <c r="C2613" s="474"/>
      <c r="D2613" s="502" t="str">
        <f>IF(MAX(Criteria!H37:H40)&gt;1,"Partners' remuneration","Partner's remuneration")</f>
        <v>Partners' remuneration</v>
      </c>
      <c r="E2613" s="502"/>
      <c r="F2613" s="502"/>
      <c r="G2613" s="502"/>
      <c r="H2613" s="502"/>
      <c r="I2613" s="502"/>
      <c r="J2613" s="512"/>
      <c r="K2613" s="378">
        <f>C$525</f>
        <v>3.1</v>
      </c>
      <c r="L2613" s="435"/>
      <c r="M2613" s="435"/>
      <c r="O2613" s="481">
        <f>SUM(TrialBalanceC!I108:I112)</f>
        <v>0</v>
      </c>
      <c r="P2613" s="380"/>
      <c r="Q2613" s="429"/>
      <c r="R2613" s="432" t="str">
        <f>IF(R$2498="DELETE","DELETE",IF(O2613=0,"DELETE"," "))</f>
        <v>DELETE</v>
      </c>
      <c r="S2613" s="416"/>
      <c r="T2613" s="416"/>
      <c r="U2613" s="416"/>
      <c r="V2613" s="416"/>
      <c r="W2613" s="416"/>
      <c r="X2613" s="416"/>
      <c r="Y2613" s="416"/>
      <c r="Z2613" s="416"/>
      <c r="AA2613" s="416"/>
      <c r="AB2613" s="422"/>
      <c r="AC2613" s="433"/>
      <c r="AD2613" s="416"/>
      <c r="AE2613" s="416"/>
      <c r="AF2613" s="416"/>
      <c r="AG2613" s="416"/>
      <c r="AH2613" s="416"/>
      <c r="AI2613" s="416"/>
      <c r="AJ2613" s="416"/>
      <c r="AK2613" s="416"/>
      <c r="AL2613" s="290"/>
      <c r="AM2613" s="290"/>
      <c r="AN2613" s="290"/>
      <c r="AO2613" s="290"/>
    </row>
    <row r="2614" spans="1:41" s="378" customFormat="1" ht="36" customHeight="1">
      <c r="A2614" s="429"/>
      <c r="B2614" s="429"/>
      <c r="C2614" s="474"/>
      <c r="D2614" s="502" t="s">
        <v>723</v>
      </c>
      <c r="E2614" s="502"/>
      <c r="F2614" s="502"/>
      <c r="G2614" s="502"/>
      <c r="H2614" s="502"/>
      <c r="I2614" s="502"/>
      <c r="J2614" s="512"/>
      <c r="L2614" s="435"/>
      <c r="M2614" s="435"/>
      <c r="O2614" s="481">
        <f>TrialBalanceC!I119</f>
        <v>0</v>
      </c>
      <c r="P2614" s="380"/>
      <c r="Q2614" s="429"/>
      <c r="R2614" s="432" t="str">
        <f>IF(R$2498="DELETE","DELETE",IF(O2614=0,"DELETE"," "))</f>
        <v>DELETE</v>
      </c>
      <c r="S2614" s="416"/>
      <c r="T2614" s="416"/>
      <c r="U2614" s="416"/>
      <c r="V2614" s="416"/>
      <c r="W2614" s="416"/>
      <c r="X2614" s="416"/>
      <c r="Y2614" s="416"/>
      <c r="Z2614" s="416"/>
      <c r="AA2614" s="416"/>
      <c r="AB2614" s="422"/>
      <c r="AC2614" s="433"/>
      <c r="AD2614" s="416"/>
      <c r="AE2614" s="416"/>
      <c r="AF2614" s="416"/>
      <c r="AG2614" s="416"/>
      <c r="AH2614" s="416"/>
      <c r="AI2614" s="416"/>
      <c r="AJ2614" s="416"/>
      <c r="AK2614" s="416"/>
      <c r="AL2614" s="290"/>
      <c r="AM2614" s="290"/>
      <c r="AN2614" s="290"/>
      <c r="AO2614" s="290"/>
    </row>
    <row r="2615" spans="1:41" s="378" customFormat="1" ht="36" customHeight="1">
      <c r="A2615" s="429"/>
      <c r="B2615" s="429"/>
      <c r="C2615" s="474"/>
      <c r="D2615" s="502" t="s">
        <v>248</v>
      </c>
      <c r="E2615" s="502"/>
      <c r="F2615" s="502"/>
      <c r="G2615" s="502"/>
      <c r="H2615" s="502"/>
      <c r="I2615" s="502"/>
      <c r="J2615" s="512"/>
      <c r="L2615" s="435"/>
      <c r="M2615" s="435"/>
      <c r="O2615" s="481">
        <f>TrialBalanceC!I120</f>
        <v>0</v>
      </c>
      <c r="P2615" s="380"/>
      <c r="Q2615" s="429"/>
      <c r="R2615" s="432" t="str">
        <f t="shared" si="169"/>
        <v>DELETE</v>
      </c>
      <c r="S2615" s="416"/>
      <c r="T2615" s="416"/>
      <c r="U2615" s="416"/>
      <c r="V2615" s="416"/>
      <c r="W2615" s="416"/>
      <c r="X2615" s="416"/>
      <c r="Y2615" s="416"/>
      <c r="Z2615" s="416"/>
      <c r="AA2615" s="416"/>
      <c r="AB2615" s="422"/>
      <c r="AC2615" s="433"/>
      <c r="AD2615" s="416"/>
      <c r="AE2615" s="416"/>
      <c r="AF2615" s="416"/>
      <c r="AG2615" s="416"/>
      <c r="AH2615" s="416"/>
      <c r="AI2615" s="416"/>
      <c r="AJ2615" s="416"/>
      <c r="AK2615" s="416"/>
      <c r="AL2615" s="290"/>
      <c r="AM2615" s="290"/>
      <c r="AN2615" s="290"/>
      <c r="AO2615" s="290"/>
    </row>
    <row r="2616" spans="1:41" s="378" customFormat="1" ht="36" customHeight="1">
      <c r="A2616" s="429"/>
      <c r="B2616" s="429"/>
      <c r="C2616" s="474"/>
      <c r="D2616" s="502" t="s">
        <v>241</v>
      </c>
      <c r="E2616" s="502"/>
      <c r="F2616" s="502"/>
      <c r="G2616" s="502"/>
      <c r="H2616" s="502"/>
      <c r="I2616" s="502"/>
      <c r="J2616" s="512"/>
      <c r="L2616" s="435"/>
      <c r="M2616" s="435"/>
      <c r="O2616" s="481">
        <f>SUM(TrialBalanceC!I121:I122)</f>
        <v>0</v>
      </c>
      <c r="P2616" s="380"/>
      <c r="Q2616" s="429"/>
      <c r="R2616" s="432" t="str">
        <f t="shared" si="169"/>
        <v>DELETE</v>
      </c>
      <c r="S2616" s="416"/>
      <c r="T2616" s="416"/>
      <c r="U2616" s="416"/>
      <c r="V2616" s="416"/>
      <c r="W2616" s="416"/>
      <c r="X2616" s="416"/>
      <c r="Y2616" s="416"/>
      <c r="Z2616" s="416"/>
      <c r="AA2616" s="416"/>
      <c r="AB2616" s="422"/>
      <c r="AC2616" s="433"/>
      <c r="AD2616" s="416"/>
      <c r="AE2616" s="416"/>
      <c r="AF2616" s="416"/>
      <c r="AG2616" s="416"/>
      <c r="AH2616" s="416"/>
      <c r="AI2616" s="416"/>
      <c r="AJ2616" s="416"/>
      <c r="AK2616" s="416"/>
      <c r="AL2616" s="290"/>
      <c r="AM2616" s="290"/>
      <c r="AN2616" s="290"/>
      <c r="AO2616" s="290"/>
    </row>
    <row r="2617" spans="1:41" s="378" customFormat="1" ht="36" customHeight="1">
      <c r="A2617" s="429"/>
      <c r="B2617" s="429"/>
      <c r="C2617" s="474"/>
      <c r="D2617" s="502" t="s">
        <v>249</v>
      </c>
      <c r="E2617" s="502"/>
      <c r="F2617" s="502"/>
      <c r="G2617" s="502"/>
      <c r="H2617" s="502"/>
      <c r="I2617" s="502"/>
      <c r="J2617" s="512"/>
      <c r="L2617" s="435"/>
      <c r="M2617" s="435"/>
      <c r="O2617" s="481">
        <f>TrialBalanceC!I123</f>
        <v>0</v>
      </c>
      <c r="P2617" s="380"/>
      <c r="Q2617" s="429"/>
      <c r="R2617" s="432" t="str">
        <f t="shared" si="169"/>
        <v>DELETE</v>
      </c>
      <c r="S2617" s="416"/>
      <c r="T2617" s="416"/>
      <c r="U2617" s="416"/>
      <c r="V2617" s="416"/>
      <c r="W2617" s="416"/>
      <c r="X2617" s="416"/>
      <c r="Y2617" s="416"/>
      <c r="Z2617" s="416"/>
      <c r="AA2617" s="416"/>
      <c r="AB2617" s="422"/>
      <c r="AC2617" s="433"/>
      <c r="AD2617" s="416"/>
      <c r="AE2617" s="416"/>
      <c r="AF2617" s="416"/>
      <c r="AG2617" s="416"/>
      <c r="AH2617" s="416"/>
      <c r="AI2617" s="416"/>
      <c r="AJ2617" s="416"/>
      <c r="AK2617" s="416"/>
      <c r="AL2617" s="290"/>
      <c r="AM2617" s="290"/>
      <c r="AN2617" s="290"/>
      <c r="AO2617" s="290"/>
    </row>
    <row r="2618" spans="1:41" s="378" customFormat="1" ht="36" customHeight="1">
      <c r="A2618" s="429"/>
      <c r="B2618" s="429"/>
      <c r="C2618" s="474"/>
      <c r="D2618" s="502" t="s">
        <v>724</v>
      </c>
      <c r="E2618" s="502"/>
      <c r="F2618" s="502"/>
      <c r="G2618" s="502"/>
      <c r="H2618" s="502"/>
      <c r="I2618" s="502"/>
      <c r="J2618" s="512"/>
      <c r="L2618" s="435"/>
      <c r="M2618" s="435"/>
      <c r="O2618" s="481">
        <f>TrialBalanceC!I124</f>
        <v>0</v>
      </c>
      <c r="P2618" s="380"/>
      <c r="Q2618" s="429"/>
      <c r="R2618" s="432" t="str">
        <f t="shared" si="169"/>
        <v>DELETE</v>
      </c>
      <c r="S2618" s="416"/>
      <c r="T2618" s="416"/>
      <c r="U2618" s="416"/>
      <c r="V2618" s="416"/>
      <c r="W2618" s="416"/>
      <c r="X2618" s="416"/>
      <c r="Y2618" s="416"/>
      <c r="Z2618" s="416"/>
      <c r="AA2618" s="416"/>
      <c r="AB2618" s="422"/>
      <c r="AC2618" s="433"/>
      <c r="AD2618" s="416"/>
      <c r="AE2618" s="416"/>
      <c r="AF2618" s="416"/>
      <c r="AG2618" s="416"/>
      <c r="AH2618" s="416"/>
      <c r="AI2618" s="416"/>
      <c r="AJ2618" s="416"/>
      <c r="AK2618" s="416"/>
      <c r="AL2618" s="290"/>
      <c r="AM2618" s="290"/>
      <c r="AN2618" s="290"/>
      <c r="AO2618" s="290"/>
    </row>
    <row r="2619" spans="1:41" s="378" customFormat="1" ht="36" customHeight="1">
      <c r="A2619" s="429"/>
      <c r="B2619" s="429"/>
      <c r="C2619" s="474"/>
      <c r="D2619" s="502" t="s">
        <v>85</v>
      </c>
      <c r="E2619" s="502"/>
      <c r="F2619" s="502"/>
      <c r="G2619" s="502"/>
      <c r="H2619" s="502"/>
      <c r="I2619" s="502"/>
      <c r="J2619" s="512"/>
      <c r="L2619" s="435"/>
      <c r="M2619" s="435"/>
      <c r="O2619" s="481">
        <f>TrialBalanceC!I125</f>
        <v>0</v>
      </c>
      <c r="P2619" s="380"/>
      <c r="Q2619" s="429"/>
      <c r="R2619" s="432" t="str">
        <f t="shared" si="169"/>
        <v>DELETE</v>
      </c>
      <c r="S2619" s="416"/>
      <c r="T2619" s="416"/>
      <c r="U2619" s="416"/>
      <c r="V2619" s="416"/>
      <c r="W2619" s="416"/>
      <c r="X2619" s="416"/>
      <c r="Y2619" s="416"/>
      <c r="Z2619" s="416"/>
      <c r="AA2619" s="416"/>
      <c r="AB2619" s="422"/>
      <c r="AC2619" s="433"/>
      <c r="AD2619" s="416"/>
      <c r="AE2619" s="416"/>
      <c r="AF2619" s="416"/>
      <c r="AG2619" s="416"/>
      <c r="AH2619" s="416"/>
      <c r="AI2619" s="416"/>
      <c r="AJ2619" s="416"/>
      <c r="AK2619" s="416"/>
      <c r="AL2619" s="290"/>
      <c r="AM2619" s="290"/>
      <c r="AN2619" s="290"/>
      <c r="AO2619" s="290"/>
    </row>
    <row r="2620" spans="1:41" s="378" customFormat="1" ht="36" customHeight="1">
      <c r="A2620" s="429"/>
      <c r="B2620" s="429"/>
      <c r="C2620" s="474"/>
      <c r="D2620" s="502">
        <f>TrialBalanceC!C126</f>
        <v>0</v>
      </c>
      <c r="E2620" s="502"/>
      <c r="F2620" s="502"/>
      <c r="G2620" s="502"/>
      <c r="H2620" s="502"/>
      <c r="I2620" s="502"/>
      <c r="J2620" s="512"/>
      <c r="L2620" s="435"/>
      <c r="M2620" s="435"/>
      <c r="O2620" s="481">
        <f>TrialBalanceC!I126</f>
        <v>0</v>
      </c>
      <c r="P2620" s="380"/>
      <c r="Q2620" s="429"/>
      <c r="R2620" s="432" t="str">
        <f t="shared" si="169"/>
        <v>DELETE</v>
      </c>
      <c r="S2620" s="416"/>
      <c r="T2620" s="416"/>
      <c r="U2620" s="416"/>
      <c r="V2620" s="416"/>
      <c r="W2620" s="416"/>
      <c r="X2620" s="416"/>
      <c r="Y2620" s="416"/>
      <c r="Z2620" s="416"/>
      <c r="AA2620" s="416"/>
      <c r="AB2620" s="422"/>
      <c r="AC2620" s="433"/>
      <c r="AD2620" s="416"/>
      <c r="AE2620" s="416"/>
      <c r="AF2620" s="416"/>
      <c r="AG2620" s="416"/>
      <c r="AH2620" s="416"/>
      <c r="AI2620" s="416"/>
      <c r="AJ2620" s="416"/>
      <c r="AK2620" s="416"/>
      <c r="AL2620" s="290"/>
      <c r="AM2620" s="290"/>
      <c r="AN2620" s="290"/>
      <c r="AO2620" s="290"/>
    </row>
    <row r="2621" spans="1:41" s="378" customFormat="1" ht="36" customHeight="1">
      <c r="A2621" s="429"/>
      <c r="B2621" s="429"/>
      <c r="C2621" s="474"/>
      <c r="D2621" s="502">
        <f>TrialBalanceC!C127</f>
        <v>0</v>
      </c>
      <c r="E2621" s="502"/>
      <c r="F2621" s="502"/>
      <c r="G2621" s="502"/>
      <c r="H2621" s="502"/>
      <c r="I2621" s="502"/>
      <c r="J2621" s="512"/>
      <c r="L2621" s="435"/>
      <c r="M2621" s="435"/>
      <c r="O2621" s="481">
        <f>TrialBalanceC!I127</f>
        <v>0</v>
      </c>
      <c r="P2621" s="380"/>
      <c r="Q2621" s="429"/>
      <c r="R2621" s="432" t="str">
        <f t="shared" si="169"/>
        <v>DELETE</v>
      </c>
      <c r="S2621" s="416"/>
      <c r="T2621" s="416"/>
      <c r="U2621" s="416"/>
      <c r="V2621" s="416"/>
      <c r="W2621" s="416"/>
      <c r="X2621" s="416"/>
      <c r="Y2621" s="416"/>
      <c r="Z2621" s="416"/>
      <c r="AA2621" s="416"/>
      <c r="AB2621" s="422"/>
      <c r="AC2621" s="433"/>
      <c r="AD2621" s="416"/>
      <c r="AE2621" s="416"/>
      <c r="AF2621" s="416"/>
      <c r="AG2621" s="416"/>
      <c r="AH2621" s="416"/>
      <c r="AI2621" s="416"/>
      <c r="AJ2621" s="416"/>
      <c r="AK2621" s="416"/>
      <c r="AL2621" s="290"/>
      <c r="AM2621" s="290"/>
      <c r="AN2621" s="290"/>
      <c r="AO2621" s="290"/>
    </row>
    <row r="2622" spans="1:41" s="378" customFormat="1" ht="36" customHeight="1">
      <c r="A2622" s="429"/>
      <c r="B2622" s="429"/>
      <c r="C2622" s="474"/>
      <c r="D2622" s="502">
        <f>TrialBalanceC!C128</f>
        <v>0</v>
      </c>
      <c r="E2622" s="502"/>
      <c r="F2622" s="502"/>
      <c r="G2622" s="502"/>
      <c r="H2622" s="502"/>
      <c r="I2622" s="502"/>
      <c r="J2622" s="512"/>
      <c r="L2622" s="435"/>
      <c r="M2622" s="435"/>
      <c r="O2622" s="481">
        <f>TrialBalanceC!I128</f>
        <v>0</v>
      </c>
      <c r="P2622" s="380"/>
      <c r="Q2622" s="429"/>
      <c r="R2622" s="432" t="str">
        <f t="shared" si="169"/>
        <v>DELETE</v>
      </c>
      <c r="S2622" s="416"/>
      <c r="T2622" s="416"/>
      <c r="U2622" s="416"/>
      <c r="V2622" s="416"/>
      <c r="W2622" s="416"/>
      <c r="X2622" s="416"/>
      <c r="Y2622" s="416"/>
      <c r="Z2622" s="416"/>
      <c r="AA2622" s="416"/>
      <c r="AB2622" s="422"/>
      <c r="AC2622" s="433"/>
      <c r="AD2622" s="416"/>
      <c r="AE2622" s="416"/>
      <c r="AF2622" s="416"/>
      <c r="AG2622" s="416"/>
      <c r="AH2622" s="416"/>
      <c r="AI2622" s="416"/>
      <c r="AJ2622" s="416"/>
      <c r="AK2622" s="416"/>
      <c r="AL2622" s="290"/>
      <c r="AM2622" s="290"/>
      <c r="AN2622" s="290"/>
      <c r="AO2622" s="290"/>
    </row>
    <row r="2623" spans="1:41" s="378" customFormat="1" ht="36" customHeight="1">
      <c r="A2623" s="429"/>
      <c r="B2623" s="429"/>
      <c r="C2623" s="474"/>
      <c r="D2623" s="502">
        <f>TrialBalanceC!C129</f>
        <v>0</v>
      </c>
      <c r="E2623" s="502"/>
      <c r="F2623" s="502"/>
      <c r="G2623" s="502"/>
      <c r="H2623" s="502"/>
      <c r="I2623" s="502"/>
      <c r="J2623" s="512"/>
      <c r="L2623" s="435"/>
      <c r="M2623" s="435"/>
      <c r="O2623" s="481">
        <f>TrialBalanceC!I129</f>
        <v>0</v>
      </c>
      <c r="P2623" s="380"/>
      <c r="Q2623" s="429"/>
      <c r="R2623" s="432" t="str">
        <f t="shared" si="169"/>
        <v>DELETE</v>
      </c>
      <c r="S2623" s="416"/>
      <c r="T2623" s="416"/>
      <c r="U2623" s="416"/>
      <c r="V2623" s="416"/>
      <c r="W2623" s="416"/>
      <c r="X2623" s="416"/>
      <c r="Y2623" s="416"/>
      <c r="Z2623" s="416"/>
      <c r="AA2623" s="416"/>
      <c r="AB2623" s="422"/>
      <c r="AC2623" s="433"/>
      <c r="AD2623" s="416"/>
      <c r="AE2623" s="416"/>
      <c r="AF2623" s="416"/>
      <c r="AG2623" s="416"/>
      <c r="AH2623" s="416"/>
      <c r="AI2623" s="416"/>
      <c r="AJ2623" s="416"/>
      <c r="AK2623" s="416"/>
      <c r="AL2623" s="290"/>
      <c r="AM2623" s="290"/>
      <c r="AN2623" s="290"/>
      <c r="AO2623" s="290"/>
    </row>
    <row r="2624" spans="1:41" s="378" customFormat="1" ht="36" customHeight="1">
      <c r="A2624" s="429"/>
      <c r="B2624" s="429"/>
      <c r="C2624" s="474"/>
      <c r="D2624" s="502">
        <f>TrialBalanceC!C130</f>
        <v>0</v>
      </c>
      <c r="E2624" s="502"/>
      <c r="F2624" s="502"/>
      <c r="G2624" s="502"/>
      <c r="H2624" s="502"/>
      <c r="I2624" s="502"/>
      <c r="J2624" s="512"/>
      <c r="L2624" s="435"/>
      <c r="M2624" s="435"/>
      <c r="O2624" s="481">
        <f>TrialBalanceC!I130</f>
        <v>0</v>
      </c>
      <c r="P2624" s="380"/>
      <c r="Q2624" s="429"/>
      <c r="R2624" s="432" t="str">
        <f t="shared" si="169"/>
        <v>DELETE</v>
      </c>
      <c r="S2624" s="416"/>
      <c r="T2624" s="416"/>
      <c r="U2624" s="416"/>
      <c r="V2624" s="416"/>
      <c r="W2624" s="416"/>
      <c r="X2624" s="416"/>
      <c r="Y2624" s="416"/>
      <c r="Z2624" s="416"/>
      <c r="AA2624" s="416"/>
      <c r="AB2624" s="422"/>
      <c r="AC2624" s="433"/>
      <c r="AD2624" s="416"/>
      <c r="AE2624" s="416"/>
      <c r="AF2624" s="416"/>
      <c r="AG2624" s="416"/>
      <c r="AH2624" s="416"/>
      <c r="AI2624" s="416"/>
      <c r="AJ2624" s="416"/>
      <c r="AK2624" s="416"/>
      <c r="AL2624" s="290"/>
      <c r="AM2624" s="290"/>
      <c r="AN2624" s="290"/>
      <c r="AO2624" s="290"/>
    </row>
    <row r="2625" spans="1:41" s="378" customFormat="1" ht="36" customHeight="1">
      <c r="A2625" s="429"/>
      <c r="B2625" s="429"/>
      <c r="C2625" s="474"/>
      <c r="D2625" s="502">
        <f>TrialBalanceC!C131</f>
        <v>0</v>
      </c>
      <c r="E2625" s="502"/>
      <c r="F2625" s="502"/>
      <c r="G2625" s="502"/>
      <c r="H2625" s="502"/>
      <c r="I2625" s="502"/>
      <c r="J2625" s="512"/>
      <c r="L2625" s="435"/>
      <c r="M2625" s="435"/>
      <c r="O2625" s="481">
        <f>TrialBalanceC!I131</f>
        <v>0</v>
      </c>
      <c r="P2625" s="380"/>
      <c r="Q2625" s="429"/>
      <c r="R2625" s="432" t="str">
        <f t="shared" si="169"/>
        <v>DELETE</v>
      </c>
      <c r="S2625" s="416"/>
      <c r="T2625" s="416"/>
      <c r="U2625" s="416"/>
      <c r="V2625" s="416"/>
      <c r="W2625" s="416"/>
      <c r="X2625" s="416"/>
      <c r="Y2625" s="416"/>
      <c r="Z2625" s="416"/>
      <c r="AA2625" s="416"/>
      <c r="AB2625" s="422"/>
      <c r="AC2625" s="433"/>
      <c r="AD2625" s="416"/>
      <c r="AE2625" s="416"/>
      <c r="AF2625" s="416"/>
      <c r="AG2625" s="416"/>
      <c r="AH2625" s="416"/>
      <c r="AI2625" s="416"/>
      <c r="AJ2625" s="416"/>
      <c r="AK2625" s="416"/>
      <c r="AL2625" s="290"/>
      <c r="AM2625" s="290"/>
      <c r="AN2625" s="290"/>
      <c r="AO2625" s="290"/>
    </row>
    <row r="2626" spans="1:41" s="378" customFormat="1" ht="36" customHeight="1">
      <c r="A2626" s="429"/>
      <c r="B2626" s="429"/>
      <c r="C2626" s="474"/>
      <c r="D2626" s="502">
        <f>TrialBalanceC!C132</f>
        <v>0</v>
      </c>
      <c r="E2626" s="502"/>
      <c r="F2626" s="502"/>
      <c r="G2626" s="502"/>
      <c r="H2626" s="502"/>
      <c r="I2626" s="502"/>
      <c r="J2626" s="512"/>
      <c r="L2626" s="435"/>
      <c r="M2626" s="435"/>
      <c r="O2626" s="481">
        <f>TrialBalanceC!I132</f>
        <v>0</v>
      </c>
      <c r="P2626" s="380"/>
      <c r="Q2626" s="429"/>
      <c r="R2626" s="432" t="str">
        <f t="shared" si="169"/>
        <v>DELETE</v>
      </c>
      <c r="S2626" s="416"/>
      <c r="T2626" s="416"/>
      <c r="U2626" s="416"/>
      <c r="V2626" s="416"/>
      <c r="W2626" s="416"/>
      <c r="X2626" s="416"/>
      <c r="Y2626" s="416"/>
      <c r="Z2626" s="416"/>
      <c r="AA2626" s="416"/>
      <c r="AB2626" s="422"/>
      <c r="AC2626" s="433"/>
      <c r="AD2626" s="416"/>
      <c r="AE2626" s="416"/>
      <c r="AF2626" s="416"/>
      <c r="AG2626" s="416"/>
      <c r="AH2626" s="416"/>
      <c r="AI2626" s="416"/>
      <c r="AJ2626" s="416"/>
      <c r="AK2626" s="416"/>
      <c r="AL2626" s="290"/>
      <c r="AM2626" s="290"/>
      <c r="AN2626" s="290"/>
      <c r="AO2626" s="290"/>
    </row>
    <row r="2627" spans="1:41" s="378" customFormat="1" ht="36" customHeight="1">
      <c r="A2627" s="429"/>
      <c r="B2627" s="429"/>
      <c r="C2627" s="474"/>
      <c r="D2627" s="502">
        <f>TrialBalanceC!C133</f>
        <v>0</v>
      </c>
      <c r="E2627" s="502"/>
      <c r="F2627" s="502"/>
      <c r="G2627" s="502"/>
      <c r="H2627" s="502"/>
      <c r="I2627" s="502"/>
      <c r="J2627" s="512"/>
      <c r="L2627" s="435"/>
      <c r="M2627" s="435"/>
      <c r="O2627" s="481">
        <f>TrialBalanceC!I133</f>
        <v>0</v>
      </c>
      <c r="P2627" s="380"/>
      <c r="Q2627" s="429"/>
      <c r="R2627" s="432" t="str">
        <f t="shared" si="169"/>
        <v>DELETE</v>
      </c>
      <c r="S2627" s="416"/>
      <c r="T2627" s="416"/>
      <c r="U2627" s="416"/>
      <c r="V2627" s="416"/>
      <c r="W2627" s="416"/>
      <c r="X2627" s="416"/>
      <c r="Y2627" s="416"/>
      <c r="Z2627" s="416"/>
      <c r="AA2627" s="416"/>
      <c r="AB2627" s="422"/>
      <c r="AC2627" s="433"/>
      <c r="AD2627" s="416"/>
      <c r="AE2627" s="416"/>
      <c r="AF2627" s="416"/>
      <c r="AG2627" s="416"/>
      <c r="AH2627" s="416"/>
      <c r="AI2627" s="416"/>
      <c r="AJ2627" s="416"/>
      <c r="AK2627" s="416"/>
      <c r="AL2627" s="290"/>
      <c r="AM2627" s="290"/>
      <c r="AN2627" s="290"/>
      <c r="AO2627" s="290"/>
    </row>
    <row r="2628" spans="1:41" s="378" customFormat="1" ht="36" customHeight="1">
      <c r="A2628" s="429"/>
      <c r="B2628" s="429"/>
      <c r="C2628" s="474"/>
      <c r="D2628" s="502">
        <f>TrialBalanceC!C134</f>
        <v>0</v>
      </c>
      <c r="E2628" s="502"/>
      <c r="F2628" s="502"/>
      <c r="G2628" s="502"/>
      <c r="H2628" s="502"/>
      <c r="I2628" s="502"/>
      <c r="J2628" s="512"/>
      <c r="L2628" s="435"/>
      <c r="M2628" s="435"/>
      <c r="O2628" s="481">
        <f>TrialBalanceC!I134</f>
        <v>0</v>
      </c>
      <c r="P2628" s="380"/>
      <c r="Q2628" s="429"/>
      <c r="R2628" s="432" t="str">
        <f t="shared" si="169"/>
        <v>DELETE</v>
      </c>
      <c r="S2628" s="416"/>
      <c r="T2628" s="416"/>
      <c r="U2628" s="416"/>
      <c r="V2628" s="416"/>
      <c r="W2628" s="416"/>
      <c r="X2628" s="416"/>
      <c r="Y2628" s="416"/>
      <c r="Z2628" s="416"/>
      <c r="AA2628" s="416"/>
      <c r="AB2628" s="422"/>
      <c r="AC2628" s="433"/>
      <c r="AD2628" s="416"/>
      <c r="AE2628" s="416"/>
      <c r="AF2628" s="416"/>
      <c r="AG2628" s="416"/>
      <c r="AH2628" s="416"/>
      <c r="AI2628" s="416"/>
      <c r="AJ2628" s="416"/>
      <c r="AK2628" s="416"/>
      <c r="AL2628" s="290"/>
      <c r="AM2628" s="290"/>
      <c r="AN2628" s="290"/>
      <c r="AO2628" s="290"/>
    </row>
    <row r="2629" spans="1:41" s="378" customFormat="1" ht="36" customHeight="1">
      <c r="A2629" s="429"/>
      <c r="B2629" s="429"/>
      <c r="C2629" s="474"/>
      <c r="D2629" s="502" t="str">
        <f>TrialBalanceC!C135</f>
        <v>Amortisation of prepaid lease agreement</v>
      </c>
      <c r="E2629" s="502"/>
      <c r="F2629" s="502"/>
      <c r="G2629" s="502"/>
      <c r="H2629" s="502"/>
      <c r="I2629" s="502"/>
      <c r="J2629" s="512"/>
      <c r="L2629" s="435"/>
      <c r="M2629" s="435"/>
      <c r="O2629" s="481">
        <f>TrialBalanceC!I135</f>
        <v>0</v>
      </c>
      <c r="P2629" s="380"/>
      <c r="Q2629" s="429"/>
      <c r="R2629" s="432" t="str">
        <f t="shared" si="169"/>
        <v>DELETE</v>
      </c>
      <c r="S2629" s="416"/>
      <c r="T2629" s="416"/>
      <c r="U2629" s="416"/>
      <c r="V2629" s="416"/>
      <c r="W2629" s="416"/>
      <c r="X2629" s="416"/>
      <c r="Y2629" s="416"/>
      <c r="Z2629" s="416"/>
      <c r="AA2629" s="416"/>
      <c r="AB2629" s="422"/>
      <c r="AC2629" s="433"/>
      <c r="AD2629" s="416"/>
      <c r="AE2629" s="416"/>
      <c r="AF2629" s="416"/>
      <c r="AG2629" s="416"/>
      <c r="AH2629" s="416"/>
      <c r="AI2629" s="416"/>
      <c r="AJ2629" s="416"/>
      <c r="AK2629" s="416"/>
      <c r="AL2629" s="290"/>
      <c r="AM2629" s="290"/>
      <c r="AN2629" s="290"/>
      <c r="AO2629" s="290"/>
    </row>
    <row r="2630" spans="1:41" s="378" customFormat="1" ht="9" customHeight="1">
      <c r="A2630" s="429"/>
      <c r="B2630" s="429"/>
      <c r="C2630" s="474"/>
      <c r="D2630" s="502"/>
      <c r="E2630" s="502"/>
      <c r="F2630" s="502"/>
      <c r="G2630" s="502"/>
      <c r="H2630" s="502"/>
      <c r="I2630" s="502"/>
      <c r="J2630" s="512"/>
      <c r="L2630" s="435"/>
      <c r="M2630" s="435"/>
      <c r="O2630" s="482"/>
      <c r="P2630" s="380"/>
      <c r="Q2630" s="429"/>
      <c r="R2630" s="432" t="str">
        <f>R2596</f>
        <v>DELETE</v>
      </c>
      <c r="S2630" s="416"/>
      <c r="T2630" s="416"/>
      <c r="U2630" s="416"/>
      <c r="V2630" s="416"/>
      <c r="W2630" s="416"/>
      <c r="X2630" s="416"/>
      <c r="Y2630" s="416"/>
      <c r="Z2630" s="416"/>
      <c r="AA2630" s="416"/>
      <c r="AB2630" s="422"/>
      <c r="AC2630" s="433"/>
      <c r="AD2630" s="416"/>
      <c r="AE2630" s="416"/>
      <c r="AF2630" s="416"/>
      <c r="AG2630" s="416"/>
      <c r="AH2630" s="416"/>
      <c r="AI2630" s="416"/>
      <c r="AJ2630" s="416"/>
      <c r="AK2630" s="416"/>
      <c r="AL2630" s="290"/>
      <c r="AM2630" s="290"/>
      <c r="AN2630" s="290"/>
      <c r="AO2630" s="290"/>
    </row>
    <row r="2631" spans="1:41" s="378" customFormat="1" ht="9" customHeight="1">
      <c r="A2631" s="429"/>
      <c r="B2631" s="429"/>
      <c r="C2631" s="474"/>
      <c r="D2631" s="502"/>
      <c r="E2631" s="502"/>
      <c r="F2631" s="502"/>
      <c r="G2631" s="502"/>
      <c r="H2631" s="502"/>
      <c r="I2631" s="502"/>
      <c r="J2631" s="512"/>
      <c r="L2631" s="435"/>
      <c r="M2631" s="435"/>
      <c r="O2631" s="384"/>
      <c r="P2631" s="380"/>
      <c r="Q2631" s="429"/>
      <c r="R2631" s="432" t="str">
        <f t="shared" ref="R2631:R2634" si="171">R$2498</f>
        <v>DELETE</v>
      </c>
      <c r="S2631" s="416"/>
      <c r="T2631" s="416"/>
      <c r="U2631" s="416"/>
      <c r="V2631" s="416"/>
      <c r="W2631" s="416"/>
      <c r="X2631" s="416"/>
      <c r="Y2631" s="416"/>
      <c r="Z2631" s="416"/>
      <c r="AA2631" s="416"/>
      <c r="AB2631" s="422"/>
      <c r="AC2631" s="433"/>
      <c r="AD2631" s="416"/>
      <c r="AE2631" s="416"/>
      <c r="AF2631" s="416"/>
      <c r="AG2631" s="416"/>
      <c r="AH2631" s="416"/>
      <c r="AI2631" s="416"/>
      <c r="AJ2631" s="416"/>
      <c r="AK2631" s="416"/>
      <c r="AL2631" s="290"/>
      <c r="AM2631" s="290"/>
      <c r="AN2631" s="290"/>
      <c r="AO2631" s="290"/>
    </row>
    <row r="2632" spans="1:41" s="378" customFormat="1" ht="9" customHeight="1">
      <c r="A2632" s="429"/>
      <c r="B2632" s="429"/>
      <c r="C2632" s="474"/>
      <c r="D2632" s="502"/>
      <c r="E2632" s="502"/>
      <c r="F2632" s="502"/>
      <c r="G2632" s="502"/>
      <c r="H2632" s="502"/>
      <c r="I2632" s="502"/>
      <c r="J2632" s="512"/>
      <c r="L2632" s="435"/>
      <c r="M2632" s="435"/>
      <c r="O2632" s="381"/>
      <c r="P2632" s="380"/>
      <c r="Q2632" s="429"/>
      <c r="R2632" s="432" t="str">
        <f t="shared" si="171"/>
        <v>DELETE</v>
      </c>
      <c r="S2632" s="416"/>
      <c r="T2632" s="416"/>
      <c r="U2632" s="416"/>
      <c r="V2632" s="416"/>
      <c r="W2632" s="416"/>
      <c r="X2632" s="416"/>
      <c r="Y2632" s="416"/>
      <c r="Z2632" s="416"/>
      <c r="AA2632" s="416"/>
      <c r="AB2632" s="422"/>
      <c r="AC2632" s="433"/>
      <c r="AD2632" s="416"/>
      <c r="AE2632" s="416"/>
      <c r="AF2632" s="416"/>
      <c r="AG2632" s="416"/>
      <c r="AH2632" s="416"/>
      <c r="AI2632" s="416"/>
      <c r="AJ2632" s="416"/>
      <c r="AK2632" s="416"/>
      <c r="AL2632" s="290"/>
      <c r="AM2632" s="290"/>
      <c r="AN2632" s="290"/>
      <c r="AO2632" s="290"/>
    </row>
    <row r="2633" spans="1:41" s="378" customFormat="1" ht="36" customHeight="1">
      <c r="A2633" s="429"/>
      <c r="B2633" s="429"/>
      <c r="D2633" s="518" t="str">
        <f>IF(O2633&lt;0,"Operating loss for the year","Operating profit for the year")</f>
        <v>Operating profit for the year</v>
      </c>
      <c r="E2633" s="502"/>
      <c r="F2633" s="502"/>
      <c r="G2633" s="502"/>
      <c r="H2633" s="502"/>
      <c r="I2633" s="502"/>
      <c r="J2633" s="512"/>
      <c r="K2633" s="378">
        <f>FS!B521</f>
        <v>3</v>
      </c>
      <c r="L2633" s="435"/>
      <c r="M2633" s="435"/>
      <c r="O2633" s="381">
        <f>SUM(S2510:S2630)</f>
        <v>0</v>
      </c>
      <c r="P2633" s="380"/>
      <c r="Q2633" s="429"/>
      <c r="R2633" s="432" t="str">
        <f t="shared" si="171"/>
        <v>DELETE</v>
      </c>
      <c r="S2633" s="416"/>
      <c r="T2633" s="416"/>
      <c r="U2633" s="416"/>
      <c r="V2633" s="416"/>
      <c r="W2633" s="416"/>
      <c r="X2633" s="416"/>
      <c r="Y2633" s="416"/>
      <c r="Z2633" s="416"/>
      <c r="AA2633" s="416"/>
      <c r="AB2633" s="422"/>
      <c r="AC2633" s="433"/>
      <c r="AD2633" s="416"/>
      <c r="AE2633" s="416"/>
      <c r="AF2633" s="416"/>
      <c r="AG2633" s="416"/>
      <c r="AH2633" s="416"/>
      <c r="AI2633" s="416"/>
      <c r="AJ2633" s="416"/>
      <c r="AK2633" s="416"/>
      <c r="AL2633" s="290"/>
      <c r="AM2633" s="290"/>
      <c r="AN2633" s="290"/>
      <c r="AO2633" s="290"/>
    </row>
    <row r="2634" spans="1:41" s="378" customFormat="1" ht="36" customHeight="1">
      <c r="A2634" s="429"/>
      <c r="B2634" s="429"/>
      <c r="C2634" s="474"/>
      <c r="D2634" s="502"/>
      <c r="E2634" s="502"/>
      <c r="F2634" s="502"/>
      <c r="G2634" s="502"/>
      <c r="H2634" s="502"/>
      <c r="I2634" s="502"/>
      <c r="J2634" s="512"/>
      <c r="L2634" s="435"/>
      <c r="M2634" s="435"/>
      <c r="O2634" s="381"/>
      <c r="P2634" s="380"/>
      <c r="Q2634" s="429"/>
      <c r="R2634" s="432" t="str">
        <f t="shared" si="171"/>
        <v>DELETE</v>
      </c>
      <c r="S2634" s="416"/>
      <c r="T2634" s="416"/>
      <c r="U2634" s="416"/>
      <c r="V2634" s="416"/>
      <c r="W2634" s="416"/>
      <c r="X2634" s="416"/>
      <c r="Y2634" s="416"/>
      <c r="Z2634" s="416"/>
      <c r="AA2634" s="416"/>
      <c r="AB2634" s="422"/>
      <c r="AC2634" s="433"/>
      <c r="AD2634" s="416"/>
      <c r="AE2634" s="416"/>
      <c r="AF2634" s="416"/>
      <c r="AG2634" s="416"/>
      <c r="AH2634" s="416"/>
      <c r="AI2634" s="416"/>
      <c r="AJ2634" s="416"/>
      <c r="AK2634" s="416"/>
      <c r="AL2634" s="290"/>
      <c r="AM2634" s="290"/>
      <c r="AN2634" s="290"/>
      <c r="AO2634" s="290"/>
    </row>
    <row r="2635" spans="1:41" s="378" customFormat="1" ht="36" customHeight="1">
      <c r="A2635" s="429"/>
      <c r="B2635" s="429"/>
      <c r="D2635" s="501" t="s">
        <v>190</v>
      </c>
      <c r="E2635" s="502"/>
      <c r="F2635" s="502"/>
      <c r="G2635" s="502"/>
      <c r="H2635" s="502"/>
      <c r="I2635" s="502"/>
      <c r="J2635" s="512"/>
      <c r="K2635" s="378">
        <f>FS!B611</f>
        <v>4</v>
      </c>
      <c r="L2635" s="435"/>
      <c r="M2635" s="435"/>
      <c r="O2635" s="381">
        <f>SUM(O2638:O2644)</f>
        <v>0</v>
      </c>
      <c r="P2635" s="380"/>
      <c r="Q2635" s="429"/>
      <c r="R2635" s="432" t="str">
        <f t="shared" ref="R2635" si="172">IF(R$2498="DELETE","DELETE",IF(O2635=0,"DELETE"," "))</f>
        <v>DELETE</v>
      </c>
      <c r="S2635" s="419">
        <f>O2635</f>
        <v>0</v>
      </c>
      <c r="T2635" s="419"/>
      <c r="U2635" s="419"/>
      <c r="V2635" s="419"/>
      <c r="W2635" s="419"/>
      <c r="X2635" s="419"/>
      <c r="Y2635" s="416"/>
      <c r="Z2635" s="416"/>
      <c r="AA2635" s="416"/>
      <c r="AB2635" s="422"/>
      <c r="AC2635" s="433"/>
      <c r="AD2635" s="416"/>
      <c r="AE2635" s="416"/>
      <c r="AF2635" s="416"/>
      <c r="AG2635" s="416"/>
      <c r="AH2635" s="416"/>
      <c r="AI2635" s="416"/>
      <c r="AJ2635" s="416"/>
      <c r="AK2635" s="416"/>
      <c r="AL2635" s="290"/>
      <c r="AM2635" s="290"/>
      <c r="AN2635" s="290"/>
      <c r="AO2635" s="290"/>
    </row>
    <row r="2636" spans="1:41" s="378" customFormat="1" ht="9" customHeight="1">
      <c r="A2636" s="429"/>
      <c r="B2636" s="429"/>
      <c r="C2636" s="474"/>
      <c r="D2636" s="502"/>
      <c r="E2636" s="502"/>
      <c r="F2636" s="502"/>
      <c r="G2636" s="502"/>
      <c r="H2636" s="502"/>
      <c r="I2636" s="502"/>
      <c r="J2636" s="512"/>
      <c r="L2636" s="435"/>
      <c r="M2636" s="435"/>
      <c r="O2636" s="381"/>
      <c r="P2636" s="380"/>
      <c r="Q2636" s="429"/>
      <c r="R2636" s="432" t="str">
        <f>R2635</f>
        <v>DELETE</v>
      </c>
      <c r="S2636" s="416"/>
      <c r="T2636" s="416"/>
      <c r="U2636" s="416"/>
      <c r="V2636" s="416"/>
      <c r="W2636" s="416"/>
      <c r="X2636" s="416"/>
      <c r="Y2636" s="416"/>
      <c r="Z2636" s="416"/>
      <c r="AA2636" s="416"/>
      <c r="AB2636" s="422"/>
      <c r="AC2636" s="433"/>
      <c r="AD2636" s="416"/>
      <c r="AE2636" s="416"/>
      <c r="AF2636" s="416"/>
      <c r="AG2636" s="416"/>
      <c r="AH2636" s="416"/>
      <c r="AI2636" s="416"/>
      <c r="AJ2636" s="416"/>
      <c r="AK2636" s="416"/>
      <c r="AL2636" s="290"/>
      <c r="AM2636" s="290"/>
      <c r="AN2636" s="290"/>
      <c r="AO2636" s="290"/>
    </row>
    <row r="2637" spans="1:41" s="378" customFormat="1" ht="9" customHeight="1">
      <c r="A2637" s="429"/>
      <c r="B2637" s="429"/>
      <c r="C2637" s="474"/>
      <c r="D2637" s="502"/>
      <c r="E2637" s="502"/>
      <c r="F2637" s="502"/>
      <c r="G2637" s="502"/>
      <c r="H2637" s="502"/>
      <c r="I2637" s="502"/>
      <c r="J2637" s="512"/>
      <c r="L2637" s="435"/>
      <c r="M2637" s="435"/>
      <c r="O2637" s="480"/>
      <c r="P2637" s="380"/>
      <c r="Q2637" s="429"/>
      <c r="R2637" s="432" t="str">
        <f>R2636</f>
        <v>DELETE</v>
      </c>
      <c r="S2637" s="416"/>
      <c r="T2637" s="416"/>
      <c r="U2637" s="416"/>
      <c r="V2637" s="416"/>
      <c r="W2637" s="416"/>
      <c r="X2637" s="416"/>
      <c r="Y2637" s="416"/>
      <c r="Z2637" s="416"/>
      <c r="AA2637" s="416"/>
      <c r="AB2637" s="422"/>
      <c r="AC2637" s="433"/>
      <c r="AD2637" s="416"/>
      <c r="AE2637" s="416"/>
      <c r="AF2637" s="416"/>
      <c r="AG2637" s="416"/>
      <c r="AH2637" s="416"/>
      <c r="AI2637" s="416"/>
      <c r="AJ2637" s="416"/>
      <c r="AK2637" s="416"/>
      <c r="AL2637" s="290"/>
      <c r="AM2637" s="290"/>
      <c r="AN2637" s="290"/>
      <c r="AO2637" s="290"/>
    </row>
    <row r="2638" spans="1:41" s="378" customFormat="1" ht="36" customHeight="1">
      <c r="A2638" s="429"/>
      <c r="B2638" s="429"/>
      <c r="C2638" s="474"/>
      <c r="D2638" s="502" t="s">
        <v>188</v>
      </c>
      <c r="E2638" s="502"/>
      <c r="F2638" s="502"/>
      <c r="G2638" s="502"/>
      <c r="H2638" s="502"/>
      <c r="I2638" s="502"/>
      <c r="J2638" s="512"/>
      <c r="L2638" s="435"/>
      <c r="M2638" s="435"/>
      <c r="O2638" s="481">
        <f>-TrialBalanceC!I92</f>
        <v>0</v>
      </c>
      <c r="P2638" s="380"/>
      <c r="Q2638" s="429"/>
      <c r="R2638" s="432" t="str">
        <f t="shared" ref="R2638:R2643" si="173">IF(R$2498="DELETE","DELETE",IF(O2638=0,"DELETE"," "))</f>
        <v>DELETE</v>
      </c>
      <c r="S2638" s="416"/>
      <c r="T2638" s="416"/>
      <c r="U2638" s="416"/>
      <c r="V2638" s="416"/>
      <c r="W2638" s="416"/>
      <c r="X2638" s="416"/>
      <c r="Y2638" s="416"/>
      <c r="Z2638" s="416"/>
      <c r="AA2638" s="416"/>
      <c r="AB2638" s="422"/>
      <c r="AC2638" s="433"/>
      <c r="AD2638" s="416"/>
      <c r="AE2638" s="416"/>
      <c r="AF2638" s="416"/>
      <c r="AG2638" s="416"/>
      <c r="AH2638" s="416"/>
      <c r="AI2638" s="416"/>
      <c r="AJ2638" s="416"/>
      <c r="AK2638" s="416"/>
      <c r="AL2638" s="290"/>
      <c r="AM2638" s="290"/>
      <c r="AN2638" s="290"/>
      <c r="AO2638" s="290"/>
    </row>
    <row r="2639" spans="1:41" s="378" customFormat="1" ht="36" customHeight="1">
      <c r="A2639" s="429"/>
      <c r="B2639" s="429"/>
      <c r="C2639" s="474"/>
      <c r="D2639" s="502" t="s">
        <v>449</v>
      </c>
      <c r="E2639" s="502"/>
      <c r="F2639" s="502"/>
      <c r="G2639" s="502"/>
      <c r="H2639" s="502"/>
      <c r="I2639" s="502"/>
      <c r="J2639" s="512"/>
      <c r="L2639" s="435"/>
      <c r="M2639" s="435"/>
      <c r="O2639" s="481">
        <f>-SUM(TrialBalanceC!I89:I90)</f>
        <v>0</v>
      </c>
      <c r="P2639" s="380"/>
      <c r="Q2639" s="429"/>
      <c r="R2639" s="432" t="str">
        <f t="shared" si="173"/>
        <v>DELETE</v>
      </c>
      <c r="S2639" s="416"/>
      <c r="T2639" s="416"/>
      <c r="U2639" s="416"/>
      <c r="V2639" s="416"/>
      <c r="W2639" s="416"/>
      <c r="X2639" s="416"/>
      <c r="Y2639" s="416"/>
      <c r="Z2639" s="416"/>
      <c r="AA2639" s="416"/>
      <c r="AB2639" s="422"/>
      <c r="AC2639" s="433"/>
      <c r="AD2639" s="416"/>
      <c r="AE2639" s="416"/>
      <c r="AF2639" s="416"/>
      <c r="AG2639" s="416"/>
      <c r="AH2639" s="416"/>
      <c r="AI2639" s="416"/>
      <c r="AJ2639" s="416"/>
      <c r="AK2639" s="416"/>
      <c r="AL2639" s="290"/>
      <c r="AM2639" s="290"/>
      <c r="AN2639" s="290"/>
      <c r="AO2639" s="290"/>
    </row>
    <row r="2640" spans="1:41" s="378" customFormat="1" ht="36" customHeight="1">
      <c r="A2640" s="429"/>
      <c r="B2640" s="429"/>
      <c r="C2640" s="474"/>
      <c r="D2640" s="502" t="s">
        <v>450</v>
      </c>
      <c r="E2640" s="502"/>
      <c r="F2640" s="502"/>
      <c r="G2640" s="502"/>
      <c r="H2640" s="502"/>
      <c r="I2640" s="502"/>
      <c r="J2640" s="512"/>
      <c r="L2640" s="435"/>
      <c r="M2640" s="435"/>
      <c r="O2640" s="495">
        <f>-SUM(TrialBalanceC!I84:I87)</f>
        <v>0</v>
      </c>
      <c r="P2640" s="380"/>
      <c r="Q2640" s="429"/>
      <c r="R2640" s="432" t="str">
        <f t="shared" si="173"/>
        <v>DELETE</v>
      </c>
      <c r="S2640" s="416"/>
      <c r="T2640" s="416"/>
      <c r="U2640" s="416"/>
      <c r="V2640" s="416"/>
      <c r="W2640" s="416"/>
      <c r="X2640" s="416"/>
      <c r="Y2640" s="416"/>
      <c r="Z2640" s="416"/>
      <c r="AA2640" s="416"/>
      <c r="AB2640" s="422"/>
      <c r="AC2640" s="433"/>
      <c r="AD2640" s="416"/>
      <c r="AE2640" s="416"/>
      <c r="AF2640" s="416"/>
      <c r="AG2640" s="416"/>
      <c r="AH2640" s="416"/>
      <c r="AI2640" s="416"/>
      <c r="AJ2640" s="416"/>
      <c r="AK2640" s="416"/>
      <c r="AL2640" s="290"/>
      <c r="AM2640" s="290"/>
      <c r="AN2640" s="290"/>
      <c r="AO2640" s="290"/>
    </row>
    <row r="2641" spans="1:41" s="378" customFormat="1" ht="36" customHeight="1">
      <c r="A2641" s="429"/>
      <c r="B2641" s="429"/>
      <c r="C2641" s="474"/>
      <c r="D2641" s="502" t="s">
        <v>190</v>
      </c>
      <c r="E2641" s="502"/>
      <c r="F2641" s="502"/>
      <c r="G2641" s="502"/>
      <c r="H2641" s="502"/>
      <c r="I2641" s="502"/>
      <c r="J2641" s="512"/>
      <c r="L2641" s="435"/>
      <c r="M2641" s="435"/>
      <c r="O2641" s="495">
        <f>-SUM(TrialBalanceC!I93)</f>
        <v>0</v>
      </c>
      <c r="P2641" s="380"/>
      <c r="Q2641" s="429"/>
      <c r="R2641" s="432" t="str">
        <f t="shared" si="173"/>
        <v>DELETE</v>
      </c>
      <c r="S2641" s="416"/>
      <c r="T2641" s="416"/>
      <c r="U2641" s="416"/>
      <c r="V2641" s="416"/>
      <c r="W2641" s="416"/>
      <c r="X2641" s="416"/>
      <c r="Y2641" s="416"/>
      <c r="Z2641" s="416"/>
      <c r="AA2641" s="416"/>
      <c r="AB2641" s="422"/>
      <c r="AC2641" s="433"/>
      <c r="AD2641" s="416"/>
      <c r="AE2641" s="416"/>
      <c r="AF2641" s="416"/>
      <c r="AG2641" s="416"/>
      <c r="AH2641" s="416"/>
      <c r="AI2641" s="416"/>
      <c r="AJ2641" s="416"/>
      <c r="AK2641" s="416"/>
      <c r="AL2641" s="290"/>
      <c r="AM2641" s="290"/>
      <c r="AN2641" s="290"/>
      <c r="AO2641" s="290"/>
    </row>
    <row r="2642" spans="1:41" s="378" customFormat="1" ht="36" customHeight="1">
      <c r="A2642" s="429"/>
      <c r="B2642" s="429"/>
      <c r="C2642" s="474"/>
      <c r="D2642" s="502" t="s">
        <v>466</v>
      </c>
      <c r="E2642" s="502"/>
      <c r="F2642" s="502"/>
      <c r="G2642" s="502"/>
      <c r="H2642" s="502"/>
      <c r="I2642" s="502"/>
      <c r="J2642" s="512"/>
      <c r="L2642" s="435"/>
      <c r="M2642" s="435"/>
      <c r="O2642" s="481">
        <f>IF(TrialBalanceC!I91&lt;0,-TrialBalanceC!I91,0)</f>
        <v>0</v>
      </c>
      <c r="P2642" s="380"/>
      <c r="Q2642" s="429"/>
      <c r="R2642" s="432" t="str">
        <f t="shared" si="173"/>
        <v>DELETE</v>
      </c>
      <c r="S2642" s="416"/>
      <c r="T2642" s="416"/>
      <c r="U2642" s="416"/>
      <c r="V2642" s="416"/>
      <c r="W2642" s="416"/>
      <c r="X2642" s="416"/>
      <c r="Y2642" s="416"/>
      <c r="Z2642" s="416"/>
      <c r="AA2642" s="416"/>
      <c r="AB2642" s="422"/>
      <c r="AC2642" s="433"/>
      <c r="AD2642" s="416"/>
      <c r="AE2642" s="416"/>
      <c r="AF2642" s="416"/>
      <c r="AG2642" s="416"/>
      <c r="AH2642" s="416"/>
      <c r="AI2642" s="416"/>
      <c r="AJ2642" s="416"/>
      <c r="AK2642" s="416"/>
      <c r="AL2642" s="290"/>
      <c r="AM2642" s="290"/>
      <c r="AN2642" s="290"/>
      <c r="AO2642" s="290"/>
    </row>
    <row r="2643" spans="1:41" s="378" customFormat="1" ht="36" customHeight="1">
      <c r="A2643" s="429"/>
      <c r="B2643" s="429"/>
      <c r="C2643" s="474"/>
      <c r="D2643" s="502" t="s">
        <v>332</v>
      </c>
      <c r="E2643" s="502"/>
      <c r="F2643" s="502"/>
      <c r="G2643" s="502"/>
      <c r="H2643" s="502"/>
      <c r="I2643" s="502"/>
      <c r="J2643" s="512"/>
      <c r="L2643" s="435"/>
      <c r="M2643" s="435"/>
      <c r="O2643" s="481">
        <f>-TrialBalanceC!I82</f>
        <v>0</v>
      </c>
      <c r="P2643" s="380"/>
      <c r="Q2643" s="429"/>
      <c r="R2643" s="432" t="str">
        <f t="shared" si="173"/>
        <v>DELETE</v>
      </c>
      <c r="S2643" s="416"/>
      <c r="T2643" s="416"/>
      <c r="U2643" s="416"/>
      <c r="V2643" s="416"/>
      <c r="W2643" s="416"/>
      <c r="X2643" s="416"/>
      <c r="Y2643" s="416"/>
      <c r="Z2643" s="416"/>
      <c r="AA2643" s="416"/>
      <c r="AB2643" s="422"/>
      <c r="AC2643" s="433"/>
      <c r="AD2643" s="416"/>
      <c r="AE2643" s="416"/>
      <c r="AF2643" s="416"/>
      <c r="AG2643" s="416"/>
      <c r="AH2643" s="416"/>
      <c r="AI2643" s="416"/>
      <c r="AJ2643" s="416"/>
      <c r="AK2643" s="416"/>
      <c r="AL2643" s="290"/>
      <c r="AM2643" s="290"/>
      <c r="AN2643" s="290"/>
      <c r="AO2643" s="290"/>
    </row>
    <row r="2644" spans="1:41" s="378" customFormat="1" ht="9" customHeight="1">
      <c r="A2644" s="429"/>
      <c r="B2644" s="429"/>
      <c r="C2644" s="474"/>
      <c r="D2644" s="502"/>
      <c r="E2644" s="502"/>
      <c r="F2644" s="502"/>
      <c r="G2644" s="502"/>
      <c r="H2644" s="502"/>
      <c r="I2644" s="502"/>
      <c r="J2644" s="512"/>
      <c r="L2644" s="435"/>
      <c r="M2644" s="435"/>
      <c r="O2644" s="482"/>
      <c r="P2644" s="380"/>
      <c r="Q2644" s="429"/>
      <c r="R2644" s="432" t="str">
        <f>R2635</f>
        <v>DELETE</v>
      </c>
      <c r="S2644" s="416"/>
      <c r="T2644" s="416"/>
      <c r="U2644" s="416"/>
      <c r="V2644" s="416"/>
      <c r="W2644" s="416"/>
      <c r="X2644" s="416"/>
      <c r="Y2644" s="416"/>
      <c r="Z2644" s="416"/>
      <c r="AA2644" s="416"/>
      <c r="AB2644" s="422"/>
      <c r="AC2644" s="433"/>
      <c r="AD2644" s="416"/>
      <c r="AE2644" s="416"/>
      <c r="AF2644" s="416"/>
      <c r="AG2644" s="416"/>
      <c r="AH2644" s="416"/>
      <c r="AI2644" s="416"/>
      <c r="AJ2644" s="416"/>
      <c r="AK2644" s="416"/>
      <c r="AL2644" s="290"/>
      <c r="AM2644" s="290"/>
      <c r="AN2644" s="290"/>
      <c r="AO2644" s="290"/>
    </row>
    <row r="2645" spans="1:41" s="378" customFormat="1" ht="9" customHeight="1">
      <c r="A2645" s="429"/>
      <c r="B2645" s="429"/>
      <c r="C2645" s="474"/>
      <c r="D2645" s="502"/>
      <c r="E2645" s="502"/>
      <c r="F2645" s="502"/>
      <c r="G2645" s="502"/>
      <c r="H2645" s="502"/>
      <c r="I2645" s="502"/>
      <c r="J2645" s="512"/>
      <c r="L2645" s="435"/>
      <c r="M2645" s="435"/>
      <c r="O2645" s="384"/>
      <c r="P2645" s="380"/>
      <c r="Q2645" s="429"/>
      <c r="R2645" s="432" t="str">
        <f>R2644</f>
        <v>DELETE</v>
      </c>
      <c r="S2645" s="416"/>
      <c r="T2645" s="416"/>
      <c r="U2645" s="416"/>
      <c r="V2645" s="416"/>
      <c r="W2645" s="416"/>
      <c r="X2645" s="416"/>
      <c r="Y2645" s="416"/>
      <c r="Z2645" s="416"/>
      <c r="AA2645" s="416"/>
      <c r="AB2645" s="422"/>
      <c r="AC2645" s="433"/>
      <c r="AD2645" s="416"/>
      <c r="AE2645" s="416"/>
      <c r="AF2645" s="416"/>
      <c r="AG2645" s="416"/>
      <c r="AH2645" s="416"/>
      <c r="AI2645" s="416"/>
      <c r="AJ2645" s="416"/>
      <c r="AK2645" s="416"/>
      <c r="AL2645" s="290"/>
      <c r="AM2645" s="290"/>
      <c r="AN2645" s="290"/>
      <c r="AO2645" s="290"/>
    </row>
    <row r="2646" spans="1:41" s="378" customFormat="1" ht="9" customHeight="1">
      <c r="A2646" s="429"/>
      <c r="B2646" s="429"/>
      <c r="C2646" s="474"/>
      <c r="D2646" s="502"/>
      <c r="E2646" s="502"/>
      <c r="F2646" s="502"/>
      <c r="G2646" s="502"/>
      <c r="H2646" s="502"/>
      <c r="I2646" s="502"/>
      <c r="J2646" s="512"/>
      <c r="L2646" s="435"/>
      <c r="M2646" s="435"/>
      <c r="O2646" s="381"/>
      <c r="P2646" s="380"/>
      <c r="Q2646" s="429"/>
      <c r="R2646" s="432" t="str">
        <f>R2645</f>
        <v>DELETE</v>
      </c>
      <c r="S2646" s="416"/>
      <c r="T2646" s="416"/>
      <c r="U2646" s="416"/>
      <c r="V2646" s="416"/>
      <c r="W2646" s="416"/>
      <c r="X2646" s="416"/>
      <c r="Y2646" s="416"/>
      <c r="Z2646" s="416"/>
      <c r="AA2646" s="416"/>
      <c r="AB2646" s="422"/>
      <c r="AC2646" s="433"/>
      <c r="AD2646" s="416"/>
      <c r="AE2646" s="416"/>
      <c r="AF2646" s="416"/>
      <c r="AG2646" s="416"/>
      <c r="AH2646" s="416"/>
      <c r="AI2646" s="416"/>
      <c r="AJ2646" s="416"/>
      <c r="AK2646" s="416"/>
      <c r="AL2646" s="290"/>
      <c r="AM2646" s="290"/>
      <c r="AN2646" s="290"/>
      <c r="AO2646" s="290"/>
    </row>
    <row r="2647" spans="1:41" s="378" customFormat="1" ht="36" customHeight="1">
      <c r="A2647" s="429"/>
      <c r="B2647" s="429"/>
      <c r="C2647" s="474"/>
      <c r="D2647" s="502"/>
      <c r="E2647" s="502"/>
      <c r="F2647" s="502"/>
      <c r="G2647" s="502"/>
      <c r="H2647" s="502"/>
      <c r="I2647" s="502"/>
      <c r="J2647" s="512"/>
      <c r="L2647" s="435"/>
      <c r="M2647" s="435"/>
      <c r="O2647" s="381">
        <f>SUM(S2510:S2644)</f>
        <v>0</v>
      </c>
      <c r="P2647" s="380"/>
      <c r="Q2647" s="429"/>
      <c r="R2647" s="432" t="str">
        <f>R2646</f>
        <v>DELETE</v>
      </c>
      <c r="S2647" s="416"/>
      <c r="T2647" s="416"/>
      <c r="U2647" s="416"/>
      <c r="V2647" s="416"/>
      <c r="W2647" s="416"/>
      <c r="X2647" s="416"/>
      <c r="Y2647" s="416"/>
      <c r="Z2647" s="416"/>
      <c r="AA2647" s="416"/>
      <c r="AB2647" s="422"/>
      <c r="AC2647" s="433"/>
      <c r="AD2647" s="416"/>
      <c r="AE2647" s="416"/>
      <c r="AF2647" s="416"/>
      <c r="AG2647" s="416"/>
      <c r="AH2647" s="416"/>
      <c r="AI2647" s="416"/>
      <c r="AJ2647" s="416"/>
      <c r="AK2647" s="416"/>
      <c r="AL2647" s="290"/>
      <c r="AM2647" s="290"/>
      <c r="AN2647" s="290"/>
      <c r="AO2647" s="290"/>
    </row>
    <row r="2648" spans="1:41" s="378" customFormat="1" ht="36" customHeight="1">
      <c r="A2648" s="429"/>
      <c r="B2648" s="429"/>
      <c r="C2648" s="474"/>
      <c r="D2648" s="502"/>
      <c r="E2648" s="502"/>
      <c r="F2648" s="502"/>
      <c r="G2648" s="502"/>
      <c r="H2648" s="502"/>
      <c r="I2648" s="502"/>
      <c r="J2648" s="512"/>
      <c r="L2648" s="435"/>
      <c r="M2648" s="435"/>
      <c r="O2648" s="381"/>
      <c r="P2648" s="380"/>
      <c r="Q2648" s="429"/>
      <c r="R2648" s="432" t="str">
        <f>R2647</f>
        <v>DELETE</v>
      </c>
      <c r="S2648" s="416"/>
      <c r="T2648" s="416"/>
      <c r="U2648" s="416"/>
      <c r="V2648" s="416"/>
      <c r="W2648" s="416"/>
      <c r="X2648" s="416"/>
      <c r="Y2648" s="416"/>
      <c r="Z2648" s="416"/>
      <c r="AA2648" s="416"/>
      <c r="AB2648" s="422"/>
      <c r="AC2648" s="433"/>
      <c r="AD2648" s="416"/>
      <c r="AE2648" s="416"/>
      <c r="AF2648" s="416"/>
      <c r="AG2648" s="416"/>
      <c r="AH2648" s="416"/>
      <c r="AI2648" s="416"/>
      <c r="AJ2648" s="416"/>
      <c r="AK2648" s="416"/>
      <c r="AL2648" s="290"/>
      <c r="AM2648" s="290"/>
      <c r="AN2648" s="290"/>
      <c r="AO2648" s="290"/>
    </row>
    <row r="2649" spans="1:41" s="378" customFormat="1" ht="36" customHeight="1">
      <c r="A2649" s="429"/>
      <c r="B2649" s="429"/>
      <c r="D2649" s="502" t="s">
        <v>1049</v>
      </c>
      <c r="E2649" s="502"/>
      <c r="F2649" s="502"/>
      <c r="G2649" s="502"/>
      <c r="H2649" s="502"/>
      <c r="I2649" s="502"/>
      <c r="J2649" s="512"/>
      <c r="K2649" s="378">
        <f>FS!B669</f>
        <v>5</v>
      </c>
      <c r="L2649" s="435"/>
      <c r="M2649" s="435"/>
      <c r="O2649" s="381">
        <f>SUM(TrialBalanceC!I140:I150)</f>
        <v>0</v>
      </c>
      <c r="P2649" s="380"/>
      <c r="Q2649" s="429"/>
      <c r="R2649" s="432" t="str">
        <f t="shared" ref="R2649" si="174">IF(R$2498="DELETE","DELETE",IF(O2649=0,"DELETE"," "))</f>
        <v>DELETE</v>
      </c>
      <c r="S2649" s="419">
        <f>-O2649</f>
        <v>0</v>
      </c>
      <c r="T2649" s="419"/>
      <c r="U2649" s="419"/>
      <c r="V2649" s="419"/>
      <c r="W2649" s="419"/>
      <c r="X2649" s="419"/>
      <c r="Y2649" s="416"/>
      <c r="Z2649" s="416"/>
      <c r="AA2649" s="416"/>
      <c r="AB2649" s="422"/>
      <c r="AC2649" s="433"/>
      <c r="AD2649" s="416"/>
      <c r="AE2649" s="416"/>
      <c r="AF2649" s="416"/>
      <c r="AG2649" s="416"/>
      <c r="AH2649" s="416"/>
      <c r="AI2649" s="416"/>
      <c r="AJ2649" s="416"/>
      <c r="AK2649" s="416"/>
      <c r="AL2649" s="290"/>
      <c r="AM2649" s="290"/>
      <c r="AN2649" s="290"/>
      <c r="AO2649" s="290"/>
    </row>
    <row r="2650" spans="1:41" s="378" customFormat="1" ht="9" customHeight="1">
      <c r="A2650" s="429"/>
      <c r="B2650" s="429"/>
      <c r="C2650" s="474"/>
      <c r="D2650" s="502"/>
      <c r="E2650" s="502"/>
      <c r="F2650" s="502"/>
      <c r="G2650" s="502"/>
      <c r="H2650" s="502"/>
      <c r="I2650" s="502"/>
      <c r="J2650" s="512"/>
      <c r="L2650" s="435"/>
      <c r="M2650" s="435"/>
      <c r="O2650" s="384"/>
      <c r="P2650" s="380"/>
      <c r="Q2650" s="429"/>
      <c r="R2650" s="432" t="str">
        <f t="shared" ref="R2650:R2658" si="175">R$2498</f>
        <v>DELETE</v>
      </c>
      <c r="S2650" s="416"/>
      <c r="T2650" s="416"/>
      <c r="U2650" s="416"/>
      <c r="V2650" s="416"/>
      <c r="W2650" s="416"/>
      <c r="X2650" s="416"/>
      <c r="Y2650" s="416"/>
      <c r="Z2650" s="416"/>
      <c r="AA2650" s="416"/>
      <c r="AB2650" s="422"/>
      <c r="AC2650" s="433"/>
      <c r="AD2650" s="416"/>
      <c r="AE2650" s="416"/>
      <c r="AF2650" s="416"/>
      <c r="AG2650" s="416"/>
      <c r="AH2650" s="416"/>
      <c r="AI2650" s="416"/>
      <c r="AJ2650" s="416"/>
      <c r="AK2650" s="416"/>
      <c r="AL2650" s="290"/>
      <c r="AM2650" s="290"/>
      <c r="AN2650" s="290"/>
      <c r="AO2650" s="290"/>
    </row>
    <row r="2651" spans="1:41" s="378" customFormat="1" ht="9" customHeight="1">
      <c r="A2651" s="429"/>
      <c r="B2651" s="429"/>
      <c r="C2651" s="474"/>
      <c r="D2651" s="502"/>
      <c r="E2651" s="502"/>
      <c r="F2651" s="502"/>
      <c r="G2651" s="502"/>
      <c r="H2651" s="502"/>
      <c r="I2651" s="502"/>
      <c r="J2651" s="512"/>
      <c r="L2651" s="435"/>
      <c r="M2651" s="435"/>
      <c r="O2651" s="381"/>
      <c r="P2651" s="380"/>
      <c r="Q2651" s="429"/>
      <c r="R2651" s="432" t="str">
        <f t="shared" si="175"/>
        <v>DELETE</v>
      </c>
      <c r="S2651" s="416"/>
      <c r="T2651" s="416"/>
      <c r="U2651" s="416"/>
      <c r="V2651" s="416"/>
      <c r="W2651" s="416"/>
      <c r="X2651" s="416"/>
      <c r="Y2651" s="416"/>
      <c r="Z2651" s="416"/>
      <c r="AA2651" s="416"/>
      <c r="AB2651" s="422"/>
      <c r="AC2651" s="433"/>
      <c r="AD2651" s="416"/>
      <c r="AE2651" s="416"/>
      <c r="AF2651" s="416"/>
      <c r="AG2651" s="416"/>
      <c r="AH2651" s="416"/>
      <c r="AI2651" s="416"/>
      <c r="AJ2651" s="416"/>
      <c r="AK2651" s="416"/>
      <c r="AL2651" s="290"/>
      <c r="AM2651" s="290"/>
      <c r="AN2651" s="290"/>
      <c r="AO2651" s="290"/>
    </row>
    <row r="2652" spans="1:41" s="378" customFormat="1" ht="36.75" customHeight="1">
      <c r="A2652" s="429"/>
      <c r="B2652" s="429"/>
      <c r="D2652" s="518" t="str">
        <f>IF(O2652&lt;0,"Net loss for the year","Net profit for the year")</f>
        <v>Net profit for the year</v>
      </c>
      <c r="E2652" s="502"/>
      <c r="F2652" s="502"/>
      <c r="G2652" s="502"/>
      <c r="H2652" s="502"/>
      <c r="I2652" s="502"/>
      <c r="J2652" s="512"/>
      <c r="L2652" s="435"/>
      <c r="M2652" s="435"/>
      <c r="O2652" s="381">
        <f>SUM(S2510:S2651)</f>
        <v>0</v>
      </c>
      <c r="P2652" s="380"/>
      <c r="Q2652" s="429"/>
      <c r="R2652" s="432" t="str">
        <f t="shared" si="175"/>
        <v>DELETE</v>
      </c>
      <c r="S2652" s="416"/>
      <c r="T2652" s="416"/>
      <c r="U2652" s="416"/>
      <c r="V2652" s="416" t="b">
        <f>O2652=FS!M1546</f>
        <v>1</v>
      </c>
      <c r="W2652" s="416"/>
      <c r="X2652" s="416"/>
      <c r="Y2652" s="416"/>
      <c r="Z2652" s="416"/>
      <c r="AA2652" s="416"/>
      <c r="AB2652" s="422"/>
      <c r="AC2652" s="433"/>
      <c r="AD2652" s="416"/>
      <c r="AE2652" s="416"/>
      <c r="AF2652" s="416"/>
      <c r="AG2652" s="416"/>
      <c r="AH2652" s="416"/>
      <c r="AI2652" s="416"/>
      <c r="AJ2652" s="416"/>
      <c r="AK2652" s="416"/>
      <c r="AL2652" s="290"/>
      <c r="AM2652" s="290"/>
      <c r="AN2652" s="290"/>
      <c r="AO2652" s="290"/>
    </row>
    <row r="2653" spans="1:41" s="378" customFormat="1" ht="9" customHeight="1" thickBot="1">
      <c r="A2653" s="429"/>
      <c r="B2653" s="429"/>
      <c r="C2653" s="474"/>
      <c r="D2653" s="502"/>
      <c r="E2653" s="502"/>
      <c r="F2653" s="502"/>
      <c r="G2653" s="502"/>
      <c r="H2653" s="502"/>
      <c r="I2653" s="502"/>
      <c r="J2653" s="512"/>
      <c r="L2653" s="435"/>
      <c r="M2653" s="435"/>
      <c r="O2653" s="385"/>
      <c r="P2653" s="380"/>
      <c r="Q2653" s="429"/>
      <c r="R2653" s="432" t="str">
        <f t="shared" si="175"/>
        <v>DELETE</v>
      </c>
      <c r="S2653" s="416"/>
      <c r="T2653" s="416"/>
      <c r="U2653" s="416"/>
      <c r="V2653" s="416"/>
      <c r="W2653" s="416"/>
      <c r="X2653" s="416"/>
      <c r="Y2653" s="416"/>
      <c r="Z2653" s="416"/>
      <c r="AA2653" s="416"/>
      <c r="AB2653" s="422"/>
      <c r="AC2653" s="433"/>
      <c r="AD2653" s="416"/>
      <c r="AE2653" s="416"/>
      <c r="AF2653" s="416"/>
      <c r="AG2653" s="416"/>
      <c r="AH2653" s="416"/>
      <c r="AI2653" s="416"/>
      <c r="AJ2653" s="416"/>
      <c r="AK2653" s="416"/>
      <c r="AL2653" s="290"/>
      <c r="AM2653" s="290"/>
      <c r="AN2653" s="290"/>
      <c r="AO2653" s="290"/>
    </row>
    <row r="2654" spans="1:41" s="378" customFormat="1" ht="9" customHeight="1" thickTop="1">
      <c r="A2654" s="429"/>
      <c r="B2654" s="429"/>
      <c r="C2654" s="474"/>
      <c r="D2654" s="502"/>
      <c r="E2654" s="502"/>
      <c r="F2654" s="502"/>
      <c r="G2654" s="502"/>
      <c r="H2654" s="502"/>
      <c r="I2654" s="502"/>
      <c r="J2654" s="512"/>
      <c r="L2654" s="435"/>
      <c r="M2654" s="435"/>
      <c r="O2654" s="399"/>
      <c r="P2654" s="380"/>
      <c r="Q2654" s="429"/>
      <c r="R2654" s="432" t="str">
        <f t="shared" si="175"/>
        <v>DELETE</v>
      </c>
      <c r="S2654" s="416"/>
      <c r="T2654" s="416"/>
      <c r="U2654" s="416"/>
      <c r="V2654" s="416"/>
      <c r="W2654" s="416"/>
      <c r="X2654" s="416"/>
      <c r="Y2654" s="416"/>
      <c r="Z2654" s="416"/>
      <c r="AA2654" s="416"/>
      <c r="AB2654" s="422"/>
      <c r="AC2654" s="433"/>
      <c r="AD2654" s="416"/>
      <c r="AE2654" s="416"/>
      <c r="AF2654" s="416"/>
      <c r="AG2654" s="416"/>
      <c r="AH2654" s="416"/>
      <c r="AI2654" s="416"/>
      <c r="AJ2654" s="416"/>
      <c r="AK2654" s="416"/>
      <c r="AL2654" s="290"/>
      <c r="AM2654" s="290"/>
      <c r="AN2654" s="290"/>
      <c r="AO2654" s="290"/>
    </row>
    <row r="2655" spans="1:41" s="378" customFormat="1" ht="36" customHeight="1">
      <c r="A2655" s="429"/>
      <c r="B2655" s="429"/>
      <c r="C2655" s="474"/>
      <c r="D2655" s="502"/>
      <c r="E2655" s="502"/>
      <c r="F2655" s="502"/>
      <c r="G2655" s="502"/>
      <c r="H2655" s="502"/>
      <c r="I2655" s="502"/>
      <c r="J2655" s="512"/>
      <c r="L2655" s="435"/>
      <c r="M2655" s="435"/>
      <c r="O2655" s="381"/>
      <c r="P2655" s="380"/>
      <c r="Q2655" s="429"/>
      <c r="R2655" s="432" t="str">
        <f t="shared" si="175"/>
        <v>DELETE</v>
      </c>
      <c r="S2655" s="416"/>
      <c r="T2655" s="416"/>
      <c r="U2655" s="416"/>
      <c r="V2655" s="416"/>
      <c r="W2655" s="416"/>
      <c r="X2655" s="416"/>
      <c r="Y2655" s="416"/>
      <c r="Z2655" s="416"/>
      <c r="AA2655" s="416"/>
      <c r="AB2655" s="422"/>
      <c r="AC2655" s="433"/>
      <c r="AD2655" s="416"/>
      <c r="AE2655" s="416"/>
      <c r="AF2655" s="416"/>
      <c r="AG2655" s="416"/>
      <c r="AH2655" s="416"/>
      <c r="AI2655" s="416"/>
      <c r="AJ2655" s="416"/>
      <c r="AK2655" s="416"/>
      <c r="AL2655" s="290"/>
      <c r="AM2655" s="290"/>
      <c r="AN2655" s="290"/>
      <c r="AO2655" s="290"/>
    </row>
    <row r="2656" spans="1:41" s="378" customFormat="1" ht="36" customHeight="1">
      <c r="A2656" s="429"/>
      <c r="B2656" s="429"/>
      <c r="C2656" s="474"/>
      <c r="D2656" s="502"/>
      <c r="E2656" s="502"/>
      <c r="F2656" s="502"/>
      <c r="G2656" s="502"/>
      <c r="H2656" s="502"/>
      <c r="I2656" s="502"/>
      <c r="J2656" s="512"/>
      <c r="M2656" s="381"/>
      <c r="N2656" s="381"/>
      <c r="O2656" s="381"/>
      <c r="P2656" s="380"/>
      <c r="Q2656" s="429"/>
      <c r="R2656" s="432" t="str">
        <f t="shared" si="175"/>
        <v>DELETE</v>
      </c>
      <c r="S2656" s="416"/>
      <c r="T2656" s="416"/>
      <c r="U2656" s="416"/>
      <c r="V2656" s="416"/>
      <c r="W2656" s="416"/>
      <c r="X2656" s="416"/>
      <c r="Y2656" s="416"/>
      <c r="Z2656" s="416"/>
      <c r="AA2656" s="416"/>
      <c r="AB2656" s="422"/>
      <c r="AC2656" s="433"/>
      <c r="AD2656" s="416"/>
      <c r="AE2656" s="416"/>
      <c r="AF2656" s="416"/>
      <c r="AG2656" s="416"/>
      <c r="AH2656" s="416"/>
      <c r="AI2656" s="416"/>
      <c r="AJ2656" s="416"/>
      <c r="AK2656" s="416"/>
      <c r="AL2656" s="290"/>
      <c r="AM2656" s="290"/>
      <c r="AN2656" s="290"/>
      <c r="AO2656" s="290"/>
    </row>
    <row r="2657" spans="1:41" s="378" customFormat="1" ht="36" customHeight="1">
      <c r="A2657" s="429"/>
      <c r="B2657" s="429"/>
      <c r="C2657" s="437"/>
      <c r="D2657" s="502"/>
      <c r="E2657" s="502"/>
      <c r="F2657" s="502"/>
      <c r="G2657" s="502"/>
      <c r="H2657" s="502"/>
      <c r="I2657" s="502"/>
      <c r="J2657" s="502"/>
      <c r="K2657" s="429"/>
      <c r="L2657" s="429"/>
      <c r="M2657" s="455"/>
      <c r="N2657" s="455"/>
      <c r="O2657" s="455"/>
      <c r="P2657" s="453"/>
      <c r="Q2657" s="429"/>
      <c r="R2657" s="432" t="str">
        <f t="shared" si="175"/>
        <v>DELETE</v>
      </c>
      <c r="S2657" s="416"/>
      <c r="T2657" s="416"/>
      <c r="U2657" s="416"/>
      <c r="V2657" s="416"/>
      <c r="W2657" s="416"/>
      <c r="X2657" s="416"/>
      <c r="Y2657" s="416"/>
      <c r="Z2657" s="416"/>
      <c r="AA2657" s="416"/>
      <c r="AB2657" s="422"/>
      <c r="AC2657" s="433"/>
      <c r="AD2657" s="416"/>
      <c r="AE2657" s="416"/>
      <c r="AF2657" s="416"/>
      <c r="AG2657" s="416"/>
      <c r="AH2657" s="416"/>
      <c r="AI2657" s="416"/>
      <c r="AJ2657" s="416"/>
      <c r="AK2657" s="416"/>
      <c r="AL2657" s="290"/>
      <c r="AM2657" s="290"/>
      <c r="AN2657" s="290"/>
      <c r="AO2657" s="290"/>
    </row>
    <row r="2658" spans="1:41" s="378" customFormat="1" ht="36" customHeight="1">
      <c r="A2658" s="429"/>
      <c r="B2658" s="429"/>
      <c r="C2658" s="437"/>
      <c r="D2658" s="502"/>
      <c r="E2658" s="502"/>
      <c r="F2658" s="502"/>
      <c r="G2658" s="502"/>
      <c r="H2658" s="502"/>
      <c r="I2658" s="502"/>
      <c r="J2658" s="502"/>
      <c r="K2658" s="429"/>
      <c r="L2658" s="429"/>
      <c r="M2658" s="449"/>
      <c r="N2658" s="449"/>
      <c r="O2658" s="449"/>
      <c r="P2658" s="431"/>
      <c r="Q2658" s="429"/>
      <c r="R2658" s="432" t="str">
        <f t="shared" si="175"/>
        <v>DELETE</v>
      </c>
      <c r="S2658" s="416"/>
      <c r="T2658" s="416"/>
      <c r="U2658" s="416"/>
      <c r="V2658" s="416"/>
      <c r="W2658" s="416"/>
      <c r="X2658" s="416"/>
      <c r="Y2658" s="416"/>
      <c r="Z2658" s="416"/>
      <c r="AA2658" s="416"/>
      <c r="AB2658" s="422"/>
      <c r="AC2658" s="433"/>
      <c r="AD2658" s="416"/>
      <c r="AE2658" s="416"/>
      <c r="AF2658" s="416"/>
      <c r="AG2658" s="416"/>
      <c r="AH2658" s="416"/>
      <c r="AI2658" s="416"/>
      <c r="AJ2658" s="416"/>
      <c r="AK2658" s="416"/>
      <c r="AL2658" s="290"/>
      <c r="AM2658" s="290"/>
      <c r="AN2658" s="290"/>
      <c r="AO2658" s="290"/>
    </row>
  </sheetData>
  <sheetProtection algorithmName="SHA-512" hashValue="GeOiCH7oZ2ZZqlj26msNt6k7cuy7jyZ8IIl4/zdr+B0j963zsokdKPc85Ovg/swcium7eaJKItMZeTyajji+Xw==" saltValue="BCOhN2LCsG42zPTmL++l1Q==" spinCount="100000" sheet="1" formatColumns="0" formatRows="0" insertRows="0"/>
  <mergeCells count="21">
    <mergeCell ref="F737:G737"/>
    <mergeCell ref="F758:G758"/>
    <mergeCell ref="F780:G780"/>
    <mergeCell ref="F805:G805"/>
    <mergeCell ref="F812:G812"/>
    <mergeCell ref="L1606:N1606"/>
    <mergeCell ref="O1606:P1606"/>
    <mergeCell ref="L1607:N1607"/>
    <mergeCell ref="O1607:P1607"/>
    <mergeCell ref="I1126:J1126"/>
    <mergeCell ref="K1126:L1126"/>
    <mergeCell ref="M1126:N1126"/>
    <mergeCell ref="D214:Q219"/>
    <mergeCell ref="D239:H239"/>
    <mergeCell ref="V1:X1"/>
    <mergeCell ref="J191:K191"/>
    <mergeCell ref="A16:Q16"/>
    <mergeCell ref="A18:Q18"/>
    <mergeCell ref="A20:Q20"/>
    <mergeCell ref="D162:Q166"/>
    <mergeCell ref="D175:Q177"/>
  </mergeCells>
  <hyperlinks>
    <hyperlink ref="O1529" r:id="rId1" display="-@sum(TrialBalance!A67:A70" xr:uid="{76FA79F5-5373-4A6D-A904-0FCC7FDAC8AA}"/>
    <hyperlink ref="D275" r:id="rId2" display="=@IF(U501+V501=1,&quot;GROSS PROFIT/(LOSS)&quot;,IF((U501+V501=2),&quot;GROSS PROFIT&quot;,&quot;GROSS LOSS&quot;))" xr:uid="{17433743-5C50-488D-BAF7-6DFF93D2D9A7}"/>
    <hyperlink ref="D265" r:id="rId3" display="=@IF(U501+V501=1,&quot;GROSS PROFIT/(LOSS)&quot;,IF((U501+V501=2),&quot;GROSS PROFIT&quot;,&quot;GROSS LOSS&quot;))" xr:uid="{9ED43471-3641-47DE-BC3C-0CB73BAF53C2}"/>
    <hyperlink ref="D283" r:id="rId4" display="=@IF(U501+V501=1,&quot;GROSS PROFIT/(LOSS)&quot;,IF((U501+V501=2),&quot;GROSS PROFIT&quot;,&quot;GROSS LOSS&quot;))" xr:uid="{781CB625-CF66-4F2E-9387-2C9968A61C85}"/>
    <hyperlink ref="D1415" r:id="rId5" display="=@IF(U501+V501=1,&quot;GROSS PROFIT/(LOSS)&quot;,IF((U501+V501=2),&quot;GROSS PROFIT&quot;,&quot;GROSS LOSS&quot;))" xr:uid="{DF62E5D2-ED25-416E-8F7B-7B22F8F0F368}"/>
    <hyperlink ref="D1464" r:id="rId6" display="=@IF(U501+V501=1,&quot;GROSS PROFIT/(LOSS)&quot;,IF((U501+V501=2),&quot;GROSS PROFIT&quot;,&quot;GROSS LOSS&quot;))" xr:uid="{0A461760-6F9B-4544-9903-911C2B09C8A1}"/>
    <hyperlink ref="D1480" r:id="rId7" display="=@IF(U501+V501=1,&quot;GROSS PROFIT/(LOSS)&quot;,IF((U501+V501=2),&quot;GROSS PROFIT&quot;,&quot;GROSS LOSS&quot;))" xr:uid="{FDC08140-F490-429A-BB01-5E99A26657D3}"/>
    <hyperlink ref="D1522" r:id="rId8" display="=@IF(U501+V501=1,&quot;GROSS PROFIT/(LOSS)&quot;,IF((U501+V501=2),&quot;GROSS PROFIT&quot;,&quot;GROSS LOSS&quot;))" xr:uid="{5C7AE4A9-EAB5-45F6-A021-B5A86982F1A7}"/>
    <hyperlink ref="D1541" r:id="rId9" display="=@IF(U501+V501=1,&quot;GROSS PROFIT/(LOSS)&quot;,IF((U501+V501=2),&quot;GROSS PROFIT&quot;,&quot;GROSS LOSS&quot;))" xr:uid="{4D043893-CE7D-4A1E-A570-4EDA35844B52}"/>
    <hyperlink ref="D1549" r:id="rId10" display="=@IF(U501+V501=1,&quot;GROSS PROFIT/(LOSS)&quot;,IF((U501+V501=2),&quot;GROSS PROFIT&quot;,&quot;GROSS LOSS&quot;))" xr:uid="{2C7AC194-831D-49A9-91E8-1F4404F4D385}"/>
    <hyperlink ref="C523" r:id="rId11" display="=@IF(U501+V501=1,&quot;GROSS PROFIT/(LOSS)&quot;,IF((U501+V501=2),&quot;GROSS PROFIT&quot;,&quot;GROSS LOSS&quot;))" xr:uid="{B1386DC6-CB34-491C-840E-AC61A3E9ECAA}"/>
    <hyperlink ref="C1354" r:id="rId12" display="=@IF(U501+V501=1,&quot;GROSS PROFIT/(LOSS)&quot;,IF((U501+V501=2),&quot;GROSS PROFIT&quot;,&quot;GROSS LOSS&quot;))" xr:uid="{71E51403-749F-44DD-AC68-CC5EA03EC375}"/>
    <hyperlink ref="M1529" r:id="rId13" display="-@sum(TrialBalance!A67:A70" xr:uid="{4E14B1E2-5805-41AD-BDBF-AD79F538BDE2}"/>
    <hyperlink ref="C1357" r:id="rId14" display="=@IF(U501+V501=1,&quot;GROSS PROFIT/(LOSS)&quot;,IF((U501+V501=2),&quot;GROSS PROFIT&quot;,&quot;GROSS LOSS&quot;))" xr:uid="{7DFBFEA4-FF01-433F-A61F-E8ACE99BDD30}"/>
    <hyperlink ref="M262" r:id="rId15" display="-@sum(TrialBalance!A8:A22" xr:uid="{E13072B8-1056-46D2-8656-50DB7DDA2D1A}"/>
    <hyperlink ref="M269" r:id="rId16" display="-@sum(TrialBalance!A23:A63" xr:uid="{A3BC7A96-D517-4BB7-86CE-E2637C87A24F}"/>
    <hyperlink ref="M271" r:id="rId17" display="-@sum(TrialBalance!A77:A111" xr:uid="{503DF122-ADB0-4AFE-BB0F-EEA20659C687}"/>
    <hyperlink ref="M279" r:id="rId18" display="-@sum(TrialBalance!A112:A118" xr:uid="{A4323E31-830C-4BB3-B075-ACDCE41824C0}"/>
    <hyperlink ref="C1373" r:id="rId19" display="=@IF(U501+V501=1,&quot;GROSS PROFIT/(LOSS)&quot;,IF((U501+V501=2),&quot;GROSS PROFIT&quot;,&quot;GROSS LOSS&quot;))" xr:uid="{EB6F9125-BF31-4439-909D-16888CB6E4B4}"/>
    <hyperlink ref="C1374" r:id="rId20" display="=@IF(U501+V501=1,&quot;GROSS PROFIT/(LOSS)&quot;,IF((U501+V501=2),&quot;GROSS PROFIT&quot;,&quot;GROSS LOSS&quot;))" xr:uid="{B8DD31F1-0E23-4EFC-AC17-CDB9EF900E46}"/>
    <hyperlink ref="C1375" r:id="rId21" display="=@IF(U501+V501=1,&quot;GROSS PROFIT/(LOSS)&quot;,IF((U501+V501=2),&quot;GROSS PROFIT&quot;,&quot;GROSS LOSS&quot;))" xr:uid="{3D320863-13B7-43FE-86FC-C03FA40C3703}"/>
    <hyperlink ref="M388" r:id="rId22" display="-@sum(TrialBalance!B301:B307)-@sum(TrialBalance!B310:B312)+@sum(TrialBalance!A13:A18)+@sum(TrialBalance!A23:A26)+@sum(TrialBalance!A32:A63)+@sum(TrialBalance!A77:A86)+@sum(TrialBalance!A94:A111)+@sum(TrialBalance!A301:A307)+@SUM(TrialBalance!A310:A312)" xr:uid="{0B18E48F-1D7D-4DF4-9038-B8DE51D39457}"/>
    <hyperlink ref="D417" r:id="rId23" display="=@IF(U501+V501=1,&quot;GROSS PROFIT/(LOSS)&quot;,IF((U501+V501=2),&quot;GROSS PROFIT&quot;,&quot;GROSS LOSS&quot;))" xr:uid="{1163B1B6-5A8D-4FC2-9189-5022C69DFCED}"/>
    <hyperlink ref="D418" r:id="rId24" display="=@IF(U501+V501=1,&quot;GROSS PROFIT/(LOSS)&quot;,IF((U501+V501=2),&quot;GROSS PROFIT&quot;,&quot;GROSS LOSS&quot;))" xr:uid="{9B3E4947-B3CD-4FFE-A898-2065D3CF1756}"/>
    <hyperlink ref="D426" r:id="rId25" display="=@IF(U501+V501=1,&quot;GROSS PROFIT/(LOSS)&quot;,IF((U501+V501=2),&quot;GROSS PROFIT&quot;,&quot;GROSS LOSS&quot;))" xr:uid="{9606DABF-06B7-4A00-B3A5-86DAE2B1BFD9}"/>
    <hyperlink ref="D432" r:id="rId26" display="=@IF(U501+V501=1,&quot;GROSS PROFIT/(LOSS)&quot;,IF((U501+V501=2),&quot;GROSS PROFIT&quot;,&quot;GROSS LOSS&quot;))" xr:uid="{22AFB0EE-5750-4FCA-AABE-C63B809E7B4D}"/>
    <hyperlink ref="D1639" r:id="rId27" display="=@IF(U501+V501=1,&quot;GROSS PROFIT/(LOSS)&quot;,IF((U501+V501=2),&quot;GROSS PROFIT&quot;,&quot;GROSS LOSS&quot;))" xr:uid="{5C8D46DE-AB6A-4197-BABD-1E02C7B11215}"/>
    <hyperlink ref="C521" r:id="rId28" display="=@IF(U501+V501=1,&quot;GROSS PROFIT/(LOSS)&quot;,IF((U501+V501=2),&quot;GROSS PROFIT&quot;,&quot;GROSS LOSS&quot;))" xr:uid="{B9A3361F-0036-4AF8-8697-CBCFB85DD73B}"/>
    <hyperlink ref="D427" r:id="rId29" display="=@IF(U501+V501=1,&quot;GROSS PROFIT/(LOSS)&quot;,IF((U501+V501=2),&quot;GROSS PROFIT&quot;,&quot;GROSS LOSS&quot;))" xr:uid="{195B993A-1610-4C05-B561-1DF03EC6DE3E}"/>
    <hyperlink ref="D428" r:id="rId30" display="=@IF(U501+V501=1,&quot;GROSS PROFIT/(LOSS)&quot;,IF((U501+V501=2),&quot;GROSS PROFIT&quot;,&quot;GROSS LOSS&quot;))" xr:uid="{F41894EC-2A40-46A3-A160-451BDD5CC5C9}"/>
    <hyperlink ref="D1544" r:id="rId31" display="=@IF(U501+V501=1,&quot;GROSS PROFIT/(LOSS)&quot;,IF((U501+V501=2),&quot;GROSS PROFIT&quot;,&quot;GROSS LOSS&quot;))" xr:uid="{B127C66A-74A3-4A8D-8CD4-1808C4849878}"/>
    <hyperlink ref="O262" r:id="rId32" display="-@sum(TrialBalance!A8:A22" xr:uid="{63FA17DD-859C-44E2-9ECC-23DBCCD465A1}"/>
    <hyperlink ref="O269" r:id="rId33" display="-@sum(TrialBalance!A23:A63" xr:uid="{EAEADE4C-40C0-4EAA-8BB8-FCE2F9199510}"/>
    <hyperlink ref="O271" r:id="rId34" display="-@sum(TrialBalance!A77:A111" xr:uid="{4977AD77-9E67-4877-A4D4-6406F0FF4352}"/>
    <hyperlink ref="O279" r:id="rId35" display="-@sum(TrialBalance!A112:A118" xr:uid="{4DCE96DA-297A-401E-8465-7058D6BC62AD}"/>
    <hyperlink ref="D416" r:id="rId36" display="=@IF(U501+V501=1,&quot;GROSS PROFIT/(LOSS)&quot;,IF((U501+V501=2),&quot;GROSS PROFIT&quot;,&quot;GROSS LOSS&quot;))" xr:uid="{31DD7A31-A1ED-4CD6-8165-DBF41A033A61}"/>
    <hyperlink ref="D1718" r:id="rId37" display="=@IF(U501+V501=1,&quot;GROSS PROFIT/(LOSS)&quot;,IF((U501+V501=2),&quot;GROSS PROFIT&quot;,&quot;GROSS LOSS&quot;))" xr:uid="{392A22A9-0BD9-436E-A390-A6D95D9723B9}"/>
    <hyperlink ref="D1767" r:id="rId38" display="=@IF(U501+V501=1,&quot;GROSS PROFIT/(LOSS)&quot;,IF((U501+V501=2),&quot;GROSS PROFIT&quot;,&quot;GROSS LOSS&quot;))" xr:uid="{58C7BAC8-643C-4D11-A86D-918014BCA26C}"/>
    <hyperlink ref="D1783" r:id="rId39" display="=@IF(U501+V501=1,&quot;GROSS PROFIT/(LOSS)&quot;,IF((U501+V501=2),&quot;GROSS PROFIT&quot;,&quot;GROSS LOSS&quot;))" xr:uid="{CF210A32-0EC3-4CC8-8770-03D0FDDFAC3F}"/>
    <hyperlink ref="D1824" r:id="rId40" display="=@IF(U501+V501=1,&quot;GROSS PROFIT/(LOSS)&quot;,IF((U501+V501=2),&quot;GROSS PROFIT&quot;,&quot;GROSS LOSS&quot;))" xr:uid="{685288FC-C312-4E4B-B3D6-58D29B0F84FB}"/>
    <hyperlink ref="D1843" r:id="rId41" display="=@IF(U501+V501=1,&quot;GROSS PROFIT/(LOSS)&quot;,IF((U501+V501=2),&quot;GROSS PROFIT&quot;,&quot;GROSS LOSS&quot;))" xr:uid="{50D3EAB5-63C4-4DB6-9B80-06D9DE269E4E}"/>
    <hyperlink ref="D1880" r:id="rId42" display="=@IF(U501+V501=1,&quot;GROSS PROFIT/(LOSS)&quot;,IF((U501+V501=2),&quot;GROSS PROFIT&quot;,&quot;GROSS LOSS&quot;))" xr:uid="{9DCABB05-7BA0-48AB-95BE-D3558806C019}"/>
    <hyperlink ref="D1929" r:id="rId43" display="=@IF(U501+V501=1,&quot;GROSS PROFIT/(LOSS)&quot;,IF((U501+V501=2),&quot;GROSS PROFIT&quot;,&quot;GROSS LOSS&quot;))" xr:uid="{D3FAEC60-C0D0-43F7-A8CA-B06DF21724D2}"/>
    <hyperlink ref="D1986" r:id="rId44" display="=@IF(U501+V501=1,&quot;GROSS PROFIT/(LOSS)&quot;,IF((U501+V501=2),&quot;GROSS PROFIT&quot;,&quot;GROSS LOSS&quot;))" xr:uid="{622283A2-6377-455F-92E3-3ACCEE26E63B}"/>
    <hyperlink ref="D2005" r:id="rId45" display="=@IF(U501+V501=1,&quot;GROSS PROFIT/(LOSS)&quot;,IF((U501+V501=2),&quot;GROSS PROFIT&quot;,&quot;GROSS LOSS&quot;))" xr:uid="{77082538-E77C-4C45-B52E-FA8BEFC7CFD4}"/>
    <hyperlink ref="O1993" r:id="rId46" display="-@sum(TrialBalance!A67:A70" xr:uid="{1F292DB1-71EC-40FF-A849-5391038B3A77}"/>
    <hyperlink ref="D1945" r:id="rId47" display="=@IF(U501+V501=1,&quot;GROSS PROFIT/(LOSS)&quot;,IF((U501+V501=2),&quot;GROSS PROFIT&quot;,&quot;GROSS LOSS&quot;))" xr:uid="{567051C6-D679-4D6F-A924-00AB439A6ED0}"/>
    <hyperlink ref="O1831" r:id="rId48" display="-@sum(TrialBalance!A67:A70" xr:uid="{0BC447A4-6FD1-4CD1-B9A5-2AA1F7BBE97A}"/>
    <hyperlink ref="M1831" r:id="rId49" display="-@sum(TrialBalance!A67:A70" xr:uid="{C778B07E-D4A7-4128-A06A-D27D126217AA}"/>
    <hyperlink ref="O2155" r:id="rId50" display="-@sum(TrialBalance!A67:A70" xr:uid="{588675FB-1442-4457-8B43-539F7DF2290E}"/>
    <hyperlink ref="D2042" r:id="rId51" display="=@IF(U501+V501=1,&quot;GROSS PROFIT/(LOSS)&quot;,IF((U501+V501=2),&quot;GROSS PROFIT&quot;,&quot;GROSS LOSS&quot;))" xr:uid="{7AB25C99-270F-48AA-8751-CF36F79B7508}"/>
    <hyperlink ref="D2091" r:id="rId52" display="=@IF(U501+V501=1,&quot;GROSS PROFIT/(LOSS)&quot;,IF((U501+V501=2),&quot;GROSS PROFIT&quot;,&quot;GROSS LOSS&quot;))" xr:uid="{45159BE5-5DCE-42E3-A704-BAF2BAB386F8}"/>
    <hyperlink ref="D2107" r:id="rId53" display="=@IF(U501+V501=1,&quot;GROSS PROFIT/(LOSS)&quot;,IF((U501+V501=2),&quot;GROSS PROFIT&quot;,&quot;GROSS LOSS&quot;))" xr:uid="{FB786026-AD95-467D-B79D-487CFB0810C6}"/>
    <hyperlink ref="D2148" r:id="rId54" display="=@IF(U501+V501=1,&quot;GROSS PROFIT/(LOSS)&quot;,IF((U501+V501=2),&quot;GROSS PROFIT&quot;,&quot;GROSS LOSS&quot;))" xr:uid="{B514F4BD-6D53-4E7D-BBDA-ED9EF9660430}"/>
    <hyperlink ref="D2167" r:id="rId55" display="=@IF(U501+V501=1,&quot;GROSS PROFIT/(LOSS)&quot;,IF((U501+V501=2),&quot;GROSS PROFIT&quot;,&quot;GROSS LOSS&quot;))" xr:uid="{09708F5A-2F7E-4D66-9353-009E8AA4A5F3}"/>
    <hyperlink ref="M2155" r:id="rId56" display="-@sum(TrialBalance!A67:A70" xr:uid="{6F77D500-A100-4AA5-8CF9-268F1D04550B}"/>
    <hyperlink ref="O2317" r:id="rId57" display="-@sum(TrialBalance!A67:A70" xr:uid="{82D2DB43-AE94-4A49-8942-76C1DCB02C4A}"/>
    <hyperlink ref="D2204" r:id="rId58" display="=@IF(U501+V501=1,&quot;GROSS PROFIT/(LOSS)&quot;,IF((U501+V501=2),&quot;GROSS PROFIT&quot;,&quot;GROSS LOSS&quot;))" xr:uid="{3BE32977-89A6-4F3A-BE32-D2DAB7E27081}"/>
    <hyperlink ref="D2253" r:id="rId59" display="=@IF(U501+V501=1,&quot;GROSS PROFIT/(LOSS)&quot;,IF((U501+V501=2),&quot;GROSS PROFIT&quot;,&quot;GROSS LOSS&quot;))" xr:uid="{5AA4545E-E1C5-4B23-9FB0-5BC1754DEE35}"/>
    <hyperlink ref="D2269" r:id="rId60" display="=@IF(U501+V501=1,&quot;GROSS PROFIT/(LOSS)&quot;,IF((U501+V501=2),&quot;GROSS PROFIT&quot;,&quot;GROSS LOSS&quot;))" xr:uid="{A0DAC28B-8878-4BAA-942F-8EBA7F83E9C6}"/>
    <hyperlink ref="D2310" r:id="rId61" display="=@IF(U501+V501=1,&quot;GROSS PROFIT/(LOSS)&quot;,IF((U501+V501=2),&quot;GROSS PROFIT&quot;,&quot;GROSS LOSS&quot;))" xr:uid="{F2765D2B-50B9-4BC3-BA8B-5DD7426C4844}"/>
    <hyperlink ref="D2329" r:id="rId62" display="=@IF(U501+V501=1,&quot;GROSS PROFIT/(LOSS)&quot;,IF((U501+V501=2),&quot;GROSS PROFIT&quot;,&quot;GROSS LOSS&quot;))" xr:uid="{C150E6AA-1CA2-4CEA-9E06-E6DDD9B17DA3}"/>
    <hyperlink ref="O2479" r:id="rId63" display="-@sum(TrialBalance!A67:A70" xr:uid="{D0C2D373-4947-4E58-A5A6-1CAA42C964F9}"/>
    <hyperlink ref="D2366" r:id="rId64" display="=@IF(U501+V501=1,&quot;GROSS PROFIT/(LOSS)&quot;,IF((U501+V501=2),&quot;GROSS PROFIT&quot;,&quot;GROSS LOSS&quot;))" xr:uid="{4A5EB611-2946-4642-B071-9AE96E1DF8D9}"/>
    <hyperlink ref="D2415" r:id="rId65" display="=@IF(U501+V501=1,&quot;GROSS PROFIT/(LOSS)&quot;,IF((U501+V501=2),&quot;GROSS PROFIT&quot;,&quot;GROSS LOSS&quot;))" xr:uid="{683B4C0D-E0DD-4BE5-B631-E3C213209004}"/>
    <hyperlink ref="D2431" r:id="rId66" display="=@IF(U501+V501=1,&quot;GROSS PROFIT/(LOSS)&quot;,IF((U501+V501=2),&quot;GROSS PROFIT&quot;,&quot;GROSS LOSS&quot;))" xr:uid="{CFE9AC3D-4FD9-4014-A68E-BCFAE220FD77}"/>
    <hyperlink ref="D2472" r:id="rId67" display="=@IF(U501+V501=1,&quot;GROSS PROFIT/(LOSS)&quot;,IF((U501+V501=2),&quot;GROSS PROFIT&quot;,&quot;GROSS LOSS&quot;))" xr:uid="{6BA4E0BE-748D-42C9-AD29-BA58D06BB195}"/>
    <hyperlink ref="D2491" r:id="rId68" display="=@IF(U501+V501=1,&quot;GROSS PROFIT/(LOSS)&quot;,IF((U501+V501=2),&quot;GROSS PROFIT&quot;,&quot;GROSS LOSS&quot;))" xr:uid="{592B8575-D86F-49CB-BF4E-FFB2F2954CBB}"/>
    <hyperlink ref="M2479" r:id="rId69" display="-@sum(TrialBalance!A67:A70" xr:uid="{83EDE6EB-3311-453C-83E4-7AFAFCB1136C}"/>
    <hyperlink ref="O2640" r:id="rId70" display="-@sum(TrialBalance!A67:A70" xr:uid="{2055E588-4AA2-4EAA-94D6-FE9DCE05C0FF}"/>
    <hyperlink ref="D2528" r:id="rId71" display="=@IF(U501+V501=1,&quot;GROSS PROFIT/(LOSS)&quot;,IF((U501+V501=2),&quot;GROSS PROFIT&quot;,&quot;GROSS LOSS&quot;))" xr:uid="{1A0B0C24-0B9C-43C1-AC4C-38BAFCA940EF}"/>
    <hyperlink ref="D2577" r:id="rId72" display="=@IF(U501+V501=1,&quot;GROSS PROFIT/(LOSS)&quot;,IF((U501+V501=2),&quot;GROSS PROFIT&quot;,&quot;GROSS LOSS&quot;))" xr:uid="{63D65656-0541-464E-9D19-35E6C20E3E5E}"/>
    <hyperlink ref="D2593" r:id="rId73" display="=@IF(U501+V501=1,&quot;GROSS PROFIT/(LOSS)&quot;,IF((U501+V501=2),&quot;GROSS PROFIT&quot;,&quot;GROSS LOSS&quot;))" xr:uid="{0D0F5DA5-13D1-4F62-AABA-D6C9C5710000}"/>
    <hyperlink ref="D2633" r:id="rId74" display="=@IF(U501+V501=1,&quot;GROSS PROFIT/(LOSS)&quot;,IF((U501+V501=2),&quot;GROSS PROFIT&quot;,&quot;GROSS LOSS&quot;))" xr:uid="{EBD27175-64C4-44CB-BDA9-5BFF4B62E6A7}"/>
    <hyperlink ref="D2652" r:id="rId75" display="=@IF(U501+V501=1,&quot;GROSS PROFIT/(LOSS)&quot;,IF((U501+V501=2),&quot;GROSS PROFIT&quot;,&quot;GROSS LOSS&quot;))" xr:uid="{00F9457E-D40A-48C0-83CF-D0973B6253D2}"/>
    <hyperlink ref="D1546" r:id="rId76" display="=@IF(U501+V501=1,&quot;GROSS PROFIT/(LOSS)&quot;,IF((U501+V501=2),&quot;GROSS PROFIT&quot;,&quot;GROSS LOSS&quot;))" xr:uid="{D5941C5F-0E2A-408B-A94D-F749F988AF63}"/>
    <hyperlink ref="D1545" r:id="rId77" display="=@IF(U501+V501=1,&quot;GROSS PROFIT/(LOSS)&quot;,IF((U501+V501=2),&quot;GROSS PROFIT&quot;,&quot;GROSS LOSS&quot;))" xr:uid="{ED537F73-7662-4F42-8681-BC4B09CF7A16}"/>
  </hyperlinks>
  <pageMargins left="0.7" right="0.7" top="0.75" bottom="0.75" header="0.3" footer="0.3"/>
  <pageSetup paperSize="9" scale="43" fitToHeight="0" orientation="portrait" r:id="rId78"/>
  <headerFooter alignWithMargins="0"/>
  <drawing r:id="rId79"/>
  <picture r:id="rId8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D2" sqref="D2"/>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0"/>
  </cols>
  <sheetData>
    <row r="2" spans="3:8" ht="52.5" customHeight="1">
      <c r="C2" s="139" t="str">
        <f>Criteria!E9</f>
        <v>ABC PARTNERSHIP</v>
      </c>
      <c r="D2" s="204"/>
      <c r="E2" s="204"/>
      <c r="G2" s="138" t="s">
        <v>87</v>
      </c>
      <c r="H2" s="138"/>
    </row>
    <row r="3" spans="3:8">
      <c r="C3" s="3" t="s">
        <v>86</v>
      </c>
      <c r="D3" s="3"/>
      <c r="E3" s="3" t="str">
        <f>Criteria!E18</f>
        <v>28 FEBRUARY 2026</v>
      </c>
    </row>
    <row r="4" spans="3:8" ht="52.5" customHeight="1">
      <c r="C4" s="137"/>
      <c r="G4" s="138" t="s">
        <v>88</v>
      </c>
      <c r="H4" s="138"/>
    </row>
    <row r="5" spans="3:8" ht="15.75" customHeight="1">
      <c r="G5" s="26"/>
      <c r="H5" s="26"/>
    </row>
    <row r="6" spans="3:8">
      <c r="G6" s="5">
        <f>Criteria!E20</f>
        <v>2026</v>
      </c>
      <c r="H6" s="5">
        <f>Criteria!E25</f>
        <v>2025</v>
      </c>
    </row>
    <row r="7" spans="3:8">
      <c r="G7" s="134"/>
      <c r="H7" s="134"/>
    </row>
    <row r="8" spans="3:8">
      <c r="G8" s="134"/>
      <c r="H8" s="134"/>
    </row>
    <row r="9" spans="3:8">
      <c r="G9" s="134"/>
      <c r="H9" s="134"/>
    </row>
    <row r="10" spans="3:8">
      <c r="G10" s="134"/>
      <c r="H10" s="134"/>
    </row>
    <row r="11" spans="3:8">
      <c r="G11" s="134"/>
      <c r="H11" s="134"/>
    </row>
    <row r="12" spans="3:8">
      <c r="G12" s="134"/>
      <c r="H12" s="134"/>
    </row>
    <row r="13" spans="3:8">
      <c r="G13" s="134"/>
      <c r="H13" s="134"/>
    </row>
    <row r="14" spans="3:8">
      <c r="G14" s="134"/>
      <c r="H14" s="134"/>
    </row>
    <row r="15" spans="3:8">
      <c r="G15" s="134"/>
      <c r="H15" s="134"/>
    </row>
    <row r="16" spans="3:8" s="2" customFormat="1">
      <c r="G16" s="134"/>
      <c r="H16" s="134"/>
    </row>
    <row r="17" spans="3:8" s="2" customFormat="1" ht="16.5" thickBot="1">
      <c r="G17" s="136">
        <f>SUM(G7:G16)</f>
        <v>0</v>
      </c>
      <c r="H17" s="136">
        <f>SUM(H7:H16)</f>
        <v>0</v>
      </c>
    </row>
    <row r="18" spans="3:8" s="2" customFormat="1" ht="16.5" thickTop="1">
      <c r="G18" s="134"/>
      <c r="H18" s="134"/>
    </row>
    <row r="19" spans="3:8">
      <c r="C19" s="1" t="s">
        <v>506</v>
      </c>
      <c r="G19" s="134"/>
      <c r="H19" s="134"/>
    </row>
    <row r="20" spans="3:8">
      <c r="G20" s="134"/>
      <c r="H20" s="134"/>
    </row>
    <row r="21" spans="3:8">
      <c r="G21" s="134"/>
      <c r="H21" s="134"/>
    </row>
    <row r="22" spans="3:8">
      <c r="G22" s="134"/>
      <c r="H22" s="134"/>
    </row>
    <row r="23" spans="3:8">
      <c r="G23" s="134"/>
      <c r="H23" s="134"/>
    </row>
    <row r="24" spans="3:8">
      <c r="G24" s="134"/>
      <c r="H24" s="134"/>
    </row>
    <row r="25" spans="3:8">
      <c r="G25" s="134"/>
      <c r="H25" s="134"/>
    </row>
    <row r="26" spans="3:8">
      <c r="G26" s="134"/>
      <c r="H26" s="134"/>
    </row>
    <row r="27" spans="3:8">
      <c r="G27" s="134"/>
      <c r="H27" s="134"/>
    </row>
    <row r="28" spans="3:8">
      <c r="G28" s="134"/>
      <c r="H28" s="134"/>
    </row>
    <row r="29" spans="3:8">
      <c r="G29" s="134"/>
      <c r="H29" s="134"/>
    </row>
    <row r="30" spans="3:8">
      <c r="G30" s="134"/>
      <c r="H30" s="134"/>
    </row>
    <row r="31" spans="3:8">
      <c r="G31" s="134"/>
      <c r="H31" s="134"/>
    </row>
    <row r="32" spans="3:8">
      <c r="G32" s="134"/>
      <c r="H32" s="134"/>
    </row>
    <row r="33" spans="7:8">
      <c r="G33" s="134"/>
      <c r="H33" s="134"/>
    </row>
    <row r="34" spans="7:8">
      <c r="G34" s="134"/>
      <c r="H34" s="134"/>
    </row>
    <row r="2483" spans="7:9" s="2" customFormat="1">
      <c r="G2483" s="5"/>
      <c r="H2483" s="5"/>
      <c r="I2483" s="29"/>
    </row>
  </sheetData>
  <pageMargins left="0.75" right="0.75" top="1" bottom="1" header="0.5" footer="0.5"/>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3E027-CC72-4B72-9180-E9072D0F8907}">
  <sheetPr>
    <pageSetUpPr fitToPage="1"/>
  </sheetPr>
  <dimension ref="A2:J2487"/>
  <sheetViews>
    <sheetView zoomScale="87" zoomScaleNormal="87" workbookViewId="0">
      <pane xSplit="2" ySplit="4" topLeftCell="C7" activePane="bottomRight" state="frozen"/>
      <selection pane="topRight" activeCell="C1" sqref="C1"/>
      <selection pane="bottomLeft" activeCell="A5" sqref="A5"/>
      <selection pane="bottomRight" activeCell="E18" sqref="E18"/>
    </sheetView>
  </sheetViews>
  <sheetFormatPr defaultRowHeight="15.75"/>
  <cols>
    <col min="1" max="2" width="4.7109375" style="122" customWidth="1"/>
    <col min="3" max="3" width="42.5703125" style="122" bestFit="1" customWidth="1"/>
    <col min="4" max="4" width="3" style="122" customWidth="1"/>
    <col min="5" max="5" width="14.7109375" style="122" bestFit="1" customWidth="1"/>
    <col min="6" max="6" width="15.7109375" style="122" customWidth="1"/>
    <col min="7" max="8" width="16" style="193" bestFit="1" customWidth="1"/>
    <col min="9" max="9" width="14.7109375" style="122" bestFit="1" customWidth="1"/>
    <col min="10" max="10" width="13.28515625" style="122" bestFit="1" customWidth="1"/>
    <col min="11" max="16384" width="9.140625" style="196"/>
  </cols>
  <sheetData>
    <row r="2" spans="3:8" ht="52.5" customHeight="1">
      <c r="C2" s="191" t="str">
        <f>Criteria!E9</f>
        <v>ABC PARTNERSHIP</v>
      </c>
      <c r="D2" s="206"/>
      <c r="E2" s="206"/>
      <c r="G2" s="192" t="s">
        <v>87</v>
      </c>
      <c r="H2" s="192"/>
    </row>
    <row r="3" spans="3:8">
      <c r="C3" s="124" t="s">
        <v>86</v>
      </c>
      <c r="D3" s="124"/>
      <c r="E3" s="124" t="str">
        <f>Criteria!E18</f>
        <v>28 FEBRUARY 2026</v>
      </c>
    </row>
    <row r="4" spans="3:8" ht="52.5" customHeight="1">
      <c r="C4" s="194"/>
      <c r="G4" s="192" t="s">
        <v>88</v>
      </c>
      <c r="H4" s="192"/>
    </row>
    <row r="5" spans="3:8" ht="15.75" customHeight="1">
      <c r="G5" s="195"/>
      <c r="H5" s="195"/>
    </row>
    <row r="6" spans="3:8">
      <c r="G6" s="193">
        <f>Criteria!E20</f>
        <v>2026</v>
      </c>
      <c r="H6" s="193">
        <f>Criteria!E25</f>
        <v>2025</v>
      </c>
    </row>
    <row r="7" spans="3:8">
      <c r="G7" s="134"/>
      <c r="H7" s="134"/>
    </row>
    <row r="8" spans="3:8">
      <c r="C8" s="122" t="s">
        <v>89</v>
      </c>
      <c r="G8" s="126">
        <f>H21</f>
        <v>0</v>
      </c>
      <c r="H8" s="126"/>
    </row>
    <row r="9" spans="3:8">
      <c r="G9" s="126"/>
      <c r="H9" s="126"/>
    </row>
    <row r="10" spans="3:8">
      <c r="G10" s="122"/>
      <c r="H10" s="126"/>
    </row>
    <row r="11" spans="3:8" s="122" customFormat="1" ht="16.5" thickBot="1">
      <c r="C11" s="122" t="s">
        <v>498</v>
      </c>
      <c r="G11" s="130"/>
      <c r="H11" s="130"/>
    </row>
    <row r="12" spans="3:8" s="122" customFormat="1" ht="16.5" thickTop="1">
      <c r="G12" s="127"/>
      <c r="H12" s="126"/>
    </row>
    <row r="13" spans="3:8" s="122" customFormat="1">
      <c r="G13" s="127"/>
      <c r="H13" s="126"/>
    </row>
    <row r="14" spans="3:8" s="122" customFormat="1">
      <c r="G14" s="127"/>
      <c r="H14" s="126"/>
    </row>
    <row r="15" spans="3:8" s="122" customFormat="1">
      <c r="C15" s="122" t="s">
        <v>965</v>
      </c>
      <c r="H15" s="126"/>
    </row>
    <row r="16" spans="3:8" s="122" customFormat="1">
      <c r="E16" s="128">
        <v>45717</v>
      </c>
      <c r="F16" s="122">
        <v>8.5</v>
      </c>
      <c r="H16" s="126"/>
    </row>
    <row r="17" spans="3:10" s="122" customFormat="1">
      <c r="E17" s="128">
        <v>46081</v>
      </c>
      <c r="F17" s="122">
        <v>7.75</v>
      </c>
      <c r="H17" s="126"/>
    </row>
    <row r="18" spans="3:10" s="122" customFormat="1">
      <c r="E18" s="122" t="s">
        <v>499</v>
      </c>
      <c r="F18" s="122">
        <f>(F16+F17)/2</f>
        <v>8.125</v>
      </c>
      <c r="G18" s="127">
        <f>ROUND((G8+G11)/2*F18/100,0)</f>
        <v>0</v>
      </c>
      <c r="H18" s="126"/>
      <c r="I18" s="160"/>
      <c r="J18" s="160"/>
    </row>
    <row r="19" spans="3:10" s="122" customFormat="1">
      <c r="G19" s="134"/>
      <c r="H19" s="134"/>
    </row>
    <row r="20" spans="3:10" s="122" customFormat="1">
      <c r="G20" s="134"/>
      <c r="H20" s="134"/>
    </row>
    <row r="21" spans="3:10" s="122" customFormat="1" ht="16.5" thickBot="1">
      <c r="G21" s="136">
        <f>SUM(G11:G20)</f>
        <v>0</v>
      </c>
      <c r="H21" s="136">
        <f>SUM(H11:H20)</f>
        <v>0</v>
      </c>
    </row>
    <row r="22" spans="3:10" s="122" customFormat="1" ht="16.5" thickTop="1">
      <c r="G22" s="134"/>
      <c r="H22" s="134"/>
    </row>
    <row r="23" spans="3:10" s="122" customFormat="1">
      <c r="C23" s="123" t="s">
        <v>506</v>
      </c>
      <c r="G23" s="134"/>
      <c r="H23" s="134"/>
    </row>
    <row r="2487" spans="7:9" s="122" customFormat="1">
      <c r="G2487" s="193"/>
      <c r="H2487" s="193"/>
      <c r="I2487" s="129"/>
    </row>
  </sheetData>
  <pageMargins left="0.75" right="0.75" top="1" bottom="1" header="0.5" footer="0.5"/>
  <pageSetup paperSize="9" scale="76"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922D9-D4D9-4E9A-A75C-504948CBEC39}">
  <sheetPr>
    <pageSetUpPr fitToPage="1"/>
  </sheetPr>
  <dimension ref="A2:J2604"/>
  <sheetViews>
    <sheetView zoomScale="87" zoomScaleNormal="87" workbookViewId="0">
      <pane xSplit="2" ySplit="4" topLeftCell="C5" activePane="bottomRight" state="frozen"/>
      <selection pane="topRight" activeCell="C1" sqref="C1"/>
      <selection pane="bottomLeft" activeCell="A5" sqref="A5"/>
      <selection pane="bottomRight" activeCell="C20" sqref="C20"/>
    </sheetView>
  </sheetViews>
  <sheetFormatPr defaultRowHeight="15.75"/>
  <cols>
    <col min="1" max="1" width="4.7109375" style="122" customWidth="1"/>
    <col min="2" max="2" width="10.5703125" style="122" customWidth="1"/>
    <col min="3" max="3" width="42.5703125" style="122" bestFit="1" customWidth="1"/>
    <col min="4" max="4" width="3" style="122" customWidth="1"/>
    <col min="5" max="5" width="14.7109375" style="122" bestFit="1" customWidth="1"/>
    <col min="6" max="6" width="15.7109375" style="122" customWidth="1"/>
    <col min="7" max="8" width="16" style="193" bestFit="1" customWidth="1"/>
    <col min="9" max="9" width="14.7109375" style="122" bestFit="1" customWidth="1"/>
    <col min="10" max="10" width="10" style="122" bestFit="1" customWidth="1"/>
    <col min="11" max="16384" width="9.140625" style="196"/>
  </cols>
  <sheetData>
    <row r="2" spans="2:9" ht="52.5" customHeight="1">
      <c r="C2" s="191" t="str">
        <f>Criteria!E9</f>
        <v>ABC PARTNERSHIP</v>
      </c>
      <c r="D2" s="191"/>
      <c r="E2" s="191"/>
      <c r="G2" s="192" t="s">
        <v>87</v>
      </c>
      <c r="H2" s="192"/>
    </row>
    <row r="3" spans="2:9">
      <c r="C3" s="124" t="s">
        <v>86</v>
      </c>
      <c r="D3" s="124"/>
      <c r="E3" s="124" t="str">
        <f>Criteria!E18</f>
        <v>28 FEBRUARY 2026</v>
      </c>
    </row>
    <row r="4" spans="2:9" ht="52.5" customHeight="1">
      <c r="C4" s="194"/>
      <c r="G4" s="192" t="s">
        <v>88</v>
      </c>
      <c r="H4" s="192"/>
    </row>
    <row r="5" spans="2:9" s="122" customFormat="1" ht="15.75" customHeight="1">
      <c r="G5" s="195"/>
      <c r="H5" s="195"/>
    </row>
    <row r="6" spans="2:9" s="122" customFormat="1" ht="15.75" customHeight="1">
      <c r="C6" s="122" t="s">
        <v>407</v>
      </c>
      <c r="E6" s="197"/>
      <c r="F6" s="198"/>
      <c r="G6" s="198"/>
      <c r="I6" s="198"/>
    </row>
    <row r="7" spans="2:9" s="122" customFormat="1" ht="15.75" customHeight="1">
      <c r="E7" s="198"/>
      <c r="F7" s="198"/>
      <c r="G7" s="198"/>
      <c r="I7" s="198"/>
    </row>
    <row r="8" spans="2:9" s="122" customFormat="1" ht="15.75" customHeight="1">
      <c r="C8" s="122" t="s">
        <v>408</v>
      </c>
      <c r="E8" s="197"/>
      <c r="F8" s="198"/>
      <c r="G8" s="198"/>
      <c r="I8" s="198"/>
    </row>
    <row r="9" spans="2:9" s="122" customFormat="1" ht="15.75" customHeight="1">
      <c r="C9" s="122" t="s">
        <v>409</v>
      </c>
      <c r="E9" s="199"/>
      <c r="F9" s="198"/>
      <c r="G9" s="198"/>
      <c r="I9" s="198"/>
    </row>
    <row r="10" spans="2:9" s="122" customFormat="1" ht="15.75" customHeight="1">
      <c r="E10" s="198"/>
      <c r="F10" s="198"/>
      <c r="G10" s="198"/>
      <c r="I10" s="198"/>
    </row>
    <row r="11" spans="2:9" s="122" customFormat="1" ht="15.75" customHeight="1">
      <c r="E11" s="198"/>
      <c r="F11" s="198"/>
      <c r="G11" s="198"/>
      <c r="I11" s="198"/>
    </row>
    <row r="12" spans="2:9" s="122" customFormat="1" ht="15.75" customHeight="1">
      <c r="E12" s="198"/>
      <c r="F12" s="198"/>
      <c r="G12" s="198"/>
      <c r="I12" s="198"/>
    </row>
    <row r="13" spans="2:9" s="122" customFormat="1" ht="15.75" customHeight="1">
      <c r="E13" s="198"/>
      <c r="F13" s="198"/>
      <c r="G13" s="198"/>
      <c r="I13" s="198"/>
    </row>
    <row r="14" spans="2:9" s="122" customFormat="1" ht="15.75" customHeight="1">
      <c r="B14" s="125" t="s">
        <v>155</v>
      </c>
      <c r="C14" s="125" t="s">
        <v>410</v>
      </c>
      <c r="D14" s="125"/>
      <c r="E14" s="200" t="s">
        <v>120</v>
      </c>
      <c r="F14" s="200" t="s">
        <v>119</v>
      </c>
      <c r="G14" s="200" t="s">
        <v>411</v>
      </c>
      <c r="I14" s="198"/>
    </row>
    <row r="15" spans="2:9" s="122" customFormat="1" ht="15.75" customHeight="1">
      <c r="E15" s="198"/>
      <c r="F15" s="198"/>
      <c r="G15" s="198"/>
      <c r="I15" s="198"/>
    </row>
    <row r="16" spans="2:9" s="122" customFormat="1" ht="15.75" customHeight="1">
      <c r="E16" s="198"/>
      <c r="F16" s="198"/>
      <c r="G16" s="201">
        <f>E6</f>
        <v>0</v>
      </c>
      <c r="I16" s="198"/>
    </row>
    <row r="17" spans="2:9" s="122" customFormat="1">
      <c r="B17" s="122">
        <v>1</v>
      </c>
      <c r="C17" s="160">
        <f>$E$8</f>
        <v>0</v>
      </c>
      <c r="E17" s="198">
        <f>G16*$E$9/12</f>
        <v>0</v>
      </c>
      <c r="F17" s="198">
        <f>C17-E17</f>
        <v>0</v>
      </c>
      <c r="G17" s="198">
        <f t="shared" ref="G17:G80" si="0">G16-F17</f>
        <v>0</v>
      </c>
      <c r="I17" s="198"/>
    </row>
    <row r="18" spans="2:9" s="122" customFormat="1">
      <c r="B18" s="122">
        <f t="shared" ref="B18:B81" si="1">B17+1</f>
        <v>2</v>
      </c>
      <c r="C18" s="160">
        <f t="shared" ref="C18:C81" si="2">$E$8</f>
        <v>0</v>
      </c>
      <c r="E18" s="198">
        <f t="shared" ref="E18:E81" si="3">G17*$E$9/12</f>
        <v>0</v>
      </c>
      <c r="F18" s="198">
        <f t="shared" ref="F18:F81" si="4">C18-E18</f>
        <v>0</v>
      </c>
      <c r="G18" s="198">
        <f t="shared" si="0"/>
        <v>0</v>
      </c>
      <c r="I18" s="198"/>
    </row>
    <row r="19" spans="2:9" s="122" customFormat="1">
      <c r="B19" s="122">
        <f t="shared" si="1"/>
        <v>3</v>
      </c>
      <c r="C19" s="160">
        <f t="shared" si="2"/>
        <v>0</v>
      </c>
      <c r="E19" s="198">
        <f t="shared" si="3"/>
        <v>0</v>
      </c>
      <c r="F19" s="198">
        <f t="shared" si="4"/>
        <v>0</v>
      </c>
      <c r="G19" s="198">
        <f t="shared" si="0"/>
        <v>0</v>
      </c>
      <c r="I19" s="198"/>
    </row>
    <row r="20" spans="2:9" s="122" customFormat="1">
      <c r="B20" s="122">
        <f t="shared" si="1"/>
        <v>4</v>
      </c>
      <c r="C20" s="160">
        <f t="shared" si="2"/>
        <v>0</v>
      </c>
      <c r="E20" s="198">
        <f t="shared" si="3"/>
        <v>0</v>
      </c>
      <c r="F20" s="198">
        <f t="shared" si="4"/>
        <v>0</v>
      </c>
      <c r="G20" s="198">
        <f t="shared" si="0"/>
        <v>0</v>
      </c>
      <c r="I20" s="198"/>
    </row>
    <row r="21" spans="2:9" s="122" customFormat="1">
      <c r="B21" s="122">
        <f t="shared" si="1"/>
        <v>5</v>
      </c>
      <c r="C21" s="160">
        <f t="shared" si="2"/>
        <v>0</v>
      </c>
      <c r="E21" s="198">
        <f t="shared" si="3"/>
        <v>0</v>
      </c>
      <c r="F21" s="198">
        <f t="shared" si="4"/>
        <v>0</v>
      </c>
      <c r="G21" s="198">
        <f t="shared" si="0"/>
        <v>0</v>
      </c>
      <c r="I21" s="198"/>
    </row>
    <row r="22" spans="2:9" s="122" customFormat="1">
      <c r="B22" s="122">
        <f t="shared" si="1"/>
        <v>6</v>
      </c>
      <c r="C22" s="160">
        <f t="shared" si="2"/>
        <v>0</v>
      </c>
      <c r="E22" s="198">
        <f t="shared" si="3"/>
        <v>0</v>
      </c>
      <c r="F22" s="198">
        <f t="shared" si="4"/>
        <v>0</v>
      </c>
      <c r="G22" s="198">
        <f t="shared" si="0"/>
        <v>0</v>
      </c>
      <c r="I22" s="198"/>
    </row>
    <row r="23" spans="2:9">
      <c r="B23" s="122">
        <f t="shared" si="1"/>
        <v>7</v>
      </c>
      <c r="C23" s="160">
        <f t="shared" si="2"/>
        <v>0</v>
      </c>
      <c r="E23" s="198">
        <f t="shared" si="3"/>
        <v>0</v>
      </c>
      <c r="F23" s="198">
        <f t="shared" si="4"/>
        <v>0</v>
      </c>
      <c r="G23" s="198">
        <f t="shared" si="0"/>
        <v>0</v>
      </c>
      <c r="H23" s="196"/>
      <c r="I23" s="198"/>
    </row>
    <row r="24" spans="2:9">
      <c r="B24" s="122">
        <f t="shared" si="1"/>
        <v>8</v>
      </c>
      <c r="C24" s="160">
        <f t="shared" si="2"/>
        <v>0</v>
      </c>
      <c r="E24" s="198">
        <f t="shared" si="3"/>
        <v>0</v>
      </c>
      <c r="F24" s="198">
        <f t="shared" si="4"/>
        <v>0</v>
      </c>
      <c r="G24" s="198">
        <f t="shared" si="0"/>
        <v>0</v>
      </c>
      <c r="H24" s="196"/>
      <c r="I24" s="198"/>
    </row>
    <row r="25" spans="2:9">
      <c r="B25" s="122">
        <f t="shared" si="1"/>
        <v>9</v>
      </c>
      <c r="C25" s="160">
        <f t="shared" si="2"/>
        <v>0</v>
      </c>
      <c r="E25" s="198">
        <f t="shared" si="3"/>
        <v>0</v>
      </c>
      <c r="F25" s="198">
        <f t="shared" si="4"/>
        <v>0</v>
      </c>
      <c r="G25" s="198">
        <f t="shared" si="0"/>
        <v>0</v>
      </c>
      <c r="H25" s="196"/>
      <c r="I25" s="198"/>
    </row>
    <row r="26" spans="2:9">
      <c r="B26" s="122">
        <f t="shared" si="1"/>
        <v>10</v>
      </c>
      <c r="C26" s="160">
        <f t="shared" si="2"/>
        <v>0</v>
      </c>
      <c r="E26" s="198">
        <f t="shared" si="3"/>
        <v>0</v>
      </c>
      <c r="F26" s="198">
        <f t="shared" si="4"/>
        <v>0</v>
      </c>
      <c r="G26" s="198">
        <f t="shared" si="0"/>
        <v>0</v>
      </c>
      <c r="H26" s="196"/>
      <c r="I26" s="198"/>
    </row>
    <row r="27" spans="2:9">
      <c r="B27" s="122">
        <f t="shared" si="1"/>
        <v>11</v>
      </c>
      <c r="C27" s="160">
        <f t="shared" si="2"/>
        <v>0</v>
      </c>
      <c r="E27" s="198">
        <f t="shared" si="3"/>
        <v>0</v>
      </c>
      <c r="F27" s="198">
        <f t="shared" si="4"/>
        <v>0</v>
      </c>
      <c r="G27" s="198">
        <f t="shared" si="0"/>
        <v>0</v>
      </c>
      <c r="H27" s="196"/>
      <c r="I27" s="198"/>
    </row>
    <row r="28" spans="2:9">
      <c r="B28" s="122">
        <f t="shared" si="1"/>
        <v>12</v>
      </c>
      <c r="C28" s="160">
        <f t="shared" si="2"/>
        <v>0</v>
      </c>
      <c r="E28" s="198">
        <f t="shared" si="3"/>
        <v>0</v>
      </c>
      <c r="F28" s="198">
        <f t="shared" si="4"/>
        <v>0</v>
      </c>
      <c r="G28" s="198">
        <f t="shared" si="0"/>
        <v>0</v>
      </c>
      <c r="H28" s="196"/>
      <c r="I28" s="198"/>
    </row>
    <row r="29" spans="2:9">
      <c r="B29" s="122">
        <f t="shared" si="1"/>
        <v>13</v>
      </c>
      <c r="C29" s="160">
        <f t="shared" si="2"/>
        <v>0</v>
      </c>
      <c r="E29" s="198">
        <f t="shared" si="3"/>
        <v>0</v>
      </c>
      <c r="F29" s="198">
        <f t="shared" si="4"/>
        <v>0</v>
      </c>
      <c r="G29" s="198">
        <f t="shared" si="0"/>
        <v>0</v>
      </c>
      <c r="H29" s="196"/>
      <c r="I29" s="198"/>
    </row>
    <row r="30" spans="2:9">
      <c r="B30" s="122">
        <f t="shared" si="1"/>
        <v>14</v>
      </c>
      <c r="C30" s="160">
        <f t="shared" si="2"/>
        <v>0</v>
      </c>
      <c r="E30" s="198">
        <f t="shared" si="3"/>
        <v>0</v>
      </c>
      <c r="F30" s="198">
        <f t="shared" si="4"/>
        <v>0</v>
      </c>
      <c r="G30" s="198">
        <f t="shared" si="0"/>
        <v>0</v>
      </c>
      <c r="H30" s="196"/>
      <c r="I30" s="198"/>
    </row>
    <row r="31" spans="2:9">
      <c r="B31" s="122">
        <f t="shared" si="1"/>
        <v>15</v>
      </c>
      <c r="C31" s="160">
        <f t="shared" si="2"/>
        <v>0</v>
      </c>
      <c r="E31" s="198">
        <f t="shared" si="3"/>
        <v>0</v>
      </c>
      <c r="F31" s="198">
        <f t="shared" si="4"/>
        <v>0</v>
      </c>
      <c r="G31" s="198">
        <f t="shared" si="0"/>
        <v>0</v>
      </c>
      <c r="H31" s="196"/>
      <c r="I31" s="198"/>
    </row>
    <row r="32" spans="2:9">
      <c r="B32" s="122">
        <f t="shared" si="1"/>
        <v>16</v>
      </c>
      <c r="C32" s="160">
        <f t="shared" si="2"/>
        <v>0</v>
      </c>
      <c r="E32" s="198">
        <f t="shared" si="3"/>
        <v>0</v>
      </c>
      <c r="F32" s="198">
        <f t="shared" si="4"/>
        <v>0</v>
      </c>
      <c r="G32" s="198">
        <f t="shared" si="0"/>
        <v>0</v>
      </c>
      <c r="H32" s="196"/>
      <c r="I32" s="198"/>
    </row>
    <row r="33" spans="2:9">
      <c r="B33" s="122">
        <f t="shared" si="1"/>
        <v>17</v>
      </c>
      <c r="C33" s="160">
        <f t="shared" si="2"/>
        <v>0</v>
      </c>
      <c r="E33" s="198">
        <f t="shared" si="3"/>
        <v>0</v>
      </c>
      <c r="F33" s="198">
        <f t="shared" si="4"/>
        <v>0</v>
      </c>
      <c r="G33" s="198">
        <f t="shared" si="0"/>
        <v>0</v>
      </c>
      <c r="H33" s="196"/>
      <c r="I33" s="198"/>
    </row>
    <row r="34" spans="2:9">
      <c r="B34" s="122">
        <f t="shared" si="1"/>
        <v>18</v>
      </c>
      <c r="C34" s="160">
        <f t="shared" si="2"/>
        <v>0</v>
      </c>
      <c r="E34" s="198">
        <f t="shared" si="3"/>
        <v>0</v>
      </c>
      <c r="F34" s="198">
        <f t="shared" si="4"/>
        <v>0</v>
      </c>
      <c r="G34" s="198">
        <f t="shared" si="0"/>
        <v>0</v>
      </c>
      <c r="H34" s="196"/>
      <c r="I34" s="198"/>
    </row>
    <row r="35" spans="2:9">
      <c r="B35" s="122">
        <f t="shared" si="1"/>
        <v>19</v>
      </c>
      <c r="C35" s="160">
        <f t="shared" si="2"/>
        <v>0</v>
      </c>
      <c r="E35" s="198">
        <f t="shared" si="3"/>
        <v>0</v>
      </c>
      <c r="F35" s="198">
        <f t="shared" si="4"/>
        <v>0</v>
      </c>
      <c r="G35" s="198">
        <f t="shared" si="0"/>
        <v>0</v>
      </c>
      <c r="H35" s="196"/>
      <c r="I35" s="198"/>
    </row>
    <row r="36" spans="2:9">
      <c r="B36" s="122">
        <f t="shared" si="1"/>
        <v>20</v>
      </c>
      <c r="C36" s="160">
        <f t="shared" si="2"/>
        <v>0</v>
      </c>
      <c r="E36" s="198">
        <f t="shared" si="3"/>
        <v>0</v>
      </c>
      <c r="F36" s="198">
        <f t="shared" si="4"/>
        <v>0</v>
      </c>
      <c r="G36" s="198">
        <f t="shared" si="0"/>
        <v>0</v>
      </c>
      <c r="H36" s="196"/>
      <c r="I36" s="198"/>
    </row>
    <row r="37" spans="2:9">
      <c r="B37" s="122">
        <f t="shared" si="1"/>
        <v>21</v>
      </c>
      <c r="C37" s="160">
        <f t="shared" si="2"/>
        <v>0</v>
      </c>
      <c r="E37" s="198">
        <f t="shared" si="3"/>
        <v>0</v>
      </c>
      <c r="F37" s="198">
        <f t="shared" si="4"/>
        <v>0</v>
      </c>
      <c r="G37" s="198">
        <f t="shared" si="0"/>
        <v>0</v>
      </c>
      <c r="H37" s="196"/>
      <c r="I37" s="198"/>
    </row>
    <row r="38" spans="2:9">
      <c r="B38" s="122">
        <f t="shared" si="1"/>
        <v>22</v>
      </c>
      <c r="C38" s="160">
        <f t="shared" si="2"/>
        <v>0</v>
      </c>
      <c r="E38" s="198">
        <f t="shared" si="3"/>
        <v>0</v>
      </c>
      <c r="F38" s="198">
        <f t="shared" si="4"/>
        <v>0</v>
      </c>
      <c r="G38" s="198">
        <f t="shared" si="0"/>
        <v>0</v>
      </c>
      <c r="H38" s="196"/>
      <c r="I38" s="198"/>
    </row>
    <row r="39" spans="2:9">
      <c r="B39" s="122">
        <f t="shared" si="1"/>
        <v>23</v>
      </c>
      <c r="C39" s="160">
        <f t="shared" si="2"/>
        <v>0</v>
      </c>
      <c r="E39" s="198">
        <f t="shared" si="3"/>
        <v>0</v>
      </c>
      <c r="F39" s="198">
        <f t="shared" si="4"/>
        <v>0</v>
      </c>
      <c r="G39" s="198">
        <f t="shared" si="0"/>
        <v>0</v>
      </c>
      <c r="H39" s="196"/>
      <c r="I39" s="198"/>
    </row>
    <row r="40" spans="2:9">
      <c r="B40" s="122">
        <f t="shared" si="1"/>
        <v>24</v>
      </c>
      <c r="C40" s="160">
        <f t="shared" si="2"/>
        <v>0</v>
      </c>
      <c r="E40" s="198">
        <f t="shared" si="3"/>
        <v>0</v>
      </c>
      <c r="F40" s="198">
        <f t="shared" si="4"/>
        <v>0</v>
      </c>
      <c r="G40" s="198">
        <f t="shared" si="0"/>
        <v>0</v>
      </c>
      <c r="H40" s="196"/>
      <c r="I40" s="198"/>
    </row>
    <row r="41" spans="2:9">
      <c r="B41" s="122">
        <f t="shared" si="1"/>
        <v>25</v>
      </c>
      <c r="C41" s="160">
        <f t="shared" si="2"/>
        <v>0</v>
      </c>
      <c r="E41" s="198">
        <f t="shared" si="3"/>
        <v>0</v>
      </c>
      <c r="F41" s="198">
        <f t="shared" si="4"/>
        <v>0</v>
      </c>
      <c r="G41" s="198">
        <f t="shared" si="0"/>
        <v>0</v>
      </c>
      <c r="H41" s="196"/>
      <c r="I41" s="198"/>
    </row>
    <row r="42" spans="2:9">
      <c r="B42" s="122">
        <f t="shared" si="1"/>
        <v>26</v>
      </c>
      <c r="C42" s="160">
        <f t="shared" si="2"/>
        <v>0</v>
      </c>
      <c r="E42" s="198">
        <f t="shared" si="3"/>
        <v>0</v>
      </c>
      <c r="F42" s="198">
        <f t="shared" si="4"/>
        <v>0</v>
      </c>
      <c r="G42" s="198">
        <f t="shared" si="0"/>
        <v>0</v>
      </c>
      <c r="H42" s="196"/>
      <c r="I42" s="198"/>
    </row>
    <row r="43" spans="2:9">
      <c r="B43" s="122">
        <f t="shared" si="1"/>
        <v>27</v>
      </c>
      <c r="C43" s="160">
        <f t="shared" si="2"/>
        <v>0</v>
      </c>
      <c r="E43" s="198">
        <f t="shared" si="3"/>
        <v>0</v>
      </c>
      <c r="F43" s="198">
        <f t="shared" si="4"/>
        <v>0</v>
      </c>
      <c r="G43" s="198">
        <f t="shared" si="0"/>
        <v>0</v>
      </c>
      <c r="H43" s="196"/>
      <c r="I43" s="198"/>
    </row>
    <row r="44" spans="2:9">
      <c r="B44" s="122">
        <f t="shared" si="1"/>
        <v>28</v>
      </c>
      <c r="C44" s="160">
        <f t="shared" si="2"/>
        <v>0</v>
      </c>
      <c r="E44" s="198">
        <f t="shared" si="3"/>
        <v>0</v>
      </c>
      <c r="F44" s="198">
        <f t="shared" si="4"/>
        <v>0</v>
      </c>
      <c r="G44" s="198">
        <f t="shared" si="0"/>
        <v>0</v>
      </c>
      <c r="H44" s="196"/>
      <c r="I44" s="198"/>
    </row>
    <row r="45" spans="2:9">
      <c r="B45" s="122">
        <f t="shared" si="1"/>
        <v>29</v>
      </c>
      <c r="C45" s="160">
        <f t="shared" si="2"/>
        <v>0</v>
      </c>
      <c r="E45" s="198">
        <f t="shared" si="3"/>
        <v>0</v>
      </c>
      <c r="F45" s="198">
        <f t="shared" si="4"/>
        <v>0</v>
      </c>
      <c r="G45" s="198">
        <f t="shared" si="0"/>
        <v>0</v>
      </c>
      <c r="H45" s="196"/>
      <c r="I45" s="198"/>
    </row>
    <row r="46" spans="2:9">
      <c r="B46" s="122">
        <f t="shared" si="1"/>
        <v>30</v>
      </c>
      <c r="C46" s="160">
        <f t="shared" si="2"/>
        <v>0</v>
      </c>
      <c r="E46" s="198">
        <f t="shared" si="3"/>
        <v>0</v>
      </c>
      <c r="F46" s="198">
        <f t="shared" si="4"/>
        <v>0</v>
      </c>
      <c r="G46" s="198">
        <f t="shared" si="0"/>
        <v>0</v>
      </c>
      <c r="H46" s="196"/>
      <c r="I46" s="198"/>
    </row>
    <row r="47" spans="2:9">
      <c r="B47" s="122">
        <f t="shared" si="1"/>
        <v>31</v>
      </c>
      <c r="C47" s="160">
        <f t="shared" si="2"/>
        <v>0</v>
      </c>
      <c r="E47" s="198">
        <f t="shared" si="3"/>
        <v>0</v>
      </c>
      <c r="F47" s="198">
        <f t="shared" si="4"/>
        <v>0</v>
      </c>
      <c r="G47" s="198">
        <f t="shared" si="0"/>
        <v>0</v>
      </c>
      <c r="H47" s="196"/>
      <c r="I47" s="198"/>
    </row>
    <row r="48" spans="2:9">
      <c r="B48" s="122">
        <f t="shared" si="1"/>
        <v>32</v>
      </c>
      <c r="C48" s="160">
        <f t="shared" si="2"/>
        <v>0</v>
      </c>
      <c r="E48" s="198">
        <f t="shared" si="3"/>
        <v>0</v>
      </c>
      <c r="F48" s="198">
        <f t="shared" si="4"/>
        <v>0</v>
      </c>
      <c r="G48" s="198">
        <f t="shared" si="0"/>
        <v>0</v>
      </c>
      <c r="H48" s="196"/>
      <c r="I48" s="198"/>
    </row>
    <row r="49" spans="2:9">
      <c r="B49" s="122">
        <f t="shared" si="1"/>
        <v>33</v>
      </c>
      <c r="C49" s="160">
        <f t="shared" si="2"/>
        <v>0</v>
      </c>
      <c r="E49" s="198">
        <f t="shared" si="3"/>
        <v>0</v>
      </c>
      <c r="F49" s="198">
        <f t="shared" si="4"/>
        <v>0</v>
      </c>
      <c r="G49" s="198">
        <f t="shared" si="0"/>
        <v>0</v>
      </c>
      <c r="H49" s="196"/>
      <c r="I49" s="198"/>
    </row>
    <row r="50" spans="2:9">
      <c r="B50" s="122">
        <f t="shared" si="1"/>
        <v>34</v>
      </c>
      <c r="C50" s="160">
        <f t="shared" si="2"/>
        <v>0</v>
      </c>
      <c r="E50" s="198">
        <f t="shared" si="3"/>
        <v>0</v>
      </c>
      <c r="F50" s="198">
        <f t="shared" si="4"/>
        <v>0</v>
      </c>
      <c r="G50" s="198">
        <f t="shared" si="0"/>
        <v>0</v>
      </c>
      <c r="H50" s="196"/>
      <c r="I50" s="198"/>
    </row>
    <row r="51" spans="2:9">
      <c r="B51" s="122">
        <f t="shared" si="1"/>
        <v>35</v>
      </c>
      <c r="C51" s="160">
        <f t="shared" si="2"/>
        <v>0</v>
      </c>
      <c r="E51" s="198">
        <f t="shared" si="3"/>
        <v>0</v>
      </c>
      <c r="F51" s="198">
        <f t="shared" si="4"/>
        <v>0</v>
      </c>
      <c r="G51" s="198">
        <f t="shared" si="0"/>
        <v>0</v>
      </c>
      <c r="H51" s="196"/>
    </row>
    <row r="52" spans="2:9">
      <c r="B52" s="122">
        <f t="shared" si="1"/>
        <v>36</v>
      </c>
      <c r="C52" s="160">
        <f t="shared" si="2"/>
        <v>0</v>
      </c>
      <c r="E52" s="198">
        <f t="shared" si="3"/>
        <v>0</v>
      </c>
      <c r="F52" s="198">
        <f t="shared" si="4"/>
        <v>0</v>
      </c>
      <c r="G52" s="198">
        <f t="shared" si="0"/>
        <v>0</v>
      </c>
      <c r="H52" s="196"/>
      <c r="I52" s="198"/>
    </row>
    <row r="53" spans="2:9">
      <c r="B53" s="122">
        <f t="shared" si="1"/>
        <v>37</v>
      </c>
      <c r="C53" s="160">
        <f t="shared" si="2"/>
        <v>0</v>
      </c>
      <c r="E53" s="198">
        <f t="shared" si="3"/>
        <v>0</v>
      </c>
      <c r="F53" s="198">
        <f t="shared" si="4"/>
        <v>0</v>
      </c>
      <c r="G53" s="198">
        <f t="shared" si="0"/>
        <v>0</v>
      </c>
      <c r="H53" s="196"/>
      <c r="I53" s="198"/>
    </row>
    <row r="54" spans="2:9">
      <c r="B54" s="122">
        <f t="shared" si="1"/>
        <v>38</v>
      </c>
      <c r="C54" s="160">
        <f t="shared" si="2"/>
        <v>0</v>
      </c>
      <c r="E54" s="198">
        <f t="shared" si="3"/>
        <v>0</v>
      </c>
      <c r="F54" s="198">
        <f t="shared" si="4"/>
        <v>0</v>
      </c>
      <c r="G54" s="198">
        <f t="shared" si="0"/>
        <v>0</v>
      </c>
      <c r="H54" s="196"/>
      <c r="I54" s="198"/>
    </row>
    <row r="55" spans="2:9">
      <c r="B55" s="122">
        <f t="shared" si="1"/>
        <v>39</v>
      </c>
      <c r="C55" s="160">
        <f t="shared" si="2"/>
        <v>0</v>
      </c>
      <c r="E55" s="198">
        <f t="shared" si="3"/>
        <v>0</v>
      </c>
      <c r="F55" s="198">
        <f t="shared" si="4"/>
        <v>0</v>
      </c>
      <c r="G55" s="198">
        <f t="shared" si="0"/>
        <v>0</v>
      </c>
      <c r="H55" s="196"/>
      <c r="I55" s="198"/>
    </row>
    <row r="56" spans="2:9">
      <c r="B56" s="122">
        <f t="shared" si="1"/>
        <v>40</v>
      </c>
      <c r="C56" s="160">
        <f t="shared" si="2"/>
        <v>0</v>
      </c>
      <c r="E56" s="198">
        <f t="shared" si="3"/>
        <v>0</v>
      </c>
      <c r="F56" s="198">
        <f t="shared" si="4"/>
        <v>0</v>
      </c>
      <c r="G56" s="198">
        <f t="shared" si="0"/>
        <v>0</v>
      </c>
      <c r="H56" s="196"/>
      <c r="I56" s="198"/>
    </row>
    <row r="57" spans="2:9">
      <c r="B57" s="122">
        <f t="shared" si="1"/>
        <v>41</v>
      </c>
      <c r="C57" s="160">
        <f t="shared" si="2"/>
        <v>0</v>
      </c>
      <c r="E57" s="198">
        <f t="shared" si="3"/>
        <v>0</v>
      </c>
      <c r="F57" s="198">
        <f t="shared" si="4"/>
        <v>0</v>
      </c>
      <c r="G57" s="198">
        <f t="shared" si="0"/>
        <v>0</v>
      </c>
      <c r="H57" s="196"/>
      <c r="I57" s="198"/>
    </row>
    <row r="58" spans="2:9">
      <c r="B58" s="122">
        <f t="shared" si="1"/>
        <v>42</v>
      </c>
      <c r="C58" s="160">
        <f t="shared" si="2"/>
        <v>0</v>
      </c>
      <c r="E58" s="198">
        <f t="shared" si="3"/>
        <v>0</v>
      </c>
      <c r="F58" s="198">
        <f t="shared" si="4"/>
        <v>0</v>
      </c>
      <c r="G58" s="198">
        <f t="shared" si="0"/>
        <v>0</v>
      </c>
      <c r="H58" s="196"/>
      <c r="I58" s="198"/>
    </row>
    <row r="59" spans="2:9">
      <c r="B59" s="122">
        <f t="shared" si="1"/>
        <v>43</v>
      </c>
      <c r="C59" s="160">
        <f t="shared" si="2"/>
        <v>0</v>
      </c>
      <c r="E59" s="198">
        <f t="shared" si="3"/>
        <v>0</v>
      </c>
      <c r="F59" s="198">
        <f t="shared" si="4"/>
        <v>0</v>
      </c>
      <c r="G59" s="198">
        <f t="shared" si="0"/>
        <v>0</v>
      </c>
      <c r="H59" s="196"/>
      <c r="I59" s="198"/>
    </row>
    <row r="60" spans="2:9">
      <c r="B60" s="122">
        <f t="shared" si="1"/>
        <v>44</v>
      </c>
      <c r="C60" s="160">
        <f t="shared" si="2"/>
        <v>0</v>
      </c>
      <c r="E60" s="198">
        <f t="shared" si="3"/>
        <v>0</v>
      </c>
      <c r="F60" s="198">
        <f t="shared" si="4"/>
        <v>0</v>
      </c>
      <c r="G60" s="198">
        <f t="shared" si="0"/>
        <v>0</v>
      </c>
      <c r="H60" s="196"/>
      <c r="I60" s="198"/>
    </row>
    <row r="61" spans="2:9">
      <c r="B61" s="122">
        <f t="shared" si="1"/>
        <v>45</v>
      </c>
      <c r="C61" s="160">
        <f t="shared" si="2"/>
        <v>0</v>
      </c>
      <c r="E61" s="198">
        <f t="shared" si="3"/>
        <v>0</v>
      </c>
      <c r="F61" s="198">
        <f t="shared" si="4"/>
        <v>0</v>
      </c>
      <c r="G61" s="198">
        <f t="shared" si="0"/>
        <v>0</v>
      </c>
      <c r="H61" s="196"/>
      <c r="I61" s="198"/>
    </row>
    <row r="62" spans="2:9">
      <c r="B62" s="122">
        <f t="shared" si="1"/>
        <v>46</v>
      </c>
      <c r="C62" s="160">
        <f t="shared" si="2"/>
        <v>0</v>
      </c>
      <c r="E62" s="198">
        <f t="shared" si="3"/>
        <v>0</v>
      </c>
      <c r="F62" s="198">
        <f t="shared" si="4"/>
        <v>0</v>
      </c>
      <c r="G62" s="198">
        <f t="shared" si="0"/>
        <v>0</v>
      </c>
      <c r="H62" s="196"/>
      <c r="I62" s="198"/>
    </row>
    <row r="63" spans="2:9">
      <c r="B63" s="122">
        <f t="shared" si="1"/>
        <v>47</v>
      </c>
      <c r="C63" s="160">
        <f t="shared" si="2"/>
        <v>0</v>
      </c>
      <c r="E63" s="198">
        <f t="shared" si="3"/>
        <v>0</v>
      </c>
      <c r="F63" s="198">
        <f t="shared" si="4"/>
        <v>0</v>
      </c>
      <c r="G63" s="198">
        <f t="shared" si="0"/>
        <v>0</v>
      </c>
      <c r="H63" s="196"/>
      <c r="I63" s="198"/>
    </row>
    <row r="64" spans="2:9">
      <c r="B64" s="122">
        <f t="shared" si="1"/>
        <v>48</v>
      </c>
      <c r="C64" s="160">
        <f t="shared" si="2"/>
        <v>0</v>
      </c>
      <c r="E64" s="198">
        <f t="shared" si="3"/>
        <v>0</v>
      </c>
      <c r="F64" s="198">
        <f t="shared" si="4"/>
        <v>0</v>
      </c>
      <c r="G64" s="198">
        <f t="shared" si="0"/>
        <v>0</v>
      </c>
      <c r="H64" s="196"/>
      <c r="I64" s="198"/>
    </row>
    <row r="65" spans="2:9">
      <c r="B65" s="122">
        <f t="shared" si="1"/>
        <v>49</v>
      </c>
      <c r="C65" s="160">
        <f t="shared" si="2"/>
        <v>0</v>
      </c>
      <c r="E65" s="198">
        <f t="shared" si="3"/>
        <v>0</v>
      </c>
      <c r="F65" s="198">
        <f t="shared" si="4"/>
        <v>0</v>
      </c>
      <c r="G65" s="198">
        <f t="shared" si="0"/>
        <v>0</v>
      </c>
      <c r="H65" s="196"/>
      <c r="I65" s="198"/>
    </row>
    <row r="66" spans="2:9">
      <c r="B66" s="122">
        <f t="shared" si="1"/>
        <v>50</v>
      </c>
      <c r="C66" s="160">
        <f t="shared" si="2"/>
        <v>0</v>
      </c>
      <c r="E66" s="198">
        <f t="shared" si="3"/>
        <v>0</v>
      </c>
      <c r="F66" s="198">
        <f t="shared" si="4"/>
        <v>0</v>
      </c>
      <c r="G66" s="198">
        <f t="shared" si="0"/>
        <v>0</v>
      </c>
      <c r="H66" s="196"/>
      <c r="I66" s="198"/>
    </row>
    <row r="67" spans="2:9">
      <c r="B67" s="122">
        <f t="shared" si="1"/>
        <v>51</v>
      </c>
      <c r="C67" s="160">
        <f t="shared" si="2"/>
        <v>0</v>
      </c>
      <c r="E67" s="198">
        <f t="shared" si="3"/>
        <v>0</v>
      </c>
      <c r="F67" s="198">
        <f t="shared" si="4"/>
        <v>0</v>
      </c>
      <c r="G67" s="198">
        <f t="shared" si="0"/>
        <v>0</v>
      </c>
      <c r="H67" s="196"/>
      <c r="I67" s="198"/>
    </row>
    <row r="68" spans="2:9">
      <c r="B68" s="122">
        <f t="shared" si="1"/>
        <v>52</v>
      </c>
      <c r="C68" s="160">
        <f t="shared" si="2"/>
        <v>0</v>
      </c>
      <c r="E68" s="198">
        <f t="shared" si="3"/>
        <v>0</v>
      </c>
      <c r="F68" s="198">
        <f t="shared" si="4"/>
        <v>0</v>
      </c>
      <c r="G68" s="198">
        <f t="shared" si="0"/>
        <v>0</v>
      </c>
      <c r="H68" s="196"/>
      <c r="I68" s="198"/>
    </row>
    <row r="69" spans="2:9">
      <c r="B69" s="122">
        <f t="shared" si="1"/>
        <v>53</v>
      </c>
      <c r="C69" s="160">
        <f t="shared" si="2"/>
        <v>0</v>
      </c>
      <c r="E69" s="198">
        <f t="shared" si="3"/>
        <v>0</v>
      </c>
      <c r="F69" s="198">
        <f t="shared" si="4"/>
        <v>0</v>
      </c>
      <c r="G69" s="198">
        <f t="shared" si="0"/>
        <v>0</v>
      </c>
      <c r="H69" s="196"/>
      <c r="I69" s="198"/>
    </row>
    <row r="70" spans="2:9">
      <c r="B70" s="122">
        <f t="shared" si="1"/>
        <v>54</v>
      </c>
      <c r="C70" s="160">
        <f t="shared" si="2"/>
        <v>0</v>
      </c>
      <c r="E70" s="198">
        <f t="shared" si="3"/>
        <v>0</v>
      </c>
      <c r="F70" s="198">
        <f t="shared" si="4"/>
        <v>0</v>
      </c>
      <c r="G70" s="198">
        <f t="shared" si="0"/>
        <v>0</v>
      </c>
      <c r="H70" s="196"/>
      <c r="I70" s="198"/>
    </row>
    <row r="71" spans="2:9">
      <c r="B71" s="122">
        <f t="shared" si="1"/>
        <v>55</v>
      </c>
      <c r="C71" s="160">
        <f t="shared" si="2"/>
        <v>0</v>
      </c>
      <c r="E71" s="198">
        <f t="shared" si="3"/>
        <v>0</v>
      </c>
      <c r="F71" s="198">
        <f t="shared" si="4"/>
        <v>0</v>
      </c>
      <c r="G71" s="198">
        <f t="shared" si="0"/>
        <v>0</v>
      </c>
      <c r="H71" s="196"/>
      <c r="I71" s="198"/>
    </row>
    <row r="72" spans="2:9">
      <c r="B72" s="122">
        <f t="shared" si="1"/>
        <v>56</v>
      </c>
      <c r="C72" s="160">
        <f t="shared" si="2"/>
        <v>0</v>
      </c>
      <c r="E72" s="198">
        <f t="shared" si="3"/>
        <v>0</v>
      </c>
      <c r="F72" s="198">
        <f t="shared" si="4"/>
        <v>0</v>
      </c>
      <c r="G72" s="198">
        <f t="shared" si="0"/>
        <v>0</v>
      </c>
      <c r="H72" s="196"/>
      <c r="I72" s="198"/>
    </row>
    <row r="73" spans="2:9">
      <c r="B73" s="122">
        <f t="shared" si="1"/>
        <v>57</v>
      </c>
      <c r="C73" s="160">
        <f t="shared" si="2"/>
        <v>0</v>
      </c>
      <c r="E73" s="198">
        <f t="shared" si="3"/>
        <v>0</v>
      </c>
      <c r="F73" s="198">
        <f t="shared" si="4"/>
        <v>0</v>
      </c>
      <c r="G73" s="198">
        <f t="shared" si="0"/>
        <v>0</v>
      </c>
      <c r="H73" s="196"/>
      <c r="I73" s="198"/>
    </row>
    <row r="74" spans="2:9">
      <c r="B74" s="122">
        <f t="shared" si="1"/>
        <v>58</v>
      </c>
      <c r="C74" s="160">
        <f t="shared" si="2"/>
        <v>0</v>
      </c>
      <c r="E74" s="198">
        <f t="shared" si="3"/>
        <v>0</v>
      </c>
      <c r="F74" s="198">
        <f t="shared" si="4"/>
        <v>0</v>
      </c>
      <c r="G74" s="198">
        <f t="shared" si="0"/>
        <v>0</v>
      </c>
      <c r="H74" s="196"/>
      <c r="I74" s="198"/>
    </row>
    <row r="75" spans="2:9">
      <c r="B75" s="122">
        <f t="shared" si="1"/>
        <v>59</v>
      </c>
      <c r="C75" s="160">
        <f t="shared" si="2"/>
        <v>0</v>
      </c>
      <c r="E75" s="198">
        <f t="shared" si="3"/>
        <v>0</v>
      </c>
      <c r="F75" s="198">
        <f t="shared" si="4"/>
        <v>0</v>
      </c>
      <c r="G75" s="198">
        <f t="shared" si="0"/>
        <v>0</v>
      </c>
      <c r="H75" s="196"/>
      <c r="I75" s="198"/>
    </row>
    <row r="76" spans="2:9">
      <c r="B76" s="122">
        <f t="shared" si="1"/>
        <v>60</v>
      </c>
      <c r="C76" s="160">
        <f t="shared" si="2"/>
        <v>0</v>
      </c>
      <c r="E76" s="198">
        <f t="shared" si="3"/>
        <v>0</v>
      </c>
      <c r="F76" s="198">
        <f t="shared" si="4"/>
        <v>0</v>
      </c>
      <c r="G76" s="198">
        <f t="shared" si="0"/>
        <v>0</v>
      </c>
      <c r="H76" s="196"/>
      <c r="I76" s="198"/>
    </row>
    <row r="77" spans="2:9">
      <c r="B77" s="122">
        <f t="shared" si="1"/>
        <v>61</v>
      </c>
      <c r="C77" s="160">
        <f t="shared" si="2"/>
        <v>0</v>
      </c>
      <c r="E77" s="198">
        <f t="shared" si="3"/>
        <v>0</v>
      </c>
      <c r="F77" s="198">
        <f t="shared" si="4"/>
        <v>0</v>
      </c>
      <c r="G77" s="198">
        <f t="shared" si="0"/>
        <v>0</v>
      </c>
      <c r="H77" s="196"/>
      <c r="I77" s="198"/>
    </row>
    <row r="78" spans="2:9">
      <c r="B78" s="122">
        <f t="shared" si="1"/>
        <v>62</v>
      </c>
      <c r="C78" s="160">
        <f t="shared" si="2"/>
        <v>0</v>
      </c>
      <c r="E78" s="198">
        <f t="shared" si="3"/>
        <v>0</v>
      </c>
      <c r="F78" s="198">
        <f t="shared" si="4"/>
        <v>0</v>
      </c>
      <c r="G78" s="198">
        <f t="shared" si="0"/>
        <v>0</v>
      </c>
      <c r="H78" s="196"/>
      <c r="I78" s="198"/>
    </row>
    <row r="79" spans="2:9">
      <c r="B79" s="122">
        <f t="shared" si="1"/>
        <v>63</v>
      </c>
      <c r="C79" s="160">
        <f t="shared" si="2"/>
        <v>0</v>
      </c>
      <c r="E79" s="198">
        <f t="shared" si="3"/>
        <v>0</v>
      </c>
      <c r="F79" s="198">
        <f t="shared" si="4"/>
        <v>0</v>
      </c>
      <c r="G79" s="198">
        <f t="shared" si="0"/>
        <v>0</v>
      </c>
      <c r="H79" s="196"/>
      <c r="I79" s="198"/>
    </row>
    <row r="80" spans="2:9">
      <c r="B80" s="122">
        <f t="shared" si="1"/>
        <v>64</v>
      </c>
      <c r="C80" s="160">
        <f t="shared" si="2"/>
        <v>0</v>
      </c>
      <c r="E80" s="198">
        <f t="shared" si="3"/>
        <v>0</v>
      </c>
      <c r="F80" s="198">
        <f t="shared" si="4"/>
        <v>0</v>
      </c>
      <c r="G80" s="198">
        <f t="shared" si="0"/>
        <v>0</v>
      </c>
      <c r="H80" s="196"/>
      <c r="I80" s="198"/>
    </row>
    <row r="81" spans="2:9">
      <c r="B81" s="122">
        <f t="shared" si="1"/>
        <v>65</v>
      </c>
      <c r="C81" s="160">
        <f t="shared" si="2"/>
        <v>0</v>
      </c>
      <c r="E81" s="198">
        <f t="shared" si="3"/>
        <v>0</v>
      </c>
      <c r="F81" s="198">
        <f t="shared" si="4"/>
        <v>0</v>
      </c>
      <c r="G81" s="198">
        <f t="shared" ref="G81:G144" si="5">G80-F81</f>
        <v>0</v>
      </c>
      <c r="H81" s="196"/>
      <c r="I81" s="198"/>
    </row>
    <row r="82" spans="2:9">
      <c r="B82" s="122">
        <f t="shared" ref="B82:B145" si="6">B81+1</f>
        <v>66</v>
      </c>
      <c r="C82" s="160">
        <f t="shared" ref="C82:C145" si="7">$E$8</f>
        <v>0</v>
      </c>
      <c r="E82" s="198">
        <f t="shared" ref="E82:E145" si="8">G81*$E$9/12</f>
        <v>0</v>
      </c>
      <c r="F82" s="198">
        <f t="shared" ref="F82:F145" si="9">C82-E82</f>
        <v>0</v>
      </c>
      <c r="G82" s="198">
        <f t="shared" si="5"/>
        <v>0</v>
      </c>
      <c r="H82" s="196"/>
      <c r="I82" s="198"/>
    </row>
    <row r="83" spans="2:9">
      <c r="B83" s="122">
        <f t="shared" si="6"/>
        <v>67</v>
      </c>
      <c r="C83" s="160">
        <f t="shared" si="7"/>
        <v>0</v>
      </c>
      <c r="E83" s="198">
        <f t="shared" si="8"/>
        <v>0</v>
      </c>
      <c r="F83" s="198">
        <f t="shared" si="9"/>
        <v>0</v>
      </c>
      <c r="G83" s="198">
        <f t="shared" si="5"/>
        <v>0</v>
      </c>
      <c r="H83" s="196"/>
      <c r="I83" s="198"/>
    </row>
    <row r="84" spans="2:9">
      <c r="B84" s="122">
        <f t="shared" si="6"/>
        <v>68</v>
      </c>
      <c r="C84" s="160">
        <f t="shared" si="7"/>
        <v>0</v>
      </c>
      <c r="E84" s="198">
        <f t="shared" si="8"/>
        <v>0</v>
      </c>
      <c r="F84" s="198">
        <f t="shared" si="9"/>
        <v>0</v>
      </c>
      <c r="G84" s="198">
        <f t="shared" si="5"/>
        <v>0</v>
      </c>
      <c r="H84" s="196"/>
      <c r="I84" s="198"/>
    </row>
    <row r="85" spans="2:9">
      <c r="B85" s="122">
        <f t="shared" si="6"/>
        <v>69</v>
      </c>
      <c r="C85" s="160">
        <f t="shared" si="7"/>
        <v>0</v>
      </c>
      <c r="E85" s="198">
        <f t="shared" si="8"/>
        <v>0</v>
      </c>
      <c r="F85" s="198">
        <f t="shared" si="9"/>
        <v>0</v>
      </c>
      <c r="G85" s="198">
        <f t="shared" si="5"/>
        <v>0</v>
      </c>
      <c r="H85" s="196"/>
      <c r="I85" s="198"/>
    </row>
    <row r="86" spans="2:9">
      <c r="B86" s="122">
        <f t="shared" si="6"/>
        <v>70</v>
      </c>
      <c r="C86" s="160">
        <f t="shared" si="7"/>
        <v>0</v>
      </c>
      <c r="E86" s="198">
        <f t="shared" si="8"/>
        <v>0</v>
      </c>
      <c r="F86" s="198">
        <f t="shared" si="9"/>
        <v>0</v>
      </c>
      <c r="G86" s="198">
        <f t="shared" si="5"/>
        <v>0</v>
      </c>
      <c r="H86" s="196"/>
      <c r="I86" s="198"/>
    </row>
    <row r="87" spans="2:9">
      <c r="B87" s="122">
        <f t="shared" si="6"/>
        <v>71</v>
      </c>
      <c r="C87" s="160">
        <f t="shared" si="7"/>
        <v>0</v>
      </c>
      <c r="E87" s="198">
        <f t="shared" si="8"/>
        <v>0</v>
      </c>
      <c r="F87" s="198">
        <f t="shared" si="9"/>
        <v>0</v>
      </c>
      <c r="G87" s="198">
        <f t="shared" si="5"/>
        <v>0</v>
      </c>
      <c r="H87" s="196"/>
      <c r="I87" s="198"/>
    </row>
    <row r="88" spans="2:9">
      <c r="B88" s="122">
        <f t="shared" si="6"/>
        <v>72</v>
      </c>
      <c r="C88" s="160">
        <f t="shared" si="7"/>
        <v>0</v>
      </c>
      <c r="E88" s="198">
        <f t="shared" si="8"/>
        <v>0</v>
      </c>
      <c r="F88" s="198">
        <f t="shared" si="9"/>
        <v>0</v>
      </c>
      <c r="G88" s="198">
        <f t="shared" si="5"/>
        <v>0</v>
      </c>
      <c r="H88" s="196"/>
      <c r="I88" s="198"/>
    </row>
    <row r="89" spans="2:9">
      <c r="B89" s="122">
        <f t="shared" si="6"/>
        <v>73</v>
      </c>
      <c r="C89" s="160">
        <f t="shared" si="7"/>
        <v>0</v>
      </c>
      <c r="E89" s="198">
        <f t="shared" si="8"/>
        <v>0</v>
      </c>
      <c r="F89" s="198">
        <f t="shared" si="9"/>
        <v>0</v>
      </c>
      <c r="G89" s="198">
        <f t="shared" si="5"/>
        <v>0</v>
      </c>
      <c r="H89" s="196"/>
      <c r="I89" s="198"/>
    </row>
    <row r="90" spans="2:9">
      <c r="B90" s="122">
        <f t="shared" si="6"/>
        <v>74</v>
      </c>
      <c r="C90" s="160">
        <f t="shared" si="7"/>
        <v>0</v>
      </c>
      <c r="E90" s="198">
        <f t="shared" si="8"/>
        <v>0</v>
      </c>
      <c r="F90" s="198">
        <f t="shared" si="9"/>
        <v>0</v>
      </c>
      <c r="G90" s="198">
        <f t="shared" si="5"/>
        <v>0</v>
      </c>
      <c r="H90" s="196"/>
      <c r="I90" s="198"/>
    </row>
    <row r="91" spans="2:9">
      <c r="B91" s="122">
        <f t="shared" si="6"/>
        <v>75</v>
      </c>
      <c r="C91" s="160">
        <f t="shared" si="7"/>
        <v>0</v>
      </c>
      <c r="E91" s="198">
        <f t="shared" si="8"/>
        <v>0</v>
      </c>
      <c r="F91" s="198">
        <f t="shared" si="9"/>
        <v>0</v>
      </c>
      <c r="G91" s="198">
        <f t="shared" si="5"/>
        <v>0</v>
      </c>
      <c r="H91" s="196"/>
      <c r="I91" s="198"/>
    </row>
    <row r="92" spans="2:9">
      <c r="B92" s="122">
        <f t="shared" si="6"/>
        <v>76</v>
      </c>
      <c r="C92" s="160">
        <f t="shared" si="7"/>
        <v>0</v>
      </c>
      <c r="E92" s="198">
        <f t="shared" si="8"/>
        <v>0</v>
      </c>
      <c r="F92" s="198">
        <f t="shared" si="9"/>
        <v>0</v>
      </c>
      <c r="G92" s="198">
        <f t="shared" si="5"/>
        <v>0</v>
      </c>
      <c r="H92" s="196"/>
      <c r="I92" s="198"/>
    </row>
    <row r="93" spans="2:9">
      <c r="B93" s="122">
        <f t="shared" si="6"/>
        <v>77</v>
      </c>
      <c r="C93" s="160">
        <f t="shared" si="7"/>
        <v>0</v>
      </c>
      <c r="E93" s="198">
        <f t="shared" si="8"/>
        <v>0</v>
      </c>
      <c r="F93" s="198">
        <f t="shared" si="9"/>
        <v>0</v>
      </c>
      <c r="G93" s="198">
        <f t="shared" si="5"/>
        <v>0</v>
      </c>
      <c r="H93" s="196"/>
      <c r="I93" s="198"/>
    </row>
    <row r="94" spans="2:9">
      <c r="B94" s="122">
        <f t="shared" si="6"/>
        <v>78</v>
      </c>
      <c r="C94" s="160">
        <f t="shared" si="7"/>
        <v>0</v>
      </c>
      <c r="E94" s="198">
        <f t="shared" si="8"/>
        <v>0</v>
      </c>
      <c r="F94" s="198">
        <f t="shared" si="9"/>
        <v>0</v>
      </c>
      <c r="G94" s="198">
        <f t="shared" si="5"/>
        <v>0</v>
      </c>
      <c r="H94" s="196"/>
      <c r="I94" s="198"/>
    </row>
    <row r="95" spans="2:9">
      <c r="B95" s="122">
        <f t="shared" si="6"/>
        <v>79</v>
      </c>
      <c r="C95" s="160">
        <f t="shared" si="7"/>
        <v>0</v>
      </c>
      <c r="E95" s="198">
        <f t="shared" si="8"/>
        <v>0</v>
      </c>
      <c r="F95" s="198">
        <f t="shared" si="9"/>
        <v>0</v>
      </c>
      <c r="G95" s="198">
        <f t="shared" si="5"/>
        <v>0</v>
      </c>
      <c r="H95" s="196"/>
      <c r="I95" s="198"/>
    </row>
    <row r="96" spans="2:9">
      <c r="B96" s="122">
        <f t="shared" si="6"/>
        <v>80</v>
      </c>
      <c r="C96" s="160">
        <f t="shared" si="7"/>
        <v>0</v>
      </c>
      <c r="E96" s="198">
        <f t="shared" si="8"/>
        <v>0</v>
      </c>
      <c r="F96" s="198">
        <f t="shared" si="9"/>
        <v>0</v>
      </c>
      <c r="G96" s="198">
        <f t="shared" si="5"/>
        <v>0</v>
      </c>
      <c r="H96" s="196"/>
      <c r="I96" s="198"/>
    </row>
    <row r="97" spans="2:9">
      <c r="B97" s="122">
        <f t="shared" si="6"/>
        <v>81</v>
      </c>
      <c r="C97" s="160">
        <f t="shared" si="7"/>
        <v>0</v>
      </c>
      <c r="E97" s="198">
        <f t="shared" si="8"/>
        <v>0</v>
      </c>
      <c r="F97" s="198">
        <f t="shared" si="9"/>
        <v>0</v>
      </c>
      <c r="G97" s="198">
        <f t="shared" si="5"/>
        <v>0</v>
      </c>
      <c r="H97" s="196"/>
      <c r="I97" s="198"/>
    </row>
    <row r="98" spans="2:9">
      <c r="B98" s="122">
        <f t="shared" si="6"/>
        <v>82</v>
      </c>
      <c r="C98" s="160">
        <f t="shared" si="7"/>
        <v>0</v>
      </c>
      <c r="E98" s="198">
        <f t="shared" si="8"/>
        <v>0</v>
      </c>
      <c r="F98" s="198">
        <f t="shared" si="9"/>
        <v>0</v>
      </c>
      <c r="G98" s="198">
        <f t="shared" si="5"/>
        <v>0</v>
      </c>
      <c r="H98" s="196"/>
      <c r="I98" s="198"/>
    </row>
    <row r="99" spans="2:9">
      <c r="B99" s="122">
        <f t="shared" si="6"/>
        <v>83</v>
      </c>
      <c r="C99" s="160">
        <f t="shared" si="7"/>
        <v>0</v>
      </c>
      <c r="E99" s="198">
        <f t="shared" si="8"/>
        <v>0</v>
      </c>
      <c r="F99" s="198">
        <f t="shared" si="9"/>
        <v>0</v>
      </c>
      <c r="G99" s="198">
        <f t="shared" si="5"/>
        <v>0</v>
      </c>
      <c r="H99" s="196"/>
      <c r="I99" s="198"/>
    </row>
    <row r="100" spans="2:9">
      <c r="B100" s="122">
        <f t="shared" si="6"/>
        <v>84</v>
      </c>
      <c r="C100" s="160">
        <f t="shared" si="7"/>
        <v>0</v>
      </c>
      <c r="E100" s="198">
        <f t="shared" si="8"/>
        <v>0</v>
      </c>
      <c r="F100" s="198">
        <f t="shared" si="9"/>
        <v>0</v>
      </c>
      <c r="G100" s="198">
        <f t="shared" si="5"/>
        <v>0</v>
      </c>
      <c r="H100" s="196"/>
      <c r="I100" s="198"/>
    </row>
    <row r="101" spans="2:9">
      <c r="B101" s="122">
        <f t="shared" si="6"/>
        <v>85</v>
      </c>
      <c r="C101" s="160">
        <f t="shared" si="7"/>
        <v>0</v>
      </c>
      <c r="E101" s="198">
        <f t="shared" si="8"/>
        <v>0</v>
      </c>
      <c r="F101" s="198">
        <f t="shared" si="9"/>
        <v>0</v>
      </c>
      <c r="G101" s="198">
        <f t="shared" si="5"/>
        <v>0</v>
      </c>
      <c r="H101" s="196"/>
      <c r="I101" s="198"/>
    </row>
    <row r="102" spans="2:9">
      <c r="B102" s="122">
        <f t="shared" si="6"/>
        <v>86</v>
      </c>
      <c r="C102" s="160">
        <f t="shared" si="7"/>
        <v>0</v>
      </c>
      <c r="E102" s="198">
        <f t="shared" si="8"/>
        <v>0</v>
      </c>
      <c r="F102" s="198">
        <f t="shared" si="9"/>
        <v>0</v>
      </c>
      <c r="G102" s="198">
        <f t="shared" si="5"/>
        <v>0</v>
      </c>
      <c r="H102" s="196"/>
      <c r="I102" s="198"/>
    </row>
    <row r="103" spans="2:9">
      <c r="B103" s="122">
        <f t="shared" si="6"/>
        <v>87</v>
      </c>
      <c r="C103" s="160">
        <f t="shared" si="7"/>
        <v>0</v>
      </c>
      <c r="E103" s="198">
        <f t="shared" si="8"/>
        <v>0</v>
      </c>
      <c r="F103" s="198">
        <f t="shared" si="9"/>
        <v>0</v>
      </c>
      <c r="G103" s="198">
        <f t="shared" si="5"/>
        <v>0</v>
      </c>
      <c r="H103" s="196"/>
      <c r="I103" s="198"/>
    </row>
    <row r="104" spans="2:9">
      <c r="B104" s="122">
        <f t="shared" si="6"/>
        <v>88</v>
      </c>
      <c r="C104" s="160">
        <f t="shared" si="7"/>
        <v>0</v>
      </c>
      <c r="E104" s="198">
        <f t="shared" si="8"/>
        <v>0</v>
      </c>
      <c r="F104" s="198">
        <f t="shared" si="9"/>
        <v>0</v>
      </c>
      <c r="G104" s="198">
        <f t="shared" si="5"/>
        <v>0</v>
      </c>
      <c r="H104" s="196"/>
      <c r="I104" s="198"/>
    </row>
    <row r="105" spans="2:9">
      <c r="B105" s="122">
        <f t="shared" si="6"/>
        <v>89</v>
      </c>
      <c r="C105" s="160">
        <f t="shared" si="7"/>
        <v>0</v>
      </c>
      <c r="E105" s="198">
        <f t="shared" si="8"/>
        <v>0</v>
      </c>
      <c r="F105" s="198">
        <f t="shared" si="9"/>
        <v>0</v>
      </c>
      <c r="G105" s="198">
        <f t="shared" si="5"/>
        <v>0</v>
      </c>
      <c r="H105" s="196"/>
      <c r="I105" s="198"/>
    </row>
    <row r="106" spans="2:9">
      <c r="B106" s="122">
        <f t="shared" si="6"/>
        <v>90</v>
      </c>
      <c r="C106" s="160">
        <f t="shared" si="7"/>
        <v>0</v>
      </c>
      <c r="E106" s="198">
        <f t="shared" si="8"/>
        <v>0</v>
      </c>
      <c r="F106" s="198">
        <f t="shared" si="9"/>
        <v>0</v>
      </c>
      <c r="G106" s="198">
        <f t="shared" si="5"/>
        <v>0</v>
      </c>
      <c r="H106" s="196"/>
      <c r="I106" s="198"/>
    </row>
    <row r="107" spans="2:9">
      <c r="B107" s="122">
        <f t="shared" si="6"/>
        <v>91</v>
      </c>
      <c r="C107" s="160">
        <f t="shared" si="7"/>
        <v>0</v>
      </c>
      <c r="E107" s="198">
        <f t="shared" si="8"/>
        <v>0</v>
      </c>
      <c r="F107" s="198">
        <f t="shared" si="9"/>
        <v>0</v>
      </c>
      <c r="G107" s="198">
        <f t="shared" si="5"/>
        <v>0</v>
      </c>
      <c r="H107" s="196"/>
      <c r="I107" s="198"/>
    </row>
    <row r="108" spans="2:9">
      <c r="B108" s="122">
        <f t="shared" si="6"/>
        <v>92</v>
      </c>
      <c r="C108" s="160">
        <f t="shared" si="7"/>
        <v>0</v>
      </c>
      <c r="E108" s="198">
        <f t="shared" si="8"/>
        <v>0</v>
      </c>
      <c r="F108" s="198">
        <f t="shared" si="9"/>
        <v>0</v>
      </c>
      <c r="G108" s="198">
        <f t="shared" si="5"/>
        <v>0</v>
      </c>
      <c r="H108" s="196"/>
      <c r="I108" s="198"/>
    </row>
    <row r="109" spans="2:9">
      <c r="B109" s="122">
        <f t="shared" si="6"/>
        <v>93</v>
      </c>
      <c r="C109" s="160">
        <f t="shared" si="7"/>
        <v>0</v>
      </c>
      <c r="E109" s="198">
        <f t="shared" si="8"/>
        <v>0</v>
      </c>
      <c r="F109" s="198">
        <f t="shared" si="9"/>
        <v>0</v>
      </c>
      <c r="G109" s="198">
        <f t="shared" si="5"/>
        <v>0</v>
      </c>
      <c r="H109" s="196"/>
      <c r="I109" s="198"/>
    </row>
    <row r="110" spans="2:9">
      <c r="B110" s="122">
        <f t="shared" si="6"/>
        <v>94</v>
      </c>
      <c r="C110" s="160">
        <f t="shared" si="7"/>
        <v>0</v>
      </c>
      <c r="E110" s="198">
        <f t="shared" si="8"/>
        <v>0</v>
      </c>
      <c r="F110" s="198">
        <f t="shared" si="9"/>
        <v>0</v>
      </c>
      <c r="G110" s="198">
        <f t="shared" si="5"/>
        <v>0</v>
      </c>
      <c r="H110" s="196"/>
      <c r="I110" s="198"/>
    </row>
    <row r="111" spans="2:9">
      <c r="B111" s="122">
        <f t="shared" si="6"/>
        <v>95</v>
      </c>
      <c r="C111" s="160">
        <f t="shared" si="7"/>
        <v>0</v>
      </c>
      <c r="E111" s="198">
        <f t="shared" si="8"/>
        <v>0</v>
      </c>
      <c r="F111" s="198">
        <f t="shared" si="9"/>
        <v>0</v>
      </c>
      <c r="G111" s="198">
        <f t="shared" si="5"/>
        <v>0</v>
      </c>
      <c r="H111" s="196"/>
      <c r="I111" s="198"/>
    </row>
    <row r="112" spans="2:9">
      <c r="B112" s="122">
        <f t="shared" si="6"/>
        <v>96</v>
      </c>
      <c r="C112" s="160">
        <f t="shared" si="7"/>
        <v>0</v>
      </c>
      <c r="E112" s="198">
        <f t="shared" si="8"/>
        <v>0</v>
      </c>
      <c r="F112" s="198">
        <f t="shared" si="9"/>
        <v>0</v>
      </c>
      <c r="G112" s="198">
        <f t="shared" si="5"/>
        <v>0</v>
      </c>
      <c r="H112" s="196"/>
      <c r="I112" s="198"/>
    </row>
    <row r="113" spans="2:9">
      <c r="B113" s="122">
        <f t="shared" si="6"/>
        <v>97</v>
      </c>
      <c r="C113" s="160">
        <f t="shared" si="7"/>
        <v>0</v>
      </c>
      <c r="E113" s="198">
        <f t="shared" si="8"/>
        <v>0</v>
      </c>
      <c r="F113" s="198">
        <f t="shared" si="9"/>
        <v>0</v>
      </c>
      <c r="G113" s="198">
        <f t="shared" si="5"/>
        <v>0</v>
      </c>
      <c r="H113" s="196"/>
      <c r="I113" s="198"/>
    </row>
    <row r="114" spans="2:9">
      <c r="B114" s="122">
        <f t="shared" si="6"/>
        <v>98</v>
      </c>
      <c r="C114" s="160">
        <f t="shared" si="7"/>
        <v>0</v>
      </c>
      <c r="E114" s="198">
        <f t="shared" si="8"/>
        <v>0</v>
      </c>
      <c r="F114" s="198">
        <f t="shared" si="9"/>
        <v>0</v>
      </c>
      <c r="G114" s="198">
        <f t="shared" si="5"/>
        <v>0</v>
      </c>
      <c r="H114" s="196"/>
      <c r="I114" s="198"/>
    </row>
    <row r="115" spans="2:9">
      <c r="B115" s="122">
        <f t="shared" si="6"/>
        <v>99</v>
      </c>
      <c r="C115" s="160">
        <f t="shared" si="7"/>
        <v>0</v>
      </c>
      <c r="E115" s="198">
        <f t="shared" si="8"/>
        <v>0</v>
      </c>
      <c r="F115" s="198">
        <f t="shared" si="9"/>
        <v>0</v>
      </c>
      <c r="G115" s="198">
        <f t="shared" si="5"/>
        <v>0</v>
      </c>
      <c r="H115" s="196"/>
      <c r="I115" s="198"/>
    </row>
    <row r="116" spans="2:9">
      <c r="B116" s="122">
        <f t="shared" si="6"/>
        <v>100</v>
      </c>
      <c r="C116" s="160">
        <f t="shared" si="7"/>
        <v>0</v>
      </c>
      <c r="E116" s="198">
        <f t="shared" si="8"/>
        <v>0</v>
      </c>
      <c r="F116" s="198">
        <f t="shared" si="9"/>
        <v>0</v>
      </c>
      <c r="G116" s="198">
        <f t="shared" si="5"/>
        <v>0</v>
      </c>
      <c r="H116" s="196"/>
      <c r="I116" s="198"/>
    </row>
    <row r="117" spans="2:9">
      <c r="B117" s="122">
        <f t="shared" si="6"/>
        <v>101</v>
      </c>
      <c r="C117" s="160">
        <f t="shared" si="7"/>
        <v>0</v>
      </c>
      <c r="E117" s="198">
        <f t="shared" si="8"/>
        <v>0</v>
      </c>
      <c r="F117" s="198">
        <f t="shared" si="9"/>
        <v>0</v>
      </c>
      <c r="G117" s="198">
        <f t="shared" si="5"/>
        <v>0</v>
      </c>
      <c r="H117" s="196"/>
      <c r="I117" s="198"/>
    </row>
    <row r="118" spans="2:9">
      <c r="B118" s="122">
        <f t="shared" si="6"/>
        <v>102</v>
      </c>
      <c r="C118" s="160">
        <f t="shared" si="7"/>
        <v>0</v>
      </c>
      <c r="E118" s="198">
        <f t="shared" si="8"/>
        <v>0</v>
      </c>
      <c r="F118" s="198">
        <f t="shared" si="9"/>
        <v>0</v>
      </c>
      <c r="G118" s="198">
        <f t="shared" si="5"/>
        <v>0</v>
      </c>
      <c r="H118" s="196"/>
      <c r="I118" s="198"/>
    </row>
    <row r="119" spans="2:9">
      <c r="B119" s="122">
        <f t="shared" si="6"/>
        <v>103</v>
      </c>
      <c r="C119" s="160">
        <f t="shared" si="7"/>
        <v>0</v>
      </c>
      <c r="E119" s="198">
        <f t="shared" si="8"/>
        <v>0</v>
      </c>
      <c r="F119" s="198">
        <f t="shared" si="9"/>
        <v>0</v>
      </c>
      <c r="G119" s="198">
        <f t="shared" si="5"/>
        <v>0</v>
      </c>
      <c r="H119" s="196"/>
      <c r="I119" s="198"/>
    </row>
    <row r="120" spans="2:9">
      <c r="B120" s="122">
        <f t="shared" si="6"/>
        <v>104</v>
      </c>
      <c r="C120" s="160">
        <f t="shared" si="7"/>
        <v>0</v>
      </c>
      <c r="E120" s="198">
        <f t="shared" si="8"/>
        <v>0</v>
      </c>
      <c r="F120" s="198">
        <f t="shared" si="9"/>
        <v>0</v>
      </c>
      <c r="G120" s="198">
        <f t="shared" si="5"/>
        <v>0</v>
      </c>
      <c r="H120" s="196"/>
      <c r="I120" s="198"/>
    </row>
    <row r="121" spans="2:9">
      <c r="B121" s="122">
        <f t="shared" si="6"/>
        <v>105</v>
      </c>
      <c r="C121" s="160">
        <f t="shared" si="7"/>
        <v>0</v>
      </c>
      <c r="E121" s="198">
        <f t="shared" si="8"/>
        <v>0</v>
      </c>
      <c r="F121" s="198">
        <f t="shared" si="9"/>
        <v>0</v>
      </c>
      <c r="G121" s="198">
        <f t="shared" si="5"/>
        <v>0</v>
      </c>
      <c r="H121" s="196"/>
      <c r="I121" s="198"/>
    </row>
    <row r="122" spans="2:9">
      <c r="B122" s="122">
        <f t="shared" si="6"/>
        <v>106</v>
      </c>
      <c r="C122" s="160">
        <f t="shared" si="7"/>
        <v>0</v>
      </c>
      <c r="E122" s="198">
        <f t="shared" si="8"/>
        <v>0</v>
      </c>
      <c r="F122" s="198">
        <f t="shared" si="9"/>
        <v>0</v>
      </c>
      <c r="G122" s="198">
        <f t="shared" si="5"/>
        <v>0</v>
      </c>
      <c r="H122" s="196"/>
      <c r="I122" s="198"/>
    </row>
    <row r="123" spans="2:9">
      <c r="B123" s="122">
        <f t="shared" si="6"/>
        <v>107</v>
      </c>
      <c r="C123" s="160">
        <f t="shared" si="7"/>
        <v>0</v>
      </c>
      <c r="E123" s="198">
        <f t="shared" si="8"/>
        <v>0</v>
      </c>
      <c r="F123" s="198">
        <f t="shared" si="9"/>
        <v>0</v>
      </c>
      <c r="G123" s="198">
        <f t="shared" si="5"/>
        <v>0</v>
      </c>
      <c r="H123" s="196"/>
      <c r="I123" s="198"/>
    </row>
    <row r="124" spans="2:9">
      <c r="B124" s="122">
        <f t="shared" si="6"/>
        <v>108</v>
      </c>
      <c r="C124" s="160">
        <f t="shared" si="7"/>
        <v>0</v>
      </c>
      <c r="E124" s="198">
        <f t="shared" si="8"/>
        <v>0</v>
      </c>
      <c r="F124" s="198">
        <f t="shared" si="9"/>
        <v>0</v>
      </c>
      <c r="G124" s="198">
        <f t="shared" si="5"/>
        <v>0</v>
      </c>
      <c r="H124" s="196"/>
      <c r="I124" s="198"/>
    </row>
    <row r="125" spans="2:9">
      <c r="B125" s="122">
        <f t="shared" si="6"/>
        <v>109</v>
      </c>
      <c r="C125" s="160">
        <f t="shared" si="7"/>
        <v>0</v>
      </c>
      <c r="E125" s="198">
        <f t="shared" si="8"/>
        <v>0</v>
      </c>
      <c r="F125" s="198">
        <f t="shared" si="9"/>
        <v>0</v>
      </c>
      <c r="G125" s="198">
        <f t="shared" si="5"/>
        <v>0</v>
      </c>
      <c r="H125" s="196"/>
      <c r="I125" s="198"/>
    </row>
    <row r="126" spans="2:9">
      <c r="B126" s="122">
        <f t="shared" si="6"/>
        <v>110</v>
      </c>
      <c r="C126" s="160">
        <f t="shared" si="7"/>
        <v>0</v>
      </c>
      <c r="E126" s="198">
        <f t="shared" si="8"/>
        <v>0</v>
      </c>
      <c r="F126" s="198">
        <f t="shared" si="9"/>
        <v>0</v>
      </c>
      <c r="G126" s="198">
        <f t="shared" si="5"/>
        <v>0</v>
      </c>
      <c r="H126" s="196"/>
      <c r="I126" s="198"/>
    </row>
    <row r="127" spans="2:9">
      <c r="B127" s="122">
        <f t="shared" si="6"/>
        <v>111</v>
      </c>
      <c r="C127" s="160">
        <f t="shared" si="7"/>
        <v>0</v>
      </c>
      <c r="E127" s="198">
        <f t="shared" si="8"/>
        <v>0</v>
      </c>
      <c r="F127" s="198">
        <f t="shared" si="9"/>
        <v>0</v>
      </c>
      <c r="G127" s="198">
        <f t="shared" si="5"/>
        <v>0</v>
      </c>
      <c r="H127" s="196"/>
      <c r="I127" s="198"/>
    </row>
    <row r="128" spans="2:9">
      <c r="B128" s="122">
        <f t="shared" si="6"/>
        <v>112</v>
      </c>
      <c r="C128" s="160">
        <f t="shared" si="7"/>
        <v>0</v>
      </c>
      <c r="E128" s="198">
        <f t="shared" si="8"/>
        <v>0</v>
      </c>
      <c r="F128" s="198">
        <f t="shared" si="9"/>
        <v>0</v>
      </c>
      <c r="G128" s="198">
        <f t="shared" si="5"/>
        <v>0</v>
      </c>
      <c r="H128" s="196"/>
      <c r="I128" s="198"/>
    </row>
    <row r="129" spans="2:9">
      <c r="B129" s="122">
        <f t="shared" si="6"/>
        <v>113</v>
      </c>
      <c r="C129" s="160">
        <f t="shared" si="7"/>
        <v>0</v>
      </c>
      <c r="E129" s="198">
        <f t="shared" si="8"/>
        <v>0</v>
      </c>
      <c r="F129" s="198">
        <f t="shared" si="9"/>
        <v>0</v>
      </c>
      <c r="G129" s="198">
        <f t="shared" si="5"/>
        <v>0</v>
      </c>
      <c r="H129" s="196"/>
      <c r="I129" s="198"/>
    </row>
    <row r="130" spans="2:9">
      <c r="B130" s="122">
        <f t="shared" si="6"/>
        <v>114</v>
      </c>
      <c r="C130" s="160">
        <f t="shared" si="7"/>
        <v>0</v>
      </c>
      <c r="E130" s="198">
        <f t="shared" si="8"/>
        <v>0</v>
      </c>
      <c r="F130" s="198">
        <f t="shared" si="9"/>
        <v>0</v>
      </c>
      <c r="G130" s="198">
        <f t="shared" si="5"/>
        <v>0</v>
      </c>
      <c r="H130" s="196"/>
      <c r="I130" s="198"/>
    </row>
    <row r="131" spans="2:9">
      <c r="B131" s="122">
        <f t="shared" si="6"/>
        <v>115</v>
      </c>
      <c r="C131" s="160">
        <f t="shared" si="7"/>
        <v>0</v>
      </c>
      <c r="E131" s="198">
        <f t="shared" si="8"/>
        <v>0</v>
      </c>
      <c r="F131" s="198">
        <f t="shared" si="9"/>
        <v>0</v>
      </c>
      <c r="G131" s="198">
        <f t="shared" si="5"/>
        <v>0</v>
      </c>
      <c r="H131" s="196"/>
      <c r="I131" s="198"/>
    </row>
    <row r="132" spans="2:9">
      <c r="B132" s="122">
        <f t="shared" si="6"/>
        <v>116</v>
      </c>
      <c r="C132" s="160">
        <f t="shared" si="7"/>
        <v>0</v>
      </c>
      <c r="E132" s="198">
        <f t="shared" si="8"/>
        <v>0</v>
      </c>
      <c r="F132" s="198">
        <f t="shared" si="9"/>
        <v>0</v>
      </c>
      <c r="G132" s="198">
        <f t="shared" si="5"/>
        <v>0</v>
      </c>
      <c r="H132" s="196"/>
      <c r="I132" s="198"/>
    </row>
    <row r="133" spans="2:9">
      <c r="B133" s="122">
        <f t="shared" si="6"/>
        <v>117</v>
      </c>
      <c r="C133" s="160">
        <f t="shared" si="7"/>
        <v>0</v>
      </c>
      <c r="E133" s="198">
        <f t="shared" si="8"/>
        <v>0</v>
      </c>
      <c r="F133" s="198">
        <f t="shared" si="9"/>
        <v>0</v>
      </c>
      <c r="G133" s="198">
        <f t="shared" si="5"/>
        <v>0</v>
      </c>
      <c r="H133" s="196"/>
      <c r="I133" s="198"/>
    </row>
    <row r="134" spans="2:9">
      <c r="B134" s="122">
        <f t="shared" si="6"/>
        <v>118</v>
      </c>
      <c r="C134" s="160">
        <f t="shared" si="7"/>
        <v>0</v>
      </c>
      <c r="E134" s="198">
        <f t="shared" si="8"/>
        <v>0</v>
      </c>
      <c r="F134" s="198">
        <f t="shared" si="9"/>
        <v>0</v>
      </c>
      <c r="G134" s="198">
        <f t="shared" si="5"/>
        <v>0</v>
      </c>
      <c r="H134" s="196"/>
      <c r="I134" s="198"/>
    </row>
    <row r="135" spans="2:9">
      <c r="B135" s="122">
        <f t="shared" si="6"/>
        <v>119</v>
      </c>
      <c r="C135" s="160">
        <f t="shared" si="7"/>
        <v>0</v>
      </c>
      <c r="E135" s="198">
        <f t="shared" si="8"/>
        <v>0</v>
      </c>
      <c r="F135" s="198">
        <f t="shared" si="9"/>
        <v>0</v>
      </c>
      <c r="G135" s="198">
        <f t="shared" si="5"/>
        <v>0</v>
      </c>
      <c r="H135" s="196"/>
      <c r="I135" s="198"/>
    </row>
    <row r="136" spans="2:9">
      <c r="B136" s="122">
        <f t="shared" si="6"/>
        <v>120</v>
      </c>
      <c r="C136" s="160">
        <f t="shared" si="7"/>
        <v>0</v>
      </c>
      <c r="E136" s="198">
        <f t="shared" si="8"/>
        <v>0</v>
      </c>
      <c r="F136" s="198">
        <f t="shared" si="9"/>
        <v>0</v>
      </c>
      <c r="G136" s="198">
        <f t="shared" si="5"/>
        <v>0</v>
      </c>
      <c r="H136" s="196"/>
      <c r="I136" s="198"/>
    </row>
    <row r="137" spans="2:9">
      <c r="B137" s="122">
        <f t="shared" si="6"/>
        <v>121</v>
      </c>
      <c r="C137" s="160">
        <f t="shared" si="7"/>
        <v>0</v>
      </c>
      <c r="E137" s="198">
        <f t="shared" si="8"/>
        <v>0</v>
      </c>
      <c r="F137" s="198">
        <f t="shared" si="9"/>
        <v>0</v>
      </c>
      <c r="G137" s="198">
        <f t="shared" si="5"/>
        <v>0</v>
      </c>
      <c r="H137" s="196"/>
      <c r="I137" s="198"/>
    </row>
    <row r="138" spans="2:9">
      <c r="B138" s="122">
        <f t="shared" si="6"/>
        <v>122</v>
      </c>
      <c r="C138" s="160">
        <f t="shared" si="7"/>
        <v>0</v>
      </c>
      <c r="E138" s="198">
        <f t="shared" si="8"/>
        <v>0</v>
      </c>
      <c r="F138" s="198">
        <f t="shared" si="9"/>
        <v>0</v>
      </c>
      <c r="G138" s="198">
        <f t="shared" si="5"/>
        <v>0</v>
      </c>
      <c r="H138" s="196"/>
      <c r="I138" s="198"/>
    </row>
    <row r="139" spans="2:9">
      <c r="B139" s="122">
        <f t="shared" si="6"/>
        <v>123</v>
      </c>
      <c r="C139" s="160">
        <f t="shared" si="7"/>
        <v>0</v>
      </c>
      <c r="E139" s="198">
        <f t="shared" si="8"/>
        <v>0</v>
      </c>
      <c r="F139" s="198">
        <f t="shared" si="9"/>
        <v>0</v>
      </c>
      <c r="G139" s="198">
        <f t="shared" si="5"/>
        <v>0</v>
      </c>
      <c r="H139" s="196"/>
      <c r="I139" s="198"/>
    </row>
    <row r="140" spans="2:9">
      <c r="B140" s="122">
        <f t="shared" si="6"/>
        <v>124</v>
      </c>
      <c r="C140" s="160">
        <f t="shared" si="7"/>
        <v>0</v>
      </c>
      <c r="E140" s="198">
        <f t="shared" si="8"/>
        <v>0</v>
      </c>
      <c r="F140" s="198">
        <f t="shared" si="9"/>
        <v>0</v>
      </c>
      <c r="G140" s="198">
        <f t="shared" si="5"/>
        <v>0</v>
      </c>
      <c r="H140" s="196"/>
      <c r="I140" s="198"/>
    </row>
    <row r="141" spans="2:9">
      <c r="B141" s="122">
        <f t="shared" si="6"/>
        <v>125</v>
      </c>
      <c r="C141" s="160">
        <f t="shared" si="7"/>
        <v>0</v>
      </c>
      <c r="E141" s="198">
        <f t="shared" si="8"/>
        <v>0</v>
      </c>
      <c r="F141" s="198">
        <f t="shared" si="9"/>
        <v>0</v>
      </c>
      <c r="G141" s="198">
        <f t="shared" si="5"/>
        <v>0</v>
      </c>
      <c r="H141" s="196"/>
      <c r="I141" s="198"/>
    </row>
    <row r="142" spans="2:9">
      <c r="B142" s="122">
        <f t="shared" si="6"/>
        <v>126</v>
      </c>
      <c r="C142" s="160">
        <f t="shared" si="7"/>
        <v>0</v>
      </c>
      <c r="E142" s="198">
        <f t="shared" si="8"/>
        <v>0</v>
      </c>
      <c r="F142" s="198">
        <f t="shared" si="9"/>
        <v>0</v>
      </c>
      <c r="G142" s="198">
        <f t="shared" si="5"/>
        <v>0</v>
      </c>
      <c r="H142" s="196"/>
      <c r="I142" s="198"/>
    </row>
    <row r="143" spans="2:9">
      <c r="B143" s="122">
        <f t="shared" si="6"/>
        <v>127</v>
      </c>
      <c r="C143" s="160">
        <f t="shared" si="7"/>
        <v>0</v>
      </c>
      <c r="E143" s="198">
        <f t="shared" si="8"/>
        <v>0</v>
      </c>
      <c r="F143" s="198">
        <f t="shared" si="9"/>
        <v>0</v>
      </c>
      <c r="G143" s="198">
        <f t="shared" si="5"/>
        <v>0</v>
      </c>
      <c r="H143" s="196"/>
      <c r="I143" s="198"/>
    </row>
    <row r="144" spans="2:9">
      <c r="B144" s="122">
        <f t="shared" si="6"/>
        <v>128</v>
      </c>
      <c r="C144" s="160">
        <f t="shared" si="7"/>
        <v>0</v>
      </c>
      <c r="E144" s="198">
        <f t="shared" si="8"/>
        <v>0</v>
      </c>
      <c r="F144" s="198">
        <f t="shared" si="9"/>
        <v>0</v>
      </c>
      <c r="G144" s="198">
        <f t="shared" si="5"/>
        <v>0</v>
      </c>
      <c r="H144" s="196"/>
      <c r="I144" s="198"/>
    </row>
    <row r="145" spans="2:9">
      <c r="B145" s="122">
        <f t="shared" si="6"/>
        <v>129</v>
      </c>
      <c r="C145" s="160">
        <f t="shared" si="7"/>
        <v>0</v>
      </c>
      <c r="E145" s="198">
        <f t="shared" si="8"/>
        <v>0</v>
      </c>
      <c r="F145" s="198">
        <f t="shared" si="9"/>
        <v>0</v>
      </c>
      <c r="G145" s="198">
        <f t="shared" ref="G145:G208" si="10">G144-F145</f>
        <v>0</v>
      </c>
      <c r="H145" s="196"/>
      <c r="I145" s="198"/>
    </row>
    <row r="146" spans="2:9">
      <c r="B146" s="122">
        <f t="shared" ref="B146:B209" si="11">B145+1</f>
        <v>130</v>
      </c>
      <c r="C146" s="160">
        <f t="shared" ref="C146:C209" si="12">$E$8</f>
        <v>0</v>
      </c>
      <c r="E146" s="198">
        <f t="shared" ref="E146:E209" si="13">G145*$E$9/12</f>
        <v>0</v>
      </c>
      <c r="F146" s="198">
        <f t="shared" ref="F146:F209" si="14">C146-E146</f>
        <v>0</v>
      </c>
      <c r="G146" s="198">
        <f t="shared" si="10"/>
        <v>0</v>
      </c>
      <c r="H146" s="196"/>
      <c r="I146" s="198"/>
    </row>
    <row r="147" spans="2:9">
      <c r="B147" s="122">
        <f t="shared" si="11"/>
        <v>131</v>
      </c>
      <c r="C147" s="160">
        <f t="shared" si="12"/>
        <v>0</v>
      </c>
      <c r="E147" s="198">
        <f t="shared" si="13"/>
        <v>0</v>
      </c>
      <c r="F147" s="198">
        <f t="shared" si="14"/>
        <v>0</v>
      </c>
      <c r="G147" s="198">
        <f t="shared" si="10"/>
        <v>0</v>
      </c>
      <c r="H147" s="196"/>
      <c r="I147" s="198"/>
    </row>
    <row r="148" spans="2:9">
      <c r="B148" s="122">
        <f t="shared" si="11"/>
        <v>132</v>
      </c>
      <c r="C148" s="160">
        <f t="shared" si="12"/>
        <v>0</v>
      </c>
      <c r="E148" s="198">
        <f t="shared" si="13"/>
        <v>0</v>
      </c>
      <c r="F148" s="198">
        <f t="shared" si="14"/>
        <v>0</v>
      </c>
      <c r="G148" s="198">
        <f t="shared" si="10"/>
        <v>0</v>
      </c>
      <c r="H148" s="196"/>
      <c r="I148" s="198"/>
    </row>
    <row r="149" spans="2:9">
      <c r="B149" s="122">
        <f t="shared" si="11"/>
        <v>133</v>
      </c>
      <c r="C149" s="160">
        <f t="shared" si="12"/>
        <v>0</v>
      </c>
      <c r="E149" s="198">
        <f t="shared" si="13"/>
        <v>0</v>
      </c>
      <c r="F149" s="198">
        <f t="shared" si="14"/>
        <v>0</v>
      </c>
      <c r="G149" s="198">
        <f t="shared" si="10"/>
        <v>0</v>
      </c>
      <c r="H149" s="196"/>
      <c r="I149" s="198"/>
    </row>
    <row r="150" spans="2:9">
      <c r="B150" s="122">
        <f t="shared" si="11"/>
        <v>134</v>
      </c>
      <c r="C150" s="160">
        <f t="shared" si="12"/>
        <v>0</v>
      </c>
      <c r="E150" s="198">
        <f t="shared" si="13"/>
        <v>0</v>
      </c>
      <c r="F150" s="198">
        <f t="shared" si="14"/>
        <v>0</v>
      </c>
      <c r="G150" s="198">
        <f t="shared" si="10"/>
        <v>0</v>
      </c>
      <c r="H150" s="196"/>
      <c r="I150" s="198"/>
    </row>
    <row r="151" spans="2:9">
      <c r="B151" s="122">
        <f t="shared" si="11"/>
        <v>135</v>
      </c>
      <c r="C151" s="160">
        <f t="shared" si="12"/>
        <v>0</v>
      </c>
      <c r="E151" s="198">
        <f t="shared" si="13"/>
        <v>0</v>
      </c>
      <c r="F151" s="198">
        <f t="shared" si="14"/>
        <v>0</v>
      </c>
      <c r="G151" s="198">
        <f t="shared" si="10"/>
        <v>0</v>
      </c>
      <c r="H151" s="196"/>
      <c r="I151" s="198"/>
    </row>
    <row r="152" spans="2:9">
      <c r="B152" s="122">
        <f t="shared" si="11"/>
        <v>136</v>
      </c>
      <c r="C152" s="160">
        <f t="shared" si="12"/>
        <v>0</v>
      </c>
      <c r="E152" s="198">
        <f t="shared" si="13"/>
        <v>0</v>
      </c>
      <c r="F152" s="198">
        <f t="shared" si="14"/>
        <v>0</v>
      </c>
      <c r="G152" s="198">
        <f t="shared" si="10"/>
        <v>0</v>
      </c>
      <c r="H152" s="196"/>
      <c r="I152" s="198"/>
    </row>
    <row r="153" spans="2:9">
      <c r="B153" s="122">
        <f t="shared" si="11"/>
        <v>137</v>
      </c>
      <c r="C153" s="160">
        <f t="shared" si="12"/>
        <v>0</v>
      </c>
      <c r="E153" s="198">
        <f t="shared" si="13"/>
        <v>0</v>
      </c>
      <c r="F153" s="198">
        <f t="shared" si="14"/>
        <v>0</v>
      </c>
      <c r="G153" s="198">
        <f t="shared" si="10"/>
        <v>0</v>
      </c>
      <c r="H153" s="196"/>
      <c r="I153" s="198"/>
    </row>
    <row r="154" spans="2:9">
      <c r="B154" s="122">
        <f t="shared" si="11"/>
        <v>138</v>
      </c>
      <c r="C154" s="160">
        <f t="shared" si="12"/>
        <v>0</v>
      </c>
      <c r="E154" s="198">
        <f t="shared" si="13"/>
        <v>0</v>
      </c>
      <c r="F154" s="198">
        <f t="shared" si="14"/>
        <v>0</v>
      </c>
      <c r="G154" s="198">
        <f t="shared" si="10"/>
        <v>0</v>
      </c>
      <c r="H154" s="196"/>
      <c r="I154" s="198"/>
    </row>
    <row r="155" spans="2:9">
      <c r="B155" s="122">
        <f t="shared" si="11"/>
        <v>139</v>
      </c>
      <c r="C155" s="160">
        <f t="shared" si="12"/>
        <v>0</v>
      </c>
      <c r="E155" s="198">
        <f t="shared" si="13"/>
        <v>0</v>
      </c>
      <c r="F155" s="198">
        <f t="shared" si="14"/>
        <v>0</v>
      </c>
      <c r="G155" s="198">
        <f t="shared" si="10"/>
        <v>0</v>
      </c>
      <c r="H155" s="196"/>
      <c r="I155" s="198"/>
    </row>
    <row r="156" spans="2:9">
      <c r="B156" s="122">
        <f t="shared" si="11"/>
        <v>140</v>
      </c>
      <c r="C156" s="160">
        <f t="shared" si="12"/>
        <v>0</v>
      </c>
      <c r="E156" s="198">
        <f t="shared" si="13"/>
        <v>0</v>
      </c>
      <c r="F156" s="198">
        <f t="shared" si="14"/>
        <v>0</v>
      </c>
      <c r="G156" s="198">
        <f t="shared" si="10"/>
        <v>0</v>
      </c>
      <c r="H156" s="196"/>
      <c r="I156" s="198"/>
    </row>
    <row r="157" spans="2:9">
      <c r="B157" s="122">
        <f t="shared" si="11"/>
        <v>141</v>
      </c>
      <c r="C157" s="160">
        <f t="shared" si="12"/>
        <v>0</v>
      </c>
      <c r="E157" s="198">
        <f t="shared" si="13"/>
        <v>0</v>
      </c>
      <c r="F157" s="198">
        <f t="shared" si="14"/>
        <v>0</v>
      </c>
      <c r="G157" s="198">
        <f t="shared" si="10"/>
        <v>0</v>
      </c>
      <c r="H157" s="196"/>
      <c r="I157" s="198"/>
    </row>
    <row r="158" spans="2:9">
      <c r="B158" s="122">
        <f t="shared" si="11"/>
        <v>142</v>
      </c>
      <c r="C158" s="160">
        <f t="shared" si="12"/>
        <v>0</v>
      </c>
      <c r="E158" s="198">
        <f t="shared" si="13"/>
        <v>0</v>
      </c>
      <c r="F158" s="198">
        <f t="shared" si="14"/>
        <v>0</v>
      </c>
      <c r="G158" s="198">
        <f t="shared" si="10"/>
        <v>0</v>
      </c>
      <c r="H158" s="196"/>
      <c r="I158" s="198"/>
    </row>
    <row r="159" spans="2:9">
      <c r="B159" s="122">
        <f t="shared" si="11"/>
        <v>143</v>
      </c>
      <c r="C159" s="160">
        <f t="shared" si="12"/>
        <v>0</v>
      </c>
      <c r="E159" s="198">
        <f t="shared" si="13"/>
        <v>0</v>
      </c>
      <c r="F159" s="198">
        <f t="shared" si="14"/>
        <v>0</v>
      </c>
      <c r="G159" s="198">
        <f t="shared" si="10"/>
        <v>0</v>
      </c>
      <c r="H159" s="196"/>
      <c r="I159" s="198"/>
    </row>
    <row r="160" spans="2:9">
      <c r="B160" s="122">
        <f t="shared" si="11"/>
        <v>144</v>
      </c>
      <c r="C160" s="160">
        <f t="shared" si="12"/>
        <v>0</v>
      </c>
      <c r="E160" s="198">
        <f t="shared" si="13"/>
        <v>0</v>
      </c>
      <c r="F160" s="198">
        <f t="shared" si="14"/>
        <v>0</v>
      </c>
      <c r="G160" s="198">
        <f t="shared" si="10"/>
        <v>0</v>
      </c>
      <c r="H160" s="196"/>
      <c r="I160" s="198"/>
    </row>
    <row r="161" spans="2:9">
      <c r="B161" s="122">
        <f t="shared" si="11"/>
        <v>145</v>
      </c>
      <c r="C161" s="160">
        <f t="shared" si="12"/>
        <v>0</v>
      </c>
      <c r="E161" s="198">
        <f t="shared" si="13"/>
        <v>0</v>
      </c>
      <c r="F161" s="198">
        <f t="shared" si="14"/>
        <v>0</v>
      </c>
      <c r="G161" s="198">
        <f t="shared" si="10"/>
        <v>0</v>
      </c>
      <c r="H161" s="196"/>
      <c r="I161" s="198"/>
    </row>
    <row r="162" spans="2:9">
      <c r="B162" s="122">
        <f t="shared" si="11"/>
        <v>146</v>
      </c>
      <c r="C162" s="160">
        <f t="shared" si="12"/>
        <v>0</v>
      </c>
      <c r="E162" s="198">
        <f t="shared" si="13"/>
        <v>0</v>
      </c>
      <c r="F162" s="198">
        <f t="shared" si="14"/>
        <v>0</v>
      </c>
      <c r="G162" s="198">
        <f t="shared" si="10"/>
        <v>0</v>
      </c>
      <c r="H162" s="196"/>
      <c r="I162" s="198"/>
    </row>
    <row r="163" spans="2:9">
      <c r="B163" s="122">
        <f t="shared" si="11"/>
        <v>147</v>
      </c>
      <c r="C163" s="160">
        <f t="shared" si="12"/>
        <v>0</v>
      </c>
      <c r="E163" s="198">
        <f t="shared" si="13"/>
        <v>0</v>
      </c>
      <c r="F163" s="198">
        <f t="shared" si="14"/>
        <v>0</v>
      </c>
      <c r="G163" s="198">
        <f t="shared" si="10"/>
        <v>0</v>
      </c>
      <c r="H163" s="196"/>
      <c r="I163" s="198"/>
    </row>
    <row r="164" spans="2:9">
      <c r="B164" s="122">
        <f t="shared" si="11"/>
        <v>148</v>
      </c>
      <c r="C164" s="160">
        <f t="shared" si="12"/>
        <v>0</v>
      </c>
      <c r="E164" s="198">
        <f t="shared" si="13"/>
        <v>0</v>
      </c>
      <c r="F164" s="198">
        <f t="shared" si="14"/>
        <v>0</v>
      </c>
      <c r="G164" s="198">
        <f t="shared" si="10"/>
        <v>0</v>
      </c>
      <c r="H164" s="196"/>
      <c r="I164" s="198"/>
    </row>
    <row r="165" spans="2:9">
      <c r="B165" s="122">
        <f t="shared" si="11"/>
        <v>149</v>
      </c>
      <c r="C165" s="160">
        <f t="shared" si="12"/>
        <v>0</v>
      </c>
      <c r="E165" s="198">
        <f t="shared" si="13"/>
        <v>0</v>
      </c>
      <c r="F165" s="198">
        <f t="shared" si="14"/>
        <v>0</v>
      </c>
      <c r="G165" s="198">
        <f t="shared" si="10"/>
        <v>0</v>
      </c>
      <c r="H165" s="196"/>
      <c r="I165" s="198"/>
    </row>
    <row r="166" spans="2:9">
      <c r="B166" s="122">
        <f t="shared" si="11"/>
        <v>150</v>
      </c>
      <c r="C166" s="160">
        <f t="shared" si="12"/>
        <v>0</v>
      </c>
      <c r="E166" s="198">
        <f t="shared" si="13"/>
        <v>0</v>
      </c>
      <c r="F166" s="198">
        <f t="shared" si="14"/>
        <v>0</v>
      </c>
      <c r="G166" s="198">
        <f t="shared" si="10"/>
        <v>0</v>
      </c>
      <c r="H166" s="196"/>
      <c r="I166" s="198"/>
    </row>
    <row r="167" spans="2:9">
      <c r="B167" s="122">
        <f t="shared" si="11"/>
        <v>151</v>
      </c>
      <c r="C167" s="160">
        <f t="shared" si="12"/>
        <v>0</v>
      </c>
      <c r="E167" s="198">
        <f t="shared" si="13"/>
        <v>0</v>
      </c>
      <c r="F167" s="198">
        <f t="shared" si="14"/>
        <v>0</v>
      </c>
      <c r="G167" s="198">
        <f t="shared" si="10"/>
        <v>0</v>
      </c>
      <c r="H167" s="196"/>
      <c r="I167" s="198"/>
    </row>
    <row r="168" spans="2:9">
      <c r="B168" s="122">
        <f t="shared" si="11"/>
        <v>152</v>
      </c>
      <c r="C168" s="160">
        <f t="shared" si="12"/>
        <v>0</v>
      </c>
      <c r="E168" s="198">
        <f t="shared" si="13"/>
        <v>0</v>
      </c>
      <c r="F168" s="198">
        <f t="shared" si="14"/>
        <v>0</v>
      </c>
      <c r="G168" s="198">
        <f t="shared" si="10"/>
        <v>0</v>
      </c>
      <c r="H168" s="196"/>
      <c r="I168" s="198"/>
    </row>
    <row r="169" spans="2:9">
      <c r="B169" s="122">
        <f t="shared" si="11"/>
        <v>153</v>
      </c>
      <c r="C169" s="160">
        <f t="shared" si="12"/>
        <v>0</v>
      </c>
      <c r="E169" s="198">
        <f t="shared" si="13"/>
        <v>0</v>
      </c>
      <c r="F169" s="198">
        <f t="shared" si="14"/>
        <v>0</v>
      </c>
      <c r="G169" s="198">
        <f t="shared" si="10"/>
        <v>0</v>
      </c>
      <c r="H169" s="196"/>
      <c r="I169" s="198"/>
    </row>
    <row r="170" spans="2:9">
      <c r="B170" s="122">
        <f t="shared" si="11"/>
        <v>154</v>
      </c>
      <c r="C170" s="160">
        <f t="shared" si="12"/>
        <v>0</v>
      </c>
      <c r="E170" s="198">
        <f t="shared" si="13"/>
        <v>0</v>
      </c>
      <c r="F170" s="198">
        <f t="shared" si="14"/>
        <v>0</v>
      </c>
      <c r="G170" s="198">
        <f t="shared" si="10"/>
        <v>0</v>
      </c>
      <c r="H170" s="196"/>
      <c r="I170" s="198"/>
    </row>
    <row r="171" spans="2:9">
      <c r="B171" s="122">
        <f t="shared" si="11"/>
        <v>155</v>
      </c>
      <c r="C171" s="160">
        <f t="shared" si="12"/>
        <v>0</v>
      </c>
      <c r="E171" s="198">
        <f t="shared" si="13"/>
        <v>0</v>
      </c>
      <c r="F171" s="198">
        <f t="shared" si="14"/>
        <v>0</v>
      </c>
      <c r="G171" s="198">
        <f t="shared" si="10"/>
        <v>0</v>
      </c>
      <c r="H171" s="196"/>
      <c r="I171" s="198"/>
    </row>
    <row r="172" spans="2:9">
      <c r="B172" s="122">
        <f t="shared" si="11"/>
        <v>156</v>
      </c>
      <c r="C172" s="160">
        <f t="shared" si="12"/>
        <v>0</v>
      </c>
      <c r="E172" s="198">
        <f t="shared" si="13"/>
        <v>0</v>
      </c>
      <c r="F172" s="198">
        <f t="shared" si="14"/>
        <v>0</v>
      </c>
      <c r="G172" s="198">
        <f t="shared" si="10"/>
        <v>0</v>
      </c>
      <c r="H172" s="196"/>
      <c r="I172" s="198"/>
    </row>
    <row r="173" spans="2:9">
      <c r="B173" s="122">
        <f t="shared" si="11"/>
        <v>157</v>
      </c>
      <c r="C173" s="160">
        <f t="shared" si="12"/>
        <v>0</v>
      </c>
      <c r="E173" s="198">
        <f t="shared" si="13"/>
        <v>0</v>
      </c>
      <c r="F173" s="198">
        <f t="shared" si="14"/>
        <v>0</v>
      </c>
      <c r="G173" s="198">
        <f t="shared" si="10"/>
        <v>0</v>
      </c>
      <c r="H173" s="196"/>
      <c r="I173" s="198"/>
    </row>
    <row r="174" spans="2:9">
      <c r="B174" s="122">
        <f t="shared" si="11"/>
        <v>158</v>
      </c>
      <c r="C174" s="160">
        <f t="shared" si="12"/>
        <v>0</v>
      </c>
      <c r="E174" s="198">
        <f t="shared" si="13"/>
        <v>0</v>
      </c>
      <c r="F174" s="198">
        <f t="shared" si="14"/>
        <v>0</v>
      </c>
      <c r="G174" s="198">
        <f t="shared" si="10"/>
        <v>0</v>
      </c>
      <c r="H174" s="196"/>
      <c r="I174" s="198"/>
    </row>
    <row r="175" spans="2:9">
      <c r="B175" s="122">
        <f t="shared" si="11"/>
        <v>159</v>
      </c>
      <c r="C175" s="160">
        <f t="shared" si="12"/>
        <v>0</v>
      </c>
      <c r="E175" s="198">
        <f t="shared" si="13"/>
        <v>0</v>
      </c>
      <c r="F175" s="198">
        <f t="shared" si="14"/>
        <v>0</v>
      </c>
      <c r="G175" s="198">
        <f t="shared" si="10"/>
        <v>0</v>
      </c>
      <c r="H175" s="196"/>
      <c r="I175" s="198"/>
    </row>
    <row r="176" spans="2:9">
      <c r="B176" s="122">
        <f t="shared" si="11"/>
        <v>160</v>
      </c>
      <c r="C176" s="160">
        <f t="shared" si="12"/>
        <v>0</v>
      </c>
      <c r="E176" s="198">
        <f t="shared" si="13"/>
        <v>0</v>
      </c>
      <c r="F176" s="198">
        <f t="shared" si="14"/>
        <v>0</v>
      </c>
      <c r="G176" s="198">
        <f t="shared" si="10"/>
        <v>0</v>
      </c>
      <c r="H176" s="196"/>
      <c r="I176" s="198"/>
    </row>
    <row r="177" spans="2:9">
      <c r="B177" s="122">
        <f t="shared" si="11"/>
        <v>161</v>
      </c>
      <c r="C177" s="160">
        <f t="shared" si="12"/>
        <v>0</v>
      </c>
      <c r="E177" s="198">
        <f t="shared" si="13"/>
        <v>0</v>
      </c>
      <c r="F177" s="198">
        <f t="shared" si="14"/>
        <v>0</v>
      </c>
      <c r="G177" s="198">
        <f t="shared" si="10"/>
        <v>0</v>
      </c>
      <c r="H177" s="196"/>
      <c r="I177" s="198"/>
    </row>
    <row r="178" spans="2:9">
      <c r="B178" s="122">
        <f t="shared" si="11"/>
        <v>162</v>
      </c>
      <c r="C178" s="160">
        <f t="shared" si="12"/>
        <v>0</v>
      </c>
      <c r="E178" s="198">
        <f t="shared" si="13"/>
        <v>0</v>
      </c>
      <c r="F178" s="198">
        <f t="shared" si="14"/>
        <v>0</v>
      </c>
      <c r="G178" s="198">
        <f t="shared" si="10"/>
        <v>0</v>
      </c>
      <c r="H178" s="196"/>
      <c r="I178" s="198"/>
    </row>
    <row r="179" spans="2:9">
      <c r="B179" s="122">
        <f t="shared" si="11"/>
        <v>163</v>
      </c>
      <c r="C179" s="160">
        <f t="shared" si="12"/>
        <v>0</v>
      </c>
      <c r="E179" s="198">
        <f t="shared" si="13"/>
        <v>0</v>
      </c>
      <c r="F179" s="198">
        <f t="shared" si="14"/>
        <v>0</v>
      </c>
      <c r="G179" s="198">
        <f t="shared" si="10"/>
        <v>0</v>
      </c>
      <c r="H179" s="196"/>
      <c r="I179" s="198"/>
    </row>
    <row r="180" spans="2:9">
      <c r="B180" s="122">
        <f t="shared" si="11"/>
        <v>164</v>
      </c>
      <c r="C180" s="160">
        <f t="shared" si="12"/>
        <v>0</v>
      </c>
      <c r="E180" s="198">
        <f t="shared" si="13"/>
        <v>0</v>
      </c>
      <c r="F180" s="198">
        <f t="shared" si="14"/>
        <v>0</v>
      </c>
      <c r="G180" s="198">
        <f t="shared" si="10"/>
        <v>0</v>
      </c>
      <c r="H180" s="196"/>
      <c r="I180" s="198"/>
    </row>
    <row r="181" spans="2:9">
      <c r="B181" s="122">
        <f t="shared" si="11"/>
        <v>165</v>
      </c>
      <c r="C181" s="160">
        <f t="shared" si="12"/>
        <v>0</v>
      </c>
      <c r="E181" s="198">
        <f t="shared" si="13"/>
        <v>0</v>
      </c>
      <c r="F181" s="198">
        <f t="shared" si="14"/>
        <v>0</v>
      </c>
      <c r="G181" s="198">
        <f t="shared" si="10"/>
        <v>0</v>
      </c>
      <c r="H181" s="196"/>
      <c r="I181" s="198"/>
    </row>
    <row r="182" spans="2:9">
      <c r="B182" s="122">
        <f t="shared" si="11"/>
        <v>166</v>
      </c>
      <c r="C182" s="160">
        <f t="shared" si="12"/>
        <v>0</v>
      </c>
      <c r="E182" s="198">
        <f t="shared" si="13"/>
        <v>0</v>
      </c>
      <c r="F182" s="198">
        <f t="shared" si="14"/>
        <v>0</v>
      </c>
      <c r="G182" s="198">
        <f t="shared" si="10"/>
        <v>0</v>
      </c>
      <c r="H182" s="196"/>
      <c r="I182" s="198"/>
    </row>
    <row r="183" spans="2:9">
      <c r="B183" s="122">
        <f t="shared" si="11"/>
        <v>167</v>
      </c>
      <c r="C183" s="160">
        <f t="shared" si="12"/>
        <v>0</v>
      </c>
      <c r="E183" s="198">
        <f t="shared" si="13"/>
        <v>0</v>
      </c>
      <c r="F183" s="198">
        <f t="shared" si="14"/>
        <v>0</v>
      </c>
      <c r="G183" s="198">
        <f t="shared" si="10"/>
        <v>0</v>
      </c>
      <c r="H183" s="196"/>
      <c r="I183" s="198"/>
    </row>
    <row r="184" spans="2:9">
      <c r="B184" s="122">
        <f t="shared" si="11"/>
        <v>168</v>
      </c>
      <c r="C184" s="160">
        <f t="shared" si="12"/>
        <v>0</v>
      </c>
      <c r="E184" s="198">
        <f t="shared" si="13"/>
        <v>0</v>
      </c>
      <c r="F184" s="198">
        <f t="shared" si="14"/>
        <v>0</v>
      </c>
      <c r="G184" s="198">
        <f t="shared" si="10"/>
        <v>0</v>
      </c>
      <c r="H184" s="196"/>
      <c r="I184" s="198"/>
    </row>
    <row r="185" spans="2:9">
      <c r="B185" s="122">
        <f t="shared" si="11"/>
        <v>169</v>
      </c>
      <c r="C185" s="160">
        <f t="shared" si="12"/>
        <v>0</v>
      </c>
      <c r="E185" s="198">
        <f t="shared" si="13"/>
        <v>0</v>
      </c>
      <c r="F185" s="198">
        <f t="shared" si="14"/>
        <v>0</v>
      </c>
      <c r="G185" s="198">
        <f t="shared" si="10"/>
        <v>0</v>
      </c>
      <c r="H185" s="196"/>
      <c r="I185" s="198"/>
    </row>
    <row r="186" spans="2:9">
      <c r="B186" s="122">
        <f t="shared" si="11"/>
        <v>170</v>
      </c>
      <c r="C186" s="160">
        <f t="shared" si="12"/>
        <v>0</v>
      </c>
      <c r="E186" s="198">
        <f t="shared" si="13"/>
        <v>0</v>
      </c>
      <c r="F186" s="198">
        <f t="shared" si="14"/>
        <v>0</v>
      </c>
      <c r="G186" s="198">
        <f t="shared" si="10"/>
        <v>0</v>
      </c>
      <c r="H186" s="196"/>
      <c r="I186" s="198"/>
    </row>
    <row r="187" spans="2:9">
      <c r="B187" s="122">
        <f t="shared" si="11"/>
        <v>171</v>
      </c>
      <c r="C187" s="160">
        <f t="shared" si="12"/>
        <v>0</v>
      </c>
      <c r="E187" s="198">
        <f t="shared" si="13"/>
        <v>0</v>
      </c>
      <c r="F187" s="198">
        <f t="shared" si="14"/>
        <v>0</v>
      </c>
      <c r="G187" s="198">
        <f t="shared" si="10"/>
        <v>0</v>
      </c>
      <c r="H187" s="196"/>
      <c r="I187" s="198"/>
    </row>
    <row r="188" spans="2:9">
      <c r="B188" s="122">
        <f t="shared" si="11"/>
        <v>172</v>
      </c>
      <c r="C188" s="160">
        <f t="shared" si="12"/>
        <v>0</v>
      </c>
      <c r="E188" s="198">
        <f t="shared" si="13"/>
        <v>0</v>
      </c>
      <c r="F188" s="198">
        <f t="shared" si="14"/>
        <v>0</v>
      </c>
      <c r="G188" s="198">
        <f t="shared" si="10"/>
        <v>0</v>
      </c>
      <c r="H188" s="196"/>
      <c r="I188" s="198"/>
    </row>
    <row r="189" spans="2:9">
      <c r="B189" s="122">
        <f t="shared" si="11"/>
        <v>173</v>
      </c>
      <c r="C189" s="160">
        <f t="shared" si="12"/>
        <v>0</v>
      </c>
      <c r="E189" s="198">
        <f t="shared" si="13"/>
        <v>0</v>
      </c>
      <c r="F189" s="198">
        <f t="shared" si="14"/>
        <v>0</v>
      </c>
      <c r="G189" s="198">
        <f t="shared" si="10"/>
        <v>0</v>
      </c>
      <c r="H189" s="196"/>
      <c r="I189" s="198"/>
    </row>
    <row r="190" spans="2:9">
      <c r="B190" s="122">
        <f t="shared" si="11"/>
        <v>174</v>
      </c>
      <c r="C190" s="160">
        <f t="shared" si="12"/>
        <v>0</v>
      </c>
      <c r="E190" s="198">
        <f t="shared" si="13"/>
        <v>0</v>
      </c>
      <c r="F190" s="198">
        <f t="shared" si="14"/>
        <v>0</v>
      </c>
      <c r="G190" s="198">
        <f t="shared" si="10"/>
        <v>0</v>
      </c>
      <c r="H190" s="196"/>
      <c r="I190" s="198"/>
    </row>
    <row r="191" spans="2:9">
      <c r="B191" s="122">
        <f t="shared" si="11"/>
        <v>175</v>
      </c>
      <c r="C191" s="160">
        <f t="shared" si="12"/>
        <v>0</v>
      </c>
      <c r="E191" s="198">
        <f t="shared" si="13"/>
        <v>0</v>
      </c>
      <c r="F191" s="198">
        <f t="shared" si="14"/>
        <v>0</v>
      </c>
      <c r="G191" s="198">
        <f t="shared" si="10"/>
        <v>0</v>
      </c>
      <c r="H191" s="196"/>
      <c r="I191" s="198"/>
    </row>
    <row r="192" spans="2:9">
      <c r="B192" s="122">
        <f t="shared" si="11"/>
        <v>176</v>
      </c>
      <c r="C192" s="160">
        <f t="shared" si="12"/>
        <v>0</v>
      </c>
      <c r="E192" s="198">
        <f t="shared" si="13"/>
        <v>0</v>
      </c>
      <c r="F192" s="198">
        <f t="shared" si="14"/>
        <v>0</v>
      </c>
      <c r="G192" s="198">
        <f t="shared" si="10"/>
        <v>0</v>
      </c>
      <c r="H192" s="196"/>
      <c r="I192" s="198"/>
    </row>
    <row r="193" spans="2:9">
      <c r="B193" s="122">
        <f t="shared" si="11"/>
        <v>177</v>
      </c>
      <c r="C193" s="160">
        <f t="shared" si="12"/>
        <v>0</v>
      </c>
      <c r="E193" s="198">
        <f t="shared" si="13"/>
        <v>0</v>
      </c>
      <c r="F193" s="198">
        <f t="shared" si="14"/>
        <v>0</v>
      </c>
      <c r="G193" s="198">
        <f t="shared" si="10"/>
        <v>0</v>
      </c>
      <c r="H193" s="196"/>
      <c r="I193" s="198"/>
    </row>
    <row r="194" spans="2:9">
      <c r="B194" s="122">
        <f t="shared" si="11"/>
        <v>178</v>
      </c>
      <c r="C194" s="160">
        <f t="shared" si="12"/>
        <v>0</v>
      </c>
      <c r="E194" s="198">
        <f t="shared" si="13"/>
        <v>0</v>
      </c>
      <c r="F194" s="198">
        <f t="shared" si="14"/>
        <v>0</v>
      </c>
      <c r="G194" s="198">
        <f t="shared" si="10"/>
        <v>0</v>
      </c>
      <c r="H194" s="196"/>
      <c r="I194" s="198"/>
    </row>
    <row r="195" spans="2:9">
      <c r="B195" s="122">
        <f t="shared" si="11"/>
        <v>179</v>
      </c>
      <c r="C195" s="160">
        <f t="shared" si="12"/>
        <v>0</v>
      </c>
      <c r="E195" s="198">
        <f t="shared" si="13"/>
        <v>0</v>
      </c>
      <c r="F195" s="198">
        <f t="shared" si="14"/>
        <v>0</v>
      </c>
      <c r="G195" s="198">
        <f t="shared" si="10"/>
        <v>0</v>
      </c>
      <c r="H195" s="196"/>
      <c r="I195" s="198"/>
    </row>
    <row r="196" spans="2:9">
      <c r="B196" s="122">
        <f t="shared" si="11"/>
        <v>180</v>
      </c>
      <c r="C196" s="160">
        <f t="shared" si="12"/>
        <v>0</v>
      </c>
      <c r="E196" s="198">
        <f t="shared" si="13"/>
        <v>0</v>
      </c>
      <c r="F196" s="198">
        <f t="shared" si="14"/>
        <v>0</v>
      </c>
      <c r="G196" s="198">
        <f t="shared" si="10"/>
        <v>0</v>
      </c>
      <c r="H196" s="196"/>
      <c r="I196" s="198"/>
    </row>
    <row r="197" spans="2:9">
      <c r="B197" s="122">
        <f t="shared" si="11"/>
        <v>181</v>
      </c>
      <c r="C197" s="160">
        <f t="shared" si="12"/>
        <v>0</v>
      </c>
      <c r="E197" s="198">
        <f t="shared" si="13"/>
        <v>0</v>
      </c>
      <c r="F197" s="198">
        <f t="shared" si="14"/>
        <v>0</v>
      </c>
      <c r="G197" s="198">
        <f t="shared" si="10"/>
        <v>0</v>
      </c>
      <c r="H197" s="196"/>
      <c r="I197" s="198"/>
    </row>
    <row r="198" spans="2:9">
      <c r="B198" s="122">
        <f t="shared" si="11"/>
        <v>182</v>
      </c>
      <c r="C198" s="160">
        <f t="shared" si="12"/>
        <v>0</v>
      </c>
      <c r="E198" s="198">
        <f t="shared" si="13"/>
        <v>0</v>
      </c>
      <c r="F198" s="198">
        <f t="shared" si="14"/>
        <v>0</v>
      </c>
      <c r="G198" s="198">
        <f t="shared" si="10"/>
        <v>0</v>
      </c>
      <c r="H198" s="196"/>
      <c r="I198" s="198"/>
    </row>
    <row r="199" spans="2:9">
      <c r="B199" s="122">
        <f t="shared" si="11"/>
        <v>183</v>
      </c>
      <c r="C199" s="160">
        <f t="shared" si="12"/>
        <v>0</v>
      </c>
      <c r="E199" s="198">
        <f t="shared" si="13"/>
        <v>0</v>
      </c>
      <c r="F199" s="198">
        <f t="shared" si="14"/>
        <v>0</v>
      </c>
      <c r="G199" s="198">
        <f t="shared" si="10"/>
        <v>0</v>
      </c>
      <c r="H199" s="196"/>
      <c r="I199" s="198"/>
    </row>
    <row r="200" spans="2:9">
      <c r="B200" s="122">
        <f t="shared" si="11"/>
        <v>184</v>
      </c>
      <c r="C200" s="160">
        <f t="shared" si="12"/>
        <v>0</v>
      </c>
      <c r="E200" s="198">
        <f t="shared" si="13"/>
        <v>0</v>
      </c>
      <c r="F200" s="198">
        <f t="shared" si="14"/>
        <v>0</v>
      </c>
      <c r="G200" s="198">
        <f t="shared" si="10"/>
        <v>0</v>
      </c>
      <c r="H200" s="196"/>
      <c r="I200" s="198"/>
    </row>
    <row r="201" spans="2:9">
      <c r="B201" s="122">
        <f t="shared" si="11"/>
        <v>185</v>
      </c>
      <c r="C201" s="160">
        <f t="shared" si="12"/>
        <v>0</v>
      </c>
      <c r="E201" s="198">
        <f t="shared" si="13"/>
        <v>0</v>
      </c>
      <c r="F201" s="198">
        <f t="shared" si="14"/>
        <v>0</v>
      </c>
      <c r="G201" s="198">
        <f t="shared" si="10"/>
        <v>0</v>
      </c>
      <c r="H201" s="196"/>
      <c r="I201" s="198"/>
    </row>
    <row r="202" spans="2:9">
      <c r="B202" s="122">
        <f t="shared" si="11"/>
        <v>186</v>
      </c>
      <c r="C202" s="160">
        <f t="shared" si="12"/>
        <v>0</v>
      </c>
      <c r="E202" s="198">
        <f t="shared" si="13"/>
        <v>0</v>
      </c>
      <c r="F202" s="198">
        <f t="shared" si="14"/>
        <v>0</v>
      </c>
      <c r="G202" s="198">
        <f t="shared" si="10"/>
        <v>0</v>
      </c>
      <c r="H202" s="196"/>
      <c r="I202" s="198"/>
    </row>
    <row r="203" spans="2:9">
      <c r="B203" s="122">
        <f t="shared" si="11"/>
        <v>187</v>
      </c>
      <c r="C203" s="160">
        <f t="shared" si="12"/>
        <v>0</v>
      </c>
      <c r="E203" s="198">
        <f t="shared" si="13"/>
        <v>0</v>
      </c>
      <c r="F203" s="198">
        <f t="shared" si="14"/>
        <v>0</v>
      </c>
      <c r="G203" s="198">
        <f t="shared" si="10"/>
        <v>0</v>
      </c>
      <c r="H203" s="196"/>
      <c r="I203" s="198"/>
    </row>
    <row r="204" spans="2:9">
      <c r="B204" s="122">
        <f t="shared" si="11"/>
        <v>188</v>
      </c>
      <c r="C204" s="160">
        <f t="shared" si="12"/>
        <v>0</v>
      </c>
      <c r="E204" s="198">
        <f t="shared" si="13"/>
        <v>0</v>
      </c>
      <c r="F204" s="198">
        <f t="shared" si="14"/>
        <v>0</v>
      </c>
      <c r="G204" s="198">
        <f t="shared" si="10"/>
        <v>0</v>
      </c>
      <c r="H204" s="196"/>
      <c r="I204" s="198"/>
    </row>
    <row r="205" spans="2:9">
      <c r="B205" s="122">
        <f t="shared" si="11"/>
        <v>189</v>
      </c>
      <c r="C205" s="160">
        <f t="shared" si="12"/>
        <v>0</v>
      </c>
      <c r="E205" s="198">
        <f t="shared" si="13"/>
        <v>0</v>
      </c>
      <c r="F205" s="198">
        <f t="shared" si="14"/>
        <v>0</v>
      </c>
      <c r="G205" s="198">
        <f t="shared" si="10"/>
        <v>0</v>
      </c>
      <c r="H205" s="196"/>
      <c r="I205" s="198"/>
    </row>
    <row r="206" spans="2:9">
      <c r="B206" s="122">
        <f t="shared" si="11"/>
        <v>190</v>
      </c>
      <c r="C206" s="160">
        <f t="shared" si="12"/>
        <v>0</v>
      </c>
      <c r="E206" s="198">
        <f t="shared" si="13"/>
        <v>0</v>
      </c>
      <c r="F206" s="198">
        <f t="shared" si="14"/>
        <v>0</v>
      </c>
      <c r="G206" s="198">
        <f t="shared" si="10"/>
        <v>0</v>
      </c>
      <c r="H206" s="196"/>
      <c r="I206" s="198"/>
    </row>
    <row r="207" spans="2:9">
      <c r="B207" s="122">
        <f t="shared" si="11"/>
        <v>191</v>
      </c>
      <c r="C207" s="160">
        <f t="shared" si="12"/>
        <v>0</v>
      </c>
      <c r="E207" s="198">
        <f t="shared" si="13"/>
        <v>0</v>
      </c>
      <c r="F207" s="198">
        <f t="shared" si="14"/>
        <v>0</v>
      </c>
      <c r="G207" s="198">
        <f t="shared" si="10"/>
        <v>0</v>
      </c>
      <c r="H207" s="196"/>
      <c r="I207" s="198"/>
    </row>
    <row r="208" spans="2:9">
      <c r="B208" s="122">
        <f t="shared" si="11"/>
        <v>192</v>
      </c>
      <c r="C208" s="160">
        <f t="shared" si="12"/>
        <v>0</v>
      </c>
      <c r="E208" s="198">
        <f t="shared" si="13"/>
        <v>0</v>
      </c>
      <c r="F208" s="198">
        <f t="shared" si="14"/>
        <v>0</v>
      </c>
      <c r="G208" s="198">
        <f t="shared" si="10"/>
        <v>0</v>
      </c>
      <c r="H208" s="196"/>
      <c r="I208" s="198"/>
    </row>
    <row r="209" spans="2:9">
      <c r="B209" s="122">
        <f t="shared" si="11"/>
        <v>193</v>
      </c>
      <c r="C209" s="160">
        <f t="shared" si="12"/>
        <v>0</v>
      </c>
      <c r="E209" s="198">
        <f t="shared" si="13"/>
        <v>0</v>
      </c>
      <c r="F209" s="198">
        <f t="shared" si="14"/>
        <v>0</v>
      </c>
      <c r="G209" s="198">
        <f t="shared" ref="G209:G256" si="15">G208-F209</f>
        <v>0</v>
      </c>
      <c r="H209" s="196"/>
      <c r="I209" s="198"/>
    </row>
    <row r="210" spans="2:9">
      <c r="B210" s="122">
        <f t="shared" ref="B210:B256" si="16">B209+1</f>
        <v>194</v>
      </c>
      <c r="C210" s="160">
        <f t="shared" ref="C210:C256" si="17">$E$8</f>
        <v>0</v>
      </c>
      <c r="E210" s="198">
        <f t="shared" ref="E210:E256" si="18">G209*$E$9/12</f>
        <v>0</v>
      </c>
      <c r="F210" s="198">
        <f t="shared" ref="F210:F256" si="19">C210-E210</f>
        <v>0</v>
      </c>
      <c r="G210" s="198">
        <f t="shared" si="15"/>
        <v>0</v>
      </c>
      <c r="H210" s="196"/>
      <c r="I210" s="198"/>
    </row>
    <row r="211" spans="2:9">
      <c r="B211" s="122">
        <f t="shared" si="16"/>
        <v>195</v>
      </c>
      <c r="C211" s="160">
        <f t="shared" si="17"/>
        <v>0</v>
      </c>
      <c r="E211" s="198">
        <f t="shared" si="18"/>
        <v>0</v>
      </c>
      <c r="F211" s="198">
        <f t="shared" si="19"/>
        <v>0</v>
      </c>
      <c r="G211" s="198">
        <f t="shared" si="15"/>
        <v>0</v>
      </c>
      <c r="H211" s="196"/>
      <c r="I211" s="198"/>
    </row>
    <row r="212" spans="2:9">
      <c r="B212" s="122">
        <f t="shared" si="16"/>
        <v>196</v>
      </c>
      <c r="C212" s="160">
        <f t="shared" si="17"/>
        <v>0</v>
      </c>
      <c r="E212" s="198">
        <f t="shared" si="18"/>
        <v>0</v>
      </c>
      <c r="F212" s="198">
        <f t="shared" si="19"/>
        <v>0</v>
      </c>
      <c r="G212" s="198">
        <f t="shared" si="15"/>
        <v>0</v>
      </c>
      <c r="H212" s="196"/>
      <c r="I212" s="198"/>
    </row>
    <row r="213" spans="2:9">
      <c r="B213" s="122">
        <f t="shared" si="16"/>
        <v>197</v>
      </c>
      <c r="C213" s="160">
        <f t="shared" si="17"/>
        <v>0</v>
      </c>
      <c r="E213" s="198">
        <f t="shared" si="18"/>
        <v>0</v>
      </c>
      <c r="F213" s="198">
        <f t="shared" si="19"/>
        <v>0</v>
      </c>
      <c r="G213" s="198">
        <f t="shared" si="15"/>
        <v>0</v>
      </c>
      <c r="H213" s="196"/>
      <c r="I213" s="198"/>
    </row>
    <row r="214" spans="2:9">
      <c r="B214" s="122">
        <f t="shared" si="16"/>
        <v>198</v>
      </c>
      <c r="C214" s="160">
        <f t="shared" si="17"/>
        <v>0</v>
      </c>
      <c r="E214" s="198">
        <f t="shared" si="18"/>
        <v>0</v>
      </c>
      <c r="F214" s="198">
        <f t="shared" si="19"/>
        <v>0</v>
      </c>
      <c r="G214" s="198">
        <f t="shared" si="15"/>
        <v>0</v>
      </c>
      <c r="H214" s="196"/>
      <c r="I214" s="198"/>
    </row>
    <row r="215" spans="2:9">
      <c r="B215" s="122">
        <f t="shared" si="16"/>
        <v>199</v>
      </c>
      <c r="C215" s="160">
        <f t="shared" si="17"/>
        <v>0</v>
      </c>
      <c r="E215" s="198">
        <f t="shared" si="18"/>
        <v>0</v>
      </c>
      <c r="F215" s="198">
        <f t="shared" si="19"/>
        <v>0</v>
      </c>
      <c r="G215" s="198">
        <f t="shared" si="15"/>
        <v>0</v>
      </c>
      <c r="H215" s="196"/>
      <c r="I215" s="198"/>
    </row>
    <row r="216" spans="2:9">
      <c r="B216" s="122">
        <f t="shared" si="16"/>
        <v>200</v>
      </c>
      <c r="C216" s="160">
        <f t="shared" si="17"/>
        <v>0</v>
      </c>
      <c r="E216" s="198">
        <f t="shared" si="18"/>
        <v>0</v>
      </c>
      <c r="F216" s="198">
        <f t="shared" si="19"/>
        <v>0</v>
      </c>
      <c r="G216" s="198">
        <f t="shared" si="15"/>
        <v>0</v>
      </c>
      <c r="H216" s="196"/>
      <c r="I216" s="198"/>
    </row>
    <row r="217" spans="2:9">
      <c r="B217" s="122">
        <f t="shared" si="16"/>
        <v>201</v>
      </c>
      <c r="C217" s="160">
        <f t="shared" si="17"/>
        <v>0</v>
      </c>
      <c r="E217" s="198">
        <f t="shared" si="18"/>
        <v>0</v>
      </c>
      <c r="F217" s="198">
        <f t="shared" si="19"/>
        <v>0</v>
      </c>
      <c r="G217" s="198">
        <f t="shared" si="15"/>
        <v>0</v>
      </c>
      <c r="H217" s="196"/>
      <c r="I217" s="198"/>
    </row>
    <row r="218" spans="2:9">
      <c r="B218" s="122">
        <f t="shared" si="16"/>
        <v>202</v>
      </c>
      <c r="C218" s="160">
        <f t="shared" si="17"/>
        <v>0</v>
      </c>
      <c r="E218" s="198">
        <f t="shared" si="18"/>
        <v>0</v>
      </c>
      <c r="F218" s="198">
        <f t="shared" si="19"/>
        <v>0</v>
      </c>
      <c r="G218" s="198">
        <f t="shared" si="15"/>
        <v>0</v>
      </c>
      <c r="H218" s="196"/>
      <c r="I218" s="198"/>
    </row>
    <row r="219" spans="2:9">
      <c r="B219" s="122">
        <f t="shared" si="16"/>
        <v>203</v>
      </c>
      <c r="C219" s="160">
        <f t="shared" si="17"/>
        <v>0</v>
      </c>
      <c r="E219" s="198">
        <f t="shared" si="18"/>
        <v>0</v>
      </c>
      <c r="F219" s="198">
        <f t="shared" si="19"/>
        <v>0</v>
      </c>
      <c r="G219" s="198">
        <f t="shared" si="15"/>
        <v>0</v>
      </c>
      <c r="H219" s="196"/>
      <c r="I219" s="198"/>
    </row>
    <row r="220" spans="2:9">
      <c r="B220" s="122">
        <f t="shared" si="16"/>
        <v>204</v>
      </c>
      <c r="C220" s="160">
        <f t="shared" si="17"/>
        <v>0</v>
      </c>
      <c r="E220" s="198">
        <f t="shared" si="18"/>
        <v>0</v>
      </c>
      <c r="F220" s="198">
        <f t="shared" si="19"/>
        <v>0</v>
      </c>
      <c r="G220" s="198">
        <f t="shared" si="15"/>
        <v>0</v>
      </c>
      <c r="H220" s="196"/>
      <c r="I220" s="198"/>
    </row>
    <row r="221" spans="2:9">
      <c r="B221" s="122">
        <f t="shared" si="16"/>
        <v>205</v>
      </c>
      <c r="C221" s="160">
        <f t="shared" si="17"/>
        <v>0</v>
      </c>
      <c r="E221" s="198">
        <f t="shared" si="18"/>
        <v>0</v>
      </c>
      <c r="F221" s="198">
        <f t="shared" si="19"/>
        <v>0</v>
      </c>
      <c r="G221" s="198">
        <f t="shared" si="15"/>
        <v>0</v>
      </c>
      <c r="H221" s="196"/>
      <c r="I221" s="198"/>
    </row>
    <row r="222" spans="2:9">
      <c r="B222" s="122">
        <f t="shared" si="16"/>
        <v>206</v>
      </c>
      <c r="C222" s="160">
        <f t="shared" si="17"/>
        <v>0</v>
      </c>
      <c r="E222" s="198">
        <f t="shared" si="18"/>
        <v>0</v>
      </c>
      <c r="F222" s="198">
        <f t="shared" si="19"/>
        <v>0</v>
      </c>
      <c r="G222" s="198">
        <f t="shared" si="15"/>
        <v>0</v>
      </c>
      <c r="H222" s="196"/>
      <c r="I222" s="198"/>
    </row>
    <row r="223" spans="2:9">
      <c r="B223" s="122">
        <f t="shared" si="16"/>
        <v>207</v>
      </c>
      <c r="C223" s="160">
        <f t="shared" si="17"/>
        <v>0</v>
      </c>
      <c r="E223" s="198">
        <f t="shared" si="18"/>
        <v>0</v>
      </c>
      <c r="F223" s="198">
        <f t="shared" si="19"/>
        <v>0</v>
      </c>
      <c r="G223" s="198">
        <f t="shared" si="15"/>
        <v>0</v>
      </c>
      <c r="H223" s="196"/>
      <c r="I223" s="198"/>
    </row>
    <row r="224" spans="2:9">
      <c r="B224" s="122">
        <f t="shared" si="16"/>
        <v>208</v>
      </c>
      <c r="C224" s="160">
        <f t="shared" si="17"/>
        <v>0</v>
      </c>
      <c r="E224" s="198">
        <f t="shared" si="18"/>
        <v>0</v>
      </c>
      <c r="F224" s="198">
        <f t="shared" si="19"/>
        <v>0</v>
      </c>
      <c r="G224" s="198">
        <f t="shared" si="15"/>
        <v>0</v>
      </c>
      <c r="H224" s="196"/>
      <c r="I224" s="198"/>
    </row>
    <row r="225" spans="2:9">
      <c r="B225" s="122">
        <f t="shared" si="16"/>
        <v>209</v>
      </c>
      <c r="C225" s="160">
        <f t="shared" si="17"/>
        <v>0</v>
      </c>
      <c r="E225" s="198">
        <f t="shared" si="18"/>
        <v>0</v>
      </c>
      <c r="F225" s="198">
        <f t="shared" si="19"/>
        <v>0</v>
      </c>
      <c r="G225" s="198">
        <f t="shared" si="15"/>
        <v>0</v>
      </c>
      <c r="H225" s="196"/>
      <c r="I225" s="198"/>
    </row>
    <row r="226" spans="2:9">
      <c r="B226" s="122">
        <f t="shared" si="16"/>
        <v>210</v>
      </c>
      <c r="C226" s="160">
        <f t="shared" si="17"/>
        <v>0</v>
      </c>
      <c r="E226" s="198">
        <f t="shared" si="18"/>
        <v>0</v>
      </c>
      <c r="F226" s="198">
        <f t="shared" si="19"/>
        <v>0</v>
      </c>
      <c r="G226" s="198">
        <f t="shared" si="15"/>
        <v>0</v>
      </c>
      <c r="H226" s="196"/>
      <c r="I226" s="198"/>
    </row>
    <row r="227" spans="2:9">
      <c r="B227" s="122">
        <f t="shared" si="16"/>
        <v>211</v>
      </c>
      <c r="C227" s="160">
        <f t="shared" si="17"/>
        <v>0</v>
      </c>
      <c r="E227" s="198">
        <f t="shared" si="18"/>
        <v>0</v>
      </c>
      <c r="F227" s="198">
        <f t="shared" si="19"/>
        <v>0</v>
      </c>
      <c r="G227" s="198">
        <f t="shared" si="15"/>
        <v>0</v>
      </c>
      <c r="H227" s="196"/>
      <c r="I227" s="198"/>
    </row>
    <row r="228" spans="2:9">
      <c r="B228" s="122">
        <f t="shared" si="16"/>
        <v>212</v>
      </c>
      <c r="C228" s="160">
        <f t="shared" si="17"/>
        <v>0</v>
      </c>
      <c r="E228" s="198">
        <f t="shared" si="18"/>
        <v>0</v>
      </c>
      <c r="F228" s="198">
        <f t="shared" si="19"/>
        <v>0</v>
      </c>
      <c r="G228" s="198">
        <f t="shared" si="15"/>
        <v>0</v>
      </c>
      <c r="H228" s="196"/>
      <c r="I228" s="198"/>
    </row>
    <row r="229" spans="2:9">
      <c r="B229" s="122">
        <f t="shared" si="16"/>
        <v>213</v>
      </c>
      <c r="C229" s="160">
        <f t="shared" si="17"/>
        <v>0</v>
      </c>
      <c r="E229" s="198">
        <f t="shared" si="18"/>
        <v>0</v>
      </c>
      <c r="F229" s="198">
        <f t="shared" si="19"/>
        <v>0</v>
      </c>
      <c r="G229" s="198">
        <f t="shared" si="15"/>
        <v>0</v>
      </c>
      <c r="H229" s="196"/>
      <c r="I229" s="198"/>
    </row>
    <row r="230" spans="2:9">
      <c r="B230" s="122">
        <f t="shared" si="16"/>
        <v>214</v>
      </c>
      <c r="C230" s="160">
        <f t="shared" si="17"/>
        <v>0</v>
      </c>
      <c r="E230" s="198">
        <f t="shared" si="18"/>
        <v>0</v>
      </c>
      <c r="F230" s="198">
        <f t="shared" si="19"/>
        <v>0</v>
      </c>
      <c r="G230" s="198">
        <f t="shared" si="15"/>
        <v>0</v>
      </c>
      <c r="H230" s="196"/>
      <c r="I230" s="198"/>
    </row>
    <row r="231" spans="2:9">
      <c r="B231" s="122">
        <f t="shared" si="16"/>
        <v>215</v>
      </c>
      <c r="C231" s="160">
        <f t="shared" si="17"/>
        <v>0</v>
      </c>
      <c r="E231" s="198">
        <f t="shared" si="18"/>
        <v>0</v>
      </c>
      <c r="F231" s="198">
        <f t="shared" si="19"/>
        <v>0</v>
      </c>
      <c r="G231" s="198">
        <f t="shared" si="15"/>
        <v>0</v>
      </c>
      <c r="H231" s="196"/>
      <c r="I231" s="198"/>
    </row>
    <row r="232" spans="2:9">
      <c r="B232" s="122">
        <f t="shared" si="16"/>
        <v>216</v>
      </c>
      <c r="C232" s="160">
        <f t="shared" si="17"/>
        <v>0</v>
      </c>
      <c r="E232" s="198">
        <f t="shared" si="18"/>
        <v>0</v>
      </c>
      <c r="F232" s="198">
        <f t="shared" si="19"/>
        <v>0</v>
      </c>
      <c r="G232" s="198">
        <f t="shared" si="15"/>
        <v>0</v>
      </c>
      <c r="H232" s="196"/>
      <c r="I232" s="198"/>
    </row>
    <row r="233" spans="2:9">
      <c r="B233" s="122">
        <f t="shared" si="16"/>
        <v>217</v>
      </c>
      <c r="C233" s="160">
        <f t="shared" si="17"/>
        <v>0</v>
      </c>
      <c r="E233" s="198">
        <f t="shared" si="18"/>
        <v>0</v>
      </c>
      <c r="F233" s="198">
        <f t="shared" si="19"/>
        <v>0</v>
      </c>
      <c r="G233" s="198">
        <f t="shared" si="15"/>
        <v>0</v>
      </c>
      <c r="H233" s="196"/>
      <c r="I233" s="198"/>
    </row>
    <row r="234" spans="2:9">
      <c r="B234" s="122">
        <f t="shared" si="16"/>
        <v>218</v>
      </c>
      <c r="C234" s="160">
        <f t="shared" si="17"/>
        <v>0</v>
      </c>
      <c r="E234" s="198">
        <f t="shared" si="18"/>
        <v>0</v>
      </c>
      <c r="F234" s="198">
        <f t="shared" si="19"/>
        <v>0</v>
      </c>
      <c r="G234" s="198">
        <f t="shared" si="15"/>
        <v>0</v>
      </c>
      <c r="H234" s="196"/>
      <c r="I234" s="198"/>
    </row>
    <row r="235" spans="2:9">
      <c r="B235" s="122">
        <f t="shared" si="16"/>
        <v>219</v>
      </c>
      <c r="C235" s="160">
        <f t="shared" si="17"/>
        <v>0</v>
      </c>
      <c r="E235" s="198">
        <f t="shared" si="18"/>
        <v>0</v>
      </c>
      <c r="F235" s="198">
        <f t="shared" si="19"/>
        <v>0</v>
      </c>
      <c r="G235" s="198">
        <f t="shared" si="15"/>
        <v>0</v>
      </c>
      <c r="H235" s="196"/>
      <c r="I235" s="198"/>
    </row>
    <row r="236" spans="2:9">
      <c r="B236" s="122">
        <f t="shared" si="16"/>
        <v>220</v>
      </c>
      <c r="C236" s="160">
        <f t="shared" si="17"/>
        <v>0</v>
      </c>
      <c r="E236" s="198">
        <f t="shared" si="18"/>
        <v>0</v>
      </c>
      <c r="F236" s="198">
        <f t="shared" si="19"/>
        <v>0</v>
      </c>
      <c r="G236" s="198">
        <f t="shared" si="15"/>
        <v>0</v>
      </c>
      <c r="H236" s="196"/>
      <c r="I236" s="198"/>
    </row>
    <row r="237" spans="2:9">
      <c r="B237" s="122">
        <f t="shared" si="16"/>
        <v>221</v>
      </c>
      <c r="C237" s="160">
        <f t="shared" si="17"/>
        <v>0</v>
      </c>
      <c r="E237" s="198">
        <f t="shared" si="18"/>
        <v>0</v>
      </c>
      <c r="F237" s="198">
        <f t="shared" si="19"/>
        <v>0</v>
      </c>
      <c r="G237" s="198">
        <f t="shared" si="15"/>
        <v>0</v>
      </c>
      <c r="H237" s="196"/>
      <c r="I237" s="198"/>
    </row>
    <row r="238" spans="2:9">
      <c r="B238" s="122">
        <f t="shared" si="16"/>
        <v>222</v>
      </c>
      <c r="C238" s="160">
        <f t="shared" si="17"/>
        <v>0</v>
      </c>
      <c r="E238" s="198">
        <f t="shared" si="18"/>
        <v>0</v>
      </c>
      <c r="F238" s="198">
        <f t="shared" si="19"/>
        <v>0</v>
      </c>
      <c r="G238" s="198">
        <f t="shared" si="15"/>
        <v>0</v>
      </c>
      <c r="H238" s="196"/>
      <c r="I238" s="198"/>
    </row>
    <row r="239" spans="2:9">
      <c r="B239" s="122">
        <f t="shared" si="16"/>
        <v>223</v>
      </c>
      <c r="C239" s="160">
        <f t="shared" si="17"/>
        <v>0</v>
      </c>
      <c r="E239" s="198">
        <f t="shared" si="18"/>
        <v>0</v>
      </c>
      <c r="F239" s="198">
        <f t="shared" si="19"/>
        <v>0</v>
      </c>
      <c r="G239" s="198">
        <f t="shared" si="15"/>
        <v>0</v>
      </c>
      <c r="H239" s="196"/>
      <c r="I239" s="198"/>
    </row>
    <row r="240" spans="2:9">
      <c r="B240" s="122">
        <f t="shared" si="16"/>
        <v>224</v>
      </c>
      <c r="C240" s="160">
        <f t="shared" si="17"/>
        <v>0</v>
      </c>
      <c r="E240" s="198">
        <f t="shared" si="18"/>
        <v>0</v>
      </c>
      <c r="F240" s="198">
        <f t="shared" si="19"/>
        <v>0</v>
      </c>
      <c r="G240" s="198">
        <f t="shared" si="15"/>
        <v>0</v>
      </c>
      <c r="H240" s="196"/>
      <c r="I240" s="198"/>
    </row>
    <row r="241" spans="2:9">
      <c r="B241" s="122">
        <f t="shared" si="16"/>
        <v>225</v>
      </c>
      <c r="C241" s="160">
        <f t="shared" si="17"/>
        <v>0</v>
      </c>
      <c r="E241" s="198">
        <f t="shared" si="18"/>
        <v>0</v>
      </c>
      <c r="F241" s="198">
        <f t="shared" si="19"/>
        <v>0</v>
      </c>
      <c r="G241" s="198">
        <f t="shared" si="15"/>
        <v>0</v>
      </c>
      <c r="H241" s="196"/>
      <c r="I241" s="198"/>
    </row>
    <row r="242" spans="2:9">
      <c r="B242" s="122">
        <f t="shared" si="16"/>
        <v>226</v>
      </c>
      <c r="C242" s="160">
        <f t="shared" si="17"/>
        <v>0</v>
      </c>
      <c r="E242" s="198">
        <f t="shared" si="18"/>
        <v>0</v>
      </c>
      <c r="F242" s="198">
        <f t="shared" si="19"/>
        <v>0</v>
      </c>
      <c r="G242" s="198">
        <f t="shared" si="15"/>
        <v>0</v>
      </c>
      <c r="H242" s="196"/>
      <c r="I242" s="198"/>
    </row>
    <row r="243" spans="2:9">
      <c r="B243" s="122">
        <f t="shared" si="16"/>
        <v>227</v>
      </c>
      <c r="C243" s="160">
        <f t="shared" si="17"/>
        <v>0</v>
      </c>
      <c r="E243" s="198">
        <f t="shared" si="18"/>
        <v>0</v>
      </c>
      <c r="F243" s="198">
        <f t="shared" si="19"/>
        <v>0</v>
      </c>
      <c r="G243" s="198">
        <f t="shared" si="15"/>
        <v>0</v>
      </c>
      <c r="H243" s="196"/>
      <c r="I243" s="198"/>
    </row>
    <row r="244" spans="2:9">
      <c r="B244" s="122">
        <f t="shared" si="16"/>
        <v>228</v>
      </c>
      <c r="C244" s="160">
        <f t="shared" si="17"/>
        <v>0</v>
      </c>
      <c r="E244" s="198">
        <f t="shared" si="18"/>
        <v>0</v>
      </c>
      <c r="F244" s="198">
        <f t="shared" si="19"/>
        <v>0</v>
      </c>
      <c r="G244" s="198">
        <f t="shared" si="15"/>
        <v>0</v>
      </c>
      <c r="H244" s="196"/>
      <c r="I244" s="198"/>
    </row>
    <row r="245" spans="2:9">
      <c r="B245" s="122">
        <f t="shared" si="16"/>
        <v>229</v>
      </c>
      <c r="C245" s="160">
        <f t="shared" si="17"/>
        <v>0</v>
      </c>
      <c r="E245" s="198">
        <f t="shared" si="18"/>
        <v>0</v>
      </c>
      <c r="F245" s="198">
        <f t="shared" si="19"/>
        <v>0</v>
      </c>
      <c r="G245" s="198">
        <f t="shared" si="15"/>
        <v>0</v>
      </c>
      <c r="H245" s="196"/>
      <c r="I245" s="198"/>
    </row>
    <row r="246" spans="2:9">
      <c r="B246" s="122">
        <f t="shared" si="16"/>
        <v>230</v>
      </c>
      <c r="C246" s="160">
        <f t="shared" si="17"/>
        <v>0</v>
      </c>
      <c r="E246" s="198">
        <f t="shared" si="18"/>
        <v>0</v>
      </c>
      <c r="F246" s="198">
        <f t="shared" si="19"/>
        <v>0</v>
      </c>
      <c r="G246" s="198">
        <f t="shared" si="15"/>
        <v>0</v>
      </c>
      <c r="H246" s="196"/>
      <c r="I246" s="198"/>
    </row>
    <row r="247" spans="2:9">
      <c r="B247" s="122">
        <f t="shared" si="16"/>
        <v>231</v>
      </c>
      <c r="C247" s="160">
        <f t="shared" si="17"/>
        <v>0</v>
      </c>
      <c r="E247" s="198">
        <f t="shared" si="18"/>
        <v>0</v>
      </c>
      <c r="F247" s="198">
        <f t="shared" si="19"/>
        <v>0</v>
      </c>
      <c r="G247" s="198">
        <f t="shared" si="15"/>
        <v>0</v>
      </c>
      <c r="H247" s="196"/>
      <c r="I247" s="198"/>
    </row>
    <row r="248" spans="2:9">
      <c r="B248" s="122">
        <f t="shared" si="16"/>
        <v>232</v>
      </c>
      <c r="C248" s="160">
        <f t="shared" si="17"/>
        <v>0</v>
      </c>
      <c r="E248" s="198">
        <f t="shared" si="18"/>
        <v>0</v>
      </c>
      <c r="F248" s="198">
        <f t="shared" si="19"/>
        <v>0</v>
      </c>
      <c r="G248" s="198">
        <f t="shared" si="15"/>
        <v>0</v>
      </c>
      <c r="H248" s="196"/>
      <c r="I248" s="198"/>
    </row>
    <row r="249" spans="2:9">
      <c r="B249" s="122">
        <f t="shared" si="16"/>
        <v>233</v>
      </c>
      <c r="C249" s="160">
        <f t="shared" si="17"/>
        <v>0</v>
      </c>
      <c r="E249" s="198">
        <f t="shared" si="18"/>
        <v>0</v>
      </c>
      <c r="F249" s="198">
        <f t="shared" si="19"/>
        <v>0</v>
      </c>
      <c r="G249" s="198">
        <f t="shared" si="15"/>
        <v>0</v>
      </c>
      <c r="H249" s="196"/>
      <c r="I249" s="198"/>
    </row>
    <row r="250" spans="2:9">
      <c r="B250" s="122">
        <f t="shared" si="16"/>
        <v>234</v>
      </c>
      <c r="C250" s="160">
        <f t="shared" si="17"/>
        <v>0</v>
      </c>
      <c r="E250" s="198">
        <f t="shared" si="18"/>
        <v>0</v>
      </c>
      <c r="F250" s="198">
        <f t="shared" si="19"/>
        <v>0</v>
      </c>
      <c r="G250" s="198">
        <f t="shared" si="15"/>
        <v>0</v>
      </c>
      <c r="H250" s="196"/>
      <c r="I250" s="198"/>
    </row>
    <row r="251" spans="2:9">
      <c r="B251" s="122">
        <f t="shared" si="16"/>
        <v>235</v>
      </c>
      <c r="C251" s="160">
        <f t="shared" si="17"/>
        <v>0</v>
      </c>
      <c r="E251" s="198">
        <f t="shared" si="18"/>
        <v>0</v>
      </c>
      <c r="F251" s="198">
        <f t="shared" si="19"/>
        <v>0</v>
      </c>
      <c r="G251" s="198">
        <f t="shared" si="15"/>
        <v>0</v>
      </c>
      <c r="H251" s="196"/>
      <c r="I251" s="198"/>
    </row>
    <row r="252" spans="2:9">
      <c r="B252" s="122">
        <f t="shared" si="16"/>
        <v>236</v>
      </c>
      <c r="C252" s="160">
        <f t="shared" si="17"/>
        <v>0</v>
      </c>
      <c r="E252" s="198">
        <f t="shared" si="18"/>
        <v>0</v>
      </c>
      <c r="F252" s="198">
        <f t="shared" si="19"/>
        <v>0</v>
      </c>
      <c r="G252" s="198">
        <f t="shared" si="15"/>
        <v>0</v>
      </c>
      <c r="H252" s="196"/>
      <c r="I252" s="198"/>
    </row>
    <row r="253" spans="2:9">
      <c r="B253" s="122">
        <f t="shared" si="16"/>
        <v>237</v>
      </c>
      <c r="C253" s="160">
        <f t="shared" si="17"/>
        <v>0</v>
      </c>
      <c r="E253" s="198">
        <f t="shared" si="18"/>
        <v>0</v>
      </c>
      <c r="F253" s="198">
        <f t="shared" si="19"/>
        <v>0</v>
      </c>
      <c r="G253" s="198">
        <f t="shared" si="15"/>
        <v>0</v>
      </c>
      <c r="H253" s="196"/>
      <c r="I253" s="198"/>
    </row>
    <row r="254" spans="2:9">
      <c r="B254" s="122">
        <f t="shared" si="16"/>
        <v>238</v>
      </c>
      <c r="C254" s="160">
        <f t="shared" si="17"/>
        <v>0</v>
      </c>
      <c r="E254" s="198">
        <f t="shared" si="18"/>
        <v>0</v>
      </c>
      <c r="F254" s="198">
        <f t="shared" si="19"/>
        <v>0</v>
      </c>
      <c r="G254" s="198">
        <f t="shared" si="15"/>
        <v>0</v>
      </c>
      <c r="H254" s="196"/>
      <c r="I254" s="198"/>
    </row>
    <row r="255" spans="2:9">
      <c r="B255" s="122">
        <f t="shared" si="16"/>
        <v>239</v>
      </c>
      <c r="C255" s="160">
        <f t="shared" si="17"/>
        <v>0</v>
      </c>
      <c r="E255" s="198">
        <f t="shared" si="18"/>
        <v>0</v>
      </c>
      <c r="F255" s="198">
        <f t="shared" si="19"/>
        <v>0</v>
      </c>
      <c r="G255" s="198">
        <f t="shared" si="15"/>
        <v>0</v>
      </c>
      <c r="H255" s="196"/>
      <c r="I255" s="198"/>
    </row>
    <row r="256" spans="2:9">
      <c r="B256" s="122">
        <f t="shared" si="16"/>
        <v>240</v>
      </c>
      <c r="C256" s="160">
        <f t="shared" si="17"/>
        <v>0</v>
      </c>
      <c r="E256" s="198">
        <f t="shared" si="18"/>
        <v>0</v>
      </c>
      <c r="F256" s="198">
        <f t="shared" si="19"/>
        <v>0</v>
      </c>
      <c r="G256" s="198">
        <f t="shared" si="15"/>
        <v>0</v>
      </c>
      <c r="H256" s="196"/>
      <c r="I256" s="198"/>
    </row>
    <row r="257" spans="3:9">
      <c r="E257" s="198"/>
      <c r="F257" s="198"/>
      <c r="G257" s="198"/>
      <c r="H257" s="196"/>
      <c r="I257" s="198"/>
    </row>
    <row r="258" spans="3:9" ht="16.5" thickBot="1">
      <c r="C258" s="202">
        <f>SUM(C17:C257)</f>
        <v>0</v>
      </c>
      <c r="D258" s="203"/>
      <c r="E258" s="202">
        <f>SUM(E17:E257)</f>
        <v>0</v>
      </c>
      <c r="F258" s="202">
        <f>SUM(F17:F257)</f>
        <v>0</v>
      </c>
      <c r="G258" s="198"/>
      <c r="H258" s="196"/>
      <c r="I258" s="198"/>
    </row>
    <row r="259" spans="3:9" ht="16.5" thickTop="1">
      <c r="E259" s="198"/>
      <c r="F259" s="198"/>
      <c r="G259" s="198"/>
      <c r="H259" s="196"/>
      <c r="I259" s="198"/>
    </row>
    <row r="260" spans="3:9">
      <c r="E260" s="198"/>
      <c r="F260" s="198"/>
      <c r="G260" s="198"/>
      <c r="H260" s="196"/>
      <c r="I260" s="198"/>
    </row>
    <row r="261" spans="3:9">
      <c r="E261" s="198"/>
      <c r="F261" s="198"/>
      <c r="G261" s="198"/>
      <c r="H261" s="196"/>
      <c r="I261" s="198"/>
    </row>
    <row r="262" spans="3:9">
      <c r="F262" s="198"/>
      <c r="G262" s="198"/>
      <c r="H262" s="198"/>
      <c r="I262" s="198"/>
    </row>
    <row r="263" spans="3:9">
      <c r="F263" s="198"/>
      <c r="G263" s="198"/>
      <c r="H263" s="198"/>
      <c r="I263" s="198"/>
    </row>
    <row r="264" spans="3:9">
      <c r="F264" s="198"/>
      <c r="G264" s="198"/>
      <c r="H264" s="198"/>
      <c r="I264" s="198"/>
    </row>
    <row r="265" spans="3:9">
      <c r="F265" s="198"/>
      <c r="G265" s="198"/>
      <c r="H265" s="198"/>
      <c r="I265" s="198"/>
    </row>
    <row r="266" spans="3:9">
      <c r="F266" s="198"/>
      <c r="G266" s="198"/>
      <c r="H266" s="198"/>
      <c r="I266" s="198"/>
    </row>
    <row r="267" spans="3:9">
      <c r="F267" s="198"/>
      <c r="G267" s="198"/>
      <c r="H267" s="198"/>
      <c r="I267" s="198"/>
    </row>
    <row r="268" spans="3:9">
      <c r="F268" s="198"/>
      <c r="G268" s="198"/>
      <c r="H268" s="198"/>
      <c r="I268" s="198"/>
    </row>
    <row r="269" spans="3:9">
      <c r="F269" s="198"/>
      <c r="G269" s="198"/>
      <c r="H269" s="198"/>
      <c r="I269" s="198"/>
    </row>
    <row r="270" spans="3:9">
      <c r="F270" s="198"/>
      <c r="G270" s="198"/>
      <c r="H270" s="198"/>
      <c r="I270" s="198"/>
    </row>
    <row r="271" spans="3:9">
      <c r="G271" s="122"/>
      <c r="H271" s="122"/>
    </row>
    <row r="272" spans="3:9">
      <c r="G272" s="122"/>
      <c r="H272" s="122"/>
    </row>
    <row r="273" spans="7:8">
      <c r="G273" s="122"/>
      <c r="H273" s="122"/>
    </row>
    <row r="274" spans="7:8">
      <c r="G274" s="122"/>
      <c r="H274" s="122"/>
    </row>
    <row r="275" spans="7:8">
      <c r="G275" s="122"/>
      <c r="H275" s="122"/>
    </row>
    <row r="276" spans="7:8">
      <c r="G276" s="122"/>
      <c r="H276" s="122"/>
    </row>
    <row r="277" spans="7:8">
      <c r="G277" s="122"/>
      <c r="H277" s="122"/>
    </row>
    <row r="278" spans="7:8">
      <c r="G278" s="122"/>
      <c r="H278" s="122"/>
    </row>
    <row r="279" spans="7:8">
      <c r="G279" s="122"/>
      <c r="H279" s="122"/>
    </row>
    <row r="280" spans="7:8">
      <c r="G280" s="122"/>
      <c r="H280" s="122"/>
    </row>
    <row r="281" spans="7:8">
      <c r="G281" s="122"/>
      <c r="H281" s="122"/>
    </row>
    <row r="282" spans="7:8">
      <c r="G282" s="122"/>
      <c r="H282" s="122"/>
    </row>
    <row r="283" spans="7:8">
      <c r="G283" s="122"/>
      <c r="H283" s="122"/>
    </row>
    <row r="284" spans="7:8">
      <c r="G284" s="122"/>
      <c r="H284" s="122"/>
    </row>
    <row r="285" spans="7:8">
      <c r="G285" s="122"/>
      <c r="H285" s="122"/>
    </row>
    <row r="286" spans="7:8">
      <c r="G286" s="122"/>
      <c r="H286" s="122"/>
    </row>
    <row r="2604" spans="7:9" s="122" customFormat="1">
      <c r="G2604" s="193"/>
      <c r="H2604" s="193"/>
      <c r="I2604" s="129"/>
    </row>
  </sheetData>
  <pageMargins left="0.75" right="0.75" top="1" bottom="1" header="0.5" footer="0.5"/>
  <pageSetup paperSize="9" scale="76"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8C8B0-F98C-4E43-91A9-CD5CB95AC8CB}">
  <dimension ref="A1:R339"/>
  <sheetViews>
    <sheetView zoomScale="89" zoomScaleNormal="89" workbookViewId="0">
      <pane ySplit="3" topLeftCell="A4" activePane="bottomLeft" state="frozen"/>
      <selection pane="bottomLeft"/>
    </sheetView>
  </sheetViews>
  <sheetFormatPr defaultRowHeight="12.75"/>
  <cols>
    <col min="1" max="1" width="17.7109375" style="14" customWidth="1"/>
    <col min="3" max="3" width="46.42578125" style="15" bestFit="1" customWidth="1"/>
    <col min="4" max="5" width="15.42578125" style="16" bestFit="1" customWidth="1"/>
    <col min="6" max="6" width="15.42578125" style="16" customWidth="1"/>
    <col min="7" max="7" width="13.7109375" style="16" customWidth="1"/>
    <col min="8" max="8" width="15.85546875" style="16" bestFit="1" customWidth="1"/>
    <col min="9" max="9" width="16" style="154" customWidth="1"/>
    <col min="10" max="10" width="3.85546875" style="74" customWidth="1"/>
    <col min="11" max="11" width="16.140625" bestFit="1" customWidth="1"/>
    <col min="12" max="12" width="4.140625" customWidth="1"/>
    <col min="13" max="13" width="8.85546875" customWidth="1"/>
    <col min="14" max="14" width="15.85546875" style="45" bestFit="1" customWidth="1"/>
    <col min="15" max="15" width="14.28515625" bestFit="1" customWidth="1"/>
    <col min="16" max="17" width="13.140625" bestFit="1" customWidth="1"/>
    <col min="18" max="18" width="13.85546875" bestFit="1" customWidth="1"/>
  </cols>
  <sheetData>
    <row r="1" spans="1:18">
      <c r="A1" s="344"/>
      <c r="B1" s="345"/>
      <c r="C1" s="360" t="str">
        <f>Criteria!E14</f>
        <v>SEAFRONT RESTAURANT</v>
      </c>
      <c r="D1" s="361"/>
      <c r="E1" s="361"/>
      <c r="F1" s="346"/>
      <c r="G1" s="347" t="s">
        <v>154</v>
      </c>
      <c r="H1" s="347"/>
      <c r="I1" s="348">
        <f>Criteria!E20</f>
        <v>2026</v>
      </c>
      <c r="J1" s="348"/>
      <c r="K1" s="348">
        <f>Criteria!E25</f>
        <v>2025</v>
      </c>
      <c r="L1" s="345"/>
      <c r="M1" s="345"/>
      <c r="N1" s="329" t="s">
        <v>315</v>
      </c>
      <c r="O1" s="65"/>
      <c r="P1" s="65"/>
    </row>
    <row r="2" spans="1:18">
      <c r="A2" s="349" t="s">
        <v>907</v>
      </c>
      <c r="B2" s="345"/>
      <c r="C2" s="345"/>
      <c r="D2" s="566">
        <f>D311-E311</f>
        <v>0</v>
      </c>
      <c r="E2" s="566"/>
      <c r="F2" s="351" t="s">
        <v>411</v>
      </c>
      <c r="G2" s="346">
        <f>G311</f>
        <v>0</v>
      </c>
      <c r="H2" s="346">
        <f>D2-E2</f>
        <v>0</v>
      </c>
      <c r="I2" s="353">
        <f>I311</f>
        <v>0</v>
      </c>
      <c r="J2" s="354"/>
      <c r="K2" s="355">
        <f>K311</f>
        <v>0</v>
      </c>
      <c r="L2" s="345"/>
      <c r="M2" s="345"/>
      <c r="N2" s="355">
        <f>SUM(I5:I150)</f>
        <v>0</v>
      </c>
      <c r="O2" s="66"/>
      <c r="P2" s="66"/>
    </row>
    <row r="3" spans="1:18">
      <c r="A3" s="349" t="s">
        <v>535</v>
      </c>
      <c r="B3" s="362" t="s">
        <v>219</v>
      </c>
      <c r="C3" s="356" t="s">
        <v>220</v>
      </c>
      <c r="D3" s="349" t="s">
        <v>221</v>
      </c>
      <c r="E3" s="349" t="s">
        <v>222</v>
      </c>
      <c r="F3" s="357" t="s">
        <v>135</v>
      </c>
      <c r="G3" s="344"/>
      <c r="H3" s="344"/>
      <c r="I3" s="363"/>
      <c r="J3" s="359"/>
      <c r="K3" s="345"/>
      <c r="L3" s="345"/>
      <c r="M3" s="345"/>
      <c r="N3" s="325"/>
    </row>
    <row r="4" spans="1:18">
      <c r="A4" s="150"/>
      <c r="B4" s="99" t="s">
        <v>223</v>
      </c>
      <c r="C4" s="326" t="s">
        <v>112</v>
      </c>
      <c r="D4" s="81"/>
      <c r="E4" s="54"/>
      <c r="F4" s="54"/>
      <c r="G4" s="41"/>
      <c r="H4" s="41"/>
      <c r="I4" s="54"/>
      <c r="J4" s="62"/>
      <c r="K4" s="49" t="s">
        <v>220</v>
      </c>
      <c r="N4" s="46"/>
    </row>
    <row r="5" spans="1:18">
      <c r="A5" s="322"/>
      <c r="B5" s="13" t="s">
        <v>224</v>
      </c>
      <c r="C5" s="327" t="s">
        <v>897</v>
      </c>
      <c r="D5" s="337"/>
      <c r="E5" s="338"/>
      <c r="F5" s="77"/>
      <c r="G5" s="50">
        <f>SUMIF(JournalsA!D$14:D$920,TrialBalanceA!M5,JournalsA!J$14:J$920)+SUMIF(JournalsA!E$14:E$920,TrialBalanceA!M5,JournalsA!J$14:J$920)</f>
        <v>0</v>
      </c>
      <c r="H5" s="373"/>
      <c r="I5" s="374">
        <f t="shared" ref="I5:I40" si="0">ROUND(D5-E5+G5+F5,0)</f>
        <v>0</v>
      </c>
      <c r="J5" s="73"/>
      <c r="K5" s="51">
        <f t="shared" ref="K5:K71" si="1">ROUND(SUM(A5),0)</f>
        <v>0</v>
      </c>
      <c r="M5" s="173" t="str">
        <f t="shared" ref="M5:M71" si="2">CONCATENATE(B5,C5)</f>
        <v>1000/001Sale of goods</v>
      </c>
      <c r="N5" s="68"/>
      <c r="P5" s="69"/>
      <c r="Q5" s="54"/>
      <c r="R5" s="30"/>
    </row>
    <row r="6" spans="1:18">
      <c r="A6" s="322"/>
      <c r="B6" s="99" t="s">
        <v>225</v>
      </c>
      <c r="C6" s="327" t="s">
        <v>898</v>
      </c>
      <c r="D6" s="337"/>
      <c r="E6" s="338"/>
      <c r="F6" s="77"/>
      <c r="G6" s="50">
        <f>SUMIF(JournalsA!D$14:D$920,TrialBalanceA!M6,JournalsA!J$14:J$920)+SUMIF(JournalsA!E$14:E$920,TrialBalanceA!M6,JournalsA!J$14:J$920)</f>
        <v>0</v>
      </c>
      <c r="H6" s="373"/>
      <c r="I6" s="374">
        <f t="shared" ref="I6:I9" si="3">ROUND(D6-E6+G6+F6,0)</f>
        <v>0</v>
      </c>
      <c r="J6" s="73"/>
      <c r="K6" s="51">
        <f t="shared" ref="K6:K9" si="4">ROUND(SUM(A6),0)</f>
        <v>0</v>
      </c>
      <c r="M6" s="173" t="str">
        <f t="shared" ref="M6:M9" si="5">CONCATENATE(B6,C6)</f>
        <v>1000/002Rendering of services</v>
      </c>
      <c r="N6" s="68"/>
      <c r="P6" s="69"/>
      <c r="Q6" s="54"/>
      <c r="R6" s="30"/>
    </row>
    <row r="7" spans="1:18">
      <c r="A7" s="322"/>
      <c r="B7" s="99" t="s">
        <v>226</v>
      </c>
      <c r="C7" s="327" t="s">
        <v>899</v>
      </c>
      <c r="D7" s="337"/>
      <c r="E7" s="338"/>
      <c r="F7" s="77"/>
      <c r="G7" s="50">
        <f>SUMIF(JournalsA!D$14:D$920,TrialBalanceA!M7,JournalsA!J$14:J$920)+SUMIF(JournalsA!E$14:E$920,TrialBalanceA!M7,JournalsA!J$14:J$920)</f>
        <v>0</v>
      </c>
      <c r="H7" s="373"/>
      <c r="I7" s="374">
        <f t="shared" si="3"/>
        <v>0</v>
      </c>
      <c r="J7" s="73"/>
      <c r="K7" s="51">
        <f t="shared" si="4"/>
        <v>0</v>
      </c>
      <c r="M7" s="173" t="str">
        <f t="shared" si="5"/>
        <v>1000/003Commissions received</v>
      </c>
      <c r="N7" s="68"/>
      <c r="P7" s="69"/>
      <c r="Q7" s="54"/>
      <c r="R7" s="30"/>
    </row>
    <row r="8" spans="1:18">
      <c r="A8" s="322"/>
      <c r="B8" s="99" t="s">
        <v>900</v>
      </c>
      <c r="C8" s="364"/>
      <c r="D8" s="337"/>
      <c r="E8" s="338"/>
      <c r="F8" s="77"/>
      <c r="G8" s="50">
        <f>SUMIF(JournalsA!D$14:D$920,TrialBalanceA!M8,JournalsA!J$14:J$920)+SUMIF(JournalsA!E$14:E$920,TrialBalanceA!M8,JournalsA!J$14:J$920)</f>
        <v>0</v>
      </c>
      <c r="H8" s="373"/>
      <c r="I8" s="374">
        <f t="shared" si="3"/>
        <v>0</v>
      </c>
      <c r="J8" s="73"/>
      <c r="K8" s="51">
        <f t="shared" si="4"/>
        <v>0</v>
      </c>
      <c r="M8" s="173" t="str">
        <f t="shared" si="5"/>
        <v>1000/004</v>
      </c>
      <c r="N8" s="68"/>
      <c r="P8" s="69"/>
      <c r="Q8" s="54"/>
      <c r="R8" s="30"/>
    </row>
    <row r="9" spans="1:18">
      <c r="A9" s="322"/>
      <c r="B9" s="99" t="s">
        <v>901</v>
      </c>
      <c r="C9" s="364"/>
      <c r="D9" s="337"/>
      <c r="E9" s="338"/>
      <c r="F9" s="77"/>
      <c r="G9" s="50">
        <f>SUMIF(JournalsA!D$14:D$920,TrialBalanceA!M9,JournalsA!J$14:J$920)+SUMIF(JournalsA!E$14:E$920,TrialBalanceA!M9,JournalsA!J$14:J$920)</f>
        <v>0</v>
      </c>
      <c r="H9" s="373"/>
      <c r="I9" s="374">
        <f t="shared" si="3"/>
        <v>0</v>
      </c>
      <c r="J9" s="73"/>
      <c r="K9" s="51">
        <f t="shared" si="4"/>
        <v>0</v>
      </c>
      <c r="M9" s="173" t="str">
        <f t="shared" si="5"/>
        <v>1000/005</v>
      </c>
      <c r="N9" s="68"/>
      <c r="P9" s="69"/>
      <c r="Q9" s="54"/>
      <c r="R9" s="30"/>
    </row>
    <row r="10" spans="1:18">
      <c r="A10" s="322"/>
      <c r="B10" s="99" t="s">
        <v>902</v>
      </c>
      <c r="C10" s="364"/>
      <c r="D10" s="337"/>
      <c r="E10" s="338"/>
      <c r="F10" s="77"/>
      <c r="G10" s="50">
        <f>SUMIF(JournalsA!D$14:D$920,TrialBalanceA!M10,JournalsA!J$14:J$920)+SUMIF(JournalsA!E$14:E$920,TrialBalanceA!M10,JournalsA!J$14:J$920)</f>
        <v>0</v>
      </c>
      <c r="H10" s="373"/>
      <c r="I10" s="374">
        <f t="shared" si="0"/>
        <v>0</v>
      </c>
      <c r="J10" s="73"/>
      <c r="K10" s="51">
        <f t="shared" si="1"/>
        <v>0</v>
      </c>
      <c r="M10" s="173" t="str">
        <f t="shared" si="2"/>
        <v>1000/006</v>
      </c>
      <c r="N10" s="68"/>
      <c r="P10" s="69"/>
      <c r="Q10" s="54"/>
      <c r="R10" s="30"/>
    </row>
    <row r="11" spans="1:18">
      <c r="A11" s="322"/>
      <c r="B11" s="99" t="s">
        <v>903</v>
      </c>
      <c r="C11" s="325" t="s">
        <v>332</v>
      </c>
      <c r="D11" s="338"/>
      <c r="E11" s="338"/>
      <c r="F11" s="77"/>
      <c r="G11" s="50">
        <f>SUMIF(JournalsA!D$14:D$920,TrialBalanceA!M11,JournalsA!J$14:J$920)+SUMIF(JournalsA!E$14:E$920,TrialBalanceA!M11,JournalsA!J$14:J$920)</f>
        <v>0</v>
      </c>
      <c r="H11" s="373"/>
      <c r="I11" s="374">
        <f t="shared" si="0"/>
        <v>0</v>
      </c>
      <c r="J11" s="73"/>
      <c r="K11" s="51">
        <f t="shared" si="1"/>
        <v>0</v>
      </c>
      <c r="M11" s="173" t="str">
        <f t="shared" si="2"/>
        <v>1000/007Rent received</v>
      </c>
      <c r="N11" s="68"/>
      <c r="P11" s="69"/>
      <c r="Q11" s="54"/>
      <c r="R11" s="30"/>
    </row>
    <row r="12" spans="1:18">
      <c r="A12" s="322"/>
      <c r="B12" s="57" t="s">
        <v>227</v>
      </c>
      <c r="C12" s="326" t="s">
        <v>113</v>
      </c>
      <c r="D12" s="337"/>
      <c r="E12" s="338"/>
      <c r="F12" s="77"/>
      <c r="G12" s="50">
        <f>SUMIF(JournalsA!D$14:D$920,TrialBalanceA!M12,JournalsA!J$14:J$920)+SUMIF(JournalsA!E$14:E$920,TrialBalanceA!M12,JournalsA!J$14:J$920)</f>
        <v>0</v>
      </c>
      <c r="H12" s="373"/>
      <c r="I12" s="374">
        <f t="shared" si="0"/>
        <v>0</v>
      </c>
      <c r="J12" s="73"/>
      <c r="K12" s="51">
        <f t="shared" si="1"/>
        <v>0</v>
      </c>
      <c r="M12" s="173" t="str">
        <f t="shared" si="2"/>
        <v>2000/000COST OF SALES</v>
      </c>
      <c r="N12" s="68"/>
      <c r="P12" s="69"/>
      <c r="Q12" s="54"/>
      <c r="R12" s="30"/>
    </row>
    <row r="13" spans="1:18">
      <c r="A13" s="322"/>
      <c r="B13" s="57" t="s">
        <v>228</v>
      </c>
      <c r="C13" s="327" t="s">
        <v>580</v>
      </c>
      <c r="D13" s="337"/>
      <c r="E13" s="338"/>
      <c r="F13" s="77"/>
      <c r="G13" s="50">
        <f>SUMIF(JournalsA!D$14:D$920,TrialBalanceA!M13,JournalsA!J$14:J$920)+SUMIF(JournalsA!E$14:E$920,TrialBalanceA!M13,JournalsA!J$14:J$920)</f>
        <v>0</v>
      </c>
      <c r="H13" s="373"/>
      <c r="I13" s="374">
        <f t="shared" si="0"/>
        <v>0</v>
      </c>
      <c r="J13" s="73"/>
      <c r="K13" s="51">
        <f t="shared" si="1"/>
        <v>0</v>
      </c>
      <c r="M13" s="173" t="str">
        <f t="shared" si="2"/>
        <v>2000/001Opening stock - Raw materials</v>
      </c>
      <c r="N13" s="68"/>
      <c r="P13" s="69"/>
      <c r="Q13" s="54"/>
      <c r="R13" s="30"/>
    </row>
    <row r="14" spans="1:18">
      <c r="A14" s="322"/>
      <c r="B14" s="57" t="s">
        <v>357</v>
      </c>
      <c r="C14" s="324" t="s">
        <v>358</v>
      </c>
      <c r="D14" s="337"/>
      <c r="E14" s="338"/>
      <c r="F14" s="77"/>
      <c r="G14" s="50">
        <f>SUMIF(JournalsA!D$14:D$920,TrialBalanceA!M14,JournalsA!J$14:J$920)+SUMIF(JournalsA!E$14:E$920,TrialBalanceA!M14,JournalsA!J$14:J$920)</f>
        <v>0</v>
      </c>
      <c r="H14" s="373"/>
      <c r="I14" s="374">
        <f t="shared" si="0"/>
        <v>0</v>
      </c>
      <c r="J14" s="73"/>
      <c r="K14" s="51">
        <f t="shared" si="1"/>
        <v>0</v>
      </c>
      <c r="M14" s="173" t="str">
        <f t="shared" si="2"/>
        <v>2000/002Opening stock - WIP</v>
      </c>
      <c r="N14" s="68"/>
      <c r="P14" s="69"/>
      <c r="Q14" s="54"/>
      <c r="R14" s="30"/>
    </row>
    <row r="15" spans="1:18">
      <c r="A15" s="322"/>
      <c r="B15" s="57" t="s">
        <v>359</v>
      </c>
      <c r="C15" s="324" t="s">
        <v>360</v>
      </c>
      <c r="D15" s="337"/>
      <c r="E15" s="338"/>
      <c r="F15" s="77"/>
      <c r="G15" s="50">
        <f>SUMIF(JournalsA!D$14:D$920,TrialBalanceA!M15,JournalsA!J$14:J$920)+SUMIF(JournalsA!E$14:E$920,TrialBalanceA!M15,JournalsA!J$14:J$920)</f>
        <v>0</v>
      </c>
      <c r="H15" s="373"/>
      <c r="I15" s="374">
        <f t="shared" si="0"/>
        <v>0</v>
      </c>
      <c r="J15" s="73"/>
      <c r="K15" s="51">
        <f t="shared" si="1"/>
        <v>0</v>
      </c>
      <c r="M15" s="173" t="str">
        <f t="shared" si="2"/>
        <v>2000/003Opening stock - Finished goods</v>
      </c>
      <c r="N15" s="68"/>
      <c r="P15" s="69"/>
      <c r="Q15" s="54"/>
      <c r="R15" s="30"/>
    </row>
    <row r="16" spans="1:18">
      <c r="A16" s="322"/>
      <c r="B16" s="57" t="s">
        <v>361</v>
      </c>
      <c r="C16" s="324" t="s">
        <v>362</v>
      </c>
      <c r="D16" s="337"/>
      <c r="E16" s="338"/>
      <c r="F16" s="77"/>
      <c r="G16" s="50">
        <f>SUMIF(JournalsA!D$14:D$920,TrialBalanceA!M16,JournalsA!J$14:J$920)+SUMIF(JournalsA!E$14:E$920,TrialBalanceA!M16,JournalsA!J$14:J$920)</f>
        <v>0</v>
      </c>
      <c r="H16" s="373"/>
      <c r="I16" s="374">
        <f t="shared" si="0"/>
        <v>0</v>
      </c>
      <c r="J16" s="73"/>
      <c r="K16" s="51">
        <f t="shared" si="1"/>
        <v>0</v>
      </c>
      <c r="M16" s="173" t="str">
        <f t="shared" si="2"/>
        <v>2000/004Opening stock - Trading stock</v>
      </c>
      <c r="N16" s="68"/>
      <c r="P16" s="69"/>
      <c r="Q16" s="54"/>
      <c r="R16" s="30"/>
    </row>
    <row r="17" spans="1:18">
      <c r="A17" s="322"/>
      <c r="B17" s="13" t="s">
        <v>363</v>
      </c>
      <c r="C17" s="324" t="s">
        <v>255</v>
      </c>
      <c r="D17" s="337"/>
      <c r="E17" s="338"/>
      <c r="F17" s="77"/>
      <c r="G17" s="50">
        <f>SUMIF(JournalsA!D$14:D$920,TrialBalanceA!M17,JournalsA!J$14:J$920)+SUMIF(JournalsA!E$14:E$920,TrialBalanceA!M17,JournalsA!J$14:J$920)</f>
        <v>0</v>
      </c>
      <c r="H17" s="373"/>
      <c r="I17" s="374">
        <f t="shared" si="0"/>
        <v>0</v>
      </c>
      <c r="J17" s="73"/>
      <c r="K17" s="51">
        <f t="shared" si="1"/>
        <v>0</v>
      </c>
      <c r="M17" s="173" t="str">
        <f t="shared" si="2"/>
        <v>2000/010Purchases</v>
      </c>
      <c r="N17" s="68"/>
      <c r="P17" s="69"/>
      <c r="Q17" s="54"/>
      <c r="R17" s="30"/>
    </row>
    <row r="18" spans="1:18">
      <c r="A18" s="322"/>
      <c r="B18" s="13" t="s">
        <v>364</v>
      </c>
      <c r="C18" s="364"/>
      <c r="D18" s="338"/>
      <c r="E18" s="338"/>
      <c r="F18" s="77"/>
      <c r="G18" s="50">
        <f>SUMIF(JournalsA!D$14:D$920,TrialBalanceA!M18,JournalsA!J$14:J$920)+SUMIF(JournalsA!E$14:E$920,TrialBalanceA!M18,JournalsA!J$14:J$920)</f>
        <v>0</v>
      </c>
      <c r="H18" s="373"/>
      <c r="I18" s="374">
        <f t="shared" si="0"/>
        <v>0</v>
      </c>
      <c r="J18" s="73"/>
      <c r="K18" s="51">
        <f t="shared" si="1"/>
        <v>0</v>
      </c>
      <c r="M18" s="173" t="str">
        <f t="shared" si="2"/>
        <v>2000/011</v>
      </c>
      <c r="N18" s="68"/>
      <c r="O18" s="30"/>
      <c r="P18" s="69"/>
      <c r="Q18" s="54"/>
      <c r="R18" s="30"/>
    </row>
    <row r="19" spans="1:18">
      <c r="A19" s="322"/>
      <c r="B19" s="57" t="s">
        <v>365</v>
      </c>
      <c r="C19" s="365"/>
      <c r="D19" s="338"/>
      <c r="E19" s="338"/>
      <c r="F19" s="77"/>
      <c r="G19" s="50">
        <f>SUMIF(JournalsA!D$14:D$920,TrialBalanceA!M19,JournalsA!J$14:J$920)+SUMIF(JournalsA!E$14:E$920,TrialBalanceA!M19,JournalsA!J$14:J$920)</f>
        <v>0</v>
      </c>
      <c r="H19" s="373"/>
      <c r="I19" s="374">
        <f t="shared" si="0"/>
        <v>0</v>
      </c>
      <c r="J19" s="73"/>
      <c r="K19" s="51">
        <f t="shared" si="1"/>
        <v>0</v>
      </c>
      <c r="M19" s="173" t="str">
        <f t="shared" si="2"/>
        <v>2000/012</v>
      </c>
      <c r="N19" s="68"/>
      <c r="P19" s="69"/>
      <c r="Q19" s="54"/>
      <c r="R19" s="30"/>
    </row>
    <row r="20" spans="1:18">
      <c r="A20" s="322"/>
      <c r="B20" s="57" t="s">
        <v>366</v>
      </c>
      <c r="C20" s="365"/>
      <c r="D20" s="338"/>
      <c r="E20" s="338"/>
      <c r="F20" s="77"/>
      <c r="G20" s="50">
        <f>SUMIF(JournalsA!D$14:D$920,TrialBalanceA!M20,JournalsA!J$14:J$920)+SUMIF(JournalsA!E$14:E$920,TrialBalanceA!M20,JournalsA!J$14:J$920)</f>
        <v>0</v>
      </c>
      <c r="H20" s="373"/>
      <c r="I20" s="374">
        <f t="shared" si="0"/>
        <v>0</v>
      </c>
      <c r="J20" s="73"/>
      <c r="K20" s="51">
        <f t="shared" si="1"/>
        <v>0</v>
      </c>
      <c r="M20" s="173" t="str">
        <f t="shared" si="2"/>
        <v>2000/013</v>
      </c>
      <c r="N20" s="68"/>
      <c r="P20" s="69"/>
      <c r="Q20" s="54"/>
      <c r="R20" s="30"/>
    </row>
    <row r="21" spans="1:18">
      <c r="A21" s="322"/>
      <c r="B21" s="57" t="s">
        <v>367</v>
      </c>
      <c r="C21" s="365"/>
      <c r="D21" s="338"/>
      <c r="E21" s="338"/>
      <c r="F21" s="77"/>
      <c r="G21" s="50">
        <f>SUMIF(JournalsA!D$14:D$920,TrialBalanceA!M21,JournalsA!J$14:J$920)+SUMIF(JournalsA!E$14:E$920,TrialBalanceA!M21,JournalsA!J$14:J$920)</f>
        <v>0</v>
      </c>
      <c r="H21" s="373"/>
      <c r="I21" s="374">
        <f t="shared" si="0"/>
        <v>0</v>
      </c>
      <c r="J21" s="73"/>
      <c r="K21" s="51">
        <f t="shared" si="1"/>
        <v>0</v>
      </c>
      <c r="M21" s="173" t="str">
        <f t="shared" si="2"/>
        <v>2000/014</v>
      </c>
      <c r="N21" s="68"/>
      <c r="P21" s="69"/>
      <c r="Q21" s="54"/>
      <c r="R21" s="30"/>
    </row>
    <row r="22" spans="1:18">
      <c r="A22" s="322"/>
      <c r="B22" s="57" t="s">
        <v>368</v>
      </c>
      <c r="C22" s="365"/>
      <c r="D22" s="338"/>
      <c r="E22" s="338"/>
      <c r="F22" s="77"/>
      <c r="G22" s="50">
        <f>SUMIF(JournalsA!D$14:D$920,TrialBalanceA!M22,JournalsA!J$14:J$920)+SUMIF(JournalsA!E$14:E$920,TrialBalanceA!M22,JournalsA!J$14:J$920)</f>
        <v>0</v>
      </c>
      <c r="H22" s="373"/>
      <c r="I22" s="374">
        <f t="shared" si="0"/>
        <v>0</v>
      </c>
      <c r="J22" s="73"/>
      <c r="K22" s="51">
        <f t="shared" si="1"/>
        <v>0</v>
      </c>
      <c r="M22" s="173" t="str">
        <f t="shared" si="2"/>
        <v>2000/015</v>
      </c>
      <c r="N22" s="68"/>
      <c r="P22" s="69"/>
      <c r="Q22" s="54"/>
      <c r="R22" s="30"/>
    </row>
    <row r="23" spans="1:18">
      <c r="A23" s="322"/>
      <c r="B23" s="57" t="s">
        <v>369</v>
      </c>
      <c r="C23" s="324" t="s">
        <v>370</v>
      </c>
      <c r="D23" s="337"/>
      <c r="E23" s="338"/>
      <c r="F23" s="77"/>
      <c r="G23" s="50">
        <f>SUMIF(JournalsA!D$14:D$920,TrialBalanceA!M23,JournalsA!J$14:J$920)+SUMIF(JournalsA!E$14:E$920,TrialBalanceA!M23,JournalsA!J$14:J$920)</f>
        <v>0</v>
      </c>
      <c r="H23" s="373"/>
      <c r="I23" s="374">
        <f t="shared" si="0"/>
        <v>0</v>
      </c>
      <c r="J23" s="73"/>
      <c r="K23" s="51">
        <f t="shared" si="1"/>
        <v>0</v>
      </c>
      <c r="M23" s="173" t="str">
        <f t="shared" si="2"/>
        <v>2000/050Closing stock - Raw materials</v>
      </c>
      <c r="N23" s="68"/>
      <c r="P23" s="69"/>
      <c r="Q23" s="54"/>
      <c r="R23" s="30"/>
    </row>
    <row r="24" spans="1:18">
      <c r="A24" s="322"/>
      <c r="B24" s="57" t="s">
        <v>371</v>
      </c>
      <c r="C24" s="324" t="s">
        <v>372</v>
      </c>
      <c r="D24" s="337"/>
      <c r="E24" s="338"/>
      <c r="F24" s="77"/>
      <c r="G24" s="50">
        <f>SUMIF(JournalsA!D$14:D$920,TrialBalanceA!M24,JournalsA!J$14:J$920)+SUMIF(JournalsA!E$14:E$920,TrialBalanceA!M24,JournalsA!J$14:J$920)</f>
        <v>0</v>
      </c>
      <c r="H24" s="373"/>
      <c r="I24" s="374">
        <f t="shared" si="0"/>
        <v>0</v>
      </c>
      <c r="J24" s="73"/>
      <c r="K24" s="51">
        <f t="shared" si="1"/>
        <v>0</v>
      </c>
      <c r="M24" s="173" t="str">
        <f t="shared" si="2"/>
        <v>2000/051Closing stock - WIP</v>
      </c>
      <c r="N24" s="68"/>
      <c r="P24" s="69"/>
      <c r="Q24" s="54"/>
      <c r="R24" s="30"/>
    </row>
    <row r="25" spans="1:18">
      <c r="A25" s="322"/>
      <c r="B25" s="57" t="s">
        <v>373</v>
      </c>
      <c r="C25" s="324" t="s">
        <v>374</v>
      </c>
      <c r="D25" s="337"/>
      <c r="E25" s="338"/>
      <c r="F25" s="77"/>
      <c r="G25" s="50">
        <f>SUMIF(JournalsA!D$14:D$920,TrialBalanceA!M25,JournalsA!J$14:J$920)+SUMIF(JournalsA!E$14:E$920,TrialBalanceA!M25,JournalsA!J$14:J$920)</f>
        <v>0</v>
      </c>
      <c r="H25" s="373"/>
      <c r="I25" s="374">
        <f t="shared" si="0"/>
        <v>0</v>
      </c>
      <c r="J25" s="73"/>
      <c r="K25" s="51">
        <f t="shared" si="1"/>
        <v>0</v>
      </c>
      <c r="M25" s="173" t="str">
        <f t="shared" si="2"/>
        <v>2000/052Closing stock - Finished goods</v>
      </c>
      <c r="N25" s="68"/>
      <c r="P25" s="69"/>
      <c r="Q25" s="54"/>
      <c r="R25" s="30"/>
    </row>
    <row r="26" spans="1:18">
      <c r="A26" s="322"/>
      <c r="B26" s="57" t="s">
        <v>375</v>
      </c>
      <c r="C26" s="324" t="s">
        <v>376</v>
      </c>
      <c r="D26" s="337"/>
      <c r="E26" s="338"/>
      <c r="F26" s="77"/>
      <c r="G26" s="50">
        <f>SUMIF(JournalsA!D$14:D$920,TrialBalanceA!M26,JournalsA!J$14:J$920)+SUMIF(JournalsA!E$14:E$920,TrialBalanceA!M26,JournalsA!J$14:J$920)</f>
        <v>0</v>
      </c>
      <c r="H26" s="373"/>
      <c r="I26" s="374">
        <f t="shared" si="0"/>
        <v>0</v>
      </c>
      <c r="J26" s="73"/>
      <c r="K26" s="51">
        <f t="shared" si="1"/>
        <v>0</v>
      </c>
      <c r="M26" s="173" t="str">
        <f t="shared" si="2"/>
        <v>2000/053Closing stock - Trading stock</v>
      </c>
      <c r="N26" s="68"/>
      <c r="P26" s="69"/>
      <c r="Q26" s="54"/>
      <c r="R26" s="30"/>
    </row>
    <row r="27" spans="1:18">
      <c r="A27" s="322"/>
      <c r="B27" s="59" t="s">
        <v>293</v>
      </c>
      <c r="C27" s="329" t="s">
        <v>292</v>
      </c>
      <c r="D27" s="338"/>
      <c r="E27" s="338"/>
      <c r="F27" s="77"/>
      <c r="G27" s="50">
        <f>SUMIF(JournalsA!D$14:D$920,TrialBalanceA!M27,JournalsA!J$14:J$920)+SUMIF(JournalsA!E$14:E$920,TrialBalanceA!M27,JournalsA!J$14:J$920)</f>
        <v>0</v>
      </c>
      <c r="H27" s="373"/>
      <c r="I27" s="374">
        <f t="shared" si="0"/>
        <v>0</v>
      </c>
      <c r="J27" s="73"/>
      <c r="K27" s="51">
        <f t="shared" si="1"/>
        <v>0</v>
      </c>
      <c r="M27" s="173" t="str">
        <f t="shared" si="2"/>
        <v>2050/000OTHER OPERATING INCOME</v>
      </c>
      <c r="N27" s="68"/>
      <c r="P27" s="69"/>
      <c r="Q27" s="54"/>
      <c r="R27" s="30"/>
    </row>
    <row r="28" spans="1:18">
      <c r="A28" s="322"/>
      <c r="B28" s="59" t="s">
        <v>294</v>
      </c>
      <c r="C28" s="325" t="str">
        <f>CONCATENATE("Insurance claims - ",Criteria!H14)</f>
        <v>Insurance claims - Seafront Restaurant</v>
      </c>
      <c r="D28" s="338"/>
      <c r="E28" s="338"/>
      <c r="F28" s="77"/>
      <c r="G28" s="50">
        <f>SUMIF(JournalsA!D$14:D$920,TrialBalanceA!M28,JournalsA!J$14:J$920)+SUMIF(JournalsA!E$14:E$920,TrialBalanceA!M28,JournalsA!J$14:J$920)</f>
        <v>0</v>
      </c>
      <c r="H28" s="373"/>
      <c r="I28" s="374">
        <f t="shared" si="0"/>
        <v>0</v>
      </c>
      <c r="J28" s="73"/>
      <c r="K28" s="51">
        <f t="shared" si="1"/>
        <v>0</v>
      </c>
      <c r="M28" s="173" t="str">
        <f t="shared" si="2"/>
        <v>2050/001Insurance claims - Seafront Restaurant</v>
      </c>
      <c r="N28" s="68"/>
      <c r="P28" s="69"/>
      <c r="Q28" s="54"/>
      <c r="R28" s="30"/>
    </row>
    <row r="29" spans="1:18">
      <c r="A29" s="322"/>
      <c r="B29" s="59" t="s">
        <v>295</v>
      </c>
      <c r="C29" s="365"/>
      <c r="D29" s="338"/>
      <c r="E29" s="338"/>
      <c r="F29" s="77"/>
      <c r="G29" s="50">
        <f>SUMIF(JournalsA!D$14:D$920,TrialBalanceA!M29,JournalsA!J$14:J$920)+SUMIF(JournalsA!E$14:E$920,TrialBalanceA!M29,JournalsA!J$14:J$920)</f>
        <v>0</v>
      </c>
      <c r="H29" s="373"/>
      <c r="I29" s="374">
        <f t="shared" si="0"/>
        <v>0</v>
      </c>
      <c r="J29" s="73"/>
      <c r="K29" s="51">
        <f t="shared" si="1"/>
        <v>0</v>
      </c>
      <c r="M29" s="173" t="str">
        <f t="shared" si="2"/>
        <v>2050/002</v>
      </c>
      <c r="N29" s="68"/>
      <c r="P29" s="69"/>
      <c r="Q29" s="54"/>
      <c r="R29" s="30"/>
    </row>
    <row r="30" spans="1:18">
      <c r="A30" s="322"/>
      <c r="B30" s="59" t="s">
        <v>296</v>
      </c>
      <c r="C30" s="365"/>
      <c r="D30" s="338"/>
      <c r="E30" s="338"/>
      <c r="F30" s="77"/>
      <c r="G30" s="50">
        <f>SUMIF(JournalsA!D$14:D$920,TrialBalanceA!M30,JournalsA!J$14:J$920)+SUMIF(JournalsA!E$14:E$920,TrialBalanceA!M30,JournalsA!J$14:J$920)</f>
        <v>0</v>
      </c>
      <c r="H30" s="373"/>
      <c r="I30" s="374">
        <f t="shared" si="0"/>
        <v>0</v>
      </c>
      <c r="J30" s="73"/>
      <c r="K30" s="51">
        <f t="shared" si="1"/>
        <v>0</v>
      </c>
      <c r="M30" s="173" t="str">
        <f t="shared" si="2"/>
        <v>2050/003</v>
      </c>
      <c r="N30" s="68"/>
      <c r="P30" s="69"/>
      <c r="Q30" s="54"/>
      <c r="R30" s="30"/>
    </row>
    <row r="31" spans="1:18">
      <c r="A31" s="322"/>
      <c r="B31" s="59" t="s">
        <v>297</v>
      </c>
      <c r="C31" s="365"/>
      <c r="D31" s="338"/>
      <c r="E31" s="338"/>
      <c r="F31" s="77"/>
      <c r="G31" s="50">
        <f>SUMIF(JournalsA!D$14:D$920,TrialBalanceA!M31,JournalsA!J$14:J$920)+SUMIF(JournalsA!E$14:E$920,TrialBalanceA!M31,JournalsA!J$14:J$920)</f>
        <v>0</v>
      </c>
      <c r="H31" s="373"/>
      <c r="I31" s="374">
        <f t="shared" si="0"/>
        <v>0</v>
      </c>
      <c r="J31" s="73"/>
      <c r="K31" s="51">
        <f t="shared" si="1"/>
        <v>0</v>
      </c>
      <c r="M31" s="173" t="str">
        <f t="shared" si="2"/>
        <v>2050/004</v>
      </c>
      <c r="N31" s="68"/>
      <c r="P31" s="69"/>
      <c r="Q31" s="54"/>
      <c r="R31" s="30"/>
    </row>
    <row r="32" spans="1:18">
      <c r="A32" s="322"/>
      <c r="B32" s="59" t="s">
        <v>298</v>
      </c>
      <c r="C32" s="365"/>
      <c r="D32" s="338"/>
      <c r="E32" s="338"/>
      <c r="F32" s="77"/>
      <c r="G32" s="50">
        <f>SUMIF(JournalsA!D$14:D$920,TrialBalanceA!M32,JournalsA!J$14:J$920)+SUMIF(JournalsA!E$14:E$920,TrialBalanceA!M32,JournalsA!J$14:J$920)</f>
        <v>0</v>
      </c>
      <c r="H32" s="373"/>
      <c r="I32" s="374">
        <f t="shared" si="0"/>
        <v>0</v>
      </c>
      <c r="J32" s="73"/>
      <c r="K32" s="51">
        <f t="shared" si="1"/>
        <v>0</v>
      </c>
      <c r="M32" s="173" t="str">
        <f t="shared" si="2"/>
        <v>2050/005</v>
      </c>
      <c r="N32" s="68"/>
      <c r="P32" s="69"/>
      <c r="Q32" s="54"/>
      <c r="R32" s="30"/>
    </row>
    <row r="33" spans="1:18">
      <c r="A33" s="322"/>
      <c r="B33" s="46" t="s">
        <v>582</v>
      </c>
      <c r="C33" s="329" t="s">
        <v>581</v>
      </c>
      <c r="D33" s="338"/>
      <c r="E33" s="338"/>
      <c r="F33" s="77"/>
      <c r="G33" s="50">
        <f>SUMIF(JournalsA!D$14:D$920,TrialBalanceA!M33,JournalsA!J$14:J$920)+SUMIF(JournalsA!E$14:E$920,TrialBalanceA!M33,JournalsA!J$14:J$920)</f>
        <v>0</v>
      </c>
      <c r="H33" s="373"/>
      <c r="I33" s="374">
        <f t="shared" si="0"/>
        <v>0</v>
      </c>
      <c r="J33" s="73"/>
      <c r="K33" s="51">
        <f t="shared" si="1"/>
        <v>0</v>
      </c>
      <c r="M33" s="173" t="str">
        <f t="shared" si="2"/>
        <v>2060/000NET (PROFIT)/LOSS OTHER</v>
      </c>
      <c r="N33" s="68"/>
      <c r="P33" s="69"/>
      <c r="Q33" s="54"/>
      <c r="R33" s="30"/>
    </row>
    <row r="34" spans="1:18">
      <c r="A34" s="322"/>
      <c r="B34" s="46" t="s">
        <v>483</v>
      </c>
      <c r="C34" s="325"/>
      <c r="D34" s="338"/>
      <c r="E34" s="338"/>
      <c r="F34" s="77"/>
      <c r="G34" s="50">
        <f>SUMIF(JournalsA!D$14:D$920,TrialBalanceA!M34,JournalsA!J$14:J$920)+SUMIF(JournalsA!E$14:E$920,TrialBalanceA!M34,JournalsA!J$14:J$920)</f>
        <v>0</v>
      </c>
      <c r="H34" s="373"/>
      <c r="I34" s="374">
        <f t="shared" si="0"/>
        <v>0</v>
      </c>
      <c r="J34" s="73"/>
      <c r="K34" s="51">
        <f t="shared" si="1"/>
        <v>0</v>
      </c>
      <c r="M34" s="173" t="str">
        <f t="shared" si="2"/>
        <v>2060/001</v>
      </c>
      <c r="N34" s="68"/>
      <c r="P34" s="69"/>
      <c r="Q34" s="54"/>
      <c r="R34" s="30"/>
    </row>
    <row r="35" spans="1:18">
      <c r="A35" s="322"/>
      <c r="B35" s="46" t="s">
        <v>484</v>
      </c>
      <c r="C35" s="331"/>
      <c r="D35" s="338"/>
      <c r="E35" s="338"/>
      <c r="F35" s="77"/>
      <c r="G35" s="50">
        <f>SUMIF(JournalsA!D$14:D$920,TrialBalanceA!M35,JournalsA!J$14:J$920)+SUMIF(JournalsA!E$14:E$920,TrialBalanceA!M35,JournalsA!J$14:J$920)</f>
        <v>0</v>
      </c>
      <c r="H35" s="373"/>
      <c r="I35" s="374">
        <f t="shared" si="0"/>
        <v>0</v>
      </c>
      <c r="J35" s="73"/>
      <c r="K35" s="51">
        <f t="shared" si="1"/>
        <v>0</v>
      </c>
      <c r="M35" s="173" t="str">
        <f t="shared" si="2"/>
        <v>2060/002</v>
      </c>
      <c r="N35" s="68"/>
      <c r="P35" s="69"/>
      <c r="Q35" s="54"/>
      <c r="R35" s="30"/>
    </row>
    <row r="36" spans="1:18">
      <c r="A36" s="322"/>
      <c r="B36" s="46" t="s">
        <v>485</v>
      </c>
      <c r="C36" s="331"/>
      <c r="D36" s="338"/>
      <c r="E36" s="338"/>
      <c r="F36" s="77"/>
      <c r="G36" s="50">
        <f>SUMIF(JournalsA!D$14:D$920,TrialBalanceA!M36,JournalsA!J$14:J$920)+SUMIF(JournalsA!E$14:E$920,TrialBalanceA!M36,JournalsA!J$14:J$920)</f>
        <v>0</v>
      </c>
      <c r="H36" s="373"/>
      <c r="I36" s="374">
        <f t="shared" si="0"/>
        <v>0</v>
      </c>
      <c r="J36" s="73"/>
      <c r="K36" s="51">
        <f t="shared" si="1"/>
        <v>0</v>
      </c>
      <c r="M36" s="173" t="str">
        <f t="shared" si="2"/>
        <v>2060/003</v>
      </c>
      <c r="N36" s="68"/>
      <c r="P36" s="69"/>
      <c r="Q36" s="54"/>
      <c r="R36" s="30"/>
    </row>
    <row r="37" spans="1:18">
      <c r="A37" s="322"/>
      <c r="B37" s="46" t="s">
        <v>486</v>
      </c>
      <c r="C37" s="331"/>
      <c r="D37" s="338"/>
      <c r="E37" s="338"/>
      <c r="F37" s="77"/>
      <c r="G37" s="50">
        <f>SUMIF(JournalsA!D$14:D$920,TrialBalanceA!M37,JournalsA!J$14:J$920)+SUMIF(JournalsA!E$14:E$920,TrialBalanceA!M37,JournalsA!J$14:J$920)</f>
        <v>0</v>
      </c>
      <c r="H37" s="373"/>
      <c r="I37" s="374">
        <f t="shared" si="0"/>
        <v>0</v>
      </c>
      <c r="J37" s="73"/>
      <c r="K37" s="51">
        <f t="shared" si="1"/>
        <v>0</v>
      </c>
      <c r="M37" s="173" t="str">
        <f t="shared" si="2"/>
        <v>2060/004</v>
      </c>
      <c r="N37" s="68"/>
      <c r="P37" s="69"/>
      <c r="Q37" s="54"/>
      <c r="R37" s="30"/>
    </row>
    <row r="38" spans="1:18">
      <c r="A38" s="322"/>
      <c r="B38" s="57" t="s">
        <v>377</v>
      </c>
      <c r="C38" s="326" t="s">
        <v>905</v>
      </c>
      <c r="D38" s="337"/>
      <c r="E38" s="338"/>
      <c r="F38" s="77"/>
      <c r="G38" s="50">
        <f>SUMIF(JournalsA!D$14:D$920,TrialBalanceA!M38,JournalsA!J$14:J$920)+SUMIF(JournalsA!E$14:E$920,TrialBalanceA!M38,JournalsA!J$14:J$920)</f>
        <v>0</v>
      </c>
      <c r="H38" s="373"/>
      <c r="I38" s="374">
        <f t="shared" si="0"/>
        <v>0</v>
      </c>
      <c r="J38" s="73"/>
      <c r="K38" s="51">
        <f t="shared" si="1"/>
        <v>0</v>
      </c>
      <c r="M38" s="173" t="str">
        <f t="shared" si="2"/>
        <v>2100/000OPERATING EXPENSES</v>
      </c>
      <c r="N38" s="68"/>
      <c r="P38" s="69"/>
      <c r="Q38" s="54"/>
      <c r="R38" s="30"/>
    </row>
    <row r="39" spans="1:18">
      <c r="A39" s="322"/>
      <c r="B39" s="57" t="s">
        <v>378</v>
      </c>
      <c r="C39" s="324" t="s">
        <v>256</v>
      </c>
      <c r="D39" s="337"/>
      <c r="E39" s="338"/>
      <c r="F39" s="77"/>
      <c r="G39" s="50">
        <f>SUMIF(JournalsA!D$14:D$920,TrialBalanceA!M39,JournalsA!J$14:J$920)+SUMIF(JournalsA!E$14:E$920,TrialBalanceA!M39,JournalsA!J$14:J$920)</f>
        <v>0</v>
      </c>
      <c r="H39" s="373"/>
      <c r="I39" s="374">
        <f>ROUND(D39-E39+G39+F39,0)</f>
        <v>0</v>
      </c>
      <c r="J39" s="73"/>
      <c r="K39" s="51">
        <f t="shared" si="1"/>
        <v>0</v>
      </c>
      <c r="M39" s="173" t="str">
        <f t="shared" si="2"/>
        <v>2100/001Advertising</v>
      </c>
      <c r="N39" s="68"/>
      <c r="P39" s="69"/>
      <c r="Q39" s="54"/>
      <c r="R39" s="30"/>
    </row>
    <row r="40" spans="1:18">
      <c r="A40" s="322"/>
      <c r="B40" s="57" t="s">
        <v>379</v>
      </c>
      <c r="C40" s="327" t="s">
        <v>628</v>
      </c>
      <c r="D40" s="337"/>
      <c r="E40" s="338"/>
      <c r="F40" s="77"/>
      <c r="G40" s="50">
        <f>SUMIF(JournalsA!D$14:D$920,TrialBalanceA!M40,JournalsA!J$14:J$920)+SUMIF(JournalsA!E$14:E$920,TrialBalanceA!M40,JournalsA!J$14:J$920)</f>
        <v>0</v>
      </c>
      <c r="H40" s="373"/>
      <c r="I40" s="374">
        <f t="shared" si="0"/>
        <v>0</v>
      </c>
      <c r="J40" s="73"/>
      <c r="K40" s="51">
        <f t="shared" si="1"/>
        <v>0</v>
      </c>
      <c r="M40" s="173" t="str">
        <f t="shared" si="2"/>
        <v>2100/010Assets less than R7,000</v>
      </c>
      <c r="N40" s="68"/>
      <c r="P40" s="69"/>
      <c r="Q40" s="54"/>
      <c r="R40" s="30"/>
    </row>
    <row r="41" spans="1:18">
      <c r="A41" s="322"/>
      <c r="B41" s="57" t="s">
        <v>380</v>
      </c>
      <c r="C41" s="324" t="s">
        <v>257</v>
      </c>
      <c r="D41" s="337"/>
      <c r="E41" s="338"/>
      <c r="F41" s="77"/>
      <c r="G41" s="50">
        <f>SUMIF(JournalsA!D$14:D$920,TrialBalanceA!M41,JournalsA!J$14:J$920)+SUMIF(JournalsA!E$14:E$920,TrialBalanceA!M41,JournalsA!J$14:J$920)</f>
        <v>0</v>
      </c>
      <c r="H41" s="373"/>
      <c r="I41" s="374">
        <f t="shared" ref="I41:I71" si="6">ROUND(D41-E41+G41+F41,0)</f>
        <v>0</v>
      </c>
      <c r="J41" s="73"/>
      <c r="K41" s="51">
        <f t="shared" si="1"/>
        <v>0</v>
      </c>
      <c r="M41" s="173" t="str">
        <f t="shared" si="2"/>
        <v>2100/020Consumables</v>
      </c>
      <c r="N41" s="68"/>
      <c r="P41" s="69"/>
      <c r="Q41" s="54"/>
      <c r="R41" s="30"/>
    </row>
    <row r="42" spans="1:18">
      <c r="A42" s="322"/>
      <c r="B42" s="57" t="s">
        <v>381</v>
      </c>
      <c r="C42" s="326" t="s">
        <v>530</v>
      </c>
      <c r="D42" s="337"/>
      <c r="E42" s="338"/>
      <c r="F42" s="77"/>
      <c r="G42" s="50">
        <f>SUMIF(JournalsA!D$14:D$920,TrialBalanceA!M42,JournalsA!J$14:J$920)+SUMIF(JournalsA!E$14:E$920,TrialBalanceA!M42,JournalsA!J$14:J$920)</f>
        <v>0</v>
      </c>
      <c r="H42" s="373"/>
      <c r="I42" s="374">
        <f t="shared" si="6"/>
        <v>0</v>
      </c>
      <c r="J42" s="73"/>
      <c r="K42" s="51">
        <f t="shared" si="1"/>
        <v>0</v>
      </c>
      <c r="M42" s="173" t="str">
        <f t="shared" si="2"/>
        <v>2100/030Depreciation---------------------------------</v>
      </c>
      <c r="N42" s="68"/>
      <c r="P42" s="69"/>
      <c r="Q42" s="54"/>
      <c r="R42" s="30"/>
    </row>
    <row r="43" spans="1:18">
      <c r="A43" s="322"/>
      <c r="B43" s="57" t="s">
        <v>382</v>
      </c>
      <c r="C43" s="327" t="s">
        <v>750</v>
      </c>
      <c r="D43" s="337"/>
      <c r="E43" s="338"/>
      <c r="F43" s="77"/>
      <c r="G43" s="50">
        <f>SUMIF(JournalsA!D$14:D$920,TrialBalanceA!M43,JournalsA!J$14:J$920)+SUMIF(JournalsA!E$14:E$920,TrialBalanceA!M43,JournalsA!J$14:J$920)</f>
        <v>0</v>
      </c>
      <c r="H43" s="373"/>
      <c r="I43" s="374">
        <f t="shared" si="6"/>
        <v>0</v>
      </c>
      <c r="J43" s="73"/>
      <c r="K43" s="51">
        <f t="shared" si="1"/>
        <v>0</v>
      </c>
      <c r="M43" s="173" t="str">
        <f t="shared" si="2"/>
        <v>2100/032Depr - Plant and machinery</v>
      </c>
      <c r="N43" s="68"/>
      <c r="P43" s="69"/>
      <c r="Q43" s="54"/>
      <c r="R43" s="30"/>
    </row>
    <row r="44" spans="1:18">
      <c r="A44" s="322"/>
      <c r="B44" s="57" t="s">
        <v>55</v>
      </c>
      <c r="C44" s="324" t="s">
        <v>56</v>
      </c>
      <c r="D44" s="337"/>
      <c r="E44" s="338"/>
      <c r="F44" s="77"/>
      <c r="G44" s="50">
        <f>SUMIF(JournalsA!D$14:D$920,TrialBalanceA!M44,JournalsA!J$14:J$920)+SUMIF(JournalsA!E$14:E$920,TrialBalanceA!M44,JournalsA!J$14:J$920)</f>
        <v>0</v>
      </c>
      <c r="H44" s="373"/>
      <c r="I44" s="374">
        <f t="shared" si="6"/>
        <v>0</v>
      </c>
      <c r="J44" s="73"/>
      <c r="K44" s="51">
        <f t="shared" si="1"/>
        <v>0</v>
      </c>
      <c r="M44" s="173" t="str">
        <f t="shared" si="2"/>
        <v>2100/033Depr - Motor vehicles</v>
      </c>
      <c r="N44" s="68"/>
      <c r="P44" s="69"/>
      <c r="Q44" s="54"/>
      <c r="R44" s="30"/>
    </row>
    <row r="45" spans="1:18">
      <c r="A45" s="322"/>
      <c r="B45" s="57" t="s">
        <v>58</v>
      </c>
      <c r="C45" s="324" t="s">
        <v>59</v>
      </c>
      <c r="D45" s="337"/>
      <c r="E45" s="338"/>
      <c r="F45" s="77"/>
      <c r="G45" s="50">
        <f>SUMIF(JournalsA!D$14:D$920,TrialBalanceA!M45,JournalsA!J$14:J$920)+SUMIF(JournalsA!E$14:E$920,TrialBalanceA!M45,JournalsA!J$14:J$920)</f>
        <v>0</v>
      </c>
      <c r="H45" s="373"/>
      <c r="I45" s="374">
        <f t="shared" si="6"/>
        <v>0</v>
      </c>
      <c r="J45" s="73"/>
      <c r="K45" s="51">
        <f t="shared" si="1"/>
        <v>0</v>
      </c>
      <c r="M45" s="173" t="str">
        <f t="shared" si="2"/>
        <v>2100/040Discounts allowed</v>
      </c>
      <c r="N45" s="68"/>
      <c r="P45" s="69"/>
      <c r="Q45" s="54"/>
      <c r="R45" s="30"/>
    </row>
    <row r="46" spans="1:18">
      <c r="A46" s="322"/>
      <c r="B46" s="57" t="s">
        <v>60</v>
      </c>
      <c r="C46" s="327" t="s">
        <v>720</v>
      </c>
      <c r="D46" s="337"/>
      <c r="E46" s="338"/>
      <c r="F46" s="77"/>
      <c r="G46" s="50">
        <f>SUMIF(JournalsA!D$14:D$920,TrialBalanceA!M46,JournalsA!J$14:J$920)+SUMIF(JournalsA!E$14:E$920,TrialBalanceA!M46,JournalsA!J$14:J$920)</f>
        <v>0</v>
      </c>
      <c r="H46" s="373"/>
      <c r="I46" s="374">
        <f t="shared" si="6"/>
        <v>0</v>
      </c>
      <c r="J46" s="73"/>
      <c r="K46" s="51">
        <f t="shared" si="1"/>
        <v>0</v>
      </c>
      <c r="M46" s="173" t="str">
        <f t="shared" si="2"/>
        <v>2100/050Electricity and water</v>
      </c>
      <c r="N46" s="68"/>
      <c r="P46" s="69"/>
      <c r="Q46" s="54"/>
      <c r="R46" s="30"/>
    </row>
    <row r="47" spans="1:18">
      <c r="A47" s="322"/>
      <c r="B47" s="57" t="s">
        <v>61</v>
      </c>
      <c r="C47" s="324" t="s">
        <v>65</v>
      </c>
      <c r="D47" s="337"/>
      <c r="E47" s="338"/>
      <c r="F47" s="77"/>
      <c r="G47" s="50">
        <f>SUMIF(JournalsA!D$14:D$920,TrialBalanceA!M47,JournalsA!J$14:J$920)+SUMIF(JournalsA!E$14:E$920,TrialBalanceA!M47,JournalsA!J$14:J$920)</f>
        <v>0</v>
      </c>
      <c r="H47" s="373"/>
      <c r="I47" s="374">
        <f t="shared" si="6"/>
        <v>0</v>
      </c>
      <c r="J47" s="73"/>
      <c r="K47" s="51">
        <f t="shared" si="1"/>
        <v>0</v>
      </c>
      <c r="M47" s="173" t="str">
        <f t="shared" si="2"/>
        <v>2100/055Equipment lease</v>
      </c>
      <c r="N47" s="68"/>
      <c r="P47" s="69"/>
      <c r="Q47" s="54"/>
      <c r="R47" s="30"/>
    </row>
    <row r="48" spans="1:18">
      <c r="A48" s="322"/>
      <c r="B48" s="57" t="s">
        <v>66</v>
      </c>
      <c r="C48" s="324" t="s">
        <v>259</v>
      </c>
      <c r="D48" s="337"/>
      <c r="E48" s="338"/>
      <c r="F48" s="77"/>
      <c r="G48" s="50">
        <f>SUMIF(JournalsA!D$14:D$920,TrialBalanceA!M48,JournalsA!J$14:J$920)+SUMIF(JournalsA!E$14:E$920,TrialBalanceA!M48,JournalsA!J$14:J$920)</f>
        <v>0</v>
      </c>
      <c r="H48" s="373"/>
      <c r="I48" s="374">
        <f t="shared" si="6"/>
        <v>0</v>
      </c>
      <c r="J48" s="73"/>
      <c r="K48" s="51">
        <f t="shared" si="1"/>
        <v>0</v>
      </c>
      <c r="M48" s="173" t="str">
        <f t="shared" si="2"/>
        <v>2100/060Insurance</v>
      </c>
      <c r="N48" s="68"/>
      <c r="P48" s="54"/>
      <c r="Q48" s="54"/>
      <c r="R48" s="30"/>
    </row>
    <row r="49" spans="1:18">
      <c r="A49" s="322"/>
      <c r="B49" s="57" t="s">
        <v>412</v>
      </c>
      <c r="C49" s="324" t="s">
        <v>162</v>
      </c>
      <c r="D49" s="337"/>
      <c r="E49" s="338"/>
      <c r="F49" s="77"/>
      <c r="G49" s="50">
        <f>SUMIF(JournalsA!D$14:D$920,TrialBalanceA!M49,JournalsA!J$14:J$920)+SUMIF(JournalsA!E$14:E$920,TrialBalanceA!M49,JournalsA!J$14:J$920)</f>
        <v>0</v>
      </c>
      <c r="H49" s="373"/>
      <c r="I49" s="374">
        <f t="shared" si="6"/>
        <v>0</v>
      </c>
      <c r="J49" s="73"/>
      <c r="K49" s="51">
        <f t="shared" si="1"/>
        <v>0</v>
      </c>
      <c r="M49" s="173" t="str">
        <f t="shared" si="2"/>
        <v>2100/071Levies - SDL</v>
      </c>
      <c r="N49" s="68"/>
      <c r="P49" s="69"/>
      <c r="Q49" s="54"/>
      <c r="R49" s="30"/>
    </row>
    <row r="50" spans="1:18">
      <c r="A50" s="322"/>
      <c r="B50" s="57" t="s">
        <v>163</v>
      </c>
      <c r="C50" s="324" t="s">
        <v>164</v>
      </c>
      <c r="D50" s="337"/>
      <c r="E50" s="338"/>
      <c r="F50" s="77"/>
      <c r="G50" s="50">
        <f>SUMIF(JournalsA!D$14:D$920,TrialBalanceA!M50,JournalsA!J$14:J$920)+SUMIF(JournalsA!E$14:E$920,TrialBalanceA!M50,JournalsA!J$14:J$920)</f>
        <v>0</v>
      </c>
      <c r="H50" s="373"/>
      <c r="I50" s="374">
        <f t="shared" si="6"/>
        <v>0</v>
      </c>
      <c r="J50" s="73"/>
      <c r="K50" s="51">
        <f t="shared" si="1"/>
        <v>0</v>
      </c>
      <c r="M50" s="173" t="str">
        <f t="shared" si="2"/>
        <v>2100/072Levies - other</v>
      </c>
      <c r="N50" s="68"/>
      <c r="P50" s="69"/>
      <c r="Q50" s="54"/>
      <c r="R50" s="30"/>
    </row>
    <row r="51" spans="1:18">
      <c r="A51" s="322"/>
      <c r="B51" s="57" t="s">
        <v>165</v>
      </c>
      <c r="C51" s="331" t="s">
        <v>321</v>
      </c>
      <c r="D51" s="338"/>
      <c r="E51" s="338"/>
      <c r="F51" s="77"/>
      <c r="G51" s="50">
        <f>SUMIF(JournalsA!D$14:D$920,TrialBalanceA!M51,JournalsA!J$14:J$920)+SUMIF(JournalsA!E$14:E$920,TrialBalanceA!M51,JournalsA!J$14:J$920)</f>
        <v>0</v>
      </c>
      <c r="H51" s="373"/>
      <c r="I51" s="374">
        <f t="shared" si="6"/>
        <v>0</v>
      </c>
      <c r="J51" s="73"/>
      <c r="K51" s="51">
        <f t="shared" si="1"/>
        <v>0</v>
      </c>
      <c r="M51" s="173" t="str">
        <f t="shared" si="2"/>
        <v>2100/080Trade licenses</v>
      </c>
      <c r="N51" s="68"/>
      <c r="P51" s="69"/>
      <c r="Q51" s="54"/>
      <c r="R51" s="30"/>
    </row>
    <row r="52" spans="1:18">
      <c r="A52" s="322"/>
      <c r="B52" s="57" t="s">
        <v>166</v>
      </c>
      <c r="C52" s="326" t="s">
        <v>167</v>
      </c>
      <c r="D52" s="337"/>
      <c r="E52" s="338"/>
      <c r="F52" s="77"/>
      <c r="G52" s="50">
        <f>SUMIF(JournalsA!D$14:D$920,TrialBalanceA!M52,JournalsA!J$14:J$920)+SUMIF(JournalsA!E$14:E$920,TrialBalanceA!M52,JournalsA!J$14:J$920)</f>
        <v>0</v>
      </c>
      <c r="H52" s="373"/>
      <c r="I52" s="374">
        <f t="shared" si="6"/>
        <v>0</v>
      </c>
      <c r="J52" s="73"/>
      <c r="K52" s="51">
        <f t="shared" si="1"/>
        <v>0</v>
      </c>
      <c r="M52" s="173" t="str">
        <f t="shared" si="2"/>
        <v>2100/090Motor vehicle expenses------------------</v>
      </c>
      <c r="N52" s="68"/>
      <c r="P52" s="69"/>
      <c r="Q52" s="54"/>
      <c r="R52" s="30"/>
    </row>
    <row r="53" spans="1:18">
      <c r="A53" s="322"/>
      <c r="B53" s="57" t="s">
        <v>168</v>
      </c>
      <c r="C53" s="324" t="s">
        <v>169</v>
      </c>
      <c r="D53" s="337"/>
      <c r="E53" s="338"/>
      <c r="F53" s="77"/>
      <c r="G53" s="50">
        <f>SUMIF(JournalsA!D$14:D$920,TrialBalanceA!M53,JournalsA!J$14:J$920)+SUMIF(JournalsA!E$14:E$920,TrialBalanceA!M53,JournalsA!J$14:J$920)</f>
        <v>0</v>
      </c>
      <c r="H53" s="373"/>
      <c r="I53" s="374">
        <f t="shared" si="6"/>
        <v>0</v>
      </c>
      <c r="J53" s="73"/>
      <c r="K53" s="51">
        <f t="shared" si="1"/>
        <v>0</v>
      </c>
      <c r="M53" s="173" t="str">
        <f t="shared" si="2"/>
        <v>2100/091Motor vehicle expenses - Petrol and oil</v>
      </c>
      <c r="N53" s="68"/>
      <c r="P53" s="69"/>
      <c r="Q53" s="54"/>
      <c r="R53" s="30"/>
    </row>
    <row r="54" spans="1:18">
      <c r="A54" s="322"/>
      <c r="B54" s="57" t="s">
        <v>170</v>
      </c>
      <c r="C54" s="324" t="s">
        <v>171</v>
      </c>
      <c r="D54" s="337"/>
      <c r="E54" s="338"/>
      <c r="F54" s="77"/>
      <c r="G54" s="50">
        <f>SUMIF(JournalsA!D$14:D$920,TrialBalanceA!M54,JournalsA!J$14:J$920)+SUMIF(JournalsA!E$14:E$920,TrialBalanceA!M54,JournalsA!J$14:J$920)</f>
        <v>0</v>
      </c>
      <c r="H54" s="373"/>
      <c r="I54" s="374">
        <f t="shared" si="6"/>
        <v>0</v>
      </c>
      <c r="J54" s="73"/>
      <c r="K54" s="51">
        <f t="shared" si="1"/>
        <v>0</v>
      </c>
      <c r="M54" s="173" t="str">
        <f t="shared" si="2"/>
        <v>2100/092Motor vehicle expenses - R&amp;M</v>
      </c>
      <c r="N54" s="68"/>
      <c r="P54" s="69"/>
      <c r="Q54" s="54"/>
      <c r="R54" s="30"/>
    </row>
    <row r="55" spans="1:18">
      <c r="A55" s="322"/>
      <c r="B55" s="57" t="s">
        <v>172</v>
      </c>
      <c r="C55" s="324" t="s">
        <v>173</v>
      </c>
      <c r="D55" s="337"/>
      <c r="E55" s="338"/>
      <c r="F55" s="77"/>
      <c r="G55" s="50">
        <f>SUMIF(JournalsA!D$14:D$920,TrialBalanceA!M55,JournalsA!J$14:J$920)+SUMIF(JournalsA!E$14:E$920,TrialBalanceA!M55,JournalsA!J$14:J$920)</f>
        <v>0</v>
      </c>
      <c r="H55" s="373"/>
      <c r="I55" s="374">
        <f t="shared" si="6"/>
        <v>0</v>
      </c>
      <c r="J55" s="73"/>
      <c r="K55" s="51">
        <f t="shared" si="1"/>
        <v>0</v>
      </c>
      <c r="M55" s="173" t="str">
        <f t="shared" si="2"/>
        <v>2100/093Motor vehicle expenses - Insurance</v>
      </c>
      <c r="N55" s="68"/>
      <c r="P55" s="69"/>
      <c r="Q55" s="54"/>
      <c r="R55" s="30"/>
    </row>
    <row r="56" spans="1:18">
      <c r="A56" s="322"/>
      <c r="B56" s="57" t="s">
        <v>174</v>
      </c>
      <c r="C56" s="325" t="s">
        <v>751</v>
      </c>
      <c r="D56" s="337"/>
      <c r="E56" s="338"/>
      <c r="F56" s="77"/>
      <c r="G56" s="50">
        <f>SUMIF(JournalsA!D$14:D$920,TrialBalanceA!M56,JournalsA!J$14:J$920)+SUMIF(JournalsA!E$14:E$920,TrialBalanceA!M56,JournalsA!J$14:J$920)</f>
        <v>0</v>
      </c>
      <c r="H56" s="373"/>
      <c r="I56" s="374">
        <f t="shared" si="6"/>
        <v>0</v>
      </c>
      <c r="J56" s="73"/>
      <c r="K56" s="51">
        <f t="shared" si="1"/>
        <v>0</v>
      </c>
      <c r="M56" s="173" t="str">
        <f t="shared" si="2"/>
        <v>2100/094Motor vehicle expenses - Licenses</v>
      </c>
      <c r="N56" s="68"/>
      <c r="P56" s="69"/>
      <c r="Q56" s="54"/>
      <c r="R56" s="30"/>
    </row>
    <row r="57" spans="1:18">
      <c r="A57" s="322"/>
      <c r="B57" s="57" t="s">
        <v>175</v>
      </c>
      <c r="C57" s="327" t="s">
        <v>752</v>
      </c>
      <c r="D57" s="337"/>
      <c r="E57" s="338"/>
      <c r="F57" s="77"/>
      <c r="G57" s="50">
        <f>SUMIF(JournalsA!D$14:D$920,TrialBalanceA!M57,JournalsA!J$14:J$920)+SUMIF(JournalsA!E$14:E$920,TrialBalanceA!M57,JournalsA!J$14:J$920)</f>
        <v>0</v>
      </c>
      <c r="H57" s="373"/>
      <c r="I57" s="374">
        <f t="shared" si="6"/>
        <v>0</v>
      </c>
      <c r="J57" s="73"/>
      <c r="K57" s="51">
        <f t="shared" si="1"/>
        <v>0</v>
      </c>
      <c r="M57" s="173" t="str">
        <f t="shared" si="2"/>
        <v>2100/095Motor vehicle expenses - General</v>
      </c>
      <c r="N57" s="68"/>
      <c r="P57" s="69"/>
      <c r="Q57" s="54"/>
      <c r="R57" s="30"/>
    </row>
    <row r="58" spans="1:18">
      <c r="A58" s="322"/>
      <c r="B58" s="57" t="s">
        <v>176</v>
      </c>
      <c r="C58" s="326" t="s">
        <v>531</v>
      </c>
      <c r="D58" s="337"/>
      <c r="E58" s="338"/>
      <c r="F58" s="77"/>
      <c r="G58" s="50">
        <f>SUMIF(JournalsA!D$14:D$920,TrialBalanceA!M58,JournalsA!J$14:J$920)+SUMIF(JournalsA!E$14:E$920,TrialBalanceA!M58,JournalsA!J$14:J$920)</f>
        <v>0</v>
      </c>
      <c r="H58" s="373"/>
      <c r="I58" s="374">
        <f t="shared" si="6"/>
        <v>0</v>
      </c>
      <c r="J58" s="73"/>
      <c r="K58" s="51">
        <f t="shared" si="1"/>
        <v>0</v>
      </c>
      <c r="M58" s="173" t="str">
        <f t="shared" si="2"/>
        <v>2100/100Rent paid-------------------------------------</v>
      </c>
      <c r="N58" s="68"/>
      <c r="P58" s="69"/>
      <c r="Q58" s="54"/>
      <c r="R58" s="30"/>
    </row>
    <row r="59" spans="1:18">
      <c r="A59" s="322"/>
      <c r="B59" s="57" t="s">
        <v>177</v>
      </c>
      <c r="C59" s="364"/>
      <c r="D59" s="337"/>
      <c r="E59" s="338"/>
      <c r="F59" s="77"/>
      <c r="G59" s="50">
        <f>SUMIF(JournalsA!D$14:D$920,TrialBalanceA!M59,JournalsA!J$14:J$920)+SUMIF(JournalsA!E$14:E$920,TrialBalanceA!M59,JournalsA!J$14:J$920)</f>
        <v>0</v>
      </c>
      <c r="H59" s="373"/>
      <c r="I59" s="374">
        <f t="shared" si="6"/>
        <v>0</v>
      </c>
      <c r="J59" s="73"/>
      <c r="K59" s="51">
        <f t="shared" si="1"/>
        <v>0</v>
      </c>
      <c r="M59" s="173" t="str">
        <f t="shared" si="2"/>
        <v>2100/101</v>
      </c>
      <c r="N59" s="68"/>
      <c r="P59" s="69"/>
      <c r="Q59" s="54"/>
      <c r="R59" s="30"/>
    </row>
    <row r="60" spans="1:18">
      <c r="A60" s="322"/>
      <c r="B60" s="57" t="s">
        <v>178</v>
      </c>
      <c r="C60" s="365"/>
      <c r="D60" s="337"/>
      <c r="E60" s="338"/>
      <c r="F60" s="77"/>
      <c r="G60" s="50">
        <f>SUMIF(JournalsA!D$14:D$920,TrialBalanceA!M60,JournalsA!J$14:J$920)+SUMIF(JournalsA!E$14:E$920,TrialBalanceA!M60,JournalsA!J$14:J$920)</f>
        <v>0</v>
      </c>
      <c r="H60" s="373"/>
      <c r="I60" s="374">
        <f t="shared" si="6"/>
        <v>0</v>
      </c>
      <c r="J60" s="73"/>
      <c r="K60" s="51">
        <f t="shared" si="1"/>
        <v>0</v>
      </c>
      <c r="M60" s="173" t="str">
        <f t="shared" si="2"/>
        <v>2100/102</v>
      </c>
      <c r="N60" s="68"/>
      <c r="P60" s="69"/>
      <c r="Q60" s="54"/>
      <c r="R60" s="30"/>
    </row>
    <row r="61" spans="1:18">
      <c r="A61" s="322"/>
      <c r="B61" s="57" t="s">
        <v>179</v>
      </c>
      <c r="C61" s="365"/>
      <c r="D61" s="337"/>
      <c r="E61" s="338"/>
      <c r="F61" s="77"/>
      <c r="G61" s="50">
        <f>SUMIF(JournalsA!D$14:D$920,TrialBalanceA!M61,JournalsA!J$14:J$920)+SUMIF(JournalsA!E$14:E$920,TrialBalanceA!M61,JournalsA!J$14:J$920)</f>
        <v>0</v>
      </c>
      <c r="H61" s="373"/>
      <c r="I61" s="374">
        <f t="shared" si="6"/>
        <v>0</v>
      </c>
      <c r="J61" s="73"/>
      <c r="K61" s="51">
        <f t="shared" si="1"/>
        <v>0</v>
      </c>
      <c r="M61" s="173" t="str">
        <f t="shared" si="2"/>
        <v>2100/103</v>
      </c>
      <c r="N61" s="68"/>
      <c r="P61" s="69"/>
      <c r="Q61" s="54"/>
      <c r="R61" s="30"/>
    </row>
    <row r="62" spans="1:18">
      <c r="A62" s="322"/>
      <c r="B62" s="57" t="s">
        <v>180</v>
      </c>
      <c r="C62" s="324" t="s">
        <v>68</v>
      </c>
      <c r="D62" s="337"/>
      <c r="E62" s="338"/>
      <c r="F62" s="77"/>
      <c r="G62" s="50">
        <f>SUMIF(JournalsA!D$14:D$920,TrialBalanceA!M62,JournalsA!J$14:J$920)+SUMIF(JournalsA!E$14:E$920,TrialBalanceA!M62,JournalsA!J$14:J$920)</f>
        <v>0</v>
      </c>
      <c r="H62" s="373"/>
      <c r="I62" s="374">
        <f t="shared" si="6"/>
        <v>0</v>
      </c>
      <c r="J62" s="73"/>
      <c r="K62" s="51">
        <f t="shared" si="1"/>
        <v>0</v>
      </c>
      <c r="M62" s="173" t="str">
        <f t="shared" si="2"/>
        <v>2100/110Repairs and maintenance</v>
      </c>
      <c r="N62" s="68"/>
      <c r="P62" s="69"/>
      <c r="Q62" s="54"/>
      <c r="R62" s="30"/>
    </row>
    <row r="63" spans="1:18">
      <c r="A63" s="322"/>
      <c r="B63" s="57" t="s">
        <v>69</v>
      </c>
      <c r="C63" s="324" t="s">
        <v>70</v>
      </c>
      <c r="D63" s="337"/>
      <c r="E63" s="338"/>
      <c r="F63" s="77"/>
      <c r="G63" s="50">
        <f>SUMIF(JournalsA!D$14:D$920,TrialBalanceA!M63,JournalsA!J$14:J$920)+SUMIF(JournalsA!E$14:E$920,TrialBalanceA!M63,JournalsA!J$14:J$920)</f>
        <v>0</v>
      </c>
      <c r="H63" s="373"/>
      <c r="I63" s="374">
        <f t="shared" si="6"/>
        <v>0</v>
      </c>
      <c r="J63" s="73"/>
      <c r="K63" s="51">
        <f t="shared" si="1"/>
        <v>0</v>
      </c>
      <c r="M63" s="173" t="str">
        <f t="shared" si="2"/>
        <v>2100/120Salaries</v>
      </c>
      <c r="N63" s="68"/>
      <c r="P63" s="69"/>
      <c r="Q63" s="54"/>
      <c r="R63" s="30"/>
    </row>
    <row r="64" spans="1:18">
      <c r="A64" s="322"/>
      <c r="B64" s="57" t="s">
        <v>71</v>
      </c>
      <c r="C64" s="324" t="s">
        <v>72</v>
      </c>
      <c r="D64" s="337"/>
      <c r="E64" s="338"/>
      <c r="F64" s="77"/>
      <c r="G64" s="50">
        <f>SUMIF(JournalsA!D$14:D$920,TrialBalanceA!M64,JournalsA!J$14:J$920)+SUMIF(JournalsA!E$14:E$920,TrialBalanceA!M64,JournalsA!J$14:J$920)</f>
        <v>0</v>
      </c>
      <c r="H64" s="373"/>
      <c r="I64" s="374">
        <f t="shared" si="6"/>
        <v>0</v>
      </c>
      <c r="J64" s="73"/>
      <c r="K64" s="51">
        <f t="shared" si="1"/>
        <v>0</v>
      </c>
      <c r="M64" s="173" t="str">
        <f t="shared" si="2"/>
        <v>2100/121UIF - Employer</v>
      </c>
      <c r="N64" s="68"/>
      <c r="P64" s="69"/>
      <c r="Q64" s="54"/>
      <c r="R64" s="30"/>
    </row>
    <row r="65" spans="1:18">
      <c r="A65" s="322"/>
      <c r="B65" s="57" t="s">
        <v>73</v>
      </c>
      <c r="C65" s="324" t="s">
        <v>74</v>
      </c>
      <c r="D65" s="337"/>
      <c r="E65" s="338"/>
      <c r="F65" s="77"/>
      <c r="G65" s="50">
        <f>SUMIF(JournalsA!D$14:D$920,TrialBalanceA!M65,JournalsA!J$14:J$920)+SUMIF(JournalsA!E$14:E$920,TrialBalanceA!M65,JournalsA!J$14:J$920)</f>
        <v>0</v>
      </c>
      <c r="H65" s="373"/>
      <c r="I65" s="374">
        <f t="shared" si="6"/>
        <v>0</v>
      </c>
      <c r="J65" s="73"/>
      <c r="K65" s="51">
        <f t="shared" si="1"/>
        <v>0</v>
      </c>
      <c r="M65" s="173" t="str">
        <f t="shared" si="2"/>
        <v>2100/122Casual wages</v>
      </c>
      <c r="N65" s="68"/>
      <c r="P65" s="69"/>
      <c r="Q65" s="54"/>
      <c r="R65" s="30"/>
    </row>
    <row r="66" spans="1:18">
      <c r="A66" s="322"/>
      <c r="B66" s="57" t="s">
        <v>75</v>
      </c>
      <c r="C66" s="324" t="s">
        <v>76</v>
      </c>
      <c r="D66" s="337"/>
      <c r="E66" s="338"/>
      <c r="F66" s="77"/>
      <c r="G66" s="50">
        <f>SUMIF(JournalsA!D$14:D$920,TrialBalanceA!M66,JournalsA!J$14:J$920)+SUMIF(JournalsA!E$14:E$920,TrialBalanceA!M66,JournalsA!J$14:J$920)</f>
        <v>0</v>
      </c>
      <c r="H66" s="373"/>
      <c r="I66" s="374">
        <f t="shared" si="6"/>
        <v>0</v>
      </c>
      <c r="J66" s="73"/>
      <c r="K66" s="51">
        <f t="shared" si="1"/>
        <v>0</v>
      </c>
      <c r="M66" s="173" t="str">
        <f t="shared" si="2"/>
        <v>2100/130Telephone</v>
      </c>
      <c r="N66" s="68"/>
      <c r="P66" s="69"/>
      <c r="Q66" s="54"/>
      <c r="R66" s="30"/>
    </row>
    <row r="67" spans="1:18">
      <c r="A67" s="322"/>
      <c r="B67" s="99" t="s">
        <v>706</v>
      </c>
      <c r="C67" s="327" t="s">
        <v>708</v>
      </c>
      <c r="D67" s="337"/>
      <c r="E67" s="338"/>
      <c r="F67" s="77"/>
      <c r="G67" s="50">
        <f>SUMIF(JournalsA!D$14:D$920,TrialBalanceA!M67,JournalsA!J$14:J$920)+SUMIF(JournalsA!E$14:E$920,TrialBalanceA!M67,JournalsA!J$14:J$920)</f>
        <v>0</v>
      </c>
      <c r="H67" s="373"/>
      <c r="I67" s="374">
        <f t="shared" ref="I67" si="7">ROUND(D67-E67+G67+F67,0)</f>
        <v>0</v>
      </c>
      <c r="J67" s="73"/>
      <c r="K67" s="51">
        <f t="shared" ref="K67" si="8">ROUND(SUM(A67),0)</f>
        <v>0</v>
      </c>
      <c r="M67" s="173" t="str">
        <f t="shared" ref="M67" si="9">CONCATENATE(B67,C67)</f>
        <v>2100/131Cell phone</v>
      </c>
      <c r="N67" s="68"/>
      <c r="P67" s="69"/>
      <c r="Q67" s="54"/>
      <c r="R67" s="30"/>
    </row>
    <row r="68" spans="1:18">
      <c r="A68" s="322"/>
      <c r="B68" s="57" t="s">
        <v>77</v>
      </c>
      <c r="C68" s="324" t="s">
        <v>432</v>
      </c>
      <c r="D68" s="337"/>
      <c r="E68" s="338"/>
      <c r="F68" s="77"/>
      <c r="G68" s="50">
        <f>SUMIF(JournalsA!D$14:D$920,TrialBalanceA!M68,JournalsA!J$14:J$920)+SUMIF(JournalsA!E$14:E$920,TrialBalanceA!M68,JournalsA!J$14:J$920)</f>
        <v>0</v>
      </c>
      <c r="H68" s="373"/>
      <c r="I68" s="374">
        <f t="shared" si="6"/>
        <v>0</v>
      </c>
      <c r="J68" s="73"/>
      <c r="K68" s="51">
        <f t="shared" si="1"/>
        <v>0</v>
      </c>
      <c r="M68" s="173" t="str">
        <f t="shared" si="2"/>
        <v>2100/135Postage and courier</v>
      </c>
      <c r="N68" s="68"/>
      <c r="P68" s="69"/>
      <c r="Q68" s="54"/>
      <c r="R68" s="30"/>
    </row>
    <row r="69" spans="1:18">
      <c r="A69" s="322"/>
      <c r="B69" s="57" t="s">
        <v>78</v>
      </c>
      <c r="C69" s="324" t="s">
        <v>242</v>
      </c>
      <c r="D69" s="337"/>
      <c r="E69" s="338"/>
      <c r="F69" s="77"/>
      <c r="G69" s="50">
        <f>SUMIF(JournalsA!D$14:D$920,TrialBalanceA!M69,JournalsA!J$14:J$920)+SUMIF(JournalsA!E$14:E$920,TrialBalanceA!M69,JournalsA!J$14:J$920)</f>
        <v>0</v>
      </c>
      <c r="H69" s="373"/>
      <c r="I69" s="374">
        <f t="shared" si="6"/>
        <v>0</v>
      </c>
      <c r="J69" s="73"/>
      <c r="K69" s="51">
        <f t="shared" si="1"/>
        <v>0</v>
      </c>
      <c r="M69" s="173" t="str">
        <f t="shared" si="2"/>
        <v>2100/140Training</v>
      </c>
      <c r="N69" s="68"/>
      <c r="P69" s="69"/>
      <c r="Q69" s="54"/>
      <c r="R69" s="30"/>
    </row>
    <row r="70" spans="1:18">
      <c r="A70" s="322"/>
      <c r="B70" s="57" t="s">
        <v>79</v>
      </c>
      <c r="C70" s="325" t="s">
        <v>760</v>
      </c>
      <c r="D70" s="338"/>
      <c r="E70" s="338"/>
      <c r="F70" s="77"/>
      <c r="G70" s="50">
        <f>SUMIF(JournalsA!D$14:D$920,TrialBalanceA!M70,JournalsA!J$14:J$920)+SUMIF(JournalsA!E$14:E$920,TrialBalanceA!M70,JournalsA!J$14:J$920)</f>
        <v>0</v>
      </c>
      <c r="H70" s="373"/>
      <c r="I70" s="374">
        <f t="shared" si="6"/>
        <v>0</v>
      </c>
      <c r="J70" s="73"/>
      <c r="K70" s="51">
        <f t="shared" si="1"/>
        <v>0</v>
      </c>
      <c r="M70" s="173" t="str">
        <f t="shared" si="2"/>
        <v>2100/150Traveling and accommodation</v>
      </c>
      <c r="N70" s="68"/>
      <c r="P70" s="69"/>
      <c r="Q70" s="54"/>
      <c r="R70" s="30"/>
    </row>
    <row r="71" spans="1:18">
      <c r="A71" s="322"/>
      <c r="B71" s="99" t="s">
        <v>536</v>
      </c>
      <c r="C71" s="364"/>
      <c r="D71" s="338"/>
      <c r="E71" s="338"/>
      <c r="F71" s="77"/>
      <c r="G71" s="50">
        <f>SUMIF(JournalsA!D$14:D$920,TrialBalanceA!M71,JournalsA!J$14:J$920)+SUMIF(JournalsA!E$14:E$920,TrialBalanceA!M71,JournalsA!J$14:J$920)</f>
        <v>0</v>
      </c>
      <c r="H71" s="373"/>
      <c r="I71" s="374">
        <f t="shared" si="6"/>
        <v>0</v>
      </c>
      <c r="J71" s="73"/>
      <c r="K71" s="51">
        <f t="shared" si="1"/>
        <v>0</v>
      </c>
      <c r="M71" s="173" t="str">
        <f t="shared" si="2"/>
        <v>2150/001</v>
      </c>
      <c r="N71" s="68"/>
      <c r="P71" s="69"/>
      <c r="Q71" s="54"/>
      <c r="R71" s="30"/>
    </row>
    <row r="72" spans="1:18">
      <c r="A72" s="322"/>
      <c r="B72" s="99" t="s">
        <v>537</v>
      </c>
      <c r="C72" s="364"/>
      <c r="D72" s="338"/>
      <c r="E72" s="338"/>
      <c r="F72" s="77"/>
      <c r="G72" s="50">
        <f>SUMIF(JournalsA!D$14:D$920,TrialBalanceA!M72,JournalsA!J$14:J$920)+SUMIF(JournalsA!E$14:E$920,TrialBalanceA!M72,JournalsA!J$14:J$920)</f>
        <v>0</v>
      </c>
      <c r="H72" s="373"/>
      <c r="I72" s="374">
        <f t="shared" ref="I72:I98" si="10">ROUND(D72-E72+G72+F72,0)</f>
        <v>0</v>
      </c>
      <c r="J72" s="73"/>
      <c r="K72" s="51">
        <f t="shared" ref="K72:K133" si="11">ROUND(SUM(A72),0)</f>
        <v>0</v>
      </c>
      <c r="M72" s="173" t="str">
        <f t="shared" ref="M72:M133" si="12">CONCATENATE(B72,C72)</f>
        <v>2150/002</v>
      </c>
      <c r="N72" s="68"/>
      <c r="P72" s="69"/>
      <c r="Q72" s="54"/>
      <c r="R72" s="30"/>
    </row>
    <row r="73" spans="1:18">
      <c r="A73" s="322"/>
      <c r="B73" s="99" t="s">
        <v>538</v>
      </c>
      <c r="C73" s="364"/>
      <c r="D73" s="338"/>
      <c r="E73" s="338"/>
      <c r="F73" s="77"/>
      <c r="G73" s="50">
        <f>SUMIF(JournalsA!D$14:D$920,TrialBalanceA!M73,JournalsA!J$14:J$920)+SUMIF(JournalsA!E$14:E$920,TrialBalanceA!M73,JournalsA!J$14:J$920)</f>
        <v>0</v>
      </c>
      <c r="H73" s="373"/>
      <c r="I73" s="374">
        <f t="shared" si="10"/>
        <v>0</v>
      </c>
      <c r="J73" s="73"/>
      <c r="K73" s="51">
        <f t="shared" si="11"/>
        <v>0</v>
      </c>
      <c r="M73" s="173" t="str">
        <f t="shared" si="12"/>
        <v>2150/003</v>
      </c>
      <c r="N73" s="68"/>
      <c r="P73" s="69"/>
      <c r="Q73" s="54"/>
      <c r="R73" s="30"/>
    </row>
    <row r="74" spans="1:18">
      <c r="A74" s="322"/>
      <c r="B74" s="99" t="s">
        <v>539</v>
      </c>
      <c r="C74" s="364"/>
      <c r="D74" s="338"/>
      <c r="E74" s="338"/>
      <c r="F74" s="77"/>
      <c r="G74" s="50">
        <f>SUMIF(JournalsA!D$14:D$920,TrialBalanceA!M74,JournalsA!J$14:J$920)+SUMIF(JournalsA!E$14:E$920,TrialBalanceA!M74,JournalsA!J$14:J$920)</f>
        <v>0</v>
      </c>
      <c r="H74" s="373"/>
      <c r="I74" s="374">
        <f t="shared" si="10"/>
        <v>0</v>
      </c>
      <c r="J74" s="73"/>
      <c r="K74" s="51">
        <f t="shared" si="11"/>
        <v>0</v>
      </c>
      <c r="M74" s="173" t="str">
        <f t="shared" si="12"/>
        <v>2150/004</v>
      </c>
      <c r="N74" s="68"/>
      <c r="P74" s="69"/>
      <c r="Q74" s="54"/>
      <c r="R74" s="30"/>
    </row>
    <row r="75" spans="1:18">
      <c r="A75" s="322"/>
      <c r="B75" s="99" t="s">
        <v>540</v>
      </c>
      <c r="C75" s="364"/>
      <c r="D75" s="338"/>
      <c r="E75" s="338"/>
      <c r="F75" s="77"/>
      <c r="G75" s="50">
        <f>SUMIF(JournalsA!D$14:D$920,TrialBalanceA!M75,JournalsA!J$14:J$920)+SUMIF(JournalsA!E$14:E$920,TrialBalanceA!M75,JournalsA!J$14:J$920)</f>
        <v>0</v>
      </c>
      <c r="H75" s="373"/>
      <c r="I75" s="374">
        <f t="shared" si="10"/>
        <v>0</v>
      </c>
      <c r="J75" s="73"/>
      <c r="K75" s="51">
        <f t="shared" si="11"/>
        <v>0</v>
      </c>
      <c r="M75" s="173" t="str">
        <f t="shared" si="12"/>
        <v>2150/005</v>
      </c>
      <c r="N75" s="68"/>
      <c r="P75" s="69"/>
      <c r="Q75" s="54"/>
      <c r="R75" s="30"/>
    </row>
    <row r="76" spans="1:18">
      <c r="A76" s="322"/>
      <c r="B76" s="99" t="s">
        <v>541</v>
      </c>
      <c r="C76" s="364"/>
      <c r="D76" s="338"/>
      <c r="E76" s="338"/>
      <c r="F76" s="77"/>
      <c r="G76" s="50">
        <f>SUMIF(JournalsA!D$14:D$920,TrialBalanceA!M76,JournalsA!J$14:J$920)+SUMIF(JournalsA!E$14:E$920,TrialBalanceA!M76,JournalsA!J$14:J$920)</f>
        <v>0</v>
      </c>
      <c r="H76" s="373"/>
      <c r="I76" s="374">
        <f t="shared" si="10"/>
        <v>0</v>
      </c>
      <c r="J76" s="73"/>
      <c r="K76" s="51">
        <f t="shared" si="11"/>
        <v>0</v>
      </c>
      <c r="M76" s="173" t="str">
        <f t="shared" si="12"/>
        <v>2150/006</v>
      </c>
      <c r="N76" s="68"/>
      <c r="P76" s="69"/>
      <c r="Q76" s="54"/>
      <c r="R76" s="30"/>
    </row>
    <row r="77" spans="1:18">
      <c r="A77" s="322"/>
      <c r="B77" s="99" t="s">
        <v>542</v>
      </c>
      <c r="C77" s="366"/>
      <c r="D77" s="338"/>
      <c r="E77" s="338"/>
      <c r="F77" s="77"/>
      <c r="G77" s="50">
        <f>SUMIF(JournalsA!D$14:D$920,TrialBalanceA!M77,JournalsA!J$14:J$920)+SUMIF(JournalsA!E$14:E$920,TrialBalanceA!M77,JournalsA!J$14:J$920)</f>
        <v>0</v>
      </c>
      <c r="H77" s="373"/>
      <c r="I77" s="374">
        <f t="shared" si="10"/>
        <v>0</v>
      </c>
      <c r="J77" s="73"/>
      <c r="K77" s="51">
        <f t="shared" si="11"/>
        <v>0</v>
      </c>
      <c r="M77" s="173" t="str">
        <f t="shared" si="12"/>
        <v>2150/007</v>
      </c>
      <c r="N77" s="68"/>
      <c r="P77" s="69"/>
      <c r="Q77" s="54"/>
      <c r="R77" s="30"/>
    </row>
    <row r="78" spans="1:18">
      <c r="A78" s="322"/>
      <c r="B78" s="99" t="s">
        <v>543</v>
      </c>
      <c r="C78" s="366"/>
      <c r="D78" s="338"/>
      <c r="E78" s="338"/>
      <c r="F78" s="77"/>
      <c r="G78" s="50">
        <f>SUMIF(JournalsA!D$14:D$920,TrialBalanceA!M78,JournalsA!J$14:J$920)+SUMIF(JournalsA!E$14:E$920,TrialBalanceA!M78,JournalsA!J$14:J$920)</f>
        <v>0</v>
      </c>
      <c r="H78" s="373"/>
      <c r="I78" s="374">
        <f t="shared" si="10"/>
        <v>0</v>
      </c>
      <c r="J78" s="73"/>
      <c r="K78" s="51">
        <f t="shared" si="11"/>
        <v>0</v>
      </c>
      <c r="M78" s="173" t="str">
        <f t="shared" si="12"/>
        <v>2150/008</v>
      </c>
      <c r="N78" s="68"/>
      <c r="P78" s="69"/>
      <c r="Q78" s="54"/>
      <c r="R78" s="30"/>
    </row>
    <row r="79" spans="1:18">
      <c r="A79" s="322"/>
      <c r="B79" s="99" t="s">
        <v>544</v>
      </c>
      <c r="C79" s="364"/>
      <c r="D79" s="338"/>
      <c r="E79" s="338"/>
      <c r="F79" s="77"/>
      <c r="G79" s="50">
        <f>SUMIF(JournalsA!D$14:D$920,TrialBalanceA!M79,JournalsA!J$14:J$920)+SUMIF(JournalsA!E$14:E$920,TrialBalanceA!M79,JournalsA!J$14:J$920)</f>
        <v>0</v>
      </c>
      <c r="H79" s="373"/>
      <c r="I79" s="374">
        <f t="shared" si="10"/>
        <v>0</v>
      </c>
      <c r="J79" s="73"/>
      <c r="K79" s="51">
        <f t="shared" si="11"/>
        <v>0</v>
      </c>
      <c r="M79" s="173" t="str">
        <f t="shared" si="12"/>
        <v>2150/009</v>
      </c>
      <c r="N79" s="68"/>
      <c r="P79" s="69"/>
      <c r="Q79" s="54"/>
      <c r="R79" s="30"/>
    </row>
    <row r="80" spans="1:18">
      <c r="A80" s="322"/>
      <c r="B80" s="99" t="s">
        <v>545</v>
      </c>
      <c r="C80" s="364"/>
      <c r="D80" s="338"/>
      <c r="E80" s="338"/>
      <c r="F80" s="77"/>
      <c r="G80" s="50">
        <f>SUMIF(JournalsA!D$14:D$920,TrialBalanceA!M80,JournalsA!J$14:J$920)+SUMIF(JournalsA!E$14:E$920,TrialBalanceA!M80,JournalsA!J$14:J$920)</f>
        <v>0</v>
      </c>
      <c r="H80" s="373"/>
      <c r="I80" s="374">
        <f t="shared" si="10"/>
        <v>0</v>
      </c>
      <c r="J80" s="73"/>
      <c r="K80" s="51">
        <f t="shared" si="11"/>
        <v>0</v>
      </c>
      <c r="M80" s="173" t="str">
        <f t="shared" si="12"/>
        <v>2150/010</v>
      </c>
      <c r="N80" s="68"/>
      <c r="P80" s="69"/>
      <c r="Q80" s="54"/>
      <c r="R80" s="30"/>
    </row>
    <row r="81" spans="1:18">
      <c r="A81" s="322"/>
      <c r="B81" s="57" t="s">
        <v>19</v>
      </c>
      <c r="C81" s="326" t="s">
        <v>114</v>
      </c>
      <c r="D81" s="337"/>
      <c r="E81" s="338"/>
      <c r="F81" s="77"/>
      <c r="G81" s="50">
        <f>SUMIF(JournalsA!D$14:D$920,TrialBalanceA!M81,JournalsA!J$14:J$920)+SUMIF(JournalsA!E$14:E$920,TrialBalanceA!M81,JournalsA!J$14:J$920)</f>
        <v>0</v>
      </c>
      <c r="H81" s="373"/>
      <c r="I81" s="374">
        <f t="shared" si="10"/>
        <v>0</v>
      </c>
      <c r="J81" s="73"/>
      <c r="K81" s="51">
        <f t="shared" si="11"/>
        <v>0</v>
      </c>
      <c r="M81" s="173" t="str">
        <f t="shared" si="12"/>
        <v>2500/000OTHER INCOME</v>
      </c>
      <c r="N81" s="68"/>
      <c r="P81" s="69"/>
      <c r="Q81" s="54"/>
      <c r="R81" s="30"/>
    </row>
    <row r="82" spans="1:18">
      <c r="A82" s="322"/>
      <c r="B82" s="57" t="s">
        <v>331</v>
      </c>
      <c r="C82" s="325" t="s">
        <v>753</v>
      </c>
      <c r="D82" s="338"/>
      <c r="E82" s="338"/>
      <c r="F82" s="77"/>
      <c r="G82" s="50">
        <f>SUMIF(JournalsA!D$14:D$920,TrialBalanceA!M82,JournalsA!J$14:J$920)+SUMIF(JournalsA!E$14:E$920,TrialBalanceA!M82,JournalsA!J$14:J$920)</f>
        <v>0</v>
      </c>
      <c r="H82" s="373"/>
      <c r="I82" s="374">
        <f t="shared" si="10"/>
        <v>0</v>
      </c>
      <c r="J82" s="73"/>
      <c r="K82" s="51">
        <f t="shared" si="11"/>
        <v>0</v>
      </c>
      <c r="M82" s="173" t="str">
        <f t="shared" si="12"/>
        <v>2710/000Rent received (not main income)</v>
      </c>
      <c r="N82" s="68"/>
      <c r="P82" s="69"/>
      <c r="Q82" s="54"/>
      <c r="R82" s="30"/>
    </row>
    <row r="83" spans="1:18">
      <c r="A83" s="322"/>
      <c r="B83" s="57" t="s">
        <v>80</v>
      </c>
      <c r="C83" s="326" t="s">
        <v>759</v>
      </c>
      <c r="D83" s="337"/>
      <c r="E83" s="338"/>
      <c r="F83" s="77"/>
      <c r="G83" s="50">
        <f>SUMIF(JournalsA!D$14:D$920,TrialBalanceA!M83,JournalsA!J$14:J$920)+SUMIF(JournalsA!E$14:E$920,TrialBalanceA!M83,JournalsA!J$14:J$920)</f>
        <v>0</v>
      </c>
      <c r="H83" s="373"/>
      <c r="I83" s="374">
        <f t="shared" si="10"/>
        <v>0</v>
      </c>
      <c r="J83" s="73"/>
      <c r="K83" s="51">
        <f t="shared" si="11"/>
        <v>0</v>
      </c>
      <c r="M83" s="173" t="str">
        <f t="shared" si="12"/>
        <v>2750/000Interest received-----------------------</v>
      </c>
      <c r="N83" s="68"/>
      <c r="P83" s="69"/>
      <c r="Q83" s="54"/>
      <c r="R83" s="30"/>
    </row>
    <row r="84" spans="1:18">
      <c r="A84" s="322"/>
      <c r="B84" s="57" t="s">
        <v>81</v>
      </c>
      <c r="C84" s="364"/>
      <c r="D84" s="338"/>
      <c r="E84" s="338"/>
      <c r="F84" s="77"/>
      <c r="G84" s="50">
        <f>SUMIF(JournalsA!D$14:D$920,TrialBalanceA!M84,JournalsA!J$14:J$920)+SUMIF(JournalsA!E$14:E$920,TrialBalanceA!M84,JournalsA!J$14:J$920)</f>
        <v>0</v>
      </c>
      <c r="H84" s="373"/>
      <c r="I84" s="374">
        <f t="shared" si="10"/>
        <v>0</v>
      </c>
      <c r="J84" s="73"/>
      <c r="K84" s="51">
        <f t="shared" si="11"/>
        <v>0</v>
      </c>
      <c r="M84" s="173" t="str">
        <f t="shared" si="12"/>
        <v>2750/001</v>
      </c>
      <c r="N84" s="68"/>
      <c r="P84" s="69"/>
      <c r="Q84" s="54"/>
      <c r="R84" s="30"/>
    </row>
    <row r="85" spans="1:18">
      <c r="A85" s="322"/>
      <c r="B85" s="57" t="s">
        <v>82</v>
      </c>
      <c r="C85" s="366"/>
      <c r="D85" s="338"/>
      <c r="E85" s="338"/>
      <c r="F85" s="77"/>
      <c r="G85" s="50">
        <f>SUMIF(JournalsA!D$14:D$920,TrialBalanceA!M85,JournalsA!J$14:J$920)+SUMIF(JournalsA!E$14:E$920,TrialBalanceA!M85,JournalsA!J$14:J$920)</f>
        <v>0</v>
      </c>
      <c r="H85" s="373"/>
      <c r="I85" s="374">
        <f t="shared" si="10"/>
        <v>0</v>
      </c>
      <c r="J85" s="73"/>
      <c r="K85" s="51">
        <f t="shared" si="11"/>
        <v>0</v>
      </c>
      <c r="M85" s="173" t="str">
        <f t="shared" si="12"/>
        <v>2750/002</v>
      </c>
      <c r="N85" s="68"/>
      <c r="P85" s="69"/>
      <c r="Q85" s="54"/>
      <c r="R85" s="30"/>
    </row>
    <row r="86" spans="1:18">
      <c r="A86" s="322"/>
      <c r="B86" s="57" t="s">
        <v>83</v>
      </c>
      <c r="C86" s="367"/>
      <c r="D86" s="337"/>
      <c r="E86" s="338"/>
      <c r="F86" s="77"/>
      <c r="G86" s="50">
        <f>SUMIF(JournalsA!D$14:D$920,TrialBalanceA!M86,JournalsA!J$14:J$920)+SUMIF(JournalsA!E$14:E$920,TrialBalanceA!M86,JournalsA!J$14:J$920)</f>
        <v>0</v>
      </c>
      <c r="H86" s="373"/>
      <c r="I86" s="374">
        <f t="shared" si="10"/>
        <v>0</v>
      </c>
      <c r="J86" s="73"/>
      <c r="K86" s="51">
        <f t="shared" si="11"/>
        <v>0</v>
      </c>
      <c r="M86" s="173" t="str">
        <f t="shared" si="12"/>
        <v>2750/003</v>
      </c>
      <c r="N86" s="68"/>
      <c r="P86" s="69"/>
      <c r="Q86" s="54"/>
      <c r="R86" s="30"/>
    </row>
    <row r="87" spans="1:18">
      <c r="A87" s="322"/>
      <c r="B87" s="57" t="s">
        <v>84</v>
      </c>
      <c r="C87" s="367"/>
      <c r="D87" s="337"/>
      <c r="E87" s="338"/>
      <c r="F87" s="77"/>
      <c r="G87" s="50">
        <f>SUMIF(JournalsA!D$14:D$920,TrialBalanceA!M87,JournalsA!J$14:J$920)+SUMIF(JournalsA!E$14:E$920,TrialBalanceA!M87,JournalsA!J$14:J$920)</f>
        <v>0</v>
      </c>
      <c r="H87" s="373"/>
      <c r="I87" s="374">
        <f t="shared" si="10"/>
        <v>0</v>
      </c>
      <c r="J87" s="73"/>
      <c r="K87" s="51">
        <f t="shared" si="11"/>
        <v>0</v>
      </c>
      <c r="M87" s="173" t="str">
        <f t="shared" si="12"/>
        <v>2750/004</v>
      </c>
      <c r="N87" s="68"/>
      <c r="P87" s="69"/>
      <c r="Q87" s="54"/>
      <c r="R87" s="30"/>
    </row>
    <row r="88" spans="1:18">
      <c r="A88" s="322"/>
      <c r="B88" s="57" t="s">
        <v>181</v>
      </c>
      <c r="C88" s="326" t="s">
        <v>532</v>
      </c>
      <c r="D88" s="337"/>
      <c r="E88" s="338"/>
      <c r="F88" s="77"/>
      <c r="G88" s="50">
        <f>SUMIF(JournalsA!D$14:D$920,TrialBalanceA!M88,JournalsA!J$14:J$920)+SUMIF(JournalsA!E$14:E$920,TrialBalanceA!M88,JournalsA!J$14:J$920)</f>
        <v>0</v>
      </c>
      <c r="H88" s="373"/>
      <c r="I88" s="374">
        <f t="shared" si="10"/>
        <v>0</v>
      </c>
      <c r="J88" s="73"/>
      <c r="K88" s="51">
        <f t="shared" si="11"/>
        <v>0</v>
      </c>
      <c r="M88" s="173" t="str">
        <f t="shared" si="12"/>
        <v>2800/000Dividends received------------------------</v>
      </c>
      <c r="N88" s="68"/>
      <c r="P88" s="69"/>
      <c r="Q88" s="54"/>
      <c r="R88" s="30"/>
    </row>
    <row r="89" spans="1:18">
      <c r="A89" s="322"/>
      <c r="B89" s="57" t="s">
        <v>275</v>
      </c>
      <c r="C89" s="324" t="s">
        <v>276</v>
      </c>
      <c r="D89" s="337"/>
      <c r="E89" s="338"/>
      <c r="F89" s="77"/>
      <c r="G89" s="50">
        <f>SUMIF(JournalsA!D$14:D$920,TrialBalanceA!M89,JournalsA!J$14:J$920)+SUMIF(JournalsA!E$14:E$920,TrialBalanceA!M89,JournalsA!J$14:J$920)</f>
        <v>0</v>
      </c>
      <c r="H89" s="373"/>
      <c r="I89" s="374">
        <f t="shared" si="10"/>
        <v>0</v>
      </c>
      <c r="J89" s="73"/>
      <c r="K89" s="51">
        <f t="shared" si="11"/>
        <v>0</v>
      </c>
      <c r="M89" s="173" t="str">
        <f t="shared" si="12"/>
        <v>2800/001Div's received - SA sources</v>
      </c>
      <c r="N89" s="68"/>
      <c r="P89" s="69"/>
      <c r="Q89" s="54"/>
      <c r="R89" s="30"/>
    </row>
    <row r="90" spans="1:18">
      <c r="A90" s="322"/>
      <c r="B90" s="57" t="s">
        <v>184</v>
      </c>
      <c r="C90" s="324" t="s">
        <v>185</v>
      </c>
      <c r="D90" s="337"/>
      <c r="E90" s="338"/>
      <c r="F90" s="77"/>
      <c r="G90" s="50">
        <f>SUMIF(JournalsA!D$14:D$920,TrialBalanceA!M90,JournalsA!J$14:J$920)+SUMIF(JournalsA!E$14:E$920,TrialBalanceA!M90,JournalsA!J$14:J$920)</f>
        <v>0</v>
      </c>
      <c r="H90" s="373"/>
      <c r="I90" s="374">
        <f t="shared" si="10"/>
        <v>0</v>
      </c>
      <c r="J90" s="73"/>
      <c r="K90" s="51">
        <f t="shared" si="11"/>
        <v>0</v>
      </c>
      <c r="M90" s="173" t="str">
        <f t="shared" si="12"/>
        <v>2800/002Div's received - Foreign div's</v>
      </c>
      <c r="N90" s="68"/>
      <c r="P90" s="69"/>
      <c r="Q90" s="54"/>
      <c r="R90" s="30"/>
    </row>
    <row r="91" spans="1:18">
      <c r="A91" s="322"/>
      <c r="B91" s="57" t="s">
        <v>186</v>
      </c>
      <c r="C91" s="327" t="s">
        <v>583</v>
      </c>
      <c r="D91" s="337"/>
      <c r="E91" s="338"/>
      <c r="F91" s="77"/>
      <c r="G91" s="50">
        <f>SUMIF(JournalsA!D$14:D$920,TrialBalanceA!M91,JournalsA!J$14:J$920)+SUMIF(JournalsA!E$14:E$920,TrialBalanceA!M91,JournalsA!J$14:J$920)</f>
        <v>0</v>
      </c>
      <c r="H91" s="373"/>
      <c r="I91" s="374">
        <f t="shared" si="10"/>
        <v>0</v>
      </c>
      <c r="J91" s="73"/>
      <c r="K91" s="51">
        <f t="shared" si="11"/>
        <v>0</v>
      </c>
      <c r="M91" s="173" t="str">
        <f t="shared" si="12"/>
        <v>2810/000(Profit)/Loss on sale of fixed assets</v>
      </c>
      <c r="N91" s="68"/>
      <c r="P91" s="69"/>
      <c r="Q91" s="54"/>
      <c r="R91" s="30"/>
    </row>
    <row r="92" spans="1:18">
      <c r="A92" s="322"/>
      <c r="B92" s="57" t="s">
        <v>187</v>
      </c>
      <c r="C92" s="324" t="s">
        <v>188</v>
      </c>
      <c r="D92" s="337"/>
      <c r="E92" s="338"/>
      <c r="F92" s="77"/>
      <c r="G92" s="50">
        <f>SUMIF(JournalsA!D$14:D$920,TrialBalanceA!M92,JournalsA!J$14:J$920)+SUMIF(JournalsA!E$14:E$920,TrialBalanceA!M92,JournalsA!J$14:J$920)</f>
        <v>0</v>
      </c>
      <c r="H92" s="373"/>
      <c r="I92" s="374">
        <f t="shared" si="10"/>
        <v>0</v>
      </c>
      <c r="J92" s="73"/>
      <c r="K92" s="51">
        <f t="shared" si="11"/>
        <v>0</v>
      </c>
      <c r="M92" s="173" t="str">
        <f t="shared" si="12"/>
        <v>2820/000Bad debts recovered</v>
      </c>
      <c r="N92" s="68"/>
      <c r="P92" s="69"/>
      <c r="Q92" s="54"/>
      <c r="R92" s="30"/>
    </row>
    <row r="93" spans="1:18">
      <c r="A93" s="322"/>
      <c r="B93" s="57" t="s">
        <v>189</v>
      </c>
      <c r="C93" s="324" t="s">
        <v>190</v>
      </c>
      <c r="D93" s="337"/>
      <c r="E93" s="338"/>
      <c r="F93" s="77"/>
      <c r="G93" s="50">
        <f>SUMIF(JournalsA!D$14:D$920,TrialBalanceA!M93,JournalsA!J$14:J$920)+SUMIF(JournalsA!E$14:E$920,TrialBalanceA!M93,JournalsA!J$14:J$920)</f>
        <v>0</v>
      </c>
      <c r="H93" s="373"/>
      <c r="I93" s="374">
        <f t="shared" si="10"/>
        <v>0</v>
      </c>
      <c r="J93" s="73"/>
      <c r="K93" s="51">
        <f t="shared" si="11"/>
        <v>0</v>
      </c>
      <c r="M93" s="173" t="str">
        <f t="shared" si="12"/>
        <v>2830/000Other income</v>
      </c>
      <c r="N93" s="68"/>
      <c r="P93" s="54"/>
      <c r="Q93" s="54"/>
      <c r="R93" s="30"/>
    </row>
    <row r="94" spans="1:18">
      <c r="A94" s="322"/>
      <c r="B94" s="57" t="s">
        <v>191</v>
      </c>
      <c r="C94" s="326" t="s">
        <v>896</v>
      </c>
      <c r="D94" s="337"/>
      <c r="E94" s="338"/>
      <c r="F94" s="77"/>
      <c r="G94" s="50">
        <f>SUMIF(JournalsA!D$14:D$920,TrialBalanceA!M94,JournalsA!J$14:J$920)+SUMIF(JournalsA!E$14:E$920,TrialBalanceA!M94,JournalsA!J$14:J$920)</f>
        <v>0</v>
      </c>
      <c r="H94" s="373"/>
      <c r="I94" s="374">
        <f t="shared" si="10"/>
        <v>0</v>
      </c>
      <c r="J94" s="73"/>
      <c r="K94" s="51">
        <f t="shared" si="11"/>
        <v>0</v>
      </c>
      <c r="M94" s="173" t="str">
        <f t="shared" si="12"/>
        <v>3000/000ADMINISTRATIVE EXPENSES</v>
      </c>
      <c r="N94" s="68"/>
      <c r="P94" s="69"/>
      <c r="Q94" s="54"/>
      <c r="R94" s="30"/>
    </row>
    <row r="95" spans="1:18">
      <c r="A95" s="322"/>
      <c r="B95" s="57" t="s">
        <v>192</v>
      </c>
      <c r="C95" s="324" t="s">
        <v>193</v>
      </c>
      <c r="D95" s="337"/>
      <c r="E95" s="338"/>
      <c r="F95" s="77"/>
      <c r="G95" s="50">
        <f>SUMIF(JournalsA!D$14:D$920,TrialBalanceA!M95,JournalsA!J$14:J$920)+SUMIF(JournalsA!E$14:E$920,TrialBalanceA!M95,JournalsA!J$14:J$920)</f>
        <v>0</v>
      </c>
      <c r="H95" s="373"/>
      <c r="I95" s="374">
        <f t="shared" si="10"/>
        <v>0</v>
      </c>
      <c r="J95" s="73"/>
      <c r="K95" s="51">
        <f t="shared" si="11"/>
        <v>0</v>
      </c>
      <c r="M95" s="173" t="str">
        <f t="shared" si="12"/>
        <v>3000/011Audit fees for current year</v>
      </c>
      <c r="N95" s="68"/>
      <c r="P95" s="54"/>
      <c r="Q95" s="54"/>
      <c r="R95" s="30"/>
    </row>
    <row r="96" spans="1:18">
      <c r="A96" s="322"/>
      <c r="B96" s="57" t="s">
        <v>194</v>
      </c>
      <c r="C96" s="331" t="s">
        <v>320</v>
      </c>
      <c r="D96" s="338"/>
      <c r="E96" s="338"/>
      <c r="F96" s="77"/>
      <c r="G96" s="50">
        <f>SUMIF(JournalsA!D$14:D$920,TrialBalanceA!M96,JournalsA!J$14:J$920)+SUMIF(JournalsA!E$14:E$920,TrialBalanceA!M96,JournalsA!J$14:J$920)</f>
        <v>0</v>
      </c>
      <c r="H96" s="373"/>
      <c r="I96" s="374">
        <f t="shared" si="10"/>
        <v>0</v>
      </c>
      <c r="J96" s="73"/>
      <c r="K96" s="51">
        <f t="shared" si="11"/>
        <v>0</v>
      </c>
      <c r="M96" s="173" t="str">
        <f t="shared" si="12"/>
        <v>3000/012Under provision previous year</v>
      </c>
      <c r="N96" s="68"/>
      <c r="P96" s="69"/>
      <c r="Q96" s="54"/>
      <c r="R96" s="30"/>
    </row>
    <row r="97" spans="1:18">
      <c r="A97" s="322"/>
      <c r="B97" s="57" t="s">
        <v>195</v>
      </c>
      <c r="C97" s="324" t="s">
        <v>196</v>
      </c>
      <c r="D97" s="337"/>
      <c r="E97" s="338"/>
      <c r="F97" s="77"/>
      <c r="G97" s="50">
        <f>SUMIF(JournalsA!D$14:D$920,TrialBalanceA!M97,JournalsA!J$14:J$920)+SUMIF(JournalsA!E$14:E$920,TrialBalanceA!M97,JournalsA!J$14:J$920)</f>
        <v>0</v>
      </c>
      <c r="H97" s="373"/>
      <c r="I97" s="374">
        <f t="shared" si="10"/>
        <v>0</v>
      </c>
      <c r="J97" s="73"/>
      <c r="K97" s="51">
        <f t="shared" si="11"/>
        <v>0</v>
      </c>
      <c r="M97" s="173" t="str">
        <f t="shared" si="12"/>
        <v>3000/013Overprovision previous year</v>
      </c>
      <c r="N97" s="68"/>
      <c r="P97" s="69"/>
      <c r="Q97" s="54"/>
      <c r="R97" s="30"/>
    </row>
    <row r="98" spans="1:18">
      <c r="A98" s="322"/>
      <c r="B98" s="57" t="s">
        <v>197</v>
      </c>
      <c r="C98" s="324" t="s">
        <v>198</v>
      </c>
      <c r="D98" s="337"/>
      <c r="E98" s="338"/>
      <c r="F98" s="77"/>
      <c r="G98" s="50">
        <f>SUMIF(JournalsA!D$14:D$920,TrialBalanceA!M98,JournalsA!J$14:J$920)+SUMIF(JournalsA!E$14:E$920,TrialBalanceA!M98,JournalsA!J$14:J$920)</f>
        <v>0</v>
      </c>
      <c r="H98" s="373"/>
      <c r="I98" s="374">
        <f t="shared" si="10"/>
        <v>0</v>
      </c>
      <c r="J98" s="73"/>
      <c r="K98" s="51">
        <f t="shared" si="11"/>
        <v>0</v>
      </c>
      <c r="M98" s="173" t="str">
        <f t="shared" si="12"/>
        <v>3000/014Accounting fees</v>
      </c>
      <c r="N98" s="68"/>
      <c r="P98" s="69"/>
      <c r="Q98" s="54"/>
      <c r="R98" s="30"/>
    </row>
    <row r="99" spans="1:18">
      <c r="A99" s="322"/>
      <c r="B99" s="57" t="s">
        <v>199</v>
      </c>
      <c r="C99" s="324" t="s">
        <v>200</v>
      </c>
      <c r="D99" s="337"/>
      <c r="E99" s="338"/>
      <c r="F99" s="77"/>
      <c r="G99" s="50">
        <f>SUMIF(JournalsA!D$14:D$920,TrialBalanceA!M99,JournalsA!J$14:J$920)+SUMIF(JournalsA!E$14:E$920,TrialBalanceA!M99,JournalsA!J$14:J$920)</f>
        <v>0</v>
      </c>
      <c r="H99" s="373"/>
      <c r="I99" s="374">
        <f>ROUND(D99-E99+G99+F99,0)</f>
        <v>0</v>
      </c>
      <c r="J99" s="73"/>
      <c r="K99" s="51">
        <f t="shared" si="11"/>
        <v>0</v>
      </c>
      <c r="M99" s="173" t="str">
        <f t="shared" si="12"/>
        <v>3000/020Bank charges</v>
      </c>
      <c r="N99" s="68"/>
      <c r="P99" s="69"/>
      <c r="Q99" s="54"/>
      <c r="R99" s="30"/>
    </row>
    <row r="100" spans="1:18">
      <c r="A100" s="322"/>
      <c r="B100" s="57" t="s">
        <v>201</v>
      </c>
      <c r="C100" s="324" t="s">
        <v>202</v>
      </c>
      <c r="D100" s="337"/>
      <c r="E100" s="338"/>
      <c r="F100" s="77"/>
      <c r="G100" s="50">
        <f>SUMIF(JournalsA!D$14:D$920,TrialBalanceA!M100,JournalsA!J$14:J$920)+SUMIF(JournalsA!E$14:E$920,TrialBalanceA!M100,JournalsA!J$14:J$920)</f>
        <v>0</v>
      </c>
      <c r="H100" s="373"/>
      <c r="I100" s="374">
        <f t="shared" ref="I100:I131" si="13">ROUND(D100-E100+G100+F100,0)</f>
        <v>0</v>
      </c>
      <c r="J100" s="73"/>
      <c r="K100" s="51">
        <f t="shared" si="11"/>
        <v>0</v>
      </c>
      <c r="M100" s="173" t="str">
        <f t="shared" si="12"/>
        <v>3000/030Bad debts</v>
      </c>
      <c r="N100" s="68"/>
      <c r="P100" s="69"/>
      <c r="Q100" s="54"/>
      <c r="R100" s="30"/>
    </row>
    <row r="101" spans="1:18">
      <c r="A101" s="322"/>
      <c r="B101" s="57" t="s">
        <v>203</v>
      </c>
      <c r="C101" s="324" t="s">
        <v>246</v>
      </c>
      <c r="D101" s="337"/>
      <c r="E101" s="338"/>
      <c r="F101" s="77"/>
      <c r="G101" s="50">
        <f>SUMIF(JournalsA!D$14:D$920,TrialBalanceA!M101,JournalsA!J$14:J$920)+SUMIF(JournalsA!E$14:E$920,TrialBalanceA!M101,JournalsA!J$14:J$920)</f>
        <v>0</v>
      </c>
      <c r="H101" s="373"/>
      <c r="I101" s="374">
        <f t="shared" si="13"/>
        <v>0</v>
      </c>
      <c r="J101" s="73"/>
      <c r="K101" s="51">
        <f t="shared" si="11"/>
        <v>0</v>
      </c>
      <c r="M101" s="173" t="str">
        <f t="shared" si="12"/>
        <v>3000/040Cleaning</v>
      </c>
      <c r="N101" s="68"/>
      <c r="P101" s="69"/>
      <c r="Q101" s="54"/>
      <c r="R101" s="30"/>
    </row>
    <row r="102" spans="1:18">
      <c r="A102" s="322"/>
      <c r="B102" s="57" t="s">
        <v>204</v>
      </c>
      <c r="C102" s="324" t="s">
        <v>205</v>
      </c>
      <c r="D102" s="337"/>
      <c r="E102" s="338"/>
      <c r="F102" s="77"/>
      <c r="G102" s="50">
        <f>SUMIF(JournalsA!D$14:D$920,TrialBalanceA!M102,JournalsA!J$14:J$920)+SUMIF(JournalsA!E$14:E$920,TrialBalanceA!M102,JournalsA!J$14:J$920)</f>
        <v>0</v>
      </c>
      <c r="H102" s="373"/>
      <c r="I102" s="374">
        <f t="shared" si="13"/>
        <v>0</v>
      </c>
      <c r="J102" s="73"/>
      <c r="K102" s="51">
        <f t="shared" si="11"/>
        <v>0</v>
      </c>
      <c r="M102" s="173" t="str">
        <f t="shared" si="12"/>
        <v>3000/050Computer expenses</v>
      </c>
      <c r="N102" s="68"/>
      <c r="P102" s="69"/>
      <c r="Q102" s="54"/>
      <c r="R102" s="30"/>
    </row>
    <row r="103" spans="1:18">
      <c r="A103" s="322"/>
      <c r="B103" s="99" t="s">
        <v>607</v>
      </c>
      <c r="C103" s="327" t="s">
        <v>722</v>
      </c>
      <c r="D103" s="337"/>
      <c r="E103" s="338"/>
      <c r="F103" s="77"/>
      <c r="G103" s="50">
        <f>SUMIF(JournalsA!D$14:D$920,TrialBalanceA!M103,JournalsA!J$14:J$920)+SUMIF(JournalsA!E$14:E$920,TrialBalanceA!M103,JournalsA!J$14:J$920)</f>
        <v>0</v>
      </c>
      <c r="H103" s="373"/>
      <c r="I103" s="374">
        <f t="shared" ref="I103" si="14">ROUND(D103-E103+G103+F103,0)</f>
        <v>0</v>
      </c>
      <c r="J103" s="73"/>
      <c r="K103" s="51">
        <f t="shared" ref="K103" si="15">ROUND(SUM(A103),0)</f>
        <v>0</v>
      </c>
      <c r="M103" s="173" t="str">
        <f t="shared" ref="M103" si="16">CONCATENATE(B103,C103)</f>
        <v>3000/055Consulting and professional fees</v>
      </c>
      <c r="N103" s="68"/>
      <c r="P103" s="69"/>
      <c r="Q103" s="54"/>
      <c r="R103" s="30"/>
    </row>
    <row r="104" spans="1:18">
      <c r="A104" s="322"/>
      <c r="B104" s="57" t="s">
        <v>206</v>
      </c>
      <c r="C104" s="326" t="s">
        <v>530</v>
      </c>
      <c r="D104" s="337"/>
      <c r="E104" s="338"/>
      <c r="F104" s="77"/>
      <c r="G104" s="50">
        <f>SUMIF(JournalsA!D$14:D$920,TrialBalanceA!M104,JournalsA!J$14:J$920)+SUMIF(JournalsA!E$14:E$920,TrialBalanceA!M104,JournalsA!J$14:J$920)</f>
        <v>0</v>
      </c>
      <c r="H104" s="373"/>
      <c r="I104" s="374">
        <f t="shared" si="13"/>
        <v>0</v>
      </c>
      <c r="J104" s="73"/>
      <c r="K104" s="51">
        <f t="shared" si="11"/>
        <v>0</v>
      </c>
      <c r="M104" s="173" t="str">
        <f t="shared" si="12"/>
        <v>3000/060Depreciation---------------------------------</v>
      </c>
      <c r="N104" s="68"/>
      <c r="P104" s="69"/>
      <c r="Q104" s="54"/>
      <c r="R104" s="30"/>
    </row>
    <row r="105" spans="1:18">
      <c r="A105" s="322"/>
      <c r="B105" s="99" t="s">
        <v>207</v>
      </c>
      <c r="C105" s="325" t="s">
        <v>57</v>
      </c>
      <c r="D105" s="338"/>
      <c r="E105" s="338"/>
      <c r="F105" s="77"/>
      <c r="G105" s="50">
        <f>SUMIF(JournalsA!D$14:D$920,TrialBalanceA!M105,JournalsA!J$14:J$920)+SUMIF(JournalsA!E$14:E$920,TrialBalanceA!M105,JournalsA!J$14:J$920)</f>
        <v>0</v>
      </c>
      <c r="H105" s="373"/>
      <c r="I105" s="374">
        <f t="shared" si="13"/>
        <v>0</v>
      </c>
      <c r="J105" s="73"/>
      <c r="K105" s="51">
        <f t="shared" si="11"/>
        <v>0</v>
      </c>
      <c r="M105" s="173" t="str">
        <f t="shared" si="12"/>
        <v>3000/061Depr - Electronic equipment</v>
      </c>
      <c r="N105" s="68"/>
      <c r="P105" s="69"/>
      <c r="Q105" s="54"/>
      <c r="R105" s="30"/>
    </row>
    <row r="106" spans="1:18">
      <c r="A106" s="322"/>
      <c r="B106" s="99" t="s">
        <v>333</v>
      </c>
      <c r="C106" s="327" t="s">
        <v>755</v>
      </c>
      <c r="D106" s="337"/>
      <c r="E106" s="338"/>
      <c r="F106" s="77"/>
      <c r="G106" s="50">
        <f>SUMIF(JournalsA!D$14:D$920,TrialBalanceA!M106,JournalsA!J$14:J$920)+SUMIF(JournalsA!E$14:E$920,TrialBalanceA!M106,JournalsA!J$14:J$920)</f>
        <v>0</v>
      </c>
      <c r="H106" s="373"/>
      <c r="I106" s="374">
        <f t="shared" si="13"/>
        <v>0</v>
      </c>
      <c r="J106" s="73"/>
      <c r="K106" s="51">
        <f t="shared" si="11"/>
        <v>0</v>
      </c>
      <c r="M106" s="173" t="str">
        <f t="shared" si="12"/>
        <v>3000/063Depr - Furniture and fittings</v>
      </c>
      <c r="N106" s="68"/>
      <c r="P106" s="69"/>
      <c r="Q106" s="54"/>
      <c r="R106" s="30"/>
    </row>
    <row r="107" spans="1:18">
      <c r="A107" s="322"/>
      <c r="B107" s="57" t="s">
        <v>334</v>
      </c>
      <c r="C107" s="326" t="s">
        <v>681</v>
      </c>
      <c r="D107" s="337"/>
      <c r="E107" s="338"/>
      <c r="F107" s="77"/>
      <c r="G107" s="50">
        <f>SUMIF(JournalsA!D$14:D$920,TrialBalanceA!M107,JournalsA!J$14:J$920)+SUMIF(JournalsA!E$14:E$920,TrialBalanceA!M107,JournalsA!J$14:J$920)</f>
        <v>0</v>
      </c>
      <c r="H107" s="373"/>
      <c r="I107" s="374">
        <f t="shared" si="13"/>
        <v>0</v>
      </c>
      <c r="J107" s="73"/>
      <c r="K107" s="51">
        <f t="shared" si="11"/>
        <v>0</v>
      </c>
      <c r="M107" s="173" t="str">
        <f t="shared" si="12"/>
        <v>3000/070Partners' remuneration----------------</v>
      </c>
      <c r="N107" s="68"/>
      <c r="P107" s="69"/>
      <c r="Q107" s="54"/>
      <c r="R107" s="30"/>
    </row>
    <row r="108" spans="1:18">
      <c r="A108" s="322"/>
      <c r="B108" s="57" t="s">
        <v>335</v>
      </c>
      <c r="C108" s="364" t="str">
        <f>Criteria!E37</f>
        <v>A Individual</v>
      </c>
      <c r="D108" s="338"/>
      <c r="E108" s="338"/>
      <c r="F108" s="77"/>
      <c r="G108" s="50">
        <f>SUMIF(JournalsA!D$14:D$920,TrialBalanceA!M108,JournalsA!J$14:J$920)+SUMIF(JournalsA!E$14:E$920,TrialBalanceA!M108,JournalsA!J$14:J$920)</f>
        <v>0</v>
      </c>
      <c r="H108" s="373"/>
      <c r="I108" s="374">
        <f t="shared" si="13"/>
        <v>0</v>
      </c>
      <c r="J108" s="73"/>
      <c r="K108" s="51">
        <f t="shared" si="11"/>
        <v>0</v>
      </c>
      <c r="M108" s="173" t="str">
        <f t="shared" si="12"/>
        <v>3000/071A Individual</v>
      </c>
      <c r="N108" s="68"/>
      <c r="P108" s="69"/>
      <c r="Q108" s="54"/>
      <c r="R108" s="30"/>
    </row>
    <row r="109" spans="1:18">
      <c r="A109" s="322"/>
      <c r="B109" s="57" t="s">
        <v>336</v>
      </c>
      <c r="C109" s="364" t="str">
        <f>Criteria!E38</f>
        <v>B Individual</v>
      </c>
      <c r="D109" s="338"/>
      <c r="E109" s="338"/>
      <c r="F109" s="77"/>
      <c r="G109" s="50">
        <f>SUMIF(JournalsA!D$14:D$920,TrialBalanceA!M109,JournalsA!J$14:J$920)+SUMIF(JournalsA!E$14:E$920,TrialBalanceA!M109,JournalsA!J$14:J$920)</f>
        <v>0</v>
      </c>
      <c r="H109" s="373"/>
      <c r="I109" s="374">
        <f t="shared" si="13"/>
        <v>0</v>
      </c>
      <c r="J109" s="73"/>
      <c r="K109" s="51">
        <f t="shared" si="11"/>
        <v>0</v>
      </c>
      <c r="M109" s="173" t="str">
        <f t="shared" si="12"/>
        <v>3000/072B Individual</v>
      </c>
      <c r="N109" s="68"/>
      <c r="P109" s="69"/>
      <c r="Q109" s="54"/>
      <c r="R109" s="30"/>
    </row>
    <row r="110" spans="1:18">
      <c r="A110" s="322"/>
      <c r="B110" s="57" t="s">
        <v>337</v>
      </c>
      <c r="C110" s="364" t="str">
        <f>Criteria!E39</f>
        <v>C Individual</v>
      </c>
      <c r="D110" s="338"/>
      <c r="E110" s="338"/>
      <c r="F110" s="77"/>
      <c r="G110" s="50">
        <f>SUMIF(JournalsA!D$14:D$920,TrialBalanceA!M110,JournalsA!J$14:J$920)+SUMIF(JournalsA!E$14:E$920,TrialBalanceA!M110,JournalsA!J$14:J$920)</f>
        <v>0</v>
      </c>
      <c r="H110" s="373"/>
      <c r="I110" s="374">
        <f t="shared" si="13"/>
        <v>0</v>
      </c>
      <c r="J110" s="73"/>
      <c r="K110" s="51">
        <f t="shared" si="11"/>
        <v>0</v>
      </c>
      <c r="M110" s="173" t="str">
        <f t="shared" si="12"/>
        <v>3000/073C Individual</v>
      </c>
      <c r="N110" s="68"/>
      <c r="P110" s="69"/>
      <c r="Q110" s="54"/>
      <c r="R110" s="30"/>
    </row>
    <row r="111" spans="1:18">
      <c r="A111" s="322"/>
      <c r="B111" s="57" t="s">
        <v>338</v>
      </c>
      <c r="C111" s="364" t="str">
        <f>Criteria!E40</f>
        <v>D Individual</v>
      </c>
      <c r="D111" s="338"/>
      <c r="E111" s="338"/>
      <c r="F111" s="77"/>
      <c r="G111" s="50">
        <f>SUMIF(JournalsA!D$14:D$920,TrialBalanceA!M111,JournalsA!J$14:J$920)+SUMIF(JournalsA!E$14:E$920,TrialBalanceA!M111,JournalsA!J$14:J$920)</f>
        <v>0</v>
      </c>
      <c r="H111" s="373"/>
      <c r="I111" s="374">
        <f t="shared" si="13"/>
        <v>0</v>
      </c>
      <c r="J111" s="73"/>
      <c r="K111" s="51">
        <f t="shared" si="11"/>
        <v>0</v>
      </c>
      <c r="M111" s="173" t="str">
        <f t="shared" si="12"/>
        <v>3000/074D Individual</v>
      </c>
      <c r="N111" s="68"/>
      <c r="P111" s="69"/>
      <c r="Q111" s="54"/>
      <c r="R111" s="30"/>
    </row>
    <row r="112" spans="1:18">
      <c r="A112" s="322"/>
      <c r="B112" s="57" t="s">
        <v>339</v>
      </c>
      <c r="C112" s="367"/>
      <c r="D112" s="338"/>
      <c r="E112" s="338"/>
      <c r="F112" s="77"/>
      <c r="G112" s="50">
        <f>SUMIF(JournalsA!D$14:D$920,TrialBalanceA!M112,JournalsA!J$14:J$920)+SUMIF(JournalsA!E$14:E$920,TrialBalanceA!M112,JournalsA!J$14:J$920)</f>
        <v>0</v>
      </c>
      <c r="H112" s="373"/>
      <c r="I112" s="374">
        <f t="shared" si="13"/>
        <v>0</v>
      </c>
      <c r="J112" s="73"/>
      <c r="K112" s="51">
        <f t="shared" si="11"/>
        <v>0</v>
      </c>
      <c r="M112" s="173" t="str">
        <f t="shared" si="12"/>
        <v>3000/075</v>
      </c>
      <c r="N112" s="68"/>
      <c r="P112" s="69"/>
      <c r="Q112" s="54"/>
      <c r="R112" s="30"/>
    </row>
    <row r="113" spans="1:18">
      <c r="A113" s="322"/>
      <c r="B113" s="57" t="s">
        <v>340</v>
      </c>
      <c r="C113" s="324" t="s">
        <v>247</v>
      </c>
      <c r="D113" s="337"/>
      <c r="E113" s="338"/>
      <c r="F113" s="77"/>
      <c r="G113" s="50">
        <f>SUMIF(JournalsA!D$14:D$920,TrialBalanceA!M113,JournalsA!J$14:J$920)+SUMIF(JournalsA!E$14:E$920,TrialBalanceA!M113,JournalsA!J$14:J$920)</f>
        <v>0</v>
      </c>
      <c r="H113" s="373"/>
      <c r="I113" s="374">
        <f t="shared" si="13"/>
        <v>0</v>
      </c>
      <c r="J113" s="73"/>
      <c r="K113" s="51">
        <f t="shared" si="11"/>
        <v>0</v>
      </c>
      <c r="M113" s="173" t="str">
        <f t="shared" si="12"/>
        <v>3000/080Donations</v>
      </c>
      <c r="N113" s="68"/>
      <c r="P113" s="69"/>
      <c r="Q113" s="54"/>
      <c r="R113" s="30"/>
    </row>
    <row r="114" spans="1:18">
      <c r="A114" s="322"/>
      <c r="B114" s="57" t="s">
        <v>341</v>
      </c>
      <c r="C114" s="324" t="s">
        <v>342</v>
      </c>
      <c r="D114" s="337"/>
      <c r="E114" s="338"/>
      <c r="F114" s="77"/>
      <c r="G114" s="50">
        <f>SUMIF(JournalsA!D$14:D$920,TrialBalanceA!M114,JournalsA!J$14:J$920)+SUMIF(JournalsA!E$14:E$920,TrialBalanceA!M114,JournalsA!J$14:J$920)</f>
        <v>0</v>
      </c>
      <c r="H114" s="373"/>
      <c r="I114" s="374">
        <f t="shared" si="13"/>
        <v>0</v>
      </c>
      <c r="J114" s="73"/>
      <c r="K114" s="51">
        <f t="shared" si="11"/>
        <v>0</v>
      </c>
      <c r="M114" s="173" t="str">
        <f t="shared" si="12"/>
        <v>3000/090Entertainment expenses</v>
      </c>
      <c r="N114" s="68"/>
      <c r="P114" s="69"/>
      <c r="Q114" s="54"/>
      <c r="R114" s="30"/>
    </row>
    <row r="115" spans="1:18">
      <c r="A115" s="322"/>
      <c r="B115" s="59" t="s">
        <v>67</v>
      </c>
      <c r="C115" s="331" t="s">
        <v>299</v>
      </c>
      <c r="D115" s="338"/>
      <c r="E115" s="338"/>
      <c r="F115" s="77"/>
      <c r="G115" s="50">
        <f>SUMIF(JournalsA!D$14:D$920,TrialBalanceA!M115,JournalsA!J$14:J$920)+SUMIF(JournalsA!E$14:E$920,TrialBalanceA!M115,JournalsA!J$14:J$920)</f>
        <v>0</v>
      </c>
      <c r="H115" s="373"/>
      <c r="I115" s="374">
        <f t="shared" si="13"/>
        <v>0</v>
      </c>
      <c r="J115" s="73"/>
      <c r="K115" s="51">
        <f t="shared" si="11"/>
        <v>0</v>
      </c>
      <c r="M115" s="173" t="str">
        <f t="shared" si="12"/>
        <v>3000/095Fines</v>
      </c>
      <c r="N115" s="68"/>
      <c r="P115" s="69"/>
      <c r="Q115" s="54"/>
      <c r="R115" s="30"/>
    </row>
    <row r="116" spans="1:18">
      <c r="A116" s="322"/>
      <c r="B116" s="57" t="s">
        <v>343</v>
      </c>
      <c r="C116" s="324" t="s">
        <v>344</v>
      </c>
      <c r="D116" s="337"/>
      <c r="E116" s="338"/>
      <c r="F116" s="77"/>
      <c r="G116" s="50">
        <f>SUMIF(JournalsA!D$14:D$920,TrialBalanceA!M116,JournalsA!J$14:J$920)+SUMIF(JournalsA!E$14:E$920,TrialBalanceA!M116,JournalsA!J$14:J$920)</f>
        <v>0</v>
      </c>
      <c r="H116" s="373"/>
      <c r="I116" s="374">
        <f t="shared" si="13"/>
        <v>0</v>
      </c>
      <c r="J116" s="73"/>
      <c r="K116" s="51">
        <f t="shared" si="11"/>
        <v>0</v>
      </c>
      <c r="M116" s="173" t="str">
        <f t="shared" si="12"/>
        <v>3000/100General expenses</v>
      </c>
      <c r="N116" s="68"/>
      <c r="P116" s="69"/>
      <c r="Q116" s="54"/>
      <c r="R116" s="30"/>
    </row>
    <row r="117" spans="1:18">
      <c r="A117" s="322"/>
      <c r="B117" s="57" t="s">
        <v>277</v>
      </c>
      <c r="C117" s="325" t="s">
        <v>756</v>
      </c>
      <c r="D117" s="338"/>
      <c r="E117" s="338"/>
      <c r="F117" s="77"/>
      <c r="G117" s="50">
        <f>SUMIF(JournalsA!D$14:D$920,TrialBalanceA!M117,JournalsA!J$14:J$920)+SUMIF(JournalsA!E$14:E$920,TrialBalanceA!M117,JournalsA!J$14:J$920)</f>
        <v>0</v>
      </c>
      <c r="H117" s="373"/>
      <c r="I117" s="374">
        <f t="shared" si="13"/>
        <v>0</v>
      </c>
      <c r="J117" s="73"/>
      <c r="K117" s="51">
        <f t="shared" si="11"/>
        <v>0</v>
      </c>
      <c r="M117" s="173" t="str">
        <f t="shared" si="12"/>
        <v>3000/110Legal expenses - tax deductible</v>
      </c>
      <c r="N117" s="68"/>
      <c r="P117" s="69"/>
      <c r="Q117" s="54"/>
      <c r="R117" s="30"/>
    </row>
    <row r="118" spans="1:18">
      <c r="A118" s="322"/>
      <c r="B118" s="57" t="s">
        <v>413</v>
      </c>
      <c r="C118" s="325" t="s">
        <v>757</v>
      </c>
      <c r="D118" s="338"/>
      <c r="E118" s="338"/>
      <c r="F118" s="77"/>
      <c r="G118" s="50">
        <f>SUMIF(JournalsA!D$14:D$920,TrialBalanceA!M118,JournalsA!J$14:J$920)+SUMIF(JournalsA!E$14:E$920,TrialBalanceA!M118,JournalsA!J$14:J$920)</f>
        <v>0</v>
      </c>
      <c r="H118" s="373"/>
      <c r="I118" s="374">
        <f t="shared" si="13"/>
        <v>0</v>
      </c>
      <c r="J118" s="73"/>
      <c r="K118" s="51">
        <f t="shared" si="11"/>
        <v>0</v>
      </c>
      <c r="M118" s="173" t="str">
        <f t="shared" si="12"/>
        <v>3000/111Legal expenses - non deductible</v>
      </c>
      <c r="N118" s="68"/>
      <c r="P118" s="69"/>
      <c r="Q118" s="54"/>
      <c r="R118" s="30"/>
    </row>
    <row r="119" spans="1:18">
      <c r="A119" s="322"/>
      <c r="B119" s="57" t="s">
        <v>278</v>
      </c>
      <c r="C119" s="324" t="s">
        <v>279</v>
      </c>
      <c r="D119" s="337"/>
      <c r="E119" s="338"/>
      <c r="F119" s="77"/>
      <c r="G119" s="50">
        <f>SUMIF(JournalsA!D$14:D$920,TrialBalanceA!M119,JournalsA!J$14:J$920)+SUMIF(JournalsA!E$14:E$920,TrialBalanceA!M119,JournalsA!J$14:J$920)</f>
        <v>0</v>
      </c>
      <c r="H119" s="373"/>
      <c r="I119" s="374">
        <f t="shared" si="13"/>
        <v>0</v>
      </c>
      <c r="J119" s="73"/>
      <c r="K119" s="51">
        <f t="shared" si="11"/>
        <v>0</v>
      </c>
      <c r="M119" s="173" t="str">
        <f t="shared" si="12"/>
        <v>3000/120Printing and stationary</v>
      </c>
      <c r="N119" s="68"/>
      <c r="P119" s="69"/>
      <c r="Q119" s="54"/>
      <c r="R119" s="30"/>
    </row>
    <row r="120" spans="1:18">
      <c r="A120" s="322"/>
      <c r="B120" s="57" t="s">
        <v>280</v>
      </c>
      <c r="C120" s="324" t="s">
        <v>248</v>
      </c>
      <c r="D120" s="337"/>
      <c r="E120" s="338"/>
      <c r="F120" s="77"/>
      <c r="G120" s="50">
        <f>SUMIF(JournalsA!D$14:D$920,TrialBalanceA!M120,JournalsA!J$14:J$920)+SUMIF(JournalsA!E$14:E$920,TrialBalanceA!M120,JournalsA!J$14:J$920)</f>
        <v>0</v>
      </c>
      <c r="H120" s="373"/>
      <c r="I120" s="374">
        <f t="shared" si="13"/>
        <v>0</v>
      </c>
      <c r="J120" s="73"/>
      <c r="K120" s="51">
        <f t="shared" si="11"/>
        <v>0</v>
      </c>
      <c r="M120" s="173" t="str">
        <f t="shared" si="12"/>
        <v>3000/130Refreshments</v>
      </c>
      <c r="N120" s="68"/>
      <c r="P120" s="69"/>
      <c r="Q120" s="54"/>
      <c r="R120" s="30"/>
    </row>
    <row r="121" spans="1:18">
      <c r="A121" s="322"/>
      <c r="B121" s="57" t="s">
        <v>281</v>
      </c>
      <c r="C121" s="324" t="s">
        <v>70</v>
      </c>
      <c r="D121" s="337"/>
      <c r="E121" s="338"/>
      <c r="F121" s="77"/>
      <c r="G121" s="50">
        <f>SUMIF(JournalsA!D$14:D$920,TrialBalanceA!M121,JournalsA!J$14:J$920)+SUMIF(JournalsA!E$14:E$920,TrialBalanceA!M121,JournalsA!J$14:J$920)</f>
        <v>0</v>
      </c>
      <c r="H121" s="373"/>
      <c r="I121" s="374">
        <f t="shared" si="13"/>
        <v>0</v>
      </c>
      <c r="J121" s="73"/>
      <c r="K121" s="51">
        <f t="shared" si="11"/>
        <v>0</v>
      </c>
      <c r="M121" s="173" t="str">
        <f t="shared" si="12"/>
        <v>3000/140Salaries</v>
      </c>
      <c r="N121" s="68"/>
      <c r="P121" s="69"/>
      <c r="Q121" s="54"/>
      <c r="R121" s="30"/>
    </row>
    <row r="122" spans="1:18">
      <c r="A122" s="322"/>
      <c r="B122" s="99" t="s">
        <v>282</v>
      </c>
      <c r="C122" s="324" t="s">
        <v>74</v>
      </c>
      <c r="D122" s="337"/>
      <c r="E122" s="338"/>
      <c r="F122" s="77"/>
      <c r="G122" s="50">
        <f>SUMIF(JournalsA!D$14:D$920,TrialBalanceA!M122,JournalsA!J$14:J$920)+SUMIF(JournalsA!E$14:E$920,TrialBalanceA!M122,JournalsA!J$14:J$920)</f>
        <v>0</v>
      </c>
      <c r="H122" s="373"/>
      <c r="I122" s="374">
        <f t="shared" si="13"/>
        <v>0</v>
      </c>
      <c r="J122" s="73"/>
      <c r="K122" s="51">
        <f t="shared" si="11"/>
        <v>0</v>
      </c>
      <c r="M122" s="173" t="str">
        <f t="shared" si="12"/>
        <v>3000/141Casual wages</v>
      </c>
      <c r="N122" s="68"/>
      <c r="P122" s="69"/>
      <c r="Q122" s="54"/>
      <c r="R122" s="30"/>
    </row>
    <row r="123" spans="1:18">
      <c r="A123" s="322"/>
      <c r="B123" s="57" t="s">
        <v>283</v>
      </c>
      <c r="C123" s="324" t="s">
        <v>249</v>
      </c>
      <c r="D123" s="337"/>
      <c r="E123" s="338"/>
      <c r="F123" s="77"/>
      <c r="G123" s="50">
        <f>SUMIF(JournalsA!D$14:D$920,TrialBalanceA!M123,JournalsA!J$14:J$920)+SUMIF(JournalsA!E$14:E$920,TrialBalanceA!M123,JournalsA!J$14:J$920)</f>
        <v>0</v>
      </c>
      <c r="H123" s="373"/>
      <c r="I123" s="374">
        <f t="shared" si="13"/>
        <v>0</v>
      </c>
      <c r="J123" s="73"/>
      <c r="K123" s="51">
        <f t="shared" si="11"/>
        <v>0</v>
      </c>
      <c r="M123" s="173" t="str">
        <f t="shared" si="12"/>
        <v>3000/150Security</v>
      </c>
      <c r="N123" s="68"/>
      <c r="P123" s="69"/>
      <c r="Q123" s="54"/>
      <c r="R123" s="30"/>
    </row>
    <row r="124" spans="1:18">
      <c r="A124" s="322"/>
      <c r="B124" s="57" t="s">
        <v>284</v>
      </c>
      <c r="C124" s="327" t="s">
        <v>724</v>
      </c>
      <c r="D124" s="337"/>
      <c r="E124" s="338"/>
      <c r="F124" s="77"/>
      <c r="G124" s="50">
        <f>SUMIF(JournalsA!D$14:D$920,TrialBalanceA!M124,JournalsA!J$14:J$920)+SUMIF(JournalsA!E$14:E$920,TrialBalanceA!M124,JournalsA!J$14:J$920)</f>
        <v>0</v>
      </c>
      <c r="H124" s="373"/>
      <c r="I124" s="374">
        <f t="shared" si="13"/>
        <v>0</v>
      </c>
      <c r="J124" s="73"/>
      <c r="K124" s="51">
        <f t="shared" si="11"/>
        <v>0</v>
      </c>
      <c r="M124" s="173" t="str">
        <f t="shared" si="12"/>
        <v>3000/160Subscriptions and membership fees</v>
      </c>
      <c r="N124" s="68"/>
      <c r="P124" s="69"/>
      <c r="Q124" s="54"/>
      <c r="R124" s="30"/>
    </row>
    <row r="125" spans="1:18">
      <c r="A125" s="322"/>
      <c r="B125" s="57" t="s">
        <v>303</v>
      </c>
      <c r="C125" s="327" t="s">
        <v>758</v>
      </c>
      <c r="D125" s="337"/>
      <c r="E125" s="338"/>
      <c r="F125" s="77"/>
      <c r="G125" s="50">
        <f>SUMIF(JournalsA!D$14:D$920,TrialBalanceA!M125,JournalsA!J$14:J$920)+SUMIF(JournalsA!E$14:E$920,TrialBalanceA!M125,JournalsA!J$14:J$920)</f>
        <v>0</v>
      </c>
      <c r="H125" s="373"/>
      <c r="I125" s="374">
        <f t="shared" si="13"/>
        <v>0</v>
      </c>
      <c r="J125" s="73"/>
      <c r="K125" s="51">
        <f t="shared" si="11"/>
        <v>0</v>
      </c>
      <c r="M125" s="173" t="str">
        <f t="shared" si="12"/>
        <v>3000/170Penalties and interest - SARS</v>
      </c>
      <c r="N125" s="68"/>
      <c r="P125" s="69"/>
      <c r="Q125" s="54"/>
      <c r="R125" s="30"/>
    </row>
    <row r="126" spans="1:18">
      <c r="A126" s="322"/>
      <c r="B126" s="57" t="s">
        <v>260</v>
      </c>
      <c r="C126" s="364"/>
      <c r="D126" s="338"/>
      <c r="E126" s="338"/>
      <c r="F126" s="77"/>
      <c r="G126" s="50">
        <f>SUMIF(JournalsA!D$14:D$920,TrialBalanceA!M126,JournalsA!J$14:J$920)+SUMIF(JournalsA!E$14:E$920,TrialBalanceA!M126,JournalsA!J$14:J$920)</f>
        <v>0</v>
      </c>
      <c r="H126" s="373"/>
      <c r="I126" s="374">
        <f t="shared" si="13"/>
        <v>0</v>
      </c>
      <c r="J126" s="73"/>
      <c r="K126" s="51">
        <f t="shared" si="11"/>
        <v>0</v>
      </c>
      <c r="M126" s="173" t="str">
        <f t="shared" si="12"/>
        <v>3000/180</v>
      </c>
      <c r="N126" s="68"/>
      <c r="P126" s="69"/>
      <c r="Q126" s="54"/>
      <c r="R126" s="30"/>
    </row>
    <row r="127" spans="1:18">
      <c r="A127" s="322"/>
      <c r="B127" s="57" t="s">
        <v>261</v>
      </c>
      <c r="C127" s="364"/>
      <c r="D127" s="338"/>
      <c r="E127" s="338"/>
      <c r="F127" s="77"/>
      <c r="G127" s="50">
        <f>SUMIF(JournalsA!D$14:D$920,TrialBalanceA!M127,JournalsA!J$14:J$920)+SUMIF(JournalsA!E$14:E$920,TrialBalanceA!M127,JournalsA!J$14:J$920)</f>
        <v>0</v>
      </c>
      <c r="H127" s="373"/>
      <c r="I127" s="374">
        <f t="shared" si="13"/>
        <v>0</v>
      </c>
      <c r="J127" s="73"/>
      <c r="K127" s="51">
        <f t="shared" si="11"/>
        <v>0</v>
      </c>
      <c r="M127" s="173" t="str">
        <f t="shared" si="12"/>
        <v>3000/190</v>
      </c>
      <c r="N127" s="68"/>
      <c r="P127" s="69"/>
      <c r="Q127" s="54"/>
      <c r="R127" s="30"/>
    </row>
    <row r="128" spans="1:18">
      <c r="A128" s="322"/>
      <c r="B128" s="57" t="s">
        <v>262</v>
      </c>
      <c r="C128" s="365"/>
      <c r="D128" s="338"/>
      <c r="E128" s="338"/>
      <c r="F128" s="77"/>
      <c r="G128" s="50">
        <f>SUMIF(JournalsA!D$14:D$920,TrialBalanceA!M128,JournalsA!J$14:J$920)+SUMIF(JournalsA!E$14:E$920,TrialBalanceA!M128,JournalsA!J$14:J$920)</f>
        <v>0</v>
      </c>
      <c r="H128" s="373"/>
      <c r="I128" s="374">
        <f t="shared" si="13"/>
        <v>0</v>
      </c>
      <c r="J128" s="73"/>
      <c r="K128" s="51">
        <f t="shared" si="11"/>
        <v>0</v>
      </c>
      <c r="M128" s="173" t="str">
        <f t="shared" si="12"/>
        <v>3000/200</v>
      </c>
      <c r="N128" s="68"/>
      <c r="P128" s="69"/>
      <c r="Q128" s="54"/>
      <c r="R128" s="30"/>
    </row>
    <row r="129" spans="1:18">
      <c r="A129" s="322"/>
      <c r="B129" s="57" t="s">
        <v>263</v>
      </c>
      <c r="C129" s="365"/>
      <c r="D129" s="338"/>
      <c r="E129" s="338"/>
      <c r="F129" s="77"/>
      <c r="G129" s="50">
        <f>SUMIF(JournalsA!D$14:D$920,TrialBalanceA!M129,JournalsA!J$14:J$920)+SUMIF(JournalsA!E$14:E$920,TrialBalanceA!M129,JournalsA!J$14:J$920)</f>
        <v>0</v>
      </c>
      <c r="H129" s="373"/>
      <c r="I129" s="374">
        <f t="shared" si="13"/>
        <v>0</v>
      </c>
      <c r="J129" s="73"/>
      <c r="K129" s="51">
        <f t="shared" si="11"/>
        <v>0</v>
      </c>
      <c r="M129" s="173" t="str">
        <f t="shared" si="12"/>
        <v>3000/210</v>
      </c>
      <c r="N129" s="68"/>
      <c r="P129" s="69"/>
      <c r="Q129" s="54"/>
      <c r="R129" s="30"/>
    </row>
    <row r="130" spans="1:18">
      <c r="A130" s="322"/>
      <c r="B130" s="57" t="s">
        <v>264</v>
      </c>
      <c r="C130" s="365"/>
      <c r="D130" s="338"/>
      <c r="E130" s="338"/>
      <c r="F130" s="77"/>
      <c r="G130" s="50">
        <f>SUMIF(JournalsA!D$14:D$920,TrialBalanceA!M130,JournalsA!J$14:J$920)+SUMIF(JournalsA!E$14:E$920,TrialBalanceA!M130,JournalsA!J$14:J$920)</f>
        <v>0</v>
      </c>
      <c r="H130" s="373"/>
      <c r="I130" s="374">
        <f t="shared" si="13"/>
        <v>0</v>
      </c>
      <c r="J130" s="73"/>
      <c r="K130" s="51">
        <f t="shared" si="11"/>
        <v>0</v>
      </c>
      <c r="M130" s="173" t="str">
        <f t="shared" si="12"/>
        <v>3000/220</v>
      </c>
      <c r="N130" s="68"/>
      <c r="P130" s="69"/>
      <c r="Q130" s="54"/>
      <c r="R130" s="30"/>
    </row>
    <row r="131" spans="1:18">
      <c r="A131" s="322"/>
      <c r="B131" s="99" t="s">
        <v>453</v>
      </c>
      <c r="C131" s="365"/>
      <c r="D131" s="338"/>
      <c r="E131" s="338"/>
      <c r="F131" s="77"/>
      <c r="G131" s="50">
        <f>SUMIF(JournalsA!D$14:D$920,TrialBalanceA!M131,JournalsA!J$14:J$920)+SUMIF(JournalsA!E$14:E$920,TrialBalanceA!M131,JournalsA!J$14:J$920)</f>
        <v>0</v>
      </c>
      <c r="H131" s="373"/>
      <c r="I131" s="374">
        <f t="shared" si="13"/>
        <v>0</v>
      </c>
      <c r="J131" s="73"/>
      <c r="K131" s="51">
        <f t="shared" si="11"/>
        <v>0</v>
      </c>
      <c r="M131" s="173" t="str">
        <f t="shared" si="12"/>
        <v>3000/230</v>
      </c>
      <c r="N131" s="68"/>
      <c r="P131" s="69"/>
      <c r="Q131" s="54"/>
      <c r="R131" s="30"/>
    </row>
    <row r="132" spans="1:18">
      <c r="A132" s="322"/>
      <c r="B132" s="99" t="s">
        <v>454</v>
      </c>
      <c r="C132" s="365"/>
      <c r="D132" s="338"/>
      <c r="E132" s="338"/>
      <c r="F132" s="77"/>
      <c r="G132" s="50">
        <f>SUMIF(JournalsA!D$14:D$920,TrialBalanceA!M132,JournalsA!J$14:J$920)+SUMIF(JournalsA!E$14:E$920,TrialBalanceA!M132,JournalsA!J$14:J$920)</f>
        <v>0</v>
      </c>
      <c r="H132" s="373"/>
      <c r="I132" s="374">
        <f t="shared" ref="I132:I153" si="17">ROUND(D132-E132+G132+F132,0)</f>
        <v>0</v>
      </c>
      <c r="J132" s="73"/>
      <c r="K132" s="51">
        <f t="shared" si="11"/>
        <v>0</v>
      </c>
      <c r="M132" s="173" t="str">
        <f t="shared" si="12"/>
        <v>3000/240</v>
      </c>
      <c r="N132" s="68"/>
      <c r="P132" s="69"/>
      <c r="Q132" s="54"/>
      <c r="R132" s="30"/>
    </row>
    <row r="133" spans="1:18">
      <c r="A133" s="322"/>
      <c r="B133" s="99" t="s">
        <v>455</v>
      </c>
      <c r="C133" s="365"/>
      <c r="D133" s="338"/>
      <c r="E133" s="338"/>
      <c r="F133" s="77"/>
      <c r="G133" s="50">
        <f>SUMIF(JournalsA!D$14:D$920,TrialBalanceA!M133,JournalsA!J$14:J$920)+SUMIF(JournalsA!E$14:E$920,TrialBalanceA!M133,JournalsA!J$14:J$920)</f>
        <v>0</v>
      </c>
      <c r="H133" s="373"/>
      <c r="I133" s="374">
        <f t="shared" si="17"/>
        <v>0</v>
      </c>
      <c r="J133" s="73"/>
      <c r="K133" s="51">
        <f t="shared" si="11"/>
        <v>0</v>
      </c>
      <c r="M133" s="173" t="str">
        <f t="shared" si="12"/>
        <v>3000/250</v>
      </c>
      <c r="N133" s="68"/>
      <c r="P133" s="69"/>
      <c r="Q133" s="54"/>
      <c r="R133" s="30"/>
    </row>
    <row r="134" spans="1:18">
      <c r="A134" s="322"/>
      <c r="B134" s="99" t="s">
        <v>456</v>
      </c>
      <c r="C134" s="365"/>
      <c r="D134" s="338"/>
      <c r="E134" s="338"/>
      <c r="F134" s="77"/>
      <c r="G134" s="50">
        <f>SUMIF(JournalsA!D$14:D$920,TrialBalanceA!M134,JournalsA!J$14:J$920)+SUMIF(JournalsA!E$14:E$920,TrialBalanceA!M134,JournalsA!J$14:J$920)</f>
        <v>0</v>
      </c>
      <c r="H134" s="373"/>
      <c r="I134" s="374">
        <f t="shared" si="17"/>
        <v>0</v>
      </c>
      <c r="J134" s="73"/>
      <c r="K134" s="51">
        <f t="shared" ref="K134:K185" si="18">ROUND(SUM(A134),0)</f>
        <v>0</v>
      </c>
      <c r="M134" s="173" t="str">
        <f t="shared" ref="M134:M185" si="19">CONCATENATE(B134,C134)</f>
        <v>3000/260</v>
      </c>
      <c r="N134" s="68"/>
      <c r="P134" s="69"/>
      <c r="Q134" s="54"/>
      <c r="R134" s="30"/>
    </row>
    <row r="135" spans="1:18">
      <c r="A135" s="322"/>
      <c r="B135" s="99" t="s">
        <v>457</v>
      </c>
      <c r="C135" s="327" t="s">
        <v>571</v>
      </c>
      <c r="D135" s="338"/>
      <c r="E135" s="338"/>
      <c r="F135" s="77"/>
      <c r="G135" s="50">
        <f>SUMIF(JournalsA!D$14:D$920,TrialBalanceA!M135,JournalsA!J$14:J$920)+SUMIF(JournalsA!E$14:E$920,TrialBalanceA!M135,JournalsA!J$14:J$920)</f>
        <v>0</v>
      </c>
      <c r="H135" s="373"/>
      <c r="I135" s="374">
        <f t="shared" si="17"/>
        <v>0</v>
      </c>
      <c r="J135" s="73"/>
      <c r="K135" s="51">
        <f t="shared" si="18"/>
        <v>0</v>
      </c>
      <c r="M135" s="173" t="str">
        <f t="shared" si="19"/>
        <v>3000/270Amortisation of prepaid lease agreement</v>
      </c>
      <c r="N135" s="68"/>
      <c r="P135" s="69"/>
      <c r="Q135" s="54"/>
      <c r="R135" s="30"/>
    </row>
    <row r="136" spans="1:18">
      <c r="A136" s="322"/>
      <c r="B136" s="99" t="s">
        <v>912</v>
      </c>
      <c r="C136" s="327" t="s">
        <v>913</v>
      </c>
      <c r="D136" s="338"/>
      <c r="E136" s="338"/>
      <c r="F136" s="77"/>
      <c r="G136" s="50">
        <f>SUMIF(JournalsA!D$14:D$920,TrialBalanceA!M136,JournalsA!J$14:J$920)+SUMIF(JournalsA!E$14:E$920,TrialBalanceA!M136,JournalsA!J$14:J$920)</f>
        <v>0</v>
      </c>
      <c r="H136" s="373"/>
      <c r="I136" s="374">
        <f t="shared" ref="I136:I137" si="20">ROUND(D136-E136+G136+F136,0)</f>
        <v>0</v>
      </c>
      <c r="J136" s="73"/>
      <c r="K136" s="51">
        <f t="shared" ref="K136:K137" si="21">ROUND(SUM(A136),0)</f>
        <v>0</v>
      </c>
      <c r="M136" s="173" t="str">
        <f t="shared" ref="M136:M137" si="22">CONCATENATE(B136,C136)</f>
        <v>3000/280Amortisation of goodwill</v>
      </c>
      <c r="N136" s="68"/>
      <c r="P136" s="69"/>
      <c r="Q136" s="54"/>
      <c r="R136" s="30"/>
    </row>
    <row r="137" spans="1:18">
      <c r="A137" s="322"/>
      <c r="B137" s="99" t="s">
        <v>914</v>
      </c>
      <c r="C137" s="327" t="s">
        <v>915</v>
      </c>
      <c r="D137" s="338"/>
      <c r="E137" s="338"/>
      <c r="F137" s="77"/>
      <c r="G137" s="50">
        <f>SUMIF(JournalsA!D$14:D$920,TrialBalanceA!M137,JournalsA!J$14:J$920)+SUMIF(JournalsA!E$14:E$920,TrialBalanceA!M137,JournalsA!J$14:J$920)</f>
        <v>0</v>
      </c>
      <c r="H137" s="373"/>
      <c r="I137" s="374">
        <f t="shared" si="20"/>
        <v>0</v>
      </c>
      <c r="J137" s="73"/>
      <c r="K137" s="51">
        <f t="shared" si="21"/>
        <v>0</v>
      </c>
      <c r="M137" s="173" t="str">
        <f t="shared" si="22"/>
        <v>3000/290Impairment losses</v>
      </c>
      <c r="N137" s="68"/>
      <c r="P137" s="69"/>
      <c r="Q137" s="54"/>
      <c r="R137" s="30"/>
    </row>
    <row r="138" spans="1:18">
      <c r="A138" s="322"/>
      <c r="B138" s="57" t="s">
        <v>285</v>
      </c>
      <c r="C138" s="326" t="s">
        <v>115</v>
      </c>
      <c r="D138" s="337"/>
      <c r="E138" s="338"/>
      <c r="F138" s="77"/>
      <c r="G138" s="50">
        <f>SUMIF(JournalsA!D$14:D$920,TrialBalanceA!M138,JournalsA!J$14:J$920)+SUMIF(JournalsA!E$14:E$920,TrialBalanceA!M138,JournalsA!J$14:J$920)</f>
        <v>0</v>
      </c>
      <c r="H138" s="373"/>
      <c r="I138" s="374">
        <f t="shared" si="17"/>
        <v>0</v>
      </c>
      <c r="J138" s="73"/>
      <c r="K138" s="51">
        <f t="shared" si="18"/>
        <v>0</v>
      </c>
      <c r="M138" s="173" t="str">
        <f t="shared" si="19"/>
        <v>4700/000FINANCE COSTS</v>
      </c>
      <c r="N138" s="68"/>
      <c r="P138" s="69"/>
      <c r="Q138" s="54"/>
      <c r="R138" s="30"/>
    </row>
    <row r="139" spans="1:18">
      <c r="A139" s="322"/>
      <c r="B139" s="57" t="s">
        <v>286</v>
      </c>
      <c r="C139" s="326" t="s">
        <v>533</v>
      </c>
      <c r="D139" s="337"/>
      <c r="E139" s="338"/>
      <c r="F139" s="77"/>
      <c r="G139" s="50">
        <f>SUMIF(JournalsA!D$14:D$920,TrialBalanceA!M139,JournalsA!J$14:J$920)+SUMIF(JournalsA!E$14:E$920,TrialBalanceA!M139,JournalsA!J$14:J$920)</f>
        <v>0</v>
      </c>
      <c r="H139" s="373"/>
      <c r="I139" s="374">
        <f t="shared" si="17"/>
        <v>0</v>
      </c>
      <c r="J139" s="73"/>
      <c r="K139" s="51">
        <f t="shared" si="18"/>
        <v>0</v>
      </c>
      <c r="M139" s="173" t="str">
        <f t="shared" si="19"/>
        <v>4700/010Interest paid--------------------------------</v>
      </c>
      <c r="N139" s="68"/>
      <c r="P139" s="69"/>
      <c r="Q139" s="54"/>
      <c r="R139" s="30"/>
    </row>
    <row r="140" spans="1:18">
      <c r="A140" s="322"/>
      <c r="B140" s="57" t="s">
        <v>287</v>
      </c>
      <c r="C140" s="364"/>
      <c r="D140" s="337"/>
      <c r="E140" s="338"/>
      <c r="F140" s="77"/>
      <c r="G140" s="50">
        <f>SUMIF(JournalsA!D$14:D$920,TrialBalanceA!M140,JournalsA!J$14:J$920)+SUMIF(JournalsA!E$14:E$920,TrialBalanceA!M140,JournalsA!J$14:J$920)</f>
        <v>0</v>
      </c>
      <c r="H140" s="373"/>
      <c r="I140" s="374">
        <f t="shared" si="17"/>
        <v>0</v>
      </c>
      <c r="J140" s="73"/>
      <c r="K140" s="51">
        <f t="shared" si="18"/>
        <v>0</v>
      </c>
      <c r="M140" s="173" t="str">
        <f t="shared" si="19"/>
        <v>4700/011</v>
      </c>
      <c r="N140" s="68"/>
      <c r="P140" s="69"/>
      <c r="Q140" s="54"/>
      <c r="R140" s="30"/>
    </row>
    <row r="141" spans="1:18">
      <c r="A141" s="322"/>
      <c r="B141" s="57" t="s">
        <v>288</v>
      </c>
      <c r="C141" s="365"/>
      <c r="D141" s="337"/>
      <c r="E141" s="338"/>
      <c r="F141" s="77"/>
      <c r="G141" s="50">
        <f>SUMIF(JournalsA!D$14:D$920,TrialBalanceA!M141,JournalsA!J$14:J$920)+SUMIF(JournalsA!E$14:E$920,TrialBalanceA!M141,JournalsA!J$14:J$920)</f>
        <v>0</v>
      </c>
      <c r="H141" s="373"/>
      <c r="I141" s="374">
        <f t="shared" si="17"/>
        <v>0</v>
      </c>
      <c r="J141" s="73"/>
      <c r="K141" s="51">
        <f t="shared" si="18"/>
        <v>0</v>
      </c>
      <c r="M141" s="173" t="str">
        <f t="shared" si="19"/>
        <v>4700/012</v>
      </c>
      <c r="N141" s="68"/>
      <c r="P141" s="69"/>
      <c r="Q141" s="54"/>
      <c r="R141" s="30"/>
    </row>
    <row r="142" spans="1:18">
      <c r="A142" s="322"/>
      <c r="B142" s="57" t="s">
        <v>289</v>
      </c>
      <c r="C142" s="365"/>
      <c r="D142" s="337"/>
      <c r="E142" s="338"/>
      <c r="F142" s="77"/>
      <c r="G142" s="50">
        <f>SUMIF(JournalsA!D$14:D$920,TrialBalanceA!M142,JournalsA!J$14:J$920)+SUMIF(JournalsA!E$14:E$920,TrialBalanceA!M142,JournalsA!J$14:J$920)</f>
        <v>0</v>
      </c>
      <c r="H142" s="373"/>
      <c r="I142" s="374">
        <f t="shared" si="17"/>
        <v>0</v>
      </c>
      <c r="J142" s="73"/>
      <c r="K142" s="51">
        <f t="shared" si="18"/>
        <v>0</v>
      </c>
      <c r="M142" s="173" t="str">
        <f t="shared" si="19"/>
        <v>4700/013</v>
      </c>
      <c r="N142" s="68"/>
      <c r="P142" s="69"/>
      <c r="Q142" s="54"/>
      <c r="R142" s="30"/>
    </row>
    <row r="143" spans="1:18">
      <c r="A143" s="322"/>
      <c r="B143" s="57" t="s">
        <v>290</v>
      </c>
      <c r="C143" s="365"/>
      <c r="D143" s="337"/>
      <c r="E143" s="338"/>
      <c r="F143" s="77"/>
      <c r="G143" s="50">
        <f>SUMIF(JournalsA!D$14:D$920,TrialBalanceA!M143,JournalsA!J$14:J$920)+SUMIF(JournalsA!E$14:E$920,TrialBalanceA!M143,JournalsA!J$14:J$920)</f>
        <v>0</v>
      </c>
      <c r="H143" s="373"/>
      <c r="I143" s="374">
        <f t="shared" si="17"/>
        <v>0</v>
      </c>
      <c r="J143" s="73"/>
      <c r="K143" s="51">
        <f t="shared" si="18"/>
        <v>0</v>
      </c>
      <c r="M143" s="173" t="str">
        <f t="shared" si="19"/>
        <v>4700/014</v>
      </c>
      <c r="N143" s="68"/>
      <c r="P143" s="69"/>
      <c r="Q143" s="54"/>
      <c r="R143" s="30"/>
    </row>
    <row r="144" spans="1:18">
      <c r="A144" s="322"/>
      <c r="B144" s="57" t="s">
        <v>435</v>
      </c>
      <c r="C144" s="365"/>
      <c r="D144" s="337"/>
      <c r="E144" s="338"/>
      <c r="F144" s="77"/>
      <c r="G144" s="50">
        <f>SUMIF(JournalsA!D$14:D$920,TrialBalanceA!M144,JournalsA!J$14:J$920)+SUMIF(JournalsA!E$14:E$920,TrialBalanceA!M144,JournalsA!J$14:J$920)</f>
        <v>0</v>
      </c>
      <c r="H144" s="373"/>
      <c r="I144" s="374">
        <f t="shared" si="17"/>
        <v>0</v>
      </c>
      <c r="J144" s="73"/>
      <c r="K144" s="51">
        <f t="shared" si="18"/>
        <v>0</v>
      </c>
      <c r="M144" s="173" t="str">
        <f t="shared" si="19"/>
        <v>4700/015</v>
      </c>
      <c r="N144" s="68"/>
      <c r="P144" s="69"/>
      <c r="Q144" s="54"/>
      <c r="R144" s="30"/>
    </row>
    <row r="145" spans="1:18">
      <c r="A145" s="322"/>
      <c r="B145" s="57" t="s">
        <v>441</v>
      </c>
      <c r="C145" s="365"/>
      <c r="D145" s="337"/>
      <c r="E145" s="338"/>
      <c r="F145" s="77"/>
      <c r="G145" s="50">
        <f>SUMIF(JournalsA!D$14:D$920,TrialBalanceA!M145,JournalsA!J$14:J$920)+SUMIF(JournalsA!E$14:E$920,TrialBalanceA!M145,JournalsA!J$14:J$920)</f>
        <v>0</v>
      </c>
      <c r="H145" s="373"/>
      <c r="I145" s="374">
        <f t="shared" si="17"/>
        <v>0</v>
      </c>
      <c r="J145" s="73"/>
      <c r="K145" s="51">
        <f t="shared" si="18"/>
        <v>0</v>
      </c>
      <c r="M145" s="173" t="str">
        <f t="shared" si="19"/>
        <v>4700/016</v>
      </c>
      <c r="N145" s="68"/>
      <c r="P145" s="69"/>
      <c r="Q145" s="54"/>
      <c r="R145" s="30"/>
    </row>
    <row r="146" spans="1:18">
      <c r="A146" s="322"/>
      <c r="B146" s="99" t="s">
        <v>487</v>
      </c>
      <c r="C146" s="365"/>
      <c r="D146" s="337"/>
      <c r="E146" s="338"/>
      <c r="F146" s="77"/>
      <c r="G146" s="50">
        <f>SUMIF(JournalsA!D$14:D$920,TrialBalanceA!M146,JournalsA!J$14:J$920)+SUMIF(JournalsA!E$14:E$920,TrialBalanceA!M146,JournalsA!J$14:J$920)</f>
        <v>0</v>
      </c>
      <c r="H146" s="373"/>
      <c r="I146" s="374">
        <f t="shared" ref="I146:I148" si="23">ROUND(D146-E146+G146+F146,0)</f>
        <v>0</v>
      </c>
      <c r="J146" s="73"/>
      <c r="K146" s="51">
        <f t="shared" ref="K146:K148" si="24">ROUND(SUM(A146),0)</f>
        <v>0</v>
      </c>
      <c r="M146" s="173" t="str">
        <f t="shared" ref="M146:M148" si="25">CONCATENATE(B146,C146)</f>
        <v>4700/017</v>
      </c>
      <c r="N146" s="68"/>
      <c r="P146" s="69"/>
      <c r="Q146" s="54"/>
      <c r="R146" s="30"/>
    </row>
    <row r="147" spans="1:18">
      <c r="A147" s="322"/>
      <c r="B147" s="99" t="s">
        <v>574</v>
      </c>
      <c r="C147" s="365"/>
      <c r="D147" s="337"/>
      <c r="E147" s="338"/>
      <c r="F147" s="77"/>
      <c r="G147" s="50">
        <f>SUMIF(JournalsA!D$14:D$920,TrialBalanceA!M147,JournalsA!J$14:J$920)+SUMIF(JournalsA!E$14:E$920,TrialBalanceA!M147,JournalsA!J$14:J$920)</f>
        <v>0</v>
      </c>
      <c r="H147" s="373"/>
      <c r="I147" s="374">
        <f t="shared" si="23"/>
        <v>0</v>
      </c>
      <c r="J147" s="73"/>
      <c r="K147" s="51">
        <f t="shared" si="24"/>
        <v>0</v>
      </c>
      <c r="M147" s="173" t="str">
        <f t="shared" si="25"/>
        <v>4700/018</v>
      </c>
      <c r="N147" s="68"/>
      <c r="P147" s="69"/>
      <c r="Q147" s="54"/>
      <c r="R147" s="30"/>
    </row>
    <row r="148" spans="1:18">
      <c r="A148" s="322"/>
      <c r="B148" s="99" t="s">
        <v>575</v>
      </c>
      <c r="C148" s="365"/>
      <c r="D148" s="337"/>
      <c r="E148" s="338"/>
      <c r="F148" s="77"/>
      <c r="G148" s="50">
        <f>SUMIF(JournalsA!D$14:D$920,TrialBalanceA!M148,JournalsA!J$14:J$920)+SUMIF(JournalsA!E$14:E$920,TrialBalanceA!M148,JournalsA!J$14:J$920)</f>
        <v>0</v>
      </c>
      <c r="H148" s="373"/>
      <c r="I148" s="374">
        <f t="shared" si="23"/>
        <v>0</v>
      </c>
      <c r="J148" s="73"/>
      <c r="K148" s="51">
        <f t="shared" si="24"/>
        <v>0</v>
      </c>
      <c r="M148" s="173" t="str">
        <f t="shared" si="25"/>
        <v>4700/019</v>
      </c>
      <c r="N148" s="68"/>
      <c r="P148" s="69"/>
      <c r="Q148" s="54"/>
      <c r="R148" s="30"/>
    </row>
    <row r="149" spans="1:18">
      <c r="A149" s="322"/>
      <c r="B149" s="99" t="s">
        <v>291</v>
      </c>
      <c r="C149" s="365"/>
      <c r="D149" s="337"/>
      <c r="E149" s="338"/>
      <c r="F149" s="77"/>
      <c r="G149" s="50">
        <f>SUMIF(JournalsA!D$14:D$920,TrialBalanceA!M149,JournalsA!J$14:J$920)+SUMIF(JournalsA!E$14:E$920,TrialBalanceA!M149,JournalsA!J$14:J$920)</f>
        <v>0</v>
      </c>
      <c r="H149" s="373"/>
      <c r="I149" s="374">
        <f t="shared" si="17"/>
        <v>0</v>
      </c>
      <c r="J149" s="73"/>
      <c r="K149" s="51">
        <f t="shared" si="18"/>
        <v>0</v>
      </c>
      <c r="M149" s="173" t="str">
        <f t="shared" si="19"/>
        <v>4700/020</v>
      </c>
      <c r="N149" s="68"/>
      <c r="P149" s="69"/>
      <c r="Q149" s="54"/>
      <c r="R149" s="30"/>
    </row>
    <row r="150" spans="1:18">
      <c r="A150" s="322"/>
      <c r="B150" s="99" t="s">
        <v>576</v>
      </c>
      <c r="C150" s="324" t="str">
        <f>CONCATENATE("Finance leases - ",Criteria!H14)</f>
        <v>Finance leases - Seafront Restaurant</v>
      </c>
      <c r="D150" s="337"/>
      <c r="E150" s="338"/>
      <c r="F150" s="77"/>
      <c r="G150" s="50">
        <f>SUMIF(JournalsA!D$14:D$920,TrialBalanceA!M150,JournalsA!J$14:J$920)+SUMIF(JournalsA!E$14:E$920,TrialBalanceA!M150,JournalsA!J$14:J$920)</f>
        <v>0</v>
      </c>
      <c r="H150" s="373"/>
      <c r="I150" s="374">
        <f t="shared" si="17"/>
        <v>0</v>
      </c>
      <c r="J150" s="73"/>
      <c r="K150" s="51">
        <f t="shared" si="18"/>
        <v>0</v>
      </c>
      <c r="M150" s="173" t="str">
        <f t="shared" si="19"/>
        <v>4700/021Finance leases - Seafront Restaurant</v>
      </c>
      <c r="N150" s="68"/>
      <c r="P150" s="69"/>
      <c r="Q150" s="54"/>
      <c r="R150" s="30"/>
    </row>
    <row r="151" spans="1:18">
      <c r="A151" s="322"/>
      <c r="B151" s="57" t="s">
        <v>220</v>
      </c>
      <c r="C151" s="324"/>
      <c r="D151" s="369"/>
      <c r="E151" s="363"/>
      <c r="F151" s="77"/>
      <c r="G151" s="50"/>
      <c r="H151" s="373"/>
      <c r="I151" s="374">
        <f t="shared" si="17"/>
        <v>0</v>
      </c>
      <c r="J151" s="73"/>
      <c r="K151" s="51">
        <f t="shared" si="18"/>
        <v>0</v>
      </c>
      <c r="M151" s="173" t="str">
        <f t="shared" si="19"/>
        <v/>
      </c>
      <c r="N151" s="68"/>
      <c r="P151" s="69"/>
      <c r="Q151" s="54"/>
      <c r="R151" s="30"/>
    </row>
    <row r="152" spans="1:18">
      <c r="A152" s="322"/>
      <c r="B152" s="57" t="s">
        <v>220</v>
      </c>
      <c r="C152" s="327" t="str">
        <f>CONCATENATE("CUMMULATIVE (PROFIT)/LOSS ",K1)</f>
        <v>CUMMULATIVE (PROFIT)/LOSS 2025</v>
      </c>
      <c r="D152" s="369"/>
      <c r="E152" s="363"/>
      <c r="F152" s="77">
        <f>SUM(K5:K150)+K152</f>
        <v>0</v>
      </c>
      <c r="G152" s="50"/>
      <c r="H152" s="373"/>
      <c r="I152" s="375">
        <f>F152</f>
        <v>0</v>
      </c>
      <c r="J152" s="73"/>
      <c r="K152" s="51">
        <f t="shared" si="18"/>
        <v>0</v>
      </c>
      <c r="M152" s="173" t="str">
        <f t="shared" si="19"/>
        <v>CUMMULATIVE (PROFIT)/LOSS 2025</v>
      </c>
      <c r="N152" s="68"/>
      <c r="P152" s="69"/>
      <c r="Q152" s="54"/>
      <c r="R152" s="30"/>
    </row>
    <row r="153" spans="1:18">
      <c r="A153" s="322"/>
      <c r="B153" s="57" t="s">
        <v>220</v>
      </c>
      <c r="C153" s="324"/>
      <c r="D153" s="369"/>
      <c r="E153" s="363"/>
      <c r="F153" s="77"/>
      <c r="G153" s="50"/>
      <c r="H153" s="373"/>
      <c r="I153" s="374">
        <f t="shared" si="17"/>
        <v>0</v>
      </c>
      <c r="J153" s="73"/>
      <c r="K153" s="51">
        <f t="shared" si="18"/>
        <v>0</v>
      </c>
      <c r="M153" s="173" t="str">
        <f t="shared" si="19"/>
        <v/>
      </c>
      <c r="N153" s="68"/>
      <c r="P153" s="69"/>
      <c r="Q153" s="54"/>
      <c r="R153" s="30"/>
    </row>
    <row r="154" spans="1:18">
      <c r="A154" s="322"/>
      <c r="B154" s="99" t="s">
        <v>562</v>
      </c>
      <c r="C154" s="329" t="s">
        <v>685</v>
      </c>
      <c r="D154" s="357"/>
      <c r="E154" s="363"/>
      <c r="F154" s="77"/>
      <c r="G154" s="50">
        <f>SUMIF(JournalsA!D$14:D$920,TrialBalanceA!M154,JournalsA!J$14:J$920)+SUMIF(JournalsA!E$14:E$920,TrialBalanceA!M154,JournalsA!J$14:J$920)</f>
        <v>0</v>
      </c>
      <c r="H154" s="373"/>
      <c r="I154" s="374">
        <f t="shared" ref="I154:I162" si="26">ROUND(D154-E154+G154+F154,0)</f>
        <v>0</v>
      </c>
      <c r="J154" s="73"/>
      <c r="K154" s="51">
        <f t="shared" ref="K154:K162" si="27">ROUND(SUM(A154),0)</f>
        <v>0</v>
      </c>
      <c r="M154" s="173" t="str">
        <f t="shared" ref="M154:M162" si="28">CONCATENATE(B154,C154)</f>
        <v>5420/000PARTNERS CAPITAL ACCOUNTS</v>
      </c>
      <c r="N154" s="68"/>
      <c r="P154" s="69"/>
      <c r="Q154" s="54"/>
      <c r="R154" s="30"/>
    </row>
    <row r="155" spans="1:18">
      <c r="A155" s="322"/>
      <c r="B155" s="99" t="s">
        <v>563</v>
      </c>
      <c r="C155" s="325" t="str">
        <f>TrialBalance!C155</f>
        <v>A Individual - balance b/fwd</v>
      </c>
      <c r="D155" s="363"/>
      <c r="E155" s="363"/>
      <c r="F155" s="77">
        <f>SUM(K155:K156)</f>
        <v>0</v>
      </c>
      <c r="G155" s="50">
        <f>SUMIF(JournalsA!D$14:D$920,TrialBalanceA!M155,JournalsA!J$14:J$920)+SUMIF(JournalsA!E$14:E$920,TrialBalanceA!M155,JournalsA!J$14:J$920)</f>
        <v>0</v>
      </c>
      <c r="H155" s="373"/>
      <c r="I155" s="374">
        <f t="shared" si="26"/>
        <v>0</v>
      </c>
      <c r="J155" s="73"/>
      <c r="K155" s="51">
        <f t="shared" si="27"/>
        <v>0</v>
      </c>
      <c r="M155" s="173" t="str">
        <f t="shared" si="28"/>
        <v>5420/010A Individual - balance b/fwd</v>
      </c>
      <c r="N155" s="68"/>
      <c r="P155" s="69"/>
      <c r="Q155" s="54"/>
      <c r="R155" s="30"/>
    </row>
    <row r="156" spans="1:18">
      <c r="A156" s="322"/>
      <c r="B156" s="99" t="s">
        <v>564</v>
      </c>
      <c r="C156" s="325" t="str">
        <f>TrialBalance!C156</f>
        <v>A Individual - Profits distributed</v>
      </c>
      <c r="D156" s="363"/>
      <c r="E156" s="363"/>
      <c r="F156" s="77"/>
      <c r="G156" s="50">
        <f>SUMIF(JournalsA!D$14:D$920,TrialBalanceA!M156,JournalsA!J$14:J$920)+SUMIF(JournalsA!E$14:E$920,TrialBalanceA!M156,JournalsA!J$14:J$920)</f>
        <v>0</v>
      </c>
      <c r="H156" s="373"/>
      <c r="I156" s="374">
        <f t="shared" si="26"/>
        <v>0</v>
      </c>
      <c r="J156" s="73"/>
      <c r="K156" s="51">
        <f t="shared" si="27"/>
        <v>0</v>
      </c>
      <c r="M156" s="173" t="str">
        <f t="shared" si="28"/>
        <v>5420/012A Individual - Profits distributed</v>
      </c>
      <c r="N156" s="68"/>
      <c r="P156" s="69"/>
      <c r="Q156" s="54"/>
      <c r="R156" s="30"/>
    </row>
    <row r="157" spans="1:18">
      <c r="A157" s="322"/>
      <c r="B157" s="99" t="s">
        <v>565</v>
      </c>
      <c r="C157" s="325" t="str">
        <f>TrialBalance!C157</f>
        <v>B Individual - balance b/fwd</v>
      </c>
      <c r="D157" s="363"/>
      <c r="E157" s="363"/>
      <c r="F157" s="77">
        <f>SUM(K157:K158)</f>
        <v>0</v>
      </c>
      <c r="G157" s="50">
        <f>SUMIF(JournalsA!D$14:D$920,TrialBalanceA!M157,JournalsA!J$14:J$920)+SUMIF(JournalsA!E$14:E$920,TrialBalanceA!M157,JournalsA!J$14:J$920)</f>
        <v>0</v>
      </c>
      <c r="H157" s="373"/>
      <c r="I157" s="374">
        <f t="shared" si="26"/>
        <v>0</v>
      </c>
      <c r="J157" s="73"/>
      <c r="K157" s="51">
        <f t="shared" si="27"/>
        <v>0</v>
      </c>
      <c r="M157" s="173" t="str">
        <f t="shared" si="28"/>
        <v>5420/020B Individual - balance b/fwd</v>
      </c>
      <c r="N157" s="68"/>
      <c r="P157" s="69"/>
      <c r="Q157" s="54"/>
      <c r="R157" s="30"/>
    </row>
    <row r="158" spans="1:18">
      <c r="A158" s="322"/>
      <c r="B158" s="99" t="s">
        <v>566</v>
      </c>
      <c r="C158" s="325" t="str">
        <f>TrialBalance!C158</f>
        <v>B Individual - Profits distributed</v>
      </c>
      <c r="D158" s="363"/>
      <c r="E158" s="363"/>
      <c r="F158" s="77"/>
      <c r="G158" s="50">
        <f>SUMIF(JournalsA!D$14:D$920,TrialBalanceA!M158,JournalsA!J$14:J$920)+SUMIF(JournalsA!E$14:E$920,TrialBalanceA!M158,JournalsA!J$14:J$920)</f>
        <v>0</v>
      </c>
      <c r="H158" s="373"/>
      <c r="I158" s="374">
        <f t="shared" si="26"/>
        <v>0</v>
      </c>
      <c r="J158" s="73"/>
      <c r="K158" s="51">
        <f t="shared" si="27"/>
        <v>0</v>
      </c>
      <c r="M158" s="173" t="str">
        <f t="shared" si="28"/>
        <v>5420/022B Individual - Profits distributed</v>
      </c>
      <c r="N158" s="68"/>
      <c r="P158" s="69"/>
      <c r="Q158" s="54"/>
      <c r="R158" s="30"/>
    </row>
    <row r="159" spans="1:18">
      <c r="A159" s="322"/>
      <c r="B159" s="99" t="s">
        <v>567</v>
      </c>
      <c r="C159" s="325" t="str">
        <f>TrialBalance!C159</f>
        <v>C Individual - balance b/fwd</v>
      </c>
      <c r="D159" s="363"/>
      <c r="E159" s="363"/>
      <c r="F159" s="77">
        <f>SUM(K159:K160)</f>
        <v>0</v>
      </c>
      <c r="G159" s="50">
        <f>SUMIF(JournalsA!D$14:D$920,TrialBalanceA!M159,JournalsA!J$14:J$920)+SUMIF(JournalsA!E$14:E$920,TrialBalanceA!M159,JournalsA!J$14:J$920)</f>
        <v>0</v>
      </c>
      <c r="H159" s="373"/>
      <c r="I159" s="374">
        <f t="shared" si="26"/>
        <v>0</v>
      </c>
      <c r="J159" s="73"/>
      <c r="K159" s="51">
        <f t="shared" si="27"/>
        <v>0</v>
      </c>
      <c r="M159" s="173" t="str">
        <f t="shared" si="28"/>
        <v>5420/030C Individual - balance b/fwd</v>
      </c>
      <c r="N159" s="68"/>
      <c r="P159" s="69"/>
      <c r="Q159" s="54"/>
      <c r="R159" s="30"/>
    </row>
    <row r="160" spans="1:18">
      <c r="A160" s="322"/>
      <c r="B160" s="99" t="s">
        <v>568</v>
      </c>
      <c r="C160" s="325" t="str">
        <f>TrialBalance!C160</f>
        <v>C Individual - Profits distributed</v>
      </c>
      <c r="D160" s="363"/>
      <c r="E160" s="363"/>
      <c r="F160" s="77"/>
      <c r="G160" s="50">
        <f>SUMIF(JournalsA!D$14:D$920,TrialBalanceA!M160,JournalsA!J$14:J$920)+SUMIF(JournalsA!E$14:E$920,TrialBalanceA!M160,JournalsA!J$14:J$920)</f>
        <v>0</v>
      </c>
      <c r="H160" s="373"/>
      <c r="I160" s="374">
        <f t="shared" si="26"/>
        <v>0</v>
      </c>
      <c r="J160" s="73"/>
      <c r="K160" s="51">
        <f t="shared" si="27"/>
        <v>0</v>
      </c>
      <c r="M160" s="173" t="str">
        <f t="shared" si="28"/>
        <v>5420/032C Individual - Profits distributed</v>
      </c>
      <c r="N160" s="68"/>
      <c r="P160" s="69"/>
      <c r="Q160" s="54"/>
      <c r="R160" s="30"/>
    </row>
    <row r="161" spans="1:18">
      <c r="A161" s="322"/>
      <c r="B161" s="99" t="s">
        <v>569</v>
      </c>
      <c r="C161" s="325" t="str">
        <f>TrialBalance!C161</f>
        <v>D Individual - balance b/fwd</v>
      </c>
      <c r="D161" s="363"/>
      <c r="E161" s="363"/>
      <c r="F161" s="77">
        <f>SUM(K161:K162)</f>
        <v>0</v>
      </c>
      <c r="G161" s="50">
        <f>SUMIF(JournalsA!D$14:D$920,TrialBalanceA!M161,JournalsA!J$14:J$920)+SUMIF(JournalsA!E$14:E$920,TrialBalanceA!M161,JournalsA!J$14:J$920)</f>
        <v>0</v>
      </c>
      <c r="H161" s="373"/>
      <c r="I161" s="374">
        <f t="shared" si="26"/>
        <v>0</v>
      </c>
      <c r="J161" s="73"/>
      <c r="K161" s="51">
        <f t="shared" si="27"/>
        <v>0</v>
      </c>
      <c r="M161" s="173" t="str">
        <f t="shared" si="28"/>
        <v>5420/040D Individual - balance b/fwd</v>
      </c>
      <c r="N161" s="68"/>
      <c r="P161" s="69"/>
      <c r="Q161" s="54"/>
      <c r="R161" s="30"/>
    </row>
    <row r="162" spans="1:18">
      <c r="A162" s="322"/>
      <c r="B162" s="99" t="s">
        <v>570</v>
      </c>
      <c r="C162" s="325" t="str">
        <f>TrialBalance!C162</f>
        <v>D Individual - Profits distributed</v>
      </c>
      <c r="D162" s="363"/>
      <c r="E162" s="363"/>
      <c r="F162" s="77"/>
      <c r="G162" s="50">
        <f>SUMIF(JournalsA!D$14:D$920,TrialBalanceA!M162,JournalsA!J$14:J$920)+SUMIF(JournalsA!E$14:E$920,TrialBalanceA!M162,JournalsA!J$14:J$920)</f>
        <v>0</v>
      </c>
      <c r="H162" s="373"/>
      <c r="I162" s="374">
        <f t="shared" si="26"/>
        <v>0</v>
      </c>
      <c r="J162" s="73"/>
      <c r="K162" s="51">
        <f t="shared" si="27"/>
        <v>0</v>
      </c>
      <c r="M162" s="173" t="str">
        <f t="shared" si="28"/>
        <v>5420/042D Individual - Profits distributed</v>
      </c>
      <c r="N162" s="68"/>
      <c r="P162" s="69"/>
      <c r="Q162" s="54"/>
      <c r="R162" s="30"/>
    </row>
    <row r="163" spans="1:18">
      <c r="A163" s="322"/>
      <c r="B163" s="57" t="s">
        <v>127</v>
      </c>
      <c r="C163" s="326" t="s">
        <v>128</v>
      </c>
      <c r="D163" s="370"/>
      <c r="E163" s="363"/>
      <c r="F163" s="77"/>
      <c r="G163" s="50">
        <f>SUMIF(JournalsA!D$14:D$920,TrialBalanceA!M163,JournalsA!J$14:J$920)+SUMIF(JournalsA!E$14:E$920,TrialBalanceA!M163,JournalsA!J$14:J$920)</f>
        <v>0</v>
      </c>
      <c r="H163" s="373"/>
      <c r="I163" s="374">
        <f t="shared" ref="I163:I183" si="29">ROUND(D163-E163+G163+F163,0)</f>
        <v>0</v>
      </c>
      <c r="J163" s="73"/>
      <c r="K163" s="51">
        <f t="shared" si="18"/>
        <v>0</v>
      </c>
      <c r="M163" s="173" t="str">
        <f t="shared" si="19"/>
        <v>5500/000LONG TERM  INTEREST LIABILITIES</v>
      </c>
      <c r="N163" s="68"/>
      <c r="P163" s="69"/>
      <c r="Q163" s="54"/>
      <c r="R163" s="30"/>
    </row>
    <row r="164" spans="1:18">
      <c r="A164" s="322"/>
      <c r="B164" s="57" t="s">
        <v>129</v>
      </c>
      <c r="C164" s="364">
        <f>TrialBalance!C164</f>
        <v>0</v>
      </c>
      <c r="D164" s="363"/>
      <c r="E164" s="363"/>
      <c r="F164" s="77">
        <f>K164</f>
        <v>0</v>
      </c>
      <c r="G164" s="50">
        <f>SUMIF(JournalsA!D$14:D$920,TrialBalanceA!M164,JournalsA!J$14:J$920)+SUMIF(JournalsA!E$14:E$920,TrialBalanceA!M164,JournalsA!J$14:J$920)</f>
        <v>0</v>
      </c>
      <c r="H164" s="373"/>
      <c r="I164" s="374">
        <f t="shared" si="29"/>
        <v>0</v>
      </c>
      <c r="J164" s="73"/>
      <c r="K164" s="51">
        <f t="shared" si="18"/>
        <v>0</v>
      </c>
      <c r="M164" s="173" t="str">
        <f t="shared" si="19"/>
        <v>5500/0010</v>
      </c>
      <c r="N164" s="68"/>
      <c r="P164" s="69"/>
      <c r="Q164" s="54"/>
      <c r="R164" s="30"/>
    </row>
    <row r="165" spans="1:18">
      <c r="A165" s="322"/>
      <c r="B165" s="57" t="s">
        <v>130</v>
      </c>
      <c r="C165" s="364">
        <f>TrialBalance!C165</f>
        <v>0</v>
      </c>
      <c r="D165" s="363"/>
      <c r="E165" s="363"/>
      <c r="F165" s="77">
        <f>K165</f>
        <v>0</v>
      </c>
      <c r="G165" s="50">
        <f>SUMIF(JournalsA!D$14:D$920,TrialBalanceA!M165,JournalsA!J$14:J$920)+SUMIF(JournalsA!E$14:E$920,TrialBalanceA!M165,JournalsA!J$14:J$920)</f>
        <v>0</v>
      </c>
      <c r="H165" s="373"/>
      <c r="I165" s="374">
        <f t="shared" si="29"/>
        <v>0</v>
      </c>
      <c r="J165" s="73"/>
      <c r="K165" s="51">
        <f t="shared" si="18"/>
        <v>0</v>
      </c>
      <c r="M165" s="173" t="str">
        <f t="shared" si="19"/>
        <v>5500/0020</v>
      </c>
      <c r="N165" s="68"/>
      <c r="P165" s="69"/>
      <c r="Q165" s="54"/>
      <c r="R165" s="30"/>
    </row>
    <row r="166" spans="1:18">
      <c r="A166" s="322"/>
      <c r="B166" s="57" t="s">
        <v>131</v>
      </c>
      <c r="C166" s="364">
        <f>TrialBalance!C166</f>
        <v>0</v>
      </c>
      <c r="D166" s="371"/>
      <c r="E166" s="363"/>
      <c r="F166" s="77">
        <f>K166</f>
        <v>0</v>
      </c>
      <c r="G166" s="50">
        <f>SUMIF(JournalsA!D$14:D$920,TrialBalanceA!M166,JournalsA!J$14:J$920)+SUMIF(JournalsA!E$14:E$920,TrialBalanceA!M166,JournalsA!J$14:J$920)</f>
        <v>0</v>
      </c>
      <c r="H166" s="373"/>
      <c r="I166" s="374">
        <f t="shared" si="29"/>
        <v>0</v>
      </c>
      <c r="J166" s="73"/>
      <c r="K166" s="51">
        <f t="shared" si="18"/>
        <v>0</v>
      </c>
      <c r="M166" s="173" t="str">
        <f t="shared" si="19"/>
        <v>5500/0030</v>
      </c>
      <c r="N166" s="68"/>
      <c r="P166" s="69"/>
      <c r="Q166" s="54"/>
      <c r="R166" s="30"/>
    </row>
    <row r="167" spans="1:18">
      <c r="A167" s="322"/>
      <c r="B167" s="57" t="s">
        <v>132</v>
      </c>
      <c r="C167" s="364">
        <f>TrialBalance!C167</f>
        <v>0</v>
      </c>
      <c r="D167" s="369"/>
      <c r="E167" s="363"/>
      <c r="F167" s="77">
        <f>K167</f>
        <v>0</v>
      </c>
      <c r="G167" s="50">
        <f>SUMIF(JournalsA!D$14:D$920,TrialBalanceA!M167,JournalsA!J$14:J$920)+SUMIF(JournalsA!E$14:E$920,TrialBalanceA!M167,JournalsA!J$14:J$920)</f>
        <v>0</v>
      </c>
      <c r="H167" s="373"/>
      <c r="I167" s="374">
        <f t="shared" si="29"/>
        <v>0</v>
      </c>
      <c r="J167" s="73"/>
      <c r="K167" s="51">
        <f t="shared" si="18"/>
        <v>0</v>
      </c>
      <c r="M167" s="173" t="str">
        <f t="shared" si="19"/>
        <v>5500/0040</v>
      </c>
      <c r="N167" s="68"/>
      <c r="P167" s="69"/>
      <c r="Q167" s="54"/>
      <c r="R167" s="30"/>
    </row>
    <row r="168" spans="1:18">
      <c r="A168" s="322"/>
      <c r="B168" s="57" t="s">
        <v>133</v>
      </c>
      <c r="C168" s="364">
        <f>TrialBalance!C168</f>
        <v>0</v>
      </c>
      <c r="D168" s="369"/>
      <c r="E168" s="363"/>
      <c r="F168" s="77">
        <f>K168</f>
        <v>0</v>
      </c>
      <c r="G168" s="50">
        <f>SUMIF(JournalsA!D$14:D$920,TrialBalanceA!M168,JournalsA!J$14:J$920)+SUMIF(JournalsA!E$14:E$920,TrialBalanceA!M168,JournalsA!J$14:J$920)</f>
        <v>0</v>
      </c>
      <c r="H168" s="373"/>
      <c r="I168" s="374">
        <f t="shared" si="29"/>
        <v>0</v>
      </c>
      <c r="J168" s="73"/>
      <c r="K168" s="51">
        <f t="shared" si="18"/>
        <v>0</v>
      </c>
      <c r="M168" s="173" t="str">
        <f t="shared" si="19"/>
        <v>5500/0050</v>
      </c>
      <c r="N168" s="68"/>
      <c r="P168" s="69"/>
      <c r="Q168" s="54"/>
      <c r="R168" s="30"/>
    </row>
    <row r="169" spans="1:18">
      <c r="A169" s="322"/>
      <c r="B169" s="99" t="s">
        <v>519</v>
      </c>
      <c r="C169" s="364">
        <f>TrialBalance!C169</f>
        <v>0</v>
      </c>
      <c r="D169" s="369"/>
      <c r="E169" s="363"/>
      <c r="F169" s="77">
        <f t="shared" ref="F169:F194" si="30">K169</f>
        <v>0</v>
      </c>
      <c r="G169" s="50">
        <f>SUMIF(JournalsA!D$14:D$920,TrialBalanceA!M169,JournalsA!J$14:J$920)+SUMIF(JournalsA!E$14:E$920,TrialBalanceA!M169,JournalsA!J$14:J$920)</f>
        <v>0</v>
      </c>
      <c r="H169" s="373"/>
      <c r="I169" s="374">
        <f t="shared" si="29"/>
        <v>0</v>
      </c>
      <c r="J169" s="73"/>
      <c r="K169" s="51">
        <f t="shared" si="18"/>
        <v>0</v>
      </c>
      <c r="M169" s="173" t="str">
        <f t="shared" si="19"/>
        <v>5500/0060</v>
      </c>
      <c r="N169" s="68"/>
      <c r="P169" s="69"/>
      <c r="Q169" s="54"/>
      <c r="R169" s="30"/>
    </row>
    <row r="170" spans="1:18">
      <c r="A170" s="322"/>
      <c r="B170" s="99" t="s">
        <v>520</v>
      </c>
      <c r="C170" s="364">
        <f>TrialBalance!C170</f>
        <v>0</v>
      </c>
      <c r="D170" s="369"/>
      <c r="E170" s="363"/>
      <c r="F170" s="77">
        <f t="shared" si="30"/>
        <v>0</v>
      </c>
      <c r="G170" s="50">
        <f>SUMIF(JournalsA!D$14:D$920,TrialBalanceA!M170,JournalsA!J$14:J$920)+SUMIF(JournalsA!E$14:E$920,TrialBalanceA!M170,JournalsA!J$14:J$920)</f>
        <v>0</v>
      </c>
      <c r="H170" s="373"/>
      <c r="I170" s="374">
        <f t="shared" si="29"/>
        <v>0</v>
      </c>
      <c r="J170" s="73"/>
      <c r="K170" s="51">
        <f t="shared" si="18"/>
        <v>0</v>
      </c>
      <c r="M170" s="173" t="str">
        <f t="shared" si="19"/>
        <v>5500/0070</v>
      </c>
      <c r="N170" s="68"/>
      <c r="P170" s="69"/>
      <c r="Q170" s="54"/>
      <c r="R170" s="30"/>
    </row>
    <row r="171" spans="1:18">
      <c r="A171" s="322"/>
      <c r="B171" s="99" t="s">
        <v>521</v>
      </c>
      <c r="C171" s="364">
        <f>TrialBalance!C171</f>
        <v>0</v>
      </c>
      <c r="D171" s="369"/>
      <c r="E171" s="363"/>
      <c r="F171" s="77">
        <f t="shared" si="30"/>
        <v>0</v>
      </c>
      <c r="G171" s="50">
        <f>SUMIF(JournalsA!D$14:D$920,TrialBalanceA!M171,JournalsA!J$14:J$920)+SUMIF(JournalsA!E$14:E$920,TrialBalanceA!M171,JournalsA!J$14:J$920)</f>
        <v>0</v>
      </c>
      <c r="H171" s="373"/>
      <c r="I171" s="374">
        <f t="shared" si="29"/>
        <v>0</v>
      </c>
      <c r="J171" s="73"/>
      <c r="K171" s="51">
        <f t="shared" si="18"/>
        <v>0</v>
      </c>
      <c r="M171" s="173" t="str">
        <f t="shared" si="19"/>
        <v>5500/0080</v>
      </c>
      <c r="N171" s="68"/>
      <c r="P171" s="69"/>
      <c r="Q171" s="54"/>
      <c r="R171" s="30"/>
    </row>
    <row r="172" spans="1:18">
      <c r="A172" s="322"/>
      <c r="B172" s="99" t="s">
        <v>522</v>
      </c>
      <c r="C172" s="364">
        <f>TrialBalance!C172</f>
        <v>0</v>
      </c>
      <c r="D172" s="369"/>
      <c r="E172" s="363"/>
      <c r="F172" s="77">
        <f t="shared" si="30"/>
        <v>0</v>
      </c>
      <c r="G172" s="50">
        <f>SUMIF(JournalsA!D$14:D$920,TrialBalanceA!M172,JournalsA!J$14:J$920)+SUMIF(JournalsA!E$14:E$920,TrialBalanceA!M172,JournalsA!J$14:J$920)</f>
        <v>0</v>
      </c>
      <c r="H172" s="373"/>
      <c r="I172" s="374">
        <f t="shared" si="29"/>
        <v>0</v>
      </c>
      <c r="J172" s="73"/>
      <c r="K172" s="51">
        <f t="shared" si="18"/>
        <v>0</v>
      </c>
      <c r="M172" s="173" t="str">
        <f t="shared" si="19"/>
        <v>5500/0090</v>
      </c>
      <c r="N172" s="68"/>
      <c r="P172" s="69"/>
      <c r="Q172" s="54"/>
      <c r="R172" s="30"/>
    </row>
    <row r="173" spans="1:18">
      <c r="A173" s="322"/>
      <c r="B173" s="99" t="s">
        <v>523</v>
      </c>
      <c r="C173" s="364">
        <f>TrialBalance!C173</f>
        <v>0</v>
      </c>
      <c r="D173" s="369"/>
      <c r="E173" s="363"/>
      <c r="F173" s="77">
        <f t="shared" si="30"/>
        <v>0</v>
      </c>
      <c r="G173" s="50">
        <f>SUMIF(JournalsA!D$14:D$920,TrialBalanceA!M173,JournalsA!J$14:J$920)+SUMIF(JournalsA!E$14:E$920,TrialBalanceA!M173,JournalsA!J$14:J$920)</f>
        <v>0</v>
      </c>
      <c r="H173" s="373"/>
      <c r="I173" s="374">
        <f t="shared" si="29"/>
        <v>0</v>
      </c>
      <c r="J173" s="73"/>
      <c r="K173" s="51">
        <f t="shared" si="18"/>
        <v>0</v>
      </c>
      <c r="M173" s="173" t="str">
        <f t="shared" si="19"/>
        <v>5500/0100</v>
      </c>
      <c r="N173" s="68"/>
      <c r="P173" s="69"/>
      <c r="Q173" s="54"/>
      <c r="R173" s="30"/>
    </row>
    <row r="174" spans="1:18">
      <c r="A174" s="322"/>
      <c r="B174" s="99" t="s">
        <v>524</v>
      </c>
      <c r="C174" s="364">
        <f>TrialBalance!C174</f>
        <v>0</v>
      </c>
      <c r="D174" s="369"/>
      <c r="E174" s="363"/>
      <c r="F174" s="77">
        <f t="shared" si="30"/>
        <v>0</v>
      </c>
      <c r="G174" s="50">
        <f>SUMIF(JournalsA!D$14:D$920,TrialBalanceA!M174,JournalsA!J$14:J$920)+SUMIF(JournalsA!E$14:E$920,TrialBalanceA!M174,JournalsA!J$14:J$920)</f>
        <v>0</v>
      </c>
      <c r="H174" s="373"/>
      <c r="I174" s="374">
        <f t="shared" si="29"/>
        <v>0</v>
      </c>
      <c r="J174" s="73"/>
      <c r="K174" s="51">
        <f t="shared" si="18"/>
        <v>0</v>
      </c>
      <c r="M174" s="173" t="str">
        <f t="shared" si="19"/>
        <v>5500/0110</v>
      </c>
      <c r="N174" s="68"/>
      <c r="P174" s="69"/>
      <c r="Q174" s="54"/>
      <c r="R174" s="30"/>
    </row>
    <row r="175" spans="1:18">
      <c r="A175" s="322"/>
      <c r="B175" s="99" t="s">
        <v>525</v>
      </c>
      <c r="C175" s="364">
        <f>TrialBalance!C175</f>
        <v>0</v>
      </c>
      <c r="D175" s="369"/>
      <c r="E175" s="363"/>
      <c r="F175" s="77">
        <f t="shared" si="30"/>
        <v>0</v>
      </c>
      <c r="G175" s="50">
        <f>SUMIF(JournalsA!D$14:D$920,TrialBalanceA!M175,JournalsA!J$14:J$920)+SUMIF(JournalsA!E$14:E$920,TrialBalanceA!M175,JournalsA!J$14:J$920)</f>
        <v>0</v>
      </c>
      <c r="H175" s="373"/>
      <c r="I175" s="374">
        <f t="shared" si="29"/>
        <v>0</v>
      </c>
      <c r="J175" s="73"/>
      <c r="K175" s="51">
        <f t="shared" si="18"/>
        <v>0</v>
      </c>
      <c r="M175" s="173" t="str">
        <f t="shared" si="19"/>
        <v>5500/0120</v>
      </c>
      <c r="N175" s="68"/>
      <c r="P175" s="69"/>
      <c r="Q175" s="54"/>
      <c r="R175" s="30"/>
    </row>
    <row r="176" spans="1:18">
      <c r="A176" s="322"/>
      <c r="B176" s="99" t="s">
        <v>526</v>
      </c>
      <c r="C176" s="364">
        <f>TrialBalance!C176</f>
        <v>0</v>
      </c>
      <c r="D176" s="369"/>
      <c r="E176" s="363"/>
      <c r="F176" s="77">
        <f t="shared" ref="F176:F177" si="31">K176</f>
        <v>0</v>
      </c>
      <c r="G176" s="50">
        <f>SUMIF(JournalsA!D$14:D$920,TrialBalanceA!M176,JournalsA!J$14:J$920)+SUMIF(JournalsA!E$14:E$920,TrialBalanceA!M176,JournalsA!J$14:J$920)</f>
        <v>0</v>
      </c>
      <c r="H176" s="373"/>
      <c r="I176" s="374">
        <f t="shared" ref="I176:I177" si="32">ROUND(D176-E176+G176+F176,0)</f>
        <v>0</v>
      </c>
      <c r="J176" s="73"/>
      <c r="K176" s="51">
        <f t="shared" ref="K176:K177" si="33">ROUND(SUM(A176),0)</f>
        <v>0</v>
      </c>
      <c r="M176" s="173" t="str">
        <f t="shared" ref="M176:M177" si="34">CONCATENATE(B176,C176)</f>
        <v>5500/0130</v>
      </c>
      <c r="N176" s="68"/>
      <c r="P176" s="69"/>
      <c r="Q176" s="54"/>
      <c r="R176" s="30"/>
    </row>
    <row r="177" spans="1:18">
      <c r="A177" s="322"/>
      <c r="B177" s="99" t="s">
        <v>577</v>
      </c>
      <c r="C177" s="364">
        <f>TrialBalance!C177</f>
        <v>0</v>
      </c>
      <c r="D177" s="369"/>
      <c r="E177" s="363"/>
      <c r="F177" s="77">
        <f t="shared" si="31"/>
        <v>0</v>
      </c>
      <c r="G177" s="50">
        <f>SUMIF(JournalsA!D$14:D$920,TrialBalanceA!M177,JournalsA!J$14:J$920)+SUMIF(JournalsA!E$14:E$920,TrialBalanceA!M177,JournalsA!J$14:J$920)</f>
        <v>0</v>
      </c>
      <c r="H177" s="373"/>
      <c r="I177" s="374">
        <f t="shared" si="32"/>
        <v>0</v>
      </c>
      <c r="J177" s="73"/>
      <c r="K177" s="51">
        <f t="shared" si="33"/>
        <v>0</v>
      </c>
      <c r="M177" s="173" t="str">
        <f t="shared" si="34"/>
        <v>5500/0140</v>
      </c>
      <c r="N177" s="68"/>
      <c r="P177" s="69"/>
      <c r="Q177" s="54"/>
      <c r="R177" s="30"/>
    </row>
    <row r="178" spans="1:18">
      <c r="A178" s="322"/>
      <c r="B178" s="99" t="s">
        <v>578</v>
      </c>
      <c r="C178" s="364">
        <f>TrialBalance!C178</f>
        <v>0</v>
      </c>
      <c r="D178" s="369"/>
      <c r="E178" s="363"/>
      <c r="F178" s="77">
        <f t="shared" si="30"/>
        <v>0</v>
      </c>
      <c r="G178" s="50">
        <f>SUMIF(JournalsA!D$14:D$920,TrialBalanceA!M178,JournalsA!J$14:J$920)+SUMIF(JournalsA!E$14:E$920,TrialBalanceA!M178,JournalsA!J$14:J$920)</f>
        <v>0</v>
      </c>
      <c r="H178" s="373"/>
      <c r="I178" s="374">
        <f t="shared" si="29"/>
        <v>0</v>
      </c>
      <c r="J178" s="73"/>
      <c r="K178" s="51">
        <f t="shared" si="18"/>
        <v>0</v>
      </c>
      <c r="M178" s="173" t="str">
        <f t="shared" si="19"/>
        <v>5500/0150</v>
      </c>
      <c r="N178" s="68"/>
      <c r="P178" s="69"/>
      <c r="Q178" s="54"/>
      <c r="R178" s="30"/>
    </row>
    <row r="179" spans="1:18">
      <c r="A179" s="322"/>
      <c r="B179" s="57" t="s">
        <v>134</v>
      </c>
      <c r="C179" s="324" t="s">
        <v>243</v>
      </c>
      <c r="D179" s="369"/>
      <c r="E179" s="363"/>
      <c r="F179" s="77">
        <f t="shared" si="30"/>
        <v>0</v>
      </c>
      <c r="G179" s="50">
        <f>SUMIF(JournalsA!D$14:D$920,TrialBalanceA!M179,JournalsA!J$14:J$920)+SUMIF(JournalsA!E$14:E$920,TrialBalanceA!M179,JournalsA!J$14:J$920)</f>
        <v>0</v>
      </c>
      <c r="H179" s="373"/>
      <c r="I179" s="374">
        <f t="shared" si="29"/>
        <v>0</v>
      </c>
      <c r="J179" s="73"/>
      <c r="K179" s="51">
        <f t="shared" si="18"/>
        <v>0</v>
      </c>
      <c r="M179" s="173" t="str">
        <f t="shared" si="19"/>
        <v>5520/000Short term portion of long term loans</v>
      </c>
      <c r="N179" s="68"/>
      <c r="P179" s="69"/>
      <c r="Q179" s="54"/>
      <c r="R179" s="30"/>
    </row>
    <row r="180" spans="1:18">
      <c r="A180" s="322"/>
      <c r="B180" s="57" t="s">
        <v>136</v>
      </c>
      <c r="C180" s="326" t="s">
        <v>137</v>
      </c>
      <c r="D180" s="370"/>
      <c r="E180" s="363"/>
      <c r="F180" s="77">
        <f t="shared" si="30"/>
        <v>0</v>
      </c>
      <c r="G180" s="50">
        <f>SUMIF(JournalsA!D$14:D$920,TrialBalanceA!M180,JournalsA!J$14:J$920)+SUMIF(JournalsA!E$14:E$920,TrialBalanceA!M180,JournalsA!J$14:J$920)</f>
        <v>0</v>
      </c>
      <c r="H180" s="373"/>
      <c r="I180" s="374">
        <f t="shared" si="29"/>
        <v>0</v>
      </c>
      <c r="J180" s="73"/>
      <c r="K180" s="51">
        <f t="shared" si="18"/>
        <v>0</v>
      </c>
      <c r="M180" s="173" t="str">
        <f t="shared" si="19"/>
        <v>5550/000LONG TERM INTEREST FREE LOANS</v>
      </c>
      <c r="N180" s="68"/>
      <c r="P180" s="69"/>
      <c r="Q180" s="54"/>
      <c r="R180" s="30"/>
    </row>
    <row r="181" spans="1:18">
      <c r="A181" s="322"/>
      <c r="B181" s="57" t="s">
        <v>138</v>
      </c>
      <c r="C181" s="368">
        <f>TrialBalance!C181</f>
        <v>0</v>
      </c>
      <c r="D181" s="363"/>
      <c r="E181" s="363"/>
      <c r="F181" s="77">
        <f t="shared" si="30"/>
        <v>0</v>
      </c>
      <c r="G181" s="50">
        <f>SUMIF(JournalsA!D$14:D$920,TrialBalanceA!M181,JournalsA!J$14:J$920)+SUMIF(JournalsA!E$14:E$920,TrialBalanceA!M181,JournalsA!J$14:J$920)</f>
        <v>0</v>
      </c>
      <c r="H181" s="373"/>
      <c r="I181" s="374">
        <f t="shared" si="29"/>
        <v>0</v>
      </c>
      <c r="J181" s="101"/>
      <c r="K181" s="51">
        <f t="shared" si="18"/>
        <v>0</v>
      </c>
      <c r="M181" s="173" t="str">
        <f t="shared" si="19"/>
        <v>5550/0010</v>
      </c>
      <c r="N181" s="68"/>
      <c r="P181" s="69"/>
      <c r="Q181" s="54"/>
      <c r="R181" s="30"/>
    </row>
    <row r="182" spans="1:18">
      <c r="A182" s="322"/>
      <c r="B182" s="57" t="s">
        <v>139</v>
      </c>
      <c r="C182" s="368">
        <f>TrialBalance!C182</f>
        <v>0</v>
      </c>
      <c r="D182" s="371"/>
      <c r="E182" s="363"/>
      <c r="F182" s="77">
        <f t="shared" si="30"/>
        <v>0</v>
      </c>
      <c r="G182" s="50">
        <f>SUMIF(JournalsA!D$14:D$920,TrialBalanceA!M182,JournalsA!J$14:J$920)+SUMIF(JournalsA!E$14:E$920,TrialBalanceA!M182,JournalsA!J$14:J$920)</f>
        <v>0</v>
      </c>
      <c r="H182" s="373"/>
      <c r="I182" s="374">
        <f t="shared" si="29"/>
        <v>0</v>
      </c>
      <c r="J182" s="73"/>
      <c r="K182" s="51">
        <f t="shared" si="18"/>
        <v>0</v>
      </c>
      <c r="M182" s="173" t="str">
        <f t="shared" si="19"/>
        <v>5550/0020</v>
      </c>
      <c r="N182" s="68"/>
      <c r="P182" s="69"/>
      <c r="Q182" s="54"/>
      <c r="R182" s="30"/>
    </row>
    <row r="183" spans="1:18">
      <c r="A183" s="322"/>
      <c r="B183" s="57" t="s">
        <v>140</v>
      </c>
      <c r="C183" s="368">
        <f>TrialBalance!C183</f>
        <v>0</v>
      </c>
      <c r="D183" s="369"/>
      <c r="E183" s="363"/>
      <c r="F183" s="77">
        <f t="shared" si="30"/>
        <v>0</v>
      </c>
      <c r="G183" s="50">
        <f>SUMIF(JournalsA!D$14:D$920,TrialBalanceA!M183,JournalsA!J$14:J$920)+SUMIF(JournalsA!E$14:E$920,TrialBalanceA!M183,JournalsA!J$14:J$920)</f>
        <v>0</v>
      </c>
      <c r="H183" s="373"/>
      <c r="I183" s="374">
        <f t="shared" si="29"/>
        <v>0</v>
      </c>
      <c r="J183" s="101"/>
      <c r="K183" s="51">
        <f t="shared" si="18"/>
        <v>0</v>
      </c>
      <c r="M183" s="173" t="str">
        <f t="shared" si="19"/>
        <v>5550/0030</v>
      </c>
      <c r="N183" s="68"/>
      <c r="P183" s="69"/>
      <c r="Q183" s="54"/>
      <c r="R183" s="30"/>
    </row>
    <row r="184" spans="1:18">
      <c r="A184" s="322"/>
      <c r="B184" s="57" t="s">
        <v>141</v>
      </c>
      <c r="C184" s="368">
        <f>TrialBalance!C184</f>
        <v>0</v>
      </c>
      <c r="D184" s="369"/>
      <c r="E184" s="363"/>
      <c r="F184" s="77">
        <f t="shared" si="30"/>
        <v>0</v>
      </c>
      <c r="G184" s="50">
        <f>SUMIF(JournalsA!D$14:D$920,TrialBalanceA!M184,JournalsA!J$14:J$920)+SUMIF(JournalsA!E$14:E$920,TrialBalanceA!M184,JournalsA!J$14:J$920)</f>
        <v>0</v>
      </c>
      <c r="H184" s="373"/>
      <c r="I184" s="374">
        <f t="shared" ref="I184:I200" si="35">ROUND(D184-E184+G184+F184,0)</f>
        <v>0</v>
      </c>
      <c r="J184" s="101"/>
      <c r="K184" s="51">
        <f t="shared" si="18"/>
        <v>0</v>
      </c>
      <c r="M184" s="173" t="str">
        <f t="shared" si="19"/>
        <v>5550/0040</v>
      </c>
      <c r="N184" s="68"/>
      <c r="P184" s="69"/>
      <c r="Q184" s="54"/>
      <c r="R184" s="30"/>
    </row>
    <row r="185" spans="1:18">
      <c r="A185" s="322"/>
      <c r="B185" s="57" t="s">
        <v>142</v>
      </c>
      <c r="C185" s="368">
        <f>TrialBalance!C185</f>
        <v>0</v>
      </c>
      <c r="D185" s="369"/>
      <c r="E185" s="363"/>
      <c r="F185" s="77">
        <f t="shared" si="30"/>
        <v>0</v>
      </c>
      <c r="G185" s="50">
        <f>SUMIF(JournalsA!D$14:D$920,TrialBalanceA!M185,JournalsA!J$14:J$920)+SUMIF(JournalsA!E$14:E$920,TrialBalanceA!M185,JournalsA!J$14:J$920)</f>
        <v>0</v>
      </c>
      <c r="H185" s="373"/>
      <c r="I185" s="374">
        <f t="shared" si="35"/>
        <v>0</v>
      </c>
      <c r="J185" s="73"/>
      <c r="K185" s="51">
        <f t="shared" si="18"/>
        <v>0</v>
      </c>
      <c r="M185" s="173" t="str">
        <f t="shared" si="19"/>
        <v>5550/0050</v>
      </c>
      <c r="N185" s="68"/>
      <c r="P185" s="69"/>
      <c r="Q185" s="54"/>
      <c r="R185" s="30"/>
    </row>
    <row r="186" spans="1:18">
      <c r="A186" s="322"/>
      <c r="B186" s="99" t="s">
        <v>546</v>
      </c>
      <c r="C186" s="368">
        <f>TrialBalance!C186</f>
        <v>0</v>
      </c>
      <c r="D186" s="369"/>
      <c r="E186" s="363"/>
      <c r="F186" s="77">
        <f t="shared" si="30"/>
        <v>0</v>
      </c>
      <c r="G186" s="50">
        <f>SUMIF(JournalsA!D$14:D$920,TrialBalanceA!M186,JournalsA!J$14:J$920)+SUMIF(JournalsA!E$14:E$920,TrialBalanceA!M186,JournalsA!J$14:J$920)</f>
        <v>0</v>
      </c>
      <c r="H186" s="373"/>
      <c r="I186" s="374">
        <f t="shared" si="35"/>
        <v>0</v>
      </c>
      <c r="J186" s="101"/>
      <c r="K186" s="51">
        <f t="shared" ref="K186:K230" si="36">ROUND(SUM(A186),0)</f>
        <v>0</v>
      </c>
      <c r="M186" s="173" t="str">
        <f t="shared" ref="M186:M230" si="37">CONCATENATE(B186,C186)</f>
        <v>5550/0060</v>
      </c>
      <c r="N186" s="68"/>
      <c r="P186" s="69"/>
      <c r="Q186" s="54"/>
      <c r="R186" s="30"/>
    </row>
    <row r="187" spans="1:18">
      <c r="A187" s="322"/>
      <c r="B187" s="99" t="s">
        <v>547</v>
      </c>
      <c r="C187" s="368">
        <f>TrialBalance!C187</f>
        <v>0</v>
      </c>
      <c r="D187" s="371"/>
      <c r="E187" s="363"/>
      <c r="F187" s="77">
        <f t="shared" si="30"/>
        <v>0</v>
      </c>
      <c r="G187" s="50">
        <f>SUMIF(JournalsA!D$14:D$920,TrialBalanceA!M187,JournalsA!J$14:J$920)+SUMIF(JournalsA!E$14:E$920,TrialBalanceA!M187,JournalsA!J$14:J$920)</f>
        <v>0</v>
      </c>
      <c r="H187" s="373"/>
      <c r="I187" s="374">
        <f t="shared" si="35"/>
        <v>0</v>
      </c>
      <c r="J187" s="101"/>
      <c r="K187" s="51">
        <f t="shared" si="36"/>
        <v>0</v>
      </c>
      <c r="M187" s="173" t="str">
        <f t="shared" si="37"/>
        <v>5550/0070</v>
      </c>
      <c r="N187" s="68"/>
      <c r="P187" s="69"/>
      <c r="Q187" s="54"/>
      <c r="R187" s="30"/>
    </row>
    <row r="188" spans="1:18">
      <c r="A188" s="322"/>
      <c r="B188" s="99" t="s">
        <v>548</v>
      </c>
      <c r="C188" s="368">
        <f>TrialBalance!C188</f>
        <v>0</v>
      </c>
      <c r="D188" s="371"/>
      <c r="E188" s="363"/>
      <c r="F188" s="77">
        <f t="shared" si="30"/>
        <v>0</v>
      </c>
      <c r="G188" s="50">
        <f>SUMIF(JournalsA!D$14:D$920,TrialBalanceA!M188,JournalsA!J$14:J$920)+SUMIF(JournalsA!E$14:E$920,TrialBalanceA!M188,JournalsA!J$14:J$920)</f>
        <v>0</v>
      </c>
      <c r="H188" s="373"/>
      <c r="I188" s="374">
        <f t="shared" si="35"/>
        <v>0</v>
      </c>
      <c r="J188" s="73"/>
      <c r="K188" s="51">
        <f t="shared" si="36"/>
        <v>0</v>
      </c>
      <c r="M188" s="173" t="str">
        <f t="shared" si="37"/>
        <v>5550/0080</v>
      </c>
      <c r="N188" s="68"/>
      <c r="P188" s="69"/>
      <c r="Q188" s="54"/>
      <c r="R188" s="30"/>
    </row>
    <row r="189" spans="1:18">
      <c r="A189" s="322"/>
      <c r="B189" s="99" t="s">
        <v>549</v>
      </c>
      <c r="C189" s="368">
        <f>TrialBalance!C189</f>
        <v>0</v>
      </c>
      <c r="D189" s="371"/>
      <c r="E189" s="363"/>
      <c r="F189" s="77">
        <f t="shared" si="30"/>
        <v>0</v>
      </c>
      <c r="G189" s="50">
        <f>SUMIF(JournalsA!D$14:D$920,TrialBalanceA!M189,JournalsA!J$14:J$920)+SUMIF(JournalsA!E$14:E$920,TrialBalanceA!M189,JournalsA!J$14:J$920)</f>
        <v>0</v>
      </c>
      <c r="H189" s="373"/>
      <c r="I189" s="374">
        <f t="shared" si="35"/>
        <v>0</v>
      </c>
      <c r="J189" s="101"/>
      <c r="K189" s="51">
        <f t="shared" si="36"/>
        <v>0</v>
      </c>
      <c r="M189" s="173" t="str">
        <f t="shared" si="37"/>
        <v>5550/0090</v>
      </c>
      <c r="N189" s="68"/>
      <c r="P189" s="69"/>
      <c r="Q189" s="54"/>
      <c r="R189" s="30"/>
    </row>
    <row r="190" spans="1:18">
      <c r="A190" s="322"/>
      <c r="B190" s="99" t="s">
        <v>584</v>
      </c>
      <c r="C190" s="368">
        <f>TrialBalance!C190</f>
        <v>0</v>
      </c>
      <c r="D190" s="372"/>
      <c r="E190" s="363"/>
      <c r="F190" s="77">
        <f t="shared" si="30"/>
        <v>0</v>
      </c>
      <c r="G190" s="50">
        <f>SUMIF(JournalsA!D$14:D$920,TrialBalanceA!M190,JournalsA!J$14:J$920)+SUMIF(JournalsA!E$14:E$920,TrialBalanceA!M190,JournalsA!J$14:J$920)</f>
        <v>0</v>
      </c>
      <c r="H190" s="373"/>
      <c r="I190" s="374">
        <f t="shared" si="35"/>
        <v>0</v>
      </c>
      <c r="J190" s="73"/>
      <c r="K190" s="51">
        <f t="shared" si="36"/>
        <v>0</v>
      </c>
      <c r="M190" s="173" t="str">
        <f t="shared" si="37"/>
        <v>5550/0100</v>
      </c>
      <c r="N190" s="68"/>
      <c r="P190" s="69"/>
      <c r="Q190" s="54"/>
      <c r="R190" s="30"/>
    </row>
    <row r="191" spans="1:18">
      <c r="A191" s="322"/>
      <c r="B191" s="99" t="s">
        <v>585</v>
      </c>
      <c r="C191" s="368">
        <f>TrialBalance!C191</f>
        <v>0</v>
      </c>
      <c r="D191" s="372"/>
      <c r="E191" s="363"/>
      <c r="F191" s="77">
        <f t="shared" si="30"/>
        <v>0</v>
      </c>
      <c r="G191" s="50">
        <f>SUMIF(JournalsA!D$14:D$920,TrialBalanceA!M191,JournalsA!J$14:J$920)+SUMIF(JournalsA!E$14:E$920,TrialBalanceA!M191,JournalsA!J$14:J$920)</f>
        <v>0</v>
      </c>
      <c r="H191" s="373"/>
      <c r="I191" s="374">
        <f t="shared" si="35"/>
        <v>0</v>
      </c>
      <c r="J191" s="73"/>
      <c r="K191" s="51">
        <f t="shared" si="36"/>
        <v>0</v>
      </c>
      <c r="M191" s="173" t="str">
        <f t="shared" si="37"/>
        <v>5550/0110</v>
      </c>
      <c r="N191" s="68"/>
      <c r="P191" s="69"/>
      <c r="Q191" s="54"/>
      <c r="R191" s="30"/>
    </row>
    <row r="192" spans="1:18">
      <c r="A192" s="322"/>
      <c r="B192" s="99" t="s">
        <v>586</v>
      </c>
      <c r="C192" s="368">
        <f>TrialBalance!C192</f>
        <v>0</v>
      </c>
      <c r="D192" s="372"/>
      <c r="E192" s="363"/>
      <c r="F192" s="77">
        <f t="shared" si="30"/>
        <v>0</v>
      </c>
      <c r="G192" s="50">
        <f>SUMIF(JournalsA!D$14:D$920,TrialBalanceA!M192,JournalsA!J$14:J$920)+SUMIF(JournalsA!E$14:E$920,TrialBalanceA!M192,JournalsA!J$14:J$920)</f>
        <v>0</v>
      </c>
      <c r="H192" s="373"/>
      <c r="I192" s="374">
        <f t="shared" si="35"/>
        <v>0</v>
      </c>
      <c r="J192" s="73"/>
      <c r="K192" s="51">
        <f t="shared" si="36"/>
        <v>0</v>
      </c>
      <c r="M192" s="173" t="str">
        <f t="shared" si="37"/>
        <v>5550/0120</v>
      </c>
      <c r="N192" s="68"/>
      <c r="P192" s="69"/>
      <c r="Q192" s="54"/>
      <c r="R192" s="30"/>
    </row>
    <row r="193" spans="1:18">
      <c r="A193" s="322"/>
      <c r="B193" s="99" t="s">
        <v>587</v>
      </c>
      <c r="C193" s="368">
        <f>TrialBalance!C193</f>
        <v>0</v>
      </c>
      <c r="D193" s="372"/>
      <c r="E193" s="363"/>
      <c r="F193" s="77">
        <f t="shared" si="30"/>
        <v>0</v>
      </c>
      <c r="G193" s="50">
        <f>SUMIF(JournalsA!D$14:D$920,TrialBalanceA!M193,JournalsA!J$14:J$920)+SUMIF(JournalsA!E$14:E$920,TrialBalanceA!M193,JournalsA!J$14:J$920)</f>
        <v>0</v>
      </c>
      <c r="H193" s="373"/>
      <c r="I193" s="374">
        <f t="shared" si="35"/>
        <v>0</v>
      </c>
      <c r="J193" s="73"/>
      <c r="K193" s="51">
        <f t="shared" si="36"/>
        <v>0</v>
      </c>
      <c r="M193" s="173" t="str">
        <f t="shared" si="37"/>
        <v>5550/0130</v>
      </c>
      <c r="N193" s="68"/>
      <c r="P193" s="69"/>
      <c r="Q193" s="54"/>
      <c r="R193" s="30"/>
    </row>
    <row r="194" spans="1:18">
      <c r="A194" s="322"/>
      <c r="B194" s="99" t="s">
        <v>588</v>
      </c>
      <c r="C194" s="368">
        <f>TrialBalance!C194</f>
        <v>0</v>
      </c>
      <c r="D194" s="370"/>
      <c r="E194" s="363"/>
      <c r="F194" s="77">
        <f t="shared" si="30"/>
        <v>0</v>
      </c>
      <c r="G194" s="50">
        <f>SUMIF(JournalsA!D$14:D$920,TrialBalanceA!M194,JournalsA!J$14:J$920)+SUMIF(JournalsA!E$14:E$920,TrialBalanceA!M194,JournalsA!J$14:J$920)</f>
        <v>0</v>
      </c>
      <c r="H194" s="373"/>
      <c r="I194" s="374">
        <f t="shared" si="35"/>
        <v>0</v>
      </c>
      <c r="J194" s="73"/>
      <c r="K194" s="51">
        <f t="shared" si="36"/>
        <v>0</v>
      </c>
      <c r="M194" s="173" t="str">
        <f t="shared" si="37"/>
        <v>5550/0140</v>
      </c>
      <c r="N194" s="68"/>
      <c r="P194" s="69"/>
      <c r="Q194" s="54"/>
      <c r="R194" s="30"/>
    </row>
    <row r="195" spans="1:18">
      <c r="A195" s="322"/>
      <c r="B195" s="99" t="s">
        <v>589</v>
      </c>
      <c r="C195" s="368">
        <f>TrialBalance!C195</f>
        <v>0</v>
      </c>
      <c r="D195" s="369"/>
      <c r="E195" s="363"/>
      <c r="F195" s="77">
        <f>K195</f>
        <v>0</v>
      </c>
      <c r="G195" s="50">
        <f>SUMIF(JournalsA!D$14:D$920,TrialBalanceA!M195,JournalsA!J$14:J$920)+SUMIF(JournalsA!E$14:E$920,TrialBalanceA!M195,JournalsA!J$14:J$920)</f>
        <v>0</v>
      </c>
      <c r="H195" s="373"/>
      <c r="I195" s="374">
        <f t="shared" si="35"/>
        <v>0</v>
      </c>
      <c r="J195" s="73"/>
      <c r="K195" s="51">
        <f t="shared" si="36"/>
        <v>0</v>
      </c>
      <c r="M195" s="173" t="str">
        <f t="shared" si="37"/>
        <v>5550/0150</v>
      </c>
      <c r="N195" s="68"/>
      <c r="P195" s="69"/>
      <c r="Q195" s="54"/>
      <c r="R195" s="30"/>
    </row>
    <row r="196" spans="1:18">
      <c r="A196" s="322"/>
      <c r="B196" s="99" t="s">
        <v>590</v>
      </c>
      <c r="C196" s="368">
        <f>TrialBalance!C196</f>
        <v>0</v>
      </c>
      <c r="D196" s="359"/>
      <c r="E196" s="363"/>
      <c r="F196" s="77">
        <f>K196</f>
        <v>0</v>
      </c>
      <c r="G196" s="50">
        <f>SUMIF(JournalsA!D$14:D$920,TrialBalanceA!M196,JournalsA!J$14:J$920)+SUMIF(JournalsA!E$14:E$920,TrialBalanceA!M196,JournalsA!J$14:J$920)</f>
        <v>0</v>
      </c>
      <c r="H196" s="373"/>
      <c r="I196" s="374">
        <f t="shared" si="35"/>
        <v>0</v>
      </c>
      <c r="J196" s="73"/>
      <c r="K196" s="51">
        <f t="shared" si="36"/>
        <v>0</v>
      </c>
      <c r="M196" s="173" t="str">
        <f t="shared" si="37"/>
        <v>5550/0160</v>
      </c>
      <c r="N196" s="68"/>
      <c r="P196" s="69"/>
      <c r="Q196" s="54"/>
      <c r="R196" s="30"/>
    </row>
    <row r="197" spans="1:18">
      <c r="A197" s="322"/>
      <c r="B197" s="99" t="s">
        <v>591</v>
      </c>
      <c r="C197" s="368">
        <f>TrialBalance!C197</f>
        <v>0</v>
      </c>
      <c r="D197" s="361"/>
      <c r="E197" s="363"/>
      <c r="F197" s="77">
        <f>K197</f>
        <v>0</v>
      </c>
      <c r="G197" s="50">
        <f>SUMIF(JournalsA!D$14:D$920,TrialBalanceA!M197,JournalsA!J$14:J$920)+SUMIF(JournalsA!E$14:E$920,TrialBalanceA!M197,JournalsA!J$14:J$920)</f>
        <v>0</v>
      </c>
      <c r="H197" s="373"/>
      <c r="I197" s="374">
        <f t="shared" si="35"/>
        <v>0</v>
      </c>
      <c r="J197" s="73"/>
      <c r="K197" s="51">
        <f t="shared" si="36"/>
        <v>0</v>
      </c>
      <c r="M197" s="173" t="str">
        <f t="shared" si="37"/>
        <v>5550/0170</v>
      </c>
      <c r="N197" s="68"/>
      <c r="P197" s="69"/>
      <c r="Q197" s="54"/>
      <c r="R197" s="30"/>
    </row>
    <row r="198" spans="1:18">
      <c r="A198" s="322"/>
      <c r="B198" s="57" t="s">
        <v>266</v>
      </c>
      <c r="C198" s="326" t="s">
        <v>761</v>
      </c>
      <c r="D198" s="370"/>
      <c r="E198" s="363"/>
      <c r="F198" s="77"/>
      <c r="G198" s="50">
        <f>SUMIF(JournalsA!D$14:D$920,TrialBalanceA!M198,JournalsA!J$14:J$920)+SUMIF(JournalsA!E$14:E$920,TrialBalanceA!M198,JournalsA!J$14:J$920)</f>
        <v>0</v>
      </c>
      <c r="H198" s="373"/>
      <c r="I198" s="374">
        <f t="shared" si="35"/>
        <v>0</v>
      </c>
      <c r="J198" s="73"/>
      <c r="K198" s="51">
        <f t="shared" si="36"/>
        <v>0</v>
      </c>
      <c r="M198" s="173" t="str">
        <f t="shared" si="37"/>
        <v>6150/000PLANT AND MACHINERY - COST</v>
      </c>
      <c r="N198" s="68"/>
      <c r="P198" s="69"/>
      <c r="Q198" s="54"/>
      <c r="R198" s="30"/>
    </row>
    <row r="199" spans="1:18">
      <c r="A199" s="322"/>
      <c r="B199" s="57" t="s">
        <v>39</v>
      </c>
      <c r="C199" s="327" t="s">
        <v>762</v>
      </c>
      <c r="D199" s="369"/>
      <c r="E199" s="363"/>
      <c r="F199" s="77">
        <f>SUM(K199:K201)</f>
        <v>0</v>
      </c>
      <c r="G199" s="50">
        <f>SUMIF(JournalsA!D$14:D$920,TrialBalanceA!M199,JournalsA!J$14:J$920)+SUMIF(JournalsA!E$14:E$920,TrialBalanceA!M199,JournalsA!J$14:J$920)</f>
        <v>0</v>
      </c>
      <c r="H199" s="373"/>
      <c r="I199" s="374">
        <f t="shared" si="35"/>
        <v>0</v>
      </c>
      <c r="J199" s="73"/>
      <c r="K199" s="51">
        <f t="shared" si="36"/>
        <v>0</v>
      </c>
      <c r="M199" s="173" t="str">
        <f t="shared" si="37"/>
        <v>6150/001Plant and machinery - cost b/fwd</v>
      </c>
      <c r="N199" s="68"/>
      <c r="P199" s="69"/>
      <c r="Q199" s="54"/>
      <c r="R199" s="30"/>
    </row>
    <row r="200" spans="1:18">
      <c r="A200" s="322"/>
      <c r="B200" s="57" t="s">
        <v>40</v>
      </c>
      <c r="C200" s="327" t="s">
        <v>763</v>
      </c>
      <c r="D200" s="369"/>
      <c r="E200" s="363"/>
      <c r="F200" s="77"/>
      <c r="G200" s="50">
        <f>SUMIF(JournalsA!D$14:D$920,TrialBalanceA!M200,JournalsA!J$14:J$920)+SUMIF(JournalsA!E$14:E$920,TrialBalanceA!M200,JournalsA!J$14:J$920)</f>
        <v>0</v>
      </c>
      <c r="H200" s="373"/>
      <c r="I200" s="374">
        <f t="shared" si="35"/>
        <v>0</v>
      </c>
      <c r="J200" s="73"/>
      <c r="K200" s="51">
        <f t="shared" si="36"/>
        <v>0</v>
      </c>
      <c r="M200" s="173" t="str">
        <f t="shared" si="37"/>
        <v>6150/002Plant and machinery - additions</v>
      </c>
      <c r="N200" s="68"/>
      <c r="P200" s="69"/>
      <c r="Q200" s="54"/>
      <c r="R200" s="30"/>
    </row>
    <row r="201" spans="1:18">
      <c r="A201" s="322"/>
      <c r="B201" s="57" t="s">
        <v>41</v>
      </c>
      <c r="C201" s="327" t="s">
        <v>764</v>
      </c>
      <c r="D201" s="369"/>
      <c r="E201" s="363"/>
      <c r="F201" s="77"/>
      <c r="G201" s="50">
        <f>SUMIF(JournalsA!D$14:D$920,TrialBalanceA!M201,JournalsA!J$14:J$920)+SUMIF(JournalsA!E$14:E$920,TrialBalanceA!M201,JournalsA!J$14:J$920)</f>
        <v>0</v>
      </c>
      <c r="H201" s="373"/>
      <c r="I201" s="374">
        <f t="shared" ref="I201:I230" si="38">ROUND(D201-E201+G201+F201,0)</f>
        <v>0</v>
      </c>
      <c r="J201" s="73"/>
      <c r="K201" s="51">
        <f t="shared" si="36"/>
        <v>0</v>
      </c>
      <c r="M201" s="173" t="str">
        <f t="shared" si="37"/>
        <v>6150/003Plant and machinery - cost of sales</v>
      </c>
      <c r="N201" s="68"/>
      <c r="P201" s="69"/>
      <c r="Q201" s="54"/>
      <c r="R201" s="30"/>
    </row>
    <row r="202" spans="1:18">
      <c r="A202" s="322"/>
      <c r="B202" s="57" t="s">
        <v>17</v>
      </c>
      <c r="C202" s="326" t="s">
        <v>765</v>
      </c>
      <c r="D202" s="370"/>
      <c r="E202" s="363"/>
      <c r="F202" s="77"/>
      <c r="G202" s="50">
        <f>SUMIF(JournalsA!D$14:D$920,TrialBalanceA!M202,JournalsA!J$14:J$920)+SUMIF(JournalsA!E$14:E$920,TrialBalanceA!M202,JournalsA!J$14:J$920)</f>
        <v>0</v>
      </c>
      <c r="H202" s="373"/>
      <c r="I202" s="374">
        <f t="shared" si="38"/>
        <v>0</v>
      </c>
      <c r="J202" s="73"/>
      <c r="K202" s="51">
        <f t="shared" si="36"/>
        <v>0</v>
      </c>
      <c r="M202" s="173" t="str">
        <f t="shared" si="37"/>
        <v>6150/020PLANT AND MACHINERY - ACC DEPR</v>
      </c>
      <c r="N202" s="68"/>
      <c r="P202" s="69"/>
      <c r="Q202" s="54"/>
      <c r="R202" s="30"/>
    </row>
    <row r="203" spans="1:18">
      <c r="A203" s="322"/>
      <c r="B203" s="57" t="s">
        <v>18</v>
      </c>
      <c r="C203" s="327" t="s">
        <v>766</v>
      </c>
      <c r="D203" s="369"/>
      <c r="E203" s="363"/>
      <c r="F203" s="77">
        <f>SUM(K203:K205)</f>
        <v>0</v>
      </c>
      <c r="G203" s="50">
        <f>SUMIF(JournalsA!D$14:D$920,TrialBalanceA!M203,JournalsA!J$14:J$920)+SUMIF(JournalsA!E$14:E$920,TrialBalanceA!M203,JournalsA!J$14:J$920)</f>
        <v>0</v>
      </c>
      <c r="H203" s="373"/>
      <c r="I203" s="374">
        <f t="shared" si="38"/>
        <v>0</v>
      </c>
      <c r="J203" s="73"/>
      <c r="K203" s="51">
        <f t="shared" si="36"/>
        <v>0</v>
      </c>
      <c r="M203" s="173" t="str">
        <f t="shared" si="37"/>
        <v>6150/021Plant and machinery - acc depr b/fwd</v>
      </c>
      <c r="N203" s="68"/>
      <c r="P203" s="69"/>
      <c r="Q203" s="54"/>
      <c r="R203" s="30"/>
    </row>
    <row r="204" spans="1:18">
      <c r="A204" s="322"/>
      <c r="B204" s="57" t="s">
        <v>33</v>
      </c>
      <c r="C204" s="327" t="s">
        <v>767</v>
      </c>
      <c r="D204" s="369"/>
      <c r="E204" s="363"/>
      <c r="F204" s="77"/>
      <c r="G204" s="50">
        <f>SUMIF(JournalsA!D$14:D$920,TrialBalanceA!M204,JournalsA!J$14:J$920)+SUMIF(JournalsA!E$14:E$920,TrialBalanceA!M204,JournalsA!J$14:J$920)</f>
        <v>0</v>
      </c>
      <c r="H204" s="373"/>
      <c r="I204" s="374">
        <f t="shared" si="38"/>
        <v>0</v>
      </c>
      <c r="J204" s="73"/>
      <c r="K204" s="51">
        <f t="shared" si="36"/>
        <v>0</v>
      </c>
      <c r="M204" s="173" t="str">
        <f t="shared" si="37"/>
        <v>6150/022Plant and machinery - depr this year</v>
      </c>
      <c r="N204" s="68"/>
      <c r="P204" s="69"/>
      <c r="Q204" s="54"/>
      <c r="R204" s="30"/>
    </row>
    <row r="205" spans="1:18">
      <c r="A205" s="322"/>
      <c r="B205" s="57" t="s">
        <v>34</v>
      </c>
      <c r="C205" s="327" t="s">
        <v>768</v>
      </c>
      <c r="D205" s="369"/>
      <c r="E205" s="363"/>
      <c r="F205" s="77"/>
      <c r="G205" s="50">
        <f>SUMIF(JournalsA!D$14:D$920,TrialBalanceA!M205,JournalsA!J$14:J$920)+SUMIF(JournalsA!E$14:E$920,TrialBalanceA!M205,JournalsA!J$14:J$920)</f>
        <v>0</v>
      </c>
      <c r="H205" s="373"/>
      <c r="I205" s="374">
        <f t="shared" si="38"/>
        <v>0</v>
      </c>
      <c r="J205" s="73"/>
      <c r="K205" s="51">
        <f t="shared" si="36"/>
        <v>0</v>
      </c>
      <c r="M205" s="173" t="str">
        <f t="shared" si="37"/>
        <v>6150/023Plant and machinery - acc depr on sales</v>
      </c>
      <c r="N205" s="68"/>
      <c r="P205" s="69"/>
      <c r="Q205" s="54"/>
      <c r="R205" s="30"/>
    </row>
    <row r="206" spans="1:18">
      <c r="A206" s="322"/>
      <c r="B206" s="57" t="s">
        <v>35</v>
      </c>
      <c r="C206" s="326" t="s">
        <v>36</v>
      </c>
      <c r="D206" s="370"/>
      <c r="E206" s="363"/>
      <c r="F206" s="77"/>
      <c r="G206" s="50">
        <f>SUMIF(JournalsA!D$14:D$920,TrialBalanceA!M206,JournalsA!J$14:J$920)+SUMIF(JournalsA!E$14:E$920,TrialBalanceA!M206,JournalsA!J$14:J$920)</f>
        <v>0</v>
      </c>
      <c r="H206" s="373"/>
      <c r="I206" s="374">
        <f t="shared" si="38"/>
        <v>0</v>
      </c>
      <c r="J206" s="73"/>
      <c r="K206" s="51">
        <f t="shared" si="36"/>
        <v>0</v>
      </c>
      <c r="M206" s="173" t="str">
        <f t="shared" si="37"/>
        <v>6200/000MOTOR VEHICLES - COST</v>
      </c>
      <c r="N206" s="68"/>
      <c r="P206" s="69"/>
      <c r="Q206" s="54"/>
      <c r="R206" s="30"/>
    </row>
    <row r="207" spans="1:18">
      <c r="A207" s="322"/>
      <c r="B207" s="57" t="s">
        <v>37</v>
      </c>
      <c r="C207" s="327" t="s">
        <v>769</v>
      </c>
      <c r="D207" s="369"/>
      <c r="E207" s="363"/>
      <c r="F207" s="77">
        <f>SUM(K207:K209)</f>
        <v>0</v>
      </c>
      <c r="G207" s="50">
        <f>SUMIF(JournalsA!D$14:D$920,TrialBalanceA!M207,JournalsA!J$14:J$920)+SUMIF(JournalsA!E$14:E$920,TrialBalanceA!M207,JournalsA!J$14:J$920)</f>
        <v>0</v>
      </c>
      <c r="H207" s="373"/>
      <c r="I207" s="374">
        <f t="shared" si="38"/>
        <v>0</v>
      </c>
      <c r="J207" s="73"/>
      <c r="K207" s="51">
        <f t="shared" si="36"/>
        <v>0</v>
      </c>
      <c r="M207" s="173" t="str">
        <f t="shared" si="37"/>
        <v>6200/001Motor vehicles - cost b/fwd</v>
      </c>
      <c r="N207" s="68"/>
      <c r="P207" s="69"/>
      <c r="Q207" s="54"/>
      <c r="R207" s="30"/>
    </row>
    <row r="208" spans="1:18">
      <c r="A208" s="322"/>
      <c r="B208" s="57" t="s">
        <v>38</v>
      </c>
      <c r="C208" s="327" t="s">
        <v>770</v>
      </c>
      <c r="D208" s="369"/>
      <c r="E208" s="363"/>
      <c r="F208" s="77"/>
      <c r="G208" s="50">
        <f>SUMIF(JournalsA!D$14:D$920,TrialBalanceA!M208,JournalsA!J$14:J$920)+SUMIF(JournalsA!E$14:E$920,TrialBalanceA!M208,JournalsA!J$14:J$920)</f>
        <v>0</v>
      </c>
      <c r="H208" s="373"/>
      <c r="I208" s="374">
        <f t="shared" si="38"/>
        <v>0</v>
      </c>
      <c r="J208" s="73"/>
      <c r="K208" s="51">
        <f t="shared" si="36"/>
        <v>0</v>
      </c>
      <c r="M208" s="173" t="str">
        <f t="shared" si="37"/>
        <v>6200/002Motor vehicles - additions</v>
      </c>
      <c r="N208" s="68"/>
      <c r="P208" s="69"/>
      <c r="Q208" s="54"/>
      <c r="R208" s="30"/>
    </row>
    <row r="209" spans="1:18">
      <c r="A209" s="322"/>
      <c r="B209" s="57" t="s">
        <v>431</v>
      </c>
      <c r="C209" s="327" t="s">
        <v>771</v>
      </c>
      <c r="D209" s="369"/>
      <c r="E209" s="363"/>
      <c r="F209" s="77"/>
      <c r="G209" s="50">
        <f>SUMIF(JournalsA!D$14:D$920,TrialBalanceA!M209,JournalsA!J$14:J$920)+SUMIF(JournalsA!E$14:E$920,TrialBalanceA!M209,JournalsA!J$14:J$920)</f>
        <v>0</v>
      </c>
      <c r="H209" s="373"/>
      <c r="I209" s="374">
        <f t="shared" si="38"/>
        <v>0</v>
      </c>
      <c r="J209" s="73"/>
      <c r="K209" s="51">
        <f t="shared" si="36"/>
        <v>0</v>
      </c>
      <c r="M209" s="173" t="str">
        <f t="shared" si="37"/>
        <v>6200/003Motor vehicles - cost of sales</v>
      </c>
      <c r="N209" s="68"/>
      <c r="P209" s="69"/>
      <c r="Q209" s="54"/>
      <c r="R209" s="30"/>
    </row>
    <row r="210" spans="1:18">
      <c r="A210" s="322"/>
      <c r="B210" s="57" t="s">
        <v>0</v>
      </c>
      <c r="C210" s="326" t="s">
        <v>1</v>
      </c>
      <c r="D210" s="370"/>
      <c r="E210" s="363"/>
      <c r="F210" s="77"/>
      <c r="G210" s="50">
        <f>SUMIF(JournalsA!D$14:D$920,TrialBalanceA!M210,JournalsA!J$14:J$920)+SUMIF(JournalsA!E$14:E$920,TrialBalanceA!M210,JournalsA!J$14:J$920)</f>
        <v>0</v>
      </c>
      <c r="H210" s="373"/>
      <c r="I210" s="374">
        <f t="shared" si="38"/>
        <v>0</v>
      </c>
      <c r="J210" s="73"/>
      <c r="K210" s="51">
        <f t="shared" si="36"/>
        <v>0</v>
      </c>
      <c r="M210" s="173" t="str">
        <f t="shared" si="37"/>
        <v>6200/020MOTOR VEHICLES - ACC DEPR</v>
      </c>
      <c r="N210" s="68"/>
      <c r="P210" s="69"/>
      <c r="Q210" s="54"/>
      <c r="R210" s="30"/>
    </row>
    <row r="211" spans="1:18">
      <c r="A211" s="322"/>
      <c r="B211" s="57" t="s">
        <v>2</v>
      </c>
      <c r="C211" s="327" t="s">
        <v>772</v>
      </c>
      <c r="D211" s="369"/>
      <c r="E211" s="363"/>
      <c r="F211" s="77">
        <f>SUM(K211:K213)</f>
        <v>0</v>
      </c>
      <c r="G211" s="50">
        <f>SUMIF(JournalsA!D$14:D$920,TrialBalanceA!M211,JournalsA!J$14:J$920)+SUMIF(JournalsA!E$14:E$920,TrialBalanceA!M211,JournalsA!J$14:J$920)</f>
        <v>0</v>
      </c>
      <c r="H211" s="373"/>
      <c r="I211" s="374">
        <f t="shared" si="38"/>
        <v>0</v>
      </c>
      <c r="J211" s="73"/>
      <c r="K211" s="51">
        <f t="shared" si="36"/>
        <v>0</v>
      </c>
      <c r="M211" s="173" t="str">
        <f t="shared" si="37"/>
        <v>6200/021Motor vehicles - acc depr b/fwd</v>
      </c>
      <c r="N211" s="68"/>
      <c r="P211" s="69"/>
      <c r="Q211" s="54"/>
      <c r="R211" s="30"/>
    </row>
    <row r="212" spans="1:18">
      <c r="A212" s="322"/>
      <c r="B212" s="57" t="s">
        <v>3</v>
      </c>
      <c r="C212" s="327" t="s">
        <v>773</v>
      </c>
      <c r="D212" s="369"/>
      <c r="E212" s="363"/>
      <c r="F212" s="77"/>
      <c r="G212" s="50">
        <f>SUMIF(JournalsA!D$14:D$920,TrialBalanceA!M212,JournalsA!J$14:J$920)+SUMIF(JournalsA!E$14:E$920,TrialBalanceA!M212,JournalsA!J$14:J$920)</f>
        <v>0</v>
      </c>
      <c r="H212" s="373"/>
      <c r="I212" s="374">
        <f t="shared" si="38"/>
        <v>0</v>
      </c>
      <c r="J212" s="73"/>
      <c r="K212" s="51">
        <f t="shared" si="36"/>
        <v>0</v>
      </c>
      <c r="M212" s="173" t="str">
        <f t="shared" si="37"/>
        <v>6200/022Motor vehicles - depr this year</v>
      </c>
      <c r="N212" s="68"/>
      <c r="P212" s="69"/>
      <c r="Q212" s="54"/>
      <c r="R212" s="30"/>
    </row>
    <row r="213" spans="1:18">
      <c r="A213" s="322"/>
      <c r="B213" s="57" t="s">
        <v>4</v>
      </c>
      <c r="C213" s="327" t="s">
        <v>774</v>
      </c>
      <c r="D213" s="369"/>
      <c r="E213" s="363"/>
      <c r="F213" s="77"/>
      <c r="G213" s="50">
        <f>SUMIF(JournalsA!D$14:D$920,TrialBalanceA!M213,JournalsA!J$14:J$920)+SUMIF(JournalsA!E$14:E$920,TrialBalanceA!M213,JournalsA!J$14:J$920)</f>
        <v>0</v>
      </c>
      <c r="H213" s="373"/>
      <c r="I213" s="374">
        <f t="shared" si="38"/>
        <v>0</v>
      </c>
      <c r="J213" s="73"/>
      <c r="K213" s="51">
        <f t="shared" si="36"/>
        <v>0</v>
      </c>
      <c r="M213" s="173" t="str">
        <f t="shared" si="37"/>
        <v>6200/023Motor vehicles - acc depr on sales</v>
      </c>
      <c r="N213" s="68"/>
      <c r="P213" s="69"/>
      <c r="Q213" s="54"/>
      <c r="R213" s="30"/>
    </row>
    <row r="214" spans="1:18">
      <c r="A214" s="322"/>
      <c r="B214" s="57" t="s">
        <v>5</v>
      </c>
      <c r="C214" s="326" t="s">
        <v>122</v>
      </c>
      <c r="D214" s="370"/>
      <c r="E214" s="363"/>
      <c r="F214" s="77"/>
      <c r="G214" s="50">
        <f>SUMIF(JournalsA!D$14:D$920,TrialBalanceA!M214,JournalsA!J$14:J$920)+SUMIF(JournalsA!E$14:E$920,TrialBalanceA!M214,JournalsA!J$14:J$920)</f>
        <v>0</v>
      </c>
      <c r="H214" s="373"/>
      <c r="I214" s="374">
        <f t="shared" si="38"/>
        <v>0</v>
      </c>
      <c r="J214" s="73"/>
      <c r="K214" s="51">
        <f t="shared" si="36"/>
        <v>0</v>
      </c>
      <c r="M214" s="173" t="str">
        <f t="shared" si="37"/>
        <v>6250/000ELECTRONIC EQUIPMENT - COST</v>
      </c>
      <c r="N214" s="68"/>
      <c r="P214" s="69"/>
      <c r="Q214" s="54"/>
      <c r="R214" s="30"/>
    </row>
    <row r="215" spans="1:18">
      <c r="A215" s="322"/>
      <c r="B215" s="57" t="s">
        <v>6</v>
      </c>
      <c r="C215" s="327" t="s">
        <v>775</v>
      </c>
      <c r="D215" s="369"/>
      <c r="E215" s="363"/>
      <c r="F215" s="77">
        <f>SUM(K215:K217)</f>
        <v>0</v>
      </c>
      <c r="G215" s="50">
        <f>SUMIF(JournalsA!D$14:D$920,TrialBalanceA!M215,JournalsA!J$14:J$920)+SUMIF(JournalsA!E$14:E$920,TrialBalanceA!M215,JournalsA!J$14:J$920)</f>
        <v>0</v>
      </c>
      <c r="H215" s="373"/>
      <c r="I215" s="374">
        <f t="shared" si="38"/>
        <v>0</v>
      </c>
      <c r="J215" s="73"/>
      <c r="K215" s="51">
        <f t="shared" si="36"/>
        <v>0</v>
      </c>
      <c r="M215" s="173" t="str">
        <f t="shared" si="37"/>
        <v>6250/001Electronic equipment - cost b/fwd</v>
      </c>
      <c r="N215" s="68"/>
      <c r="P215" s="69"/>
      <c r="Q215" s="54"/>
      <c r="R215" s="30"/>
    </row>
    <row r="216" spans="1:18">
      <c r="A216" s="322"/>
      <c r="B216" s="57" t="s">
        <v>7</v>
      </c>
      <c r="C216" s="327" t="s">
        <v>776</v>
      </c>
      <c r="D216" s="369"/>
      <c r="E216" s="363"/>
      <c r="F216" s="77"/>
      <c r="G216" s="50">
        <f>SUMIF(JournalsA!D$14:D$920,TrialBalanceA!M216,JournalsA!J$14:J$920)+SUMIF(JournalsA!E$14:E$920,TrialBalanceA!M216,JournalsA!J$14:J$920)</f>
        <v>0</v>
      </c>
      <c r="H216" s="373"/>
      <c r="I216" s="374">
        <f t="shared" si="38"/>
        <v>0</v>
      </c>
      <c r="J216" s="73"/>
      <c r="K216" s="51">
        <f t="shared" si="36"/>
        <v>0</v>
      </c>
      <c r="M216" s="173" t="str">
        <f t="shared" si="37"/>
        <v>6250/002Electronic equipment - additions</v>
      </c>
      <c r="N216" s="68"/>
      <c r="P216" s="69"/>
      <c r="Q216" s="54"/>
      <c r="R216" s="30"/>
    </row>
    <row r="217" spans="1:18">
      <c r="A217" s="322"/>
      <c r="B217" s="57" t="s">
        <v>8</v>
      </c>
      <c r="C217" s="327" t="s">
        <v>777</v>
      </c>
      <c r="D217" s="369"/>
      <c r="E217" s="363"/>
      <c r="F217" s="77"/>
      <c r="G217" s="50">
        <f>SUMIF(JournalsA!D$14:D$920,TrialBalanceA!M217,JournalsA!J$14:J$920)+SUMIF(JournalsA!E$14:E$920,TrialBalanceA!M217,JournalsA!J$14:J$920)</f>
        <v>0</v>
      </c>
      <c r="H217" s="373"/>
      <c r="I217" s="374">
        <f t="shared" si="38"/>
        <v>0</v>
      </c>
      <c r="J217" s="73"/>
      <c r="K217" s="51">
        <f t="shared" si="36"/>
        <v>0</v>
      </c>
      <c r="M217" s="173" t="str">
        <f t="shared" si="37"/>
        <v>6250/003Electronic equipment - cost of sales</v>
      </c>
      <c r="N217" s="68"/>
      <c r="P217" s="69"/>
      <c r="Q217" s="54"/>
      <c r="R217" s="30"/>
    </row>
    <row r="218" spans="1:18">
      <c r="A218" s="322"/>
      <c r="B218" s="57" t="s">
        <v>9</v>
      </c>
      <c r="C218" s="326" t="s">
        <v>123</v>
      </c>
      <c r="D218" s="370"/>
      <c r="E218" s="363"/>
      <c r="F218" s="77"/>
      <c r="G218" s="50">
        <f>SUMIF(JournalsA!D$14:D$920,TrialBalanceA!M218,JournalsA!J$14:J$920)+SUMIF(JournalsA!E$14:E$920,TrialBalanceA!M218,JournalsA!J$14:J$920)</f>
        <v>0</v>
      </c>
      <c r="H218" s="373"/>
      <c r="I218" s="374">
        <f t="shared" si="38"/>
        <v>0</v>
      </c>
      <c r="J218" s="73"/>
      <c r="K218" s="51">
        <f t="shared" si="36"/>
        <v>0</v>
      </c>
      <c r="M218" s="173" t="str">
        <f t="shared" si="37"/>
        <v>6250/020ELECTRONIC EQUIPMENT - ACC DEPR</v>
      </c>
      <c r="N218" s="68"/>
      <c r="P218" s="69"/>
      <c r="Q218" s="54"/>
      <c r="R218" s="30"/>
    </row>
    <row r="219" spans="1:18">
      <c r="A219" s="322"/>
      <c r="B219" s="57" t="s">
        <v>10</v>
      </c>
      <c r="C219" s="327" t="s">
        <v>778</v>
      </c>
      <c r="D219" s="369"/>
      <c r="E219" s="363"/>
      <c r="F219" s="77">
        <f>SUM(K219:K221)</f>
        <v>0</v>
      </c>
      <c r="G219" s="50">
        <f>SUMIF(JournalsA!D$14:D$920,TrialBalanceA!M219,JournalsA!J$14:J$920)+SUMIF(JournalsA!E$14:E$920,TrialBalanceA!M219,JournalsA!J$14:J$920)</f>
        <v>0</v>
      </c>
      <c r="H219" s="373"/>
      <c r="I219" s="374">
        <f t="shared" si="38"/>
        <v>0</v>
      </c>
      <c r="J219" s="73"/>
      <c r="K219" s="51">
        <f t="shared" si="36"/>
        <v>0</v>
      </c>
      <c r="M219" s="173" t="str">
        <f t="shared" si="37"/>
        <v>6250/021Electronic equipment - acc depr b/fwd</v>
      </c>
      <c r="N219" s="68"/>
      <c r="P219" s="69"/>
      <c r="Q219" s="54"/>
      <c r="R219" s="30"/>
    </row>
    <row r="220" spans="1:18">
      <c r="A220" s="322"/>
      <c r="B220" s="57" t="s">
        <v>11</v>
      </c>
      <c r="C220" s="327" t="s">
        <v>779</v>
      </c>
      <c r="D220" s="369"/>
      <c r="E220" s="363"/>
      <c r="F220" s="77"/>
      <c r="G220" s="50">
        <f>SUMIF(JournalsA!D$14:D$920,TrialBalanceA!M220,JournalsA!J$14:J$920)+SUMIF(JournalsA!E$14:E$920,TrialBalanceA!M220,JournalsA!J$14:J$920)</f>
        <v>0</v>
      </c>
      <c r="H220" s="373"/>
      <c r="I220" s="374">
        <f t="shared" si="38"/>
        <v>0</v>
      </c>
      <c r="J220" s="73"/>
      <c r="K220" s="51">
        <f t="shared" si="36"/>
        <v>0</v>
      </c>
      <c r="M220" s="173" t="str">
        <f t="shared" si="37"/>
        <v>6250/022Electronic equipment - depr this year</v>
      </c>
      <c r="N220" s="68"/>
      <c r="P220" s="69"/>
      <c r="Q220" s="54"/>
      <c r="R220" s="30"/>
    </row>
    <row r="221" spans="1:18">
      <c r="A221" s="322"/>
      <c r="B221" s="57" t="s">
        <v>12</v>
      </c>
      <c r="C221" s="327" t="s">
        <v>780</v>
      </c>
      <c r="D221" s="369"/>
      <c r="E221" s="363"/>
      <c r="F221" s="77"/>
      <c r="G221" s="50">
        <f>SUMIF(JournalsA!D$14:D$920,TrialBalanceA!M221,JournalsA!J$14:J$920)+SUMIF(JournalsA!E$14:E$920,TrialBalanceA!M221,JournalsA!J$14:J$920)</f>
        <v>0</v>
      </c>
      <c r="H221" s="373"/>
      <c r="I221" s="374">
        <f t="shared" si="38"/>
        <v>0</v>
      </c>
      <c r="J221" s="73"/>
      <c r="K221" s="51">
        <f t="shared" si="36"/>
        <v>0</v>
      </c>
      <c r="M221" s="173" t="str">
        <f t="shared" si="37"/>
        <v>6250/023Electronic equipment - acc depr on sales</v>
      </c>
      <c r="N221" s="68"/>
      <c r="P221" s="69"/>
      <c r="Q221" s="54"/>
      <c r="R221" s="30"/>
    </row>
    <row r="222" spans="1:18">
      <c r="A222" s="322"/>
      <c r="B222" s="57" t="s">
        <v>13</v>
      </c>
      <c r="C222" s="326" t="s">
        <v>781</v>
      </c>
      <c r="D222" s="370"/>
      <c r="E222" s="363"/>
      <c r="F222" s="77"/>
      <c r="G222" s="50">
        <f>SUMIF(JournalsA!D$14:D$920,TrialBalanceA!M222,JournalsA!J$14:J$920)+SUMIF(JournalsA!E$14:E$920,TrialBalanceA!M222,JournalsA!J$14:J$920)</f>
        <v>0</v>
      </c>
      <c r="H222" s="373"/>
      <c r="I222" s="374">
        <f t="shared" si="38"/>
        <v>0</v>
      </c>
      <c r="J222" s="73"/>
      <c r="K222" s="51">
        <f t="shared" si="36"/>
        <v>0</v>
      </c>
      <c r="M222" s="173" t="str">
        <f t="shared" si="37"/>
        <v>6350/000FURNITURE AND FITTINGS - COST</v>
      </c>
      <c r="N222" s="68"/>
      <c r="P222" s="69"/>
      <c r="Q222" s="54"/>
      <c r="R222" s="30"/>
    </row>
    <row r="223" spans="1:18">
      <c r="A223" s="322"/>
      <c r="B223" s="57" t="s">
        <v>14</v>
      </c>
      <c r="C223" s="327" t="s">
        <v>782</v>
      </c>
      <c r="D223" s="369"/>
      <c r="E223" s="363"/>
      <c r="F223" s="77">
        <f>SUM(K223:K225)</f>
        <v>0</v>
      </c>
      <c r="G223" s="50">
        <f>SUMIF(JournalsA!D$14:D$920,TrialBalanceA!M223,JournalsA!J$14:J$920)+SUMIF(JournalsA!E$14:E$920,TrialBalanceA!M223,JournalsA!J$14:J$920)</f>
        <v>0</v>
      </c>
      <c r="H223" s="373"/>
      <c r="I223" s="374">
        <f t="shared" si="38"/>
        <v>0</v>
      </c>
      <c r="J223" s="73"/>
      <c r="K223" s="51">
        <f t="shared" si="36"/>
        <v>0</v>
      </c>
      <c r="M223" s="173" t="str">
        <f t="shared" si="37"/>
        <v>6350/001Furniture and fittings - cost b/fwd</v>
      </c>
      <c r="N223" s="68"/>
      <c r="P223" s="69"/>
      <c r="Q223" s="54"/>
      <c r="R223" s="30"/>
    </row>
    <row r="224" spans="1:18">
      <c r="A224" s="322"/>
      <c r="B224" s="57" t="s">
        <v>390</v>
      </c>
      <c r="C224" s="327" t="s">
        <v>783</v>
      </c>
      <c r="D224" s="369"/>
      <c r="E224" s="363"/>
      <c r="F224" s="77"/>
      <c r="G224" s="50">
        <f>SUMIF(JournalsA!D$14:D$920,TrialBalanceA!M224,JournalsA!J$14:J$920)+SUMIF(JournalsA!E$14:E$920,TrialBalanceA!M224,JournalsA!J$14:J$920)</f>
        <v>0</v>
      </c>
      <c r="H224" s="373"/>
      <c r="I224" s="374">
        <f t="shared" si="38"/>
        <v>0</v>
      </c>
      <c r="J224" s="73"/>
      <c r="K224" s="51">
        <f t="shared" si="36"/>
        <v>0</v>
      </c>
      <c r="M224" s="173" t="str">
        <f t="shared" si="37"/>
        <v>6350/002Furniture and fittings - additions</v>
      </c>
      <c r="N224" s="68"/>
      <c r="P224" s="69"/>
      <c r="Q224" s="54"/>
      <c r="R224" s="30"/>
    </row>
    <row r="225" spans="1:18">
      <c r="A225" s="322"/>
      <c r="B225" s="57" t="s">
        <v>406</v>
      </c>
      <c r="C225" s="327" t="s">
        <v>784</v>
      </c>
      <c r="D225" s="369"/>
      <c r="E225" s="363"/>
      <c r="F225" s="77"/>
      <c r="G225" s="50">
        <f>SUMIF(JournalsA!D$14:D$920,TrialBalanceA!M225,JournalsA!J$14:J$920)+SUMIF(JournalsA!E$14:E$920,TrialBalanceA!M225,JournalsA!J$14:J$920)</f>
        <v>0</v>
      </c>
      <c r="H225" s="373"/>
      <c r="I225" s="374">
        <f t="shared" si="38"/>
        <v>0</v>
      </c>
      <c r="J225" s="73"/>
      <c r="K225" s="51">
        <f t="shared" si="36"/>
        <v>0</v>
      </c>
      <c r="M225" s="173" t="str">
        <f t="shared" si="37"/>
        <v>6350/003Furniture and fittings - cost of sales</v>
      </c>
      <c r="N225" s="68"/>
      <c r="P225" s="69"/>
      <c r="Q225" s="54"/>
      <c r="R225" s="30"/>
    </row>
    <row r="226" spans="1:18">
      <c r="A226" s="322"/>
      <c r="B226" s="57" t="s">
        <v>254</v>
      </c>
      <c r="C226" s="326" t="s">
        <v>785</v>
      </c>
      <c r="D226" s="370"/>
      <c r="E226" s="363"/>
      <c r="F226" s="77"/>
      <c r="G226" s="50">
        <f>SUMIF(JournalsA!D$14:D$920,TrialBalanceA!M226,JournalsA!J$14:J$920)+SUMIF(JournalsA!E$14:E$920,TrialBalanceA!M226,JournalsA!J$14:J$920)</f>
        <v>0</v>
      </c>
      <c r="H226" s="373"/>
      <c r="I226" s="374">
        <f t="shared" si="38"/>
        <v>0</v>
      </c>
      <c r="J226" s="73"/>
      <c r="K226" s="51">
        <f t="shared" si="36"/>
        <v>0</v>
      </c>
      <c r="M226" s="173" t="str">
        <f t="shared" si="37"/>
        <v>6350/020FURNITURE AND FITTINGS - ACC DEPR</v>
      </c>
      <c r="N226" s="68"/>
      <c r="P226" s="69"/>
      <c r="Q226" s="54"/>
      <c r="R226" s="30"/>
    </row>
    <row r="227" spans="1:18">
      <c r="A227" s="322"/>
      <c r="B227" s="57" t="s">
        <v>144</v>
      </c>
      <c r="C227" s="327" t="s">
        <v>786</v>
      </c>
      <c r="D227" s="369"/>
      <c r="E227" s="363"/>
      <c r="F227" s="77">
        <f>SUM(K227:K229)</f>
        <v>0</v>
      </c>
      <c r="G227" s="50">
        <f>SUMIF(JournalsA!D$14:D$920,TrialBalanceA!M227,JournalsA!J$14:J$920)+SUMIF(JournalsA!E$14:E$920,TrialBalanceA!M227,JournalsA!J$14:J$920)</f>
        <v>0</v>
      </c>
      <c r="H227" s="373"/>
      <c r="I227" s="374">
        <f t="shared" si="38"/>
        <v>0</v>
      </c>
      <c r="J227" s="73"/>
      <c r="K227" s="51">
        <f t="shared" si="36"/>
        <v>0</v>
      </c>
      <c r="M227" s="173" t="str">
        <f t="shared" si="37"/>
        <v>6350/021Furniture and fittings - acc depr b/fwd</v>
      </c>
      <c r="N227" s="68"/>
      <c r="P227" s="69"/>
      <c r="Q227" s="54"/>
      <c r="R227" s="30"/>
    </row>
    <row r="228" spans="1:18">
      <c r="A228" s="322"/>
      <c r="B228" s="57" t="s">
        <v>145</v>
      </c>
      <c r="C228" s="327" t="s">
        <v>787</v>
      </c>
      <c r="D228" s="369"/>
      <c r="E228" s="363"/>
      <c r="F228" s="77"/>
      <c r="G228" s="50">
        <f>SUMIF(JournalsA!D$14:D$920,TrialBalanceA!M228,JournalsA!J$14:J$920)+SUMIF(JournalsA!E$14:E$920,TrialBalanceA!M228,JournalsA!J$14:J$920)</f>
        <v>0</v>
      </c>
      <c r="H228" s="373"/>
      <c r="I228" s="374">
        <f t="shared" si="38"/>
        <v>0</v>
      </c>
      <c r="J228" s="73"/>
      <c r="K228" s="51">
        <f t="shared" si="36"/>
        <v>0</v>
      </c>
      <c r="M228" s="173" t="str">
        <f t="shared" si="37"/>
        <v>6350/022Furniture and fittings - depr this year</v>
      </c>
      <c r="N228" s="68"/>
      <c r="P228" s="69"/>
      <c r="Q228" s="54"/>
      <c r="R228" s="30"/>
    </row>
    <row r="229" spans="1:18">
      <c r="A229" s="322"/>
      <c r="B229" s="57" t="s">
        <v>236</v>
      </c>
      <c r="C229" s="327" t="s">
        <v>788</v>
      </c>
      <c r="D229" s="369"/>
      <c r="E229" s="363"/>
      <c r="F229" s="77"/>
      <c r="G229" s="50">
        <f>SUMIF(JournalsA!D$14:D$920,TrialBalanceA!M229,JournalsA!J$14:J$920)+SUMIF(JournalsA!E$14:E$920,TrialBalanceA!M229,JournalsA!J$14:J$920)</f>
        <v>0</v>
      </c>
      <c r="H229" s="373"/>
      <c r="I229" s="374">
        <f t="shared" si="38"/>
        <v>0</v>
      </c>
      <c r="J229" s="73"/>
      <c r="K229" s="51">
        <f t="shared" si="36"/>
        <v>0</v>
      </c>
      <c r="M229" s="173" t="str">
        <f t="shared" si="37"/>
        <v>6350/023Furniture and fittings - acc depr on sales</v>
      </c>
      <c r="N229" s="68"/>
      <c r="P229" s="69"/>
      <c r="Q229" s="54"/>
      <c r="R229" s="30"/>
    </row>
    <row r="230" spans="1:18">
      <c r="A230" s="322"/>
      <c r="B230" s="57" t="s">
        <v>414</v>
      </c>
      <c r="C230" s="326" t="s">
        <v>52</v>
      </c>
      <c r="D230" s="370"/>
      <c r="E230" s="363"/>
      <c r="F230" s="77"/>
      <c r="G230" s="50">
        <f>SUMIF(JournalsA!D$14:D$920,TrialBalanceA!M230,JournalsA!J$14:J$920)+SUMIF(JournalsA!E$14:E$920,TrialBalanceA!M230,JournalsA!J$14:J$920)</f>
        <v>0</v>
      </c>
      <c r="H230" s="373"/>
      <c r="I230" s="374">
        <f t="shared" si="38"/>
        <v>0</v>
      </c>
      <c r="J230" s="73"/>
      <c r="K230" s="51">
        <f t="shared" si="36"/>
        <v>0</v>
      </c>
      <c r="M230" s="173" t="str">
        <f t="shared" si="37"/>
        <v>7000/000INTANGIBLE ASSETS</v>
      </c>
      <c r="N230" s="68"/>
      <c r="P230" s="69"/>
      <c r="Q230" s="54"/>
      <c r="R230" s="30"/>
    </row>
    <row r="231" spans="1:18">
      <c r="A231" s="322"/>
      <c r="B231" s="99" t="s">
        <v>916</v>
      </c>
      <c r="C231" s="326" t="s">
        <v>917</v>
      </c>
      <c r="D231" s="370"/>
      <c r="E231" s="363"/>
      <c r="F231" s="77"/>
      <c r="G231" s="50">
        <f>SUMIF(JournalsA!D$14:D$920,TrialBalanceA!M231,JournalsA!J$14:J$920)+SUMIF(JournalsA!E$14:E$920,TrialBalanceA!M231,JournalsA!J$14:J$920)</f>
        <v>0</v>
      </c>
      <c r="H231" s="373"/>
      <c r="I231" s="374">
        <f t="shared" ref="I231:I248" si="39">ROUND(D231-E231+G231+F231,0)</f>
        <v>0</v>
      </c>
      <c r="J231" s="73"/>
      <c r="K231" s="51">
        <f t="shared" ref="K231:K248" si="40">ROUND(SUM(A231),0)</f>
        <v>0</v>
      </c>
      <c r="M231" s="173" t="str">
        <f t="shared" ref="M231:M248" si="41">CONCATENATE(B231,C231)</f>
        <v>7000/001GOODWILL - COST</v>
      </c>
      <c r="N231" s="68"/>
      <c r="P231" s="69"/>
      <c r="Q231" s="54"/>
      <c r="R231" s="30"/>
    </row>
    <row r="232" spans="1:18">
      <c r="A232" s="322"/>
      <c r="B232" s="99" t="s">
        <v>918</v>
      </c>
      <c r="C232" s="327" t="s">
        <v>919</v>
      </c>
      <c r="D232" s="370"/>
      <c r="E232" s="363"/>
      <c r="F232" s="77">
        <f>SUM(K232:K233)</f>
        <v>0</v>
      </c>
      <c r="G232" s="50">
        <f>SUMIF(JournalsA!D$14:D$920,TrialBalanceA!M232,JournalsA!J$14:J$920)+SUMIF(JournalsA!E$14:E$920,TrialBalanceA!M232,JournalsA!J$14:J$920)</f>
        <v>0</v>
      </c>
      <c r="H232" s="373"/>
      <c r="I232" s="374">
        <f t="shared" si="39"/>
        <v>0</v>
      </c>
      <c r="J232" s="73"/>
      <c r="K232" s="51">
        <f t="shared" si="40"/>
        <v>0</v>
      </c>
      <c r="M232" s="173" t="str">
        <f t="shared" si="41"/>
        <v>7000/002Goodwill - cost b/fwd</v>
      </c>
      <c r="N232" s="68"/>
      <c r="P232" s="69"/>
      <c r="Q232" s="54"/>
      <c r="R232" s="30"/>
    </row>
    <row r="233" spans="1:18">
      <c r="A233" s="322"/>
      <c r="B233" s="99" t="s">
        <v>920</v>
      </c>
      <c r="C233" s="327" t="s">
        <v>921</v>
      </c>
      <c r="D233" s="370"/>
      <c r="E233" s="363"/>
      <c r="F233" s="77"/>
      <c r="G233" s="50">
        <f>SUMIF(JournalsA!D$14:D$920,TrialBalanceA!M233,JournalsA!J$14:J$920)+SUMIF(JournalsA!E$14:E$920,TrialBalanceA!M233,JournalsA!J$14:J$920)</f>
        <v>0</v>
      </c>
      <c r="H233" s="373"/>
      <c r="I233" s="374">
        <f t="shared" si="39"/>
        <v>0</v>
      </c>
      <c r="J233" s="73"/>
      <c r="K233" s="51">
        <f t="shared" si="40"/>
        <v>0</v>
      </c>
      <c r="M233" s="173" t="str">
        <f t="shared" si="41"/>
        <v>7000/003Goodwill - additions</v>
      </c>
      <c r="N233" s="68"/>
      <c r="P233" s="69"/>
      <c r="Q233" s="54"/>
      <c r="R233" s="30"/>
    </row>
    <row r="234" spans="1:18">
      <c r="A234" s="322"/>
      <c r="B234" s="99" t="s">
        <v>922</v>
      </c>
      <c r="C234" s="326" t="s">
        <v>923</v>
      </c>
      <c r="D234" s="370"/>
      <c r="E234" s="363"/>
      <c r="F234" s="77"/>
      <c r="G234" s="50">
        <f>SUMIF(JournalsA!D$14:D$920,TrialBalanceA!M234,JournalsA!J$14:J$920)+SUMIF(JournalsA!E$14:E$920,TrialBalanceA!M234,JournalsA!J$14:J$920)</f>
        <v>0</v>
      </c>
      <c r="H234" s="373"/>
      <c r="I234" s="374">
        <f t="shared" si="39"/>
        <v>0</v>
      </c>
      <c r="J234" s="73"/>
      <c r="K234" s="51">
        <f t="shared" si="40"/>
        <v>0</v>
      </c>
      <c r="M234" s="173" t="str">
        <f t="shared" si="41"/>
        <v>7000/005GOODWILL - ACC AMORTISATION</v>
      </c>
      <c r="N234" s="68"/>
      <c r="P234" s="69"/>
      <c r="Q234" s="54"/>
      <c r="R234" s="30"/>
    </row>
    <row r="235" spans="1:18">
      <c r="A235" s="322"/>
      <c r="B235" s="99" t="s">
        <v>924</v>
      </c>
      <c r="C235" s="327" t="s">
        <v>925</v>
      </c>
      <c r="D235" s="370"/>
      <c r="E235" s="363"/>
      <c r="F235" s="77">
        <f>SUM(K235:K236)</f>
        <v>0</v>
      </c>
      <c r="G235" s="50">
        <f>SUMIF(JournalsA!D$14:D$920,TrialBalanceA!M235,JournalsA!J$14:J$920)+SUMIF(JournalsA!E$14:E$920,TrialBalanceA!M235,JournalsA!J$14:J$920)</f>
        <v>0</v>
      </c>
      <c r="H235" s="373"/>
      <c r="I235" s="374">
        <f t="shared" si="39"/>
        <v>0</v>
      </c>
      <c r="J235" s="73"/>
      <c r="K235" s="51">
        <f t="shared" si="40"/>
        <v>0</v>
      </c>
      <c r="M235" s="173" t="str">
        <f t="shared" si="41"/>
        <v>7000/006Goodwill - acc amortisation b/fwd</v>
      </c>
      <c r="N235" s="68"/>
      <c r="P235" s="69"/>
      <c r="Q235" s="54"/>
      <c r="R235" s="30"/>
    </row>
    <row r="236" spans="1:18">
      <c r="A236" s="322"/>
      <c r="B236" s="99" t="s">
        <v>926</v>
      </c>
      <c r="C236" s="327" t="s">
        <v>927</v>
      </c>
      <c r="D236" s="370"/>
      <c r="E236" s="363"/>
      <c r="F236" s="77"/>
      <c r="G236" s="50">
        <f>SUMIF(JournalsA!D$14:D$920,TrialBalanceA!M236,JournalsA!J$14:J$920)+SUMIF(JournalsA!E$14:E$920,TrialBalanceA!M236,JournalsA!J$14:J$920)</f>
        <v>0</v>
      </c>
      <c r="H236" s="373"/>
      <c r="I236" s="374">
        <f t="shared" si="39"/>
        <v>0</v>
      </c>
      <c r="J236" s="73"/>
      <c r="K236" s="51">
        <f t="shared" si="40"/>
        <v>0</v>
      </c>
      <c r="M236" s="173" t="str">
        <f t="shared" si="41"/>
        <v>7000/007Goodwill - amortisation this year</v>
      </c>
      <c r="N236" s="68"/>
      <c r="P236" s="69"/>
      <c r="Q236" s="54"/>
      <c r="R236" s="30"/>
    </row>
    <row r="237" spans="1:18">
      <c r="A237" s="322"/>
      <c r="B237" s="99" t="s">
        <v>928</v>
      </c>
      <c r="C237" s="326" t="s">
        <v>929</v>
      </c>
      <c r="D237" s="370"/>
      <c r="E237" s="363"/>
      <c r="F237" s="77"/>
      <c r="G237" s="50">
        <f>SUMIF(JournalsA!D$14:D$920,TrialBalanceA!M237,JournalsA!J$14:J$920)+SUMIF(JournalsA!E$14:E$920,TrialBalanceA!M237,JournalsA!J$14:J$920)</f>
        <v>0</v>
      </c>
      <c r="H237" s="373"/>
      <c r="I237" s="374">
        <f t="shared" si="39"/>
        <v>0</v>
      </c>
      <c r="J237" s="73"/>
      <c r="K237" s="51">
        <f t="shared" si="40"/>
        <v>0</v>
      </c>
      <c r="M237" s="173" t="str">
        <f t="shared" si="41"/>
        <v>7000/010GOODWILL - IMPAIRMENT</v>
      </c>
      <c r="N237" s="68"/>
      <c r="P237" s="69"/>
      <c r="Q237" s="54"/>
      <c r="R237" s="30"/>
    </row>
    <row r="238" spans="1:18">
      <c r="A238" s="322"/>
      <c r="B238" s="99" t="s">
        <v>572</v>
      </c>
      <c r="C238" s="327" t="s">
        <v>930</v>
      </c>
      <c r="D238" s="370"/>
      <c r="E238" s="363"/>
      <c r="F238" s="77">
        <f>SUM(K238:K239)</f>
        <v>0</v>
      </c>
      <c r="G238" s="50">
        <f>SUMIF(JournalsA!D$14:D$920,TrialBalanceA!M238,JournalsA!J$14:J$920)+SUMIF(JournalsA!E$14:E$920,TrialBalanceA!M238,JournalsA!J$14:J$920)</f>
        <v>0</v>
      </c>
      <c r="H238" s="373"/>
      <c r="I238" s="374">
        <f t="shared" si="39"/>
        <v>0</v>
      </c>
      <c r="J238" s="73"/>
      <c r="K238" s="51">
        <f t="shared" si="40"/>
        <v>0</v>
      </c>
      <c r="M238" s="173" t="str">
        <f t="shared" si="41"/>
        <v>7000/011Goodwill - impairment loss b/fwd</v>
      </c>
      <c r="N238" s="68"/>
      <c r="P238" s="69"/>
      <c r="Q238" s="54"/>
      <c r="R238" s="30"/>
    </row>
    <row r="239" spans="1:18">
      <c r="A239" s="322"/>
      <c r="B239" s="99" t="s">
        <v>931</v>
      </c>
      <c r="C239" s="327" t="s">
        <v>932</v>
      </c>
      <c r="D239" s="370"/>
      <c r="E239" s="363"/>
      <c r="F239" s="77"/>
      <c r="G239" s="50">
        <f>SUMIF(JournalsA!D$14:D$920,TrialBalanceA!M239,JournalsA!J$14:J$920)+SUMIF(JournalsA!E$14:E$920,TrialBalanceA!M239,JournalsA!J$14:J$920)</f>
        <v>0</v>
      </c>
      <c r="H239" s="373"/>
      <c r="I239" s="374">
        <f t="shared" si="39"/>
        <v>0</v>
      </c>
      <c r="J239" s="73"/>
      <c r="K239" s="51">
        <f t="shared" si="40"/>
        <v>0</v>
      </c>
      <c r="M239" s="173" t="str">
        <f t="shared" si="41"/>
        <v>7000/012Goodwill - impairment loss this year</v>
      </c>
      <c r="N239" s="68"/>
      <c r="P239" s="69"/>
      <c r="Q239" s="54"/>
      <c r="R239" s="30"/>
    </row>
    <row r="240" spans="1:18">
      <c r="A240" s="322"/>
      <c r="B240" s="99" t="s">
        <v>933</v>
      </c>
      <c r="C240" s="326" t="s">
        <v>934</v>
      </c>
      <c r="D240" s="370"/>
      <c r="E240" s="363"/>
      <c r="F240" s="77"/>
      <c r="G240" s="50">
        <f>SUMIF(JournalsA!D$14:D$920,TrialBalanceA!M240,JournalsA!J$14:J$920)+SUMIF(JournalsA!E$14:E$920,TrialBalanceA!M240,JournalsA!J$14:J$920)</f>
        <v>0</v>
      </c>
      <c r="H240" s="373"/>
      <c r="I240" s="374">
        <f t="shared" si="39"/>
        <v>0</v>
      </c>
      <c r="J240" s="73"/>
      <c r="K240" s="51">
        <f t="shared" si="40"/>
        <v>0</v>
      </c>
      <c r="M240" s="173" t="str">
        <f t="shared" si="41"/>
        <v>7000/021PREPAID LEASE AGREEMENT - COST</v>
      </c>
      <c r="N240" s="68"/>
      <c r="P240" s="69"/>
      <c r="Q240" s="54"/>
      <c r="R240" s="30"/>
    </row>
    <row r="241" spans="1:18">
      <c r="A241" s="322"/>
      <c r="B241" s="99" t="s">
        <v>935</v>
      </c>
      <c r="C241" s="327" t="s">
        <v>936</v>
      </c>
      <c r="D241" s="370"/>
      <c r="E241" s="363"/>
      <c r="F241" s="77">
        <f>SUM(K241:K242)</f>
        <v>0</v>
      </c>
      <c r="G241" s="50">
        <f>SUMIF(JournalsA!D$14:D$920,TrialBalanceA!M241,JournalsA!J$14:J$920)+SUMIF(JournalsA!E$14:E$920,TrialBalanceA!M241,JournalsA!J$14:J$920)</f>
        <v>0</v>
      </c>
      <c r="H241" s="373"/>
      <c r="I241" s="374">
        <f t="shared" si="39"/>
        <v>0</v>
      </c>
      <c r="J241" s="73"/>
      <c r="K241" s="51">
        <f t="shared" si="40"/>
        <v>0</v>
      </c>
      <c r="M241" s="173" t="str">
        <f t="shared" si="41"/>
        <v>7000/022Prepaid lease agreement - cost b/fwd</v>
      </c>
      <c r="N241" s="68"/>
      <c r="P241" s="69"/>
      <c r="Q241" s="54"/>
      <c r="R241" s="30"/>
    </row>
    <row r="242" spans="1:18">
      <c r="A242" s="322"/>
      <c r="B242" s="99" t="s">
        <v>937</v>
      </c>
      <c r="C242" s="327" t="s">
        <v>938</v>
      </c>
      <c r="D242" s="370"/>
      <c r="E242" s="363"/>
      <c r="F242" s="77"/>
      <c r="G242" s="50">
        <f>SUMIF(JournalsA!D$14:D$920,TrialBalanceA!M242,JournalsA!J$14:J$920)+SUMIF(JournalsA!E$14:E$920,TrialBalanceA!M242,JournalsA!J$14:J$920)</f>
        <v>0</v>
      </c>
      <c r="H242" s="373"/>
      <c r="I242" s="374">
        <f t="shared" si="39"/>
        <v>0</v>
      </c>
      <c r="J242" s="73"/>
      <c r="K242" s="51">
        <f t="shared" si="40"/>
        <v>0</v>
      </c>
      <c r="M242" s="173" t="str">
        <f t="shared" si="41"/>
        <v>7000/023Prepaid lease agreement - additions</v>
      </c>
      <c r="N242" s="68"/>
      <c r="P242" s="69"/>
      <c r="Q242" s="54"/>
      <c r="R242" s="30"/>
    </row>
    <row r="243" spans="1:18">
      <c r="A243" s="322"/>
      <c r="B243" s="99" t="s">
        <v>415</v>
      </c>
      <c r="C243" s="326" t="s">
        <v>939</v>
      </c>
      <c r="D243" s="370"/>
      <c r="E243" s="363"/>
      <c r="F243" s="77"/>
      <c r="G243" s="50">
        <f>SUMIF(JournalsA!D$14:D$920,TrialBalanceA!M243,JournalsA!J$14:J$920)+SUMIF(JournalsA!E$14:E$920,TrialBalanceA!M243,JournalsA!J$14:J$920)</f>
        <v>0</v>
      </c>
      <c r="H243" s="373"/>
      <c r="I243" s="374">
        <f t="shared" si="39"/>
        <v>0</v>
      </c>
      <c r="J243" s="73"/>
      <c r="K243" s="51">
        <f t="shared" si="40"/>
        <v>0</v>
      </c>
      <c r="M243" s="173" t="str">
        <f t="shared" si="41"/>
        <v>7000/025PREPAID LEASE AGREEMENT - ACC AMORTISATION</v>
      </c>
      <c r="N243" s="68"/>
      <c r="P243" s="69"/>
      <c r="Q243" s="54"/>
      <c r="R243" s="30"/>
    </row>
    <row r="244" spans="1:18">
      <c r="A244" s="322"/>
      <c r="B244" s="99" t="s">
        <v>940</v>
      </c>
      <c r="C244" s="327" t="s">
        <v>941</v>
      </c>
      <c r="D244" s="370"/>
      <c r="E244" s="363"/>
      <c r="F244" s="77">
        <f>SUM(K244:K245)</f>
        <v>0</v>
      </c>
      <c r="G244" s="50">
        <f>SUMIF(JournalsA!D$14:D$920,TrialBalanceA!M244,JournalsA!J$14:J$920)+SUMIF(JournalsA!E$14:E$920,TrialBalanceA!M244,JournalsA!J$14:J$920)</f>
        <v>0</v>
      </c>
      <c r="H244" s="373"/>
      <c r="I244" s="374">
        <f t="shared" si="39"/>
        <v>0</v>
      </c>
      <c r="J244" s="73"/>
      <c r="K244" s="51">
        <f t="shared" si="40"/>
        <v>0</v>
      </c>
      <c r="M244" s="173" t="str">
        <f t="shared" si="41"/>
        <v>7000/026Prepaid lease agreement - acc amortisation b/fwd</v>
      </c>
      <c r="N244" s="68"/>
      <c r="P244" s="69"/>
      <c r="Q244" s="54"/>
      <c r="R244" s="30"/>
    </row>
    <row r="245" spans="1:18">
      <c r="A245" s="322"/>
      <c r="B245" s="99" t="s">
        <v>942</v>
      </c>
      <c r="C245" s="327" t="s">
        <v>943</v>
      </c>
      <c r="D245" s="370"/>
      <c r="E245" s="363"/>
      <c r="F245" s="77"/>
      <c r="G245" s="50">
        <f>SUMIF(JournalsA!D$14:D$920,TrialBalanceA!M245,JournalsA!J$14:J$920)+SUMIF(JournalsA!E$14:E$920,TrialBalanceA!M245,JournalsA!J$14:J$920)</f>
        <v>0</v>
      </c>
      <c r="H245" s="373"/>
      <c r="I245" s="374">
        <f t="shared" si="39"/>
        <v>0</v>
      </c>
      <c r="J245" s="73"/>
      <c r="K245" s="51">
        <f t="shared" si="40"/>
        <v>0</v>
      </c>
      <c r="M245" s="173" t="str">
        <f t="shared" si="41"/>
        <v>7000/027Prepaid lease agreement - amortisation this year</v>
      </c>
      <c r="N245" s="68"/>
      <c r="P245" s="69"/>
      <c r="Q245" s="54"/>
      <c r="R245" s="30"/>
    </row>
    <row r="246" spans="1:18">
      <c r="A246" s="322"/>
      <c r="B246" s="99" t="s">
        <v>944</v>
      </c>
      <c r="C246" s="326" t="s">
        <v>945</v>
      </c>
      <c r="D246" s="370"/>
      <c r="E246" s="363"/>
      <c r="F246" s="77"/>
      <c r="G246" s="50">
        <f>SUMIF(JournalsA!D$14:D$920,TrialBalanceA!M246,JournalsA!J$14:J$920)+SUMIF(JournalsA!E$14:E$920,TrialBalanceA!M246,JournalsA!J$14:J$920)</f>
        <v>0</v>
      </c>
      <c r="H246" s="373"/>
      <c r="I246" s="374">
        <f t="shared" si="39"/>
        <v>0</v>
      </c>
      <c r="J246" s="73"/>
      <c r="K246" s="51">
        <f t="shared" si="40"/>
        <v>0</v>
      </c>
      <c r="M246" s="173" t="str">
        <f t="shared" si="41"/>
        <v>7000/030PREPAID LEASE AGREEMENT - IMPAIRMENT</v>
      </c>
      <c r="N246" s="68"/>
      <c r="P246" s="69"/>
      <c r="Q246" s="54"/>
      <c r="R246" s="30"/>
    </row>
    <row r="247" spans="1:18">
      <c r="A247" s="322"/>
      <c r="B247" s="99" t="s">
        <v>946</v>
      </c>
      <c r="C247" s="327" t="s">
        <v>947</v>
      </c>
      <c r="D247" s="370"/>
      <c r="E247" s="363"/>
      <c r="F247" s="77">
        <f>SUM(K247:K248)</f>
        <v>0</v>
      </c>
      <c r="G247" s="50">
        <f>SUMIF(JournalsA!D$14:D$920,TrialBalanceA!M247,JournalsA!J$14:J$920)+SUMIF(JournalsA!E$14:E$920,TrialBalanceA!M247,JournalsA!J$14:J$920)</f>
        <v>0</v>
      </c>
      <c r="H247" s="373"/>
      <c r="I247" s="374">
        <f t="shared" si="39"/>
        <v>0</v>
      </c>
      <c r="J247" s="73"/>
      <c r="K247" s="51">
        <f t="shared" si="40"/>
        <v>0</v>
      </c>
      <c r="M247" s="173" t="str">
        <f t="shared" si="41"/>
        <v>7000/031Prepaid lease agreement - impairment loss b/fwd</v>
      </c>
      <c r="N247" s="68"/>
      <c r="P247" s="69"/>
      <c r="Q247" s="54"/>
      <c r="R247" s="30"/>
    </row>
    <row r="248" spans="1:18">
      <c r="A248" s="322"/>
      <c r="B248" s="99" t="s">
        <v>948</v>
      </c>
      <c r="C248" s="327" t="s">
        <v>949</v>
      </c>
      <c r="D248" s="370"/>
      <c r="E248" s="363"/>
      <c r="F248" s="77"/>
      <c r="G248" s="50">
        <f>SUMIF(JournalsA!D$14:D$920,TrialBalanceA!M248,JournalsA!J$14:J$920)+SUMIF(JournalsA!E$14:E$920,TrialBalanceA!M248,JournalsA!J$14:J$920)</f>
        <v>0</v>
      </c>
      <c r="H248" s="373"/>
      <c r="I248" s="374">
        <f t="shared" si="39"/>
        <v>0</v>
      </c>
      <c r="J248" s="73"/>
      <c r="K248" s="51">
        <f t="shared" si="40"/>
        <v>0</v>
      </c>
      <c r="M248" s="173" t="str">
        <f t="shared" si="41"/>
        <v>7000/032Prepaid lease agreement - impairment loss this year</v>
      </c>
      <c r="N248" s="68"/>
      <c r="P248" s="69"/>
      <c r="Q248" s="54"/>
      <c r="R248" s="30"/>
    </row>
    <row r="249" spans="1:18">
      <c r="A249" s="322"/>
      <c r="B249" s="57" t="s">
        <v>416</v>
      </c>
      <c r="C249" s="326" t="s">
        <v>161</v>
      </c>
      <c r="D249" s="370"/>
      <c r="E249" s="363"/>
      <c r="F249" s="77"/>
      <c r="G249" s="50">
        <f>SUMIF(JournalsA!D$14:D$920,TrialBalanceA!M249,JournalsA!J$14:J$920)+SUMIF(JournalsA!E$14:E$920,TrialBalanceA!M249,JournalsA!J$14:J$920)</f>
        <v>0</v>
      </c>
      <c r="H249" s="373"/>
      <c r="I249" s="374">
        <f t="shared" ref="I249:I259" si="42">ROUND(D249-E249+G249+F249,0)</f>
        <v>0</v>
      </c>
      <c r="J249" s="73"/>
      <c r="K249" s="51">
        <f t="shared" ref="K249:K259" si="43">ROUND(SUM(A249),0)</f>
        <v>0</v>
      </c>
      <c r="M249" s="173" t="str">
        <f t="shared" ref="M249:M289" si="44">CONCATENATE(B249,C249)</f>
        <v>7100/000INVESTMENTS</v>
      </c>
      <c r="N249" s="68"/>
      <c r="P249" s="69"/>
      <c r="Q249" s="54"/>
      <c r="R249" s="30"/>
    </row>
    <row r="250" spans="1:18">
      <c r="A250" s="322"/>
      <c r="B250" s="57" t="s">
        <v>417</v>
      </c>
      <c r="C250" s="324" t="s">
        <v>418</v>
      </c>
      <c r="D250" s="369"/>
      <c r="E250" s="363"/>
      <c r="F250" s="77"/>
      <c r="G250" s="50">
        <f>SUMIF(JournalsA!D$14:D$920,TrialBalanceA!M250,JournalsA!J$14:J$920)+SUMIF(JournalsA!E$14:E$920,TrialBalanceA!M250,JournalsA!J$14:J$920)</f>
        <v>0</v>
      </c>
      <c r="H250" s="373"/>
      <c r="I250" s="374">
        <f t="shared" si="42"/>
        <v>0</v>
      </c>
      <c r="J250" s="73"/>
      <c r="K250" s="51">
        <f t="shared" si="43"/>
        <v>0</v>
      </c>
      <c r="M250" s="173" t="str">
        <f t="shared" si="44"/>
        <v>7100/100LISTED INVESTMENTS</v>
      </c>
      <c r="N250" s="68"/>
      <c r="P250" s="69"/>
      <c r="Q250" s="54"/>
      <c r="R250" s="30"/>
    </row>
    <row r="251" spans="1:18">
      <c r="A251" s="322"/>
      <c r="B251" s="57" t="s">
        <v>419</v>
      </c>
      <c r="C251" s="367">
        <f>TrialBalance!C251</f>
        <v>0</v>
      </c>
      <c r="D251" s="369"/>
      <c r="E251" s="363"/>
      <c r="F251" s="77">
        <f>K251</f>
        <v>0</v>
      </c>
      <c r="G251" s="50">
        <f>SUMIF(JournalsA!D$14:D$920,TrialBalanceA!M251,JournalsA!J$14:J$920)+SUMIF(JournalsA!E$14:E$920,TrialBalanceA!M251,JournalsA!J$14:J$920)</f>
        <v>0</v>
      </c>
      <c r="H251" s="373"/>
      <c r="I251" s="374">
        <f t="shared" si="42"/>
        <v>0</v>
      </c>
      <c r="J251" s="73"/>
      <c r="K251" s="51">
        <f t="shared" si="43"/>
        <v>0</v>
      </c>
      <c r="M251" s="173" t="str">
        <f t="shared" si="44"/>
        <v>7100/1010</v>
      </c>
      <c r="N251" s="68"/>
      <c r="P251" s="69"/>
      <c r="Q251" s="54"/>
      <c r="R251" s="30"/>
    </row>
    <row r="252" spans="1:18">
      <c r="A252" s="322"/>
      <c r="B252" s="57" t="s">
        <v>420</v>
      </c>
      <c r="C252" s="367">
        <f>TrialBalance!C252</f>
        <v>0</v>
      </c>
      <c r="D252" s="369"/>
      <c r="E252" s="363"/>
      <c r="F252" s="77">
        <f t="shared" ref="F252:F297" si="45">K252</f>
        <v>0</v>
      </c>
      <c r="G252" s="50">
        <f>SUMIF(JournalsA!D$14:D$920,TrialBalanceA!M252,JournalsA!J$14:J$920)+SUMIF(JournalsA!E$14:E$920,TrialBalanceA!M252,JournalsA!J$14:J$920)</f>
        <v>0</v>
      </c>
      <c r="H252" s="373"/>
      <c r="I252" s="374">
        <f t="shared" si="42"/>
        <v>0</v>
      </c>
      <c r="J252" s="73"/>
      <c r="K252" s="51">
        <f t="shared" si="43"/>
        <v>0</v>
      </c>
      <c r="M252" s="173" t="str">
        <f t="shared" si="44"/>
        <v>7100/1020</v>
      </c>
      <c r="N252" s="68"/>
      <c r="P252" s="69"/>
      <c r="Q252" s="54"/>
      <c r="R252" s="30"/>
    </row>
    <row r="253" spans="1:18">
      <c r="A253" s="322"/>
      <c r="B253" s="57" t="s">
        <v>421</v>
      </c>
      <c r="C253" s="367">
        <f>TrialBalance!C253</f>
        <v>0</v>
      </c>
      <c r="D253" s="369"/>
      <c r="E253" s="363"/>
      <c r="F253" s="77">
        <f t="shared" si="45"/>
        <v>0</v>
      </c>
      <c r="G253" s="50">
        <f>SUMIF(JournalsA!D$14:D$920,TrialBalanceA!M253,JournalsA!J$14:J$920)+SUMIF(JournalsA!E$14:E$920,TrialBalanceA!M253,JournalsA!J$14:J$920)</f>
        <v>0</v>
      </c>
      <c r="H253" s="373"/>
      <c r="I253" s="374">
        <f t="shared" si="42"/>
        <v>0</v>
      </c>
      <c r="J253" s="73"/>
      <c r="K253" s="51">
        <f t="shared" si="43"/>
        <v>0</v>
      </c>
      <c r="M253" s="173" t="str">
        <f t="shared" si="44"/>
        <v>7100/1030</v>
      </c>
      <c r="N253" s="68"/>
      <c r="P253" s="69"/>
      <c r="Q253" s="54"/>
      <c r="R253" s="30"/>
    </row>
    <row r="254" spans="1:18">
      <c r="A254" s="322"/>
      <c r="B254" s="57" t="s">
        <v>422</v>
      </c>
      <c r="C254" s="367">
        <f>TrialBalance!C254</f>
        <v>0</v>
      </c>
      <c r="D254" s="369"/>
      <c r="E254" s="363"/>
      <c r="F254" s="77">
        <f t="shared" si="45"/>
        <v>0</v>
      </c>
      <c r="G254" s="50">
        <f>SUMIF(JournalsA!D$14:D$920,TrialBalanceA!M254,JournalsA!J$14:J$920)+SUMIF(JournalsA!E$14:E$920,TrialBalanceA!M254,JournalsA!J$14:J$920)</f>
        <v>0</v>
      </c>
      <c r="H254" s="373"/>
      <c r="I254" s="374">
        <f t="shared" si="42"/>
        <v>0</v>
      </c>
      <c r="J254" s="73"/>
      <c r="K254" s="51">
        <f t="shared" si="43"/>
        <v>0</v>
      </c>
      <c r="M254" s="173" t="str">
        <f t="shared" si="44"/>
        <v>7100/1040</v>
      </c>
      <c r="N254" s="68"/>
      <c r="P254" s="69"/>
      <c r="Q254" s="54"/>
      <c r="R254" s="30"/>
    </row>
    <row r="255" spans="1:18">
      <c r="A255" s="322"/>
      <c r="B255" s="57" t="s">
        <v>423</v>
      </c>
      <c r="C255" s="367">
        <f>TrialBalance!C255</f>
        <v>0</v>
      </c>
      <c r="D255" s="369"/>
      <c r="E255" s="363"/>
      <c r="F255" s="77">
        <f t="shared" si="45"/>
        <v>0</v>
      </c>
      <c r="G255" s="50">
        <f>SUMIF(JournalsA!D$14:D$920,TrialBalanceA!M255,JournalsA!J$14:J$920)+SUMIF(JournalsA!E$14:E$920,TrialBalanceA!M255,JournalsA!J$14:J$920)</f>
        <v>0</v>
      </c>
      <c r="H255" s="373"/>
      <c r="I255" s="374">
        <f t="shared" si="42"/>
        <v>0</v>
      </c>
      <c r="J255" s="73"/>
      <c r="K255" s="51">
        <f t="shared" si="43"/>
        <v>0</v>
      </c>
      <c r="M255" s="173" t="str">
        <f t="shared" si="44"/>
        <v>7100/1050</v>
      </c>
      <c r="N255" s="68"/>
      <c r="P255" s="69"/>
      <c r="Q255" s="54"/>
      <c r="R255" s="30"/>
    </row>
    <row r="256" spans="1:18">
      <c r="A256" s="322"/>
      <c r="B256" s="57" t="s">
        <v>424</v>
      </c>
      <c r="C256" s="326" t="s">
        <v>345</v>
      </c>
      <c r="D256" s="371"/>
      <c r="E256" s="363"/>
      <c r="F256" s="77"/>
      <c r="G256" s="50">
        <f>SUMIF(JournalsA!D$14:D$920,TrialBalanceA!M256,JournalsA!J$14:J$920)+SUMIF(JournalsA!E$14:E$920,TrialBalanceA!M256,JournalsA!J$14:J$920)</f>
        <v>0</v>
      </c>
      <c r="H256" s="373"/>
      <c r="I256" s="374">
        <f t="shared" si="42"/>
        <v>0</v>
      </c>
      <c r="J256" s="73"/>
      <c r="K256" s="51">
        <f t="shared" si="43"/>
        <v>0</v>
      </c>
      <c r="M256" s="173" t="str">
        <f t="shared" si="44"/>
        <v>7100/200OTHER INVESTMENTS</v>
      </c>
      <c r="N256" s="68"/>
      <c r="P256" s="69"/>
      <c r="Q256" s="54"/>
      <c r="R256" s="30"/>
    </row>
    <row r="257" spans="1:18">
      <c r="A257" s="322"/>
      <c r="B257" s="57" t="s">
        <v>425</v>
      </c>
      <c r="C257" s="367">
        <f>TrialBalance!C257</f>
        <v>0</v>
      </c>
      <c r="D257" s="371"/>
      <c r="E257" s="363"/>
      <c r="F257" s="77">
        <f t="shared" si="45"/>
        <v>0</v>
      </c>
      <c r="G257" s="50">
        <f>SUMIF(JournalsA!D$14:D$920,TrialBalanceA!M257,JournalsA!J$14:J$920)+SUMIF(JournalsA!E$14:E$920,TrialBalanceA!M257,JournalsA!J$14:J$920)</f>
        <v>0</v>
      </c>
      <c r="H257" s="373"/>
      <c r="I257" s="374">
        <f t="shared" si="42"/>
        <v>0</v>
      </c>
      <c r="J257" s="73"/>
      <c r="K257" s="51">
        <f t="shared" si="43"/>
        <v>0</v>
      </c>
      <c r="M257" s="173" t="str">
        <f t="shared" si="44"/>
        <v>7100/2010</v>
      </c>
      <c r="N257" s="68"/>
      <c r="P257" s="69"/>
      <c r="Q257" s="54"/>
      <c r="R257" s="30"/>
    </row>
    <row r="258" spans="1:18">
      <c r="A258" s="322"/>
      <c r="B258" s="57" t="s">
        <v>426</v>
      </c>
      <c r="C258" s="367">
        <f>TrialBalance!C258</f>
        <v>0</v>
      </c>
      <c r="D258" s="371"/>
      <c r="E258" s="363"/>
      <c r="F258" s="77">
        <f t="shared" si="45"/>
        <v>0</v>
      </c>
      <c r="G258" s="50">
        <f>SUMIF(JournalsA!D$14:D$920,TrialBalanceA!M258,JournalsA!J$14:J$920)+SUMIF(JournalsA!E$14:E$920,TrialBalanceA!M258,JournalsA!J$14:J$920)</f>
        <v>0</v>
      </c>
      <c r="H258" s="373"/>
      <c r="I258" s="374">
        <f t="shared" si="42"/>
        <v>0</v>
      </c>
      <c r="J258" s="73"/>
      <c r="K258" s="51">
        <f t="shared" si="43"/>
        <v>0</v>
      </c>
      <c r="M258" s="173" t="str">
        <f t="shared" si="44"/>
        <v>7100/2020</v>
      </c>
      <c r="N258" s="68"/>
      <c r="P258" s="69"/>
      <c r="Q258" s="54"/>
      <c r="R258" s="30"/>
    </row>
    <row r="259" spans="1:18">
      <c r="A259" s="322"/>
      <c r="B259" s="57" t="s">
        <v>427</v>
      </c>
      <c r="C259" s="367">
        <f>TrialBalance!C259</f>
        <v>0</v>
      </c>
      <c r="D259" s="369"/>
      <c r="E259" s="363"/>
      <c r="F259" s="77">
        <f t="shared" si="45"/>
        <v>0</v>
      </c>
      <c r="G259" s="50">
        <f>SUMIF(JournalsA!D$14:D$920,TrialBalanceA!M259,JournalsA!J$14:J$920)+SUMIF(JournalsA!E$14:E$920,TrialBalanceA!M259,JournalsA!J$14:J$920)</f>
        <v>0</v>
      </c>
      <c r="H259" s="373"/>
      <c r="I259" s="374">
        <f t="shared" si="42"/>
        <v>0</v>
      </c>
      <c r="J259" s="73"/>
      <c r="K259" s="51">
        <f t="shared" si="43"/>
        <v>0</v>
      </c>
      <c r="M259" s="173" t="str">
        <f t="shared" si="44"/>
        <v>7100/2030</v>
      </c>
      <c r="N259" s="68"/>
      <c r="P259" s="69"/>
      <c r="Q259" s="54"/>
      <c r="R259" s="30"/>
    </row>
    <row r="260" spans="1:18">
      <c r="A260" s="322"/>
      <c r="B260" s="57" t="s">
        <v>428</v>
      </c>
      <c r="C260" s="367">
        <f>TrialBalance!C260</f>
        <v>0</v>
      </c>
      <c r="D260" s="369"/>
      <c r="E260" s="363"/>
      <c r="F260" s="77">
        <f t="shared" si="45"/>
        <v>0</v>
      </c>
      <c r="G260" s="50">
        <f>SUMIF(JournalsA!D$14:D$920,TrialBalanceA!M260,JournalsA!J$14:J$920)+SUMIF(JournalsA!E$14:E$920,TrialBalanceA!M260,JournalsA!J$14:J$920)</f>
        <v>0</v>
      </c>
      <c r="H260" s="373"/>
      <c r="I260" s="374">
        <f t="shared" ref="I260:I288" si="46">ROUND(D260-E260+G260+F260,0)</f>
        <v>0</v>
      </c>
      <c r="J260" s="73"/>
      <c r="K260" s="51">
        <f t="shared" ref="K260:K288" si="47">ROUND(SUM(A260),0)</f>
        <v>0</v>
      </c>
      <c r="M260" s="173" t="str">
        <f t="shared" si="44"/>
        <v>7100/2040</v>
      </c>
      <c r="N260" s="68"/>
      <c r="P260" s="69"/>
      <c r="Q260" s="54"/>
      <c r="R260" s="30"/>
    </row>
    <row r="261" spans="1:18">
      <c r="A261" s="322"/>
      <c r="B261" s="57" t="s">
        <v>146</v>
      </c>
      <c r="C261" s="367">
        <f>TrialBalance!C261</f>
        <v>0</v>
      </c>
      <c r="D261" s="369"/>
      <c r="E261" s="363"/>
      <c r="F261" s="77">
        <f t="shared" si="45"/>
        <v>0</v>
      </c>
      <c r="G261" s="50">
        <f>SUMIF(JournalsA!D$14:D$920,TrialBalanceA!M261,JournalsA!J$14:J$920)+SUMIF(JournalsA!E$14:E$920,TrialBalanceA!M261,JournalsA!J$14:J$920)</f>
        <v>0</v>
      </c>
      <c r="H261" s="373"/>
      <c r="I261" s="374">
        <f t="shared" si="46"/>
        <v>0</v>
      </c>
      <c r="J261" s="73"/>
      <c r="K261" s="51">
        <f t="shared" si="47"/>
        <v>0</v>
      </c>
      <c r="M261" s="173" t="str">
        <f t="shared" si="44"/>
        <v>7100/2050</v>
      </c>
      <c r="N261" s="68"/>
      <c r="P261" s="69"/>
      <c r="Q261" s="54"/>
      <c r="R261" s="30"/>
    </row>
    <row r="262" spans="1:18">
      <c r="A262" s="322"/>
      <c r="B262" s="57" t="s">
        <v>267</v>
      </c>
      <c r="C262" s="325" t="s">
        <v>91</v>
      </c>
      <c r="D262" s="359"/>
      <c r="E262" s="363"/>
      <c r="F262" s="77"/>
      <c r="G262" s="50">
        <f>SUMIF(JournalsA!D$14:D$920,TrialBalanceA!M262,JournalsA!J$14:J$920)+SUMIF(JournalsA!E$14:E$920,TrialBalanceA!M262,JournalsA!J$14:J$920)</f>
        <v>0</v>
      </c>
      <c r="H262" s="373"/>
      <c r="I262" s="374">
        <f t="shared" si="46"/>
        <v>0</v>
      </c>
      <c r="J262" s="73"/>
      <c r="K262" s="51">
        <f t="shared" si="47"/>
        <v>0</v>
      </c>
      <c r="M262" s="173" t="str">
        <f t="shared" si="44"/>
        <v>7460/000NON - CURRENT RECEIVABLES</v>
      </c>
      <c r="N262" s="68"/>
      <c r="P262" s="69"/>
      <c r="Q262" s="54"/>
      <c r="R262" s="30"/>
    </row>
    <row r="263" spans="1:18">
      <c r="A263" s="322"/>
      <c r="B263" s="57" t="s">
        <v>267</v>
      </c>
      <c r="C263" s="325" t="s">
        <v>605</v>
      </c>
      <c r="D263" s="359"/>
      <c r="E263" s="363"/>
      <c r="F263" s="77"/>
      <c r="G263" s="50">
        <f>SUMIF(JournalsA!D$14:D$920,TrialBalanceA!M263,JournalsA!J$14:J$920)+SUMIF(JournalsA!E$14:E$920,TrialBalanceA!M263,JournalsA!J$14:J$920)</f>
        <v>0</v>
      </c>
      <c r="H263" s="373"/>
      <c r="I263" s="374">
        <f t="shared" ref="I263" si="48">ROUND(D263-E263+G263+F263,0)</f>
        <v>0</v>
      </c>
      <c r="J263" s="73"/>
      <c r="K263" s="51">
        <f t="shared" ref="K263" si="49">ROUND(SUM(A263),0)</f>
        <v>0</v>
      </c>
      <c r="M263" s="173" t="str">
        <f t="shared" ref="M263" si="50">CONCATENATE(B263,C263)</f>
        <v>7460/000Interest bearing</v>
      </c>
      <c r="N263" s="68"/>
      <c r="P263" s="69"/>
      <c r="Q263" s="54"/>
      <c r="R263" s="30"/>
    </row>
    <row r="264" spans="1:18">
      <c r="A264" s="322"/>
      <c r="B264" s="57" t="s">
        <v>269</v>
      </c>
      <c r="C264" s="367">
        <f>TrialBalance!C264</f>
        <v>0</v>
      </c>
      <c r="D264" s="371"/>
      <c r="E264" s="363"/>
      <c r="F264" s="77">
        <f t="shared" si="45"/>
        <v>0</v>
      </c>
      <c r="G264" s="50">
        <f>SUMIF(JournalsA!D$14:D$920,TrialBalanceA!M264,JournalsA!J$14:J$920)+SUMIF(JournalsA!E$14:E$920,TrialBalanceA!M264,JournalsA!J$14:J$920)</f>
        <v>0</v>
      </c>
      <c r="H264" s="373"/>
      <c r="I264" s="374">
        <f t="shared" si="46"/>
        <v>0</v>
      </c>
      <c r="J264" s="73"/>
      <c r="K264" s="51">
        <f t="shared" si="47"/>
        <v>0</v>
      </c>
      <c r="M264" s="173" t="str">
        <f t="shared" si="44"/>
        <v>7460/0010</v>
      </c>
      <c r="N264" s="68"/>
      <c r="P264" s="69"/>
      <c r="Q264" s="54"/>
      <c r="R264" s="30"/>
    </row>
    <row r="265" spans="1:18">
      <c r="A265" s="322"/>
      <c r="B265" s="57" t="s">
        <v>270</v>
      </c>
      <c r="C265" s="367">
        <f>TrialBalance!C265</f>
        <v>0</v>
      </c>
      <c r="D265" s="371"/>
      <c r="E265" s="363"/>
      <c r="F265" s="77">
        <f t="shared" ref="F265" si="51">K265</f>
        <v>0</v>
      </c>
      <c r="G265" s="50">
        <f>SUMIF(JournalsA!D$14:D$920,TrialBalanceA!M265,JournalsA!J$14:J$920)+SUMIF(JournalsA!E$14:E$920,TrialBalanceA!M265,JournalsA!J$14:J$920)</f>
        <v>0</v>
      </c>
      <c r="H265" s="373"/>
      <c r="I265" s="374">
        <f t="shared" ref="I265" si="52">ROUND(D265-E265+G265+F265,0)</f>
        <v>0</v>
      </c>
      <c r="J265" s="73"/>
      <c r="K265" s="51">
        <f t="shared" ref="K265" si="53">ROUND(SUM(A265),0)</f>
        <v>0</v>
      </c>
      <c r="M265" s="173" t="str">
        <f t="shared" ref="M265" si="54">CONCATENATE(B265,C265)</f>
        <v>7460/0020</v>
      </c>
      <c r="N265" s="68"/>
      <c r="P265" s="69"/>
      <c r="Q265" s="54"/>
      <c r="R265" s="30"/>
    </row>
    <row r="266" spans="1:18">
      <c r="A266" s="322"/>
      <c r="B266" s="57" t="s">
        <v>271</v>
      </c>
      <c r="C266" s="367">
        <f>TrialBalance!C266</f>
        <v>0</v>
      </c>
      <c r="D266" s="369"/>
      <c r="E266" s="363"/>
      <c r="F266" s="77">
        <f t="shared" si="45"/>
        <v>0</v>
      </c>
      <c r="G266" s="50">
        <f>SUMIF(JournalsA!D$14:D$920,TrialBalanceA!M266,JournalsA!J$14:J$920)+SUMIF(JournalsA!E$14:E$920,TrialBalanceA!M266,JournalsA!J$14:J$920)</f>
        <v>0</v>
      </c>
      <c r="H266" s="373"/>
      <c r="I266" s="374">
        <f t="shared" si="46"/>
        <v>0</v>
      </c>
      <c r="J266" s="73"/>
      <c r="K266" s="51">
        <f t="shared" si="47"/>
        <v>0</v>
      </c>
      <c r="M266" s="173" t="str">
        <f t="shared" si="44"/>
        <v>7460/0030</v>
      </c>
      <c r="N266" s="68"/>
      <c r="P266" s="69"/>
      <c r="Q266" s="54"/>
      <c r="R266" s="30"/>
    </row>
    <row r="267" spans="1:18">
      <c r="A267" s="322"/>
      <c r="B267" s="99" t="s">
        <v>550</v>
      </c>
      <c r="C267" s="367">
        <f>TrialBalance!C267</f>
        <v>0</v>
      </c>
      <c r="D267" s="369"/>
      <c r="E267" s="363"/>
      <c r="F267" s="77">
        <f t="shared" si="45"/>
        <v>0</v>
      </c>
      <c r="G267" s="50">
        <f>SUMIF(JournalsA!D$14:D$920,TrialBalanceA!M267,JournalsA!J$14:J$920)+SUMIF(JournalsA!E$14:E$920,TrialBalanceA!M267,JournalsA!J$14:J$920)</f>
        <v>0</v>
      </c>
      <c r="H267" s="373"/>
      <c r="I267" s="374">
        <f t="shared" si="46"/>
        <v>0</v>
      </c>
      <c r="J267" s="73"/>
      <c r="K267" s="51">
        <f t="shared" si="47"/>
        <v>0</v>
      </c>
      <c r="M267" s="173" t="str">
        <f t="shared" si="44"/>
        <v>7460/0040</v>
      </c>
      <c r="N267" s="68"/>
      <c r="P267" s="69"/>
      <c r="Q267" s="54"/>
      <c r="R267" s="30"/>
    </row>
    <row r="268" spans="1:18">
      <c r="A268" s="322"/>
      <c r="B268" s="57" t="s">
        <v>267</v>
      </c>
      <c r="C268" s="327" t="s">
        <v>606</v>
      </c>
      <c r="D268" s="369"/>
      <c r="E268" s="363"/>
      <c r="F268" s="77"/>
      <c r="G268" s="50">
        <f>SUMIF(JournalsA!D$14:D$920,TrialBalanceA!M268,JournalsA!J$14:J$920)+SUMIF(JournalsA!E$14:E$920,TrialBalanceA!M268,JournalsA!J$14:J$920)</f>
        <v>0</v>
      </c>
      <c r="H268" s="373"/>
      <c r="I268" s="374">
        <f t="shared" ref="I268" si="55">ROUND(D268-E268+G268+F268,0)</f>
        <v>0</v>
      </c>
      <c r="J268" s="73"/>
      <c r="K268" s="51">
        <f t="shared" ref="K268" si="56">ROUND(SUM(A268),0)</f>
        <v>0</v>
      </c>
      <c r="M268" s="173" t="str">
        <f t="shared" ref="M268" si="57">CONCATENATE(B268,C268)</f>
        <v>7460/000Interest free</v>
      </c>
      <c r="N268" s="68"/>
      <c r="P268" s="69"/>
      <c r="Q268" s="54"/>
      <c r="R268" s="30"/>
    </row>
    <row r="269" spans="1:18">
      <c r="A269" s="322"/>
      <c r="B269" s="99" t="s">
        <v>550</v>
      </c>
      <c r="C269" s="367">
        <f>TrialBalance!C269</f>
        <v>0</v>
      </c>
      <c r="D269" s="369"/>
      <c r="E269" s="363"/>
      <c r="F269" s="77">
        <f t="shared" si="45"/>
        <v>0</v>
      </c>
      <c r="G269" s="50">
        <f>SUMIF(JournalsA!D$14:D$920,TrialBalanceA!M269,JournalsA!J$14:J$920)+SUMIF(JournalsA!E$14:E$920,TrialBalanceA!M269,JournalsA!J$14:J$920)</f>
        <v>0</v>
      </c>
      <c r="H269" s="373"/>
      <c r="I269" s="374">
        <f t="shared" si="46"/>
        <v>0</v>
      </c>
      <c r="J269" s="73"/>
      <c r="K269" s="51">
        <f t="shared" si="47"/>
        <v>0</v>
      </c>
      <c r="M269" s="173" t="str">
        <f t="shared" si="44"/>
        <v>7460/0040</v>
      </c>
      <c r="N269" s="68"/>
      <c r="P269" s="69"/>
      <c r="Q269" s="54"/>
      <c r="R269" s="30"/>
    </row>
    <row r="270" spans="1:18">
      <c r="A270" s="322"/>
      <c r="B270" s="99" t="s">
        <v>551</v>
      </c>
      <c r="C270" s="367">
        <f>TrialBalance!C270</f>
        <v>0</v>
      </c>
      <c r="D270" s="369"/>
      <c r="E270" s="363"/>
      <c r="F270" s="77">
        <f t="shared" si="45"/>
        <v>0</v>
      </c>
      <c r="G270" s="50">
        <f>SUMIF(JournalsA!D$14:D$920,TrialBalanceA!M270,JournalsA!J$14:J$920)+SUMIF(JournalsA!E$14:E$920,TrialBalanceA!M270,JournalsA!J$14:J$920)</f>
        <v>0</v>
      </c>
      <c r="H270" s="373"/>
      <c r="I270" s="374">
        <f t="shared" si="46"/>
        <v>0</v>
      </c>
      <c r="J270" s="73"/>
      <c r="K270" s="51">
        <f t="shared" si="47"/>
        <v>0</v>
      </c>
      <c r="M270" s="173" t="str">
        <f t="shared" si="44"/>
        <v>7460/0050</v>
      </c>
      <c r="N270" s="68"/>
      <c r="P270" s="69"/>
      <c r="Q270" s="54"/>
      <c r="R270" s="30"/>
    </row>
    <row r="271" spans="1:18">
      <c r="A271" s="322"/>
      <c r="B271" s="99" t="s">
        <v>272</v>
      </c>
      <c r="C271" s="367">
        <f>TrialBalance!C271</f>
        <v>0</v>
      </c>
      <c r="D271" s="369"/>
      <c r="E271" s="363"/>
      <c r="F271" s="77">
        <f>K271</f>
        <v>0</v>
      </c>
      <c r="G271" s="50">
        <f>SUMIF(JournalsA!D$14:D$920,TrialBalanceA!M271,JournalsA!J$14:J$920)+SUMIF(JournalsA!E$14:E$920,TrialBalanceA!M271,JournalsA!J$14:J$920)</f>
        <v>0</v>
      </c>
      <c r="H271" s="373"/>
      <c r="I271" s="374">
        <f t="shared" si="46"/>
        <v>0</v>
      </c>
      <c r="J271" s="73"/>
      <c r="K271" s="51">
        <f t="shared" si="47"/>
        <v>0</v>
      </c>
      <c r="M271" s="173" t="str">
        <f t="shared" si="44"/>
        <v>7460/0060</v>
      </c>
      <c r="N271" s="68"/>
      <c r="P271" s="69"/>
      <c r="Q271" s="54"/>
      <c r="R271" s="30"/>
    </row>
    <row r="272" spans="1:18">
      <c r="A272" s="322"/>
      <c r="B272" s="99" t="s">
        <v>273</v>
      </c>
      <c r="C272" s="367">
        <f>TrialBalance!C272</f>
        <v>0</v>
      </c>
      <c r="D272" s="369"/>
      <c r="E272" s="363"/>
      <c r="F272" s="77">
        <f>K272</f>
        <v>0</v>
      </c>
      <c r="G272" s="50">
        <f>SUMIF(JournalsA!D$14:D$920,TrialBalanceA!M272,JournalsA!J$14:J$920)+SUMIF(JournalsA!E$14:E$920,TrialBalanceA!M272,JournalsA!J$14:J$920)</f>
        <v>0</v>
      </c>
      <c r="H272" s="373"/>
      <c r="I272" s="374">
        <f t="shared" si="46"/>
        <v>0</v>
      </c>
      <c r="J272" s="73"/>
      <c r="K272" s="51">
        <f t="shared" si="47"/>
        <v>0</v>
      </c>
      <c r="M272" s="173" t="str">
        <f t="shared" si="44"/>
        <v>7460/0070</v>
      </c>
      <c r="N272" s="68"/>
      <c r="P272" s="69"/>
      <c r="Q272" s="54"/>
      <c r="R272" s="30"/>
    </row>
    <row r="273" spans="1:18">
      <c r="A273" s="322"/>
      <c r="B273" s="99" t="s">
        <v>434</v>
      </c>
      <c r="C273" s="367">
        <f>TrialBalance!C273</f>
        <v>0</v>
      </c>
      <c r="D273" s="369"/>
      <c r="E273" s="363"/>
      <c r="F273" s="77">
        <f>K273</f>
        <v>0</v>
      </c>
      <c r="G273" s="50">
        <f>SUMIF(JournalsA!D$14:D$920,TrialBalanceA!M273,JournalsA!J$14:J$920)+SUMIF(JournalsA!E$14:E$920,TrialBalanceA!M273,JournalsA!J$14:J$920)</f>
        <v>0</v>
      </c>
      <c r="H273" s="373"/>
      <c r="I273" s="374">
        <f t="shared" si="46"/>
        <v>0</v>
      </c>
      <c r="J273" s="73"/>
      <c r="K273" s="51">
        <f t="shared" si="47"/>
        <v>0</v>
      </c>
      <c r="M273" s="173" t="str">
        <f t="shared" si="44"/>
        <v>7460/0080</v>
      </c>
      <c r="N273" s="68"/>
      <c r="P273" s="69"/>
      <c r="Q273" s="54"/>
      <c r="R273" s="30"/>
    </row>
    <row r="274" spans="1:18">
      <c r="A274" s="322"/>
      <c r="B274" s="57" t="s">
        <v>385</v>
      </c>
      <c r="C274" s="326" t="s">
        <v>53</v>
      </c>
      <c r="D274" s="370"/>
      <c r="E274" s="363"/>
      <c r="F274" s="77"/>
      <c r="G274" s="50">
        <f>SUMIF(JournalsA!D$14:D$920,TrialBalanceA!M274,JournalsA!J$14:J$920)+SUMIF(JournalsA!E$14:E$920,TrialBalanceA!M274,JournalsA!J$14:J$920)</f>
        <v>0</v>
      </c>
      <c r="H274" s="373"/>
      <c r="I274" s="374">
        <f t="shared" si="46"/>
        <v>0</v>
      </c>
      <c r="J274" s="73"/>
      <c r="K274" s="51">
        <f t="shared" si="47"/>
        <v>0</v>
      </c>
      <c r="M274" s="173" t="str">
        <f t="shared" si="44"/>
        <v>7500/000INVENTORY</v>
      </c>
      <c r="N274" s="68"/>
      <c r="P274" s="69"/>
      <c r="Q274" s="54"/>
      <c r="R274" s="30"/>
    </row>
    <row r="275" spans="1:18">
      <c r="A275" s="322"/>
      <c r="B275" s="57" t="s">
        <v>386</v>
      </c>
      <c r="C275" s="324" t="s">
        <v>387</v>
      </c>
      <c r="D275" s="369"/>
      <c r="E275" s="363"/>
      <c r="F275" s="77">
        <f t="shared" si="45"/>
        <v>0</v>
      </c>
      <c r="G275" s="50">
        <f>SUMIF(JournalsA!D$14:D$920,TrialBalanceA!M275,JournalsA!J$14:J$920)+SUMIF(JournalsA!E$14:E$920,TrialBalanceA!M275,JournalsA!J$14:J$920)</f>
        <v>0</v>
      </c>
      <c r="H275" s="373"/>
      <c r="I275" s="374">
        <f t="shared" si="46"/>
        <v>0</v>
      </c>
      <c r="J275" s="73"/>
      <c r="K275" s="51">
        <f t="shared" si="47"/>
        <v>0</v>
      </c>
      <c r="M275" s="173" t="str">
        <f t="shared" si="44"/>
        <v>7500/001Raw materials</v>
      </c>
      <c r="N275" s="68"/>
      <c r="P275" s="69"/>
      <c r="Q275" s="54"/>
      <c r="R275" s="30"/>
    </row>
    <row r="276" spans="1:18">
      <c r="A276" s="322"/>
      <c r="B276" s="57" t="s">
        <v>20</v>
      </c>
      <c r="C276" s="324" t="s">
        <v>21</v>
      </c>
      <c r="D276" s="369"/>
      <c r="E276" s="363"/>
      <c r="F276" s="77">
        <f t="shared" si="45"/>
        <v>0</v>
      </c>
      <c r="G276" s="50">
        <f>SUMIF(JournalsA!D$14:D$920,TrialBalanceA!M276,JournalsA!J$14:J$920)+SUMIF(JournalsA!E$14:E$920,TrialBalanceA!M276,JournalsA!J$14:J$920)</f>
        <v>0</v>
      </c>
      <c r="H276" s="373"/>
      <c r="I276" s="374">
        <f t="shared" si="46"/>
        <v>0</v>
      </c>
      <c r="J276" s="73"/>
      <c r="K276" s="51">
        <f t="shared" si="47"/>
        <v>0</v>
      </c>
      <c r="M276" s="173" t="str">
        <f t="shared" si="44"/>
        <v>7500/002Work in progress</v>
      </c>
      <c r="N276" s="68"/>
      <c r="P276" s="69"/>
      <c r="Q276" s="54"/>
      <c r="R276" s="30"/>
    </row>
    <row r="277" spans="1:18">
      <c r="A277" s="322"/>
      <c r="B277" s="57" t="s">
        <v>22</v>
      </c>
      <c r="C277" s="324" t="s">
        <v>23</v>
      </c>
      <c r="D277" s="369"/>
      <c r="E277" s="363"/>
      <c r="F277" s="77">
        <f t="shared" si="45"/>
        <v>0</v>
      </c>
      <c r="G277" s="50">
        <f>SUMIF(JournalsA!D$14:D$920,TrialBalanceA!M277,JournalsA!J$14:J$920)+SUMIF(JournalsA!E$14:E$920,TrialBalanceA!M277,JournalsA!J$14:J$920)</f>
        <v>0</v>
      </c>
      <c r="H277" s="373"/>
      <c r="I277" s="374">
        <f t="shared" si="46"/>
        <v>0</v>
      </c>
      <c r="J277" s="73"/>
      <c r="K277" s="51">
        <f t="shared" si="47"/>
        <v>0</v>
      </c>
      <c r="M277" s="173" t="str">
        <f t="shared" si="44"/>
        <v>7500/003Finished goods</v>
      </c>
      <c r="N277" s="68"/>
      <c r="P277" s="69"/>
      <c r="Q277" s="54"/>
      <c r="R277" s="30"/>
    </row>
    <row r="278" spans="1:18">
      <c r="A278" s="322"/>
      <c r="B278" s="57" t="s">
        <v>26</v>
      </c>
      <c r="C278" s="324" t="s">
        <v>27</v>
      </c>
      <c r="D278" s="369"/>
      <c r="E278" s="363"/>
      <c r="F278" s="77">
        <f t="shared" si="45"/>
        <v>0</v>
      </c>
      <c r="G278" s="50">
        <f>SUMIF(JournalsA!D$14:D$920,TrialBalanceA!M278,JournalsA!J$14:J$920)+SUMIF(JournalsA!E$14:E$920,TrialBalanceA!M278,JournalsA!J$14:J$920)</f>
        <v>0</v>
      </c>
      <c r="H278" s="373"/>
      <c r="I278" s="374">
        <f t="shared" si="46"/>
        <v>0</v>
      </c>
      <c r="J278" s="73"/>
      <c r="K278" s="51">
        <f t="shared" si="47"/>
        <v>0</v>
      </c>
      <c r="M278" s="173" t="str">
        <f t="shared" si="44"/>
        <v>7500/004Trading stock</v>
      </c>
      <c r="N278" s="68"/>
      <c r="P278" s="69"/>
      <c r="Q278" s="54"/>
      <c r="R278" s="30"/>
    </row>
    <row r="279" spans="1:18">
      <c r="A279" s="322"/>
      <c r="B279" s="57" t="s">
        <v>28</v>
      </c>
      <c r="C279" s="326" t="s">
        <v>29</v>
      </c>
      <c r="D279" s="370"/>
      <c r="E279" s="363"/>
      <c r="F279" s="77"/>
      <c r="G279" s="50">
        <f>SUMIF(JournalsA!D$14:D$920,TrialBalanceA!M279,JournalsA!J$14:J$920)+SUMIF(JournalsA!E$14:E$920,TrialBalanceA!M279,JournalsA!J$14:J$920)</f>
        <v>0</v>
      </c>
      <c r="H279" s="373"/>
      <c r="I279" s="374">
        <f t="shared" si="46"/>
        <v>0</v>
      </c>
      <c r="J279" s="73"/>
      <c r="K279" s="51">
        <f t="shared" si="47"/>
        <v>0</v>
      </c>
      <c r="M279" s="173" t="str">
        <f t="shared" si="44"/>
        <v>8000/000DEBTORS</v>
      </c>
      <c r="N279" s="68"/>
      <c r="P279" s="69"/>
      <c r="Q279" s="54"/>
      <c r="R279" s="30"/>
    </row>
    <row r="280" spans="1:18">
      <c r="A280" s="322"/>
      <c r="B280" s="57" t="s">
        <v>30</v>
      </c>
      <c r="C280" s="324" t="s">
        <v>31</v>
      </c>
      <c r="D280" s="369"/>
      <c r="E280" s="363"/>
      <c r="F280" s="77">
        <f t="shared" si="45"/>
        <v>0</v>
      </c>
      <c r="G280" s="50">
        <f>SUMIF(JournalsA!D$14:D$920,TrialBalanceA!M280,JournalsA!J$14:J$920)+SUMIF(JournalsA!E$14:E$920,TrialBalanceA!M280,JournalsA!J$14:J$920)</f>
        <v>0</v>
      </c>
      <c r="H280" s="373"/>
      <c r="I280" s="374">
        <f t="shared" si="46"/>
        <v>0</v>
      </c>
      <c r="J280" s="73"/>
      <c r="K280" s="51">
        <f t="shared" si="47"/>
        <v>0</v>
      </c>
      <c r="M280" s="173" t="str">
        <f t="shared" si="44"/>
        <v>8010/000Trade debtors</v>
      </c>
      <c r="N280" s="68"/>
      <c r="P280" s="69"/>
      <c r="Q280" s="54"/>
      <c r="R280" s="30"/>
    </row>
    <row r="281" spans="1:18">
      <c r="A281" s="322"/>
      <c r="B281" s="99" t="s">
        <v>32</v>
      </c>
      <c r="C281" s="327" t="s">
        <v>501</v>
      </c>
      <c r="D281" s="369"/>
      <c r="E281" s="363"/>
      <c r="F281" s="77">
        <f t="shared" si="45"/>
        <v>0</v>
      </c>
      <c r="G281" s="50">
        <f>SUMIF(JournalsA!D$14:D$920,TrialBalanceA!M281,JournalsA!J$14:J$920)+SUMIF(JournalsA!E$14:E$920,TrialBalanceA!M281,JournalsA!J$14:J$920)</f>
        <v>0</v>
      </c>
      <c r="H281" s="373"/>
      <c r="I281" s="374">
        <f t="shared" si="46"/>
        <v>0</v>
      </c>
      <c r="J281" s="73"/>
      <c r="K281" s="51">
        <f t="shared" si="47"/>
        <v>0</v>
      </c>
      <c r="M281" s="173" t="str">
        <f t="shared" si="44"/>
        <v>8020/000Less: Provision for doubtful debts</v>
      </c>
      <c r="N281" s="68"/>
      <c r="P281" s="69"/>
      <c r="Q281" s="54"/>
      <c r="R281" s="30"/>
    </row>
    <row r="282" spans="1:18">
      <c r="A282" s="322"/>
      <c r="B282" s="99" t="s">
        <v>503</v>
      </c>
      <c r="C282" s="324" t="s">
        <v>300</v>
      </c>
      <c r="D282" s="369"/>
      <c r="E282" s="363"/>
      <c r="F282" s="77">
        <f t="shared" si="45"/>
        <v>0</v>
      </c>
      <c r="G282" s="50">
        <f>SUMIF(JournalsA!D$14:D$920,TrialBalanceA!M282,JournalsA!J$14:J$920)+SUMIF(JournalsA!E$14:E$920,TrialBalanceA!M282,JournalsA!J$14:J$920)</f>
        <v>0</v>
      </c>
      <c r="H282" s="373"/>
      <c r="I282" s="374">
        <f t="shared" si="46"/>
        <v>0</v>
      </c>
      <c r="J282" s="73"/>
      <c r="K282" s="51">
        <f t="shared" si="47"/>
        <v>0</v>
      </c>
      <c r="M282" s="173" t="str">
        <f t="shared" si="44"/>
        <v>8030/000Service deposits</v>
      </c>
      <c r="N282" s="68"/>
      <c r="P282" s="69"/>
      <c r="Q282" s="54"/>
      <c r="R282" s="30"/>
    </row>
    <row r="283" spans="1:18">
      <c r="A283" s="322"/>
      <c r="B283" s="57" t="s">
        <v>429</v>
      </c>
      <c r="C283" s="327" t="s">
        <v>789</v>
      </c>
      <c r="D283" s="369"/>
      <c r="E283" s="363"/>
      <c r="F283" s="77">
        <f t="shared" si="45"/>
        <v>0</v>
      </c>
      <c r="G283" s="50">
        <f>SUMIF(JournalsA!D$14:D$920,TrialBalanceA!M283,JournalsA!J$14:J$920)+SUMIF(JournalsA!E$14:E$920,TrialBalanceA!M283,JournalsA!J$14:J$920)</f>
        <v>0</v>
      </c>
      <c r="H283" s="373"/>
      <c r="I283" s="374">
        <f t="shared" si="46"/>
        <v>0</v>
      </c>
      <c r="J283" s="73"/>
      <c r="K283" s="51">
        <f t="shared" si="47"/>
        <v>0</v>
      </c>
      <c r="M283" s="173" t="str">
        <f t="shared" si="44"/>
        <v>8200/000Sundry customers</v>
      </c>
      <c r="N283" s="68"/>
      <c r="P283" s="69"/>
      <c r="Q283" s="54"/>
      <c r="R283" s="30"/>
    </row>
    <row r="284" spans="1:18">
      <c r="A284" s="322"/>
      <c r="B284" s="57" t="s">
        <v>430</v>
      </c>
      <c r="C284" s="324" t="s">
        <v>348</v>
      </c>
      <c r="D284" s="369"/>
      <c r="E284" s="363"/>
      <c r="F284" s="77">
        <f t="shared" si="45"/>
        <v>0</v>
      </c>
      <c r="G284" s="50">
        <f>SUMIF(JournalsA!D$14:D$920,TrialBalanceA!M284,JournalsA!J$14:J$920)+SUMIF(JournalsA!E$14:E$920,TrialBalanceA!M284,JournalsA!J$14:J$920)</f>
        <v>0</v>
      </c>
      <c r="H284" s="373"/>
      <c r="I284" s="374">
        <f t="shared" si="46"/>
        <v>0</v>
      </c>
      <c r="J284" s="73"/>
      <c r="K284" s="51">
        <f t="shared" si="47"/>
        <v>0</v>
      </c>
      <c r="M284" s="173" t="str">
        <f t="shared" si="44"/>
        <v>8200/010Prepayments</v>
      </c>
      <c r="N284" s="68"/>
      <c r="P284" s="69"/>
      <c r="Q284" s="54"/>
      <c r="R284" s="30"/>
    </row>
    <row r="285" spans="1:18">
      <c r="A285" s="322"/>
      <c r="B285" s="57" t="s">
        <v>229</v>
      </c>
      <c r="C285" s="325" t="s">
        <v>477</v>
      </c>
      <c r="D285" s="359"/>
      <c r="E285" s="363"/>
      <c r="F285" s="77">
        <f t="shared" si="45"/>
        <v>0</v>
      </c>
      <c r="G285" s="50">
        <f>SUMIF(JournalsA!D$14:D$920,TrialBalanceA!M285,JournalsA!J$14:J$920)+SUMIF(JournalsA!E$14:E$920,TrialBalanceA!M285,JournalsA!J$14:J$920)</f>
        <v>0</v>
      </c>
      <c r="H285" s="373"/>
      <c r="I285" s="374">
        <f t="shared" si="46"/>
        <v>0</v>
      </c>
      <c r="J285" s="73"/>
      <c r="K285" s="51">
        <f t="shared" si="47"/>
        <v>0</v>
      </c>
      <c r="M285" s="173" t="str">
        <f t="shared" si="44"/>
        <v>8200/020Staff loans</v>
      </c>
      <c r="N285" s="68"/>
      <c r="P285" s="69"/>
      <c r="Q285" s="54"/>
      <c r="R285" s="30"/>
    </row>
    <row r="286" spans="1:18">
      <c r="A286" s="322"/>
      <c r="B286" s="57" t="s">
        <v>230</v>
      </c>
      <c r="C286" s="329" t="s">
        <v>124</v>
      </c>
      <c r="D286" s="357"/>
      <c r="E286" s="363"/>
      <c r="F286" s="77"/>
      <c r="G286" s="50">
        <f>SUMIF(JournalsA!D$14:D$920,TrialBalanceA!M286,JournalsA!J$14:J$920)+SUMIF(JournalsA!E$14:E$920,TrialBalanceA!M286,JournalsA!J$14:J$920)</f>
        <v>0</v>
      </c>
      <c r="H286" s="373"/>
      <c r="I286" s="374">
        <f t="shared" si="46"/>
        <v>0</v>
      </c>
      <c r="J286" s="73"/>
      <c r="K286" s="51">
        <f t="shared" si="47"/>
        <v>0</v>
      </c>
      <c r="M286" s="173" t="str">
        <f t="shared" si="44"/>
        <v>8400/000BANK ACCOUNTS</v>
      </c>
      <c r="N286" s="68"/>
      <c r="P286" s="69"/>
      <c r="Q286" s="54"/>
      <c r="R286" s="30"/>
    </row>
    <row r="287" spans="1:18">
      <c r="A287" s="322"/>
      <c r="B287" s="57" t="s">
        <v>231</v>
      </c>
      <c r="C287" s="367">
        <f>TrialBalance!C287</f>
        <v>0</v>
      </c>
      <c r="D287" s="363"/>
      <c r="E287" s="363"/>
      <c r="F287" s="77">
        <f t="shared" si="45"/>
        <v>0</v>
      </c>
      <c r="G287" s="50">
        <f>SUMIF(JournalsA!D$14:D$920,TrialBalanceA!M287,JournalsA!J$14:J$920)+SUMIF(JournalsA!E$14:E$920,TrialBalanceA!M287,JournalsA!J$14:J$920)</f>
        <v>0</v>
      </c>
      <c r="H287" s="373"/>
      <c r="I287" s="374">
        <f t="shared" si="46"/>
        <v>0</v>
      </c>
      <c r="J287" s="73"/>
      <c r="K287" s="51">
        <f t="shared" si="47"/>
        <v>0</v>
      </c>
      <c r="M287" s="173" t="str">
        <f t="shared" si="44"/>
        <v>8410/0000</v>
      </c>
      <c r="N287" s="68"/>
      <c r="P287" s="69"/>
      <c r="Q287" s="54"/>
      <c r="R287" s="30"/>
    </row>
    <row r="288" spans="1:18">
      <c r="A288" s="322"/>
      <c r="B288" s="57" t="s">
        <v>232</v>
      </c>
      <c r="C288" s="367">
        <f>TrialBalance!C288</f>
        <v>0</v>
      </c>
      <c r="D288" s="363"/>
      <c r="E288" s="363"/>
      <c r="F288" s="77">
        <f t="shared" si="45"/>
        <v>0</v>
      </c>
      <c r="G288" s="50">
        <f>SUMIF(JournalsA!D$14:D$920,TrialBalanceA!M288,JournalsA!J$14:J$920)+SUMIF(JournalsA!E$14:E$920,TrialBalanceA!M288,JournalsA!J$14:J$920)</f>
        <v>0</v>
      </c>
      <c r="H288" s="373"/>
      <c r="I288" s="374">
        <f t="shared" si="46"/>
        <v>0</v>
      </c>
      <c r="J288" s="73"/>
      <c r="K288" s="51">
        <f t="shared" si="47"/>
        <v>0</v>
      </c>
      <c r="M288" s="173" t="str">
        <f t="shared" si="44"/>
        <v>8420/0000</v>
      </c>
      <c r="N288" s="68"/>
      <c r="P288" s="69"/>
      <c r="Q288" s="54"/>
      <c r="R288" s="30"/>
    </row>
    <row r="289" spans="1:18">
      <c r="A289" s="322"/>
      <c r="B289" s="57" t="s">
        <v>233</v>
      </c>
      <c r="C289" s="367">
        <f>TrialBalance!C289</f>
        <v>0</v>
      </c>
      <c r="D289" s="359"/>
      <c r="E289" s="363"/>
      <c r="F289" s="77">
        <f t="shared" si="45"/>
        <v>0</v>
      </c>
      <c r="G289" s="50">
        <f>SUMIF(JournalsA!D$14:D$920,TrialBalanceA!M289,JournalsA!J$14:J$920)+SUMIF(JournalsA!E$14:E$920,TrialBalanceA!M289,JournalsA!J$14:J$920)</f>
        <v>0</v>
      </c>
      <c r="H289" s="373"/>
      <c r="I289" s="374">
        <f t="shared" ref="I289:I308" si="58">ROUND(D289-E289+G289+F289,0)</f>
        <v>0</v>
      </c>
      <c r="J289" s="73"/>
      <c r="K289" s="51">
        <f t="shared" ref="K289:K308" si="59">ROUND(SUM(A289),0)</f>
        <v>0</v>
      </c>
      <c r="M289" s="173" t="str">
        <f t="shared" si="44"/>
        <v>8430/0000</v>
      </c>
      <c r="N289" s="68"/>
      <c r="P289" s="69"/>
      <c r="Q289" s="54"/>
      <c r="R289" s="30"/>
    </row>
    <row r="290" spans="1:18">
      <c r="A290" s="322"/>
      <c r="B290" s="57" t="s">
        <v>234</v>
      </c>
      <c r="C290" s="367">
        <f>TrialBalance!C290</f>
        <v>0</v>
      </c>
      <c r="D290" s="369"/>
      <c r="E290" s="363"/>
      <c r="F290" s="77">
        <f t="shared" si="45"/>
        <v>0</v>
      </c>
      <c r="G290" s="50">
        <f>SUMIF(JournalsA!D$14:D$920,TrialBalanceA!M290,JournalsA!J$14:J$920)+SUMIF(JournalsA!E$14:E$920,TrialBalanceA!M290,JournalsA!J$14:J$920)</f>
        <v>0</v>
      </c>
      <c r="H290" s="373"/>
      <c r="I290" s="374">
        <f t="shared" si="58"/>
        <v>0</v>
      </c>
      <c r="J290" s="73"/>
      <c r="K290" s="51">
        <f t="shared" si="59"/>
        <v>0</v>
      </c>
      <c r="M290" s="173" t="str">
        <f t="shared" ref="M290:M308" si="60">CONCATENATE(B290,C290)</f>
        <v>8440/0000</v>
      </c>
      <c r="N290" s="68"/>
      <c r="P290" s="69"/>
      <c r="Q290" s="54"/>
      <c r="R290" s="30"/>
    </row>
    <row r="291" spans="1:18">
      <c r="A291" s="322"/>
      <c r="B291" s="57" t="s">
        <v>235</v>
      </c>
      <c r="C291" s="367">
        <f>TrialBalance!C291</f>
        <v>0</v>
      </c>
      <c r="D291" s="369"/>
      <c r="E291" s="363"/>
      <c r="F291" s="77">
        <f t="shared" si="45"/>
        <v>0</v>
      </c>
      <c r="G291" s="50">
        <f>SUMIF(JournalsA!D$14:D$920,TrialBalanceA!M291,JournalsA!J$14:J$920)+SUMIF(JournalsA!E$14:E$920,TrialBalanceA!M291,JournalsA!J$14:J$920)</f>
        <v>0</v>
      </c>
      <c r="H291" s="373"/>
      <c r="I291" s="374">
        <f t="shared" si="58"/>
        <v>0</v>
      </c>
      <c r="J291" s="73"/>
      <c r="K291" s="51">
        <f t="shared" si="59"/>
        <v>0</v>
      </c>
      <c r="M291" s="173" t="str">
        <f t="shared" si="60"/>
        <v>8450/0000</v>
      </c>
      <c r="N291" s="68"/>
      <c r="P291" s="69"/>
      <c r="Q291" s="54"/>
      <c r="R291" s="30"/>
    </row>
    <row r="292" spans="1:18">
      <c r="A292" s="322"/>
      <c r="B292" s="57" t="s">
        <v>125</v>
      </c>
      <c r="C292" s="367">
        <f>TrialBalance!C292</f>
        <v>0</v>
      </c>
      <c r="D292" s="369"/>
      <c r="E292" s="363"/>
      <c r="F292" s="77">
        <f t="shared" si="45"/>
        <v>0</v>
      </c>
      <c r="G292" s="50">
        <f>SUMIF(JournalsA!D$14:D$920,TrialBalanceA!M292,JournalsA!J$14:J$920)+SUMIF(JournalsA!E$14:E$920,TrialBalanceA!M292,JournalsA!J$14:J$920)</f>
        <v>0</v>
      </c>
      <c r="H292" s="373"/>
      <c r="I292" s="374">
        <f t="shared" si="58"/>
        <v>0</v>
      </c>
      <c r="J292" s="73"/>
      <c r="K292" s="51">
        <f t="shared" si="59"/>
        <v>0</v>
      </c>
      <c r="M292" s="173" t="str">
        <f t="shared" si="60"/>
        <v>8460/0000</v>
      </c>
      <c r="N292" s="68"/>
      <c r="P292" s="69"/>
      <c r="Q292" s="54"/>
      <c r="R292" s="30"/>
    </row>
    <row r="293" spans="1:18">
      <c r="A293" s="322"/>
      <c r="B293" s="57" t="s">
        <v>391</v>
      </c>
      <c r="C293" s="331" t="s">
        <v>392</v>
      </c>
      <c r="D293" s="359"/>
      <c r="E293" s="363"/>
      <c r="F293" s="77">
        <f t="shared" si="45"/>
        <v>0</v>
      </c>
      <c r="G293" s="50">
        <f>SUMIF(JournalsA!D$14:D$920,TrialBalanceA!M293,JournalsA!J$14:J$920)+SUMIF(JournalsA!E$14:E$920,TrialBalanceA!M293,JournalsA!J$14:J$920)</f>
        <v>0</v>
      </c>
      <c r="H293" s="373"/>
      <c r="I293" s="374">
        <f t="shared" si="58"/>
        <v>0</v>
      </c>
      <c r="J293" s="73"/>
      <c r="K293" s="51">
        <f t="shared" si="59"/>
        <v>0</v>
      </c>
      <c r="M293" s="173" t="str">
        <f t="shared" si="60"/>
        <v>8500/000Cash on hand</v>
      </c>
      <c r="N293" s="68"/>
      <c r="P293" s="69"/>
      <c r="Q293" s="54"/>
      <c r="R293" s="30"/>
    </row>
    <row r="294" spans="1:18">
      <c r="A294" s="322"/>
      <c r="B294" s="57" t="s">
        <v>393</v>
      </c>
      <c r="C294" s="329" t="s">
        <v>265</v>
      </c>
      <c r="D294" s="357"/>
      <c r="E294" s="363"/>
      <c r="F294" s="77"/>
      <c r="G294" s="50">
        <f>SUMIF(JournalsA!D$14:D$920,TrialBalanceA!M294,JournalsA!J$14:J$920)+SUMIF(JournalsA!E$14:E$920,TrialBalanceA!M294,JournalsA!J$14:J$920)</f>
        <v>0</v>
      </c>
      <c r="H294" s="373"/>
      <c r="I294" s="374">
        <f t="shared" si="58"/>
        <v>0</v>
      </c>
      <c r="J294" s="73"/>
      <c r="K294" s="51">
        <f t="shared" si="59"/>
        <v>0</v>
      </c>
      <c r="M294" s="173" t="str">
        <f t="shared" si="60"/>
        <v>8900/000SHORT TERM LOANS</v>
      </c>
      <c r="N294" s="68"/>
      <c r="P294" s="69"/>
      <c r="Q294" s="54"/>
      <c r="R294" s="30"/>
    </row>
    <row r="295" spans="1:18">
      <c r="A295" s="322"/>
      <c r="B295" s="57" t="s">
        <v>394</v>
      </c>
      <c r="C295" s="367">
        <f>TrialBalance!C295</f>
        <v>0</v>
      </c>
      <c r="D295" s="359"/>
      <c r="E295" s="363"/>
      <c r="F295" s="77">
        <f t="shared" si="45"/>
        <v>0</v>
      </c>
      <c r="G295" s="50">
        <f>SUMIF(JournalsA!D$14:D$920,TrialBalanceA!M295,JournalsA!J$14:J$920)+SUMIF(JournalsA!E$14:E$920,TrialBalanceA!M295,JournalsA!J$14:J$920)</f>
        <v>0</v>
      </c>
      <c r="H295" s="373"/>
      <c r="I295" s="374">
        <f t="shared" si="58"/>
        <v>0</v>
      </c>
      <c r="J295" s="73"/>
      <c r="K295" s="51">
        <f t="shared" si="59"/>
        <v>0</v>
      </c>
      <c r="M295" s="173" t="str">
        <f t="shared" si="60"/>
        <v>8900/0010</v>
      </c>
      <c r="N295" s="68"/>
      <c r="P295" s="69"/>
      <c r="Q295" s="54"/>
      <c r="R295" s="30"/>
    </row>
    <row r="296" spans="1:18">
      <c r="A296" s="322"/>
      <c r="B296" s="57" t="s">
        <v>395</v>
      </c>
      <c r="C296" s="367">
        <f>TrialBalance!C296</f>
        <v>0</v>
      </c>
      <c r="D296" s="369"/>
      <c r="E296" s="363"/>
      <c r="F296" s="77">
        <f t="shared" si="45"/>
        <v>0</v>
      </c>
      <c r="G296" s="50">
        <f>SUMIF(JournalsA!D$14:D$920,TrialBalanceA!M296,JournalsA!J$14:J$920)+SUMIF(JournalsA!E$14:E$920,TrialBalanceA!M296,JournalsA!J$14:J$920)</f>
        <v>0</v>
      </c>
      <c r="H296" s="373"/>
      <c r="I296" s="374">
        <f t="shared" si="58"/>
        <v>0</v>
      </c>
      <c r="J296" s="73"/>
      <c r="K296" s="51">
        <f t="shared" si="59"/>
        <v>0</v>
      </c>
      <c r="M296" s="173" t="str">
        <f t="shared" si="60"/>
        <v>8900/0020</v>
      </c>
      <c r="N296" s="68"/>
      <c r="P296" s="69"/>
      <c r="Q296" s="54"/>
      <c r="R296" s="30"/>
    </row>
    <row r="297" spans="1:18">
      <c r="A297" s="322"/>
      <c r="B297" s="57" t="s">
        <v>396</v>
      </c>
      <c r="C297" s="367">
        <f>TrialBalance!C297</f>
        <v>0</v>
      </c>
      <c r="D297" s="369"/>
      <c r="E297" s="363"/>
      <c r="F297" s="77">
        <f t="shared" si="45"/>
        <v>0</v>
      </c>
      <c r="G297" s="50">
        <f>SUMIF(JournalsA!D$14:D$920,TrialBalanceA!M297,JournalsA!J$14:J$920)+SUMIF(JournalsA!E$14:E$920,TrialBalanceA!M297,JournalsA!J$14:J$920)</f>
        <v>0</v>
      </c>
      <c r="H297" s="373"/>
      <c r="I297" s="374">
        <f t="shared" si="58"/>
        <v>0</v>
      </c>
      <c r="J297" s="73"/>
      <c r="K297" s="51">
        <f t="shared" si="59"/>
        <v>0</v>
      </c>
      <c r="M297" s="173" t="str">
        <f t="shared" si="60"/>
        <v>8900/0030</v>
      </c>
      <c r="N297" s="68"/>
      <c r="P297" s="69"/>
      <c r="Q297" s="54"/>
      <c r="R297" s="30"/>
    </row>
    <row r="298" spans="1:18">
      <c r="A298" s="322"/>
      <c r="B298" s="57" t="s">
        <v>397</v>
      </c>
      <c r="C298" s="326" t="s">
        <v>243</v>
      </c>
      <c r="D298" s="370"/>
      <c r="E298" s="363"/>
      <c r="F298" s="77"/>
      <c r="G298" s="50">
        <f>SUMIF(JournalsA!D$14:D$920,TrialBalanceA!M298,JournalsA!J$14:J$920)+SUMIF(JournalsA!E$14:E$920,TrialBalanceA!M298,JournalsA!J$14:J$920)</f>
        <v>0</v>
      </c>
      <c r="H298" s="373"/>
      <c r="I298" s="374">
        <f t="shared" si="58"/>
        <v>0</v>
      </c>
      <c r="J298" s="73"/>
      <c r="K298" s="51">
        <f t="shared" si="59"/>
        <v>0</v>
      </c>
      <c r="M298" s="173" t="str">
        <f t="shared" si="60"/>
        <v>8900/004Short term portion of long term loans</v>
      </c>
      <c r="N298" s="68"/>
      <c r="P298" s="69"/>
      <c r="Q298" s="54"/>
      <c r="R298" s="30"/>
    </row>
    <row r="299" spans="1:18">
      <c r="A299" s="322"/>
      <c r="B299" s="57" t="s">
        <v>398</v>
      </c>
      <c r="C299" s="326" t="s">
        <v>399</v>
      </c>
      <c r="D299" s="370"/>
      <c r="E299" s="363"/>
      <c r="F299" s="77"/>
      <c r="G299" s="50">
        <f>SUMIF(JournalsA!D$14:D$920,TrialBalanceA!M299,JournalsA!J$14:J$920)+SUMIF(JournalsA!E$14:E$920,TrialBalanceA!M299,JournalsA!J$14:J$920)</f>
        <v>0</v>
      </c>
      <c r="H299" s="373"/>
      <c r="I299" s="374">
        <f t="shared" si="58"/>
        <v>0</v>
      </c>
      <c r="J299" s="73"/>
      <c r="K299" s="51">
        <f t="shared" si="59"/>
        <v>0</v>
      </c>
      <c r="M299" s="173" t="str">
        <f t="shared" si="60"/>
        <v>9000/000CREDITORS</v>
      </c>
      <c r="N299" s="68"/>
      <c r="P299" s="69"/>
      <c r="Q299" s="54"/>
      <c r="R299" s="30"/>
    </row>
    <row r="300" spans="1:18">
      <c r="A300" s="322"/>
      <c r="B300" s="57" t="s">
        <v>400</v>
      </c>
      <c r="C300" s="324" t="s">
        <v>401</v>
      </c>
      <c r="D300" s="369"/>
      <c r="E300" s="363"/>
      <c r="F300" s="77">
        <f>K300</f>
        <v>0</v>
      </c>
      <c r="G300" s="50">
        <f>SUMIF(JournalsA!D$14:D$920,TrialBalanceA!M300,JournalsA!J$14:J$920)+SUMIF(JournalsA!E$14:E$920,TrialBalanceA!M300,JournalsA!J$14:J$920)</f>
        <v>0</v>
      </c>
      <c r="H300" s="373"/>
      <c r="I300" s="374">
        <f t="shared" si="58"/>
        <v>0</v>
      </c>
      <c r="J300" s="73"/>
      <c r="K300" s="51">
        <f t="shared" si="59"/>
        <v>0</v>
      </c>
      <c r="M300" s="173" t="str">
        <f t="shared" si="60"/>
        <v>9010/000Trade creditors</v>
      </c>
      <c r="N300" s="68"/>
      <c r="P300" s="69"/>
      <c r="Q300" s="54"/>
      <c r="R300" s="30"/>
    </row>
    <row r="301" spans="1:18">
      <c r="A301" s="322"/>
      <c r="B301" s="57" t="s">
        <v>402</v>
      </c>
      <c r="C301" s="327" t="s">
        <v>488</v>
      </c>
      <c r="D301" s="369"/>
      <c r="E301" s="363"/>
      <c r="F301" s="77">
        <f>K301</f>
        <v>0</v>
      </c>
      <c r="G301" s="50">
        <f>SUMIF(JournalsA!D$14:D$920,TrialBalanceA!M301,JournalsA!J$14:J$920)+SUMIF(JournalsA!E$14:E$920,TrialBalanceA!M301,JournalsA!J$14:J$920)</f>
        <v>0</v>
      </c>
      <c r="H301" s="373"/>
      <c r="I301" s="374">
        <f t="shared" si="58"/>
        <v>0</v>
      </c>
      <c r="J301" s="73"/>
      <c r="K301" s="51">
        <f t="shared" si="59"/>
        <v>0</v>
      </c>
      <c r="M301" s="173" t="str">
        <f t="shared" si="60"/>
        <v>9200/000Sundry suppliers</v>
      </c>
      <c r="N301" s="68"/>
      <c r="P301" s="69"/>
      <c r="Q301" s="54"/>
      <c r="R301" s="30"/>
    </row>
    <row r="302" spans="1:18">
      <c r="A302" s="322"/>
      <c r="B302" s="57" t="s">
        <v>403</v>
      </c>
      <c r="C302" s="327" t="s">
        <v>748</v>
      </c>
      <c r="D302" s="371"/>
      <c r="E302" s="363"/>
      <c r="F302" s="77">
        <f>K302</f>
        <v>0</v>
      </c>
      <c r="G302" s="50">
        <f>SUMIF(JournalsA!D$14:D$920,TrialBalanceA!M302,JournalsA!J$14:J$920)+SUMIF(JournalsA!E$14:E$920,TrialBalanceA!M302,JournalsA!J$14:J$920)</f>
        <v>0</v>
      </c>
      <c r="H302" s="373"/>
      <c r="I302" s="374">
        <f t="shared" si="58"/>
        <v>0</v>
      </c>
      <c r="J302" s="73"/>
      <c r="K302" s="51">
        <f t="shared" si="59"/>
        <v>0</v>
      </c>
      <c r="M302" s="173" t="str">
        <f t="shared" si="60"/>
        <v>9200/010Accounting fee accrual</v>
      </c>
      <c r="N302" s="68"/>
      <c r="P302" s="69"/>
      <c r="Q302" s="54"/>
      <c r="R302" s="30"/>
    </row>
    <row r="303" spans="1:18">
      <c r="A303" s="322"/>
      <c r="B303" s="57" t="s">
        <v>404</v>
      </c>
      <c r="C303" s="327" t="s">
        <v>489</v>
      </c>
      <c r="D303" s="369"/>
      <c r="E303" s="363"/>
      <c r="F303" s="77">
        <f>K303</f>
        <v>0</v>
      </c>
      <c r="G303" s="50">
        <f>SUMIF(JournalsA!D$14:D$920,TrialBalanceA!M303,JournalsA!J$14:J$920)+SUMIF(JournalsA!E$14:E$920,TrialBalanceA!M303,JournalsA!J$14:J$920)</f>
        <v>0</v>
      </c>
      <c r="H303" s="373"/>
      <c r="I303" s="374">
        <f t="shared" si="58"/>
        <v>0</v>
      </c>
      <c r="J303" s="73"/>
      <c r="K303" s="51">
        <f t="shared" si="59"/>
        <v>0</v>
      </c>
      <c r="M303" s="173" t="str">
        <f t="shared" si="60"/>
        <v>9200/020Other accruals</v>
      </c>
      <c r="N303" s="68"/>
      <c r="P303" s="69"/>
      <c r="Q303" s="54"/>
      <c r="R303" s="30"/>
    </row>
    <row r="304" spans="1:18">
      <c r="A304" s="322"/>
      <c r="B304" s="57" t="s">
        <v>405</v>
      </c>
      <c r="C304" s="327" t="s">
        <v>731</v>
      </c>
      <c r="D304" s="369"/>
      <c r="E304" s="363"/>
      <c r="F304" s="77">
        <f>K304</f>
        <v>0</v>
      </c>
      <c r="G304" s="50">
        <f>SUMIF(JournalsA!D$14:D$920,TrialBalanceA!M304,JournalsA!J$14:J$920)+SUMIF(JournalsA!E$14:E$920,TrialBalanceA!M304,JournalsA!J$14:J$920)</f>
        <v>0</v>
      </c>
      <c r="H304" s="373"/>
      <c r="I304" s="374">
        <f t="shared" si="58"/>
        <v>0</v>
      </c>
      <c r="J304" s="73"/>
      <c r="K304" s="51">
        <f t="shared" si="59"/>
        <v>0</v>
      </c>
      <c r="M304" s="173" t="str">
        <f t="shared" si="60"/>
        <v>9250/000Salary and wages control</v>
      </c>
      <c r="N304" s="68"/>
      <c r="P304" s="69"/>
      <c r="Q304" s="54"/>
      <c r="R304" s="30"/>
    </row>
    <row r="305" spans="1:18">
      <c r="A305" s="322"/>
      <c r="B305" s="57" t="s">
        <v>308</v>
      </c>
      <c r="C305" s="326" t="s">
        <v>309</v>
      </c>
      <c r="D305" s="370"/>
      <c r="E305" s="363"/>
      <c r="F305" s="77"/>
      <c r="G305" s="50">
        <f>SUMIF(JournalsA!D$14:D$920,TrialBalanceA!M305,JournalsA!J$14:J$920)+SUMIF(JournalsA!E$14:E$920,TrialBalanceA!M305,JournalsA!J$14:J$920)</f>
        <v>0</v>
      </c>
      <c r="H305" s="373"/>
      <c r="I305" s="374">
        <f t="shared" si="58"/>
        <v>0</v>
      </c>
      <c r="J305" s="73"/>
      <c r="K305" s="51">
        <f t="shared" si="59"/>
        <v>0</v>
      </c>
      <c r="M305" s="173" t="str">
        <f t="shared" si="60"/>
        <v>9500/000VALUE ADDED TAX</v>
      </c>
      <c r="N305" s="68"/>
      <c r="P305" s="69"/>
      <c r="Q305" s="54"/>
      <c r="R305" s="30"/>
    </row>
    <row r="306" spans="1:18">
      <c r="A306" s="322"/>
      <c r="B306" s="57" t="s">
        <v>310</v>
      </c>
      <c r="C306" s="324" t="s">
        <v>311</v>
      </c>
      <c r="D306" s="369"/>
      <c r="E306" s="363"/>
      <c r="F306" s="77">
        <f>K306</f>
        <v>0</v>
      </c>
      <c r="G306" s="50">
        <f>SUMIF(JournalsA!D$14:D$920,TrialBalanceA!M306,JournalsA!J$14:J$920)+SUMIF(JournalsA!E$14:E$920,TrialBalanceA!M306,JournalsA!J$14:J$920)</f>
        <v>0</v>
      </c>
      <c r="H306" s="373"/>
      <c r="I306" s="374">
        <f t="shared" si="58"/>
        <v>0</v>
      </c>
      <c r="J306" s="73"/>
      <c r="K306" s="51">
        <f t="shared" si="59"/>
        <v>0</v>
      </c>
      <c r="M306" s="173" t="str">
        <f t="shared" si="60"/>
        <v>9501/000VAT account</v>
      </c>
      <c r="N306" s="68"/>
      <c r="P306" s="69"/>
      <c r="Q306" s="54"/>
      <c r="R306" s="30"/>
    </row>
    <row r="307" spans="1:18">
      <c r="A307" s="322"/>
      <c r="B307" s="57" t="s">
        <v>312</v>
      </c>
      <c r="C307" s="327" t="s">
        <v>534</v>
      </c>
      <c r="D307" s="371"/>
      <c r="E307" s="363"/>
      <c r="F307" s="77"/>
      <c r="G307" s="50">
        <f>SUMIF(JournalsA!D$14:D$920,TrialBalanceA!M307,JournalsA!J$14:J$920)+SUMIF(JournalsA!E$14:E$920,TrialBalanceA!M307,JournalsA!J$14:J$920)</f>
        <v>0</v>
      </c>
      <c r="H307" s="373"/>
      <c r="I307" s="374">
        <f t="shared" si="58"/>
        <v>0</v>
      </c>
      <c r="J307" s="73"/>
      <c r="K307" s="51">
        <f t="shared" si="59"/>
        <v>0</v>
      </c>
      <c r="M307" s="173" t="str">
        <f t="shared" si="60"/>
        <v>9510/000--------------------------------------------------</v>
      </c>
      <c r="N307" s="68"/>
      <c r="P307" s="69"/>
      <c r="Q307" s="54"/>
      <c r="R307" s="30"/>
    </row>
    <row r="308" spans="1:18">
      <c r="A308" s="322"/>
      <c r="B308" s="57" t="s">
        <v>313</v>
      </c>
      <c r="C308" s="326" t="s">
        <v>790</v>
      </c>
      <c r="D308" s="370"/>
      <c r="E308" s="363"/>
      <c r="F308" s="77">
        <f>K308</f>
        <v>0</v>
      </c>
      <c r="G308" s="50">
        <f>SUMIF(JournalsA!D$14:D$920,TrialBalanceA!M308,JournalsA!J$14:J$920)+SUMIF(JournalsA!E$14:E$920,TrialBalanceA!M308,JournalsA!J$14:J$920)</f>
        <v>0</v>
      </c>
      <c r="H308" s="373"/>
      <c r="I308" s="374">
        <f t="shared" si="58"/>
        <v>0</v>
      </c>
      <c r="J308" s="73"/>
      <c r="K308" s="51">
        <f t="shared" si="59"/>
        <v>0</v>
      </c>
      <c r="M308" s="173" t="str">
        <f t="shared" si="60"/>
        <v>9990/000Suspense account</v>
      </c>
      <c r="N308" s="68"/>
      <c r="P308" s="69"/>
      <c r="Q308" s="54"/>
      <c r="R308" s="30"/>
    </row>
    <row r="309" spans="1:18">
      <c r="A309" s="322"/>
      <c r="B309" s="57"/>
      <c r="C309" s="57"/>
      <c r="D309" s="369"/>
      <c r="E309" s="359"/>
      <c r="F309" s="77"/>
      <c r="G309" s="50"/>
      <c r="H309" s="373"/>
      <c r="I309" s="374"/>
      <c r="J309" s="73"/>
      <c r="K309" s="51"/>
      <c r="M309" s="173"/>
      <c r="N309" s="68"/>
      <c r="P309" s="69"/>
      <c r="Q309" s="54"/>
      <c r="R309" s="30"/>
    </row>
    <row r="310" spans="1:18">
      <c r="A310" s="322"/>
      <c r="B310" s="57" t="s">
        <v>220</v>
      </c>
      <c r="C310" s="58" t="s">
        <v>220</v>
      </c>
      <c r="D310" s="350"/>
      <c r="E310" s="350"/>
      <c r="F310" s="80"/>
      <c r="G310" s="50"/>
      <c r="H310" s="373"/>
      <c r="I310" s="374"/>
      <c r="J310" s="73"/>
      <c r="K310" s="51"/>
      <c r="M310" s="173">
        <v>0</v>
      </c>
      <c r="N310" s="68"/>
      <c r="P310" s="71"/>
      <c r="Q310" s="71"/>
      <c r="R310" s="30"/>
    </row>
    <row r="311" spans="1:18" ht="13.5" thickBot="1">
      <c r="A311" s="44">
        <f>SUM(A5:A310)</f>
        <v>0</v>
      </c>
      <c r="B311" s="57" t="s">
        <v>220</v>
      </c>
      <c r="C311" s="58" t="s">
        <v>220</v>
      </c>
      <c r="D311" s="44">
        <f>SUM(D5:D310)</f>
        <v>0</v>
      </c>
      <c r="E311" s="44">
        <f>SUM(E5:E310)</f>
        <v>0</v>
      </c>
      <c r="F311" s="44">
        <f>SUM(F5:F310)</f>
        <v>0</v>
      </c>
      <c r="G311" s="44">
        <f>SUM(G5:G310)</f>
        <v>0</v>
      </c>
      <c r="H311" s="44"/>
      <c r="I311" s="151">
        <f>SUM(I5:I310)</f>
        <v>0</v>
      </c>
      <c r="J311" s="44"/>
      <c r="K311" s="44">
        <f>SUM(K5:K310)</f>
        <v>0</v>
      </c>
      <c r="M311" s="173">
        <v>0</v>
      </c>
      <c r="N311" s="72"/>
      <c r="O311" s="72"/>
      <c r="P311" s="72"/>
      <c r="Q311" s="72"/>
      <c r="R311" s="72"/>
    </row>
    <row r="312" spans="1:18" ht="13.5" thickTop="1">
      <c r="A312" s="41"/>
      <c r="B312" s="45"/>
      <c r="C312" s="48"/>
      <c r="D312" s="42"/>
      <c r="E312" s="42"/>
      <c r="F312" s="42"/>
      <c r="G312" s="42"/>
      <c r="H312" s="42"/>
      <c r="I312" s="54"/>
      <c r="J312" s="62"/>
      <c r="K312" s="41"/>
      <c r="P312" s="42"/>
      <c r="Q312" s="42"/>
    </row>
    <row r="313" spans="1:18">
      <c r="A313" s="41"/>
      <c r="B313" s="45"/>
      <c r="C313" s="48"/>
      <c r="D313" s="42"/>
      <c r="E313" s="42"/>
      <c r="F313" s="42"/>
      <c r="G313" s="42"/>
      <c r="H313" s="42"/>
      <c r="K313" s="45"/>
      <c r="P313" s="42"/>
      <c r="Q313" s="42"/>
    </row>
    <row r="314" spans="1:18">
      <c r="A314" s="41"/>
      <c r="B314" s="45"/>
      <c r="C314" s="48"/>
      <c r="D314" s="42"/>
      <c r="E314" s="42"/>
      <c r="F314" s="42"/>
      <c r="G314" s="42"/>
      <c r="H314" s="42"/>
      <c r="K314" s="45"/>
      <c r="P314" s="42"/>
      <c r="Q314" s="42"/>
    </row>
    <row r="315" spans="1:18">
      <c r="A315" s="41"/>
      <c r="B315" s="45"/>
      <c r="C315" s="48"/>
      <c r="D315" s="42"/>
      <c r="E315" s="42"/>
      <c r="F315" s="42"/>
      <c r="G315" s="42"/>
      <c r="H315" s="42"/>
      <c r="K315" s="45"/>
      <c r="P315" s="42"/>
      <c r="Q315" s="42"/>
    </row>
    <row r="316" spans="1:18">
      <c r="A316" s="41"/>
      <c r="B316" s="45"/>
      <c r="C316" s="48"/>
      <c r="D316" s="42"/>
      <c r="E316" s="42"/>
      <c r="F316" s="42"/>
      <c r="G316" s="42"/>
      <c r="H316" s="42"/>
      <c r="K316" s="45"/>
      <c r="P316" s="42"/>
      <c r="Q316" s="42"/>
    </row>
    <row r="317" spans="1:18">
      <c r="A317" s="41"/>
      <c r="B317" s="45"/>
      <c r="C317" s="48"/>
      <c r="D317" s="42"/>
      <c r="E317" s="42"/>
      <c r="F317" s="42"/>
      <c r="G317" s="42"/>
      <c r="H317" s="42"/>
      <c r="K317" s="45"/>
      <c r="P317" s="42"/>
      <c r="Q317" s="42"/>
    </row>
    <row r="318" spans="1:18">
      <c r="A318" s="41"/>
      <c r="B318" s="45"/>
      <c r="C318" s="48"/>
      <c r="D318" s="42"/>
      <c r="E318" s="42"/>
      <c r="F318" s="42"/>
      <c r="G318" s="42"/>
      <c r="H318" s="42"/>
      <c r="K318" s="45"/>
      <c r="P318" s="42"/>
      <c r="Q318" s="42"/>
    </row>
    <row r="319" spans="1:18">
      <c r="A319" s="41"/>
      <c r="B319" s="45"/>
      <c r="C319" s="48"/>
      <c r="D319" s="42"/>
      <c r="E319" s="42"/>
      <c r="F319" s="42"/>
      <c r="G319" s="42"/>
      <c r="H319" s="42"/>
      <c r="K319" s="45"/>
      <c r="P319" s="42" t="s">
        <v>101</v>
      </c>
      <c r="Q319" s="42" t="s">
        <v>101</v>
      </c>
    </row>
    <row r="320" spans="1:18">
      <c r="A320" s="41"/>
      <c r="B320" s="45"/>
      <c r="C320" s="48"/>
      <c r="D320" s="42"/>
      <c r="E320" s="42"/>
      <c r="F320" s="42"/>
      <c r="G320" s="42"/>
      <c r="H320" s="42"/>
      <c r="K320" s="45"/>
      <c r="P320" s="42" t="s">
        <v>101</v>
      </c>
      <c r="Q320" s="42" t="s">
        <v>101</v>
      </c>
    </row>
    <row r="321" spans="1:17">
      <c r="A321" s="41"/>
      <c r="B321" s="45"/>
      <c r="C321" s="48"/>
      <c r="D321" s="42"/>
      <c r="E321" s="42"/>
      <c r="F321" s="42"/>
      <c r="G321" s="42"/>
      <c r="H321" s="42"/>
      <c r="K321" s="45"/>
      <c r="P321" s="42" t="s">
        <v>101</v>
      </c>
      <c r="Q321" s="42" t="s">
        <v>101</v>
      </c>
    </row>
    <row r="322" spans="1:17">
      <c r="A322" s="41"/>
      <c r="B322" s="45"/>
      <c r="C322" s="48"/>
      <c r="D322" s="42"/>
      <c r="E322" s="42"/>
      <c r="F322" s="42"/>
      <c r="G322" s="42"/>
      <c r="H322" s="42"/>
      <c r="K322" s="45"/>
      <c r="P322" s="42" t="s">
        <v>101</v>
      </c>
      <c r="Q322" s="42" t="s">
        <v>101</v>
      </c>
    </row>
    <row r="323" spans="1:17">
      <c r="A323" s="41"/>
      <c r="B323" s="45"/>
      <c r="C323" s="48"/>
      <c r="D323" s="42"/>
      <c r="E323" s="42"/>
      <c r="F323" s="42"/>
      <c r="G323" s="42"/>
      <c r="H323" s="42"/>
      <c r="K323" s="45"/>
      <c r="P323" s="42" t="s">
        <v>101</v>
      </c>
      <c r="Q323" s="42" t="s">
        <v>101</v>
      </c>
    </row>
    <row r="324" spans="1:17">
      <c r="A324" s="41"/>
      <c r="B324" s="45"/>
      <c r="C324" s="48"/>
      <c r="D324" s="42"/>
      <c r="E324" s="42"/>
      <c r="F324" s="42"/>
      <c r="G324" s="42"/>
      <c r="H324" s="42"/>
      <c r="K324" s="45"/>
      <c r="P324" s="42"/>
      <c r="Q324" s="42"/>
    </row>
    <row r="325" spans="1:17">
      <c r="A325" s="41"/>
      <c r="B325" s="45"/>
      <c r="C325" s="48"/>
      <c r="D325" s="42"/>
      <c r="E325" s="42"/>
      <c r="F325" s="42"/>
      <c r="G325" s="42"/>
      <c r="H325" s="42"/>
      <c r="K325" s="45"/>
      <c r="P325" s="42"/>
      <c r="Q325" s="42"/>
    </row>
    <row r="326" spans="1:17">
      <c r="A326" s="41"/>
      <c r="B326" s="45"/>
      <c r="C326" s="48"/>
      <c r="D326" s="42"/>
      <c r="E326" s="42"/>
      <c r="F326" s="42"/>
      <c r="G326" s="42"/>
      <c r="H326" s="42"/>
      <c r="K326" s="45"/>
      <c r="P326" s="42"/>
      <c r="Q326" s="42"/>
    </row>
    <row r="327" spans="1:17">
      <c r="A327" s="41"/>
      <c r="B327" s="45"/>
      <c r="C327" s="48"/>
      <c r="D327" s="42"/>
      <c r="E327" s="42"/>
      <c r="F327" s="42"/>
      <c r="G327" s="42"/>
      <c r="H327" s="42"/>
      <c r="K327" s="45"/>
      <c r="P327" s="42"/>
      <c r="Q327" s="42"/>
    </row>
    <row r="328" spans="1:17">
      <c r="A328" s="41"/>
      <c r="B328" s="45"/>
      <c r="C328" s="48"/>
      <c r="D328" s="42"/>
      <c r="E328" s="42"/>
      <c r="F328" s="42"/>
      <c r="G328" s="42"/>
      <c r="H328" s="42"/>
      <c r="K328" s="45"/>
      <c r="P328" s="42"/>
      <c r="Q328" s="42"/>
    </row>
    <row r="329" spans="1:17">
      <c r="A329" s="41"/>
      <c r="B329" s="45"/>
      <c r="C329" s="48"/>
      <c r="D329" s="42"/>
      <c r="E329" s="42"/>
      <c r="F329" s="42"/>
      <c r="G329" s="42"/>
      <c r="H329" s="42"/>
      <c r="K329" s="45"/>
      <c r="P329" s="42"/>
      <c r="Q329" s="42"/>
    </row>
    <row r="330" spans="1:17">
      <c r="A330" s="41"/>
      <c r="B330" s="45"/>
      <c r="C330" s="48"/>
      <c r="D330" s="42"/>
      <c r="E330" s="42"/>
      <c r="F330" s="42"/>
      <c r="G330" s="42"/>
      <c r="H330" s="42"/>
      <c r="K330" s="45"/>
      <c r="P330" s="42"/>
      <c r="Q330" s="42"/>
    </row>
    <row r="331" spans="1:17">
      <c r="A331" s="41"/>
      <c r="B331" s="45"/>
      <c r="C331" s="48"/>
      <c r="D331" s="42"/>
      <c r="E331" s="42"/>
      <c r="F331" s="42"/>
      <c r="G331" s="42"/>
      <c r="H331" s="42"/>
      <c r="K331" s="45"/>
      <c r="P331" s="42"/>
      <c r="Q331" s="42"/>
    </row>
    <row r="332" spans="1:17">
      <c r="A332" s="41"/>
      <c r="B332" s="45"/>
      <c r="C332" s="48"/>
      <c r="D332" s="42"/>
      <c r="E332" s="42"/>
      <c r="F332" s="42"/>
      <c r="G332" s="42"/>
      <c r="H332" s="42"/>
      <c r="K332" s="45"/>
      <c r="P332" s="42"/>
      <c r="Q332" s="42"/>
    </row>
    <row r="333" spans="1:17">
      <c r="A333" s="41"/>
      <c r="B333" s="45"/>
      <c r="C333" s="48"/>
      <c r="D333" s="42"/>
      <c r="E333" s="42"/>
      <c r="F333" s="42"/>
      <c r="G333" s="42"/>
      <c r="H333" s="42"/>
      <c r="K333" s="45"/>
      <c r="P333" s="42"/>
      <c r="Q333" s="42"/>
    </row>
    <row r="334" spans="1:17">
      <c r="A334" s="41"/>
      <c r="B334" s="45"/>
      <c r="C334" s="48"/>
      <c r="D334" s="42"/>
      <c r="E334" s="42"/>
      <c r="F334" s="42"/>
      <c r="G334" s="42"/>
      <c r="H334" s="42"/>
      <c r="K334" s="45"/>
      <c r="P334" s="42"/>
      <c r="Q334" s="42"/>
    </row>
    <row r="335" spans="1:17">
      <c r="A335" s="41"/>
      <c r="B335" s="45"/>
      <c r="C335" s="48"/>
      <c r="D335" s="42"/>
      <c r="E335" s="42"/>
      <c r="F335" s="42"/>
      <c r="G335" s="42"/>
      <c r="H335" s="42"/>
      <c r="K335" s="45"/>
      <c r="P335" s="42"/>
      <c r="Q335" s="42"/>
    </row>
    <row r="336" spans="1:17">
      <c r="A336" s="41"/>
      <c r="B336" s="45"/>
      <c r="C336" s="48"/>
      <c r="D336" s="42"/>
      <c r="E336" s="42"/>
      <c r="F336" s="42"/>
      <c r="G336" s="42"/>
      <c r="H336" s="42"/>
      <c r="K336" s="45"/>
      <c r="P336" s="42"/>
      <c r="Q336" s="42"/>
    </row>
    <row r="337" spans="1:17">
      <c r="A337" s="41"/>
      <c r="B337" s="45"/>
      <c r="C337" s="48"/>
      <c r="D337" s="42"/>
      <c r="E337" s="42"/>
      <c r="F337" s="42"/>
      <c r="G337" s="42"/>
      <c r="H337" s="42"/>
      <c r="K337" s="45"/>
      <c r="P337" s="42"/>
      <c r="Q337" s="42"/>
    </row>
    <row r="338" spans="1:17">
      <c r="A338" s="41"/>
      <c r="B338" s="45"/>
      <c r="C338" s="48"/>
      <c r="G338" s="42"/>
      <c r="H338" s="42"/>
      <c r="K338" s="45"/>
      <c r="P338" s="42"/>
      <c r="Q338" s="42"/>
    </row>
    <row r="339" spans="1:17">
      <c r="P339" s="16"/>
      <c r="Q339" s="16"/>
    </row>
  </sheetData>
  <sheetProtection algorithmName="SHA-512" hashValue="XMk5dF4teEo5rwNG8wSdQLOyBZgu5g29zPD/gNUXvwzIYeKryoYngPxSQ3jXLuPXIeNBVbrxO/nne1yyNsFIYg==" saltValue="a9FUZz4qCD5U818OvQi0+w==" spinCount="100000" sheet="1" objects="1" scenarios="1" formatColumns="0" selectLockedCells="1"/>
  <mergeCells count="1">
    <mergeCell ref="D2:E2"/>
  </mergeCells>
  <hyperlinks>
    <hyperlink ref="B17" location="bank2!A1" display="2000/010" xr:uid="{7EB4243E-DE9B-4826-A021-9D4CA612247E}"/>
    <hyperlink ref="B18" location="bank2!A1" display="2000/011" xr:uid="{79391743-9494-4631-850F-537D2BEF2173}"/>
    <hyperlink ref="C1" location="TrialBalance!A1" display="TrialBalance!A1" xr:uid="{0FD853AC-27BC-4A55-A744-855C6FACA88F}"/>
    <hyperlink ref="B5" location="bank2!A1" display="1000/001" xr:uid="{C0737FB0-180A-446C-A0E0-BA6192AEFB34}"/>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E002-9AEC-4D61-BAD3-4B83DD557B57}">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c r="H1" s="39"/>
      <c r="I1" s="39"/>
    </row>
    <row r="2" spans="1:13">
      <c r="C2" s="3" t="str">
        <f>Criteria!E9</f>
        <v>ABC PARTNERSHIP</v>
      </c>
    </row>
    <row r="3" spans="1:13">
      <c r="H3" s="75" t="s">
        <v>87</v>
      </c>
      <c r="I3" s="75"/>
    </row>
    <row r="4" spans="1:13">
      <c r="C4" s="3" t="s">
        <v>86</v>
      </c>
      <c r="D4" s="39" t="str">
        <f>Criteria!E18</f>
        <v>28 FEBRUARY 2026</v>
      </c>
    </row>
    <row r="5" spans="1:13">
      <c r="H5" s="75" t="s">
        <v>88</v>
      </c>
      <c r="I5" s="75"/>
    </row>
    <row r="6" spans="1:13">
      <c r="C6" s="3" t="s">
        <v>156</v>
      </c>
      <c r="H6" s="39"/>
      <c r="I6" s="39"/>
    </row>
    <row r="7" spans="1:13">
      <c r="C7" s="7"/>
      <c r="D7" s="7"/>
      <c r="E7" s="7"/>
      <c r="F7" s="76"/>
      <c r="G7" s="76"/>
      <c r="H7" s="76"/>
      <c r="I7" s="76"/>
    </row>
    <row r="8" spans="1:13">
      <c r="D8" s="9" t="str">
        <f>IF(F8=0," ","OUT OF BALANCE")</f>
        <v xml:space="preserve"> </v>
      </c>
      <c r="E8" s="9"/>
      <c r="F8" s="4">
        <f>ROUND(F484-G484+H484-I484,2)</f>
        <v>0</v>
      </c>
    </row>
    <row r="9" spans="1:13">
      <c r="D9" s="9" t="s">
        <v>268</v>
      </c>
      <c r="E9" s="9"/>
      <c r="F9" s="4">
        <f>F486</f>
        <v>0</v>
      </c>
    </row>
    <row r="10" spans="1:13">
      <c r="D10" s="9"/>
      <c r="E10" s="9"/>
    </row>
    <row r="11" spans="1:13">
      <c r="A11" s="38" t="s">
        <v>251</v>
      </c>
      <c r="F11" s="559"/>
      <c r="G11" s="559"/>
      <c r="H11" s="559"/>
      <c r="I11" s="559"/>
    </row>
    <row r="12" spans="1:13">
      <c r="A12" s="38" t="s">
        <v>579</v>
      </c>
      <c r="F12" s="559" t="s">
        <v>316</v>
      </c>
      <c r="G12" s="559"/>
      <c r="H12" s="559" t="s">
        <v>99</v>
      </c>
      <c r="I12" s="559"/>
    </row>
    <row r="13" spans="1:13">
      <c r="A13" s="38" t="s">
        <v>252</v>
      </c>
      <c r="B13" s="31" t="s">
        <v>627</v>
      </c>
      <c r="C13" s="31" t="s">
        <v>218</v>
      </c>
      <c r="D13" s="31" t="s">
        <v>237</v>
      </c>
      <c r="E13" s="31" t="s">
        <v>383</v>
      </c>
      <c r="F13" s="23" t="s">
        <v>221</v>
      </c>
      <c r="G13" s="23" t="s">
        <v>222</v>
      </c>
      <c r="H13" s="23" t="s">
        <v>221</v>
      </c>
      <c r="I13" s="23" t="s">
        <v>222</v>
      </c>
    </row>
    <row r="14" spans="1:13">
      <c r="A14" s="38"/>
    </row>
    <row r="15" spans="1:13">
      <c r="A15" s="38" t="str">
        <f t="shared" ref="A15:A78" si="0">IF(COUNTIF(K15:M15,"ERROR")&gt;0,"ERROR"," ")</f>
        <v xml:space="preserve"> </v>
      </c>
      <c r="B15" s="5">
        <v>1</v>
      </c>
      <c r="D15" s="37"/>
      <c r="E15" s="37"/>
      <c r="J15" s="17">
        <f>F15-G15+H15-I15</f>
        <v>0</v>
      </c>
      <c r="K15" s="2" t="str">
        <f>IF(COUNTA(D15:E15)=2,"ERROR"," ")</f>
        <v xml:space="preserve"> </v>
      </c>
      <c r="L15" s="2" t="str">
        <f t="shared" ref="L15:L78" si="1">IF(D15=0," ",IF(COUNTIF(ProfitLoss2,D15)&gt;0," ","ERROR"))</f>
        <v xml:space="preserve"> </v>
      </c>
      <c r="M15" s="2" t="str">
        <f t="shared" ref="M15:M78" si="2">IF(E15=0," ",IF(COUNTIF(BalanceSheetA,E15)&gt;0," ","ERROR"))</f>
        <v xml:space="preserve"> </v>
      </c>
    </row>
    <row r="16" spans="1:13">
      <c r="A16" s="38" t="str">
        <f t="shared" si="0"/>
        <v xml:space="preserve"> </v>
      </c>
      <c r="B16" s="26"/>
      <c r="D16" s="37"/>
      <c r="E16" s="37"/>
      <c r="J16" s="17">
        <f t="shared" ref="J16:J79" si="3">F16-G16+H16-I16</f>
        <v>0</v>
      </c>
      <c r="K16" s="2" t="str">
        <f t="shared" ref="K16:K79" si="4">IF(COUNTA(D16:E16)=2,"ERROR"," ")</f>
        <v xml:space="preserve"> </v>
      </c>
      <c r="L16" s="2" t="str">
        <f t="shared" si="1"/>
        <v xml:space="preserve"> </v>
      </c>
      <c r="M16" s="2" t="str">
        <f t="shared" si="2"/>
        <v xml:space="preserve"> </v>
      </c>
    </row>
    <row r="17" spans="1:13">
      <c r="A17" s="38" t="str">
        <f t="shared" si="0"/>
        <v xml:space="preserve"> </v>
      </c>
      <c r="D17" s="37"/>
      <c r="E17" s="37"/>
      <c r="J17" s="17">
        <f t="shared" si="3"/>
        <v>0</v>
      </c>
      <c r="K17" s="2" t="str">
        <f t="shared" si="4"/>
        <v xml:space="preserve"> </v>
      </c>
      <c r="L17" s="2" t="str">
        <f t="shared" si="1"/>
        <v xml:space="preserve"> </v>
      </c>
      <c r="M17" s="2" t="str">
        <f t="shared" si="2"/>
        <v xml:space="preserve"> </v>
      </c>
    </row>
    <row r="18" spans="1:13">
      <c r="A18" s="38" t="str">
        <f t="shared" si="0"/>
        <v xml:space="preserve"> </v>
      </c>
      <c r="D18" s="37"/>
      <c r="E18" s="37"/>
      <c r="J18" s="17">
        <f t="shared" si="3"/>
        <v>0</v>
      </c>
      <c r="K18" s="2" t="str">
        <f t="shared" si="4"/>
        <v xml:space="preserve"> </v>
      </c>
      <c r="L18" s="2" t="str">
        <f t="shared" si="1"/>
        <v xml:space="preserve"> </v>
      </c>
      <c r="M18" s="2" t="str">
        <f t="shared" si="2"/>
        <v xml:space="preserve"> </v>
      </c>
    </row>
    <row r="19" spans="1:13">
      <c r="A19" s="38" t="str">
        <f t="shared" si="0"/>
        <v xml:space="preserve"> </v>
      </c>
      <c r="D19" s="37"/>
      <c r="E19" s="37"/>
      <c r="J19" s="17">
        <f t="shared" si="3"/>
        <v>0</v>
      </c>
      <c r="K19" s="2" t="str">
        <f t="shared" si="4"/>
        <v xml:space="preserve"> </v>
      </c>
      <c r="L19" s="2" t="str">
        <f t="shared" si="1"/>
        <v xml:space="preserve"> </v>
      </c>
      <c r="M19" s="2" t="str">
        <f t="shared" si="2"/>
        <v xml:space="preserve"> </v>
      </c>
    </row>
    <row r="20" spans="1:13">
      <c r="A20" s="38" t="str">
        <f t="shared" si="0"/>
        <v xml:space="preserve"> </v>
      </c>
      <c r="D20" s="37"/>
      <c r="E20" s="37"/>
      <c r="J20" s="17">
        <f t="shared" si="3"/>
        <v>0</v>
      </c>
      <c r="K20" s="2" t="str">
        <f t="shared" si="4"/>
        <v xml:space="preserve"> </v>
      </c>
      <c r="L20" s="2" t="str">
        <f t="shared" si="1"/>
        <v xml:space="preserve"> </v>
      </c>
      <c r="M20" s="2" t="str">
        <f t="shared" si="2"/>
        <v xml:space="preserve"> </v>
      </c>
    </row>
    <row r="21" spans="1:13">
      <c r="A21" s="38" t="str">
        <f t="shared" si="0"/>
        <v xml:space="preserve"> </v>
      </c>
      <c r="D21" s="37"/>
      <c r="E21" s="37"/>
      <c r="J21" s="17">
        <f t="shared" si="3"/>
        <v>0</v>
      </c>
      <c r="K21" s="2" t="str">
        <f t="shared" si="4"/>
        <v xml:space="preserve"> </v>
      </c>
      <c r="L21" s="2" t="str">
        <f t="shared" si="1"/>
        <v xml:space="preserve"> </v>
      </c>
      <c r="M21" s="2" t="str">
        <f t="shared" si="2"/>
        <v xml:space="preserve"> </v>
      </c>
    </row>
    <row r="22" spans="1:13">
      <c r="A22" s="38" t="str">
        <f t="shared" si="0"/>
        <v xml:space="preserve"> </v>
      </c>
      <c r="D22" s="37"/>
      <c r="E22" s="37"/>
      <c r="J22" s="17">
        <f t="shared" si="3"/>
        <v>0</v>
      </c>
      <c r="K22" s="2" t="str">
        <f t="shared" si="4"/>
        <v xml:space="preserve"> </v>
      </c>
      <c r="L22" s="2" t="str">
        <f t="shared" si="1"/>
        <v xml:space="preserve"> </v>
      </c>
      <c r="M22" s="2" t="str">
        <f t="shared" si="2"/>
        <v xml:space="preserve"> </v>
      </c>
    </row>
    <row r="23" spans="1:13">
      <c r="A23" s="38" t="str">
        <f t="shared" si="0"/>
        <v xml:space="preserve"> </v>
      </c>
      <c r="D23" s="37"/>
      <c r="E23" s="37"/>
      <c r="J23" s="17">
        <f t="shared" si="3"/>
        <v>0</v>
      </c>
      <c r="K23" s="2" t="str">
        <f t="shared" si="4"/>
        <v xml:space="preserve"> </v>
      </c>
      <c r="L23" s="2" t="str">
        <f t="shared" si="1"/>
        <v xml:space="preserve"> </v>
      </c>
      <c r="M23" s="2" t="str">
        <f t="shared" si="2"/>
        <v xml:space="preserve"> </v>
      </c>
    </row>
    <row r="24" spans="1:13">
      <c r="A24" s="38" t="str">
        <f t="shared" si="0"/>
        <v xml:space="preserve"> </v>
      </c>
      <c r="D24" s="37"/>
      <c r="E24" s="37"/>
      <c r="J24" s="17">
        <f t="shared" si="3"/>
        <v>0</v>
      </c>
      <c r="K24" s="2" t="str">
        <f t="shared" si="4"/>
        <v xml:space="preserve"> </v>
      </c>
      <c r="L24" s="2" t="str">
        <f t="shared" si="1"/>
        <v xml:space="preserve"> </v>
      </c>
      <c r="M24" s="2" t="str">
        <f t="shared" si="2"/>
        <v xml:space="preserve"> </v>
      </c>
    </row>
    <row r="25" spans="1:13">
      <c r="A25" s="38" t="str">
        <f t="shared" si="0"/>
        <v xml:space="preserve"> </v>
      </c>
      <c r="C25" s="55"/>
      <c r="D25" s="37"/>
      <c r="E25" s="37"/>
      <c r="J25" s="17">
        <f t="shared" si="3"/>
        <v>0</v>
      </c>
      <c r="K25" s="2" t="str">
        <f t="shared" si="4"/>
        <v xml:space="preserve"> </v>
      </c>
      <c r="L25" s="2" t="str">
        <f t="shared" si="1"/>
        <v xml:space="preserve"> </v>
      </c>
      <c r="M25" s="2" t="str">
        <f t="shared" si="2"/>
        <v xml:space="preserve"> </v>
      </c>
    </row>
    <row r="26" spans="1:13">
      <c r="A26" s="38" t="str">
        <f t="shared" si="0"/>
        <v xml:space="preserve"> </v>
      </c>
      <c r="D26" s="37"/>
      <c r="E26" s="37"/>
      <c r="J26" s="17">
        <f t="shared" si="3"/>
        <v>0</v>
      </c>
      <c r="K26" s="2" t="str">
        <f t="shared" si="4"/>
        <v xml:space="preserve"> </v>
      </c>
      <c r="L26" s="2" t="str">
        <f t="shared" si="1"/>
        <v xml:space="preserve"> </v>
      </c>
      <c r="M26" s="2" t="str">
        <f t="shared" si="2"/>
        <v xml:space="preserve"> </v>
      </c>
    </row>
    <row r="27" spans="1:13">
      <c r="A27" s="38" t="str">
        <f t="shared" si="0"/>
        <v xml:space="preserve"> </v>
      </c>
      <c r="D27" s="37"/>
      <c r="E27" s="37"/>
      <c r="J27" s="17">
        <f t="shared" si="3"/>
        <v>0</v>
      </c>
      <c r="K27" s="2" t="str">
        <f t="shared" si="4"/>
        <v xml:space="preserve"> </v>
      </c>
      <c r="L27" s="2" t="str">
        <f t="shared" si="1"/>
        <v xml:space="preserve"> </v>
      </c>
      <c r="M27" s="2" t="str">
        <f t="shared" si="2"/>
        <v xml:space="preserve"> </v>
      </c>
    </row>
    <row r="28" spans="1:13">
      <c r="A28" s="38" t="str">
        <f t="shared" si="0"/>
        <v xml:space="preserve"> </v>
      </c>
      <c r="D28" s="37"/>
      <c r="E28" s="37"/>
      <c r="J28" s="17">
        <f t="shared" si="3"/>
        <v>0</v>
      </c>
      <c r="K28" s="2" t="str">
        <f t="shared" si="4"/>
        <v xml:space="preserve"> </v>
      </c>
      <c r="L28" s="2" t="str">
        <f t="shared" si="1"/>
        <v xml:space="preserve"> </v>
      </c>
      <c r="M28" s="2" t="str">
        <f t="shared" si="2"/>
        <v xml:space="preserve"> </v>
      </c>
    </row>
    <row r="29" spans="1:13">
      <c r="A29" s="38" t="str">
        <f t="shared" si="0"/>
        <v xml:space="preserve"> </v>
      </c>
      <c r="D29" s="37"/>
      <c r="E29" s="37"/>
      <c r="J29" s="17">
        <f t="shared" si="3"/>
        <v>0</v>
      </c>
      <c r="K29" s="2" t="str">
        <f t="shared" si="4"/>
        <v xml:space="preserve"> </v>
      </c>
      <c r="L29" s="2" t="str">
        <f t="shared" si="1"/>
        <v xml:space="preserve"> </v>
      </c>
      <c r="M29" s="2" t="str">
        <f t="shared" si="2"/>
        <v xml:space="preserve"> </v>
      </c>
    </row>
    <row r="30" spans="1:13">
      <c r="A30" s="38" t="str">
        <f t="shared" si="0"/>
        <v xml:space="preserve"> </v>
      </c>
      <c r="D30" s="37"/>
      <c r="E30" s="37"/>
      <c r="J30" s="17">
        <f t="shared" si="3"/>
        <v>0</v>
      </c>
      <c r="K30" s="2" t="str">
        <f t="shared" si="4"/>
        <v xml:space="preserve"> </v>
      </c>
      <c r="L30" s="2" t="str">
        <f t="shared" si="1"/>
        <v xml:space="preserve"> </v>
      </c>
      <c r="M30" s="2" t="str">
        <f t="shared" si="2"/>
        <v xml:space="preserve"> </v>
      </c>
    </row>
    <row r="31" spans="1:13">
      <c r="A31" s="38" t="str">
        <f t="shared" si="0"/>
        <v xml:space="preserve"> </v>
      </c>
      <c r="D31" s="37"/>
      <c r="E31" s="37"/>
      <c r="J31" s="17">
        <f t="shared" si="3"/>
        <v>0</v>
      </c>
      <c r="K31" s="2" t="str">
        <f t="shared" si="4"/>
        <v xml:space="preserve"> </v>
      </c>
      <c r="L31" s="2" t="str">
        <f t="shared" si="1"/>
        <v xml:space="preserve"> </v>
      </c>
      <c r="M31" s="2" t="str">
        <f t="shared" si="2"/>
        <v xml:space="preserve"> </v>
      </c>
    </row>
    <row r="32" spans="1:13">
      <c r="A32" s="38" t="str">
        <f t="shared" si="0"/>
        <v xml:space="preserve"> </v>
      </c>
      <c r="D32" s="37"/>
      <c r="E32" s="37"/>
      <c r="J32" s="17">
        <f t="shared" si="3"/>
        <v>0</v>
      </c>
      <c r="K32" s="2" t="str">
        <f t="shared" si="4"/>
        <v xml:space="preserve"> </v>
      </c>
      <c r="L32" s="2" t="str">
        <f t="shared" si="1"/>
        <v xml:space="preserve"> </v>
      </c>
      <c r="M32" s="2" t="str">
        <f t="shared" si="2"/>
        <v xml:space="preserve"> </v>
      </c>
    </row>
    <row r="33" spans="1:13">
      <c r="A33" s="38" t="str">
        <f t="shared" si="0"/>
        <v xml:space="preserve"> </v>
      </c>
      <c r="D33" s="37"/>
      <c r="E33" s="37"/>
      <c r="J33" s="17">
        <f t="shared" si="3"/>
        <v>0</v>
      </c>
      <c r="K33" s="2" t="str">
        <f t="shared" si="4"/>
        <v xml:space="preserve"> </v>
      </c>
      <c r="L33" s="2" t="str">
        <f t="shared" si="1"/>
        <v xml:space="preserve"> </v>
      </c>
      <c r="M33" s="2" t="str">
        <f t="shared" si="2"/>
        <v xml:space="preserve"> </v>
      </c>
    </row>
    <row r="34" spans="1:13">
      <c r="A34" s="38" t="str">
        <f t="shared" si="0"/>
        <v xml:space="preserve"> </v>
      </c>
      <c r="D34" s="37"/>
      <c r="E34" s="37"/>
      <c r="J34" s="17">
        <f t="shared" si="3"/>
        <v>0</v>
      </c>
      <c r="K34" s="2" t="str">
        <f t="shared" si="4"/>
        <v xml:space="preserve"> </v>
      </c>
      <c r="L34" s="2" t="str">
        <f t="shared" si="1"/>
        <v xml:space="preserve"> </v>
      </c>
      <c r="M34" s="2" t="str">
        <f t="shared" si="2"/>
        <v xml:space="preserve"> </v>
      </c>
    </row>
    <row r="35" spans="1:13">
      <c r="A35" s="38" t="str">
        <f t="shared" si="0"/>
        <v xml:space="preserve"> </v>
      </c>
      <c r="D35" s="37"/>
      <c r="E35" s="37"/>
      <c r="J35" s="17">
        <f t="shared" si="3"/>
        <v>0</v>
      </c>
      <c r="K35" s="2" t="str">
        <f t="shared" si="4"/>
        <v xml:space="preserve"> </v>
      </c>
      <c r="L35" s="2" t="str">
        <f t="shared" si="1"/>
        <v xml:space="preserve"> </v>
      </c>
      <c r="M35" s="2" t="str">
        <f t="shared" si="2"/>
        <v xml:space="preserve"> </v>
      </c>
    </row>
    <row r="36" spans="1:13">
      <c r="A36" s="38" t="str">
        <f t="shared" si="0"/>
        <v xml:space="preserve"> </v>
      </c>
      <c r="D36" s="37"/>
      <c r="E36" s="37"/>
      <c r="J36" s="17">
        <f t="shared" si="3"/>
        <v>0</v>
      </c>
      <c r="K36" s="2" t="str">
        <f t="shared" si="4"/>
        <v xml:space="preserve"> </v>
      </c>
      <c r="L36" s="2" t="str">
        <f t="shared" si="1"/>
        <v xml:space="preserve"> </v>
      </c>
      <c r="M36" s="2" t="str">
        <f t="shared" si="2"/>
        <v xml:space="preserve"> </v>
      </c>
    </row>
    <row r="37" spans="1:13">
      <c r="A37" s="38" t="str">
        <f t="shared" si="0"/>
        <v xml:space="preserve"> </v>
      </c>
      <c r="D37" s="37"/>
      <c r="E37" s="37"/>
      <c r="J37" s="17">
        <f t="shared" si="3"/>
        <v>0</v>
      </c>
      <c r="K37" s="2" t="str">
        <f t="shared" si="4"/>
        <v xml:space="preserve"> </v>
      </c>
      <c r="L37" s="2" t="str">
        <f t="shared" si="1"/>
        <v xml:space="preserve"> </v>
      </c>
      <c r="M37" s="2" t="str">
        <f t="shared" si="2"/>
        <v xml:space="preserve"> </v>
      </c>
    </row>
    <row r="38" spans="1:13">
      <c r="A38" s="38" t="str">
        <f t="shared" si="0"/>
        <v xml:space="preserve"> </v>
      </c>
      <c r="D38" s="37"/>
      <c r="E38" s="37"/>
      <c r="J38" s="17">
        <f t="shared" si="3"/>
        <v>0</v>
      </c>
      <c r="K38" s="2" t="str">
        <f t="shared" si="4"/>
        <v xml:space="preserve"> </v>
      </c>
      <c r="L38" s="2" t="str">
        <f t="shared" si="1"/>
        <v xml:space="preserve"> </v>
      </c>
      <c r="M38" s="2" t="str">
        <f t="shared" si="2"/>
        <v xml:space="preserve"> </v>
      </c>
    </row>
    <row r="39" spans="1:13">
      <c r="A39" s="38" t="str">
        <f t="shared" si="0"/>
        <v xml:space="preserve"> </v>
      </c>
      <c r="D39" s="37"/>
      <c r="E39" s="37"/>
      <c r="J39" s="17">
        <f t="shared" si="3"/>
        <v>0</v>
      </c>
      <c r="K39" s="2" t="str">
        <f t="shared" si="4"/>
        <v xml:space="preserve"> </v>
      </c>
      <c r="L39" s="2" t="str">
        <f t="shared" si="1"/>
        <v xml:space="preserve"> </v>
      </c>
      <c r="M39" s="2" t="str">
        <f t="shared" si="2"/>
        <v xml:space="preserve"> </v>
      </c>
    </row>
    <row r="40" spans="1:13">
      <c r="A40" s="38" t="str">
        <f t="shared" si="0"/>
        <v xml:space="preserve"> </v>
      </c>
      <c r="D40" s="37"/>
      <c r="E40" s="37"/>
      <c r="J40" s="17">
        <f t="shared" si="3"/>
        <v>0</v>
      </c>
      <c r="K40" s="2" t="str">
        <f t="shared" si="4"/>
        <v xml:space="preserve"> </v>
      </c>
      <c r="L40" s="2" t="str">
        <f t="shared" si="1"/>
        <v xml:space="preserve"> </v>
      </c>
      <c r="M40" s="2" t="str">
        <f t="shared" si="2"/>
        <v xml:space="preserve"> </v>
      </c>
    </row>
    <row r="41" spans="1:13">
      <c r="A41" s="38" t="str">
        <f t="shared" si="0"/>
        <v xml:space="preserve"> </v>
      </c>
      <c r="D41" s="37"/>
      <c r="E41" s="37"/>
      <c r="J41" s="17">
        <f t="shared" si="3"/>
        <v>0</v>
      </c>
      <c r="K41" s="2" t="str">
        <f t="shared" si="4"/>
        <v xml:space="preserve"> </v>
      </c>
      <c r="L41" s="2" t="str">
        <f t="shared" si="1"/>
        <v xml:space="preserve"> </v>
      </c>
      <c r="M41" s="2" t="str">
        <f t="shared" si="2"/>
        <v xml:space="preserve"> </v>
      </c>
    </row>
    <row r="42" spans="1:13">
      <c r="A42" s="38" t="str">
        <f t="shared" si="0"/>
        <v xml:space="preserve"> </v>
      </c>
      <c r="D42" s="37"/>
      <c r="E42" s="37"/>
      <c r="J42" s="17">
        <f t="shared" si="3"/>
        <v>0</v>
      </c>
      <c r="K42" s="2" t="str">
        <f t="shared" si="4"/>
        <v xml:space="preserve"> </v>
      </c>
      <c r="L42" s="2" t="str">
        <f t="shared" si="1"/>
        <v xml:space="preserve"> </v>
      </c>
      <c r="M42" s="2" t="str">
        <f t="shared" si="2"/>
        <v xml:space="preserve"> </v>
      </c>
    </row>
    <row r="43" spans="1:13">
      <c r="A43" s="38" t="str">
        <f t="shared" si="0"/>
        <v xml:space="preserve"> </v>
      </c>
      <c r="D43" s="37"/>
      <c r="E43" s="37"/>
      <c r="J43" s="17">
        <f t="shared" si="3"/>
        <v>0</v>
      </c>
      <c r="K43" s="2" t="str">
        <f t="shared" si="4"/>
        <v xml:space="preserve"> </v>
      </c>
      <c r="L43" s="2" t="str">
        <f t="shared" si="1"/>
        <v xml:space="preserve"> </v>
      </c>
      <c r="M43" s="2" t="str">
        <f t="shared" si="2"/>
        <v xml:space="preserve"> </v>
      </c>
    </row>
    <row r="44" spans="1:13">
      <c r="A44" s="38" t="str">
        <f t="shared" si="0"/>
        <v xml:space="preserve"> </v>
      </c>
      <c r="D44" s="37"/>
      <c r="E44" s="37"/>
      <c r="J44" s="17">
        <f t="shared" si="3"/>
        <v>0</v>
      </c>
      <c r="K44" s="2" t="str">
        <f t="shared" si="4"/>
        <v xml:space="preserve"> </v>
      </c>
      <c r="L44" s="2" t="str">
        <f t="shared" si="1"/>
        <v xml:space="preserve"> </v>
      </c>
      <c r="M44" s="2" t="str">
        <f t="shared" si="2"/>
        <v xml:space="preserve"> </v>
      </c>
    </row>
    <row r="45" spans="1:13">
      <c r="A45" s="38" t="str">
        <f t="shared" si="0"/>
        <v xml:space="preserve"> </v>
      </c>
      <c r="D45" s="37"/>
      <c r="E45" s="37"/>
      <c r="J45" s="17">
        <f t="shared" si="3"/>
        <v>0</v>
      </c>
      <c r="K45" s="2" t="str">
        <f t="shared" si="4"/>
        <v xml:space="preserve"> </v>
      </c>
      <c r="L45" s="2" t="str">
        <f t="shared" si="1"/>
        <v xml:space="preserve"> </v>
      </c>
      <c r="M45" s="2" t="str">
        <f t="shared" si="2"/>
        <v xml:space="preserve"> </v>
      </c>
    </row>
    <row r="46" spans="1:13">
      <c r="A46" s="38" t="str">
        <f t="shared" si="0"/>
        <v xml:space="preserve"> </v>
      </c>
      <c r="D46" s="37"/>
      <c r="E46" s="37"/>
      <c r="J46" s="17">
        <f t="shared" si="3"/>
        <v>0</v>
      </c>
      <c r="K46" s="2" t="str">
        <f t="shared" si="4"/>
        <v xml:space="preserve"> </v>
      </c>
      <c r="L46" s="2" t="str">
        <f t="shared" si="1"/>
        <v xml:space="preserve"> </v>
      </c>
      <c r="M46" s="2" t="str">
        <f t="shared" si="2"/>
        <v xml:space="preserve"> </v>
      </c>
    </row>
    <row r="47" spans="1:13">
      <c r="A47" s="38" t="str">
        <f t="shared" si="0"/>
        <v xml:space="preserve"> </v>
      </c>
      <c r="D47" s="37"/>
      <c r="E47" s="37"/>
      <c r="J47" s="17">
        <f t="shared" si="3"/>
        <v>0</v>
      </c>
      <c r="K47" s="2" t="str">
        <f t="shared" si="4"/>
        <v xml:space="preserve"> </v>
      </c>
      <c r="L47" s="2" t="str">
        <f t="shared" si="1"/>
        <v xml:space="preserve"> </v>
      </c>
      <c r="M47" s="2" t="str">
        <f t="shared" si="2"/>
        <v xml:space="preserve"> </v>
      </c>
    </row>
    <row r="48" spans="1:13">
      <c r="A48" s="38" t="str">
        <f t="shared" si="0"/>
        <v xml:space="preserve"> </v>
      </c>
      <c r="D48" s="37"/>
      <c r="E48" s="37"/>
      <c r="J48" s="17">
        <f t="shared" si="3"/>
        <v>0</v>
      </c>
      <c r="K48" s="2" t="str">
        <f t="shared" si="4"/>
        <v xml:space="preserve"> </v>
      </c>
      <c r="L48" s="2" t="str">
        <f t="shared" si="1"/>
        <v xml:space="preserve"> </v>
      </c>
      <c r="M48" s="2" t="str">
        <f t="shared" si="2"/>
        <v xml:space="preserve"> </v>
      </c>
    </row>
    <row r="49" spans="1:13">
      <c r="A49" s="38" t="str">
        <f t="shared" si="0"/>
        <v xml:space="preserve"> </v>
      </c>
      <c r="D49" s="37"/>
      <c r="E49" s="37"/>
      <c r="J49" s="17">
        <f t="shared" si="3"/>
        <v>0</v>
      </c>
      <c r="K49" s="2" t="str">
        <f t="shared" si="4"/>
        <v xml:space="preserve"> </v>
      </c>
      <c r="L49" s="2" t="str">
        <f t="shared" si="1"/>
        <v xml:space="preserve"> </v>
      </c>
      <c r="M49" s="2" t="str">
        <f t="shared" si="2"/>
        <v xml:space="preserve"> </v>
      </c>
    </row>
    <row r="50" spans="1:13">
      <c r="A50" s="38" t="str">
        <f t="shared" si="0"/>
        <v xml:space="preserve"> </v>
      </c>
      <c r="D50" s="37"/>
      <c r="E50" s="37"/>
      <c r="J50" s="17">
        <f t="shared" si="3"/>
        <v>0</v>
      </c>
      <c r="K50" s="2" t="str">
        <f t="shared" si="4"/>
        <v xml:space="preserve"> </v>
      </c>
      <c r="L50" s="2" t="str">
        <f t="shared" si="1"/>
        <v xml:space="preserve"> </v>
      </c>
      <c r="M50" s="2" t="str">
        <f t="shared" si="2"/>
        <v xml:space="preserve"> </v>
      </c>
    </row>
    <row r="51" spans="1:13">
      <c r="A51" s="38" t="str">
        <f t="shared" si="0"/>
        <v xml:space="preserve"> </v>
      </c>
      <c r="D51" s="37"/>
      <c r="E51" s="37"/>
      <c r="J51" s="17">
        <f t="shared" si="3"/>
        <v>0</v>
      </c>
      <c r="K51" s="2" t="str">
        <f t="shared" si="4"/>
        <v xml:space="preserve"> </v>
      </c>
      <c r="L51" s="2" t="str">
        <f t="shared" si="1"/>
        <v xml:space="preserve"> </v>
      </c>
      <c r="M51" s="2" t="str">
        <f t="shared" si="2"/>
        <v xml:space="preserve"> </v>
      </c>
    </row>
    <row r="52" spans="1:13">
      <c r="A52" s="38" t="str">
        <f t="shared" si="0"/>
        <v xml:space="preserve"> </v>
      </c>
      <c r="D52" s="37"/>
      <c r="E52" s="37"/>
      <c r="J52" s="17">
        <f t="shared" si="3"/>
        <v>0</v>
      </c>
      <c r="K52" s="2" t="str">
        <f t="shared" si="4"/>
        <v xml:space="preserve"> </v>
      </c>
      <c r="L52" s="2" t="str">
        <f t="shared" si="1"/>
        <v xml:space="preserve"> </v>
      </c>
      <c r="M52" s="2" t="str">
        <f t="shared" si="2"/>
        <v xml:space="preserve"> </v>
      </c>
    </row>
    <row r="53" spans="1:13">
      <c r="A53" s="38" t="str">
        <f t="shared" si="0"/>
        <v xml:space="preserve"> </v>
      </c>
      <c r="D53" s="37"/>
      <c r="E53" s="37"/>
      <c r="J53" s="17">
        <f t="shared" si="3"/>
        <v>0</v>
      </c>
      <c r="K53" s="2" t="str">
        <f t="shared" si="4"/>
        <v xml:space="preserve"> </v>
      </c>
      <c r="L53" s="2" t="str">
        <f t="shared" si="1"/>
        <v xml:space="preserve"> </v>
      </c>
      <c r="M53" s="2" t="str">
        <f t="shared" si="2"/>
        <v xml:space="preserve"> </v>
      </c>
    </row>
    <row r="54" spans="1:13">
      <c r="A54" s="38" t="str">
        <f t="shared" si="0"/>
        <v xml:space="preserve"> </v>
      </c>
      <c r="D54" s="37"/>
      <c r="E54" s="37"/>
      <c r="J54" s="17">
        <f t="shared" si="3"/>
        <v>0</v>
      </c>
      <c r="K54" s="2" t="str">
        <f t="shared" si="4"/>
        <v xml:space="preserve"> </v>
      </c>
      <c r="L54" s="2" t="str">
        <f t="shared" si="1"/>
        <v xml:space="preserve"> </v>
      </c>
      <c r="M54" s="2" t="str">
        <f t="shared" si="2"/>
        <v xml:space="preserve"> </v>
      </c>
    </row>
    <row r="55" spans="1:13">
      <c r="A55" s="38" t="str">
        <f t="shared" si="0"/>
        <v xml:space="preserve"> </v>
      </c>
      <c r="D55" s="37"/>
      <c r="E55" s="37"/>
      <c r="J55" s="17">
        <f t="shared" si="3"/>
        <v>0</v>
      </c>
      <c r="K55" s="2" t="str">
        <f t="shared" si="4"/>
        <v xml:space="preserve"> </v>
      </c>
      <c r="L55" s="2" t="str">
        <f t="shared" si="1"/>
        <v xml:space="preserve"> </v>
      </c>
      <c r="M55" s="2" t="str">
        <f t="shared" si="2"/>
        <v xml:space="preserve"> </v>
      </c>
    </row>
    <row r="56" spans="1:13">
      <c r="A56" s="38" t="str">
        <f t="shared" si="0"/>
        <v xml:space="preserve"> </v>
      </c>
      <c r="D56" s="37"/>
      <c r="E56" s="37"/>
      <c r="J56" s="17">
        <f t="shared" si="3"/>
        <v>0</v>
      </c>
      <c r="K56" s="2" t="str">
        <f t="shared" si="4"/>
        <v xml:space="preserve"> </v>
      </c>
      <c r="L56" s="2" t="str">
        <f t="shared" si="1"/>
        <v xml:space="preserve"> </v>
      </c>
      <c r="M56" s="2" t="str">
        <f t="shared" si="2"/>
        <v xml:space="preserve"> </v>
      </c>
    </row>
    <row r="57" spans="1:13">
      <c r="A57" s="38" t="str">
        <f t="shared" si="0"/>
        <v xml:space="preserve"> </v>
      </c>
      <c r="D57" s="37"/>
      <c r="E57" s="37"/>
      <c r="J57" s="17">
        <f t="shared" si="3"/>
        <v>0</v>
      </c>
      <c r="K57" s="2" t="str">
        <f t="shared" si="4"/>
        <v xml:space="preserve"> </v>
      </c>
      <c r="L57" s="2" t="str">
        <f t="shared" si="1"/>
        <v xml:space="preserve"> </v>
      </c>
      <c r="M57" s="2" t="str">
        <f t="shared" si="2"/>
        <v xml:space="preserve"> </v>
      </c>
    </row>
    <row r="58" spans="1:13">
      <c r="A58" s="38" t="str">
        <f t="shared" si="0"/>
        <v xml:space="preserve"> </v>
      </c>
      <c r="D58" s="37"/>
      <c r="E58" s="37"/>
      <c r="J58" s="17">
        <f t="shared" si="3"/>
        <v>0</v>
      </c>
      <c r="K58" s="2" t="str">
        <f t="shared" si="4"/>
        <v xml:space="preserve"> </v>
      </c>
      <c r="L58" s="2" t="str">
        <f t="shared" si="1"/>
        <v xml:space="preserve"> </v>
      </c>
      <c r="M58" s="2" t="str">
        <f t="shared" si="2"/>
        <v xml:space="preserve"> </v>
      </c>
    </row>
    <row r="59" spans="1:13">
      <c r="A59" s="38" t="str">
        <f t="shared" si="0"/>
        <v xml:space="preserve"> </v>
      </c>
      <c r="D59" s="37"/>
      <c r="E59" s="37"/>
      <c r="J59" s="17">
        <f t="shared" si="3"/>
        <v>0</v>
      </c>
      <c r="K59" s="2" t="str">
        <f t="shared" si="4"/>
        <v xml:space="preserve"> </v>
      </c>
      <c r="L59" s="2" t="str">
        <f t="shared" si="1"/>
        <v xml:space="preserve"> </v>
      </c>
      <c r="M59" s="2" t="str">
        <f t="shared" si="2"/>
        <v xml:space="preserve"> </v>
      </c>
    </row>
    <row r="60" spans="1:13">
      <c r="A60" s="38" t="str">
        <f t="shared" si="0"/>
        <v xml:space="preserve"> </v>
      </c>
      <c r="D60" s="37"/>
      <c r="E60" s="37"/>
      <c r="J60" s="17">
        <f t="shared" si="3"/>
        <v>0</v>
      </c>
      <c r="K60" s="2" t="str">
        <f t="shared" si="4"/>
        <v xml:space="preserve"> </v>
      </c>
      <c r="L60" s="2" t="str">
        <f t="shared" si="1"/>
        <v xml:space="preserve"> </v>
      </c>
      <c r="M60" s="2" t="str">
        <f t="shared" si="2"/>
        <v xml:space="preserve"> </v>
      </c>
    </row>
    <row r="61" spans="1:13">
      <c r="A61" s="38" t="str">
        <f t="shared" si="0"/>
        <v xml:space="preserve"> </v>
      </c>
      <c r="D61" s="37"/>
      <c r="E61" s="37"/>
      <c r="J61" s="17">
        <f t="shared" si="3"/>
        <v>0</v>
      </c>
      <c r="K61" s="2" t="str">
        <f t="shared" si="4"/>
        <v xml:space="preserve"> </v>
      </c>
      <c r="L61" s="2" t="str">
        <f t="shared" si="1"/>
        <v xml:space="preserve"> </v>
      </c>
      <c r="M61" s="2" t="str">
        <f t="shared" si="2"/>
        <v xml:space="preserve"> </v>
      </c>
    </row>
    <row r="62" spans="1:13">
      <c r="A62" s="38" t="str">
        <f t="shared" si="0"/>
        <v xml:space="preserve"> </v>
      </c>
      <c r="D62" s="37"/>
      <c r="E62" s="37"/>
      <c r="J62" s="17">
        <f t="shared" si="3"/>
        <v>0</v>
      </c>
      <c r="K62" s="2" t="str">
        <f t="shared" si="4"/>
        <v xml:space="preserve"> </v>
      </c>
      <c r="L62" s="2" t="str">
        <f t="shared" si="1"/>
        <v xml:space="preserve"> </v>
      </c>
      <c r="M62" s="2" t="str">
        <f t="shared" si="2"/>
        <v xml:space="preserve"> </v>
      </c>
    </row>
    <row r="63" spans="1:13">
      <c r="A63" s="38" t="str">
        <f t="shared" si="0"/>
        <v xml:space="preserve"> </v>
      </c>
      <c r="D63" s="37"/>
      <c r="E63" s="37"/>
      <c r="J63" s="17">
        <f t="shared" si="3"/>
        <v>0</v>
      </c>
      <c r="K63" s="2" t="str">
        <f t="shared" si="4"/>
        <v xml:space="preserve"> </v>
      </c>
      <c r="L63" s="2" t="str">
        <f t="shared" si="1"/>
        <v xml:space="preserve"> </v>
      </c>
      <c r="M63" s="2" t="str">
        <f t="shared" si="2"/>
        <v xml:space="preserve"> </v>
      </c>
    </row>
    <row r="64" spans="1:13">
      <c r="A64" s="38" t="str">
        <f t="shared" si="0"/>
        <v xml:space="preserve"> </v>
      </c>
      <c r="D64" s="37"/>
      <c r="E64" s="37"/>
      <c r="J64" s="17">
        <f t="shared" si="3"/>
        <v>0</v>
      </c>
      <c r="K64" s="2" t="str">
        <f t="shared" si="4"/>
        <v xml:space="preserve"> </v>
      </c>
      <c r="L64" s="2" t="str">
        <f t="shared" si="1"/>
        <v xml:space="preserve"> </v>
      </c>
      <c r="M64" s="2" t="str">
        <f t="shared" si="2"/>
        <v xml:space="preserve"> </v>
      </c>
    </row>
    <row r="65" spans="1:13">
      <c r="A65" s="38" t="str">
        <f t="shared" si="0"/>
        <v xml:space="preserve"> </v>
      </c>
      <c r="D65" s="37"/>
      <c r="E65" s="37"/>
      <c r="J65" s="17">
        <f t="shared" si="3"/>
        <v>0</v>
      </c>
      <c r="K65" s="2" t="str">
        <f t="shared" si="4"/>
        <v xml:space="preserve"> </v>
      </c>
      <c r="L65" s="2" t="str">
        <f t="shared" si="1"/>
        <v xml:space="preserve"> </v>
      </c>
      <c r="M65" s="2" t="str">
        <f t="shared" si="2"/>
        <v xml:space="preserve"> </v>
      </c>
    </row>
    <row r="66" spans="1:13">
      <c r="A66" s="38" t="str">
        <f t="shared" si="0"/>
        <v xml:space="preserve"> </v>
      </c>
      <c r="D66" s="37"/>
      <c r="E66" s="37"/>
      <c r="J66" s="17">
        <f t="shared" si="3"/>
        <v>0</v>
      </c>
      <c r="K66" s="2" t="str">
        <f t="shared" si="4"/>
        <v xml:space="preserve"> </v>
      </c>
      <c r="L66" s="2" t="str">
        <f t="shared" si="1"/>
        <v xml:space="preserve"> </v>
      </c>
      <c r="M66" s="2" t="str">
        <f t="shared" si="2"/>
        <v xml:space="preserve"> </v>
      </c>
    </row>
    <row r="67" spans="1:13">
      <c r="A67" s="38" t="str">
        <f t="shared" si="0"/>
        <v xml:space="preserve"> </v>
      </c>
      <c r="D67" s="37"/>
      <c r="E67" s="37"/>
      <c r="J67" s="17">
        <f t="shared" si="3"/>
        <v>0</v>
      </c>
      <c r="K67" s="2" t="str">
        <f t="shared" si="4"/>
        <v xml:space="preserve"> </v>
      </c>
      <c r="L67" s="2" t="str">
        <f t="shared" si="1"/>
        <v xml:space="preserve"> </v>
      </c>
      <c r="M67" s="2" t="str">
        <f t="shared" si="2"/>
        <v xml:space="preserve"> </v>
      </c>
    </row>
    <row r="68" spans="1:13">
      <c r="A68" s="38" t="str">
        <f t="shared" si="0"/>
        <v xml:space="preserve"> </v>
      </c>
      <c r="D68" s="37"/>
      <c r="E68" s="37"/>
      <c r="J68" s="17">
        <f t="shared" si="3"/>
        <v>0</v>
      </c>
      <c r="K68" s="2" t="str">
        <f t="shared" si="4"/>
        <v xml:space="preserve"> </v>
      </c>
      <c r="L68" s="2" t="str">
        <f t="shared" si="1"/>
        <v xml:space="preserve"> </v>
      </c>
      <c r="M68" s="2" t="str">
        <f t="shared" si="2"/>
        <v xml:space="preserve"> </v>
      </c>
    </row>
    <row r="69" spans="1:13">
      <c r="A69" s="38" t="str">
        <f t="shared" si="0"/>
        <v xml:space="preserve"> </v>
      </c>
      <c r="D69" s="37"/>
      <c r="E69" s="37"/>
      <c r="J69" s="17">
        <f t="shared" si="3"/>
        <v>0</v>
      </c>
      <c r="K69" s="2" t="str">
        <f t="shared" si="4"/>
        <v xml:space="preserve"> </v>
      </c>
      <c r="L69" s="2" t="str">
        <f t="shared" si="1"/>
        <v xml:space="preserve"> </v>
      </c>
      <c r="M69" s="2" t="str">
        <f t="shared" si="2"/>
        <v xml:space="preserve"> </v>
      </c>
    </row>
    <row r="70" spans="1:13">
      <c r="A70" s="38" t="str">
        <f t="shared" si="0"/>
        <v xml:space="preserve"> </v>
      </c>
      <c r="D70" s="37"/>
      <c r="E70" s="37"/>
      <c r="J70" s="17">
        <f t="shared" si="3"/>
        <v>0</v>
      </c>
      <c r="K70" s="2" t="str">
        <f t="shared" si="4"/>
        <v xml:space="preserve"> </v>
      </c>
      <c r="L70" s="2" t="str">
        <f t="shared" si="1"/>
        <v xml:space="preserve"> </v>
      </c>
      <c r="M70" s="2" t="str">
        <f t="shared" si="2"/>
        <v xml:space="preserve"> </v>
      </c>
    </row>
    <row r="71" spans="1:13">
      <c r="A71" s="38" t="str">
        <f t="shared" si="0"/>
        <v xml:space="preserve"> </v>
      </c>
      <c r="D71" s="37"/>
      <c r="E71" s="37"/>
      <c r="J71" s="17">
        <f t="shared" si="3"/>
        <v>0</v>
      </c>
      <c r="K71" s="2" t="str">
        <f t="shared" si="4"/>
        <v xml:space="preserve"> </v>
      </c>
      <c r="L71" s="2" t="str">
        <f t="shared" si="1"/>
        <v xml:space="preserve"> </v>
      </c>
      <c r="M71" s="2" t="str">
        <f t="shared" si="2"/>
        <v xml:space="preserve"> </v>
      </c>
    </row>
    <row r="72" spans="1:13">
      <c r="A72" s="38" t="str">
        <f t="shared" si="0"/>
        <v xml:space="preserve"> </v>
      </c>
      <c r="D72" s="37"/>
      <c r="E72" s="37"/>
      <c r="J72" s="17">
        <f t="shared" si="3"/>
        <v>0</v>
      </c>
      <c r="K72" s="2" t="str">
        <f t="shared" si="4"/>
        <v xml:space="preserve"> </v>
      </c>
      <c r="L72" s="2" t="str">
        <f t="shared" si="1"/>
        <v xml:space="preserve"> </v>
      </c>
      <c r="M72" s="2" t="str">
        <f t="shared" si="2"/>
        <v xml:space="preserve"> </v>
      </c>
    </row>
    <row r="73" spans="1:13">
      <c r="A73" s="38" t="str">
        <f t="shared" si="0"/>
        <v xml:space="preserve"> </v>
      </c>
      <c r="D73" s="37"/>
      <c r="E73" s="37"/>
      <c r="J73" s="17">
        <f t="shared" si="3"/>
        <v>0</v>
      </c>
      <c r="K73" s="2" t="str">
        <f t="shared" si="4"/>
        <v xml:space="preserve"> </v>
      </c>
      <c r="L73" s="2" t="str">
        <f t="shared" si="1"/>
        <v xml:space="preserve"> </v>
      </c>
      <c r="M73" s="2" t="str">
        <f t="shared" si="2"/>
        <v xml:space="preserve"> </v>
      </c>
    </row>
    <row r="74" spans="1:13">
      <c r="A74" s="38" t="str">
        <f t="shared" si="0"/>
        <v xml:space="preserve"> </v>
      </c>
      <c r="D74" s="37"/>
      <c r="E74" s="37"/>
      <c r="J74" s="17">
        <f t="shared" si="3"/>
        <v>0</v>
      </c>
      <c r="K74" s="2" t="str">
        <f t="shared" si="4"/>
        <v xml:space="preserve"> </v>
      </c>
      <c r="L74" s="2" t="str">
        <f t="shared" si="1"/>
        <v xml:space="preserve"> </v>
      </c>
      <c r="M74" s="2" t="str">
        <f t="shared" si="2"/>
        <v xml:space="preserve"> </v>
      </c>
    </row>
    <row r="75" spans="1:13">
      <c r="A75" s="38" t="str">
        <f t="shared" si="0"/>
        <v xml:space="preserve"> </v>
      </c>
      <c r="D75" s="37"/>
      <c r="E75" s="37"/>
      <c r="J75" s="17">
        <f t="shared" si="3"/>
        <v>0</v>
      </c>
      <c r="K75" s="2" t="str">
        <f t="shared" si="4"/>
        <v xml:space="preserve"> </v>
      </c>
      <c r="L75" s="2" t="str">
        <f t="shared" si="1"/>
        <v xml:space="preserve"> </v>
      </c>
      <c r="M75" s="2" t="str">
        <f t="shared" si="2"/>
        <v xml:space="preserve"> </v>
      </c>
    </row>
    <row r="76" spans="1:13">
      <c r="A76" s="38" t="str">
        <f t="shared" si="0"/>
        <v xml:space="preserve"> </v>
      </c>
      <c r="D76" s="37"/>
      <c r="E76" s="37"/>
      <c r="J76" s="17">
        <f t="shared" si="3"/>
        <v>0</v>
      </c>
      <c r="K76" s="2" t="str">
        <f t="shared" si="4"/>
        <v xml:space="preserve"> </v>
      </c>
      <c r="L76" s="2" t="str">
        <f t="shared" si="1"/>
        <v xml:space="preserve"> </v>
      </c>
      <c r="M76" s="2" t="str">
        <f t="shared" si="2"/>
        <v xml:space="preserve"> </v>
      </c>
    </row>
    <row r="77" spans="1:13">
      <c r="A77" s="38" t="str">
        <f t="shared" si="0"/>
        <v xml:space="preserve"> </v>
      </c>
      <c r="D77" s="37"/>
      <c r="E77" s="37"/>
      <c r="J77" s="17">
        <f t="shared" si="3"/>
        <v>0</v>
      </c>
      <c r="K77" s="2" t="str">
        <f t="shared" si="4"/>
        <v xml:space="preserve"> </v>
      </c>
      <c r="L77" s="2" t="str">
        <f t="shared" si="1"/>
        <v xml:space="preserve"> </v>
      </c>
      <c r="M77" s="2" t="str">
        <f t="shared" si="2"/>
        <v xml:space="preserve"> </v>
      </c>
    </row>
    <row r="78" spans="1:13">
      <c r="A78" s="38" t="str">
        <f t="shared" si="0"/>
        <v xml:space="preserve"> </v>
      </c>
      <c r="D78" s="37"/>
      <c r="E78" s="37"/>
      <c r="J78" s="17">
        <f t="shared" si="3"/>
        <v>0</v>
      </c>
      <c r="K78" s="2" t="str">
        <f t="shared" si="4"/>
        <v xml:space="preserve"> </v>
      </c>
      <c r="L78" s="2" t="str">
        <f t="shared" si="1"/>
        <v xml:space="preserve"> </v>
      </c>
      <c r="M78" s="2" t="str">
        <f t="shared" si="2"/>
        <v xml:space="preserve"> </v>
      </c>
    </row>
    <row r="79" spans="1:13">
      <c r="A79" s="38" t="str">
        <f t="shared" ref="A79:A142" si="5">IF(COUNTIF(K79:M79,"ERROR")&gt;0,"ERROR"," ")</f>
        <v xml:space="preserve"> </v>
      </c>
      <c r="D79" s="37"/>
      <c r="E79" s="37"/>
      <c r="J79" s="17">
        <f t="shared" si="3"/>
        <v>0</v>
      </c>
      <c r="K79" s="2" t="str">
        <f t="shared" si="4"/>
        <v xml:space="preserve"> </v>
      </c>
      <c r="L79" s="2" t="str">
        <f t="shared" ref="L79:L142" si="6">IF(D79=0," ",IF(COUNTIF(ProfitLoss2,D79)&gt;0," ","ERROR"))</f>
        <v xml:space="preserve"> </v>
      </c>
      <c r="M79" s="2" t="str">
        <f t="shared" ref="M79:M142" si="7">IF(E79=0," ",IF(COUNTIF(BalanceSheetA,E79)&gt;0," ","ERROR"))</f>
        <v xml:space="preserve"> </v>
      </c>
    </row>
    <row r="80" spans="1:13">
      <c r="A80" s="38" t="str">
        <f t="shared" si="5"/>
        <v xml:space="preserve"> </v>
      </c>
      <c r="D80" s="37"/>
      <c r="E80" s="37"/>
      <c r="J80" s="17">
        <f t="shared" ref="J80:J143" si="8">F80-G80+H80-I80</f>
        <v>0</v>
      </c>
      <c r="K80" s="2" t="str">
        <f t="shared" ref="K80:K143" si="9">IF(COUNTA(D80:E80)=2,"ERROR"," ")</f>
        <v xml:space="preserve"> </v>
      </c>
      <c r="L80" s="2" t="str">
        <f t="shared" si="6"/>
        <v xml:space="preserve"> </v>
      </c>
      <c r="M80" s="2" t="str">
        <f t="shared" si="7"/>
        <v xml:space="preserve"> </v>
      </c>
    </row>
    <row r="81" spans="1:13">
      <c r="A81" s="38" t="str">
        <f t="shared" si="5"/>
        <v xml:space="preserve"> </v>
      </c>
      <c r="D81" s="37"/>
      <c r="E81" s="37"/>
      <c r="J81" s="17">
        <f t="shared" si="8"/>
        <v>0</v>
      </c>
      <c r="K81" s="2" t="str">
        <f t="shared" si="9"/>
        <v xml:space="preserve"> </v>
      </c>
      <c r="L81" s="2" t="str">
        <f t="shared" si="6"/>
        <v xml:space="preserve"> </v>
      </c>
      <c r="M81" s="2" t="str">
        <f t="shared" si="7"/>
        <v xml:space="preserve"> </v>
      </c>
    </row>
    <row r="82" spans="1:13">
      <c r="A82" s="38" t="str">
        <f t="shared" si="5"/>
        <v xml:space="preserve"> </v>
      </c>
      <c r="D82" s="37"/>
      <c r="E82" s="37"/>
      <c r="J82" s="17">
        <f t="shared" si="8"/>
        <v>0</v>
      </c>
      <c r="K82" s="2" t="str">
        <f t="shared" si="9"/>
        <v xml:space="preserve"> </v>
      </c>
      <c r="L82" s="2" t="str">
        <f t="shared" si="6"/>
        <v xml:space="preserve"> </v>
      </c>
      <c r="M82" s="2" t="str">
        <f t="shared" si="7"/>
        <v xml:space="preserve"> </v>
      </c>
    </row>
    <row r="83" spans="1:13">
      <c r="A83" s="38" t="str">
        <f t="shared" si="5"/>
        <v xml:space="preserve"> </v>
      </c>
      <c r="D83" s="37"/>
      <c r="E83" s="37"/>
      <c r="J83" s="17">
        <f t="shared" si="8"/>
        <v>0</v>
      </c>
      <c r="K83" s="2" t="str">
        <f t="shared" si="9"/>
        <v xml:space="preserve"> </v>
      </c>
      <c r="L83" s="2" t="str">
        <f t="shared" si="6"/>
        <v xml:space="preserve"> </v>
      </c>
      <c r="M83" s="2" t="str">
        <f t="shared" si="7"/>
        <v xml:space="preserve"> </v>
      </c>
    </row>
    <row r="84" spans="1:13">
      <c r="A84" s="38" t="str">
        <f t="shared" si="5"/>
        <v xml:space="preserve"> </v>
      </c>
      <c r="D84" s="37"/>
      <c r="E84" s="37"/>
      <c r="J84" s="17">
        <f t="shared" si="8"/>
        <v>0</v>
      </c>
      <c r="K84" s="2" t="str">
        <f t="shared" si="9"/>
        <v xml:space="preserve"> </v>
      </c>
      <c r="L84" s="2" t="str">
        <f t="shared" si="6"/>
        <v xml:space="preserve"> </v>
      </c>
      <c r="M84" s="2" t="str">
        <f t="shared" si="7"/>
        <v xml:space="preserve"> </v>
      </c>
    </row>
    <row r="85" spans="1:13">
      <c r="A85" s="38" t="str">
        <f t="shared" si="5"/>
        <v xml:space="preserve"> </v>
      </c>
      <c r="D85" s="37"/>
      <c r="E85" s="37"/>
      <c r="J85" s="17">
        <f t="shared" si="8"/>
        <v>0</v>
      </c>
      <c r="K85" s="2" t="str">
        <f t="shared" si="9"/>
        <v xml:space="preserve"> </v>
      </c>
      <c r="L85" s="2" t="str">
        <f t="shared" si="6"/>
        <v xml:space="preserve"> </v>
      </c>
      <c r="M85" s="2" t="str">
        <f t="shared" si="7"/>
        <v xml:space="preserve"> </v>
      </c>
    </row>
    <row r="86" spans="1:13">
      <c r="A86" s="38" t="str">
        <f t="shared" si="5"/>
        <v xml:space="preserve"> </v>
      </c>
      <c r="D86" s="37"/>
      <c r="E86" s="37"/>
      <c r="J86" s="17">
        <f t="shared" si="8"/>
        <v>0</v>
      </c>
      <c r="K86" s="2" t="str">
        <f t="shared" si="9"/>
        <v xml:space="preserve"> </v>
      </c>
      <c r="L86" s="2" t="str">
        <f t="shared" si="6"/>
        <v xml:space="preserve"> </v>
      </c>
      <c r="M86" s="2" t="str">
        <f t="shared" si="7"/>
        <v xml:space="preserve"> </v>
      </c>
    </row>
    <row r="87" spans="1:13">
      <c r="A87" s="38" t="str">
        <f t="shared" si="5"/>
        <v xml:space="preserve"> </v>
      </c>
      <c r="D87" s="37"/>
      <c r="E87" s="37"/>
      <c r="J87" s="17">
        <f t="shared" si="8"/>
        <v>0</v>
      </c>
      <c r="K87" s="2" t="str">
        <f t="shared" si="9"/>
        <v xml:space="preserve"> </v>
      </c>
      <c r="L87" s="2" t="str">
        <f t="shared" si="6"/>
        <v xml:space="preserve"> </v>
      </c>
      <c r="M87" s="2" t="str">
        <f t="shared" si="7"/>
        <v xml:space="preserve"> </v>
      </c>
    </row>
    <row r="88" spans="1:13">
      <c r="A88" s="38" t="str">
        <f t="shared" si="5"/>
        <v xml:space="preserve"> </v>
      </c>
      <c r="D88" s="37"/>
      <c r="E88" s="37"/>
      <c r="J88" s="17">
        <f t="shared" si="8"/>
        <v>0</v>
      </c>
      <c r="K88" s="2" t="str">
        <f t="shared" si="9"/>
        <v xml:space="preserve"> </v>
      </c>
      <c r="L88" s="2" t="str">
        <f t="shared" si="6"/>
        <v xml:space="preserve"> </v>
      </c>
      <c r="M88" s="2" t="str">
        <f t="shared" si="7"/>
        <v xml:space="preserve"> </v>
      </c>
    </row>
    <row r="89" spans="1:13">
      <c r="A89" s="38" t="str">
        <f t="shared" si="5"/>
        <v xml:space="preserve"> </v>
      </c>
      <c r="D89" s="37"/>
      <c r="E89" s="37"/>
      <c r="J89" s="17">
        <f t="shared" si="8"/>
        <v>0</v>
      </c>
      <c r="K89" s="2" t="str">
        <f t="shared" si="9"/>
        <v xml:space="preserve"> </v>
      </c>
      <c r="L89" s="2" t="str">
        <f t="shared" si="6"/>
        <v xml:space="preserve"> </v>
      </c>
      <c r="M89" s="2" t="str">
        <f t="shared" si="7"/>
        <v xml:space="preserve"> </v>
      </c>
    </row>
    <row r="90" spans="1:13">
      <c r="A90" s="38" t="str">
        <f t="shared" si="5"/>
        <v xml:space="preserve"> </v>
      </c>
      <c r="D90" s="37"/>
      <c r="E90" s="37"/>
      <c r="J90" s="17">
        <f t="shared" si="8"/>
        <v>0</v>
      </c>
      <c r="K90" s="2" t="str">
        <f t="shared" si="9"/>
        <v xml:space="preserve"> </v>
      </c>
      <c r="L90" s="2" t="str">
        <f t="shared" si="6"/>
        <v xml:space="preserve"> </v>
      </c>
      <c r="M90" s="2" t="str">
        <f t="shared" si="7"/>
        <v xml:space="preserve"> </v>
      </c>
    </row>
    <row r="91" spans="1:13">
      <c r="A91" s="38" t="str">
        <f t="shared" si="5"/>
        <v xml:space="preserve"> </v>
      </c>
      <c r="D91" s="37"/>
      <c r="E91" s="37"/>
      <c r="J91" s="17">
        <f t="shared" si="8"/>
        <v>0</v>
      </c>
      <c r="K91" s="2" t="str">
        <f t="shared" si="9"/>
        <v xml:space="preserve"> </v>
      </c>
      <c r="L91" s="2" t="str">
        <f t="shared" si="6"/>
        <v xml:space="preserve"> </v>
      </c>
      <c r="M91" s="2" t="str">
        <f t="shared" si="7"/>
        <v xml:space="preserve"> </v>
      </c>
    </row>
    <row r="92" spans="1:13">
      <c r="A92" s="38" t="str">
        <f t="shared" si="5"/>
        <v xml:space="preserve"> </v>
      </c>
      <c r="D92" s="37"/>
      <c r="E92" s="37"/>
      <c r="J92" s="17">
        <f t="shared" si="8"/>
        <v>0</v>
      </c>
      <c r="K92" s="2" t="str">
        <f t="shared" si="9"/>
        <v xml:space="preserve"> </v>
      </c>
      <c r="L92" s="2" t="str">
        <f t="shared" si="6"/>
        <v xml:space="preserve"> </v>
      </c>
      <c r="M92" s="2" t="str">
        <f t="shared" si="7"/>
        <v xml:space="preserve"> </v>
      </c>
    </row>
    <row r="93" spans="1:13">
      <c r="A93" s="38" t="str">
        <f t="shared" si="5"/>
        <v xml:space="preserve"> </v>
      </c>
      <c r="D93" s="37"/>
      <c r="E93" s="37"/>
      <c r="J93" s="17">
        <f t="shared" si="8"/>
        <v>0</v>
      </c>
      <c r="K93" s="2" t="str">
        <f t="shared" si="9"/>
        <v xml:space="preserve"> </v>
      </c>
      <c r="L93" s="2" t="str">
        <f t="shared" si="6"/>
        <v xml:space="preserve"> </v>
      </c>
      <c r="M93" s="2" t="str">
        <f t="shared" si="7"/>
        <v xml:space="preserve"> </v>
      </c>
    </row>
    <row r="94" spans="1:13">
      <c r="A94" s="38" t="str">
        <f t="shared" si="5"/>
        <v xml:space="preserve"> </v>
      </c>
      <c r="D94" s="37"/>
      <c r="E94" s="37"/>
      <c r="J94" s="17">
        <f t="shared" si="8"/>
        <v>0</v>
      </c>
      <c r="K94" s="2" t="str">
        <f t="shared" si="9"/>
        <v xml:space="preserve"> </v>
      </c>
      <c r="L94" s="2" t="str">
        <f t="shared" si="6"/>
        <v xml:space="preserve"> </v>
      </c>
      <c r="M94" s="2" t="str">
        <f t="shared" si="7"/>
        <v xml:space="preserve"> </v>
      </c>
    </row>
    <row r="95" spans="1:13">
      <c r="A95" s="38" t="str">
        <f t="shared" si="5"/>
        <v xml:space="preserve"> </v>
      </c>
      <c r="D95" s="37"/>
      <c r="E95" s="37"/>
      <c r="J95" s="17">
        <f t="shared" si="8"/>
        <v>0</v>
      </c>
      <c r="K95" s="2" t="str">
        <f t="shared" si="9"/>
        <v xml:space="preserve"> </v>
      </c>
      <c r="L95" s="2" t="str">
        <f t="shared" si="6"/>
        <v xml:space="preserve"> </v>
      </c>
      <c r="M95" s="2" t="str">
        <f t="shared" si="7"/>
        <v xml:space="preserve"> </v>
      </c>
    </row>
    <row r="96" spans="1:13">
      <c r="A96" s="38" t="str">
        <f t="shared" si="5"/>
        <v xml:space="preserve"> </v>
      </c>
      <c r="D96" s="37"/>
      <c r="E96" s="37"/>
      <c r="J96" s="17">
        <f t="shared" si="8"/>
        <v>0</v>
      </c>
      <c r="K96" s="2" t="str">
        <f t="shared" si="9"/>
        <v xml:space="preserve"> </v>
      </c>
      <c r="L96" s="2" t="str">
        <f t="shared" si="6"/>
        <v xml:space="preserve"> </v>
      </c>
      <c r="M96" s="2" t="str">
        <f t="shared" si="7"/>
        <v xml:space="preserve"> </v>
      </c>
    </row>
    <row r="97" spans="1:13">
      <c r="A97" s="38" t="str">
        <f t="shared" si="5"/>
        <v xml:space="preserve"> </v>
      </c>
      <c r="D97" s="37"/>
      <c r="E97" s="37"/>
      <c r="J97" s="17">
        <f t="shared" si="8"/>
        <v>0</v>
      </c>
      <c r="K97" s="2" t="str">
        <f t="shared" si="9"/>
        <v xml:space="preserve"> </v>
      </c>
      <c r="L97" s="2" t="str">
        <f t="shared" si="6"/>
        <v xml:space="preserve"> </v>
      </c>
      <c r="M97" s="2" t="str">
        <f t="shared" si="7"/>
        <v xml:space="preserve"> </v>
      </c>
    </row>
    <row r="98" spans="1:13">
      <c r="A98" s="38" t="str">
        <f t="shared" si="5"/>
        <v xml:space="preserve"> </v>
      </c>
      <c r="D98" s="37"/>
      <c r="E98" s="37"/>
      <c r="J98" s="17">
        <f t="shared" si="8"/>
        <v>0</v>
      </c>
      <c r="K98" s="2" t="str">
        <f t="shared" si="9"/>
        <v xml:space="preserve"> </v>
      </c>
      <c r="L98" s="2" t="str">
        <f t="shared" si="6"/>
        <v xml:space="preserve"> </v>
      </c>
      <c r="M98" s="2" t="str">
        <f t="shared" si="7"/>
        <v xml:space="preserve"> </v>
      </c>
    </row>
    <row r="99" spans="1:13">
      <c r="A99" s="38" t="str">
        <f t="shared" si="5"/>
        <v xml:space="preserve"> </v>
      </c>
      <c r="D99" s="37"/>
      <c r="E99" s="37"/>
      <c r="J99" s="17">
        <f t="shared" si="8"/>
        <v>0</v>
      </c>
      <c r="K99" s="2" t="str">
        <f t="shared" si="9"/>
        <v xml:space="preserve"> </v>
      </c>
      <c r="L99" s="2" t="str">
        <f t="shared" si="6"/>
        <v xml:space="preserve"> </v>
      </c>
      <c r="M99" s="2" t="str">
        <f t="shared" si="7"/>
        <v xml:space="preserve"> </v>
      </c>
    </row>
    <row r="100" spans="1:13">
      <c r="A100" s="38" t="str">
        <f t="shared" si="5"/>
        <v xml:space="preserve"> </v>
      </c>
      <c r="D100" s="37"/>
      <c r="E100" s="37"/>
      <c r="J100" s="17">
        <f t="shared" si="8"/>
        <v>0</v>
      </c>
      <c r="K100" s="2" t="str">
        <f t="shared" si="9"/>
        <v xml:space="preserve"> </v>
      </c>
      <c r="L100" s="2" t="str">
        <f t="shared" si="6"/>
        <v xml:space="preserve"> </v>
      </c>
      <c r="M100" s="2" t="str">
        <f t="shared" si="7"/>
        <v xml:space="preserve"> </v>
      </c>
    </row>
    <row r="101" spans="1:13">
      <c r="A101" s="38" t="str">
        <f t="shared" si="5"/>
        <v xml:space="preserve"> </v>
      </c>
      <c r="D101" s="37"/>
      <c r="E101" s="37"/>
      <c r="J101" s="17">
        <f t="shared" si="8"/>
        <v>0</v>
      </c>
      <c r="K101" s="2" t="str">
        <f t="shared" si="9"/>
        <v xml:space="preserve"> </v>
      </c>
      <c r="L101" s="2" t="str">
        <f t="shared" si="6"/>
        <v xml:space="preserve"> </v>
      </c>
      <c r="M101" s="2" t="str">
        <f t="shared" si="7"/>
        <v xml:space="preserve"> </v>
      </c>
    </row>
    <row r="102" spans="1:13">
      <c r="A102" s="38" t="str">
        <f t="shared" si="5"/>
        <v xml:space="preserve"> </v>
      </c>
      <c r="D102" s="37"/>
      <c r="E102" s="37"/>
      <c r="J102" s="17">
        <f t="shared" si="8"/>
        <v>0</v>
      </c>
      <c r="K102" s="2" t="str">
        <f t="shared" si="9"/>
        <v xml:space="preserve"> </v>
      </c>
      <c r="L102" s="2" t="str">
        <f t="shared" si="6"/>
        <v xml:space="preserve"> </v>
      </c>
      <c r="M102" s="2" t="str">
        <f t="shared" si="7"/>
        <v xml:space="preserve"> </v>
      </c>
    </row>
    <row r="103" spans="1:13">
      <c r="A103" s="38" t="str">
        <f t="shared" si="5"/>
        <v xml:space="preserve"> </v>
      </c>
      <c r="D103" s="37"/>
      <c r="E103" s="37"/>
      <c r="J103" s="17">
        <f t="shared" si="8"/>
        <v>0</v>
      </c>
      <c r="K103" s="2" t="str">
        <f t="shared" si="9"/>
        <v xml:space="preserve"> </v>
      </c>
      <c r="L103" s="2" t="str">
        <f t="shared" si="6"/>
        <v xml:space="preserve"> </v>
      </c>
      <c r="M103" s="2" t="str">
        <f t="shared" si="7"/>
        <v xml:space="preserve"> </v>
      </c>
    </row>
    <row r="104" spans="1:13">
      <c r="A104" s="38" t="str">
        <f t="shared" si="5"/>
        <v xml:space="preserve"> </v>
      </c>
      <c r="D104" s="37"/>
      <c r="E104" s="37"/>
      <c r="J104" s="17">
        <f t="shared" si="8"/>
        <v>0</v>
      </c>
      <c r="K104" s="2" t="str">
        <f t="shared" si="9"/>
        <v xml:space="preserve"> </v>
      </c>
      <c r="L104" s="2" t="str">
        <f t="shared" si="6"/>
        <v xml:space="preserve"> </v>
      </c>
      <c r="M104" s="2" t="str">
        <f t="shared" si="7"/>
        <v xml:space="preserve"> </v>
      </c>
    </row>
    <row r="105" spans="1:13">
      <c r="A105" s="38" t="str">
        <f t="shared" si="5"/>
        <v xml:space="preserve"> </v>
      </c>
      <c r="D105" s="37"/>
      <c r="E105" s="37"/>
      <c r="J105" s="17">
        <f t="shared" si="8"/>
        <v>0</v>
      </c>
      <c r="K105" s="2" t="str">
        <f t="shared" si="9"/>
        <v xml:space="preserve"> </v>
      </c>
      <c r="L105" s="2" t="str">
        <f t="shared" si="6"/>
        <v xml:space="preserve"> </v>
      </c>
      <c r="M105" s="2" t="str">
        <f t="shared" si="7"/>
        <v xml:space="preserve"> </v>
      </c>
    </row>
    <row r="106" spans="1:13">
      <c r="A106" s="38" t="str">
        <f t="shared" si="5"/>
        <v xml:space="preserve"> </v>
      </c>
      <c r="D106" s="37"/>
      <c r="E106" s="37"/>
      <c r="J106" s="17">
        <f t="shared" si="8"/>
        <v>0</v>
      </c>
      <c r="K106" s="2" t="str">
        <f t="shared" si="9"/>
        <v xml:space="preserve"> </v>
      </c>
      <c r="L106" s="2" t="str">
        <f t="shared" si="6"/>
        <v xml:space="preserve"> </v>
      </c>
      <c r="M106" s="2" t="str">
        <f t="shared" si="7"/>
        <v xml:space="preserve"> </v>
      </c>
    </row>
    <row r="107" spans="1:13">
      <c r="A107" s="38" t="str">
        <f t="shared" si="5"/>
        <v xml:space="preserve"> </v>
      </c>
      <c r="D107" s="37"/>
      <c r="E107" s="37"/>
      <c r="J107" s="17">
        <f t="shared" si="8"/>
        <v>0</v>
      </c>
      <c r="K107" s="2" t="str">
        <f t="shared" si="9"/>
        <v xml:space="preserve"> </v>
      </c>
      <c r="L107" s="2" t="str">
        <f t="shared" si="6"/>
        <v xml:space="preserve"> </v>
      </c>
      <c r="M107" s="2" t="str">
        <f t="shared" si="7"/>
        <v xml:space="preserve"> </v>
      </c>
    </row>
    <row r="108" spans="1:13">
      <c r="A108" s="38" t="str">
        <f t="shared" si="5"/>
        <v xml:space="preserve"> </v>
      </c>
      <c r="D108" s="37"/>
      <c r="E108" s="37"/>
      <c r="J108" s="17">
        <f t="shared" si="8"/>
        <v>0</v>
      </c>
      <c r="K108" s="2" t="str">
        <f t="shared" si="9"/>
        <v xml:space="preserve"> </v>
      </c>
      <c r="L108" s="2" t="str">
        <f t="shared" si="6"/>
        <v xml:space="preserve"> </v>
      </c>
      <c r="M108" s="2" t="str">
        <f t="shared" si="7"/>
        <v xml:space="preserve"> </v>
      </c>
    </row>
    <row r="109" spans="1:13">
      <c r="A109" s="38" t="str">
        <f t="shared" si="5"/>
        <v xml:space="preserve"> </v>
      </c>
      <c r="D109" s="37"/>
      <c r="E109" s="37"/>
      <c r="J109" s="17">
        <f t="shared" si="8"/>
        <v>0</v>
      </c>
      <c r="K109" s="2" t="str">
        <f t="shared" si="9"/>
        <v xml:space="preserve"> </v>
      </c>
      <c r="L109" s="2" t="str">
        <f t="shared" si="6"/>
        <v xml:space="preserve"> </v>
      </c>
      <c r="M109" s="2" t="str">
        <f t="shared" si="7"/>
        <v xml:space="preserve"> </v>
      </c>
    </row>
    <row r="110" spans="1:13">
      <c r="A110" s="38" t="str">
        <f t="shared" si="5"/>
        <v xml:space="preserve"> </v>
      </c>
      <c r="B110" s="19"/>
      <c r="D110" s="37"/>
      <c r="E110" s="37"/>
      <c r="J110" s="17">
        <f t="shared" si="8"/>
        <v>0</v>
      </c>
      <c r="K110" s="2" t="str">
        <f t="shared" si="9"/>
        <v xml:space="preserve"> </v>
      </c>
      <c r="L110" s="2" t="str">
        <f t="shared" si="6"/>
        <v xml:space="preserve"> </v>
      </c>
      <c r="M110" s="2" t="str">
        <f t="shared" si="7"/>
        <v xml:space="preserve"> </v>
      </c>
    </row>
    <row r="111" spans="1:13">
      <c r="A111" s="38" t="str">
        <f t="shared" si="5"/>
        <v xml:space="preserve"> </v>
      </c>
      <c r="D111" s="37"/>
      <c r="E111" s="37"/>
      <c r="J111" s="17">
        <f t="shared" si="8"/>
        <v>0</v>
      </c>
      <c r="K111" s="2" t="str">
        <f t="shared" si="9"/>
        <v xml:space="preserve"> </v>
      </c>
      <c r="L111" s="2" t="str">
        <f t="shared" si="6"/>
        <v xml:space="preserve"> </v>
      </c>
      <c r="M111" s="2" t="str">
        <f t="shared" si="7"/>
        <v xml:space="preserve"> </v>
      </c>
    </row>
    <row r="112" spans="1:13">
      <c r="A112" s="38" t="str">
        <f t="shared" si="5"/>
        <v xml:space="preserve"> </v>
      </c>
      <c r="D112" s="37"/>
      <c r="E112" s="37"/>
      <c r="J112" s="17">
        <f t="shared" si="8"/>
        <v>0</v>
      </c>
      <c r="K112" s="2" t="str">
        <f t="shared" si="9"/>
        <v xml:space="preserve"> </v>
      </c>
      <c r="L112" s="2" t="str">
        <f t="shared" si="6"/>
        <v xml:space="preserve"> </v>
      </c>
      <c r="M112" s="2" t="str">
        <f t="shared" si="7"/>
        <v xml:space="preserve"> </v>
      </c>
    </row>
    <row r="113" spans="1:13">
      <c r="A113" s="38" t="str">
        <f t="shared" si="5"/>
        <v xml:space="preserve"> </v>
      </c>
      <c r="D113" s="37"/>
      <c r="E113" s="37"/>
      <c r="J113" s="17">
        <f t="shared" si="8"/>
        <v>0</v>
      </c>
      <c r="K113" s="2" t="str">
        <f t="shared" si="9"/>
        <v xml:space="preserve"> </v>
      </c>
      <c r="L113" s="2" t="str">
        <f t="shared" si="6"/>
        <v xml:space="preserve"> </v>
      </c>
      <c r="M113" s="2" t="str">
        <f t="shared" si="7"/>
        <v xml:space="preserve"> </v>
      </c>
    </row>
    <row r="114" spans="1:13">
      <c r="A114" s="38" t="str">
        <f t="shared" si="5"/>
        <v xml:space="preserve"> </v>
      </c>
      <c r="D114" s="37"/>
      <c r="E114" s="37"/>
      <c r="J114" s="17">
        <f t="shared" si="8"/>
        <v>0</v>
      </c>
      <c r="K114" s="2" t="str">
        <f t="shared" si="9"/>
        <v xml:space="preserve"> </v>
      </c>
      <c r="L114" s="2" t="str">
        <f t="shared" si="6"/>
        <v xml:space="preserve"> </v>
      </c>
      <c r="M114" s="2" t="str">
        <f t="shared" si="7"/>
        <v xml:space="preserve"> </v>
      </c>
    </row>
    <row r="115" spans="1:13">
      <c r="A115" s="38" t="str">
        <f t="shared" si="5"/>
        <v xml:space="preserve"> </v>
      </c>
      <c r="D115" s="37"/>
      <c r="E115" s="37"/>
      <c r="J115" s="17">
        <f t="shared" si="8"/>
        <v>0</v>
      </c>
      <c r="K115" s="2" t="str">
        <f t="shared" si="9"/>
        <v xml:space="preserve"> </v>
      </c>
      <c r="L115" s="2" t="str">
        <f t="shared" si="6"/>
        <v xml:space="preserve"> </v>
      </c>
      <c r="M115" s="2" t="str">
        <f t="shared" si="7"/>
        <v xml:space="preserve"> </v>
      </c>
    </row>
    <row r="116" spans="1:13">
      <c r="A116" s="38" t="str">
        <f t="shared" si="5"/>
        <v xml:space="preserve"> </v>
      </c>
      <c r="D116" s="37"/>
      <c r="E116" s="37"/>
      <c r="J116" s="17">
        <f t="shared" si="8"/>
        <v>0</v>
      </c>
      <c r="K116" s="2" t="str">
        <f t="shared" si="9"/>
        <v xml:space="preserve"> </v>
      </c>
      <c r="L116" s="2" t="str">
        <f t="shared" si="6"/>
        <v xml:space="preserve"> </v>
      </c>
      <c r="M116" s="2" t="str">
        <f t="shared" si="7"/>
        <v xml:space="preserve"> </v>
      </c>
    </row>
    <row r="117" spans="1:13">
      <c r="A117" s="38" t="str">
        <f t="shared" si="5"/>
        <v xml:space="preserve"> </v>
      </c>
      <c r="D117" s="37"/>
      <c r="E117" s="37"/>
      <c r="J117" s="17">
        <f t="shared" si="8"/>
        <v>0</v>
      </c>
      <c r="K117" s="2" t="str">
        <f t="shared" si="9"/>
        <v xml:space="preserve"> </v>
      </c>
      <c r="L117" s="2" t="str">
        <f t="shared" si="6"/>
        <v xml:space="preserve"> </v>
      </c>
      <c r="M117" s="2" t="str">
        <f t="shared" si="7"/>
        <v xml:space="preserve"> </v>
      </c>
    </row>
    <row r="118" spans="1:13">
      <c r="A118" s="38" t="str">
        <f t="shared" si="5"/>
        <v xml:space="preserve"> </v>
      </c>
      <c r="D118" s="37"/>
      <c r="E118" s="37"/>
      <c r="J118" s="17">
        <f t="shared" si="8"/>
        <v>0</v>
      </c>
      <c r="K118" s="2" t="str">
        <f t="shared" si="9"/>
        <v xml:space="preserve"> </v>
      </c>
      <c r="L118" s="2" t="str">
        <f t="shared" si="6"/>
        <v xml:space="preserve"> </v>
      </c>
      <c r="M118" s="2" t="str">
        <f t="shared" si="7"/>
        <v xml:space="preserve"> </v>
      </c>
    </row>
    <row r="119" spans="1:13">
      <c r="A119" s="38" t="str">
        <f t="shared" si="5"/>
        <v xml:space="preserve"> </v>
      </c>
      <c r="D119" s="37"/>
      <c r="E119" s="37"/>
      <c r="J119" s="17">
        <f t="shared" si="8"/>
        <v>0</v>
      </c>
      <c r="K119" s="2" t="str">
        <f t="shared" si="9"/>
        <v xml:space="preserve"> </v>
      </c>
      <c r="L119" s="2" t="str">
        <f t="shared" si="6"/>
        <v xml:space="preserve"> </v>
      </c>
      <c r="M119" s="2" t="str">
        <f t="shared" si="7"/>
        <v xml:space="preserve"> </v>
      </c>
    </row>
    <row r="120" spans="1:13">
      <c r="A120" s="38" t="str">
        <f t="shared" si="5"/>
        <v xml:space="preserve"> </v>
      </c>
      <c r="D120" s="37"/>
      <c r="E120" s="37"/>
      <c r="J120" s="17">
        <f t="shared" si="8"/>
        <v>0</v>
      </c>
      <c r="K120" s="2" t="str">
        <f t="shared" si="9"/>
        <v xml:space="preserve"> </v>
      </c>
      <c r="L120" s="2" t="str">
        <f t="shared" si="6"/>
        <v xml:space="preserve"> </v>
      </c>
      <c r="M120" s="2" t="str">
        <f t="shared" si="7"/>
        <v xml:space="preserve"> </v>
      </c>
    </row>
    <row r="121" spans="1:13">
      <c r="A121" s="38" t="str">
        <f t="shared" si="5"/>
        <v xml:space="preserve"> </v>
      </c>
      <c r="D121" s="37"/>
      <c r="E121" s="37"/>
      <c r="J121" s="17">
        <f t="shared" si="8"/>
        <v>0</v>
      </c>
      <c r="K121" s="2" t="str">
        <f t="shared" si="9"/>
        <v xml:space="preserve"> </v>
      </c>
      <c r="L121" s="2" t="str">
        <f t="shared" si="6"/>
        <v xml:space="preserve"> </v>
      </c>
      <c r="M121" s="2" t="str">
        <f t="shared" si="7"/>
        <v xml:space="preserve"> </v>
      </c>
    </row>
    <row r="122" spans="1:13">
      <c r="A122" s="38" t="str">
        <f t="shared" si="5"/>
        <v xml:space="preserve"> </v>
      </c>
      <c r="D122" s="37"/>
      <c r="E122" s="37"/>
      <c r="J122" s="17">
        <f t="shared" si="8"/>
        <v>0</v>
      </c>
      <c r="K122" s="2" t="str">
        <f t="shared" si="9"/>
        <v xml:space="preserve"> </v>
      </c>
      <c r="L122" s="2" t="str">
        <f t="shared" si="6"/>
        <v xml:space="preserve"> </v>
      </c>
      <c r="M122" s="2" t="str">
        <f t="shared" si="7"/>
        <v xml:space="preserve"> </v>
      </c>
    </row>
    <row r="123" spans="1:13">
      <c r="A123" s="38" t="str">
        <f t="shared" si="5"/>
        <v xml:space="preserve"> </v>
      </c>
      <c r="D123" s="37"/>
      <c r="E123" s="37"/>
      <c r="J123" s="17">
        <f t="shared" si="8"/>
        <v>0</v>
      </c>
      <c r="K123" s="2" t="str">
        <f t="shared" si="9"/>
        <v xml:space="preserve"> </v>
      </c>
      <c r="L123" s="2" t="str">
        <f t="shared" si="6"/>
        <v xml:space="preserve"> </v>
      </c>
      <c r="M123" s="2" t="str">
        <f t="shared" si="7"/>
        <v xml:space="preserve"> </v>
      </c>
    </row>
    <row r="124" spans="1:13">
      <c r="A124" s="38" t="str">
        <f t="shared" si="5"/>
        <v xml:space="preserve"> </v>
      </c>
      <c r="C124" s="43"/>
      <c r="D124" s="37"/>
      <c r="E124" s="37"/>
      <c r="J124" s="17">
        <f t="shared" si="8"/>
        <v>0</v>
      </c>
      <c r="K124" s="2" t="str">
        <f t="shared" si="9"/>
        <v xml:space="preserve"> </v>
      </c>
      <c r="L124" s="2" t="str">
        <f t="shared" si="6"/>
        <v xml:space="preserve"> </v>
      </c>
      <c r="M124" s="2" t="str">
        <f t="shared" si="7"/>
        <v xml:space="preserve"> </v>
      </c>
    </row>
    <row r="125" spans="1:13">
      <c r="A125" s="38" t="str">
        <f t="shared" si="5"/>
        <v xml:space="preserve"> </v>
      </c>
      <c r="D125" s="37"/>
      <c r="E125" s="37"/>
      <c r="J125" s="17">
        <f t="shared" si="8"/>
        <v>0</v>
      </c>
      <c r="K125" s="2" t="str">
        <f t="shared" si="9"/>
        <v xml:space="preserve"> </v>
      </c>
      <c r="L125" s="2" t="str">
        <f t="shared" si="6"/>
        <v xml:space="preserve"> </v>
      </c>
      <c r="M125" s="2" t="str">
        <f t="shared" si="7"/>
        <v xml:space="preserve"> </v>
      </c>
    </row>
    <row r="126" spans="1:13">
      <c r="A126" s="38" t="str">
        <f t="shared" si="5"/>
        <v xml:space="preserve"> </v>
      </c>
      <c r="D126" s="37"/>
      <c r="E126" s="37"/>
      <c r="J126" s="17">
        <f t="shared" si="8"/>
        <v>0</v>
      </c>
      <c r="K126" s="2" t="str">
        <f t="shared" si="9"/>
        <v xml:space="preserve"> </v>
      </c>
      <c r="L126" s="2" t="str">
        <f t="shared" si="6"/>
        <v xml:space="preserve"> </v>
      </c>
      <c r="M126" s="2" t="str">
        <f t="shared" si="7"/>
        <v xml:space="preserve"> </v>
      </c>
    </row>
    <row r="127" spans="1:13">
      <c r="A127" s="38" t="str">
        <f t="shared" si="5"/>
        <v xml:space="preserve"> </v>
      </c>
      <c r="D127" s="37"/>
      <c r="E127" s="37"/>
      <c r="J127" s="17">
        <f t="shared" si="8"/>
        <v>0</v>
      </c>
      <c r="K127" s="2" t="str">
        <f t="shared" si="9"/>
        <v xml:space="preserve"> </v>
      </c>
      <c r="L127" s="2" t="str">
        <f t="shared" si="6"/>
        <v xml:space="preserve"> </v>
      </c>
      <c r="M127" s="2" t="str">
        <f t="shared" si="7"/>
        <v xml:space="preserve"> </v>
      </c>
    </row>
    <row r="128" spans="1:13">
      <c r="A128" s="38" t="str">
        <f t="shared" si="5"/>
        <v xml:space="preserve"> </v>
      </c>
      <c r="D128" s="37"/>
      <c r="E128" s="37"/>
      <c r="J128" s="17">
        <f t="shared" si="8"/>
        <v>0</v>
      </c>
      <c r="K128" s="2" t="str">
        <f t="shared" si="9"/>
        <v xml:space="preserve"> </v>
      </c>
      <c r="L128" s="2" t="str">
        <f t="shared" si="6"/>
        <v xml:space="preserve"> </v>
      </c>
      <c r="M128" s="2" t="str">
        <f t="shared" si="7"/>
        <v xml:space="preserve"> </v>
      </c>
    </row>
    <row r="129" spans="1:13">
      <c r="A129" s="38" t="str">
        <f t="shared" si="5"/>
        <v xml:space="preserve"> </v>
      </c>
      <c r="D129" s="37"/>
      <c r="E129" s="37"/>
      <c r="J129" s="17">
        <f t="shared" si="8"/>
        <v>0</v>
      </c>
      <c r="K129" s="2" t="str">
        <f t="shared" si="9"/>
        <v xml:space="preserve"> </v>
      </c>
      <c r="L129" s="2" t="str">
        <f t="shared" si="6"/>
        <v xml:space="preserve"> </v>
      </c>
      <c r="M129" s="2" t="str">
        <f t="shared" si="7"/>
        <v xml:space="preserve"> </v>
      </c>
    </row>
    <row r="130" spans="1:13">
      <c r="A130" s="38" t="str">
        <f t="shared" si="5"/>
        <v xml:space="preserve"> </v>
      </c>
      <c r="D130" s="37"/>
      <c r="E130" s="37"/>
      <c r="J130" s="17">
        <f t="shared" si="8"/>
        <v>0</v>
      </c>
      <c r="K130" s="2" t="str">
        <f t="shared" si="9"/>
        <v xml:space="preserve"> </v>
      </c>
      <c r="L130" s="2" t="str">
        <f t="shared" si="6"/>
        <v xml:space="preserve"> </v>
      </c>
      <c r="M130" s="2" t="str">
        <f t="shared" si="7"/>
        <v xml:space="preserve"> </v>
      </c>
    </row>
    <row r="131" spans="1:13">
      <c r="A131" s="38" t="str">
        <f t="shared" si="5"/>
        <v xml:space="preserve"> </v>
      </c>
      <c r="D131" s="37"/>
      <c r="E131" s="37"/>
      <c r="J131" s="17">
        <f t="shared" si="8"/>
        <v>0</v>
      </c>
      <c r="K131" s="2" t="str">
        <f t="shared" si="9"/>
        <v xml:space="preserve"> </v>
      </c>
      <c r="L131" s="2" t="str">
        <f t="shared" si="6"/>
        <v xml:space="preserve"> </v>
      </c>
      <c r="M131" s="2" t="str">
        <f t="shared" si="7"/>
        <v xml:space="preserve"> </v>
      </c>
    </row>
    <row r="132" spans="1:13">
      <c r="A132" s="38" t="str">
        <f t="shared" si="5"/>
        <v xml:space="preserve"> </v>
      </c>
      <c r="D132" s="37"/>
      <c r="E132" s="37"/>
      <c r="J132" s="17">
        <f t="shared" si="8"/>
        <v>0</v>
      </c>
      <c r="K132" s="2" t="str">
        <f t="shared" si="9"/>
        <v xml:space="preserve"> </v>
      </c>
      <c r="L132" s="2" t="str">
        <f t="shared" si="6"/>
        <v xml:space="preserve"> </v>
      </c>
      <c r="M132" s="2" t="str">
        <f t="shared" si="7"/>
        <v xml:space="preserve"> </v>
      </c>
    </row>
    <row r="133" spans="1:13">
      <c r="A133" s="38" t="str">
        <f t="shared" si="5"/>
        <v xml:space="preserve"> </v>
      </c>
      <c r="D133" s="37"/>
      <c r="E133" s="37"/>
      <c r="J133" s="17">
        <f t="shared" si="8"/>
        <v>0</v>
      </c>
      <c r="K133" s="2" t="str">
        <f t="shared" si="9"/>
        <v xml:space="preserve"> </v>
      </c>
      <c r="L133" s="2" t="str">
        <f t="shared" si="6"/>
        <v xml:space="preserve"> </v>
      </c>
      <c r="M133" s="2" t="str">
        <f t="shared" si="7"/>
        <v xml:space="preserve"> </v>
      </c>
    </row>
    <row r="134" spans="1:13">
      <c r="A134" s="38" t="str">
        <f t="shared" si="5"/>
        <v xml:space="preserve"> </v>
      </c>
      <c r="D134" s="37"/>
      <c r="E134" s="37"/>
      <c r="J134" s="17">
        <f t="shared" si="8"/>
        <v>0</v>
      </c>
      <c r="K134" s="2" t="str">
        <f t="shared" si="9"/>
        <v xml:space="preserve"> </v>
      </c>
      <c r="L134" s="2" t="str">
        <f t="shared" si="6"/>
        <v xml:space="preserve"> </v>
      </c>
      <c r="M134" s="2" t="str">
        <f t="shared" si="7"/>
        <v xml:space="preserve"> </v>
      </c>
    </row>
    <row r="135" spans="1:13">
      <c r="A135" s="38" t="str">
        <f t="shared" si="5"/>
        <v xml:space="preserve"> </v>
      </c>
      <c r="D135" s="37"/>
      <c r="E135" s="37"/>
      <c r="J135" s="17">
        <f t="shared" si="8"/>
        <v>0</v>
      </c>
      <c r="K135" s="2" t="str">
        <f t="shared" si="9"/>
        <v xml:space="preserve"> </v>
      </c>
      <c r="L135" s="2" t="str">
        <f t="shared" si="6"/>
        <v xml:space="preserve"> </v>
      </c>
      <c r="M135" s="2" t="str">
        <f t="shared" si="7"/>
        <v xml:space="preserve"> </v>
      </c>
    </row>
    <row r="136" spans="1:13">
      <c r="A136" s="38" t="str">
        <f t="shared" si="5"/>
        <v xml:space="preserve"> </v>
      </c>
      <c r="D136" s="37"/>
      <c r="E136" s="37"/>
      <c r="J136" s="17">
        <f t="shared" si="8"/>
        <v>0</v>
      </c>
      <c r="K136" s="2" t="str">
        <f t="shared" si="9"/>
        <v xml:space="preserve"> </v>
      </c>
      <c r="L136" s="2" t="str">
        <f t="shared" si="6"/>
        <v xml:space="preserve"> </v>
      </c>
      <c r="M136" s="2" t="str">
        <f t="shared" si="7"/>
        <v xml:space="preserve"> </v>
      </c>
    </row>
    <row r="137" spans="1:13">
      <c r="A137" s="38" t="str">
        <f t="shared" si="5"/>
        <v xml:space="preserve"> </v>
      </c>
      <c r="D137" s="37"/>
      <c r="E137" s="37"/>
      <c r="J137" s="17">
        <f t="shared" si="8"/>
        <v>0</v>
      </c>
      <c r="K137" s="2" t="str">
        <f t="shared" si="9"/>
        <v xml:space="preserve"> </v>
      </c>
      <c r="L137" s="2" t="str">
        <f t="shared" si="6"/>
        <v xml:space="preserve"> </v>
      </c>
      <c r="M137" s="2" t="str">
        <f t="shared" si="7"/>
        <v xml:space="preserve"> </v>
      </c>
    </row>
    <row r="138" spans="1:13">
      <c r="A138" s="38" t="str">
        <f t="shared" si="5"/>
        <v xml:space="preserve"> </v>
      </c>
      <c r="D138" s="37"/>
      <c r="E138" s="37"/>
      <c r="J138" s="17">
        <f t="shared" si="8"/>
        <v>0</v>
      </c>
      <c r="K138" s="2" t="str">
        <f t="shared" si="9"/>
        <v xml:space="preserve"> </v>
      </c>
      <c r="L138" s="2" t="str">
        <f t="shared" si="6"/>
        <v xml:space="preserve"> </v>
      </c>
      <c r="M138" s="2" t="str">
        <f t="shared" si="7"/>
        <v xml:space="preserve"> </v>
      </c>
    </row>
    <row r="139" spans="1:13">
      <c r="A139" s="38" t="str">
        <f t="shared" si="5"/>
        <v xml:space="preserve"> </v>
      </c>
      <c r="D139" s="37"/>
      <c r="E139" s="37"/>
      <c r="J139" s="17">
        <f t="shared" si="8"/>
        <v>0</v>
      </c>
      <c r="K139" s="2" t="str">
        <f t="shared" si="9"/>
        <v xml:space="preserve"> </v>
      </c>
      <c r="L139" s="2" t="str">
        <f t="shared" si="6"/>
        <v xml:space="preserve"> </v>
      </c>
      <c r="M139" s="2" t="str">
        <f t="shared" si="7"/>
        <v xml:space="preserve"> </v>
      </c>
    </row>
    <row r="140" spans="1:13">
      <c r="A140" s="38" t="str">
        <f t="shared" si="5"/>
        <v xml:space="preserve"> </v>
      </c>
      <c r="D140" s="37"/>
      <c r="E140" s="37"/>
      <c r="J140" s="17">
        <f t="shared" si="8"/>
        <v>0</v>
      </c>
      <c r="K140" s="2" t="str">
        <f t="shared" si="9"/>
        <v xml:space="preserve"> </v>
      </c>
      <c r="L140" s="2" t="str">
        <f t="shared" si="6"/>
        <v xml:space="preserve"> </v>
      </c>
      <c r="M140" s="2" t="str">
        <f t="shared" si="7"/>
        <v xml:space="preserve"> </v>
      </c>
    </row>
    <row r="141" spans="1:13">
      <c r="A141" s="38" t="str">
        <f t="shared" si="5"/>
        <v xml:space="preserve"> </v>
      </c>
      <c r="D141" s="37"/>
      <c r="E141" s="37"/>
      <c r="J141" s="17">
        <f t="shared" si="8"/>
        <v>0</v>
      </c>
      <c r="K141" s="2" t="str">
        <f t="shared" si="9"/>
        <v xml:space="preserve"> </v>
      </c>
      <c r="L141" s="2" t="str">
        <f t="shared" si="6"/>
        <v xml:space="preserve"> </v>
      </c>
      <c r="M141" s="2" t="str">
        <f t="shared" si="7"/>
        <v xml:space="preserve"> </v>
      </c>
    </row>
    <row r="142" spans="1:13">
      <c r="A142" s="38" t="str">
        <f t="shared" si="5"/>
        <v xml:space="preserve"> </v>
      </c>
      <c r="D142" s="37"/>
      <c r="E142" s="37"/>
      <c r="J142" s="17">
        <f t="shared" si="8"/>
        <v>0</v>
      </c>
      <c r="K142" s="2" t="str">
        <f t="shared" si="9"/>
        <v xml:space="preserve"> </v>
      </c>
      <c r="L142" s="2" t="str">
        <f t="shared" si="6"/>
        <v xml:space="preserve"> </v>
      </c>
      <c r="M142" s="2" t="str">
        <f t="shared" si="7"/>
        <v xml:space="preserve"> </v>
      </c>
    </row>
    <row r="143" spans="1:13">
      <c r="A143" s="38" t="str">
        <f t="shared" ref="A143:A206" si="10">IF(COUNTIF(K143:M143,"ERROR")&gt;0,"ERROR"," ")</f>
        <v xml:space="preserve"> </v>
      </c>
      <c r="D143" s="37"/>
      <c r="E143" s="37"/>
      <c r="J143" s="17">
        <f t="shared" si="8"/>
        <v>0</v>
      </c>
      <c r="K143" s="2" t="str">
        <f t="shared" si="9"/>
        <v xml:space="preserve"> </v>
      </c>
      <c r="L143" s="2" t="str">
        <f t="shared" ref="L143:L206" si="11">IF(D143=0," ",IF(COUNTIF(ProfitLoss2,D143)&gt;0," ","ERROR"))</f>
        <v xml:space="preserve"> </v>
      </c>
      <c r="M143" s="2" t="str">
        <f t="shared" ref="M143:M206" si="12">IF(E143=0," ",IF(COUNTIF(BalanceSheetA,E143)&gt;0," ","ERROR"))</f>
        <v xml:space="preserve"> </v>
      </c>
    </row>
    <row r="144" spans="1:13">
      <c r="A144" s="38" t="str">
        <f t="shared" si="10"/>
        <v xml:space="preserve"> </v>
      </c>
      <c r="D144" s="37"/>
      <c r="E144" s="37"/>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c r="A145" s="38" t="str">
        <f t="shared" si="10"/>
        <v xml:space="preserve"> </v>
      </c>
      <c r="D145" s="37"/>
      <c r="E145" s="37"/>
      <c r="J145" s="17">
        <f t="shared" si="13"/>
        <v>0</v>
      </c>
      <c r="K145" s="2" t="str">
        <f t="shared" si="14"/>
        <v xml:space="preserve"> </v>
      </c>
      <c r="L145" s="2" t="str">
        <f t="shared" si="11"/>
        <v xml:space="preserve"> </v>
      </c>
      <c r="M145" s="2" t="str">
        <f t="shared" si="12"/>
        <v xml:space="preserve"> </v>
      </c>
    </row>
    <row r="146" spans="1:13">
      <c r="A146" s="38" t="str">
        <f t="shared" si="10"/>
        <v xml:space="preserve"> </v>
      </c>
      <c r="D146" s="37"/>
      <c r="E146" s="37"/>
      <c r="J146" s="17">
        <f t="shared" si="13"/>
        <v>0</v>
      </c>
      <c r="K146" s="2" t="str">
        <f t="shared" si="14"/>
        <v xml:space="preserve"> </v>
      </c>
      <c r="L146" s="2" t="str">
        <f t="shared" si="11"/>
        <v xml:space="preserve"> </v>
      </c>
      <c r="M146" s="2" t="str">
        <f t="shared" si="12"/>
        <v xml:space="preserve"> </v>
      </c>
    </row>
    <row r="147" spans="1:13">
      <c r="A147" s="38" t="str">
        <f t="shared" si="10"/>
        <v xml:space="preserve"> </v>
      </c>
      <c r="D147" s="37"/>
      <c r="E147" s="37"/>
      <c r="J147" s="17">
        <f t="shared" si="13"/>
        <v>0</v>
      </c>
      <c r="K147" s="2" t="str">
        <f t="shared" si="14"/>
        <v xml:space="preserve"> </v>
      </c>
      <c r="L147" s="2" t="str">
        <f t="shared" si="11"/>
        <v xml:space="preserve"> </v>
      </c>
      <c r="M147" s="2" t="str">
        <f t="shared" si="12"/>
        <v xml:space="preserve"> </v>
      </c>
    </row>
    <row r="148" spans="1:13">
      <c r="A148" s="38" t="str">
        <f t="shared" si="10"/>
        <v xml:space="preserve"> </v>
      </c>
      <c r="D148" s="37"/>
      <c r="E148" s="37"/>
      <c r="J148" s="17">
        <f t="shared" si="13"/>
        <v>0</v>
      </c>
      <c r="K148" s="2" t="str">
        <f t="shared" si="14"/>
        <v xml:space="preserve"> </v>
      </c>
      <c r="L148" s="2" t="str">
        <f t="shared" si="11"/>
        <v xml:space="preserve"> </v>
      </c>
      <c r="M148" s="2" t="str">
        <f t="shared" si="12"/>
        <v xml:space="preserve"> </v>
      </c>
    </row>
    <row r="149" spans="1:13">
      <c r="A149" s="38" t="str">
        <f t="shared" si="10"/>
        <v xml:space="preserve"> </v>
      </c>
      <c r="D149" s="37"/>
      <c r="E149" s="37"/>
      <c r="J149" s="17">
        <f t="shared" si="13"/>
        <v>0</v>
      </c>
      <c r="K149" s="2" t="str">
        <f t="shared" si="14"/>
        <v xml:space="preserve"> </v>
      </c>
      <c r="L149" s="2" t="str">
        <f t="shared" si="11"/>
        <v xml:space="preserve"> </v>
      </c>
      <c r="M149" s="2" t="str">
        <f t="shared" si="12"/>
        <v xml:space="preserve"> </v>
      </c>
    </row>
    <row r="150" spans="1:13">
      <c r="A150" s="38" t="str">
        <f t="shared" si="10"/>
        <v xml:space="preserve"> </v>
      </c>
      <c r="D150" s="37"/>
      <c r="E150" s="37"/>
      <c r="J150" s="17">
        <f t="shared" si="13"/>
        <v>0</v>
      </c>
      <c r="K150" s="2" t="str">
        <f t="shared" si="14"/>
        <v xml:space="preserve"> </v>
      </c>
      <c r="L150" s="2" t="str">
        <f t="shared" si="11"/>
        <v xml:space="preserve"> </v>
      </c>
      <c r="M150" s="2" t="str">
        <f t="shared" si="12"/>
        <v xml:space="preserve"> </v>
      </c>
    </row>
    <row r="151" spans="1:13">
      <c r="A151" s="38" t="str">
        <f t="shared" si="10"/>
        <v xml:space="preserve"> </v>
      </c>
      <c r="D151" s="37"/>
      <c r="E151" s="37"/>
      <c r="J151" s="17">
        <f t="shared" si="13"/>
        <v>0</v>
      </c>
      <c r="K151" s="2" t="str">
        <f t="shared" si="14"/>
        <v xml:space="preserve"> </v>
      </c>
      <c r="L151" s="2" t="str">
        <f t="shared" si="11"/>
        <v xml:space="preserve"> </v>
      </c>
      <c r="M151" s="2" t="str">
        <f t="shared" si="12"/>
        <v xml:space="preserve"> </v>
      </c>
    </row>
    <row r="152" spans="1:13">
      <c r="A152" s="38" t="str">
        <f t="shared" si="10"/>
        <v xml:space="preserve"> </v>
      </c>
      <c r="D152" s="37"/>
      <c r="E152" s="37"/>
      <c r="J152" s="17">
        <f t="shared" si="13"/>
        <v>0</v>
      </c>
      <c r="K152" s="2" t="str">
        <f t="shared" si="14"/>
        <v xml:space="preserve"> </v>
      </c>
      <c r="L152" s="2" t="str">
        <f t="shared" si="11"/>
        <v xml:space="preserve"> </v>
      </c>
      <c r="M152" s="2" t="str">
        <f t="shared" si="12"/>
        <v xml:space="preserve"> </v>
      </c>
    </row>
    <row r="153" spans="1:13">
      <c r="A153" s="38" t="str">
        <f t="shared" si="10"/>
        <v xml:space="preserve"> </v>
      </c>
      <c r="D153" s="37"/>
      <c r="E153" s="37"/>
      <c r="J153" s="17">
        <f t="shared" si="13"/>
        <v>0</v>
      </c>
      <c r="K153" s="2" t="str">
        <f t="shared" si="14"/>
        <v xml:space="preserve"> </v>
      </c>
      <c r="L153" s="2" t="str">
        <f t="shared" si="11"/>
        <v xml:space="preserve"> </v>
      </c>
      <c r="M153" s="2" t="str">
        <f t="shared" si="12"/>
        <v xml:space="preserve"> </v>
      </c>
    </row>
    <row r="154" spans="1:13">
      <c r="A154" s="38" t="str">
        <f t="shared" si="10"/>
        <v xml:space="preserve"> </v>
      </c>
      <c r="D154" s="37"/>
      <c r="E154" s="37"/>
      <c r="J154" s="17">
        <f t="shared" si="13"/>
        <v>0</v>
      </c>
      <c r="K154" s="2" t="str">
        <f t="shared" si="14"/>
        <v xml:space="preserve"> </v>
      </c>
      <c r="L154" s="2" t="str">
        <f t="shared" si="11"/>
        <v xml:space="preserve"> </v>
      </c>
      <c r="M154" s="2" t="str">
        <f t="shared" si="12"/>
        <v xml:space="preserve"> </v>
      </c>
    </row>
    <row r="155" spans="1:13">
      <c r="A155" s="38" t="str">
        <f t="shared" si="10"/>
        <v xml:space="preserve"> </v>
      </c>
      <c r="D155" s="37"/>
      <c r="E155" s="37"/>
      <c r="J155" s="17">
        <f t="shared" si="13"/>
        <v>0</v>
      </c>
      <c r="K155" s="2" t="str">
        <f t="shared" si="14"/>
        <v xml:space="preserve"> </v>
      </c>
      <c r="L155" s="2" t="str">
        <f t="shared" si="11"/>
        <v xml:space="preserve"> </v>
      </c>
      <c r="M155" s="2" t="str">
        <f t="shared" si="12"/>
        <v xml:space="preserve"> </v>
      </c>
    </row>
    <row r="156" spans="1:13">
      <c r="A156" s="38" t="str">
        <f t="shared" si="10"/>
        <v xml:space="preserve"> </v>
      </c>
      <c r="D156" s="37"/>
      <c r="E156" s="37"/>
      <c r="J156" s="17">
        <f t="shared" si="13"/>
        <v>0</v>
      </c>
      <c r="K156" s="2" t="str">
        <f t="shared" si="14"/>
        <v xml:space="preserve"> </v>
      </c>
      <c r="L156" s="2" t="str">
        <f t="shared" si="11"/>
        <v xml:space="preserve"> </v>
      </c>
      <c r="M156" s="2" t="str">
        <f t="shared" si="12"/>
        <v xml:space="preserve"> </v>
      </c>
    </row>
    <row r="157" spans="1:13">
      <c r="A157" s="38" t="str">
        <f t="shared" si="10"/>
        <v xml:space="preserve"> </v>
      </c>
      <c r="D157" s="37"/>
      <c r="E157" s="37"/>
      <c r="J157" s="17">
        <f t="shared" si="13"/>
        <v>0</v>
      </c>
      <c r="K157" s="2" t="str">
        <f t="shared" si="14"/>
        <v xml:space="preserve"> </v>
      </c>
      <c r="L157" s="2" t="str">
        <f t="shared" si="11"/>
        <v xml:space="preserve"> </v>
      </c>
      <c r="M157" s="2" t="str">
        <f t="shared" si="12"/>
        <v xml:space="preserve"> </v>
      </c>
    </row>
    <row r="158" spans="1:13">
      <c r="A158" s="38" t="str">
        <f t="shared" si="10"/>
        <v xml:space="preserve"> </v>
      </c>
      <c r="D158" s="37"/>
      <c r="E158" s="37"/>
      <c r="J158" s="17">
        <f t="shared" si="13"/>
        <v>0</v>
      </c>
      <c r="K158" s="2" t="str">
        <f t="shared" si="14"/>
        <v xml:space="preserve"> </v>
      </c>
      <c r="L158" s="2" t="str">
        <f t="shared" si="11"/>
        <v xml:space="preserve"> </v>
      </c>
      <c r="M158" s="2" t="str">
        <f t="shared" si="12"/>
        <v xml:space="preserve"> </v>
      </c>
    </row>
    <row r="159" spans="1:13">
      <c r="A159" s="38" t="str">
        <f t="shared" si="10"/>
        <v xml:space="preserve"> </v>
      </c>
      <c r="D159" s="37"/>
      <c r="E159" s="37"/>
      <c r="J159" s="17">
        <f t="shared" si="13"/>
        <v>0</v>
      </c>
      <c r="K159" s="2" t="str">
        <f t="shared" si="14"/>
        <v xml:space="preserve"> </v>
      </c>
      <c r="L159" s="2" t="str">
        <f t="shared" si="11"/>
        <v xml:space="preserve"> </v>
      </c>
      <c r="M159" s="2" t="str">
        <f t="shared" si="12"/>
        <v xml:space="preserve"> </v>
      </c>
    </row>
    <row r="160" spans="1:13">
      <c r="A160" s="38" t="str">
        <f t="shared" si="10"/>
        <v xml:space="preserve"> </v>
      </c>
      <c r="D160" s="37"/>
      <c r="E160" s="37"/>
      <c r="J160" s="17">
        <f t="shared" si="13"/>
        <v>0</v>
      </c>
      <c r="K160" s="2" t="str">
        <f t="shared" si="14"/>
        <v xml:space="preserve"> </v>
      </c>
      <c r="L160" s="2" t="str">
        <f t="shared" si="11"/>
        <v xml:space="preserve"> </v>
      </c>
      <c r="M160" s="2" t="str">
        <f t="shared" si="12"/>
        <v xml:space="preserve"> </v>
      </c>
    </row>
    <row r="161" spans="1:13">
      <c r="A161" s="38" t="str">
        <f t="shared" si="10"/>
        <v xml:space="preserve"> </v>
      </c>
      <c r="D161" s="37"/>
      <c r="E161" s="37"/>
      <c r="J161" s="17">
        <f t="shared" si="13"/>
        <v>0</v>
      </c>
      <c r="K161" s="2" t="str">
        <f t="shared" si="14"/>
        <v xml:space="preserve"> </v>
      </c>
      <c r="L161" s="2" t="str">
        <f t="shared" si="11"/>
        <v xml:space="preserve"> </v>
      </c>
      <c r="M161" s="2" t="str">
        <f t="shared" si="12"/>
        <v xml:space="preserve"> </v>
      </c>
    </row>
    <row r="162" spans="1:13">
      <c r="A162" s="38" t="str">
        <f t="shared" si="10"/>
        <v xml:space="preserve"> </v>
      </c>
      <c r="D162" s="37"/>
      <c r="E162" s="37"/>
      <c r="J162" s="17">
        <f t="shared" si="13"/>
        <v>0</v>
      </c>
      <c r="K162" s="2" t="str">
        <f t="shared" si="14"/>
        <v xml:space="preserve"> </v>
      </c>
      <c r="L162" s="2" t="str">
        <f t="shared" si="11"/>
        <v xml:space="preserve"> </v>
      </c>
      <c r="M162" s="2" t="str">
        <f t="shared" si="12"/>
        <v xml:space="preserve"> </v>
      </c>
    </row>
    <row r="163" spans="1:13">
      <c r="A163" s="38" t="str">
        <f t="shared" si="10"/>
        <v xml:space="preserve"> </v>
      </c>
      <c r="D163" s="37"/>
      <c r="E163" s="37"/>
      <c r="J163" s="17">
        <f t="shared" si="13"/>
        <v>0</v>
      </c>
      <c r="K163" s="2" t="str">
        <f t="shared" si="14"/>
        <v xml:space="preserve"> </v>
      </c>
      <c r="L163" s="2" t="str">
        <f t="shared" si="11"/>
        <v xml:space="preserve"> </v>
      </c>
      <c r="M163" s="2" t="str">
        <f t="shared" si="12"/>
        <v xml:space="preserve"> </v>
      </c>
    </row>
    <row r="164" spans="1:13">
      <c r="A164" s="38" t="str">
        <f t="shared" si="10"/>
        <v xml:space="preserve"> </v>
      </c>
      <c r="D164" s="37"/>
      <c r="E164" s="37"/>
      <c r="J164" s="17">
        <f t="shared" si="13"/>
        <v>0</v>
      </c>
      <c r="K164" s="2" t="str">
        <f t="shared" si="14"/>
        <v xml:space="preserve"> </v>
      </c>
      <c r="L164" s="2" t="str">
        <f t="shared" si="11"/>
        <v xml:space="preserve"> </v>
      </c>
      <c r="M164" s="2" t="str">
        <f t="shared" si="12"/>
        <v xml:space="preserve"> </v>
      </c>
    </row>
    <row r="165" spans="1:13">
      <c r="A165" s="38" t="str">
        <f t="shared" si="10"/>
        <v xml:space="preserve"> </v>
      </c>
      <c r="D165" s="37"/>
      <c r="E165" s="37"/>
      <c r="J165" s="17">
        <f t="shared" si="13"/>
        <v>0</v>
      </c>
      <c r="K165" s="2" t="str">
        <f t="shared" si="14"/>
        <v xml:space="preserve"> </v>
      </c>
      <c r="L165" s="2" t="str">
        <f t="shared" si="11"/>
        <v xml:space="preserve"> </v>
      </c>
      <c r="M165" s="2" t="str">
        <f t="shared" si="12"/>
        <v xml:space="preserve"> </v>
      </c>
    </row>
    <row r="166" spans="1:13">
      <c r="A166" s="38" t="str">
        <f t="shared" si="10"/>
        <v xml:space="preserve"> </v>
      </c>
      <c r="D166" s="37"/>
      <c r="E166" s="37"/>
      <c r="J166" s="17">
        <f t="shared" si="13"/>
        <v>0</v>
      </c>
      <c r="K166" s="2" t="str">
        <f t="shared" si="14"/>
        <v xml:space="preserve"> </v>
      </c>
      <c r="L166" s="2" t="str">
        <f t="shared" si="11"/>
        <v xml:space="preserve"> </v>
      </c>
      <c r="M166" s="2" t="str">
        <f t="shared" si="12"/>
        <v xml:space="preserve"> </v>
      </c>
    </row>
    <row r="167" spans="1:13">
      <c r="A167" s="38" t="str">
        <f t="shared" si="10"/>
        <v xml:space="preserve"> </v>
      </c>
      <c r="D167" s="37"/>
      <c r="E167" s="37"/>
      <c r="J167" s="17">
        <f t="shared" si="13"/>
        <v>0</v>
      </c>
      <c r="K167" s="2" t="str">
        <f t="shared" si="14"/>
        <v xml:space="preserve"> </v>
      </c>
      <c r="L167" s="2" t="str">
        <f t="shared" si="11"/>
        <v xml:space="preserve"> </v>
      </c>
      <c r="M167" s="2" t="str">
        <f t="shared" si="12"/>
        <v xml:space="preserve"> </v>
      </c>
    </row>
    <row r="168" spans="1:13">
      <c r="A168" s="38" t="str">
        <f t="shared" si="10"/>
        <v xml:space="preserve"> </v>
      </c>
      <c r="D168" s="37"/>
      <c r="E168" s="37"/>
      <c r="J168" s="17">
        <f t="shared" si="13"/>
        <v>0</v>
      </c>
      <c r="K168" s="2" t="str">
        <f t="shared" si="14"/>
        <v xml:space="preserve"> </v>
      </c>
      <c r="L168" s="2" t="str">
        <f t="shared" si="11"/>
        <v xml:space="preserve"> </v>
      </c>
      <c r="M168" s="2" t="str">
        <f t="shared" si="12"/>
        <v xml:space="preserve"> </v>
      </c>
    </row>
    <row r="169" spans="1:13">
      <c r="A169" s="38" t="str">
        <f t="shared" si="10"/>
        <v xml:space="preserve"> </v>
      </c>
      <c r="D169" s="37"/>
      <c r="E169" s="37"/>
      <c r="J169" s="17">
        <f t="shared" si="13"/>
        <v>0</v>
      </c>
      <c r="K169" s="2" t="str">
        <f t="shared" si="14"/>
        <v xml:space="preserve"> </v>
      </c>
      <c r="L169" s="2" t="str">
        <f t="shared" si="11"/>
        <v xml:space="preserve"> </v>
      </c>
      <c r="M169" s="2" t="str">
        <f t="shared" si="12"/>
        <v xml:space="preserve"> </v>
      </c>
    </row>
    <row r="170" spans="1:13">
      <c r="A170" s="38" t="str">
        <f t="shared" si="10"/>
        <v xml:space="preserve"> </v>
      </c>
      <c r="D170" s="37"/>
      <c r="E170" s="37"/>
      <c r="J170" s="17">
        <f t="shared" si="13"/>
        <v>0</v>
      </c>
      <c r="K170" s="2" t="str">
        <f t="shared" si="14"/>
        <v xml:space="preserve"> </v>
      </c>
      <c r="L170" s="2" t="str">
        <f t="shared" si="11"/>
        <v xml:space="preserve"> </v>
      </c>
      <c r="M170" s="2" t="str">
        <f t="shared" si="12"/>
        <v xml:space="preserve"> </v>
      </c>
    </row>
    <row r="171" spans="1:13">
      <c r="A171" s="38" t="str">
        <f t="shared" si="10"/>
        <v xml:space="preserve"> </v>
      </c>
      <c r="D171" s="37"/>
      <c r="E171" s="37"/>
      <c r="J171" s="17">
        <f t="shared" si="13"/>
        <v>0</v>
      </c>
      <c r="K171" s="2" t="str">
        <f t="shared" si="14"/>
        <v xml:space="preserve"> </v>
      </c>
      <c r="L171" s="2" t="str">
        <f t="shared" si="11"/>
        <v xml:space="preserve"> </v>
      </c>
      <c r="M171" s="2" t="str">
        <f t="shared" si="12"/>
        <v xml:space="preserve"> </v>
      </c>
    </row>
    <row r="172" spans="1:13">
      <c r="A172" s="38" t="str">
        <f t="shared" si="10"/>
        <v xml:space="preserve"> </v>
      </c>
      <c r="D172" s="37"/>
      <c r="E172" s="37"/>
      <c r="J172" s="17">
        <f t="shared" si="13"/>
        <v>0</v>
      </c>
      <c r="K172" s="2" t="str">
        <f t="shared" si="14"/>
        <v xml:space="preserve"> </v>
      </c>
      <c r="L172" s="2" t="str">
        <f t="shared" si="11"/>
        <v xml:space="preserve"> </v>
      </c>
      <c r="M172" s="2" t="str">
        <f t="shared" si="12"/>
        <v xml:space="preserve"> </v>
      </c>
    </row>
    <row r="173" spans="1:13">
      <c r="A173" s="38" t="str">
        <f t="shared" si="10"/>
        <v xml:space="preserve"> </v>
      </c>
      <c r="D173" s="37"/>
      <c r="E173" s="37"/>
      <c r="J173" s="17">
        <f t="shared" si="13"/>
        <v>0</v>
      </c>
      <c r="K173" s="2" t="str">
        <f t="shared" si="14"/>
        <v xml:space="preserve"> </v>
      </c>
      <c r="L173" s="2" t="str">
        <f t="shared" si="11"/>
        <v xml:space="preserve"> </v>
      </c>
      <c r="M173" s="2" t="str">
        <f t="shared" si="12"/>
        <v xml:space="preserve"> </v>
      </c>
    </row>
    <row r="174" spans="1:13">
      <c r="A174" s="38" t="str">
        <f t="shared" si="10"/>
        <v xml:space="preserve"> </v>
      </c>
      <c r="D174" s="37"/>
      <c r="E174" s="37"/>
      <c r="J174" s="17">
        <f t="shared" si="13"/>
        <v>0</v>
      </c>
      <c r="K174" s="2" t="str">
        <f t="shared" si="14"/>
        <v xml:space="preserve"> </v>
      </c>
      <c r="L174" s="2" t="str">
        <f t="shared" si="11"/>
        <v xml:space="preserve"> </v>
      </c>
      <c r="M174" s="2" t="str">
        <f t="shared" si="12"/>
        <v xml:space="preserve"> </v>
      </c>
    </row>
    <row r="175" spans="1:13">
      <c r="A175" s="38" t="str">
        <f t="shared" si="10"/>
        <v xml:space="preserve"> </v>
      </c>
      <c r="D175" s="37"/>
      <c r="E175" s="37"/>
      <c r="J175" s="17">
        <f t="shared" si="13"/>
        <v>0</v>
      </c>
      <c r="K175" s="2" t="str">
        <f t="shared" si="14"/>
        <v xml:space="preserve"> </v>
      </c>
      <c r="L175" s="2" t="str">
        <f t="shared" si="11"/>
        <v xml:space="preserve"> </v>
      </c>
      <c r="M175" s="2" t="str">
        <f t="shared" si="12"/>
        <v xml:space="preserve"> </v>
      </c>
    </row>
    <row r="176" spans="1:13">
      <c r="A176" s="38" t="str">
        <f t="shared" si="10"/>
        <v xml:space="preserve"> </v>
      </c>
      <c r="D176" s="37"/>
      <c r="E176" s="37"/>
      <c r="J176" s="17">
        <f t="shared" si="13"/>
        <v>0</v>
      </c>
      <c r="K176" s="2" t="str">
        <f t="shared" si="14"/>
        <v xml:space="preserve"> </v>
      </c>
      <c r="L176" s="2" t="str">
        <f t="shared" si="11"/>
        <v xml:space="preserve"> </v>
      </c>
      <c r="M176" s="2" t="str">
        <f t="shared" si="12"/>
        <v xml:space="preserve"> </v>
      </c>
    </row>
    <row r="177" spans="1:13">
      <c r="A177" s="38" t="str">
        <f t="shared" si="10"/>
        <v xml:space="preserve"> </v>
      </c>
      <c r="D177" s="37"/>
      <c r="E177" s="37"/>
      <c r="J177" s="17">
        <f t="shared" si="13"/>
        <v>0</v>
      </c>
      <c r="K177" s="2" t="str">
        <f t="shared" si="14"/>
        <v xml:space="preserve"> </v>
      </c>
      <c r="L177" s="2" t="str">
        <f t="shared" si="11"/>
        <v xml:space="preserve"> </v>
      </c>
      <c r="M177" s="2" t="str">
        <f t="shared" si="12"/>
        <v xml:space="preserve"> </v>
      </c>
    </row>
    <row r="178" spans="1:13">
      <c r="A178" s="38" t="str">
        <f t="shared" si="10"/>
        <v xml:space="preserve"> </v>
      </c>
      <c r="D178" s="37"/>
      <c r="E178" s="37"/>
      <c r="J178" s="17">
        <f t="shared" si="13"/>
        <v>0</v>
      </c>
      <c r="K178" s="2" t="str">
        <f t="shared" si="14"/>
        <v xml:space="preserve"> </v>
      </c>
      <c r="L178" s="2" t="str">
        <f t="shared" si="11"/>
        <v xml:space="preserve"> </v>
      </c>
      <c r="M178" s="2" t="str">
        <f t="shared" si="12"/>
        <v xml:space="preserve"> </v>
      </c>
    </row>
    <row r="179" spans="1:13">
      <c r="A179" s="38" t="str">
        <f t="shared" si="10"/>
        <v xml:space="preserve"> </v>
      </c>
      <c r="D179" s="37"/>
      <c r="E179" s="37"/>
      <c r="J179" s="17">
        <f t="shared" si="13"/>
        <v>0</v>
      </c>
      <c r="K179" s="2" t="str">
        <f t="shared" si="14"/>
        <v xml:space="preserve"> </v>
      </c>
      <c r="L179" s="2" t="str">
        <f t="shared" si="11"/>
        <v xml:space="preserve"> </v>
      </c>
      <c r="M179" s="2" t="str">
        <f t="shared" si="12"/>
        <v xml:space="preserve"> </v>
      </c>
    </row>
    <row r="180" spans="1:13">
      <c r="A180" s="38" t="str">
        <f t="shared" si="10"/>
        <v xml:space="preserve"> </v>
      </c>
      <c r="D180" s="37"/>
      <c r="E180" s="37"/>
      <c r="J180" s="17">
        <f t="shared" si="13"/>
        <v>0</v>
      </c>
      <c r="K180" s="2" t="str">
        <f t="shared" si="14"/>
        <v xml:space="preserve"> </v>
      </c>
      <c r="L180" s="2" t="str">
        <f t="shared" si="11"/>
        <v xml:space="preserve"> </v>
      </c>
      <c r="M180" s="2" t="str">
        <f t="shared" si="12"/>
        <v xml:space="preserve"> </v>
      </c>
    </row>
    <row r="181" spans="1:13">
      <c r="A181" s="38" t="str">
        <f t="shared" si="10"/>
        <v xml:space="preserve"> </v>
      </c>
      <c r="D181" s="37"/>
      <c r="E181" s="37"/>
      <c r="J181" s="17">
        <f t="shared" si="13"/>
        <v>0</v>
      </c>
      <c r="K181" s="2" t="str">
        <f t="shared" si="14"/>
        <v xml:space="preserve"> </v>
      </c>
      <c r="L181" s="2" t="str">
        <f t="shared" si="11"/>
        <v xml:space="preserve"> </v>
      </c>
      <c r="M181" s="2" t="str">
        <f t="shared" si="12"/>
        <v xml:space="preserve"> </v>
      </c>
    </row>
    <row r="182" spans="1:13">
      <c r="A182" s="38" t="str">
        <f t="shared" si="10"/>
        <v xml:space="preserve"> </v>
      </c>
      <c r="D182" s="37"/>
      <c r="E182" s="37"/>
      <c r="J182" s="17">
        <f t="shared" si="13"/>
        <v>0</v>
      </c>
      <c r="K182" s="2" t="str">
        <f t="shared" si="14"/>
        <v xml:space="preserve"> </v>
      </c>
      <c r="L182" s="2" t="str">
        <f t="shared" si="11"/>
        <v xml:space="preserve"> </v>
      </c>
      <c r="M182" s="2" t="str">
        <f t="shared" si="12"/>
        <v xml:space="preserve"> </v>
      </c>
    </row>
    <row r="183" spans="1:13">
      <c r="A183" s="38" t="str">
        <f t="shared" si="10"/>
        <v xml:space="preserve"> </v>
      </c>
      <c r="D183" s="37"/>
      <c r="E183" s="37"/>
      <c r="J183" s="17">
        <f t="shared" si="13"/>
        <v>0</v>
      </c>
      <c r="K183" s="2" t="str">
        <f t="shared" si="14"/>
        <v xml:space="preserve"> </v>
      </c>
      <c r="L183" s="2" t="str">
        <f t="shared" si="11"/>
        <v xml:space="preserve"> </v>
      </c>
      <c r="M183" s="2" t="str">
        <f t="shared" si="12"/>
        <v xml:space="preserve"> </v>
      </c>
    </row>
    <row r="184" spans="1:13">
      <c r="A184" s="38" t="str">
        <f t="shared" si="10"/>
        <v xml:space="preserve"> </v>
      </c>
      <c r="D184" s="37"/>
      <c r="E184" s="37"/>
      <c r="J184" s="17">
        <f t="shared" si="13"/>
        <v>0</v>
      </c>
      <c r="K184" s="2" t="str">
        <f t="shared" si="14"/>
        <v xml:space="preserve"> </v>
      </c>
      <c r="L184" s="2" t="str">
        <f t="shared" si="11"/>
        <v xml:space="preserve"> </v>
      </c>
      <c r="M184" s="2" t="str">
        <f t="shared" si="12"/>
        <v xml:space="preserve"> </v>
      </c>
    </row>
    <row r="185" spans="1:13">
      <c r="A185" s="38" t="str">
        <f t="shared" si="10"/>
        <v xml:space="preserve"> </v>
      </c>
      <c r="D185" s="37"/>
      <c r="E185" s="37"/>
      <c r="J185" s="17">
        <f t="shared" si="13"/>
        <v>0</v>
      </c>
      <c r="K185" s="2" t="str">
        <f t="shared" si="14"/>
        <v xml:space="preserve"> </v>
      </c>
      <c r="L185" s="2" t="str">
        <f t="shared" si="11"/>
        <v xml:space="preserve"> </v>
      </c>
      <c r="M185" s="2" t="str">
        <f t="shared" si="12"/>
        <v xml:space="preserve"> </v>
      </c>
    </row>
    <row r="186" spans="1:13">
      <c r="A186" s="38" t="str">
        <f t="shared" si="10"/>
        <v xml:space="preserve"> </v>
      </c>
      <c r="D186" s="37"/>
      <c r="E186" s="37"/>
      <c r="J186" s="17">
        <f t="shared" si="13"/>
        <v>0</v>
      </c>
      <c r="K186" s="2" t="str">
        <f t="shared" si="14"/>
        <v xml:space="preserve"> </v>
      </c>
      <c r="L186" s="2" t="str">
        <f t="shared" si="11"/>
        <v xml:space="preserve"> </v>
      </c>
      <c r="M186" s="2" t="str">
        <f t="shared" si="12"/>
        <v xml:space="preserve"> </v>
      </c>
    </row>
    <row r="187" spans="1:13">
      <c r="A187" s="38" t="str">
        <f t="shared" si="10"/>
        <v xml:space="preserve"> </v>
      </c>
      <c r="D187" s="37"/>
      <c r="E187" s="37"/>
      <c r="J187" s="17">
        <f t="shared" si="13"/>
        <v>0</v>
      </c>
      <c r="K187" s="2" t="str">
        <f t="shared" si="14"/>
        <v xml:space="preserve"> </v>
      </c>
      <c r="L187" s="2" t="str">
        <f t="shared" si="11"/>
        <v xml:space="preserve"> </v>
      </c>
      <c r="M187" s="2" t="str">
        <f t="shared" si="12"/>
        <v xml:space="preserve"> </v>
      </c>
    </row>
    <row r="188" spans="1:13">
      <c r="A188" s="38" t="str">
        <f t="shared" si="10"/>
        <v xml:space="preserve"> </v>
      </c>
      <c r="D188" s="37"/>
      <c r="E188" s="37"/>
      <c r="J188" s="17">
        <f t="shared" si="13"/>
        <v>0</v>
      </c>
      <c r="K188" s="2" t="str">
        <f t="shared" si="14"/>
        <v xml:space="preserve"> </v>
      </c>
      <c r="L188" s="2" t="str">
        <f t="shared" si="11"/>
        <v xml:space="preserve"> </v>
      </c>
      <c r="M188" s="2" t="str">
        <f t="shared" si="12"/>
        <v xml:space="preserve"> </v>
      </c>
    </row>
    <row r="189" spans="1:13">
      <c r="A189" s="38" t="str">
        <f t="shared" si="10"/>
        <v xml:space="preserve"> </v>
      </c>
      <c r="D189" s="37"/>
      <c r="E189" s="37"/>
      <c r="J189" s="17">
        <f t="shared" si="13"/>
        <v>0</v>
      </c>
      <c r="K189" s="2" t="str">
        <f t="shared" si="14"/>
        <v xml:space="preserve"> </v>
      </c>
      <c r="L189" s="2" t="str">
        <f t="shared" si="11"/>
        <v xml:space="preserve"> </v>
      </c>
      <c r="M189" s="2" t="str">
        <f t="shared" si="12"/>
        <v xml:space="preserve"> </v>
      </c>
    </row>
    <row r="190" spans="1:13">
      <c r="A190" s="38" t="str">
        <f t="shared" si="10"/>
        <v xml:space="preserve"> </v>
      </c>
      <c r="D190" s="37"/>
      <c r="E190" s="37"/>
      <c r="J190" s="17">
        <f t="shared" si="13"/>
        <v>0</v>
      </c>
      <c r="K190" s="2" t="str">
        <f t="shared" si="14"/>
        <v xml:space="preserve"> </v>
      </c>
      <c r="L190" s="2" t="str">
        <f t="shared" si="11"/>
        <v xml:space="preserve"> </v>
      </c>
      <c r="M190" s="2" t="str">
        <f t="shared" si="12"/>
        <v xml:space="preserve"> </v>
      </c>
    </row>
    <row r="191" spans="1:13">
      <c r="A191" s="38" t="str">
        <f t="shared" si="10"/>
        <v xml:space="preserve"> </v>
      </c>
      <c r="D191" s="37"/>
      <c r="E191" s="37"/>
      <c r="J191" s="17">
        <f t="shared" si="13"/>
        <v>0</v>
      </c>
      <c r="K191" s="2" t="str">
        <f t="shared" si="14"/>
        <v xml:space="preserve"> </v>
      </c>
      <c r="L191" s="2" t="str">
        <f t="shared" si="11"/>
        <v xml:space="preserve"> </v>
      </c>
      <c r="M191" s="2" t="str">
        <f t="shared" si="12"/>
        <v xml:space="preserve"> </v>
      </c>
    </row>
    <row r="192" spans="1:13">
      <c r="A192" s="38" t="str">
        <f t="shared" si="10"/>
        <v xml:space="preserve"> </v>
      </c>
      <c r="D192" s="37"/>
      <c r="E192" s="37"/>
      <c r="J192" s="17">
        <f t="shared" si="13"/>
        <v>0</v>
      </c>
      <c r="K192" s="2" t="str">
        <f t="shared" si="14"/>
        <v xml:space="preserve"> </v>
      </c>
      <c r="L192" s="2" t="str">
        <f t="shared" si="11"/>
        <v xml:space="preserve"> </v>
      </c>
      <c r="M192" s="2" t="str">
        <f t="shared" si="12"/>
        <v xml:space="preserve"> </v>
      </c>
    </row>
    <row r="193" spans="1:13">
      <c r="A193" s="38" t="str">
        <f t="shared" si="10"/>
        <v xml:space="preserve"> </v>
      </c>
      <c r="D193" s="37"/>
      <c r="E193" s="37"/>
      <c r="J193" s="17">
        <f t="shared" si="13"/>
        <v>0</v>
      </c>
      <c r="K193" s="2" t="str">
        <f t="shared" si="14"/>
        <v xml:space="preserve"> </v>
      </c>
      <c r="L193" s="2" t="str">
        <f t="shared" si="11"/>
        <v xml:space="preserve"> </v>
      </c>
      <c r="M193" s="2" t="str">
        <f t="shared" si="12"/>
        <v xml:space="preserve"> </v>
      </c>
    </row>
    <row r="194" spans="1:13">
      <c r="A194" s="38" t="str">
        <f t="shared" si="10"/>
        <v xml:space="preserve"> </v>
      </c>
      <c r="D194" s="37"/>
      <c r="E194" s="37"/>
      <c r="J194" s="17">
        <f t="shared" si="13"/>
        <v>0</v>
      </c>
      <c r="K194" s="2" t="str">
        <f t="shared" si="14"/>
        <v xml:space="preserve"> </v>
      </c>
      <c r="L194" s="2" t="str">
        <f t="shared" si="11"/>
        <v xml:space="preserve"> </v>
      </c>
      <c r="M194" s="2" t="str">
        <f t="shared" si="12"/>
        <v xml:space="preserve"> </v>
      </c>
    </row>
    <row r="195" spans="1:13">
      <c r="A195" s="38" t="str">
        <f t="shared" si="10"/>
        <v xml:space="preserve"> </v>
      </c>
      <c r="D195" s="37"/>
      <c r="E195" s="37"/>
      <c r="J195" s="17">
        <f t="shared" si="13"/>
        <v>0</v>
      </c>
      <c r="K195" s="2" t="str">
        <f t="shared" si="14"/>
        <v xml:space="preserve"> </v>
      </c>
      <c r="L195" s="2" t="str">
        <f t="shared" si="11"/>
        <v xml:space="preserve"> </v>
      </c>
      <c r="M195" s="2" t="str">
        <f t="shared" si="12"/>
        <v xml:space="preserve"> </v>
      </c>
    </row>
    <row r="196" spans="1:13">
      <c r="A196" s="38" t="str">
        <f t="shared" si="10"/>
        <v xml:space="preserve"> </v>
      </c>
      <c r="D196" s="37"/>
      <c r="E196" s="37"/>
      <c r="J196" s="17">
        <f t="shared" si="13"/>
        <v>0</v>
      </c>
      <c r="K196" s="2" t="str">
        <f t="shared" si="14"/>
        <v xml:space="preserve"> </v>
      </c>
      <c r="L196" s="2" t="str">
        <f t="shared" si="11"/>
        <v xml:space="preserve"> </v>
      </c>
      <c r="M196" s="2" t="str">
        <f t="shared" si="12"/>
        <v xml:space="preserve"> </v>
      </c>
    </row>
    <row r="197" spans="1:13">
      <c r="A197" s="38" t="str">
        <f t="shared" si="10"/>
        <v xml:space="preserve"> </v>
      </c>
      <c r="D197" s="37"/>
      <c r="E197" s="37"/>
      <c r="J197" s="17">
        <f t="shared" si="13"/>
        <v>0</v>
      </c>
      <c r="K197" s="2" t="str">
        <f t="shared" si="14"/>
        <v xml:space="preserve"> </v>
      </c>
      <c r="L197" s="2" t="str">
        <f t="shared" si="11"/>
        <v xml:space="preserve"> </v>
      </c>
      <c r="M197" s="2" t="str">
        <f t="shared" si="12"/>
        <v xml:space="preserve"> </v>
      </c>
    </row>
    <row r="198" spans="1:13">
      <c r="A198" s="38" t="str">
        <f t="shared" si="10"/>
        <v xml:space="preserve"> </v>
      </c>
      <c r="D198" s="37"/>
      <c r="E198" s="37"/>
      <c r="J198" s="17">
        <f t="shared" si="13"/>
        <v>0</v>
      </c>
      <c r="K198" s="2" t="str">
        <f t="shared" si="14"/>
        <v xml:space="preserve"> </v>
      </c>
      <c r="L198" s="2" t="str">
        <f t="shared" si="11"/>
        <v xml:space="preserve"> </v>
      </c>
      <c r="M198" s="2" t="str">
        <f t="shared" si="12"/>
        <v xml:space="preserve"> </v>
      </c>
    </row>
    <row r="199" spans="1:13">
      <c r="A199" s="38" t="str">
        <f t="shared" si="10"/>
        <v xml:space="preserve"> </v>
      </c>
      <c r="D199" s="37"/>
      <c r="E199" s="37"/>
      <c r="J199" s="17">
        <f t="shared" si="13"/>
        <v>0</v>
      </c>
      <c r="K199" s="2" t="str">
        <f t="shared" si="14"/>
        <v xml:space="preserve"> </v>
      </c>
      <c r="L199" s="2" t="str">
        <f t="shared" si="11"/>
        <v xml:space="preserve"> </v>
      </c>
      <c r="M199" s="2" t="str">
        <f t="shared" si="12"/>
        <v xml:space="preserve"> </v>
      </c>
    </row>
    <row r="200" spans="1:13">
      <c r="A200" s="38" t="str">
        <f t="shared" si="10"/>
        <v xml:space="preserve"> </v>
      </c>
      <c r="D200" s="37"/>
      <c r="E200" s="37"/>
      <c r="J200" s="17">
        <f t="shared" si="13"/>
        <v>0</v>
      </c>
      <c r="K200" s="2" t="str">
        <f t="shared" si="14"/>
        <v xml:space="preserve"> </v>
      </c>
      <c r="L200" s="2" t="str">
        <f t="shared" si="11"/>
        <v xml:space="preserve"> </v>
      </c>
      <c r="M200" s="2" t="str">
        <f t="shared" si="12"/>
        <v xml:space="preserve"> </v>
      </c>
    </row>
    <row r="201" spans="1:13">
      <c r="A201" s="38" t="str">
        <f t="shared" si="10"/>
        <v xml:space="preserve"> </v>
      </c>
      <c r="D201" s="37"/>
      <c r="E201" s="37"/>
      <c r="J201" s="17">
        <f t="shared" si="13"/>
        <v>0</v>
      </c>
      <c r="K201" s="2" t="str">
        <f t="shared" si="14"/>
        <v xml:space="preserve"> </v>
      </c>
      <c r="L201" s="2" t="str">
        <f t="shared" si="11"/>
        <v xml:space="preserve"> </v>
      </c>
      <c r="M201" s="2" t="str">
        <f t="shared" si="12"/>
        <v xml:space="preserve"> </v>
      </c>
    </row>
    <row r="202" spans="1:13">
      <c r="A202" s="38" t="str">
        <f t="shared" si="10"/>
        <v xml:space="preserve"> </v>
      </c>
      <c r="D202" s="37"/>
      <c r="E202" s="37"/>
      <c r="J202" s="17">
        <f t="shared" si="13"/>
        <v>0</v>
      </c>
      <c r="K202" s="2" t="str">
        <f t="shared" si="14"/>
        <v xml:space="preserve"> </v>
      </c>
      <c r="L202" s="2" t="str">
        <f t="shared" si="11"/>
        <v xml:space="preserve"> </v>
      </c>
      <c r="M202" s="2" t="str">
        <f t="shared" si="12"/>
        <v xml:space="preserve"> </v>
      </c>
    </row>
    <row r="203" spans="1:13">
      <c r="A203" s="38" t="str">
        <f t="shared" si="10"/>
        <v xml:space="preserve"> </v>
      </c>
      <c r="D203" s="37"/>
      <c r="E203" s="37"/>
      <c r="J203" s="17">
        <f t="shared" si="13"/>
        <v>0</v>
      </c>
      <c r="K203" s="2" t="str">
        <f t="shared" si="14"/>
        <v xml:space="preserve"> </v>
      </c>
      <c r="L203" s="2" t="str">
        <f t="shared" si="11"/>
        <v xml:space="preserve"> </v>
      </c>
      <c r="M203" s="2" t="str">
        <f t="shared" si="12"/>
        <v xml:space="preserve"> </v>
      </c>
    </row>
    <row r="204" spans="1:13">
      <c r="A204" s="38" t="str">
        <f t="shared" si="10"/>
        <v xml:space="preserve"> </v>
      </c>
      <c r="D204" s="37"/>
      <c r="E204" s="37"/>
      <c r="J204" s="17">
        <f t="shared" si="13"/>
        <v>0</v>
      </c>
      <c r="K204" s="2" t="str">
        <f t="shared" si="14"/>
        <v xml:space="preserve"> </v>
      </c>
      <c r="L204" s="2" t="str">
        <f t="shared" si="11"/>
        <v xml:space="preserve"> </v>
      </c>
      <c r="M204" s="2" t="str">
        <f t="shared" si="12"/>
        <v xml:space="preserve"> </v>
      </c>
    </row>
    <row r="205" spans="1:13">
      <c r="A205" s="38" t="str">
        <f t="shared" si="10"/>
        <v xml:space="preserve"> </v>
      </c>
      <c r="D205" s="37"/>
      <c r="E205" s="37"/>
      <c r="J205" s="17">
        <f t="shared" si="13"/>
        <v>0</v>
      </c>
      <c r="K205" s="2" t="str">
        <f t="shared" si="14"/>
        <v xml:space="preserve"> </v>
      </c>
      <c r="L205" s="2" t="str">
        <f t="shared" si="11"/>
        <v xml:space="preserve"> </v>
      </c>
      <c r="M205" s="2" t="str">
        <f t="shared" si="12"/>
        <v xml:space="preserve"> </v>
      </c>
    </row>
    <row r="206" spans="1:13">
      <c r="A206" s="38" t="str">
        <f t="shared" si="10"/>
        <v xml:space="preserve"> </v>
      </c>
      <c r="D206" s="37"/>
      <c r="E206" s="37"/>
      <c r="J206" s="17">
        <f t="shared" si="13"/>
        <v>0</v>
      </c>
      <c r="K206" s="2" t="str">
        <f t="shared" si="14"/>
        <v xml:space="preserve"> </v>
      </c>
      <c r="L206" s="2" t="str">
        <f t="shared" si="11"/>
        <v xml:space="preserve"> </v>
      </c>
      <c r="M206" s="2" t="str">
        <f t="shared" si="12"/>
        <v xml:space="preserve"> </v>
      </c>
    </row>
    <row r="207" spans="1:13">
      <c r="A207" s="38" t="str">
        <f t="shared" ref="A207:A270" si="15">IF(COUNTIF(K207:M207,"ERROR")&gt;0,"ERROR"," ")</f>
        <v xml:space="preserve"> </v>
      </c>
      <c r="D207" s="37"/>
      <c r="E207" s="37"/>
      <c r="J207" s="17">
        <f t="shared" si="13"/>
        <v>0</v>
      </c>
      <c r="K207" s="2" t="str">
        <f t="shared" si="14"/>
        <v xml:space="preserve"> </v>
      </c>
      <c r="L207" s="2" t="str">
        <f t="shared" ref="L207:L270" si="16">IF(D207=0," ",IF(COUNTIF(ProfitLoss2,D207)&gt;0," ","ERROR"))</f>
        <v xml:space="preserve"> </v>
      </c>
      <c r="M207" s="2" t="str">
        <f t="shared" ref="M207:M270" si="17">IF(E207=0," ",IF(COUNTIF(BalanceSheetA,E207)&gt;0," ","ERROR"))</f>
        <v xml:space="preserve"> </v>
      </c>
    </row>
    <row r="208" spans="1:13">
      <c r="A208" s="38" t="str">
        <f t="shared" si="15"/>
        <v xml:space="preserve"> </v>
      </c>
      <c r="D208" s="37"/>
      <c r="E208" s="37"/>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c r="A209" s="38" t="str">
        <f t="shared" si="15"/>
        <v xml:space="preserve"> </v>
      </c>
      <c r="D209" s="37"/>
      <c r="E209" s="37"/>
      <c r="J209" s="17">
        <f t="shared" si="18"/>
        <v>0</v>
      </c>
      <c r="K209" s="2" t="str">
        <f t="shared" si="19"/>
        <v xml:space="preserve"> </v>
      </c>
      <c r="L209" s="2" t="str">
        <f t="shared" si="16"/>
        <v xml:space="preserve"> </v>
      </c>
      <c r="M209" s="2" t="str">
        <f t="shared" si="17"/>
        <v xml:space="preserve"> </v>
      </c>
    </row>
    <row r="210" spans="1:13">
      <c r="A210" s="38" t="str">
        <f t="shared" si="15"/>
        <v xml:space="preserve"> </v>
      </c>
      <c r="D210" s="37"/>
      <c r="E210" s="37"/>
      <c r="J210" s="17">
        <f t="shared" si="18"/>
        <v>0</v>
      </c>
      <c r="K210" s="2" t="str">
        <f t="shared" si="19"/>
        <v xml:space="preserve"> </v>
      </c>
      <c r="L210" s="2" t="str">
        <f t="shared" si="16"/>
        <v xml:space="preserve"> </v>
      </c>
      <c r="M210" s="2" t="str">
        <f t="shared" si="17"/>
        <v xml:space="preserve"> </v>
      </c>
    </row>
    <row r="211" spans="1:13">
      <c r="A211" s="38" t="str">
        <f t="shared" si="15"/>
        <v xml:space="preserve"> </v>
      </c>
      <c r="D211" s="37"/>
      <c r="E211" s="37"/>
      <c r="J211" s="17">
        <f t="shared" si="18"/>
        <v>0</v>
      </c>
      <c r="K211" s="2" t="str">
        <f t="shared" si="19"/>
        <v xml:space="preserve"> </v>
      </c>
      <c r="L211" s="2" t="str">
        <f t="shared" si="16"/>
        <v xml:space="preserve"> </v>
      </c>
      <c r="M211" s="2" t="str">
        <f t="shared" si="17"/>
        <v xml:space="preserve"> </v>
      </c>
    </row>
    <row r="212" spans="1:13">
      <c r="A212" s="38" t="str">
        <f t="shared" si="15"/>
        <v xml:space="preserve"> </v>
      </c>
      <c r="D212" s="37"/>
      <c r="E212" s="37"/>
      <c r="J212" s="17">
        <f t="shared" si="18"/>
        <v>0</v>
      </c>
      <c r="K212" s="2" t="str">
        <f t="shared" si="19"/>
        <v xml:space="preserve"> </v>
      </c>
      <c r="L212" s="2" t="str">
        <f t="shared" si="16"/>
        <v xml:space="preserve"> </v>
      </c>
      <c r="M212" s="2" t="str">
        <f t="shared" si="17"/>
        <v xml:space="preserve"> </v>
      </c>
    </row>
    <row r="213" spans="1:13">
      <c r="A213" s="38" t="str">
        <f t="shared" si="15"/>
        <v xml:space="preserve"> </v>
      </c>
      <c r="D213" s="37"/>
      <c r="E213" s="37"/>
      <c r="J213" s="17">
        <f t="shared" si="18"/>
        <v>0</v>
      </c>
      <c r="K213" s="2" t="str">
        <f t="shared" si="19"/>
        <v xml:space="preserve"> </v>
      </c>
      <c r="L213" s="2" t="str">
        <f t="shared" si="16"/>
        <v xml:space="preserve"> </v>
      </c>
      <c r="M213" s="2" t="str">
        <f t="shared" si="17"/>
        <v xml:space="preserve"> </v>
      </c>
    </row>
    <row r="214" spans="1:13">
      <c r="A214" s="38" t="str">
        <f t="shared" si="15"/>
        <v xml:space="preserve"> </v>
      </c>
      <c r="D214" s="37"/>
      <c r="E214" s="37"/>
      <c r="J214" s="17">
        <f t="shared" si="18"/>
        <v>0</v>
      </c>
      <c r="K214" s="2" t="str">
        <f t="shared" si="19"/>
        <v xml:space="preserve"> </v>
      </c>
      <c r="L214" s="2" t="str">
        <f t="shared" si="16"/>
        <v xml:space="preserve"> </v>
      </c>
      <c r="M214" s="2" t="str">
        <f t="shared" si="17"/>
        <v xml:space="preserve"> </v>
      </c>
    </row>
    <row r="215" spans="1:13">
      <c r="A215" s="38" t="str">
        <f t="shared" si="15"/>
        <v xml:space="preserve"> </v>
      </c>
      <c r="D215" s="37"/>
      <c r="E215" s="37"/>
      <c r="J215" s="17">
        <f t="shared" si="18"/>
        <v>0</v>
      </c>
      <c r="K215" s="2" t="str">
        <f t="shared" si="19"/>
        <v xml:space="preserve"> </v>
      </c>
      <c r="L215" s="2" t="str">
        <f t="shared" si="16"/>
        <v xml:space="preserve"> </v>
      </c>
      <c r="M215" s="2" t="str">
        <f t="shared" si="17"/>
        <v xml:space="preserve"> </v>
      </c>
    </row>
    <row r="216" spans="1:13">
      <c r="A216" s="38" t="str">
        <f t="shared" si="15"/>
        <v xml:space="preserve"> </v>
      </c>
      <c r="D216" s="37"/>
      <c r="E216" s="37"/>
      <c r="J216" s="17">
        <f t="shared" si="18"/>
        <v>0</v>
      </c>
      <c r="K216" s="2" t="str">
        <f t="shared" si="19"/>
        <v xml:space="preserve"> </v>
      </c>
      <c r="L216" s="2" t="str">
        <f t="shared" si="16"/>
        <v xml:space="preserve"> </v>
      </c>
      <c r="M216" s="2" t="str">
        <f t="shared" si="17"/>
        <v xml:space="preserve"> </v>
      </c>
    </row>
    <row r="217" spans="1:13">
      <c r="A217" s="38" t="str">
        <f t="shared" si="15"/>
        <v xml:space="preserve"> </v>
      </c>
      <c r="D217" s="37"/>
      <c r="E217" s="37"/>
      <c r="J217" s="17">
        <f t="shared" si="18"/>
        <v>0</v>
      </c>
      <c r="K217" s="2" t="str">
        <f t="shared" si="19"/>
        <v xml:space="preserve"> </v>
      </c>
      <c r="L217" s="2" t="str">
        <f t="shared" si="16"/>
        <v xml:space="preserve"> </v>
      </c>
      <c r="M217" s="2" t="str">
        <f t="shared" si="17"/>
        <v xml:space="preserve"> </v>
      </c>
    </row>
    <row r="218" spans="1:13">
      <c r="A218" s="38" t="str">
        <f t="shared" si="15"/>
        <v xml:space="preserve"> </v>
      </c>
      <c r="D218" s="37"/>
      <c r="E218" s="37"/>
      <c r="J218" s="17">
        <f t="shared" si="18"/>
        <v>0</v>
      </c>
      <c r="K218" s="2" t="str">
        <f t="shared" si="19"/>
        <v xml:space="preserve"> </v>
      </c>
      <c r="L218" s="2" t="str">
        <f t="shared" si="16"/>
        <v xml:space="preserve"> </v>
      </c>
      <c r="M218" s="2" t="str">
        <f t="shared" si="17"/>
        <v xml:space="preserve"> </v>
      </c>
    </row>
    <row r="219" spans="1:13">
      <c r="A219" s="38" t="str">
        <f t="shared" si="15"/>
        <v xml:space="preserve"> </v>
      </c>
      <c r="D219" s="37"/>
      <c r="E219" s="37"/>
      <c r="J219" s="17">
        <f t="shared" si="18"/>
        <v>0</v>
      </c>
      <c r="K219" s="2" t="str">
        <f t="shared" si="19"/>
        <v xml:space="preserve"> </v>
      </c>
      <c r="L219" s="2" t="str">
        <f t="shared" si="16"/>
        <v xml:space="preserve"> </v>
      </c>
      <c r="M219" s="2" t="str">
        <f t="shared" si="17"/>
        <v xml:space="preserve"> </v>
      </c>
    </row>
    <row r="220" spans="1:13">
      <c r="A220" s="38" t="str">
        <f t="shared" si="15"/>
        <v xml:space="preserve"> </v>
      </c>
      <c r="D220" s="37"/>
      <c r="E220" s="37"/>
      <c r="J220" s="17">
        <f t="shared" si="18"/>
        <v>0</v>
      </c>
      <c r="K220" s="2" t="str">
        <f t="shared" si="19"/>
        <v xml:space="preserve"> </v>
      </c>
      <c r="L220" s="2" t="str">
        <f t="shared" si="16"/>
        <v xml:space="preserve"> </v>
      </c>
      <c r="M220" s="2" t="str">
        <f t="shared" si="17"/>
        <v xml:space="preserve"> </v>
      </c>
    </row>
    <row r="221" spans="1:13">
      <c r="A221" s="38" t="str">
        <f t="shared" si="15"/>
        <v xml:space="preserve"> </v>
      </c>
      <c r="D221" s="37"/>
      <c r="E221" s="37"/>
      <c r="J221" s="17">
        <f t="shared" si="18"/>
        <v>0</v>
      </c>
      <c r="K221" s="2" t="str">
        <f t="shared" si="19"/>
        <v xml:space="preserve"> </v>
      </c>
      <c r="L221" s="2" t="str">
        <f t="shared" si="16"/>
        <v xml:space="preserve"> </v>
      </c>
      <c r="M221" s="2" t="str">
        <f t="shared" si="17"/>
        <v xml:space="preserve"> </v>
      </c>
    </row>
    <row r="222" spans="1:13">
      <c r="A222" s="38" t="str">
        <f t="shared" si="15"/>
        <v xml:space="preserve"> </v>
      </c>
      <c r="D222" s="37"/>
      <c r="E222" s="37"/>
      <c r="J222" s="17">
        <f t="shared" si="18"/>
        <v>0</v>
      </c>
      <c r="K222" s="2" t="str">
        <f t="shared" si="19"/>
        <v xml:space="preserve"> </v>
      </c>
      <c r="L222" s="2" t="str">
        <f t="shared" si="16"/>
        <v xml:space="preserve"> </v>
      </c>
      <c r="M222" s="2" t="str">
        <f t="shared" si="17"/>
        <v xml:space="preserve"> </v>
      </c>
    </row>
    <row r="223" spans="1:13">
      <c r="A223" s="38" t="str">
        <f t="shared" si="15"/>
        <v xml:space="preserve"> </v>
      </c>
      <c r="D223" s="37"/>
      <c r="E223" s="37"/>
      <c r="J223" s="17">
        <f t="shared" si="18"/>
        <v>0</v>
      </c>
      <c r="K223" s="2" t="str">
        <f t="shared" si="19"/>
        <v xml:space="preserve"> </v>
      </c>
      <c r="L223" s="2" t="str">
        <f t="shared" si="16"/>
        <v xml:space="preserve"> </v>
      </c>
      <c r="M223" s="2" t="str">
        <f t="shared" si="17"/>
        <v xml:space="preserve"> </v>
      </c>
    </row>
    <row r="224" spans="1:13">
      <c r="A224" s="38" t="str">
        <f t="shared" si="15"/>
        <v xml:space="preserve"> </v>
      </c>
      <c r="D224" s="37"/>
      <c r="E224" s="37"/>
      <c r="J224" s="17">
        <f t="shared" si="18"/>
        <v>0</v>
      </c>
      <c r="K224" s="2" t="str">
        <f t="shared" si="19"/>
        <v xml:space="preserve"> </v>
      </c>
      <c r="L224" s="2" t="str">
        <f t="shared" si="16"/>
        <v xml:space="preserve"> </v>
      </c>
      <c r="M224" s="2" t="str">
        <f t="shared" si="17"/>
        <v xml:space="preserve"> </v>
      </c>
    </row>
    <row r="225" spans="1:13">
      <c r="A225" s="38" t="str">
        <f t="shared" si="15"/>
        <v xml:space="preserve"> </v>
      </c>
      <c r="D225" s="37"/>
      <c r="E225" s="37"/>
      <c r="J225" s="17">
        <f t="shared" si="18"/>
        <v>0</v>
      </c>
      <c r="K225" s="2" t="str">
        <f t="shared" si="19"/>
        <v xml:space="preserve"> </v>
      </c>
      <c r="L225" s="2" t="str">
        <f t="shared" si="16"/>
        <v xml:space="preserve"> </v>
      </c>
      <c r="M225" s="2" t="str">
        <f t="shared" si="17"/>
        <v xml:space="preserve"> </v>
      </c>
    </row>
    <row r="226" spans="1:13">
      <c r="A226" s="38" t="str">
        <f t="shared" si="15"/>
        <v xml:space="preserve"> </v>
      </c>
      <c r="D226" s="37"/>
      <c r="E226" s="37"/>
      <c r="J226" s="17">
        <f t="shared" si="18"/>
        <v>0</v>
      </c>
      <c r="K226" s="2" t="str">
        <f t="shared" si="19"/>
        <v xml:space="preserve"> </v>
      </c>
      <c r="L226" s="2" t="str">
        <f t="shared" si="16"/>
        <v xml:space="preserve"> </v>
      </c>
      <c r="M226" s="2" t="str">
        <f t="shared" si="17"/>
        <v xml:space="preserve"> </v>
      </c>
    </row>
    <row r="227" spans="1:13">
      <c r="A227" s="38" t="str">
        <f t="shared" si="15"/>
        <v xml:space="preserve"> </v>
      </c>
      <c r="D227" s="37"/>
      <c r="E227" s="37"/>
      <c r="J227" s="17">
        <f t="shared" si="18"/>
        <v>0</v>
      </c>
      <c r="K227" s="2" t="str">
        <f t="shared" si="19"/>
        <v xml:space="preserve"> </v>
      </c>
      <c r="L227" s="2" t="str">
        <f t="shared" si="16"/>
        <v xml:space="preserve"> </v>
      </c>
      <c r="M227" s="2" t="str">
        <f t="shared" si="17"/>
        <v xml:space="preserve"> </v>
      </c>
    </row>
    <row r="228" spans="1:13">
      <c r="A228" s="38" t="str">
        <f t="shared" si="15"/>
        <v xml:space="preserve"> </v>
      </c>
      <c r="D228" s="37"/>
      <c r="E228" s="37"/>
      <c r="J228" s="17">
        <f t="shared" si="18"/>
        <v>0</v>
      </c>
      <c r="K228" s="2" t="str">
        <f t="shared" si="19"/>
        <v xml:space="preserve"> </v>
      </c>
      <c r="L228" s="2" t="str">
        <f t="shared" si="16"/>
        <v xml:space="preserve"> </v>
      </c>
      <c r="M228" s="2" t="str">
        <f t="shared" si="17"/>
        <v xml:space="preserve"> </v>
      </c>
    </row>
    <row r="229" spans="1:13">
      <c r="A229" s="38" t="str">
        <f t="shared" si="15"/>
        <v xml:space="preserve"> </v>
      </c>
      <c r="D229" s="37"/>
      <c r="E229" s="37"/>
      <c r="J229" s="17">
        <f t="shared" si="18"/>
        <v>0</v>
      </c>
      <c r="K229" s="2" t="str">
        <f t="shared" si="19"/>
        <v xml:space="preserve"> </v>
      </c>
      <c r="L229" s="2" t="str">
        <f t="shared" si="16"/>
        <v xml:space="preserve"> </v>
      </c>
      <c r="M229" s="2" t="str">
        <f t="shared" si="17"/>
        <v xml:space="preserve"> </v>
      </c>
    </row>
    <row r="230" spans="1:13">
      <c r="A230" s="38" t="str">
        <f t="shared" si="15"/>
        <v xml:space="preserve"> </v>
      </c>
      <c r="D230" s="37"/>
      <c r="E230" s="37"/>
      <c r="J230" s="17">
        <f t="shared" si="18"/>
        <v>0</v>
      </c>
      <c r="K230" s="2" t="str">
        <f t="shared" si="19"/>
        <v xml:space="preserve"> </v>
      </c>
      <c r="L230" s="2" t="str">
        <f t="shared" si="16"/>
        <v xml:space="preserve"> </v>
      </c>
      <c r="M230" s="2" t="str">
        <f t="shared" si="17"/>
        <v xml:space="preserve"> </v>
      </c>
    </row>
    <row r="231" spans="1:13">
      <c r="A231" s="38" t="str">
        <f t="shared" si="15"/>
        <v xml:space="preserve"> </v>
      </c>
      <c r="D231" s="37"/>
      <c r="E231" s="37"/>
      <c r="J231" s="17">
        <f t="shared" si="18"/>
        <v>0</v>
      </c>
      <c r="K231" s="2" t="str">
        <f t="shared" si="19"/>
        <v xml:space="preserve"> </v>
      </c>
      <c r="L231" s="2" t="str">
        <f t="shared" si="16"/>
        <v xml:space="preserve"> </v>
      </c>
      <c r="M231" s="2" t="str">
        <f t="shared" si="17"/>
        <v xml:space="preserve"> </v>
      </c>
    </row>
    <row r="232" spans="1:13">
      <c r="A232" s="38" t="str">
        <f t="shared" si="15"/>
        <v xml:space="preserve"> </v>
      </c>
      <c r="D232" s="37"/>
      <c r="E232" s="37"/>
      <c r="J232" s="17">
        <f t="shared" si="18"/>
        <v>0</v>
      </c>
      <c r="K232" s="2" t="str">
        <f t="shared" si="19"/>
        <v xml:space="preserve"> </v>
      </c>
      <c r="L232" s="2" t="str">
        <f t="shared" si="16"/>
        <v xml:space="preserve"> </v>
      </c>
      <c r="M232" s="2" t="str">
        <f t="shared" si="17"/>
        <v xml:space="preserve"> </v>
      </c>
    </row>
    <row r="233" spans="1:13">
      <c r="A233" s="38" t="str">
        <f t="shared" si="15"/>
        <v xml:space="preserve"> </v>
      </c>
      <c r="D233" s="37"/>
      <c r="E233" s="37"/>
      <c r="J233" s="17">
        <f t="shared" si="18"/>
        <v>0</v>
      </c>
      <c r="K233" s="2" t="str">
        <f t="shared" si="19"/>
        <v xml:space="preserve"> </v>
      </c>
      <c r="L233" s="2" t="str">
        <f t="shared" si="16"/>
        <v xml:space="preserve"> </v>
      </c>
      <c r="M233" s="2" t="str">
        <f t="shared" si="17"/>
        <v xml:space="preserve"> </v>
      </c>
    </row>
    <row r="234" spans="1:13">
      <c r="A234" s="38" t="str">
        <f t="shared" si="15"/>
        <v xml:space="preserve"> </v>
      </c>
      <c r="D234" s="37"/>
      <c r="E234" s="37"/>
      <c r="J234" s="17">
        <f t="shared" si="18"/>
        <v>0</v>
      </c>
      <c r="K234" s="2" t="str">
        <f t="shared" si="19"/>
        <v xml:space="preserve"> </v>
      </c>
      <c r="L234" s="2" t="str">
        <f t="shared" si="16"/>
        <v xml:space="preserve"> </v>
      </c>
      <c r="M234" s="2" t="str">
        <f t="shared" si="17"/>
        <v xml:space="preserve"> </v>
      </c>
    </row>
    <row r="235" spans="1:13">
      <c r="A235" s="38" t="str">
        <f t="shared" si="15"/>
        <v xml:space="preserve"> </v>
      </c>
      <c r="D235" s="37"/>
      <c r="E235" s="37"/>
      <c r="J235" s="17">
        <f t="shared" si="18"/>
        <v>0</v>
      </c>
      <c r="K235" s="2" t="str">
        <f t="shared" si="19"/>
        <v xml:space="preserve"> </v>
      </c>
      <c r="L235" s="2" t="str">
        <f t="shared" si="16"/>
        <v xml:space="preserve"> </v>
      </c>
      <c r="M235" s="2" t="str">
        <f t="shared" si="17"/>
        <v xml:space="preserve"> </v>
      </c>
    </row>
    <row r="236" spans="1:13">
      <c r="A236" s="38" t="str">
        <f t="shared" si="15"/>
        <v xml:space="preserve"> </v>
      </c>
      <c r="D236" s="37"/>
      <c r="E236" s="37"/>
      <c r="J236" s="17">
        <f t="shared" si="18"/>
        <v>0</v>
      </c>
      <c r="K236" s="2" t="str">
        <f t="shared" si="19"/>
        <v xml:space="preserve"> </v>
      </c>
      <c r="L236" s="2" t="str">
        <f t="shared" si="16"/>
        <v xml:space="preserve"> </v>
      </c>
      <c r="M236" s="2" t="str">
        <f t="shared" si="17"/>
        <v xml:space="preserve"> </v>
      </c>
    </row>
    <row r="237" spans="1:13">
      <c r="A237" s="38" t="str">
        <f t="shared" si="15"/>
        <v xml:space="preserve"> </v>
      </c>
      <c r="D237" s="37"/>
      <c r="E237" s="37"/>
      <c r="J237" s="17">
        <f t="shared" si="18"/>
        <v>0</v>
      </c>
      <c r="K237" s="2" t="str">
        <f t="shared" si="19"/>
        <v xml:space="preserve"> </v>
      </c>
      <c r="L237" s="2" t="str">
        <f t="shared" si="16"/>
        <v xml:space="preserve"> </v>
      </c>
      <c r="M237" s="2" t="str">
        <f t="shared" si="17"/>
        <v xml:space="preserve"> </v>
      </c>
    </row>
    <row r="238" spans="1:13">
      <c r="A238" s="38" t="str">
        <f t="shared" si="15"/>
        <v xml:space="preserve"> </v>
      </c>
      <c r="D238" s="37"/>
      <c r="E238" s="37"/>
      <c r="J238" s="17">
        <f t="shared" si="18"/>
        <v>0</v>
      </c>
      <c r="K238" s="2" t="str">
        <f t="shared" si="19"/>
        <v xml:space="preserve"> </v>
      </c>
      <c r="L238" s="2" t="str">
        <f t="shared" si="16"/>
        <v xml:space="preserve"> </v>
      </c>
      <c r="M238" s="2" t="str">
        <f t="shared" si="17"/>
        <v xml:space="preserve"> </v>
      </c>
    </row>
    <row r="239" spans="1:13">
      <c r="A239" s="38" t="str">
        <f t="shared" si="15"/>
        <v xml:space="preserve"> </v>
      </c>
      <c r="D239" s="37"/>
      <c r="E239" s="37"/>
      <c r="J239" s="17">
        <f t="shared" si="18"/>
        <v>0</v>
      </c>
      <c r="K239" s="2" t="str">
        <f t="shared" si="19"/>
        <v xml:space="preserve"> </v>
      </c>
      <c r="L239" s="2" t="str">
        <f t="shared" si="16"/>
        <v xml:space="preserve"> </v>
      </c>
      <c r="M239" s="2" t="str">
        <f t="shared" si="17"/>
        <v xml:space="preserve"> </v>
      </c>
    </row>
    <row r="240" spans="1:13">
      <c r="A240" s="38" t="str">
        <f t="shared" si="15"/>
        <v xml:space="preserve"> </v>
      </c>
      <c r="D240" s="37"/>
      <c r="E240" s="37"/>
      <c r="J240" s="17">
        <f t="shared" si="18"/>
        <v>0</v>
      </c>
      <c r="K240" s="2" t="str">
        <f t="shared" si="19"/>
        <v xml:space="preserve"> </v>
      </c>
      <c r="L240" s="2" t="str">
        <f t="shared" si="16"/>
        <v xml:space="preserve"> </v>
      </c>
      <c r="M240" s="2" t="str">
        <f t="shared" si="17"/>
        <v xml:space="preserve"> </v>
      </c>
    </row>
    <row r="241" spans="1:13">
      <c r="A241" s="38" t="str">
        <f t="shared" si="15"/>
        <v xml:space="preserve"> </v>
      </c>
      <c r="D241" s="37"/>
      <c r="E241" s="37"/>
      <c r="J241" s="17">
        <f t="shared" si="18"/>
        <v>0</v>
      </c>
      <c r="K241" s="2" t="str">
        <f t="shared" si="19"/>
        <v xml:space="preserve"> </v>
      </c>
      <c r="L241" s="2" t="str">
        <f t="shared" si="16"/>
        <v xml:space="preserve"> </v>
      </c>
      <c r="M241" s="2" t="str">
        <f t="shared" si="17"/>
        <v xml:space="preserve"> </v>
      </c>
    </row>
    <row r="242" spans="1:13">
      <c r="A242" s="38" t="str">
        <f t="shared" si="15"/>
        <v xml:space="preserve"> </v>
      </c>
      <c r="D242" s="37"/>
      <c r="E242" s="37"/>
      <c r="J242" s="17">
        <f t="shared" si="18"/>
        <v>0</v>
      </c>
      <c r="K242" s="2" t="str">
        <f t="shared" si="19"/>
        <v xml:space="preserve"> </v>
      </c>
      <c r="L242" s="2" t="str">
        <f t="shared" si="16"/>
        <v xml:space="preserve"> </v>
      </c>
      <c r="M242" s="2" t="str">
        <f t="shared" si="17"/>
        <v xml:space="preserve"> </v>
      </c>
    </row>
    <row r="243" spans="1:13">
      <c r="A243" s="38" t="str">
        <f t="shared" si="15"/>
        <v xml:space="preserve"> </v>
      </c>
      <c r="D243" s="37"/>
      <c r="E243" s="37"/>
      <c r="J243" s="17">
        <f t="shared" si="18"/>
        <v>0</v>
      </c>
      <c r="K243" s="2" t="str">
        <f t="shared" si="19"/>
        <v xml:space="preserve"> </v>
      </c>
      <c r="L243" s="2" t="str">
        <f t="shared" si="16"/>
        <v xml:space="preserve"> </v>
      </c>
      <c r="M243" s="2" t="str">
        <f t="shared" si="17"/>
        <v xml:space="preserve"> </v>
      </c>
    </row>
    <row r="244" spans="1:13">
      <c r="A244" s="38" t="str">
        <f t="shared" si="15"/>
        <v xml:space="preserve"> </v>
      </c>
      <c r="D244" s="37"/>
      <c r="E244" s="37"/>
      <c r="J244" s="17">
        <f t="shared" si="18"/>
        <v>0</v>
      </c>
      <c r="K244" s="2" t="str">
        <f t="shared" si="19"/>
        <v xml:space="preserve"> </v>
      </c>
      <c r="L244" s="2" t="str">
        <f t="shared" si="16"/>
        <v xml:space="preserve"> </v>
      </c>
      <c r="M244" s="2" t="str">
        <f t="shared" si="17"/>
        <v xml:space="preserve"> </v>
      </c>
    </row>
    <row r="245" spans="1:13">
      <c r="A245" s="38" t="str">
        <f t="shared" si="15"/>
        <v xml:space="preserve"> </v>
      </c>
      <c r="D245" s="37"/>
      <c r="E245" s="37"/>
      <c r="J245" s="17">
        <f t="shared" si="18"/>
        <v>0</v>
      </c>
      <c r="K245" s="2" t="str">
        <f t="shared" si="19"/>
        <v xml:space="preserve"> </v>
      </c>
      <c r="L245" s="2" t="str">
        <f t="shared" si="16"/>
        <v xml:space="preserve"> </v>
      </c>
      <c r="M245" s="2" t="str">
        <f t="shared" si="17"/>
        <v xml:space="preserve"> </v>
      </c>
    </row>
    <row r="246" spans="1:13">
      <c r="A246" s="38" t="str">
        <f t="shared" si="15"/>
        <v xml:space="preserve"> </v>
      </c>
      <c r="D246" s="37"/>
      <c r="E246" s="37"/>
      <c r="J246" s="17">
        <f t="shared" si="18"/>
        <v>0</v>
      </c>
      <c r="K246" s="2" t="str">
        <f t="shared" si="19"/>
        <v xml:space="preserve"> </v>
      </c>
      <c r="L246" s="2" t="str">
        <f t="shared" si="16"/>
        <v xml:space="preserve"> </v>
      </c>
      <c r="M246" s="2" t="str">
        <f t="shared" si="17"/>
        <v xml:space="preserve"> </v>
      </c>
    </row>
    <row r="247" spans="1:13">
      <c r="A247" s="38" t="str">
        <f t="shared" si="15"/>
        <v xml:space="preserve"> </v>
      </c>
      <c r="D247" s="37"/>
      <c r="E247" s="37"/>
      <c r="J247" s="17">
        <f t="shared" si="18"/>
        <v>0</v>
      </c>
      <c r="K247" s="2" t="str">
        <f t="shared" si="19"/>
        <v xml:space="preserve"> </v>
      </c>
      <c r="L247" s="2" t="str">
        <f t="shared" si="16"/>
        <v xml:space="preserve"> </v>
      </c>
      <c r="M247" s="2" t="str">
        <f t="shared" si="17"/>
        <v xml:space="preserve"> </v>
      </c>
    </row>
    <row r="248" spans="1:13">
      <c r="A248" s="38" t="str">
        <f t="shared" si="15"/>
        <v xml:space="preserve"> </v>
      </c>
      <c r="D248" s="37"/>
      <c r="E248" s="37"/>
      <c r="J248" s="17">
        <f t="shared" si="18"/>
        <v>0</v>
      </c>
      <c r="K248" s="2" t="str">
        <f t="shared" si="19"/>
        <v xml:space="preserve"> </v>
      </c>
      <c r="L248" s="2" t="str">
        <f t="shared" si="16"/>
        <v xml:space="preserve"> </v>
      </c>
      <c r="M248" s="2" t="str">
        <f t="shared" si="17"/>
        <v xml:space="preserve"> </v>
      </c>
    </row>
    <row r="249" spans="1:13">
      <c r="A249" s="38" t="str">
        <f t="shared" si="15"/>
        <v xml:space="preserve"> </v>
      </c>
      <c r="D249" s="37"/>
      <c r="E249" s="37"/>
      <c r="J249" s="17">
        <f t="shared" si="18"/>
        <v>0</v>
      </c>
      <c r="K249" s="2" t="str">
        <f t="shared" si="19"/>
        <v xml:space="preserve"> </v>
      </c>
      <c r="L249" s="2" t="str">
        <f t="shared" si="16"/>
        <v xml:space="preserve"> </v>
      </c>
      <c r="M249" s="2" t="str">
        <f t="shared" si="17"/>
        <v xml:space="preserve"> </v>
      </c>
    </row>
    <row r="250" spans="1:13">
      <c r="A250" s="38" t="str">
        <f t="shared" si="15"/>
        <v xml:space="preserve"> </v>
      </c>
      <c r="D250" s="37"/>
      <c r="E250" s="37"/>
      <c r="J250" s="17">
        <f t="shared" si="18"/>
        <v>0</v>
      </c>
      <c r="K250" s="2" t="str">
        <f t="shared" si="19"/>
        <v xml:space="preserve"> </v>
      </c>
      <c r="L250" s="2" t="str">
        <f t="shared" si="16"/>
        <v xml:space="preserve"> </v>
      </c>
      <c r="M250" s="2" t="str">
        <f t="shared" si="17"/>
        <v xml:space="preserve"> </v>
      </c>
    </row>
    <row r="251" spans="1:13">
      <c r="A251" s="38" t="str">
        <f t="shared" si="15"/>
        <v xml:space="preserve"> </v>
      </c>
      <c r="D251" s="37"/>
      <c r="E251" s="37"/>
      <c r="J251" s="17">
        <f t="shared" si="18"/>
        <v>0</v>
      </c>
      <c r="K251" s="2" t="str">
        <f t="shared" si="19"/>
        <v xml:space="preserve"> </v>
      </c>
      <c r="L251" s="2" t="str">
        <f t="shared" si="16"/>
        <v xml:space="preserve"> </v>
      </c>
      <c r="M251" s="2" t="str">
        <f t="shared" si="17"/>
        <v xml:space="preserve"> </v>
      </c>
    </row>
    <row r="252" spans="1:13">
      <c r="A252" s="38" t="str">
        <f t="shared" si="15"/>
        <v xml:space="preserve"> </v>
      </c>
      <c r="D252" s="37"/>
      <c r="E252" s="37"/>
      <c r="J252" s="17">
        <f t="shared" si="18"/>
        <v>0</v>
      </c>
      <c r="K252" s="2" t="str">
        <f t="shared" si="19"/>
        <v xml:space="preserve"> </v>
      </c>
      <c r="L252" s="2" t="str">
        <f t="shared" si="16"/>
        <v xml:space="preserve"> </v>
      </c>
      <c r="M252" s="2" t="str">
        <f t="shared" si="17"/>
        <v xml:space="preserve"> </v>
      </c>
    </row>
    <row r="253" spans="1:13">
      <c r="A253" s="38" t="str">
        <f t="shared" si="15"/>
        <v xml:space="preserve"> </v>
      </c>
      <c r="D253" s="37"/>
      <c r="E253" s="37"/>
      <c r="J253" s="17">
        <f t="shared" si="18"/>
        <v>0</v>
      </c>
      <c r="K253" s="2" t="str">
        <f t="shared" si="19"/>
        <v xml:space="preserve"> </v>
      </c>
      <c r="L253" s="2" t="str">
        <f t="shared" si="16"/>
        <v xml:space="preserve"> </v>
      </c>
      <c r="M253" s="2" t="str">
        <f t="shared" si="17"/>
        <v xml:space="preserve"> </v>
      </c>
    </row>
    <row r="254" spans="1:13">
      <c r="A254" s="38" t="str">
        <f t="shared" si="15"/>
        <v xml:space="preserve"> </v>
      </c>
      <c r="D254" s="37"/>
      <c r="E254" s="37"/>
      <c r="J254" s="17">
        <f t="shared" si="18"/>
        <v>0</v>
      </c>
      <c r="K254" s="2" t="str">
        <f t="shared" si="19"/>
        <v xml:space="preserve"> </v>
      </c>
      <c r="L254" s="2" t="str">
        <f t="shared" si="16"/>
        <v xml:space="preserve"> </v>
      </c>
      <c r="M254" s="2" t="str">
        <f t="shared" si="17"/>
        <v xml:space="preserve"> </v>
      </c>
    </row>
    <row r="255" spans="1:13">
      <c r="A255" s="38" t="str">
        <f t="shared" si="15"/>
        <v xml:space="preserve"> </v>
      </c>
      <c r="D255" s="37"/>
      <c r="E255" s="37"/>
      <c r="J255" s="17">
        <f t="shared" si="18"/>
        <v>0</v>
      </c>
      <c r="K255" s="2" t="str">
        <f t="shared" si="19"/>
        <v xml:space="preserve"> </v>
      </c>
      <c r="L255" s="2" t="str">
        <f t="shared" si="16"/>
        <v xml:space="preserve"> </v>
      </c>
      <c r="M255" s="2" t="str">
        <f t="shared" si="17"/>
        <v xml:space="preserve"> </v>
      </c>
    </row>
    <row r="256" spans="1:13">
      <c r="A256" s="38" t="str">
        <f t="shared" si="15"/>
        <v xml:space="preserve"> </v>
      </c>
      <c r="D256" s="37"/>
      <c r="E256" s="37"/>
      <c r="J256" s="17">
        <f t="shared" si="18"/>
        <v>0</v>
      </c>
      <c r="K256" s="2" t="str">
        <f t="shared" si="19"/>
        <v xml:space="preserve"> </v>
      </c>
      <c r="L256" s="2" t="str">
        <f t="shared" si="16"/>
        <v xml:space="preserve"> </v>
      </c>
      <c r="M256" s="2" t="str">
        <f t="shared" si="17"/>
        <v xml:space="preserve"> </v>
      </c>
    </row>
    <row r="257" spans="1:13">
      <c r="A257" s="38" t="str">
        <f t="shared" si="15"/>
        <v xml:space="preserve"> </v>
      </c>
      <c r="D257" s="37"/>
      <c r="E257" s="37"/>
      <c r="J257" s="17">
        <f t="shared" si="18"/>
        <v>0</v>
      </c>
      <c r="K257" s="2" t="str">
        <f t="shared" si="19"/>
        <v xml:space="preserve"> </v>
      </c>
      <c r="L257" s="2" t="str">
        <f t="shared" si="16"/>
        <v xml:space="preserve"> </v>
      </c>
      <c r="M257" s="2" t="str">
        <f t="shared" si="17"/>
        <v xml:space="preserve"> </v>
      </c>
    </row>
    <row r="258" spans="1:13">
      <c r="A258" s="38" t="str">
        <f t="shared" si="15"/>
        <v xml:space="preserve"> </v>
      </c>
      <c r="D258" s="37"/>
      <c r="E258" s="37"/>
      <c r="J258" s="17">
        <f t="shared" si="18"/>
        <v>0</v>
      </c>
      <c r="K258" s="2" t="str">
        <f t="shared" si="19"/>
        <v xml:space="preserve"> </v>
      </c>
      <c r="L258" s="2" t="str">
        <f t="shared" si="16"/>
        <v xml:space="preserve"> </v>
      </c>
      <c r="M258" s="2" t="str">
        <f t="shared" si="17"/>
        <v xml:space="preserve"> </v>
      </c>
    </row>
    <row r="259" spans="1:13">
      <c r="A259" s="38" t="str">
        <f t="shared" si="15"/>
        <v xml:space="preserve"> </v>
      </c>
      <c r="D259" s="37"/>
      <c r="E259" s="37"/>
      <c r="J259" s="17">
        <f t="shared" si="18"/>
        <v>0</v>
      </c>
      <c r="K259" s="2" t="str">
        <f t="shared" si="19"/>
        <v xml:space="preserve"> </v>
      </c>
      <c r="L259" s="2" t="str">
        <f t="shared" si="16"/>
        <v xml:space="preserve"> </v>
      </c>
      <c r="M259" s="2" t="str">
        <f t="shared" si="17"/>
        <v xml:space="preserve"> </v>
      </c>
    </row>
    <row r="260" spans="1:13">
      <c r="A260" s="38" t="str">
        <f t="shared" si="15"/>
        <v xml:space="preserve"> </v>
      </c>
      <c r="D260" s="37"/>
      <c r="E260" s="37"/>
      <c r="J260" s="17">
        <f t="shared" si="18"/>
        <v>0</v>
      </c>
      <c r="K260" s="2" t="str">
        <f t="shared" si="19"/>
        <v xml:space="preserve"> </v>
      </c>
      <c r="L260" s="2" t="str">
        <f t="shared" si="16"/>
        <v xml:space="preserve"> </v>
      </c>
      <c r="M260" s="2" t="str">
        <f t="shared" si="17"/>
        <v xml:space="preserve"> </v>
      </c>
    </row>
    <row r="261" spans="1:13">
      <c r="A261" s="38" t="str">
        <f t="shared" si="15"/>
        <v xml:space="preserve"> </v>
      </c>
      <c r="D261" s="37"/>
      <c r="E261" s="37"/>
      <c r="J261" s="17">
        <f t="shared" si="18"/>
        <v>0</v>
      </c>
      <c r="K261" s="2" t="str">
        <f t="shared" si="19"/>
        <v xml:space="preserve"> </v>
      </c>
      <c r="L261" s="2" t="str">
        <f t="shared" si="16"/>
        <v xml:space="preserve"> </v>
      </c>
      <c r="M261" s="2" t="str">
        <f t="shared" si="17"/>
        <v xml:space="preserve"> </v>
      </c>
    </row>
    <row r="262" spans="1:13">
      <c r="A262" s="38" t="str">
        <f t="shared" si="15"/>
        <v xml:space="preserve"> </v>
      </c>
      <c r="D262" s="37"/>
      <c r="E262" s="37"/>
      <c r="J262" s="17">
        <f t="shared" si="18"/>
        <v>0</v>
      </c>
      <c r="K262" s="2" t="str">
        <f t="shared" si="19"/>
        <v xml:space="preserve"> </v>
      </c>
      <c r="L262" s="2" t="str">
        <f t="shared" si="16"/>
        <v xml:space="preserve"> </v>
      </c>
      <c r="M262" s="2" t="str">
        <f t="shared" si="17"/>
        <v xml:space="preserve"> </v>
      </c>
    </row>
    <row r="263" spans="1:13">
      <c r="A263" s="38" t="str">
        <f t="shared" si="15"/>
        <v xml:space="preserve"> </v>
      </c>
      <c r="D263" s="37"/>
      <c r="E263" s="37"/>
      <c r="J263" s="17">
        <f t="shared" si="18"/>
        <v>0</v>
      </c>
      <c r="K263" s="2" t="str">
        <f t="shared" si="19"/>
        <v xml:space="preserve"> </v>
      </c>
      <c r="L263" s="2" t="str">
        <f t="shared" si="16"/>
        <v xml:space="preserve"> </v>
      </c>
      <c r="M263" s="2" t="str">
        <f t="shared" si="17"/>
        <v xml:space="preserve"> </v>
      </c>
    </row>
    <row r="264" spans="1:13">
      <c r="A264" s="38" t="str">
        <f t="shared" si="15"/>
        <v xml:space="preserve"> </v>
      </c>
      <c r="D264" s="37"/>
      <c r="E264" s="37"/>
      <c r="J264" s="17">
        <f t="shared" si="18"/>
        <v>0</v>
      </c>
      <c r="K264" s="2" t="str">
        <f t="shared" si="19"/>
        <v xml:space="preserve"> </v>
      </c>
      <c r="L264" s="2" t="str">
        <f t="shared" si="16"/>
        <v xml:space="preserve"> </v>
      </c>
      <c r="M264" s="2" t="str">
        <f t="shared" si="17"/>
        <v xml:space="preserve"> </v>
      </c>
    </row>
    <row r="265" spans="1:13">
      <c r="A265" s="38" t="str">
        <f t="shared" si="15"/>
        <v xml:space="preserve"> </v>
      </c>
      <c r="D265" s="37"/>
      <c r="E265" s="37"/>
      <c r="J265" s="17">
        <f t="shared" si="18"/>
        <v>0</v>
      </c>
      <c r="K265" s="2" t="str">
        <f t="shared" si="19"/>
        <v xml:space="preserve"> </v>
      </c>
      <c r="L265" s="2" t="str">
        <f t="shared" si="16"/>
        <v xml:space="preserve"> </v>
      </c>
      <c r="M265" s="2" t="str">
        <f t="shared" si="17"/>
        <v xml:space="preserve"> </v>
      </c>
    </row>
    <row r="266" spans="1:13">
      <c r="A266" s="38" t="str">
        <f t="shared" si="15"/>
        <v xml:space="preserve"> </v>
      </c>
      <c r="D266" s="37"/>
      <c r="E266" s="37"/>
      <c r="J266" s="17">
        <f t="shared" si="18"/>
        <v>0</v>
      </c>
      <c r="K266" s="2" t="str">
        <f t="shared" si="19"/>
        <v xml:space="preserve"> </v>
      </c>
      <c r="L266" s="2" t="str">
        <f t="shared" si="16"/>
        <v xml:space="preserve"> </v>
      </c>
      <c r="M266" s="2" t="str">
        <f t="shared" si="17"/>
        <v xml:space="preserve"> </v>
      </c>
    </row>
    <row r="267" spans="1:13">
      <c r="A267" s="38" t="str">
        <f t="shared" si="15"/>
        <v xml:space="preserve"> </v>
      </c>
      <c r="D267" s="37"/>
      <c r="E267" s="37"/>
      <c r="J267" s="17">
        <f t="shared" si="18"/>
        <v>0</v>
      </c>
      <c r="K267" s="2" t="str">
        <f t="shared" si="19"/>
        <v xml:space="preserve"> </v>
      </c>
      <c r="L267" s="2" t="str">
        <f t="shared" si="16"/>
        <v xml:space="preserve"> </v>
      </c>
      <c r="M267" s="2" t="str">
        <f t="shared" si="17"/>
        <v xml:space="preserve"> </v>
      </c>
    </row>
    <row r="268" spans="1:13">
      <c r="A268" s="38" t="str">
        <f t="shared" si="15"/>
        <v xml:space="preserve"> </v>
      </c>
      <c r="D268" s="37"/>
      <c r="E268" s="37"/>
      <c r="J268" s="17">
        <f t="shared" si="18"/>
        <v>0</v>
      </c>
      <c r="K268" s="2" t="str">
        <f t="shared" si="19"/>
        <v xml:space="preserve"> </v>
      </c>
      <c r="L268" s="2" t="str">
        <f t="shared" si="16"/>
        <v xml:space="preserve"> </v>
      </c>
      <c r="M268" s="2" t="str">
        <f t="shared" si="17"/>
        <v xml:space="preserve"> </v>
      </c>
    </row>
    <row r="269" spans="1:13">
      <c r="A269" s="38" t="str">
        <f t="shared" si="15"/>
        <v xml:space="preserve"> </v>
      </c>
      <c r="D269" s="37"/>
      <c r="E269" s="37"/>
      <c r="J269" s="17">
        <f t="shared" si="18"/>
        <v>0</v>
      </c>
      <c r="K269" s="2" t="str">
        <f t="shared" si="19"/>
        <v xml:space="preserve"> </v>
      </c>
      <c r="L269" s="2" t="str">
        <f t="shared" si="16"/>
        <v xml:space="preserve"> </v>
      </c>
      <c r="M269" s="2" t="str">
        <f t="shared" si="17"/>
        <v xml:space="preserve"> </v>
      </c>
    </row>
    <row r="270" spans="1:13">
      <c r="A270" s="38" t="str">
        <f t="shared" si="15"/>
        <v xml:space="preserve"> </v>
      </c>
      <c r="D270" s="37"/>
      <c r="E270" s="37"/>
      <c r="J270" s="17">
        <f t="shared" si="18"/>
        <v>0</v>
      </c>
      <c r="K270" s="2" t="str">
        <f t="shared" si="19"/>
        <v xml:space="preserve"> </v>
      </c>
      <c r="L270" s="2" t="str">
        <f t="shared" si="16"/>
        <v xml:space="preserve"> </v>
      </c>
      <c r="M270" s="2" t="str">
        <f t="shared" si="17"/>
        <v xml:space="preserve"> </v>
      </c>
    </row>
    <row r="271" spans="1:13">
      <c r="A271" s="38" t="str">
        <f t="shared" ref="A271:A334" si="20">IF(COUNTIF(K271:M271,"ERROR")&gt;0,"ERROR"," ")</f>
        <v xml:space="preserve"> </v>
      </c>
      <c r="D271" s="37"/>
      <c r="E271" s="37"/>
      <c r="J271" s="17">
        <f t="shared" si="18"/>
        <v>0</v>
      </c>
      <c r="K271" s="2" t="str">
        <f t="shared" si="19"/>
        <v xml:space="preserve"> </v>
      </c>
      <c r="L271" s="2" t="str">
        <f t="shared" ref="L271:L334" si="21">IF(D271=0," ",IF(COUNTIF(ProfitLoss2,D271)&gt;0," ","ERROR"))</f>
        <v xml:space="preserve"> </v>
      </c>
      <c r="M271" s="2" t="str">
        <f t="shared" ref="M271:M334" si="22">IF(E271=0," ",IF(COUNTIF(BalanceSheetA,E271)&gt;0," ","ERROR"))</f>
        <v xml:space="preserve"> </v>
      </c>
    </row>
    <row r="272" spans="1:13">
      <c r="A272" s="38" t="str">
        <f t="shared" si="20"/>
        <v xml:space="preserve"> </v>
      </c>
      <c r="D272" s="37"/>
      <c r="E272" s="37"/>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c r="A273" s="38" t="str">
        <f t="shared" si="20"/>
        <v xml:space="preserve"> </v>
      </c>
      <c r="D273" s="37"/>
      <c r="E273" s="37"/>
      <c r="J273" s="17">
        <f t="shared" si="23"/>
        <v>0</v>
      </c>
      <c r="K273" s="2" t="str">
        <f t="shared" si="24"/>
        <v xml:space="preserve"> </v>
      </c>
      <c r="L273" s="2" t="str">
        <f t="shared" si="21"/>
        <v xml:space="preserve"> </v>
      </c>
      <c r="M273" s="2" t="str">
        <f t="shared" si="22"/>
        <v xml:space="preserve"> </v>
      </c>
    </row>
    <row r="274" spans="1:13">
      <c r="A274" s="38" t="str">
        <f t="shared" si="20"/>
        <v xml:space="preserve"> </v>
      </c>
      <c r="D274" s="37"/>
      <c r="E274" s="37"/>
      <c r="J274" s="17">
        <f t="shared" si="23"/>
        <v>0</v>
      </c>
      <c r="K274" s="2" t="str">
        <f t="shared" si="24"/>
        <v xml:space="preserve"> </v>
      </c>
      <c r="L274" s="2" t="str">
        <f t="shared" si="21"/>
        <v xml:space="preserve"> </v>
      </c>
      <c r="M274" s="2" t="str">
        <f t="shared" si="22"/>
        <v xml:space="preserve"> </v>
      </c>
    </row>
    <row r="275" spans="1:13">
      <c r="A275" s="38" t="str">
        <f t="shared" si="20"/>
        <v xml:space="preserve"> </v>
      </c>
      <c r="D275" s="37"/>
      <c r="E275" s="37"/>
      <c r="J275" s="17">
        <f t="shared" si="23"/>
        <v>0</v>
      </c>
      <c r="K275" s="2" t="str">
        <f t="shared" si="24"/>
        <v xml:space="preserve"> </v>
      </c>
      <c r="L275" s="2" t="str">
        <f t="shared" si="21"/>
        <v xml:space="preserve"> </v>
      </c>
      <c r="M275" s="2" t="str">
        <f t="shared" si="22"/>
        <v xml:space="preserve"> </v>
      </c>
    </row>
    <row r="276" spans="1:13">
      <c r="A276" s="38" t="str">
        <f t="shared" si="20"/>
        <v xml:space="preserve"> </v>
      </c>
      <c r="D276" s="37"/>
      <c r="E276" s="37"/>
      <c r="J276" s="17">
        <f t="shared" si="23"/>
        <v>0</v>
      </c>
      <c r="K276" s="2" t="str">
        <f t="shared" si="24"/>
        <v xml:space="preserve"> </v>
      </c>
      <c r="L276" s="2" t="str">
        <f t="shared" si="21"/>
        <v xml:space="preserve"> </v>
      </c>
      <c r="M276" s="2" t="str">
        <f t="shared" si="22"/>
        <v xml:space="preserve"> </v>
      </c>
    </row>
    <row r="277" spans="1:13">
      <c r="A277" s="38" t="str">
        <f t="shared" si="20"/>
        <v xml:space="preserve"> </v>
      </c>
      <c r="D277" s="37"/>
      <c r="E277" s="37"/>
      <c r="J277" s="17">
        <f t="shared" si="23"/>
        <v>0</v>
      </c>
      <c r="K277" s="2" t="str">
        <f t="shared" si="24"/>
        <v xml:space="preserve"> </v>
      </c>
      <c r="L277" s="2" t="str">
        <f t="shared" si="21"/>
        <v xml:space="preserve"> </v>
      </c>
      <c r="M277" s="2" t="str">
        <f t="shared" si="22"/>
        <v xml:space="preserve"> </v>
      </c>
    </row>
    <row r="278" spans="1:13">
      <c r="A278" s="38" t="str">
        <f t="shared" si="20"/>
        <v xml:space="preserve"> </v>
      </c>
      <c r="D278" s="37"/>
      <c r="E278" s="37"/>
      <c r="J278" s="17">
        <f t="shared" si="23"/>
        <v>0</v>
      </c>
      <c r="K278" s="2" t="str">
        <f t="shared" si="24"/>
        <v xml:space="preserve"> </v>
      </c>
      <c r="L278" s="2" t="str">
        <f t="shared" si="21"/>
        <v xml:space="preserve"> </v>
      </c>
      <c r="M278" s="2" t="str">
        <f t="shared" si="22"/>
        <v xml:space="preserve"> </v>
      </c>
    </row>
    <row r="279" spans="1:13">
      <c r="A279" s="38" t="str">
        <f t="shared" si="20"/>
        <v xml:space="preserve"> </v>
      </c>
      <c r="D279" s="37"/>
      <c r="E279" s="37"/>
      <c r="J279" s="17">
        <f t="shared" si="23"/>
        <v>0</v>
      </c>
      <c r="K279" s="2" t="str">
        <f t="shared" si="24"/>
        <v xml:space="preserve"> </v>
      </c>
      <c r="L279" s="2" t="str">
        <f t="shared" si="21"/>
        <v xml:space="preserve"> </v>
      </c>
      <c r="M279" s="2" t="str">
        <f t="shared" si="22"/>
        <v xml:space="preserve"> </v>
      </c>
    </row>
    <row r="280" spans="1:13">
      <c r="A280" s="38" t="str">
        <f t="shared" si="20"/>
        <v xml:space="preserve"> </v>
      </c>
      <c r="D280" s="37"/>
      <c r="E280" s="37"/>
      <c r="J280" s="17">
        <f t="shared" si="23"/>
        <v>0</v>
      </c>
      <c r="K280" s="2" t="str">
        <f t="shared" si="24"/>
        <v xml:space="preserve"> </v>
      </c>
      <c r="L280" s="2" t="str">
        <f t="shared" si="21"/>
        <v xml:space="preserve"> </v>
      </c>
      <c r="M280" s="2" t="str">
        <f t="shared" si="22"/>
        <v xml:space="preserve"> </v>
      </c>
    </row>
    <row r="281" spans="1:13">
      <c r="A281" s="38" t="str">
        <f t="shared" si="20"/>
        <v xml:space="preserve"> </v>
      </c>
      <c r="D281" s="37"/>
      <c r="E281" s="37"/>
      <c r="J281" s="17">
        <f t="shared" si="23"/>
        <v>0</v>
      </c>
      <c r="K281" s="2" t="str">
        <f t="shared" si="24"/>
        <v xml:space="preserve"> </v>
      </c>
      <c r="L281" s="2" t="str">
        <f t="shared" si="21"/>
        <v xml:space="preserve"> </v>
      </c>
      <c r="M281" s="2" t="str">
        <f t="shared" si="22"/>
        <v xml:space="preserve"> </v>
      </c>
    </row>
    <row r="282" spans="1:13">
      <c r="A282" s="38" t="str">
        <f t="shared" si="20"/>
        <v xml:space="preserve"> </v>
      </c>
      <c r="D282" s="37"/>
      <c r="E282" s="37"/>
      <c r="J282" s="17">
        <f t="shared" si="23"/>
        <v>0</v>
      </c>
      <c r="K282" s="2" t="str">
        <f t="shared" si="24"/>
        <v xml:space="preserve"> </v>
      </c>
      <c r="L282" s="2" t="str">
        <f t="shared" si="21"/>
        <v xml:space="preserve"> </v>
      </c>
      <c r="M282" s="2" t="str">
        <f t="shared" si="22"/>
        <v xml:space="preserve"> </v>
      </c>
    </row>
    <row r="283" spans="1:13">
      <c r="A283" s="38" t="str">
        <f t="shared" si="20"/>
        <v xml:space="preserve"> </v>
      </c>
      <c r="D283" s="37"/>
      <c r="E283" s="37"/>
      <c r="J283" s="17">
        <f t="shared" si="23"/>
        <v>0</v>
      </c>
      <c r="K283" s="2" t="str">
        <f t="shared" si="24"/>
        <v xml:space="preserve"> </v>
      </c>
      <c r="L283" s="2" t="str">
        <f t="shared" si="21"/>
        <v xml:space="preserve"> </v>
      </c>
      <c r="M283" s="2" t="str">
        <f t="shared" si="22"/>
        <v xml:space="preserve"> </v>
      </c>
    </row>
    <row r="284" spans="1:13">
      <c r="A284" s="38" t="str">
        <f t="shared" si="20"/>
        <v xml:space="preserve"> </v>
      </c>
      <c r="D284" s="37"/>
      <c r="E284" s="37"/>
      <c r="J284" s="17">
        <f t="shared" si="23"/>
        <v>0</v>
      </c>
      <c r="K284" s="2" t="str">
        <f t="shared" si="24"/>
        <v xml:space="preserve"> </v>
      </c>
      <c r="L284" s="2" t="str">
        <f t="shared" si="21"/>
        <v xml:space="preserve"> </v>
      </c>
      <c r="M284" s="2" t="str">
        <f t="shared" si="22"/>
        <v xml:space="preserve"> </v>
      </c>
    </row>
    <row r="285" spans="1:13">
      <c r="A285" s="38" t="str">
        <f t="shared" si="20"/>
        <v xml:space="preserve"> </v>
      </c>
      <c r="D285" s="37"/>
      <c r="E285" s="37"/>
      <c r="J285" s="17">
        <f t="shared" si="23"/>
        <v>0</v>
      </c>
      <c r="K285" s="2" t="str">
        <f t="shared" si="24"/>
        <v xml:space="preserve"> </v>
      </c>
      <c r="L285" s="2" t="str">
        <f t="shared" si="21"/>
        <v xml:space="preserve"> </v>
      </c>
      <c r="M285" s="2" t="str">
        <f t="shared" si="22"/>
        <v xml:space="preserve"> </v>
      </c>
    </row>
    <row r="286" spans="1:13">
      <c r="A286" s="38" t="str">
        <f t="shared" si="20"/>
        <v xml:space="preserve"> </v>
      </c>
      <c r="D286" s="37"/>
      <c r="E286" s="37"/>
      <c r="J286" s="17">
        <f t="shared" si="23"/>
        <v>0</v>
      </c>
      <c r="K286" s="2" t="str">
        <f t="shared" si="24"/>
        <v xml:space="preserve"> </v>
      </c>
      <c r="L286" s="2" t="str">
        <f t="shared" si="21"/>
        <v xml:space="preserve"> </v>
      </c>
      <c r="M286" s="2" t="str">
        <f t="shared" si="22"/>
        <v xml:space="preserve"> </v>
      </c>
    </row>
    <row r="287" spans="1:13">
      <c r="A287" s="38" t="str">
        <f t="shared" si="20"/>
        <v xml:space="preserve"> </v>
      </c>
      <c r="D287" s="37"/>
      <c r="E287" s="37"/>
      <c r="J287" s="17">
        <f t="shared" si="23"/>
        <v>0</v>
      </c>
      <c r="K287" s="2" t="str">
        <f t="shared" si="24"/>
        <v xml:space="preserve"> </v>
      </c>
      <c r="L287" s="2" t="str">
        <f t="shared" si="21"/>
        <v xml:space="preserve"> </v>
      </c>
      <c r="M287" s="2" t="str">
        <f t="shared" si="22"/>
        <v xml:space="preserve"> </v>
      </c>
    </row>
    <row r="288" spans="1:13">
      <c r="A288" s="38" t="str">
        <f t="shared" si="20"/>
        <v xml:space="preserve"> </v>
      </c>
      <c r="D288" s="37"/>
      <c r="E288" s="37"/>
      <c r="J288" s="17">
        <f t="shared" si="23"/>
        <v>0</v>
      </c>
      <c r="K288" s="2" t="str">
        <f t="shared" si="24"/>
        <v xml:space="preserve"> </v>
      </c>
      <c r="L288" s="2" t="str">
        <f t="shared" si="21"/>
        <v xml:space="preserve"> </v>
      </c>
      <c r="M288" s="2" t="str">
        <f t="shared" si="22"/>
        <v xml:space="preserve"> </v>
      </c>
    </row>
    <row r="289" spans="1:13">
      <c r="A289" s="38" t="str">
        <f t="shared" si="20"/>
        <v xml:space="preserve"> </v>
      </c>
      <c r="D289" s="37"/>
      <c r="E289" s="37"/>
      <c r="J289" s="17">
        <f t="shared" si="23"/>
        <v>0</v>
      </c>
      <c r="K289" s="2" t="str">
        <f t="shared" si="24"/>
        <v xml:space="preserve"> </v>
      </c>
      <c r="L289" s="2" t="str">
        <f t="shared" si="21"/>
        <v xml:space="preserve"> </v>
      </c>
      <c r="M289" s="2" t="str">
        <f t="shared" si="22"/>
        <v xml:space="preserve"> </v>
      </c>
    </row>
    <row r="290" spans="1:13">
      <c r="A290" s="38" t="str">
        <f t="shared" si="20"/>
        <v xml:space="preserve"> </v>
      </c>
      <c r="D290" s="37"/>
      <c r="E290" s="37"/>
      <c r="J290" s="17">
        <f t="shared" si="23"/>
        <v>0</v>
      </c>
      <c r="K290" s="2" t="str">
        <f t="shared" si="24"/>
        <v xml:space="preserve"> </v>
      </c>
      <c r="L290" s="2" t="str">
        <f t="shared" si="21"/>
        <v xml:space="preserve"> </v>
      </c>
      <c r="M290" s="2" t="str">
        <f t="shared" si="22"/>
        <v xml:space="preserve"> </v>
      </c>
    </row>
    <row r="291" spans="1:13">
      <c r="A291" s="38" t="str">
        <f t="shared" si="20"/>
        <v xml:space="preserve"> </v>
      </c>
      <c r="D291" s="37"/>
      <c r="E291" s="37"/>
      <c r="J291" s="17">
        <f t="shared" si="23"/>
        <v>0</v>
      </c>
      <c r="K291" s="2" t="str">
        <f t="shared" si="24"/>
        <v xml:space="preserve"> </v>
      </c>
      <c r="L291" s="2" t="str">
        <f t="shared" si="21"/>
        <v xml:space="preserve"> </v>
      </c>
      <c r="M291" s="2" t="str">
        <f t="shared" si="22"/>
        <v xml:space="preserve"> </v>
      </c>
    </row>
    <row r="292" spans="1:13">
      <c r="A292" s="38" t="str">
        <f t="shared" si="20"/>
        <v xml:space="preserve"> </v>
      </c>
      <c r="D292" s="37"/>
      <c r="E292" s="37"/>
      <c r="J292" s="17">
        <f t="shared" si="23"/>
        <v>0</v>
      </c>
      <c r="K292" s="2" t="str">
        <f t="shared" si="24"/>
        <v xml:space="preserve"> </v>
      </c>
      <c r="L292" s="2" t="str">
        <f t="shared" si="21"/>
        <v xml:space="preserve"> </v>
      </c>
      <c r="M292" s="2" t="str">
        <f t="shared" si="22"/>
        <v xml:space="preserve"> </v>
      </c>
    </row>
    <row r="293" spans="1:13">
      <c r="A293" s="38" t="str">
        <f t="shared" si="20"/>
        <v xml:space="preserve"> </v>
      </c>
      <c r="D293" s="37"/>
      <c r="E293" s="37"/>
      <c r="J293" s="17">
        <f t="shared" si="23"/>
        <v>0</v>
      </c>
      <c r="K293" s="2" t="str">
        <f t="shared" si="24"/>
        <v xml:space="preserve"> </v>
      </c>
      <c r="L293" s="2" t="str">
        <f t="shared" si="21"/>
        <v xml:space="preserve"> </v>
      </c>
      <c r="M293" s="2" t="str">
        <f t="shared" si="22"/>
        <v xml:space="preserve"> </v>
      </c>
    </row>
    <row r="294" spans="1:13">
      <c r="A294" s="38" t="str">
        <f t="shared" si="20"/>
        <v xml:space="preserve"> </v>
      </c>
      <c r="D294" s="37"/>
      <c r="E294" s="37"/>
      <c r="J294" s="17">
        <f t="shared" si="23"/>
        <v>0</v>
      </c>
      <c r="K294" s="2" t="str">
        <f t="shared" si="24"/>
        <v xml:space="preserve"> </v>
      </c>
      <c r="L294" s="2" t="str">
        <f t="shared" si="21"/>
        <v xml:space="preserve"> </v>
      </c>
      <c r="M294" s="2" t="str">
        <f t="shared" si="22"/>
        <v xml:space="preserve"> </v>
      </c>
    </row>
    <row r="295" spans="1:13">
      <c r="A295" s="38" t="str">
        <f t="shared" si="20"/>
        <v xml:space="preserve"> </v>
      </c>
      <c r="D295" s="37"/>
      <c r="E295" s="37"/>
      <c r="J295" s="17">
        <f t="shared" si="23"/>
        <v>0</v>
      </c>
      <c r="K295" s="2" t="str">
        <f t="shared" si="24"/>
        <v xml:space="preserve"> </v>
      </c>
      <c r="L295" s="2" t="str">
        <f t="shared" si="21"/>
        <v xml:space="preserve"> </v>
      </c>
      <c r="M295" s="2" t="str">
        <f t="shared" si="22"/>
        <v xml:space="preserve"> </v>
      </c>
    </row>
    <row r="296" spans="1:13">
      <c r="A296" s="38" t="str">
        <f t="shared" si="20"/>
        <v xml:space="preserve"> </v>
      </c>
      <c r="D296" s="37"/>
      <c r="E296" s="37"/>
      <c r="J296" s="17">
        <f t="shared" si="23"/>
        <v>0</v>
      </c>
      <c r="K296" s="2" t="str">
        <f t="shared" si="24"/>
        <v xml:space="preserve"> </v>
      </c>
      <c r="L296" s="2" t="str">
        <f t="shared" si="21"/>
        <v xml:space="preserve"> </v>
      </c>
      <c r="M296" s="2" t="str">
        <f t="shared" si="22"/>
        <v xml:space="preserve"> </v>
      </c>
    </row>
    <row r="297" spans="1:13">
      <c r="A297" s="38" t="str">
        <f t="shared" si="20"/>
        <v xml:space="preserve"> </v>
      </c>
      <c r="D297" s="37"/>
      <c r="E297" s="37"/>
      <c r="J297" s="17">
        <f t="shared" si="23"/>
        <v>0</v>
      </c>
      <c r="K297" s="2" t="str">
        <f t="shared" si="24"/>
        <v xml:space="preserve"> </v>
      </c>
      <c r="L297" s="2" t="str">
        <f t="shared" si="21"/>
        <v xml:space="preserve"> </v>
      </c>
      <c r="M297" s="2" t="str">
        <f t="shared" si="22"/>
        <v xml:space="preserve"> </v>
      </c>
    </row>
    <row r="298" spans="1:13">
      <c r="A298" s="38" t="str">
        <f t="shared" si="20"/>
        <v xml:space="preserve"> </v>
      </c>
      <c r="D298" s="37"/>
      <c r="E298" s="37"/>
      <c r="J298" s="17">
        <f t="shared" si="23"/>
        <v>0</v>
      </c>
      <c r="K298" s="2" t="str">
        <f t="shared" si="24"/>
        <v xml:space="preserve"> </v>
      </c>
      <c r="L298" s="2" t="str">
        <f t="shared" si="21"/>
        <v xml:space="preserve"> </v>
      </c>
      <c r="M298" s="2" t="str">
        <f t="shared" si="22"/>
        <v xml:space="preserve"> </v>
      </c>
    </row>
    <row r="299" spans="1:13">
      <c r="A299" s="38" t="str">
        <f t="shared" si="20"/>
        <v xml:space="preserve"> </v>
      </c>
      <c r="D299" s="37"/>
      <c r="E299" s="37"/>
      <c r="J299" s="17">
        <f t="shared" si="23"/>
        <v>0</v>
      </c>
      <c r="K299" s="2" t="str">
        <f t="shared" si="24"/>
        <v xml:space="preserve"> </v>
      </c>
      <c r="L299" s="2" t="str">
        <f t="shared" si="21"/>
        <v xml:space="preserve"> </v>
      </c>
      <c r="M299" s="2" t="str">
        <f t="shared" si="22"/>
        <v xml:space="preserve"> </v>
      </c>
    </row>
    <row r="300" spans="1:13">
      <c r="A300" s="38" t="str">
        <f t="shared" si="20"/>
        <v xml:space="preserve"> </v>
      </c>
      <c r="D300" s="37"/>
      <c r="E300" s="37"/>
      <c r="J300" s="17">
        <f t="shared" si="23"/>
        <v>0</v>
      </c>
      <c r="K300" s="2" t="str">
        <f t="shared" si="24"/>
        <v xml:space="preserve"> </v>
      </c>
      <c r="L300" s="2" t="str">
        <f t="shared" si="21"/>
        <v xml:space="preserve"> </v>
      </c>
      <c r="M300" s="2" t="str">
        <f t="shared" si="22"/>
        <v xml:space="preserve"> </v>
      </c>
    </row>
    <row r="301" spans="1:13">
      <c r="A301" s="38" t="str">
        <f t="shared" si="20"/>
        <v xml:space="preserve"> </v>
      </c>
      <c r="D301" s="37"/>
      <c r="E301" s="37"/>
      <c r="J301" s="17">
        <f t="shared" si="23"/>
        <v>0</v>
      </c>
      <c r="K301" s="2" t="str">
        <f t="shared" si="24"/>
        <v xml:space="preserve"> </v>
      </c>
      <c r="L301" s="2" t="str">
        <f t="shared" si="21"/>
        <v xml:space="preserve"> </v>
      </c>
      <c r="M301" s="2" t="str">
        <f t="shared" si="22"/>
        <v xml:space="preserve"> </v>
      </c>
    </row>
    <row r="302" spans="1:13">
      <c r="A302" s="38" t="str">
        <f t="shared" si="20"/>
        <v xml:space="preserve"> </v>
      </c>
      <c r="D302" s="37"/>
      <c r="E302" s="37"/>
      <c r="J302" s="17">
        <f t="shared" si="23"/>
        <v>0</v>
      </c>
      <c r="K302" s="2" t="str">
        <f t="shared" si="24"/>
        <v xml:space="preserve"> </v>
      </c>
      <c r="L302" s="2" t="str">
        <f t="shared" si="21"/>
        <v xml:space="preserve"> </v>
      </c>
      <c r="M302" s="2" t="str">
        <f t="shared" si="22"/>
        <v xml:space="preserve"> </v>
      </c>
    </row>
    <row r="303" spans="1:13">
      <c r="A303" s="38" t="str">
        <f t="shared" si="20"/>
        <v xml:space="preserve"> </v>
      </c>
      <c r="D303" s="37"/>
      <c r="E303" s="37"/>
      <c r="J303" s="17">
        <f t="shared" si="23"/>
        <v>0</v>
      </c>
      <c r="K303" s="2" t="str">
        <f t="shared" si="24"/>
        <v xml:space="preserve"> </v>
      </c>
      <c r="L303" s="2" t="str">
        <f t="shared" si="21"/>
        <v xml:space="preserve"> </v>
      </c>
      <c r="M303" s="2" t="str">
        <f t="shared" si="22"/>
        <v xml:space="preserve"> </v>
      </c>
    </row>
    <row r="304" spans="1:13">
      <c r="A304" s="38" t="str">
        <f t="shared" si="20"/>
        <v xml:space="preserve"> </v>
      </c>
      <c r="D304" s="37"/>
      <c r="E304" s="37"/>
      <c r="J304" s="17">
        <f t="shared" si="23"/>
        <v>0</v>
      </c>
      <c r="K304" s="2" t="str">
        <f t="shared" si="24"/>
        <v xml:space="preserve"> </v>
      </c>
      <c r="L304" s="2" t="str">
        <f t="shared" si="21"/>
        <v xml:space="preserve"> </v>
      </c>
      <c r="M304" s="2" t="str">
        <f t="shared" si="22"/>
        <v xml:space="preserve"> </v>
      </c>
    </row>
    <row r="305" spans="1:13">
      <c r="A305" s="38" t="str">
        <f t="shared" si="20"/>
        <v xml:space="preserve"> </v>
      </c>
      <c r="D305" s="37"/>
      <c r="E305" s="37"/>
      <c r="J305" s="17">
        <f t="shared" si="23"/>
        <v>0</v>
      </c>
      <c r="K305" s="2" t="str">
        <f t="shared" si="24"/>
        <v xml:space="preserve"> </v>
      </c>
      <c r="L305" s="2" t="str">
        <f t="shared" si="21"/>
        <v xml:space="preserve"> </v>
      </c>
      <c r="M305" s="2" t="str">
        <f t="shared" si="22"/>
        <v xml:space="preserve"> </v>
      </c>
    </row>
    <row r="306" spans="1:13">
      <c r="A306" s="38" t="str">
        <f t="shared" si="20"/>
        <v xml:space="preserve"> </v>
      </c>
      <c r="D306" s="37"/>
      <c r="E306" s="37"/>
      <c r="J306" s="17">
        <f t="shared" si="23"/>
        <v>0</v>
      </c>
      <c r="K306" s="2" t="str">
        <f t="shared" si="24"/>
        <v xml:space="preserve"> </v>
      </c>
      <c r="L306" s="2" t="str">
        <f t="shared" si="21"/>
        <v xml:space="preserve"> </v>
      </c>
      <c r="M306" s="2" t="str">
        <f t="shared" si="22"/>
        <v xml:space="preserve"> </v>
      </c>
    </row>
    <row r="307" spans="1:13">
      <c r="A307" s="38" t="str">
        <f t="shared" si="20"/>
        <v xml:space="preserve"> </v>
      </c>
      <c r="D307" s="37"/>
      <c r="E307" s="37"/>
      <c r="J307" s="17">
        <f t="shared" si="23"/>
        <v>0</v>
      </c>
      <c r="K307" s="2" t="str">
        <f t="shared" si="24"/>
        <v xml:space="preserve"> </v>
      </c>
      <c r="L307" s="2" t="str">
        <f t="shared" si="21"/>
        <v xml:space="preserve"> </v>
      </c>
      <c r="M307" s="2" t="str">
        <f t="shared" si="22"/>
        <v xml:space="preserve"> </v>
      </c>
    </row>
    <row r="308" spans="1:13">
      <c r="A308" s="38" t="str">
        <f t="shared" si="20"/>
        <v xml:space="preserve"> </v>
      </c>
      <c r="D308" s="37"/>
      <c r="E308" s="37"/>
      <c r="J308" s="17">
        <f t="shared" si="23"/>
        <v>0</v>
      </c>
      <c r="K308" s="2" t="str">
        <f t="shared" si="24"/>
        <v xml:space="preserve"> </v>
      </c>
      <c r="L308" s="2" t="str">
        <f t="shared" si="21"/>
        <v xml:space="preserve"> </v>
      </c>
      <c r="M308" s="2" t="str">
        <f t="shared" si="22"/>
        <v xml:space="preserve"> </v>
      </c>
    </row>
    <row r="309" spans="1:13">
      <c r="A309" s="38" t="str">
        <f t="shared" si="20"/>
        <v xml:space="preserve"> </v>
      </c>
      <c r="D309" s="37"/>
      <c r="E309" s="37"/>
      <c r="J309" s="17">
        <f t="shared" si="23"/>
        <v>0</v>
      </c>
      <c r="K309" s="2" t="str">
        <f t="shared" si="24"/>
        <v xml:space="preserve"> </v>
      </c>
      <c r="L309" s="2" t="str">
        <f t="shared" si="21"/>
        <v xml:space="preserve"> </v>
      </c>
      <c r="M309" s="2" t="str">
        <f t="shared" si="22"/>
        <v xml:space="preserve"> </v>
      </c>
    </row>
    <row r="310" spans="1:13">
      <c r="A310" s="38" t="str">
        <f t="shared" si="20"/>
        <v xml:space="preserve"> </v>
      </c>
      <c r="D310" s="37"/>
      <c r="E310" s="37"/>
      <c r="J310" s="17">
        <f t="shared" si="23"/>
        <v>0</v>
      </c>
      <c r="K310" s="2" t="str">
        <f t="shared" si="24"/>
        <v xml:space="preserve"> </v>
      </c>
      <c r="L310" s="2" t="str">
        <f t="shared" si="21"/>
        <v xml:space="preserve"> </v>
      </c>
      <c r="M310" s="2" t="str">
        <f t="shared" si="22"/>
        <v xml:space="preserve"> </v>
      </c>
    </row>
    <row r="311" spans="1:13">
      <c r="A311" s="38" t="str">
        <f t="shared" si="20"/>
        <v xml:space="preserve"> </v>
      </c>
      <c r="D311" s="37"/>
      <c r="E311" s="37"/>
      <c r="J311" s="17">
        <f t="shared" si="23"/>
        <v>0</v>
      </c>
      <c r="K311" s="2" t="str">
        <f t="shared" si="24"/>
        <v xml:space="preserve"> </v>
      </c>
      <c r="L311" s="2" t="str">
        <f t="shared" si="21"/>
        <v xml:space="preserve"> </v>
      </c>
      <c r="M311" s="2" t="str">
        <f t="shared" si="22"/>
        <v xml:space="preserve"> </v>
      </c>
    </row>
    <row r="312" spans="1:13">
      <c r="A312" s="38" t="str">
        <f t="shared" si="20"/>
        <v xml:space="preserve"> </v>
      </c>
      <c r="D312" s="37"/>
      <c r="E312" s="37"/>
      <c r="J312" s="17">
        <f t="shared" si="23"/>
        <v>0</v>
      </c>
      <c r="K312" s="2" t="str">
        <f t="shared" si="24"/>
        <v xml:space="preserve"> </v>
      </c>
      <c r="L312" s="2" t="str">
        <f t="shared" si="21"/>
        <v xml:space="preserve"> </v>
      </c>
      <c r="M312" s="2" t="str">
        <f t="shared" si="22"/>
        <v xml:space="preserve"> </v>
      </c>
    </row>
    <row r="313" spans="1:13">
      <c r="A313" s="38" t="str">
        <f t="shared" si="20"/>
        <v xml:space="preserve"> </v>
      </c>
      <c r="D313" s="37"/>
      <c r="E313" s="37"/>
      <c r="J313" s="17">
        <f t="shared" si="23"/>
        <v>0</v>
      </c>
      <c r="K313" s="2" t="str">
        <f t="shared" si="24"/>
        <v xml:space="preserve"> </v>
      </c>
      <c r="L313" s="2" t="str">
        <f t="shared" si="21"/>
        <v xml:space="preserve"> </v>
      </c>
      <c r="M313" s="2" t="str">
        <f t="shared" si="22"/>
        <v xml:space="preserve"> </v>
      </c>
    </row>
    <row r="314" spans="1:13">
      <c r="A314" s="38" t="str">
        <f t="shared" si="20"/>
        <v xml:space="preserve"> </v>
      </c>
      <c r="D314" s="37"/>
      <c r="E314" s="37"/>
      <c r="J314" s="17">
        <f t="shared" si="23"/>
        <v>0</v>
      </c>
      <c r="K314" s="2" t="str">
        <f t="shared" si="24"/>
        <v xml:space="preserve"> </v>
      </c>
      <c r="L314" s="2" t="str">
        <f t="shared" si="21"/>
        <v xml:space="preserve"> </v>
      </c>
      <c r="M314" s="2" t="str">
        <f t="shared" si="22"/>
        <v xml:space="preserve"> </v>
      </c>
    </row>
    <row r="315" spans="1:13">
      <c r="A315" s="38" t="str">
        <f t="shared" si="20"/>
        <v xml:space="preserve"> </v>
      </c>
      <c r="D315" s="37"/>
      <c r="E315" s="37"/>
      <c r="J315" s="17">
        <f t="shared" si="23"/>
        <v>0</v>
      </c>
      <c r="K315" s="2" t="str">
        <f t="shared" si="24"/>
        <v xml:space="preserve"> </v>
      </c>
      <c r="L315" s="2" t="str">
        <f t="shared" si="21"/>
        <v xml:space="preserve"> </v>
      </c>
      <c r="M315" s="2" t="str">
        <f t="shared" si="22"/>
        <v xml:space="preserve"> </v>
      </c>
    </row>
    <row r="316" spans="1:13">
      <c r="A316" s="38" t="str">
        <f t="shared" si="20"/>
        <v xml:space="preserve"> </v>
      </c>
      <c r="D316" s="37"/>
      <c r="E316" s="37"/>
      <c r="J316" s="17">
        <f t="shared" si="23"/>
        <v>0</v>
      </c>
      <c r="K316" s="2" t="str">
        <f t="shared" si="24"/>
        <v xml:space="preserve"> </v>
      </c>
      <c r="L316" s="2" t="str">
        <f t="shared" si="21"/>
        <v xml:space="preserve"> </v>
      </c>
      <c r="M316" s="2" t="str">
        <f t="shared" si="22"/>
        <v xml:space="preserve"> </v>
      </c>
    </row>
    <row r="317" spans="1:13">
      <c r="A317" s="38" t="str">
        <f t="shared" si="20"/>
        <v xml:space="preserve"> </v>
      </c>
      <c r="D317" s="37"/>
      <c r="E317" s="37"/>
      <c r="J317" s="17">
        <f t="shared" si="23"/>
        <v>0</v>
      </c>
      <c r="K317" s="2" t="str">
        <f t="shared" si="24"/>
        <v xml:space="preserve"> </v>
      </c>
      <c r="L317" s="2" t="str">
        <f t="shared" si="21"/>
        <v xml:space="preserve"> </v>
      </c>
      <c r="M317" s="2" t="str">
        <f t="shared" si="22"/>
        <v xml:space="preserve"> </v>
      </c>
    </row>
    <row r="318" spans="1:13">
      <c r="A318" s="38" t="str">
        <f t="shared" si="20"/>
        <v xml:space="preserve"> </v>
      </c>
      <c r="D318" s="37"/>
      <c r="E318" s="37"/>
      <c r="J318" s="17">
        <f t="shared" si="23"/>
        <v>0</v>
      </c>
      <c r="K318" s="2" t="str">
        <f t="shared" si="24"/>
        <v xml:space="preserve"> </v>
      </c>
      <c r="L318" s="2" t="str">
        <f t="shared" si="21"/>
        <v xml:space="preserve"> </v>
      </c>
      <c r="M318" s="2" t="str">
        <f t="shared" si="22"/>
        <v xml:space="preserve"> </v>
      </c>
    </row>
    <row r="319" spans="1:13">
      <c r="A319" s="38" t="str">
        <f t="shared" si="20"/>
        <v xml:space="preserve"> </v>
      </c>
      <c r="D319" s="37"/>
      <c r="E319" s="37"/>
      <c r="J319" s="17">
        <f t="shared" si="23"/>
        <v>0</v>
      </c>
      <c r="K319" s="2" t="str">
        <f t="shared" si="24"/>
        <v xml:space="preserve"> </v>
      </c>
      <c r="L319" s="2" t="str">
        <f t="shared" si="21"/>
        <v xml:space="preserve"> </v>
      </c>
      <c r="M319" s="2" t="str">
        <f t="shared" si="22"/>
        <v xml:space="preserve"> </v>
      </c>
    </row>
    <row r="320" spans="1:13">
      <c r="A320" s="38" t="str">
        <f t="shared" si="20"/>
        <v xml:space="preserve"> </v>
      </c>
      <c r="D320" s="37"/>
      <c r="E320" s="37"/>
      <c r="J320" s="17">
        <f t="shared" si="23"/>
        <v>0</v>
      </c>
      <c r="K320" s="2" t="str">
        <f t="shared" si="24"/>
        <v xml:space="preserve"> </v>
      </c>
      <c r="L320" s="2" t="str">
        <f t="shared" si="21"/>
        <v xml:space="preserve"> </v>
      </c>
      <c r="M320" s="2" t="str">
        <f t="shared" si="22"/>
        <v xml:space="preserve"> </v>
      </c>
    </row>
    <row r="321" spans="1:13">
      <c r="A321" s="38" t="str">
        <f t="shared" si="20"/>
        <v xml:space="preserve"> </v>
      </c>
      <c r="D321" s="37"/>
      <c r="E321" s="37"/>
      <c r="J321" s="17">
        <f t="shared" si="23"/>
        <v>0</v>
      </c>
      <c r="K321" s="2" t="str">
        <f t="shared" si="24"/>
        <v xml:space="preserve"> </v>
      </c>
      <c r="L321" s="2" t="str">
        <f t="shared" si="21"/>
        <v xml:space="preserve"> </v>
      </c>
      <c r="M321" s="2" t="str">
        <f t="shared" si="22"/>
        <v xml:space="preserve"> </v>
      </c>
    </row>
    <row r="322" spans="1:13">
      <c r="A322" s="38" t="str">
        <f t="shared" si="20"/>
        <v xml:space="preserve"> </v>
      </c>
      <c r="D322" s="37"/>
      <c r="E322" s="37"/>
      <c r="J322" s="17">
        <f t="shared" si="23"/>
        <v>0</v>
      </c>
      <c r="K322" s="2" t="str">
        <f t="shared" si="24"/>
        <v xml:space="preserve"> </v>
      </c>
      <c r="L322" s="2" t="str">
        <f t="shared" si="21"/>
        <v xml:space="preserve"> </v>
      </c>
      <c r="M322" s="2" t="str">
        <f t="shared" si="22"/>
        <v xml:space="preserve"> </v>
      </c>
    </row>
    <row r="323" spans="1:13">
      <c r="A323" s="38" t="str">
        <f t="shared" si="20"/>
        <v xml:space="preserve"> </v>
      </c>
      <c r="D323" s="37"/>
      <c r="E323" s="37"/>
      <c r="J323" s="17">
        <f t="shared" si="23"/>
        <v>0</v>
      </c>
      <c r="K323" s="2" t="str">
        <f t="shared" si="24"/>
        <v xml:space="preserve"> </v>
      </c>
      <c r="L323" s="2" t="str">
        <f t="shared" si="21"/>
        <v xml:space="preserve"> </v>
      </c>
      <c r="M323" s="2" t="str">
        <f t="shared" si="22"/>
        <v xml:space="preserve"> </v>
      </c>
    </row>
    <row r="324" spans="1:13">
      <c r="A324" s="38" t="str">
        <f t="shared" si="20"/>
        <v xml:space="preserve"> </v>
      </c>
      <c r="D324" s="37"/>
      <c r="E324" s="37"/>
      <c r="J324" s="17">
        <f t="shared" si="23"/>
        <v>0</v>
      </c>
      <c r="K324" s="2" t="str">
        <f t="shared" si="24"/>
        <v xml:space="preserve"> </v>
      </c>
      <c r="L324" s="2" t="str">
        <f t="shared" si="21"/>
        <v xml:space="preserve"> </v>
      </c>
      <c r="M324" s="2" t="str">
        <f t="shared" si="22"/>
        <v xml:space="preserve"> </v>
      </c>
    </row>
    <row r="325" spans="1:13">
      <c r="A325" s="38" t="str">
        <f t="shared" si="20"/>
        <v xml:space="preserve"> </v>
      </c>
      <c r="D325" s="37"/>
      <c r="E325" s="37"/>
      <c r="J325" s="17">
        <f t="shared" si="23"/>
        <v>0</v>
      </c>
      <c r="K325" s="2" t="str">
        <f t="shared" si="24"/>
        <v xml:space="preserve"> </v>
      </c>
      <c r="L325" s="2" t="str">
        <f t="shared" si="21"/>
        <v xml:space="preserve"> </v>
      </c>
      <c r="M325" s="2" t="str">
        <f t="shared" si="22"/>
        <v xml:space="preserve"> </v>
      </c>
    </row>
    <row r="326" spans="1:13">
      <c r="A326" s="38" t="str">
        <f t="shared" si="20"/>
        <v xml:space="preserve"> </v>
      </c>
      <c r="D326" s="37"/>
      <c r="E326" s="37"/>
      <c r="J326" s="17">
        <f t="shared" si="23"/>
        <v>0</v>
      </c>
      <c r="K326" s="2" t="str">
        <f t="shared" si="24"/>
        <v xml:space="preserve"> </v>
      </c>
      <c r="L326" s="2" t="str">
        <f t="shared" si="21"/>
        <v xml:space="preserve"> </v>
      </c>
      <c r="M326" s="2" t="str">
        <f t="shared" si="22"/>
        <v xml:space="preserve"> </v>
      </c>
    </row>
    <row r="327" spans="1:13">
      <c r="A327" s="38" t="str">
        <f t="shared" si="20"/>
        <v xml:space="preserve"> </v>
      </c>
      <c r="D327" s="37"/>
      <c r="E327" s="37"/>
      <c r="J327" s="17">
        <f t="shared" si="23"/>
        <v>0</v>
      </c>
      <c r="K327" s="2" t="str">
        <f t="shared" si="24"/>
        <v xml:space="preserve"> </v>
      </c>
      <c r="L327" s="2" t="str">
        <f t="shared" si="21"/>
        <v xml:space="preserve"> </v>
      </c>
      <c r="M327" s="2" t="str">
        <f t="shared" si="22"/>
        <v xml:space="preserve"> </v>
      </c>
    </row>
    <row r="328" spans="1:13">
      <c r="A328" s="38" t="str">
        <f t="shared" si="20"/>
        <v xml:space="preserve"> </v>
      </c>
      <c r="D328" s="37"/>
      <c r="E328" s="37"/>
      <c r="J328" s="17">
        <f t="shared" si="23"/>
        <v>0</v>
      </c>
      <c r="K328" s="2" t="str">
        <f t="shared" si="24"/>
        <v xml:space="preserve"> </v>
      </c>
      <c r="L328" s="2" t="str">
        <f t="shared" si="21"/>
        <v xml:space="preserve"> </v>
      </c>
      <c r="M328" s="2" t="str">
        <f t="shared" si="22"/>
        <v xml:space="preserve"> </v>
      </c>
    </row>
    <row r="329" spans="1:13">
      <c r="A329" s="38" t="str">
        <f t="shared" si="20"/>
        <v xml:space="preserve"> </v>
      </c>
      <c r="D329" s="37"/>
      <c r="E329" s="37"/>
      <c r="J329" s="17">
        <f t="shared" si="23"/>
        <v>0</v>
      </c>
      <c r="K329" s="2" t="str">
        <f t="shared" si="24"/>
        <v xml:space="preserve"> </v>
      </c>
      <c r="L329" s="2" t="str">
        <f t="shared" si="21"/>
        <v xml:space="preserve"> </v>
      </c>
      <c r="M329" s="2" t="str">
        <f t="shared" si="22"/>
        <v xml:space="preserve"> </v>
      </c>
    </row>
    <row r="330" spans="1:13">
      <c r="A330" s="38" t="str">
        <f t="shared" si="20"/>
        <v xml:space="preserve"> </v>
      </c>
      <c r="D330" s="37"/>
      <c r="E330" s="37"/>
      <c r="J330" s="17">
        <f t="shared" si="23"/>
        <v>0</v>
      </c>
      <c r="K330" s="2" t="str">
        <f t="shared" si="24"/>
        <v xml:space="preserve"> </v>
      </c>
      <c r="L330" s="2" t="str">
        <f t="shared" si="21"/>
        <v xml:space="preserve"> </v>
      </c>
      <c r="M330" s="2" t="str">
        <f t="shared" si="22"/>
        <v xml:space="preserve"> </v>
      </c>
    </row>
    <row r="331" spans="1:13">
      <c r="A331" s="38" t="str">
        <f t="shared" si="20"/>
        <v xml:space="preserve"> </v>
      </c>
      <c r="D331" s="37"/>
      <c r="E331" s="37"/>
      <c r="J331" s="17">
        <f t="shared" si="23"/>
        <v>0</v>
      </c>
      <c r="K331" s="2" t="str">
        <f t="shared" si="24"/>
        <v xml:space="preserve"> </v>
      </c>
      <c r="L331" s="2" t="str">
        <f t="shared" si="21"/>
        <v xml:space="preserve"> </v>
      </c>
      <c r="M331" s="2" t="str">
        <f t="shared" si="22"/>
        <v xml:space="preserve"> </v>
      </c>
    </row>
    <row r="332" spans="1:13">
      <c r="A332" s="38" t="str">
        <f t="shared" si="20"/>
        <v xml:space="preserve"> </v>
      </c>
      <c r="D332" s="37"/>
      <c r="E332" s="37"/>
      <c r="J332" s="17">
        <f t="shared" si="23"/>
        <v>0</v>
      </c>
      <c r="K332" s="2" t="str">
        <f t="shared" si="24"/>
        <v xml:space="preserve"> </v>
      </c>
      <c r="L332" s="2" t="str">
        <f t="shared" si="21"/>
        <v xml:space="preserve"> </v>
      </c>
      <c r="M332" s="2" t="str">
        <f t="shared" si="22"/>
        <v xml:space="preserve"> </v>
      </c>
    </row>
    <row r="333" spans="1:13">
      <c r="A333" s="38" t="str">
        <f t="shared" si="20"/>
        <v xml:space="preserve"> </v>
      </c>
      <c r="D333" s="37"/>
      <c r="E333" s="37"/>
      <c r="J333" s="17">
        <f t="shared" si="23"/>
        <v>0</v>
      </c>
      <c r="K333" s="2" t="str">
        <f t="shared" si="24"/>
        <v xml:space="preserve"> </v>
      </c>
      <c r="L333" s="2" t="str">
        <f t="shared" si="21"/>
        <v xml:space="preserve"> </v>
      </c>
      <c r="M333" s="2" t="str">
        <f t="shared" si="22"/>
        <v xml:space="preserve"> </v>
      </c>
    </row>
    <row r="334" spans="1:13">
      <c r="A334" s="38" t="str">
        <f t="shared" si="20"/>
        <v xml:space="preserve"> </v>
      </c>
      <c r="D334" s="37"/>
      <c r="E334" s="37"/>
      <c r="J334" s="17">
        <f t="shared" si="23"/>
        <v>0</v>
      </c>
      <c r="K334" s="2" t="str">
        <f t="shared" si="24"/>
        <v xml:space="preserve"> </v>
      </c>
      <c r="L334" s="2" t="str">
        <f t="shared" si="21"/>
        <v xml:space="preserve"> </v>
      </c>
      <c r="M334" s="2" t="str">
        <f t="shared" si="22"/>
        <v xml:space="preserve"> </v>
      </c>
    </row>
    <row r="335" spans="1:13">
      <c r="A335" s="38" t="str">
        <f t="shared" ref="A335:A398" si="25">IF(COUNTIF(K335:M335,"ERROR")&gt;0,"ERROR"," ")</f>
        <v xml:space="preserve"> </v>
      </c>
      <c r="D335" s="37"/>
      <c r="E335" s="37"/>
      <c r="J335" s="17">
        <f t="shared" si="23"/>
        <v>0</v>
      </c>
      <c r="K335" s="2" t="str">
        <f t="shared" si="24"/>
        <v xml:space="preserve"> </v>
      </c>
      <c r="L335" s="2" t="str">
        <f t="shared" ref="L335:L398" si="26">IF(D335=0," ",IF(COUNTIF(ProfitLoss2,D335)&gt;0," ","ERROR"))</f>
        <v xml:space="preserve"> </v>
      </c>
      <c r="M335" s="2" t="str">
        <f t="shared" ref="M335:M398" si="27">IF(E335=0," ",IF(COUNTIF(BalanceSheetA,E335)&gt;0," ","ERROR"))</f>
        <v xml:space="preserve"> </v>
      </c>
    </row>
    <row r="336" spans="1:13">
      <c r="A336" s="38" t="str">
        <f t="shared" si="25"/>
        <v xml:space="preserve"> </v>
      </c>
      <c r="D336" s="37"/>
      <c r="E336" s="37"/>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c r="A337" s="38" t="str">
        <f t="shared" si="25"/>
        <v xml:space="preserve"> </v>
      </c>
      <c r="D337" s="37"/>
      <c r="E337" s="37"/>
      <c r="J337" s="17">
        <f t="shared" si="28"/>
        <v>0</v>
      </c>
      <c r="K337" s="2" t="str">
        <f t="shared" si="29"/>
        <v xml:space="preserve"> </v>
      </c>
      <c r="L337" s="2" t="str">
        <f t="shared" si="26"/>
        <v xml:space="preserve"> </v>
      </c>
      <c r="M337" s="2" t="str">
        <f t="shared" si="27"/>
        <v xml:space="preserve"> </v>
      </c>
    </row>
    <row r="338" spans="1:13">
      <c r="A338" s="38" t="str">
        <f t="shared" si="25"/>
        <v xml:space="preserve"> </v>
      </c>
      <c r="D338" s="37"/>
      <c r="E338" s="37"/>
      <c r="J338" s="17">
        <f t="shared" si="28"/>
        <v>0</v>
      </c>
      <c r="K338" s="2" t="str">
        <f t="shared" si="29"/>
        <v xml:space="preserve"> </v>
      </c>
      <c r="L338" s="2" t="str">
        <f t="shared" si="26"/>
        <v xml:space="preserve"> </v>
      </c>
      <c r="M338" s="2" t="str">
        <f t="shared" si="27"/>
        <v xml:space="preserve"> </v>
      </c>
    </row>
    <row r="339" spans="1:13">
      <c r="A339" s="38" t="str">
        <f t="shared" si="25"/>
        <v xml:space="preserve"> </v>
      </c>
      <c r="D339" s="37"/>
      <c r="E339" s="37"/>
      <c r="J339" s="17">
        <f t="shared" si="28"/>
        <v>0</v>
      </c>
      <c r="K339" s="2" t="str">
        <f t="shared" si="29"/>
        <v xml:space="preserve"> </v>
      </c>
      <c r="L339" s="2" t="str">
        <f t="shared" si="26"/>
        <v xml:space="preserve"> </v>
      </c>
      <c r="M339" s="2" t="str">
        <f t="shared" si="27"/>
        <v xml:space="preserve"> </v>
      </c>
    </row>
    <row r="340" spans="1:13">
      <c r="A340" s="38" t="str">
        <f t="shared" si="25"/>
        <v xml:space="preserve"> </v>
      </c>
      <c r="D340" s="37"/>
      <c r="E340" s="37"/>
      <c r="J340" s="17">
        <f t="shared" si="28"/>
        <v>0</v>
      </c>
      <c r="K340" s="2" t="str">
        <f t="shared" si="29"/>
        <v xml:space="preserve"> </v>
      </c>
      <c r="L340" s="2" t="str">
        <f t="shared" si="26"/>
        <v xml:space="preserve"> </v>
      </c>
      <c r="M340" s="2" t="str">
        <f t="shared" si="27"/>
        <v xml:space="preserve"> </v>
      </c>
    </row>
    <row r="341" spans="1:13">
      <c r="A341" s="38" t="str">
        <f t="shared" si="25"/>
        <v xml:space="preserve"> </v>
      </c>
      <c r="D341" s="37"/>
      <c r="E341" s="37"/>
      <c r="J341" s="17">
        <f t="shared" si="28"/>
        <v>0</v>
      </c>
      <c r="K341" s="2" t="str">
        <f t="shared" si="29"/>
        <v xml:space="preserve"> </v>
      </c>
      <c r="L341" s="2" t="str">
        <f t="shared" si="26"/>
        <v xml:space="preserve"> </v>
      </c>
      <c r="M341" s="2" t="str">
        <f t="shared" si="27"/>
        <v xml:space="preserve"> </v>
      </c>
    </row>
    <row r="342" spans="1:13">
      <c r="A342" s="38" t="str">
        <f t="shared" si="25"/>
        <v xml:space="preserve"> </v>
      </c>
      <c r="D342" s="37"/>
      <c r="E342" s="37"/>
      <c r="J342" s="17">
        <f t="shared" si="28"/>
        <v>0</v>
      </c>
      <c r="K342" s="2" t="str">
        <f t="shared" si="29"/>
        <v xml:space="preserve"> </v>
      </c>
      <c r="L342" s="2" t="str">
        <f t="shared" si="26"/>
        <v xml:space="preserve"> </v>
      </c>
      <c r="M342" s="2" t="str">
        <f t="shared" si="27"/>
        <v xml:space="preserve"> </v>
      </c>
    </row>
    <row r="343" spans="1:13">
      <c r="A343" s="38" t="str">
        <f t="shared" si="25"/>
        <v xml:space="preserve"> </v>
      </c>
      <c r="D343" s="37"/>
      <c r="E343" s="37"/>
      <c r="J343" s="17">
        <f t="shared" si="28"/>
        <v>0</v>
      </c>
      <c r="K343" s="2" t="str">
        <f t="shared" si="29"/>
        <v xml:space="preserve"> </v>
      </c>
      <c r="L343" s="2" t="str">
        <f t="shared" si="26"/>
        <v xml:space="preserve"> </v>
      </c>
      <c r="M343" s="2" t="str">
        <f t="shared" si="27"/>
        <v xml:space="preserve"> </v>
      </c>
    </row>
    <row r="344" spans="1:13">
      <c r="A344" s="38" t="str">
        <f t="shared" si="25"/>
        <v xml:space="preserve"> </v>
      </c>
      <c r="D344" s="37"/>
      <c r="E344" s="37"/>
      <c r="J344" s="17">
        <f t="shared" si="28"/>
        <v>0</v>
      </c>
      <c r="K344" s="2" t="str">
        <f t="shared" si="29"/>
        <v xml:space="preserve"> </v>
      </c>
      <c r="L344" s="2" t="str">
        <f t="shared" si="26"/>
        <v xml:space="preserve"> </v>
      </c>
      <c r="M344" s="2" t="str">
        <f t="shared" si="27"/>
        <v xml:space="preserve"> </v>
      </c>
    </row>
    <row r="345" spans="1:13">
      <c r="A345" s="38" t="str">
        <f t="shared" si="25"/>
        <v xml:space="preserve"> </v>
      </c>
      <c r="D345" s="37"/>
      <c r="E345" s="37"/>
      <c r="J345" s="17">
        <f t="shared" si="28"/>
        <v>0</v>
      </c>
      <c r="K345" s="2" t="str">
        <f t="shared" si="29"/>
        <v xml:space="preserve"> </v>
      </c>
      <c r="L345" s="2" t="str">
        <f t="shared" si="26"/>
        <v xml:space="preserve"> </v>
      </c>
      <c r="M345" s="2" t="str">
        <f t="shared" si="27"/>
        <v xml:space="preserve"> </v>
      </c>
    </row>
    <row r="346" spans="1:13">
      <c r="A346" s="38" t="str">
        <f t="shared" si="25"/>
        <v xml:space="preserve"> </v>
      </c>
      <c r="D346" s="37"/>
      <c r="E346" s="37"/>
      <c r="J346" s="17">
        <f t="shared" si="28"/>
        <v>0</v>
      </c>
      <c r="K346" s="2" t="str">
        <f t="shared" si="29"/>
        <v xml:space="preserve"> </v>
      </c>
      <c r="L346" s="2" t="str">
        <f t="shared" si="26"/>
        <v xml:space="preserve"> </v>
      </c>
      <c r="M346" s="2" t="str">
        <f t="shared" si="27"/>
        <v xml:space="preserve"> </v>
      </c>
    </row>
    <row r="347" spans="1:13">
      <c r="A347" s="38" t="str">
        <f t="shared" si="25"/>
        <v xml:space="preserve"> </v>
      </c>
      <c r="D347" s="37"/>
      <c r="E347" s="37"/>
      <c r="J347" s="17">
        <f t="shared" si="28"/>
        <v>0</v>
      </c>
      <c r="K347" s="2" t="str">
        <f t="shared" si="29"/>
        <v xml:space="preserve"> </v>
      </c>
      <c r="L347" s="2" t="str">
        <f t="shared" si="26"/>
        <v xml:space="preserve"> </v>
      </c>
      <c r="M347" s="2" t="str">
        <f t="shared" si="27"/>
        <v xml:space="preserve"> </v>
      </c>
    </row>
    <row r="348" spans="1:13">
      <c r="A348" s="38" t="str">
        <f t="shared" si="25"/>
        <v xml:space="preserve"> </v>
      </c>
      <c r="D348" s="37"/>
      <c r="E348" s="37"/>
      <c r="J348" s="17">
        <f t="shared" si="28"/>
        <v>0</v>
      </c>
      <c r="K348" s="2" t="str">
        <f t="shared" si="29"/>
        <v xml:space="preserve"> </v>
      </c>
      <c r="L348" s="2" t="str">
        <f t="shared" si="26"/>
        <v xml:space="preserve"> </v>
      </c>
      <c r="M348" s="2" t="str">
        <f t="shared" si="27"/>
        <v xml:space="preserve"> </v>
      </c>
    </row>
    <row r="349" spans="1:13">
      <c r="A349" s="38" t="str">
        <f t="shared" si="25"/>
        <v xml:space="preserve"> </v>
      </c>
      <c r="D349" s="37"/>
      <c r="E349" s="37"/>
      <c r="J349" s="17">
        <f t="shared" si="28"/>
        <v>0</v>
      </c>
      <c r="K349" s="2" t="str">
        <f t="shared" si="29"/>
        <v xml:space="preserve"> </v>
      </c>
      <c r="L349" s="2" t="str">
        <f t="shared" si="26"/>
        <v xml:space="preserve"> </v>
      </c>
      <c r="M349" s="2" t="str">
        <f t="shared" si="27"/>
        <v xml:space="preserve"> </v>
      </c>
    </row>
    <row r="350" spans="1:13">
      <c r="A350" s="38" t="str">
        <f t="shared" si="25"/>
        <v xml:space="preserve"> </v>
      </c>
      <c r="D350" s="37"/>
      <c r="E350" s="37"/>
      <c r="J350" s="17">
        <f t="shared" si="28"/>
        <v>0</v>
      </c>
      <c r="K350" s="2" t="str">
        <f t="shared" si="29"/>
        <v xml:space="preserve"> </v>
      </c>
      <c r="L350" s="2" t="str">
        <f t="shared" si="26"/>
        <v xml:space="preserve"> </v>
      </c>
      <c r="M350" s="2" t="str">
        <f t="shared" si="27"/>
        <v xml:space="preserve"> </v>
      </c>
    </row>
    <row r="351" spans="1:13">
      <c r="A351" s="38" t="str">
        <f t="shared" si="25"/>
        <v xml:space="preserve"> </v>
      </c>
      <c r="D351" s="37"/>
      <c r="E351" s="37"/>
      <c r="J351" s="17">
        <f t="shared" si="28"/>
        <v>0</v>
      </c>
      <c r="K351" s="2" t="str">
        <f t="shared" si="29"/>
        <v xml:space="preserve"> </v>
      </c>
      <c r="L351" s="2" t="str">
        <f t="shared" si="26"/>
        <v xml:space="preserve"> </v>
      </c>
      <c r="M351" s="2" t="str">
        <f t="shared" si="27"/>
        <v xml:space="preserve"> </v>
      </c>
    </row>
    <row r="352" spans="1:13">
      <c r="A352" s="38" t="str">
        <f t="shared" si="25"/>
        <v xml:space="preserve"> </v>
      </c>
      <c r="D352" s="37"/>
      <c r="E352" s="37"/>
      <c r="J352" s="17">
        <f t="shared" si="28"/>
        <v>0</v>
      </c>
      <c r="K352" s="2" t="str">
        <f t="shared" si="29"/>
        <v xml:space="preserve"> </v>
      </c>
      <c r="L352" s="2" t="str">
        <f t="shared" si="26"/>
        <v xml:space="preserve"> </v>
      </c>
      <c r="M352" s="2" t="str">
        <f t="shared" si="27"/>
        <v xml:space="preserve"> </v>
      </c>
    </row>
    <row r="353" spans="1:13">
      <c r="A353" s="38" t="str">
        <f t="shared" si="25"/>
        <v xml:space="preserve"> </v>
      </c>
      <c r="D353" s="37"/>
      <c r="E353" s="37"/>
      <c r="J353" s="17">
        <f t="shared" si="28"/>
        <v>0</v>
      </c>
      <c r="K353" s="2" t="str">
        <f t="shared" si="29"/>
        <v xml:space="preserve"> </v>
      </c>
      <c r="L353" s="2" t="str">
        <f t="shared" si="26"/>
        <v xml:space="preserve"> </v>
      </c>
      <c r="M353" s="2" t="str">
        <f t="shared" si="27"/>
        <v xml:space="preserve"> </v>
      </c>
    </row>
    <row r="354" spans="1:13">
      <c r="A354" s="38" t="str">
        <f t="shared" si="25"/>
        <v xml:space="preserve"> </v>
      </c>
      <c r="D354" s="37"/>
      <c r="E354" s="37"/>
      <c r="J354" s="17">
        <f t="shared" si="28"/>
        <v>0</v>
      </c>
      <c r="K354" s="2" t="str">
        <f t="shared" si="29"/>
        <v xml:space="preserve"> </v>
      </c>
      <c r="L354" s="2" t="str">
        <f t="shared" si="26"/>
        <v xml:space="preserve"> </v>
      </c>
      <c r="M354" s="2" t="str">
        <f t="shared" si="27"/>
        <v xml:space="preserve"> </v>
      </c>
    </row>
    <row r="355" spans="1:13">
      <c r="A355" s="38" t="str">
        <f t="shared" si="25"/>
        <v xml:space="preserve"> </v>
      </c>
      <c r="D355" s="37"/>
      <c r="E355" s="37"/>
      <c r="J355" s="17">
        <f t="shared" si="28"/>
        <v>0</v>
      </c>
      <c r="K355" s="2" t="str">
        <f t="shared" si="29"/>
        <v xml:space="preserve"> </v>
      </c>
      <c r="L355" s="2" t="str">
        <f t="shared" si="26"/>
        <v xml:space="preserve"> </v>
      </c>
      <c r="M355" s="2" t="str">
        <f t="shared" si="27"/>
        <v xml:space="preserve"> </v>
      </c>
    </row>
    <row r="356" spans="1:13">
      <c r="A356" s="38" t="str">
        <f t="shared" si="25"/>
        <v xml:space="preserve"> </v>
      </c>
      <c r="D356" s="37"/>
      <c r="E356" s="37"/>
      <c r="J356" s="17">
        <f t="shared" si="28"/>
        <v>0</v>
      </c>
      <c r="K356" s="2" t="str">
        <f t="shared" si="29"/>
        <v xml:space="preserve"> </v>
      </c>
      <c r="L356" s="2" t="str">
        <f t="shared" si="26"/>
        <v xml:space="preserve"> </v>
      </c>
      <c r="M356" s="2" t="str">
        <f t="shared" si="27"/>
        <v xml:space="preserve"> </v>
      </c>
    </row>
    <row r="357" spans="1:13">
      <c r="A357" s="38" t="str">
        <f t="shared" si="25"/>
        <v xml:space="preserve"> </v>
      </c>
      <c r="D357" s="37"/>
      <c r="E357" s="37"/>
      <c r="J357" s="17">
        <f t="shared" si="28"/>
        <v>0</v>
      </c>
      <c r="K357" s="2" t="str">
        <f t="shared" si="29"/>
        <v xml:space="preserve"> </v>
      </c>
      <c r="L357" s="2" t="str">
        <f t="shared" si="26"/>
        <v xml:space="preserve"> </v>
      </c>
      <c r="M357" s="2" t="str">
        <f t="shared" si="27"/>
        <v xml:space="preserve"> </v>
      </c>
    </row>
    <row r="358" spans="1:13">
      <c r="A358" s="38" t="str">
        <f t="shared" si="25"/>
        <v xml:space="preserve"> </v>
      </c>
      <c r="D358" s="37"/>
      <c r="E358" s="37"/>
      <c r="J358" s="17">
        <f t="shared" si="28"/>
        <v>0</v>
      </c>
      <c r="K358" s="2" t="str">
        <f t="shared" si="29"/>
        <v xml:space="preserve"> </v>
      </c>
      <c r="L358" s="2" t="str">
        <f t="shared" si="26"/>
        <v xml:space="preserve"> </v>
      </c>
      <c r="M358" s="2" t="str">
        <f t="shared" si="27"/>
        <v xml:space="preserve"> </v>
      </c>
    </row>
    <row r="359" spans="1:13">
      <c r="A359" s="38" t="str">
        <f t="shared" si="25"/>
        <v xml:space="preserve"> </v>
      </c>
      <c r="D359" s="37"/>
      <c r="E359" s="37"/>
      <c r="J359" s="17">
        <f t="shared" si="28"/>
        <v>0</v>
      </c>
      <c r="K359" s="2" t="str">
        <f t="shared" si="29"/>
        <v xml:space="preserve"> </v>
      </c>
      <c r="L359" s="2" t="str">
        <f t="shared" si="26"/>
        <v xml:space="preserve"> </v>
      </c>
      <c r="M359" s="2" t="str">
        <f t="shared" si="27"/>
        <v xml:space="preserve"> </v>
      </c>
    </row>
    <row r="360" spans="1:13">
      <c r="A360" s="38" t="str">
        <f t="shared" si="25"/>
        <v xml:space="preserve"> </v>
      </c>
      <c r="D360" s="37"/>
      <c r="E360" s="37"/>
      <c r="J360" s="17">
        <f t="shared" si="28"/>
        <v>0</v>
      </c>
      <c r="K360" s="2" t="str">
        <f t="shared" si="29"/>
        <v xml:space="preserve"> </v>
      </c>
      <c r="L360" s="2" t="str">
        <f t="shared" si="26"/>
        <v xml:space="preserve"> </v>
      </c>
      <c r="M360" s="2" t="str">
        <f t="shared" si="27"/>
        <v xml:space="preserve"> </v>
      </c>
    </row>
    <row r="361" spans="1:13">
      <c r="A361" s="38" t="str">
        <f t="shared" si="25"/>
        <v xml:space="preserve"> </v>
      </c>
      <c r="D361" s="37"/>
      <c r="E361" s="37"/>
      <c r="J361" s="17">
        <f t="shared" si="28"/>
        <v>0</v>
      </c>
      <c r="K361" s="2" t="str">
        <f t="shared" si="29"/>
        <v xml:space="preserve"> </v>
      </c>
      <c r="L361" s="2" t="str">
        <f t="shared" si="26"/>
        <v xml:space="preserve"> </v>
      </c>
      <c r="M361" s="2" t="str">
        <f t="shared" si="27"/>
        <v xml:space="preserve"> </v>
      </c>
    </row>
    <row r="362" spans="1:13">
      <c r="A362" s="38" t="str">
        <f t="shared" si="25"/>
        <v xml:space="preserve"> </v>
      </c>
      <c r="D362" s="37"/>
      <c r="E362" s="37"/>
      <c r="J362" s="17">
        <f t="shared" si="28"/>
        <v>0</v>
      </c>
      <c r="K362" s="2" t="str">
        <f t="shared" si="29"/>
        <v xml:space="preserve"> </v>
      </c>
      <c r="L362" s="2" t="str">
        <f t="shared" si="26"/>
        <v xml:space="preserve"> </v>
      </c>
      <c r="M362" s="2" t="str">
        <f t="shared" si="27"/>
        <v xml:space="preserve"> </v>
      </c>
    </row>
    <row r="363" spans="1:13">
      <c r="A363" s="38" t="str">
        <f t="shared" si="25"/>
        <v xml:space="preserve"> </v>
      </c>
      <c r="D363" s="37"/>
      <c r="E363" s="37"/>
      <c r="J363" s="17">
        <f t="shared" si="28"/>
        <v>0</v>
      </c>
      <c r="K363" s="2" t="str">
        <f t="shared" si="29"/>
        <v xml:space="preserve"> </v>
      </c>
      <c r="L363" s="2" t="str">
        <f t="shared" si="26"/>
        <v xml:space="preserve"> </v>
      </c>
      <c r="M363" s="2" t="str">
        <f t="shared" si="27"/>
        <v xml:space="preserve"> </v>
      </c>
    </row>
    <row r="364" spans="1:13">
      <c r="A364" s="38" t="str">
        <f t="shared" si="25"/>
        <v xml:space="preserve"> </v>
      </c>
      <c r="D364" s="37"/>
      <c r="E364" s="37"/>
      <c r="J364" s="17">
        <f t="shared" si="28"/>
        <v>0</v>
      </c>
      <c r="K364" s="2" t="str">
        <f t="shared" si="29"/>
        <v xml:space="preserve"> </v>
      </c>
      <c r="L364" s="2" t="str">
        <f t="shared" si="26"/>
        <v xml:space="preserve"> </v>
      </c>
      <c r="M364" s="2" t="str">
        <f t="shared" si="27"/>
        <v xml:space="preserve"> </v>
      </c>
    </row>
    <row r="365" spans="1:13">
      <c r="A365" s="38" t="str">
        <f t="shared" si="25"/>
        <v xml:space="preserve"> </v>
      </c>
      <c r="D365" s="37"/>
      <c r="E365" s="37"/>
      <c r="J365" s="17">
        <f t="shared" si="28"/>
        <v>0</v>
      </c>
      <c r="K365" s="2" t="str">
        <f t="shared" si="29"/>
        <v xml:space="preserve"> </v>
      </c>
      <c r="L365" s="2" t="str">
        <f t="shared" si="26"/>
        <v xml:space="preserve"> </v>
      </c>
      <c r="M365" s="2" t="str">
        <f t="shared" si="27"/>
        <v xml:space="preserve"> </v>
      </c>
    </row>
    <row r="366" spans="1:13">
      <c r="A366" s="38" t="str">
        <f t="shared" si="25"/>
        <v xml:space="preserve"> </v>
      </c>
      <c r="D366" s="37"/>
      <c r="E366" s="37"/>
      <c r="J366" s="17">
        <f t="shared" si="28"/>
        <v>0</v>
      </c>
      <c r="K366" s="2" t="str">
        <f t="shared" si="29"/>
        <v xml:space="preserve"> </v>
      </c>
      <c r="L366" s="2" t="str">
        <f t="shared" si="26"/>
        <v xml:space="preserve"> </v>
      </c>
      <c r="M366" s="2" t="str">
        <f t="shared" si="27"/>
        <v xml:space="preserve"> </v>
      </c>
    </row>
    <row r="367" spans="1:13">
      <c r="A367" s="38" t="str">
        <f t="shared" si="25"/>
        <v xml:space="preserve"> </v>
      </c>
      <c r="D367" s="37"/>
      <c r="E367" s="37"/>
      <c r="J367" s="17">
        <f t="shared" si="28"/>
        <v>0</v>
      </c>
      <c r="K367" s="2" t="str">
        <f t="shared" si="29"/>
        <v xml:space="preserve"> </v>
      </c>
      <c r="L367" s="2" t="str">
        <f t="shared" si="26"/>
        <v xml:space="preserve"> </v>
      </c>
      <c r="M367" s="2" t="str">
        <f t="shared" si="27"/>
        <v xml:space="preserve"> </v>
      </c>
    </row>
    <row r="368" spans="1:13">
      <c r="A368" s="38" t="str">
        <f t="shared" si="25"/>
        <v xml:space="preserve"> </v>
      </c>
      <c r="D368" s="37"/>
      <c r="E368" s="37"/>
      <c r="J368" s="17">
        <f t="shared" si="28"/>
        <v>0</v>
      </c>
      <c r="K368" s="2" t="str">
        <f t="shared" si="29"/>
        <v xml:space="preserve"> </v>
      </c>
      <c r="L368" s="2" t="str">
        <f t="shared" si="26"/>
        <v xml:space="preserve"> </v>
      </c>
      <c r="M368" s="2" t="str">
        <f t="shared" si="27"/>
        <v xml:space="preserve"> </v>
      </c>
    </row>
    <row r="369" spans="1:13">
      <c r="A369" s="38" t="str">
        <f t="shared" si="25"/>
        <v xml:space="preserve"> </v>
      </c>
      <c r="D369" s="37"/>
      <c r="E369" s="37"/>
      <c r="J369" s="17">
        <f t="shared" si="28"/>
        <v>0</v>
      </c>
      <c r="K369" s="2" t="str">
        <f t="shared" si="29"/>
        <v xml:space="preserve"> </v>
      </c>
      <c r="L369" s="2" t="str">
        <f t="shared" si="26"/>
        <v xml:space="preserve"> </v>
      </c>
      <c r="M369" s="2" t="str">
        <f t="shared" si="27"/>
        <v xml:space="preserve"> </v>
      </c>
    </row>
    <row r="370" spans="1:13">
      <c r="A370" s="38" t="str">
        <f t="shared" si="25"/>
        <v xml:space="preserve"> </v>
      </c>
      <c r="D370" s="37"/>
      <c r="E370" s="37"/>
      <c r="J370" s="17">
        <f t="shared" si="28"/>
        <v>0</v>
      </c>
      <c r="K370" s="2" t="str">
        <f t="shared" si="29"/>
        <v xml:space="preserve"> </v>
      </c>
      <c r="L370" s="2" t="str">
        <f t="shared" si="26"/>
        <v xml:space="preserve"> </v>
      </c>
      <c r="M370" s="2" t="str">
        <f t="shared" si="27"/>
        <v xml:space="preserve"> </v>
      </c>
    </row>
    <row r="371" spans="1:13">
      <c r="A371" s="38" t="str">
        <f t="shared" si="25"/>
        <v xml:space="preserve"> </v>
      </c>
      <c r="D371" s="37"/>
      <c r="E371" s="37"/>
      <c r="J371" s="17">
        <f t="shared" si="28"/>
        <v>0</v>
      </c>
      <c r="K371" s="2" t="str">
        <f t="shared" si="29"/>
        <v xml:space="preserve"> </v>
      </c>
      <c r="L371" s="2" t="str">
        <f t="shared" si="26"/>
        <v xml:space="preserve"> </v>
      </c>
      <c r="M371" s="2" t="str">
        <f t="shared" si="27"/>
        <v xml:space="preserve"> </v>
      </c>
    </row>
    <row r="372" spans="1:13">
      <c r="A372" s="38" t="str">
        <f t="shared" si="25"/>
        <v xml:space="preserve"> </v>
      </c>
      <c r="D372" s="37"/>
      <c r="E372" s="37"/>
      <c r="J372" s="17">
        <f t="shared" si="28"/>
        <v>0</v>
      </c>
      <c r="K372" s="2" t="str">
        <f t="shared" si="29"/>
        <v xml:space="preserve"> </v>
      </c>
      <c r="L372" s="2" t="str">
        <f t="shared" si="26"/>
        <v xml:space="preserve"> </v>
      </c>
      <c r="M372" s="2" t="str">
        <f t="shared" si="27"/>
        <v xml:space="preserve"> </v>
      </c>
    </row>
    <row r="373" spans="1:13">
      <c r="A373" s="38" t="str">
        <f t="shared" si="25"/>
        <v xml:space="preserve"> </v>
      </c>
      <c r="D373" s="37"/>
      <c r="E373" s="37"/>
      <c r="J373" s="17">
        <f t="shared" si="28"/>
        <v>0</v>
      </c>
      <c r="K373" s="2" t="str">
        <f t="shared" si="29"/>
        <v xml:space="preserve"> </v>
      </c>
      <c r="L373" s="2" t="str">
        <f t="shared" si="26"/>
        <v xml:space="preserve"> </v>
      </c>
      <c r="M373" s="2" t="str">
        <f t="shared" si="27"/>
        <v xml:space="preserve"> </v>
      </c>
    </row>
    <row r="374" spans="1:13">
      <c r="A374" s="38" t="str">
        <f t="shared" si="25"/>
        <v xml:space="preserve"> </v>
      </c>
      <c r="D374" s="37"/>
      <c r="E374" s="37"/>
      <c r="J374" s="17">
        <f t="shared" si="28"/>
        <v>0</v>
      </c>
      <c r="K374" s="2" t="str">
        <f t="shared" si="29"/>
        <v xml:space="preserve"> </v>
      </c>
      <c r="L374" s="2" t="str">
        <f t="shared" si="26"/>
        <v xml:space="preserve"> </v>
      </c>
      <c r="M374" s="2" t="str">
        <f t="shared" si="27"/>
        <v xml:space="preserve"> </v>
      </c>
    </row>
    <row r="375" spans="1:13">
      <c r="A375" s="38" t="str">
        <f t="shared" si="25"/>
        <v xml:space="preserve"> </v>
      </c>
      <c r="D375" s="37"/>
      <c r="E375" s="37"/>
      <c r="J375" s="17">
        <f t="shared" si="28"/>
        <v>0</v>
      </c>
      <c r="K375" s="2" t="str">
        <f t="shared" si="29"/>
        <v xml:space="preserve"> </v>
      </c>
      <c r="L375" s="2" t="str">
        <f t="shared" si="26"/>
        <v xml:space="preserve"> </v>
      </c>
      <c r="M375" s="2" t="str">
        <f t="shared" si="27"/>
        <v xml:space="preserve"> </v>
      </c>
    </row>
    <row r="376" spans="1:13">
      <c r="A376" s="38" t="str">
        <f t="shared" si="25"/>
        <v xml:space="preserve"> </v>
      </c>
      <c r="D376" s="37"/>
      <c r="E376" s="37"/>
      <c r="J376" s="17">
        <f t="shared" si="28"/>
        <v>0</v>
      </c>
      <c r="K376" s="2" t="str">
        <f t="shared" si="29"/>
        <v xml:space="preserve"> </v>
      </c>
      <c r="L376" s="2" t="str">
        <f t="shared" si="26"/>
        <v xml:space="preserve"> </v>
      </c>
      <c r="M376" s="2" t="str">
        <f t="shared" si="27"/>
        <v xml:space="preserve"> </v>
      </c>
    </row>
    <row r="377" spans="1:13">
      <c r="A377" s="38" t="str">
        <f t="shared" si="25"/>
        <v xml:space="preserve"> </v>
      </c>
      <c r="D377" s="37"/>
      <c r="E377" s="37"/>
      <c r="J377" s="17">
        <f t="shared" si="28"/>
        <v>0</v>
      </c>
      <c r="K377" s="2" t="str">
        <f t="shared" si="29"/>
        <v xml:space="preserve"> </v>
      </c>
      <c r="L377" s="2" t="str">
        <f t="shared" si="26"/>
        <v xml:space="preserve"> </v>
      </c>
      <c r="M377" s="2" t="str">
        <f t="shared" si="27"/>
        <v xml:space="preserve"> </v>
      </c>
    </row>
    <row r="378" spans="1:13">
      <c r="A378" s="38" t="str">
        <f t="shared" si="25"/>
        <v xml:space="preserve"> </v>
      </c>
      <c r="D378" s="37"/>
      <c r="E378" s="37"/>
      <c r="J378" s="17">
        <f t="shared" si="28"/>
        <v>0</v>
      </c>
      <c r="K378" s="2" t="str">
        <f t="shared" si="29"/>
        <v xml:space="preserve"> </v>
      </c>
      <c r="L378" s="2" t="str">
        <f t="shared" si="26"/>
        <v xml:space="preserve"> </v>
      </c>
      <c r="M378" s="2" t="str">
        <f t="shared" si="27"/>
        <v xml:space="preserve"> </v>
      </c>
    </row>
    <row r="379" spans="1:13">
      <c r="A379" s="38" t="str">
        <f t="shared" si="25"/>
        <v xml:space="preserve"> </v>
      </c>
      <c r="D379" s="37"/>
      <c r="E379" s="37"/>
      <c r="J379" s="17">
        <f t="shared" si="28"/>
        <v>0</v>
      </c>
      <c r="K379" s="2" t="str">
        <f t="shared" si="29"/>
        <v xml:space="preserve"> </v>
      </c>
      <c r="L379" s="2" t="str">
        <f t="shared" si="26"/>
        <v xml:space="preserve"> </v>
      </c>
      <c r="M379" s="2" t="str">
        <f t="shared" si="27"/>
        <v xml:space="preserve"> </v>
      </c>
    </row>
    <row r="380" spans="1:13">
      <c r="A380" s="38" t="str">
        <f t="shared" si="25"/>
        <v xml:space="preserve"> </v>
      </c>
      <c r="D380" s="37"/>
      <c r="E380" s="37"/>
      <c r="J380" s="17">
        <f t="shared" si="28"/>
        <v>0</v>
      </c>
      <c r="K380" s="2" t="str">
        <f t="shared" si="29"/>
        <v xml:space="preserve"> </v>
      </c>
      <c r="L380" s="2" t="str">
        <f t="shared" si="26"/>
        <v xml:space="preserve"> </v>
      </c>
      <c r="M380" s="2" t="str">
        <f t="shared" si="27"/>
        <v xml:space="preserve"> </v>
      </c>
    </row>
    <row r="381" spans="1:13">
      <c r="A381" s="38" t="str">
        <f t="shared" si="25"/>
        <v xml:space="preserve"> </v>
      </c>
      <c r="D381" s="37"/>
      <c r="E381" s="37"/>
      <c r="J381" s="17">
        <f t="shared" si="28"/>
        <v>0</v>
      </c>
      <c r="K381" s="2" t="str">
        <f t="shared" si="29"/>
        <v xml:space="preserve"> </v>
      </c>
      <c r="L381" s="2" t="str">
        <f t="shared" si="26"/>
        <v xml:space="preserve"> </v>
      </c>
      <c r="M381" s="2" t="str">
        <f t="shared" si="27"/>
        <v xml:space="preserve"> </v>
      </c>
    </row>
    <row r="382" spans="1:13">
      <c r="A382" s="38" t="str">
        <f t="shared" si="25"/>
        <v xml:space="preserve"> </v>
      </c>
      <c r="D382" s="37"/>
      <c r="E382" s="37"/>
      <c r="J382" s="17">
        <f t="shared" si="28"/>
        <v>0</v>
      </c>
      <c r="K382" s="2" t="str">
        <f t="shared" si="29"/>
        <v xml:space="preserve"> </v>
      </c>
      <c r="L382" s="2" t="str">
        <f t="shared" si="26"/>
        <v xml:space="preserve"> </v>
      </c>
      <c r="M382" s="2" t="str">
        <f t="shared" si="27"/>
        <v xml:space="preserve"> </v>
      </c>
    </row>
    <row r="383" spans="1:13">
      <c r="A383" s="38" t="str">
        <f t="shared" si="25"/>
        <v xml:space="preserve"> </v>
      </c>
      <c r="D383" s="37"/>
      <c r="E383" s="37"/>
      <c r="J383" s="17">
        <f t="shared" si="28"/>
        <v>0</v>
      </c>
      <c r="K383" s="2" t="str">
        <f t="shared" si="29"/>
        <v xml:space="preserve"> </v>
      </c>
      <c r="L383" s="2" t="str">
        <f t="shared" si="26"/>
        <v xml:space="preserve"> </v>
      </c>
      <c r="M383" s="2" t="str">
        <f t="shared" si="27"/>
        <v xml:space="preserve"> </v>
      </c>
    </row>
    <row r="384" spans="1:13">
      <c r="A384" s="38" t="str">
        <f t="shared" si="25"/>
        <v xml:space="preserve"> </v>
      </c>
      <c r="D384" s="37"/>
      <c r="E384" s="37"/>
      <c r="J384" s="17">
        <f t="shared" si="28"/>
        <v>0</v>
      </c>
      <c r="K384" s="2" t="str">
        <f t="shared" si="29"/>
        <v xml:space="preserve"> </v>
      </c>
      <c r="L384" s="2" t="str">
        <f t="shared" si="26"/>
        <v xml:space="preserve"> </v>
      </c>
      <c r="M384" s="2" t="str">
        <f t="shared" si="27"/>
        <v xml:space="preserve"> </v>
      </c>
    </row>
    <row r="385" spans="1:13">
      <c r="A385" s="38" t="str">
        <f t="shared" si="25"/>
        <v xml:space="preserve"> </v>
      </c>
      <c r="D385" s="37"/>
      <c r="E385" s="37"/>
      <c r="J385" s="17">
        <f t="shared" si="28"/>
        <v>0</v>
      </c>
      <c r="K385" s="2" t="str">
        <f t="shared" si="29"/>
        <v xml:space="preserve"> </v>
      </c>
      <c r="L385" s="2" t="str">
        <f t="shared" si="26"/>
        <v xml:space="preserve"> </v>
      </c>
      <c r="M385" s="2" t="str">
        <f t="shared" si="27"/>
        <v xml:space="preserve"> </v>
      </c>
    </row>
    <row r="386" spans="1:13">
      <c r="A386" s="38" t="str">
        <f t="shared" si="25"/>
        <v xml:space="preserve"> </v>
      </c>
      <c r="D386" s="37"/>
      <c r="E386" s="37"/>
      <c r="J386" s="17">
        <f t="shared" si="28"/>
        <v>0</v>
      </c>
      <c r="K386" s="2" t="str">
        <f t="shared" si="29"/>
        <v xml:space="preserve"> </v>
      </c>
      <c r="L386" s="2" t="str">
        <f t="shared" si="26"/>
        <v xml:space="preserve"> </v>
      </c>
      <c r="M386" s="2" t="str">
        <f t="shared" si="27"/>
        <v xml:space="preserve"> </v>
      </c>
    </row>
    <row r="387" spans="1:13">
      <c r="A387" s="38" t="str">
        <f t="shared" si="25"/>
        <v xml:space="preserve"> </v>
      </c>
      <c r="D387" s="37"/>
      <c r="E387" s="37"/>
      <c r="J387" s="17">
        <f t="shared" si="28"/>
        <v>0</v>
      </c>
      <c r="K387" s="2" t="str">
        <f t="shared" si="29"/>
        <v xml:space="preserve"> </v>
      </c>
      <c r="L387" s="2" t="str">
        <f t="shared" si="26"/>
        <v xml:space="preserve"> </v>
      </c>
      <c r="M387" s="2" t="str">
        <f t="shared" si="27"/>
        <v xml:space="preserve"> </v>
      </c>
    </row>
    <row r="388" spans="1:13">
      <c r="A388" s="38" t="str">
        <f t="shared" si="25"/>
        <v xml:space="preserve"> </v>
      </c>
      <c r="D388" s="37"/>
      <c r="E388" s="37"/>
      <c r="J388" s="17">
        <f t="shared" si="28"/>
        <v>0</v>
      </c>
      <c r="K388" s="2" t="str">
        <f t="shared" si="29"/>
        <v xml:space="preserve"> </v>
      </c>
      <c r="L388" s="2" t="str">
        <f t="shared" si="26"/>
        <v xml:space="preserve"> </v>
      </c>
      <c r="M388" s="2" t="str">
        <f t="shared" si="27"/>
        <v xml:space="preserve"> </v>
      </c>
    </row>
    <row r="389" spans="1:13">
      <c r="A389" s="38" t="str">
        <f t="shared" si="25"/>
        <v xml:space="preserve"> </v>
      </c>
      <c r="D389" s="37"/>
      <c r="E389" s="37"/>
      <c r="J389" s="17">
        <f t="shared" si="28"/>
        <v>0</v>
      </c>
      <c r="K389" s="2" t="str">
        <f t="shared" si="29"/>
        <v xml:space="preserve"> </v>
      </c>
      <c r="L389" s="2" t="str">
        <f t="shared" si="26"/>
        <v xml:space="preserve"> </v>
      </c>
      <c r="M389" s="2" t="str">
        <f t="shared" si="27"/>
        <v xml:space="preserve"> </v>
      </c>
    </row>
    <row r="390" spans="1:13">
      <c r="A390" s="38" t="str">
        <f t="shared" si="25"/>
        <v xml:space="preserve"> </v>
      </c>
      <c r="D390" s="37"/>
      <c r="E390" s="37"/>
      <c r="J390" s="17">
        <f t="shared" si="28"/>
        <v>0</v>
      </c>
      <c r="K390" s="2" t="str">
        <f t="shared" si="29"/>
        <v xml:space="preserve"> </v>
      </c>
      <c r="L390" s="2" t="str">
        <f t="shared" si="26"/>
        <v xml:space="preserve"> </v>
      </c>
      <c r="M390" s="2" t="str">
        <f t="shared" si="27"/>
        <v xml:space="preserve"> </v>
      </c>
    </row>
    <row r="391" spans="1:13">
      <c r="A391" s="38" t="str">
        <f t="shared" si="25"/>
        <v xml:space="preserve"> </v>
      </c>
      <c r="D391" s="37"/>
      <c r="E391" s="37"/>
      <c r="J391" s="17">
        <f t="shared" si="28"/>
        <v>0</v>
      </c>
      <c r="K391" s="2" t="str">
        <f t="shared" si="29"/>
        <v xml:space="preserve"> </v>
      </c>
      <c r="L391" s="2" t="str">
        <f t="shared" si="26"/>
        <v xml:space="preserve"> </v>
      </c>
      <c r="M391" s="2" t="str">
        <f t="shared" si="27"/>
        <v xml:space="preserve"> </v>
      </c>
    </row>
    <row r="392" spans="1:13">
      <c r="A392" s="38" t="str">
        <f t="shared" si="25"/>
        <v xml:space="preserve"> </v>
      </c>
      <c r="D392" s="37"/>
      <c r="E392" s="37"/>
      <c r="J392" s="17">
        <f t="shared" si="28"/>
        <v>0</v>
      </c>
      <c r="K392" s="2" t="str">
        <f t="shared" si="29"/>
        <v xml:space="preserve"> </v>
      </c>
      <c r="L392" s="2" t="str">
        <f t="shared" si="26"/>
        <v xml:space="preserve"> </v>
      </c>
      <c r="M392" s="2" t="str">
        <f t="shared" si="27"/>
        <v xml:space="preserve"> </v>
      </c>
    </row>
    <row r="393" spans="1:13">
      <c r="A393" s="38" t="str">
        <f t="shared" si="25"/>
        <v xml:space="preserve"> </v>
      </c>
      <c r="D393" s="37"/>
      <c r="E393" s="37"/>
      <c r="J393" s="17">
        <f t="shared" si="28"/>
        <v>0</v>
      </c>
      <c r="K393" s="2" t="str">
        <f t="shared" si="29"/>
        <v xml:space="preserve"> </v>
      </c>
      <c r="L393" s="2" t="str">
        <f t="shared" si="26"/>
        <v xml:space="preserve"> </v>
      </c>
      <c r="M393" s="2" t="str">
        <f t="shared" si="27"/>
        <v xml:space="preserve"> </v>
      </c>
    </row>
    <row r="394" spans="1:13">
      <c r="A394" s="38" t="str">
        <f t="shared" si="25"/>
        <v xml:space="preserve"> </v>
      </c>
      <c r="D394" s="37"/>
      <c r="E394" s="37"/>
      <c r="J394" s="17">
        <f t="shared" si="28"/>
        <v>0</v>
      </c>
      <c r="K394" s="2" t="str">
        <f t="shared" si="29"/>
        <v xml:space="preserve"> </v>
      </c>
      <c r="L394" s="2" t="str">
        <f t="shared" si="26"/>
        <v xml:space="preserve"> </v>
      </c>
      <c r="M394" s="2" t="str">
        <f t="shared" si="27"/>
        <v xml:space="preserve"> </v>
      </c>
    </row>
    <row r="395" spans="1:13">
      <c r="A395" s="38" t="str">
        <f t="shared" si="25"/>
        <v xml:space="preserve"> </v>
      </c>
      <c r="D395" s="37"/>
      <c r="E395" s="37"/>
      <c r="J395" s="17">
        <f t="shared" si="28"/>
        <v>0</v>
      </c>
      <c r="K395" s="2" t="str">
        <f t="shared" si="29"/>
        <v xml:space="preserve"> </v>
      </c>
      <c r="L395" s="2" t="str">
        <f t="shared" si="26"/>
        <v xml:space="preserve"> </v>
      </c>
      <c r="M395" s="2" t="str">
        <f t="shared" si="27"/>
        <v xml:space="preserve"> </v>
      </c>
    </row>
    <row r="396" spans="1:13">
      <c r="A396" s="38" t="str">
        <f t="shared" si="25"/>
        <v xml:space="preserve"> </v>
      </c>
      <c r="D396" s="37"/>
      <c r="E396" s="37"/>
      <c r="J396" s="17">
        <f t="shared" si="28"/>
        <v>0</v>
      </c>
      <c r="K396" s="2" t="str">
        <f t="shared" si="29"/>
        <v xml:space="preserve"> </v>
      </c>
      <c r="L396" s="2" t="str">
        <f t="shared" si="26"/>
        <v xml:space="preserve"> </v>
      </c>
      <c r="M396" s="2" t="str">
        <f t="shared" si="27"/>
        <v xml:space="preserve"> </v>
      </c>
    </row>
    <row r="397" spans="1:13">
      <c r="A397" s="38" t="str">
        <f t="shared" si="25"/>
        <v xml:space="preserve"> </v>
      </c>
      <c r="D397" s="37"/>
      <c r="E397" s="37"/>
      <c r="J397" s="17">
        <f t="shared" si="28"/>
        <v>0</v>
      </c>
      <c r="K397" s="2" t="str">
        <f t="shared" si="29"/>
        <v xml:space="preserve"> </v>
      </c>
      <c r="L397" s="2" t="str">
        <f t="shared" si="26"/>
        <v xml:space="preserve"> </v>
      </c>
      <c r="M397" s="2" t="str">
        <f t="shared" si="27"/>
        <v xml:space="preserve"> </v>
      </c>
    </row>
    <row r="398" spans="1:13">
      <c r="A398" s="38" t="str">
        <f t="shared" si="25"/>
        <v xml:space="preserve"> </v>
      </c>
      <c r="D398" s="37"/>
      <c r="E398" s="37"/>
      <c r="J398" s="17">
        <f t="shared" si="28"/>
        <v>0</v>
      </c>
      <c r="K398" s="2" t="str">
        <f t="shared" si="29"/>
        <v xml:space="preserve"> </v>
      </c>
      <c r="L398" s="2" t="str">
        <f t="shared" si="26"/>
        <v xml:space="preserve"> </v>
      </c>
      <c r="M398" s="2" t="str">
        <f t="shared" si="27"/>
        <v xml:space="preserve"> </v>
      </c>
    </row>
    <row r="399" spans="1:13">
      <c r="A399" s="38" t="str">
        <f t="shared" ref="A399:A462" si="30">IF(COUNTIF(K399:M399,"ERROR")&gt;0,"ERROR"," ")</f>
        <v xml:space="preserve"> </v>
      </c>
      <c r="D399" s="37"/>
      <c r="E399" s="37"/>
      <c r="J399" s="17">
        <f t="shared" si="28"/>
        <v>0</v>
      </c>
      <c r="K399" s="2" t="str">
        <f t="shared" si="29"/>
        <v xml:space="preserve"> </v>
      </c>
      <c r="L399" s="2" t="str">
        <f t="shared" ref="L399:L462" si="31">IF(D399=0," ",IF(COUNTIF(ProfitLoss2,D399)&gt;0," ","ERROR"))</f>
        <v xml:space="preserve"> </v>
      </c>
      <c r="M399" s="2" t="str">
        <f t="shared" ref="M399:M462" si="32">IF(E399=0," ",IF(COUNTIF(BalanceSheetA,E399)&gt;0," ","ERROR"))</f>
        <v xml:space="preserve"> </v>
      </c>
    </row>
    <row r="400" spans="1:13">
      <c r="A400" s="38" t="str">
        <f t="shared" si="30"/>
        <v xml:space="preserve"> </v>
      </c>
      <c r="D400" s="37"/>
      <c r="E400" s="37"/>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c r="A401" s="38" t="str">
        <f t="shared" si="30"/>
        <v xml:space="preserve"> </v>
      </c>
      <c r="D401" s="37"/>
      <c r="E401" s="37"/>
      <c r="J401" s="17">
        <f t="shared" si="33"/>
        <v>0</v>
      </c>
      <c r="K401" s="2" t="str">
        <f t="shared" si="34"/>
        <v xml:space="preserve"> </v>
      </c>
      <c r="L401" s="2" t="str">
        <f t="shared" si="31"/>
        <v xml:space="preserve"> </v>
      </c>
      <c r="M401" s="2" t="str">
        <f t="shared" si="32"/>
        <v xml:space="preserve"> </v>
      </c>
    </row>
    <row r="402" spans="1:13">
      <c r="A402" s="38" t="str">
        <f t="shared" si="30"/>
        <v xml:space="preserve"> </v>
      </c>
      <c r="D402" s="37"/>
      <c r="E402" s="37"/>
      <c r="J402" s="17">
        <f t="shared" si="33"/>
        <v>0</v>
      </c>
      <c r="K402" s="2" t="str">
        <f t="shared" si="34"/>
        <v xml:space="preserve"> </v>
      </c>
      <c r="L402" s="2" t="str">
        <f t="shared" si="31"/>
        <v xml:space="preserve"> </v>
      </c>
      <c r="M402" s="2" t="str">
        <f t="shared" si="32"/>
        <v xml:space="preserve"> </v>
      </c>
    </row>
    <row r="403" spans="1:13">
      <c r="A403" s="38" t="str">
        <f t="shared" si="30"/>
        <v xml:space="preserve"> </v>
      </c>
      <c r="D403" s="37"/>
      <c r="E403" s="37"/>
      <c r="J403" s="17">
        <f t="shared" si="33"/>
        <v>0</v>
      </c>
      <c r="K403" s="2" t="str">
        <f t="shared" si="34"/>
        <v xml:space="preserve"> </v>
      </c>
      <c r="L403" s="2" t="str">
        <f t="shared" si="31"/>
        <v xml:space="preserve"> </v>
      </c>
      <c r="M403" s="2" t="str">
        <f t="shared" si="32"/>
        <v xml:space="preserve"> </v>
      </c>
    </row>
    <row r="404" spans="1:13">
      <c r="A404" s="38" t="str">
        <f t="shared" si="30"/>
        <v xml:space="preserve"> </v>
      </c>
      <c r="D404" s="37"/>
      <c r="E404" s="37"/>
      <c r="J404" s="17">
        <f t="shared" si="33"/>
        <v>0</v>
      </c>
      <c r="K404" s="2" t="str">
        <f t="shared" si="34"/>
        <v xml:space="preserve"> </v>
      </c>
      <c r="L404" s="2" t="str">
        <f t="shared" si="31"/>
        <v xml:space="preserve"> </v>
      </c>
      <c r="M404" s="2" t="str">
        <f t="shared" si="32"/>
        <v xml:space="preserve"> </v>
      </c>
    </row>
    <row r="405" spans="1:13">
      <c r="A405" s="38" t="str">
        <f t="shared" si="30"/>
        <v xml:space="preserve"> </v>
      </c>
      <c r="D405" s="37"/>
      <c r="E405" s="37"/>
      <c r="J405" s="17">
        <f t="shared" si="33"/>
        <v>0</v>
      </c>
      <c r="K405" s="2" t="str">
        <f t="shared" si="34"/>
        <v xml:space="preserve"> </v>
      </c>
      <c r="L405" s="2" t="str">
        <f t="shared" si="31"/>
        <v xml:space="preserve"> </v>
      </c>
      <c r="M405" s="2" t="str">
        <f t="shared" si="32"/>
        <v xml:space="preserve"> </v>
      </c>
    </row>
    <row r="406" spans="1:13">
      <c r="A406" s="38" t="str">
        <f t="shared" si="30"/>
        <v xml:space="preserve"> </v>
      </c>
      <c r="D406" s="37"/>
      <c r="E406" s="37"/>
      <c r="J406" s="17">
        <f t="shared" si="33"/>
        <v>0</v>
      </c>
      <c r="K406" s="2" t="str">
        <f t="shared" si="34"/>
        <v xml:space="preserve"> </v>
      </c>
      <c r="L406" s="2" t="str">
        <f t="shared" si="31"/>
        <v xml:space="preserve"> </v>
      </c>
      <c r="M406" s="2" t="str">
        <f t="shared" si="32"/>
        <v xml:space="preserve"> </v>
      </c>
    </row>
    <row r="407" spans="1:13">
      <c r="A407" s="38" t="str">
        <f t="shared" si="30"/>
        <v xml:space="preserve"> </v>
      </c>
      <c r="D407" s="37"/>
      <c r="E407" s="37"/>
      <c r="J407" s="17">
        <f t="shared" si="33"/>
        <v>0</v>
      </c>
      <c r="K407" s="2" t="str">
        <f t="shared" si="34"/>
        <v xml:space="preserve"> </v>
      </c>
      <c r="L407" s="2" t="str">
        <f t="shared" si="31"/>
        <v xml:space="preserve"> </v>
      </c>
      <c r="M407" s="2" t="str">
        <f t="shared" si="32"/>
        <v xml:space="preserve"> </v>
      </c>
    </row>
    <row r="408" spans="1:13">
      <c r="A408" s="38" t="str">
        <f t="shared" si="30"/>
        <v xml:space="preserve"> </v>
      </c>
      <c r="D408" s="37"/>
      <c r="E408" s="37"/>
      <c r="J408" s="17">
        <f t="shared" si="33"/>
        <v>0</v>
      </c>
      <c r="K408" s="2" t="str">
        <f t="shared" si="34"/>
        <v xml:space="preserve"> </v>
      </c>
      <c r="L408" s="2" t="str">
        <f t="shared" si="31"/>
        <v xml:space="preserve"> </v>
      </c>
      <c r="M408" s="2" t="str">
        <f t="shared" si="32"/>
        <v xml:space="preserve"> </v>
      </c>
    </row>
    <row r="409" spans="1:13">
      <c r="A409" s="38" t="str">
        <f t="shared" si="30"/>
        <v xml:space="preserve"> </v>
      </c>
      <c r="D409" s="37"/>
      <c r="E409" s="37"/>
      <c r="J409" s="17">
        <f t="shared" si="33"/>
        <v>0</v>
      </c>
      <c r="K409" s="2" t="str">
        <f t="shared" si="34"/>
        <v xml:space="preserve"> </v>
      </c>
      <c r="L409" s="2" t="str">
        <f t="shared" si="31"/>
        <v xml:space="preserve"> </v>
      </c>
      <c r="M409" s="2" t="str">
        <f t="shared" si="32"/>
        <v xml:space="preserve"> </v>
      </c>
    </row>
    <row r="410" spans="1:13">
      <c r="A410" s="38" t="str">
        <f t="shared" si="30"/>
        <v xml:space="preserve"> </v>
      </c>
      <c r="D410" s="37"/>
      <c r="E410" s="37"/>
      <c r="J410" s="17">
        <f t="shared" si="33"/>
        <v>0</v>
      </c>
      <c r="K410" s="2" t="str">
        <f t="shared" si="34"/>
        <v xml:space="preserve"> </v>
      </c>
      <c r="L410" s="2" t="str">
        <f t="shared" si="31"/>
        <v xml:space="preserve"> </v>
      </c>
      <c r="M410" s="2" t="str">
        <f t="shared" si="32"/>
        <v xml:space="preserve"> </v>
      </c>
    </row>
    <row r="411" spans="1:13">
      <c r="A411" s="38" t="str">
        <f t="shared" si="30"/>
        <v xml:space="preserve"> </v>
      </c>
      <c r="D411" s="37"/>
      <c r="E411" s="37"/>
      <c r="J411" s="17">
        <f t="shared" si="33"/>
        <v>0</v>
      </c>
      <c r="K411" s="2" t="str">
        <f t="shared" si="34"/>
        <v xml:space="preserve"> </v>
      </c>
      <c r="L411" s="2" t="str">
        <f t="shared" si="31"/>
        <v xml:space="preserve"> </v>
      </c>
      <c r="M411" s="2" t="str">
        <f t="shared" si="32"/>
        <v xml:space="preserve"> </v>
      </c>
    </row>
    <row r="412" spans="1:13">
      <c r="A412" s="38" t="str">
        <f t="shared" si="30"/>
        <v xml:space="preserve"> </v>
      </c>
      <c r="D412" s="37"/>
      <c r="E412" s="37"/>
      <c r="J412" s="17">
        <f t="shared" si="33"/>
        <v>0</v>
      </c>
      <c r="K412" s="2" t="str">
        <f t="shared" si="34"/>
        <v xml:space="preserve"> </v>
      </c>
      <c r="L412" s="2" t="str">
        <f t="shared" si="31"/>
        <v xml:space="preserve"> </v>
      </c>
      <c r="M412" s="2" t="str">
        <f t="shared" si="32"/>
        <v xml:space="preserve"> </v>
      </c>
    </row>
    <row r="413" spans="1:13">
      <c r="A413" s="38" t="str">
        <f t="shared" si="30"/>
        <v xml:space="preserve"> </v>
      </c>
      <c r="D413" s="37"/>
      <c r="E413" s="37"/>
      <c r="J413" s="17">
        <f t="shared" si="33"/>
        <v>0</v>
      </c>
      <c r="K413" s="2" t="str">
        <f t="shared" si="34"/>
        <v xml:space="preserve"> </v>
      </c>
      <c r="L413" s="2" t="str">
        <f t="shared" si="31"/>
        <v xml:space="preserve"> </v>
      </c>
      <c r="M413" s="2" t="str">
        <f t="shared" si="32"/>
        <v xml:space="preserve"> </v>
      </c>
    </row>
    <row r="414" spans="1:13">
      <c r="A414" s="38" t="str">
        <f t="shared" si="30"/>
        <v xml:space="preserve"> </v>
      </c>
      <c r="D414" s="37"/>
      <c r="E414" s="37"/>
      <c r="J414" s="17">
        <f t="shared" si="33"/>
        <v>0</v>
      </c>
      <c r="K414" s="2" t="str">
        <f t="shared" si="34"/>
        <v xml:space="preserve"> </v>
      </c>
      <c r="L414" s="2" t="str">
        <f t="shared" si="31"/>
        <v xml:space="preserve"> </v>
      </c>
      <c r="M414" s="2" t="str">
        <f t="shared" si="32"/>
        <v xml:space="preserve"> </v>
      </c>
    </row>
    <row r="415" spans="1:13">
      <c r="A415" s="38" t="str">
        <f t="shared" si="30"/>
        <v xml:space="preserve"> </v>
      </c>
      <c r="D415" s="37"/>
      <c r="E415" s="37"/>
      <c r="J415" s="17">
        <f t="shared" si="33"/>
        <v>0</v>
      </c>
      <c r="K415" s="2" t="str">
        <f t="shared" si="34"/>
        <v xml:space="preserve"> </v>
      </c>
      <c r="L415" s="2" t="str">
        <f t="shared" si="31"/>
        <v xml:space="preserve"> </v>
      </c>
      <c r="M415" s="2" t="str">
        <f t="shared" si="32"/>
        <v xml:space="preserve"> </v>
      </c>
    </row>
    <row r="416" spans="1:13">
      <c r="A416" s="38" t="str">
        <f t="shared" si="30"/>
        <v xml:space="preserve"> </v>
      </c>
      <c r="D416" s="37"/>
      <c r="E416" s="37"/>
      <c r="J416" s="17">
        <f t="shared" si="33"/>
        <v>0</v>
      </c>
      <c r="K416" s="2" t="str">
        <f t="shared" si="34"/>
        <v xml:space="preserve"> </v>
      </c>
      <c r="L416" s="2" t="str">
        <f t="shared" si="31"/>
        <v xml:space="preserve"> </v>
      </c>
      <c r="M416" s="2" t="str">
        <f t="shared" si="32"/>
        <v xml:space="preserve"> </v>
      </c>
    </row>
    <row r="417" spans="1:13">
      <c r="A417" s="38" t="str">
        <f t="shared" si="30"/>
        <v xml:space="preserve"> </v>
      </c>
      <c r="D417" s="37"/>
      <c r="E417" s="37"/>
      <c r="J417" s="17">
        <f t="shared" si="33"/>
        <v>0</v>
      </c>
      <c r="K417" s="2" t="str">
        <f t="shared" si="34"/>
        <v xml:space="preserve"> </v>
      </c>
      <c r="L417" s="2" t="str">
        <f t="shared" si="31"/>
        <v xml:space="preserve"> </v>
      </c>
      <c r="M417" s="2" t="str">
        <f t="shared" si="32"/>
        <v xml:space="preserve"> </v>
      </c>
    </row>
    <row r="418" spans="1:13">
      <c r="A418" s="38" t="str">
        <f t="shared" si="30"/>
        <v xml:space="preserve"> </v>
      </c>
      <c r="D418" s="37"/>
      <c r="E418" s="37"/>
      <c r="J418" s="17">
        <f t="shared" si="33"/>
        <v>0</v>
      </c>
      <c r="K418" s="2" t="str">
        <f t="shared" si="34"/>
        <v xml:space="preserve"> </v>
      </c>
      <c r="L418" s="2" t="str">
        <f t="shared" si="31"/>
        <v xml:space="preserve"> </v>
      </c>
      <c r="M418" s="2" t="str">
        <f t="shared" si="32"/>
        <v xml:space="preserve"> </v>
      </c>
    </row>
    <row r="419" spans="1:13">
      <c r="A419" s="38" t="str">
        <f t="shared" si="30"/>
        <v xml:space="preserve"> </v>
      </c>
      <c r="D419" s="37"/>
      <c r="E419" s="37"/>
      <c r="J419" s="17">
        <f t="shared" si="33"/>
        <v>0</v>
      </c>
      <c r="K419" s="2" t="str">
        <f t="shared" si="34"/>
        <v xml:space="preserve"> </v>
      </c>
      <c r="L419" s="2" t="str">
        <f t="shared" si="31"/>
        <v xml:space="preserve"> </v>
      </c>
      <c r="M419" s="2" t="str">
        <f t="shared" si="32"/>
        <v xml:space="preserve"> </v>
      </c>
    </row>
    <row r="420" spans="1:13">
      <c r="A420" s="38" t="str">
        <f t="shared" si="30"/>
        <v xml:space="preserve"> </v>
      </c>
      <c r="D420" s="37"/>
      <c r="E420" s="37"/>
      <c r="J420" s="17">
        <f t="shared" si="33"/>
        <v>0</v>
      </c>
      <c r="K420" s="2" t="str">
        <f t="shared" si="34"/>
        <v xml:space="preserve"> </v>
      </c>
      <c r="L420" s="2" t="str">
        <f t="shared" si="31"/>
        <v xml:space="preserve"> </v>
      </c>
      <c r="M420" s="2" t="str">
        <f t="shared" si="32"/>
        <v xml:space="preserve"> </v>
      </c>
    </row>
    <row r="421" spans="1:13">
      <c r="A421" s="38" t="str">
        <f t="shared" si="30"/>
        <v xml:space="preserve"> </v>
      </c>
      <c r="D421" s="37"/>
      <c r="E421" s="37"/>
      <c r="J421" s="17">
        <f t="shared" si="33"/>
        <v>0</v>
      </c>
      <c r="K421" s="2" t="str">
        <f t="shared" si="34"/>
        <v xml:space="preserve"> </v>
      </c>
      <c r="L421" s="2" t="str">
        <f t="shared" si="31"/>
        <v xml:space="preserve"> </v>
      </c>
      <c r="M421" s="2" t="str">
        <f t="shared" si="32"/>
        <v xml:space="preserve"> </v>
      </c>
    </row>
    <row r="422" spans="1:13">
      <c r="A422" s="38" t="str">
        <f t="shared" si="30"/>
        <v xml:space="preserve"> </v>
      </c>
      <c r="D422" s="37"/>
      <c r="E422" s="37"/>
      <c r="J422" s="17">
        <f t="shared" si="33"/>
        <v>0</v>
      </c>
      <c r="K422" s="2" t="str">
        <f t="shared" si="34"/>
        <v xml:space="preserve"> </v>
      </c>
      <c r="L422" s="2" t="str">
        <f t="shared" si="31"/>
        <v xml:space="preserve"> </v>
      </c>
      <c r="M422" s="2" t="str">
        <f t="shared" si="32"/>
        <v xml:space="preserve"> </v>
      </c>
    </row>
    <row r="423" spans="1:13">
      <c r="A423" s="38" t="str">
        <f t="shared" si="30"/>
        <v xml:space="preserve"> </v>
      </c>
      <c r="D423" s="37"/>
      <c r="E423" s="37"/>
      <c r="J423" s="17">
        <f t="shared" si="33"/>
        <v>0</v>
      </c>
      <c r="K423" s="2" t="str">
        <f t="shared" si="34"/>
        <v xml:space="preserve"> </v>
      </c>
      <c r="L423" s="2" t="str">
        <f t="shared" si="31"/>
        <v xml:space="preserve"> </v>
      </c>
      <c r="M423" s="2" t="str">
        <f t="shared" si="32"/>
        <v xml:space="preserve"> </v>
      </c>
    </row>
    <row r="424" spans="1:13">
      <c r="A424" s="38" t="str">
        <f t="shared" si="30"/>
        <v xml:space="preserve"> </v>
      </c>
      <c r="D424" s="37"/>
      <c r="E424" s="37"/>
      <c r="J424" s="17">
        <f t="shared" si="33"/>
        <v>0</v>
      </c>
      <c r="K424" s="2" t="str">
        <f t="shared" si="34"/>
        <v xml:space="preserve"> </v>
      </c>
      <c r="L424" s="2" t="str">
        <f t="shared" si="31"/>
        <v xml:space="preserve"> </v>
      </c>
      <c r="M424" s="2" t="str">
        <f t="shared" si="32"/>
        <v xml:space="preserve"> </v>
      </c>
    </row>
    <row r="425" spans="1:13">
      <c r="A425" s="38" t="str">
        <f t="shared" si="30"/>
        <v xml:space="preserve"> </v>
      </c>
      <c r="D425" s="37"/>
      <c r="E425" s="37"/>
      <c r="J425" s="17">
        <f t="shared" si="33"/>
        <v>0</v>
      </c>
      <c r="K425" s="2" t="str">
        <f t="shared" si="34"/>
        <v xml:space="preserve"> </v>
      </c>
      <c r="L425" s="2" t="str">
        <f t="shared" si="31"/>
        <v xml:space="preserve"> </v>
      </c>
      <c r="M425" s="2" t="str">
        <f t="shared" si="32"/>
        <v xml:space="preserve"> </v>
      </c>
    </row>
    <row r="426" spans="1:13">
      <c r="A426" s="38" t="str">
        <f t="shared" si="30"/>
        <v xml:space="preserve"> </v>
      </c>
      <c r="D426" s="37"/>
      <c r="E426" s="37"/>
      <c r="J426" s="17">
        <f t="shared" si="33"/>
        <v>0</v>
      </c>
      <c r="K426" s="2" t="str">
        <f t="shared" si="34"/>
        <v xml:space="preserve"> </v>
      </c>
      <c r="L426" s="2" t="str">
        <f t="shared" si="31"/>
        <v xml:space="preserve"> </v>
      </c>
      <c r="M426" s="2" t="str">
        <f t="shared" si="32"/>
        <v xml:space="preserve"> </v>
      </c>
    </row>
    <row r="427" spans="1:13">
      <c r="A427" s="38" t="str">
        <f t="shared" si="30"/>
        <v xml:space="preserve"> </v>
      </c>
      <c r="D427" s="37"/>
      <c r="E427" s="37"/>
      <c r="J427" s="17">
        <f t="shared" si="33"/>
        <v>0</v>
      </c>
      <c r="K427" s="2" t="str">
        <f t="shared" si="34"/>
        <v xml:space="preserve"> </v>
      </c>
      <c r="L427" s="2" t="str">
        <f t="shared" si="31"/>
        <v xml:space="preserve"> </v>
      </c>
      <c r="M427" s="2" t="str">
        <f t="shared" si="32"/>
        <v xml:space="preserve"> </v>
      </c>
    </row>
    <row r="428" spans="1:13">
      <c r="A428" s="38" t="str">
        <f t="shared" si="30"/>
        <v xml:space="preserve"> </v>
      </c>
      <c r="D428" s="37"/>
      <c r="E428" s="37"/>
      <c r="J428" s="17">
        <f t="shared" si="33"/>
        <v>0</v>
      </c>
      <c r="K428" s="2" t="str">
        <f t="shared" si="34"/>
        <v xml:space="preserve"> </v>
      </c>
      <c r="L428" s="2" t="str">
        <f t="shared" si="31"/>
        <v xml:space="preserve"> </v>
      </c>
      <c r="M428" s="2" t="str">
        <f t="shared" si="32"/>
        <v xml:space="preserve"> </v>
      </c>
    </row>
    <row r="429" spans="1:13">
      <c r="A429" s="38" t="str">
        <f t="shared" si="30"/>
        <v xml:space="preserve"> </v>
      </c>
      <c r="D429" s="37"/>
      <c r="E429" s="37"/>
      <c r="J429" s="17">
        <f t="shared" si="33"/>
        <v>0</v>
      </c>
      <c r="K429" s="2" t="str">
        <f t="shared" si="34"/>
        <v xml:space="preserve"> </v>
      </c>
      <c r="L429" s="2" t="str">
        <f t="shared" si="31"/>
        <v xml:space="preserve"> </v>
      </c>
      <c r="M429" s="2" t="str">
        <f t="shared" si="32"/>
        <v xml:space="preserve"> </v>
      </c>
    </row>
    <row r="430" spans="1:13">
      <c r="A430" s="38" t="str">
        <f t="shared" si="30"/>
        <v xml:space="preserve"> </v>
      </c>
      <c r="D430" s="37"/>
      <c r="E430" s="37"/>
      <c r="J430" s="17">
        <f t="shared" si="33"/>
        <v>0</v>
      </c>
      <c r="K430" s="2" t="str">
        <f t="shared" si="34"/>
        <v xml:space="preserve"> </v>
      </c>
      <c r="L430" s="2" t="str">
        <f t="shared" si="31"/>
        <v xml:space="preserve"> </v>
      </c>
      <c r="M430" s="2" t="str">
        <f t="shared" si="32"/>
        <v xml:space="preserve"> </v>
      </c>
    </row>
    <row r="431" spans="1:13">
      <c r="A431" s="38" t="str">
        <f t="shared" si="30"/>
        <v xml:space="preserve"> </v>
      </c>
      <c r="D431" s="37"/>
      <c r="E431" s="37"/>
      <c r="J431" s="17">
        <f t="shared" si="33"/>
        <v>0</v>
      </c>
      <c r="K431" s="2" t="str">
        <f t="shared" si="34"/>
        <v xml:space="preserve"> </v>
      </c>
      <c r="L431" s="2" t="str">
        <f t="shared" si="31"/>
        <v xml:space="preserve"> </v>
      </c>
      <c r="M431" s="2" t="str">
        <f t="shared" si="32"/>
        <v xml:space="preserve"> </v>
      </c>
    </row>
    <row r="432" spans="1:13">
      <c r="A432" s="38" t="str">
        <f t="shared" si="30"/>
        <v xml:space="preserve"> </v>
      </c>
      <c r="D432" s="37"/>
      <c r="E432" s="37"/>
      <c r="J432" s="17">
        <f t="shared" si="33"/>
        <v>0</v>
      </c>
      <c r="K432" s="2" t="str">
        <f t="shared" si="34"/>
        <v xml:space="preserve"> </v>
      </c>
      <c r="L432" s="2" t="str">
        <f t="shared" si="31"/>
        <v xml:space="preserve"> </v>
      </c>
      <c r="M432" s="2" t="str">
        <f t="shared" si="32"/>
        <v xml:space="preserve"> </v>
      </c>
    </row>
    <row r="433" spans="1:13">
      <c r="A433" s="38" t="str">
        <f t="shared" si="30"/>
        <v xml:space="preserve"> </v>
      </c>
      <c r="D433" s="37"/>
      <c r="E433" s="37"/>
      <c r="J433" s="17">
        <f t="shared" si="33"/>
        <v>0</v>
      </c>
      <c r="K433" s="2" t="str">
        <f t="shared" si="34"/>
        <v xml:space="preserve"> </v>
      </c>
      <c r="L433" s="2" t="str">
        <f t="shared" si="31"/>
        <v xml:space="preserve"> </v>
      </c>
      <c r="M433" s="2" t="str">
        <f t="shared" si="32"/>
        <v xml:space="preserve"> </v>
      </c>
    </row>
    <row r="434" spans="1:13">
      <c r="A434" s="38" t="str">
        <f t="shared" si="30"/>
        <v xml:space="preserve"> </v>
      </c>
      <c r="D434" s="37"/>
      <c r="E434" s="37"/>
      <c r="J434" s="17">
        <f t="shared" si="33"/>
        <v>0</v>
      </c>
      <c r="K434" s="2" t="str">
        <f t="shared" si="34"/>
        <v xml:space="preserve"> </v>
      </c>
      <c r="L434" s="2" t="str">
        <f t="shared" si="31"/>
        <v xml:space="preserve"> </v>
      </c>
      <c r="M434" s="2" t="str">
        <f t="shared" si="32"/>
        <v xml:space="preserve"> </v>
      </c>
    </row>
    <row r="435" spans="1:13">
      <c r="A435" s="38" t="str">
        <f t="shared" si="30"/>
        <v xml:space="preserve"> </v>
      </c>
      <c r="D435" s="37"/>
      <c r="E435" s="37"/>
      <c r="J435" s="17">
        <f t="shared" si="33"/>
        <v>0</v>
      </c>
      <c r="K435" s="2" t="str">
        <f t="shared" si="34"/>
        <v xml:space="preserve"> </v>
      </c>
      <c r="L435" s="2" t="str">
        <f t="shared" si="31"/>
        <v xml:space="preserve"> </v>
      </c>
      <c r="M435" s="2" t="str">
        <f t="shared" si="32"/>
        <v xml:space="preserve"> </v>
      </c>
    </row>
    <row r="436" spans="1:13">
      <c r="A436" s="38" t="str">
        <f t="shared" si="30"/>
        <v xml:space="preserve"> </v>
      </c>
      <c r="D436" s="37"/>
      <c r="E436" s="37"/>
      <c r="J436" s="17">
        <f t="shared" si="33"/>
        <v>0</v>
      </c>
      <c r="K436" s="2" t="str">
        <f t="shared" si="34"/>
        <v xml:space="preserve"> </v>
      </c>
      <c r="L436" s="2" t="str">
        <f t="shared" si="31"/>
        <v xml:space="preserve"> </v>
      </c>
      <c r="M436" s="2" t="str">
        <f t="shared" si="32"/>
        <v xml:space="preserve"> </v>
      </c>
    </row>
    <row r="437" spans="1:13">
      <c r="A437" s="38" t="str">
        <f t="shared" si="30"/>
        <v xml:space="preserve"> </v>
      </c>
      <c r="D437" s="37"/>
      <c r="E437" s="37"/>
      <c r="J437" s="17">
        <f t="shared" si="33"/>
        <v>0</v>
      </c>
      <c r="K437" s="2" t="str">
        <f t="shared" si="34"/>
        <v xml:space="preserve"> </v>
      </c>
      <c r="L437" s="2" t="str">
        <f t="shared" si="31"/>
        <v xml:space="preserve"> </v>
      </c>
      <c r="M437" s="2" t="str">
        <f t="shared" si="32"/>
        <v xml:space="preserve"> </v>
      </c>
    </row>
    <row r="438" spans="1:13">
      <c r="A438" s="38" t="str">
        <f t="shared" si="30"/>
        <v xml:space="preserve"> </v>
      </c>
      <c r="D438" s="37"/>
      <c r="E438" s="37"/>
      <c r="J438" s="17">
        <f t="shared" si="33"/>
        <v>0</v>
      </c>
      <c r="K438" s="2" t="str">
        <f t="shared" si="34"/>
        <v xml:space="preserve"> </v>
      </c>
      <c r="L438" s="2" t="str">
        <f t="shared" si="31"/>
        <v xml:space="preserve"> </v>
      </c>
      <c r="M438" s="2" t="str">
        <f t="shared" si="32"/>
        <v xml:space="preserve"> </v>
      </c>
    </row>
    <row r="439" spans="1:13">
      <c r="A439" s="38" t="str">
        <f t="shared" si="30"/>
        <v xml:space="preserve"> </v>
      </c>
      <c r="D439" s="37"/>
      <c r="E439" s="37"/>
      <c r="J439" s="17">
        <f t="shared" si="33"/>
        <v>0</v>
      </c>
      <c r="K439" s="2" t="str">
        <f t="shared" si="34"/>
        <v xml:space="preserve"> </v>
      </c>
      <c r="L439" s="2" t="str">
        <f t="shared" si="31"/>
        <v xml:space="preserve"> </v>
      </c>
      <c r="M439" s="2" t="str">
        <f t="shared" si="32"/>
        <v xml:space="preserve"> </v>
      </c>
    </row>
    <row r="440" spans="1:13">
      <c r="A440" s="38" t="str">
        <f t="shared" si="30"/>
        <v xml:space="preserve"> </v>
      </c>
      <c r="D440" s="37"/>
      <c r="E440" s="37"/>
      <c r="J440" s="17">
        <f t="shared" si="33"/>
        <v>0</v>
      </c>
      <c r="K440" s="2" t="str">
        <f t="shared" si="34"/>
        <v xml:space="preserve"> </v>
      </c>
      <c r="L440" s="2" t="str">
        <f t="shared" si="31"/>
        <v xml:space="preserve"> </v>
      </c>
      <c r="M440" s="2" t="str">
        <f t="shared" si="32"/>
        <v xml:space="preserve"> </v>
      </c>
    </row>
    <row r="441" spans="1:13">
      <c r="A441" s="38" t="str">
        <f t="shared" si="30"/>
        <v xml:space="preserve"> </v>
      </c>
      <c r="D441" s="37"/>
      <c r="E441" s="37"/>
      <c r="J441" s="17">
        <f t="shared" si="33"/>
        <v>0</v>
      </c>
      <c r="K441" s="2" t="str">
        <f t="shared" si="34"/>
        <v xml:space="preserve"> </v>
      </c>
      <c r="L441" s="2" t="str">
        <f t="shared" si="31"/>
        <v xml:space="preserve"> </v>
      </c>
      <c r="M441" s="2" t="str">
        <f t="shared" si="32"/>
        <v xml:space="preserve"> </v>
      </c>
    </row>
    <row r="442" spans="1:13">
      <c r="A442" s="38" t="str">
        <f t="shared" si="30"/>
        <v xml:space="preserve"> </v>
      </c>
      <c r="D442" s="37"/>
      <c r="E442" s="37"/>
      <c r="J442" s="17">
        <f t="shared" si="33"/>
        <v>0</v>
      </c>
      <c r="K442" s="2" t="str">
        <f t="shared" si="34"/>
        <v xml:space="preserve"> </v>
      </c>
      <c r="L442" s="2" t="str">
        <f t="shared" si="31"/>
        <v xml:space="preserve"> </v>
      </c>
      <c r="M442" s="2" t="str">
        <f t="shared" si="32"/>
        <v xml:space="preserve"> </v>
      </c>
    </row>
    <row r="443" spans="1:13">
      <c r="A443" s="38" t="str">
        <f t="shared" si="30"/>
        <v xml:space="preserve"> </v>
      </c>
      <c r="D443" s="37"/>
      <c r="E443" s="37"/>
      <c r="J443" s="17">
        <f t="shared" si="33"/>
        <v>0</v>
      </c>
      <c r="K443" s="2" t="str">
        <f t="shared" si="34"/>
        <v xml:space="preserve"> </v>
      </c>
      <c r="L443" s="2" t="str">
        <f t="shared" si="31"/>
        <v xml:space="preserve"> </v>
      </c>
      <c r="M443" s="2" t="str">
        <f t="shared" si="32"/>
        <v xml:space="preserve"> </v>
      </c>
    </row>
    <row r="444" spans="1:13">
      <c r="A444" s="38" t="str">
        <f t="shared" si="30"/>
        <v xml:space="preserve"> </v>
      </c>
      <c r="D444" s="37"/>
      <c r="E444" s="37"/>
      <c r="J444" s="17">
        <f t="shared" si="33"/>
        <v>0</v>
      </c>
      <c r="K444" s="2" t="str">
        <f t="shared" si="34"/>
        <v xml:space="preserve"> </v>
      </c>
      <c r="L444" s="2" t="str">
        <f t="shared" si="31"/>
        <v xml:space="preserve"> </v>
      </c>
      <c r="M444" s="2" t="str">
        <f t="shared" si="32"/>
        <v xml:space="preserve"> </v>
      </c>
    </row>
    <row r="445" spans="1:13">
      <c r="A445" s="38" t="str">
        <f t="shared" si="30"/>
        <v xml:space="preserve"> </v>
      </c>
      <c r="D445" s="37"/>
      <c r="E445" s="37"/>
      <c r="J445" s="17">
        <f t="shared" si="33"/>
        <v>0</v>
      </c>
      <c r="K445" s="2" t="str">
        <f t="shared" si="34"/>
        <v xml:space="preserve"> </v>
      </c>
      <c r="L445" s="2" t="str">
        <f t="shared" si="31"/>
        <v xml:space="preserve"> </v>
      </c>
      <c r="M445" s="2" t="str">
        <f t="shared" si="32"/>
        <v xml:space="preserve"> </v>
      </c>
    </row>
    <row r="446" spans="1:13">
      <c r="A446" s="38" t="str">
        <f t="shared" si="30"/>
        <v xml:space="preserve"> </v>
      </c>
      <c r="D446" s="37"/>
      <c r="E446" s="37"/>
      <c r="J446" s="17">
        <f t="shared" si="33"/>
        <v>0</v>
      </c>
      <c r="K446" s="2" t="str">
        <f t="shared" si="34"/>
        <v xml:space="preserve"> </v>
      </c>
      <c r="L446" s="2" t="str">
        <f t="shared" si="31"/>
        <v xml:space="preserve"> </v>
      </c>
      <c r="M446" s="2" t="str">
        <f t="shared" si="32"/>
        <v xml:space="preserve"> </v>
      </c>
    </row>
    <row r="447" spans="1:13">
      <c r="A447" s="38" t="str">
        <f t="shared" si="30"/>
        <v xml:space="preserve"> </v>
      </c>
      <c r="D447" s="37"/>
      <c r="E447" s="37"/>
      <c r="J447" s="17">
        <f t="shared" si="33"/>
        <v>0</v>
      </c>
      <c r="K447" s="2" t="str">
        <f t="shared" si="34"/>
        <v xml:space="preserve"> </v>
      </c>
      <c r="L447" s="2" t="str">
        <f t="shared" si="31"/>
        <v xml:space="preserve"> </v>
      </c>
      <c r="M447" s="2" t="str">
        <f t="shared" si="32"/>
        <v xml:space="preserve"> </v>
      </c>
    </row>
    <row r="448" spans="1:13">
      <c r="A448" s="38" t="str">
        <f t="shared" si="30"/>
        <v xml:space="preserve"> </v>
      </c>
      <c r="D448" s="37"/>
      <c r="E448" s="37"/>
      <c r="J448" s="17">
        <f t="shared" si="33"/>
        <v>0</v>
      </c>
      <c r="K448" s="2" t="str">
        <f t="shared" si="34"/>
        <v xml:space="preserve"> </v>
      </c>
      <c r="L448" s="2" t="str">
        <f t="shared" si="31"/>
        <v xml:space="preserve"> </v>
      </c>
      <c r="M448" s="2" t="str">
        <f t="shared" si="32"/>
        <v xml:space="preserve"> </v>
      </c>
    </row>
    <row r="449" spans="1:13">
      <c r="A449" s="38" t="str">
        <f t="shared" si="30"/>
        <v xml:space="preserve"> </v>
      </c>
      <c r="D449" s="37"/>
      <c r="E449" s="37"/>
      <c r="J449" s="17">
        <f t="shared" si="33"/>
        <v>0</v>
      </c>
      <c r="K449" s="2" t="str">
        <f t="shared" si="34"/>
        <v xml:space="preserve"> </v>
      </c>
      <c r="L449" s="2" t="str">
        <f t="shared" si="31"/>
        <v xml:space="preserve"> </v>
      </c>
      <c r="M449" s="2" t="str">
        <f t="shared" si="32"/>
        <v xml:space="preserve"> </v>
      </c>
    </row>
    <row r="450" spans="1:13">
      <c r="A450" s="38" t="str">
        <f t="shared" si="30"/>
        <v xml:space="preserve"> </v>
      </c>
      <c r="D450" s="37"/>
      <c r="E450" s="37"/>
      <c r="J450" s="17">
        <f t="shared" si="33"/>
        <v>0</v>
      </c>
      <c r="K450" s="2" t="str">
        <f t="shared" si="34"/>
        <v xml:space="preserve"> </v>
      </c>
      <c r="L450" s="2" t="str">
        <f t="shared" si="31"/>
        <v xml:space="preserve"> </v>
      </c>
      <c r="M450" s="2" t="str">
        <f t="shared" si="32"/>
        <v xml:space="preserve"> </v>
      </c>
    </row>
    <row r="451" spans="1:13">
      <c r="A451" s="38" t="str">
        <f t="shared" si="30"/>
        <v xml:space="preserve"> </v>
      </c>
      <c r="D451" s="37"/>
      <c r="E451" s="37"/>
      <c r="J451" s="17">
        <f t="shared" si="33"/>
        <v>0</v>
      </c>
      <c r="K451" s="2" t="str">
        <f t="shared" si="34"/>
        <v xml:space="preserve"> </v>
      </c>
      <c r="L451" s="2" t="str">
        <f t="shared" si="31"/>
        <v xml:space="preserve"> </v>
      </c>
      <c r="M451" s="2" t="str">
        <f t="shared" si="32"/>
        <v xml:space="preserve"> </v>
      </c>
    </row>
    <row r="452" spans="1:13">
      <c r="A452" s="38" t="str">
        <f t="shared" si="30"/>
        <v xml:space="preserve"> </v>
      </c>
      <c r="D452" s="37"/>
      <c r="E452" s="37"/>
      <c r="J452" s="17">
        <f t="shared" si="33"/>
        <v>0</v>
      </c>
      <c r="K452" s="2" t="str">
        <f t="shared" si="34"/>
        <v xml:space="preserve"> </v>
      </c>
      <c r="L452" s="2" t="str">
        <f t="shared" si="31"/>
        <v xml:space="preserve"> </v>
      </c>
      <c r="M452" s="2" t="str">
        <f t="shared" si="32"/>
        <v xml:space="preserve"> </v>
      </c>
    </row>
    <row r="453" spans="1:13">
      <c r="A453" s="38" t="str">
        <f t="shared" si="30"/>
        <v xml:space="preserve"> </v>
      </c>
      <c r="D453" s="37"/>
      <c r="E453" s="37"/>
      <c r="J453" s="17">
        <f t="shared" si="33"/>
        <v>0</v>
      </c>
      <c r="K453" s="2" t="str">
        <f t="shared" si="34"/>
        <v xml:space="preserve"> </v>
      </c>
      <c r="L453" s="2" t="str">
        <f t="shared" si="31"/>
        <v xml:space="preserve"> </v>
      </c>
      <c r="M453" s="2" t="str">
        <f t="shared" si="32"/>
        <v xml:space="preserve"> </v>
      </c>
    </row>
    <row r="454" spans="1:13">
      <c r="A454" s="38" t="str">
        <f t="shared" si="30"/>
        <v xml:space="preserve"> </v>
      </c>
      <c r="D454" s="37"/>
      <c r="E454" s="37"/>
      <c r="J454" s="17">
        <f t="shared" si="33"/>
        <v>0</v>
      </c>
      <c r="K454" s="2" t="str">
        <f t="shared" si="34"/>
        <v xml:space="preserve"> </v>
      </c>
      <c r="L454" s="2" t="str">
        <f t="shared" si="31"/>
        <v xml:space="preserve"> </v>
      </c>
      <c r="M454" s="2" t="str">
        <f t="shared" si="32"/>
        <v xml:space="preserve"> </v>
      </c>
    </row>
    <row r="455" spans="1:13">
      <c r="A455" s="38" t="str">
        <f t="shared" si="30"/>
        <v xml:space="preserve"> </v>
      </c>
      <c r="D455" s="37"/>
      <c r="E455" s="37"/>
      <c r="J455" s="17">
        <f t="shared" si="33"/>
        <v>0</v>
      </c>
      <c r="K455" s="2" t="str">
        <f t="shared" si="34"/>
        <v xml:space="preserve"> </v>
      </c>
      <c r="L455" s="2" t="str">
        <f t="shared" si="31"/>
        <v xml:space="preserve"> </v>
      </c>
      <c r="M455" s="2" t="str">
        <f t="shared" si="32"/>
        <v xml:space="preserve"> </v>
      </c>
    </row>
    <row r="456" spans="1:13">
      <c r="A456" s="38" t="str">
        <f t="shared" si="30"/>
        <v xml:space="preserve"> </v>
      </c>
      <c r="D456" s="37"/>
      <c r="E456" s="37"/>
      <c r="J456" s="17">
        <f t="shared" si="33"/>
        <v>0</v>
      </c>
      <c r="K456" s="2" t="str">
        <f t="shared" si="34"/>
        <v xml:space="preserve"> </v>
      </c>
      <c r="L456" s="2" t="str">
        <f t="shared" si="31"/>
        <v xml:space="preserve"> </v>
      </c>
      <c r="M456" s="2" t="str">
        <f t="shared" si="32"/>
        <v xml:space="preserve"> </v>
      </c>
    </row>
    <row r="457" spans="1:13">
      <c r="A457" s="38" t="str">
        <f t="shared" si="30"/>
        <v xml:space="preserve"> </v>
      </c>
      <c r="D457" s="37"/>
      <c r="E457" s="37"/>
      <c r="J457" s="17">
        <f t="shared" si="33"/>
        <v>0</v>
      </c>
      <c r="K457" s="2" t="str">
        <f t="shared" si="34"/>
        <v xml:space="preserve"> </v>
      </c>
      <c r="L457" s="2" t="str">
        <f t="shared" si="31"/>
        <v xml:space="preserve"> </v>
      </c>
      <c r="M457" s="2" t="str">
        <f t="shared" si="32"/>
        <v xml:space="preserve"> </v>
      </c>
    </row>
    <row r="458" spans="1:13">
      <c r="A458" s="38" t="str">
        <f t="shared" si="30"/>
        <v xml:space="preserve"> </v>
      </c>
      <c r="D458" s="37"/>
      <c r="E458" s="37"/>
      <c r="J458" s="17">
        <f t="shared" si="33"/>
        <v>0</v>
      </c>
      <c r="K458" s="2" t="str">
        <f t="shared" si="34"/>
        <v xml:space="preserve"> </v>
      </c>
      <c r="L458" s="2" t="str">
        <f t="shared" si="31"/>
        <v xml:space="preserve"> </v>
      </c>
      <c r="M458" s="2" t="str">
        <f t="shared" si="32"/>
        <v xml:space="preserve"> </v>
      </c>
    </row>
    <row r="459" spans="1:13">
      <c r="A459" s="38" t="str">
        <f t="shared" si="30"/>
        <v xml:space="preserve"> </v>
      </c>
      <c r="D459" s="37"/>
      <c r="E459" s="37"/>
      <c r="J459" s="17">
        <f t="shared" si="33"/>
        <v>0</v>
      </c>
      <c r="K459" s="2" t="str">
        <f t="shared" si="34"/>
        <v xml:space="preserve"> </v>
      </c>
      <c r="L459" s="2" t="str">
        <f t="shared" si="31"/>
        <v xml:space="preserve"> </v>
      </c>
      <c r="M459" s="2" t="str">
        <f t="shared" si="32"/>
        <v xml:space="preserve"> </v>
      </c>
    </row>
    <row r="460" spans="1:13">
      <c r="A460" s="38" t="str">
        <f t="shared" si="30"/>
        <v xml:space="preserve"> </v>
      </c>
      <c r="D460" s="37"/>
      <c r="E460" s="37"/>
      <c r="J460" s="17">
        <f t="shared" si="33"/>
        <v>0</v>
      </c>
      <c r="K460" s="2" t="str">
        <f t="shared" si="34"/>
        <v xml:space="preserve"> </v>
      </c>
      <c r="L460" s="2" t="str">
        <f t="shared" si="31"/>
        <v xml:space="preserve"> </v>
      </c>
      <c r="M460" s="2" t="str">
        <f t="shared" si="32"/>
        <v xml:space="preserve"> </v>
      </c>
    </row>
    <row r="461" spans="1:13">
      <c r="A461" s="38" t="str">
        <f t="shared" si="30"/>
        <v xml:space="preserve"> </v>
      </c>
      <c r="D461" s="37"/>
      <c r="E461" s="37"/>
      <c r="J461" s="17">
        <f t="shared" si="33"/>
        <v>0</v>
      </c>
      <c r="K461" s="2" t="str">
        <f t="shared" si="34"/>
        <v xml:space="preserve"> </v>
      </c>
      <c r="L461" s="2" t="str">
        <f t="shared" si="31"/>
        <v xml:space="preserve"> </v>
      </c>
      <c r="M461" s="2" t="str">
        <f t="shared" si="32"/>
        <v xml:space="preserve"> </v>
      </c>
    </row>
    <row r="462" spans="1:13">
      <c r="A462" s="38" t="str">
        <f t="shared" si="30"/>
        <v xml:space="preserve"> </v>
      </c>
      <c r="D462" s="37"/>
      <c r="E462" s="37"/>
      <c r="J462" s="17">
        <f t="shared" si="33"/>
        <v>0</v>
      </c>
      <c r="K462" s="2" t="str">
        <f t="shared" si="34"/>
        <v xml:space="preserve"> </v>
      </c>
      <c r="L462" s="2" t="str">
        <f t="shared" si="31"/>
        <v xml:space="preserve"> </v>
      </c>
      <c r="M462" s="2" t="str">
        <f t="shared" si="32"/>
        <v xml:space="preserve"> </v>
      </c>
    </row>
    <row r="463" spans="1:13">
      <c r="A463" s="38" t="str">
        <f t="shared" ref="A463:A482" si="35">IF(COUNTIF(K463:M463,"ERROR")&gt;0,"ERROR"," ")</f>
        <v xml:space="preserve"> </v>
      </c>
      <c r="D463" s="37"/>
      <c r="E463" s="37"/>
      <c r="J463" s="17">
        <f t="shared" si="33"/>
        <v>0</v>
      </c>
      <c r="K463" s="2" t="str">
        <f t="shared" si="34"/>
        <v xml:space="preserve"> </v>
      </c>
      <c r="L463" s="2" t="str">
        <f t="shared" ref="L463:L482" si="36">IF(D463=0," ",IF(COUNTIF(ProfitLoss2,D463)&gt;0," ","ERROR"))</f>
        <v xml:space="preserve"> </v>
      </c>
      <c r="M463" s="2" t="str">
        <f t="shared" ref="M463:M482" si="37">IF(E463=0," ",IF(COUNTIF(BalanceSheetA,E463)&gt;0," ","ERROR"))</f>
        <v xml:space="preserve"> </v>
      </c>
    </row>
    <row r="464" spans="1:13">
      <c r="A464" s="38" t="str">
        <f t="shared" si="35"/>
        <v xml:space="preserve"> </v>
      </c>
      <c r="D464" s="37"/>
      <c r="E464" s="37"/>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c r="A465" s="38" t="str">
        <f t="shared" si="35"/>
        <v xml:space="preserve"> </v>
      </c>
      <c r="D465" s="37"/>
      <c r="E465" s="37"/>
      <c r="J465" s="17">
        <f t="shared" si="38"/>
        <v>0</v>
      </c>
      <c r="K465" s="2" t="str">
        <f t="shared" si="39"/>
        <v xml:space="preserve"> </v>
      </c>
      <c r="L465" s="2" t="str">
        <f t="shared" si="36"/>
        <v xml:space="preserve"> </v>
      </c>
      <c r="M465" s="2" t="str">
        <f t="shared" si="37"/>
        <v xml:space="preserve"> </v>
      </c>
    </row>
    <row r="466" spans="1:13">
      <c r="A466" s="38" t="str">
        <f t="shared" si="35"/>
        <v xml:space="preserve"> </v>
      </c>
      <c r="D466" s="37"/>
      <c r="E466" s="37"/>
      <c r="J466" s="17">
        <f t="shared" si="38"/>
        <v>0</v>
      </c>
      <c r="K466" s="2" t="str">
        <f t="shared" si="39"/>
        <v xml:space="preserve"> </v>
      </c>
      <c r="L466" s="2" t="str">
        <f t="shared" si="36"/>
        <v xml:space="preserve"> </v>
      </c>
      <c r="M466" s="2" t="str">
        <f t="shared" si="37"/>
        <v xml:space="preserve"> </v>
      </c>
    </row>
    <row r="467" spans="1:13">
      <c r="A467" s="38" t="str">
        <f t="shared" si="35"/>
        <v xml:space="preserve"> </v>
      </c>
      <c r="D467" s="37"/>
      <c r="E467" s="37"/>
      <c r="J467" s="17">
        <f t="shared" si="38"/>
        <v>0</v>
      </c>
      <c r="K467" s="2" t="str">
        <f t="shared" si="39"/>
        <v xml:space="preserve"> </v>
      </c>
      <c r="L467" s="2" t="str">
        <f t="shared" si="36"/>
        <v xml:space="preserve"> </v>
      </c>
      <c r="M467" s="2" t="str">
        <f t="shared" si="37"/>
        <v xml:space="preserve"> </v>
      </c>
    </row>
    <row r="468" spans="1:13">
      <c r="A468" s="38" t="str">
        <f t="shared" si="35"/>
        <v xml:space="preserve"> </v>
      </c>
      <c r="D468" s="37"/>
      <c r="E468" s="37"/>
      <c r="J468" s="17">
        <f t="shared" si="38"/>
        <v>0</v>
      </c>
      <c r="K468" s="2" t="str">
        <f t="shared" si="39"/>
        <v xml:space="preserve"> </v>
      </c>
      <c r="L468" s="2" t="str">
        <f t="shared" si="36"/>
        <v xml:space="preserve"> </v>
      </c>
      <c r="M468" s="2" t="str">
        <f t="shared" si="37"/>
        <v xml:space="preserve"> </v>
      </c>
    </row>
    <row r="469" spans="1:13">
      <c r="A469" s="38" t="str">
        <f t="shared" si="35"/>
        <v xml:space="preserve"> </v>
      </c>
      <c r="D469" s="37"/>
      <c r="E469" s="37"/>
      <c r="J469" s="17">
        <f t="shared" si="38"/>
        <v>0</v>
      </c>
      <c r="K469" s="2" t="str">
        <f t="shared" si="39"/>
        <v xml:space="preserve"> </v>
      </c>
      <c r="L469" s="2" t="str">
        <f t="shared" si="36"/>
        <v xml:space="preserve"> </v>
      </c>
      <c r="M469" s="2" t="str">
        <f t="shared" si="37"/>
        <v xml:space="preserve"> </v>
      </c>
    </row>
    <row r="470" spans="1:13">
      <c r="A470" s="38" t="str">
        <f t="shared" si="35"/>
        <v xml:space="preserve"> </v>
      </c>
      <c r="D470" s="37"/>
      <c r="E470" s="37"/>
      <c r="J470" s="17">
        <f t="shared" si="38"/>
        <v>0</v>
      </c>
      <c r="K470" s="2" t="str">
        <f t="shared" si="39"/>
        <v xml:space="preserve"> </v>
      </c>
      <c r="L470" s="2" t="str">
        <f t="shared" si="36"/>
        <v xml:space="preserve"> </v>
      </c>
      <c r="M470" s="2" t="str">
        <f t="shared" si="37"/>
        <v xml:space="preserve"> </v>
      </c>
    </row>
    <row r="471" spans="1:13">
      <c r="A471" s="38" t="str">
        <f t="shared" si="35"/>
        <v xml:space="preserve"> </v>
      </c>
      <c r="D471" s="37"/>
      <c r="E471" s="37"/>
      <c r="J471" s="17">
        <f t="shared" si="38"/>
        <v>0</v>
      </c>
      <c r="K471" s="2" t="str">
        <f t="shared" si="39"/>
        <v xml:space="preserve"> </v>
      </c>
      <c r="L471" s="2" t="str">
        <f t="shared" si="36"/>
        <v xml:space="preserve"> </v>
      </c>
      <c r="M471" s="2" t="str">
        <f t="shared" si="37"/>
        <v xml:space="preserve"> </v>
      </c>
    </row>
    <row r="472" spans="1:13">
      <c r="A472" s="38" t="str">
        <f t="shared" si="35"/>
        <v xml:space="preserve"> </v>
      </c>
      <c r="D472" s="37"/>
      <c r="E472" s="37"/>
      <c r="J472" s="17">
        <f t="shared" si="38"/>
        <v>0</v>
      </c>
      <c r="K472" s="2" t="str">
        <f t="shared" si="39"/>
        <v xml:space="preserve"> </v>
      </c>
      <c r="L472" s="2" t="str">
        <f t="shared" si="36"/>
        <v xml:space="preserve"> </v>
      </c>
      <c r="M472" s="2" t="str">
        <f t="shared" si="37"/>
        <v xml:space="preserve"> </v>
      </c>
    </row>
    <row r="473" spans="1:13">
      <c r="A473" s="38" t="str">
        <f t="shared" si="35"/>
        <v xml:space="preserve"> </v>
      </c>
      <c r="D473" s="37"/>
      <c r="E473" s="37"/>
      <c r="J473" s="17">
        <f t="shared" si="38"/>
        <v>0</v>
      </c>
      <c r="K473" s="2" t="str">
        <f t="shared" si="39"/>
        <v xml:space="preserve"> </v>
      </c>
      <c r="L473" s="2" t="str">
        <f t="shared" si="36"/>
        <v xml:space="preserve"> </v>
      </c>
      <c r="M473" s="2" t="str">
        <f t="shared" si="37"/>
        <v xml:space="preserve"> </v>
      </c>
    </row>
    <row r="474" spans="1:13">
      <c r="A474" s="38" t="str">
        <f t="shared" si="35"/>
        <v xml:space="preserve"> </v>
      </c>
      <c r="D474" s="37"/>
      <c r="E474" s="37"/>
      <c r="J474" s="17">
        <f t="shared" si="38"/>
        <v>0</v>
      </c>
      <c r="K474" s="2" t="str">
        <f t="shared" si="39"/>
        <v xml:space="preserve"> </v>
      </c>
      <c r="L474" s="2" t="str">
        <f t="shared" si="36"/>
        <v xml:space="preserve"> </v>
      </c>
      <c r="M474" s="2" t="str">
        <f t="shared" si="37"/>
        <v xml:space="preserve"> </v>
      </c>
    </row>
    <row r="475" spans="1:13">
      <c r="A475" s="38" t="str">
        <f t="shared" si="35"/>
        <v xml:space="preserve"> </v>
      </c>
      <c r="D475" s="37"/>
      <c r="E475" s="37"/>
      <c r="J475" s="17">
        <f t="shared" si="38"/>
        <v>0</v>
      </c>
      <c r="K475" s="2" t="str">
        <f t="shared" si="39"/>
        <v xml:space="preserve"> </v>
      </c>
      <c r="L475" s="2" t="str">
        <f t="shared" si="36"/>
        <v xml:space="preserve"> </v>
      </c>
      <c r="M475" s="2" t="str">
        <f t="shared" si="37"/>
        <v xml:space="preserve"> </v>
      </c>
    </row>
    <row r="476" spans="1:13">
      <c r="A476" s="38" t="str">
        <f t="shared" si="35"/>
        <v xml:space="preserve"> </v>
      </c>
      <c r="D476" s="37"/>
      <c r="E476" s="37"/>
      <c r="J476" s="17">
        <f t="shared" si="38"/>
        <v>0</v>
      </c>
      <c r="K476" s="2" t="str">
        <f t="shared" si="39"/>
        <v xml:space="preserve"> </v>
      </c>
      <c r="L476" s="2" t="str">
        <f t="shared" si="36"/>
        <v xml:space="preserve"> </v>
      </c>
      <c r="M476" s="2" t="str">
        <f t="shared" si="37"/>
        <v xml:space="preserve"> </v>
      </c>
    </row>
    <row r="477" spans="1:13">
      <c r="A477" s="38" t="str">
        <f t="shared" si="35"/>
        <v xml:space="preserve"> </v>
      </c>
      <c r="D477" s="37"/>
      <c r="E477" s="37"/>
      <c r="J477" s="17">
        <f t="shared" si="38"/>
        <v>0</v>
      </c>
      <c r="K477" s="2" t="str">
        <f t="shared" si="39"/>
        <v xml:space="preserve"> </v>
      </c>
      <c r="L477" s="2" t="str">
        <f t="shared" si="36"/>
        <v xml:space="preserve"> </v>
      </c>
      <c r="M477" s="2" t="str">
        <f t="shared" si="37"/>
        <v xml:space="preserve"> </v>
      </c>
    </row>
    <row r="478" spans="1:13">
      <c r="A478" s="38" t="str">
        <f t="shared" si="35"/>
        <v xml:space="preserve"> </v>
      </c>
      <c r="D478" s="37"/>
      <c r="E478" s="37"/>
      <c r="J478" s="17">
        <f t="shared" si="38"/>
        <v>0</v>
      </c>
      <c r="K478" s="2" t="str">
        <f t="shared" si="39"/>
        <v xml:space="preserve"> </v>
      </c>
      <c r="L478" s="2" t="str">
        <f t="shared" si="36"/>
        <v xml:space="preserve"> </v>
      </c>
      <c r="M478" s="2" t="str">
        <f t="shared" si="37"/>
        <v xml:space="preserve"> </v>
      </c>
    </row>
    <row r="479" spans="1:13">
      <c r="A479" s="38" t="str">
        <f t="shared" si="35"/>
        <v xml:space="preserve"> </v>
      </c>
      <c r="D479" s="37"/>
      <c r="E479" s="37"/>
      <c r="J479" s="17">
        <f t="shared" si="38"/>
        <v>0</v>
      </c>
      <c r="K479" s="2" t="str">
        <f t="shared" si="39"/>
        <v xml:space="preserve"> </v>
      </c>
      <c r="L479" s="2" t="str">
        <f t="shared" si="36"/>
        <v xml:space="preserve"> </v>
      </c>
      <c r="M479" s="2" t="str">
        <f t="shared" si="37"/>
        <v xml:space="preserve"> </v>
      </c>
    </row>
    <row r="480" spans="1:13">
      <c r="A480" s="38" t="str">
        <f t="shared" si="35"/>
        <v xml:space="preserve"> </v>
      </c>
      <c r="D480" s="37"/>
      <c r="E480" s="37"/>
      <c r="J480" s="17">
        <f t="shared" si="38"/>
        <v>0</v>
      </c>
      <c r="K480" s="2" t="str">
        <f t="shared" si="39"/>
        <v xml:space="preserve"> </v>
      </c>
      <c r="L480" s="2" t="str">
        <f t="shared" si="36"/>
        <v xml:space="preserve"> </v>
      </c>
      <c r="M480" s="2" t="str">
        <f t="shared" si="37"/>
        <v xml:space="preserve"> </v>
      </c>
    </row>
    <row r="481" spans="1:13">
      <c r="A481" s="38" t="str">
        <f t="shared" si="35"/>
        <v xml:space="preserve"> </v>
      </c>
      <c r="D481" s="37"/>
      <c r="E481" s="37"/>
      <c r="J481" s="17">
        <f t="shared" si="38"/>
        <v>0</v>
      </c>
      <c r="K481" s="2" t="str">
        <f t="shared" si="39"/>
        <v xml:space="preserve"> </v>
      </c>
      <c r="L481" s="2" t="str">
        <f t="shared" si="36"/>
        <v xml:space="preserve"> </v>
      </c>
      <c r="M481" s="2" t="str">
        <f t="shared" si="37"/>
        <v xml:space="preserve"> </v>
      </c>
    </row>
    <row r="482" spans="1:13">
      <c r="A482" s="38" t="str">
        <f t="shared" si="35"/>
        <v xml:space="preserve"> </v>
      </c>
      <c r="D482" s="37"/>
      <c r="E482" s="37"/>
      <c r="J482" s="17">
        <f t="shared" si="38"/>
        <v>0</v>
      </c>
      <c r="K482" s="2" t="str">
        <f t="shared" si="39"/>
        <v xml:space="preserve"> </v>
      </c>
      <c r="L482" s="2" t="str">
        <f t="shared" si="36"/>
        <v xml:space="preserve"> </v>
      </c>
      <c r="M482" s="2" t="str">
        <f t="shared" si="37"/>
        <v xml:space="preserve"> </v>
      </c>
    </row>
    <row r="483" spans="1:13">
      <c r="A483" s="38"/>
    </row>
    <row r="484" spans="1:13" ht="16.5" thickBot="1">
      <c r="A484" s="38"/>
      <c r="F484" s="18">
        <f>SUM(F14:F483)</f>
        <v>0</v>
      </c>
      <c r="G484" s="18">
        <f>SUM(G14:G483)</f>
        <v>0</v>
      </c>
      <c r="H484" s="18">
        <f>SUM(H14:H483)</f>
        <v>0</v>
      </c>
      <c r="I484" s="18">
        <f>SUM(I14:I483)</f>
        <v>0</v>
      </c>
    </row>
    <row r="485" spans="1:13" ht="16.5" thickTop="1">
      <c r="A485" s="38"/>
    </row>
    <row r="486" spans="1:13">
      <c r="A486" s="38"/>
      <c r="C486" s="2" t="s">
        <v>268</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F7EA4B74-3E5F-4A87-A2A4-D5E9070D7310}">
      <formula1>ProfitLoss2</formula1>
    </dataValidation>
    <dataValidation type="list" showInputMessage="1" showErrorMessage="1" sqref="E15:E482" xr:uid="{DC9D512F-CB33-4D4C-B083-51A593F4D1BF}">
      <formula1>BalanceSheetA</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A9D3-539C-4248-BB0F-DC53E0947F4B}">
  <dimension ref="A1:R339"/>
  <sheetViews>
    <sheetView zoomScale="89" zoomScaleNormal="89" workbookViewId="0">
      <pane ySplit="3" topLeftCell="A4" activePane="bottomLeft" state="frozen"/>
      <selection pane="bottomLeft" activeCell="A5" sqref="A5"/>
    </sheetView>
  </sheetViews>
  <sheetFormatPr defaultRowHeight="12.75"/>
  <cols>
    <col min="1" max="1" width="17.7109375" style="14" customWidth="1"/>
    <col min="3" max="3" width="46.42578125" style="15" bestFit="1" customWidth="1"/>
    <col min="4" max="5" width="15.42578125" style="16" bestFit="1" customWidth="1"/>
    <col min="6" max="6" width="15.42578125" style="16" customWidth="1"/>
    <col min="7" max="7" width="13.7109375" style="16" customWidth="1"/>
    <col min="8" max="8" width="15.85546875" style="16" bestFit="1" customWidth="1"/>
    <col min="9" max="9" width="16" style="154" customWidth="1"/>
    <col min="10" max="10" width="3.85546875" style="74" customWidth="1"/>
    <col min="11" max="11" width="16.140625" bestFit="1" customWidth="1"/>
    <col min="12" max="12" width="4.140625" customWidth="1"/>
    <col min="13" max="13" width="8.85546875" customWidth="1"/>
    <col min="14" max="14" width="15.85546875" style="45" bestFit="1" customWidth="1"/>
    <col min="15" max="15" width="14.28515625" bestFit="1" customWidth="1"/>
    <col min="16" max="17" width="13.140625" bestFit="1" customWidth="1"/>
    <col min="18" max="18" width="13.85546875" bestFit="1" customWidth="1"/>
  </cols>
  <sheetData>
    <row r="1" spans="1:18">
      <c r="A1" s="344"/>
      <c r="B1" s="345"/>
      <c r="C1" s="360" t="str">
        <f>Criteria!E15</f>
        <v>SURF SHOP</v>
      </c>
      <c r="D1" s="361"/>
      <c r="E1" s="361"/>
      <c r="F1" s="346"/>
      <c r="G1" s="347" t="s">
        <v>154</v>
      </c>
      <c r="H1" s="347"/>
      <c r="I1" s="348">
        <f>Criteria!E20</f>
        <v>2026</v>
      </c>
      <c r="J1" s="348"/>
      <c r="K1" s="348">
        <f>Criteria!E25</f>
        <v>2025</v>
      </c>
      <c r="L1" s="345"/>
      <c r="M1" s="345"/>
      <c r="N1" s="329" t="s">
        <v>315</v>
      </c>
      <c r="O1" s="65"/>
      <c r="P1" s="65"/>
    </row>
    <row r="2" spans="1:18">
      <c r="A2" s="349" t="s">
        <v>907</v>
      </c>
      <c r="B2" s="345"/>
      <c r="C2" s="345"/>
      <c r="D2" s="566">
        <f>D311-E311</f>
        <v>0</v>
      </c>
      <c r="E2" s="566"/>
      <c r="F2" s="351" t="s">
        <v>411</v>
      </c>
      <c r="G2" s="346">
        <f>G311</f>
        <v>0</v>
      </c>
      <c r="H2" s="346">
        <f>D2-E2</f>
        <v>0</v>
      </c>
      <c r="I2" s="353">
        <f>I311</f>
        <v>0</v>
      </c>
      <c r="J2" s="354"/>
      <c r="K2" s="355">
        <f>K311</f>
        <v>0</v>
      </c>
      <c r="L2" s="345"/>
      <c r="M2" s="345"/>
      <c r="N2" s="355">
        <f>SUM(I5:I150)</f>
        <v>0</v>
      </c>
      <c r="O2" s="66"/>
      <c r="P2" s="66"/>
    </row>
    <row r="3" spans="1:18">
      <c r="A3" s="349" t="s">
        <v>535</v>
      </c>
      <c r="B3" s="362" t="s">
        <v>219</v>
      </c>
      <c r="C3" s="356" t="s">
        <v>220</v>
      </c>
      <c r="D3" s="349" t="s">
        <v>221</v>
      </c>
      <c r="E3" s="349" t="s">
        <v>222</v>
      </c>
      <c r="F3" s="357" t="s">
        <v>135</v>
      </c>
      <c r="G3" s="344"/>
      <c r="H3" s="344"/>
      <c r="I3" s="363"/>
      <c r="J3" s="359"/>
      <c r="K3" s="345"/>
      <c r="L3" s="345"/>
      <c r="M3" s="345"/>
      <c r="N3" s="325"/>
    </row>
    <row r="4" spans="1:18">
      <c r="A4" s="150"/>
      <c r="B4" s="99" t="s">
        <v>223</v>
      </c>
      <c r="C4" s="326" t="s">
        <v>112</v>
      </c>
      <c r="D4" s="81"/>
      <c r="E4" s="54"/>
      <c r="F4" s="54"/>
      <c r="G4" s="41"/>
      <c r="H4" s="41"/>
      <c r="I4" s="54"/>
      <c r="J4" s="62"/>
      <c r="K4" s="49" t="s">
        <v>220</v>
      </c>
      <c r="N4" s="46"/>
    </row>
    <row r="5" spans="1:18">
      <c r="A5" s="322"/>
      <c r="B5" s="13" t="s">
        <v>224</v>
      </c>
      <c r="C5" s="327" t="s">
        <v>897</v>
      </c>
      <c r="D5" s="337"/>
      <c r="E5" s="338"/>
      <c r="F5" s="77"/>
      <c r="G5" s="50">
        <f>SUMIF(JournalsB!D$14:D$920,TrialBalanceB!M5,JournalsB!J$14:J$920)+SUMIF(JournalsB!E$14:E$920,TrialBalanceB!M5,JournalsB!J$14:J$920)</f>
        <v>0</v>
      </c>
      <c r="H5" s="373"/>
      <c r="I5" s="374">
        <f t="shared" ref="I5:I71" si="0">ROUND(D5-E5+G5+F5,0)</f>
        <v>0</v>
      </c>
      <c r="J5" s="73"/>
      <c r="K5" s="51">
        <f t="shared" ref="K5:K71" si="1">ROUND(SUM(A5),0)</f>
        <v>0</v>
      </c>
      <c r="M5" s="173" t="str">
        <f t="shared" ref="M5:M71" si="2">CONCATENATE(B5,C5)</f>
        <v>1000/001Sale of goods</v>
      </c>
      <c r="N5" s="68"/>
      <c r="P5" s="69"/>
      <c r="Q5" s="54"/>
      <c r="R5" s="30"/>
    </row>
    <row r="6" spans="1:18">
      <c r="A6" s="322"/>
      <c r="B6" s="99" t="s">
        <v>225</v>
      </c>
      <c r="C6" s="327" t="s">
        <v>898</v>
      </c>
      <c r="D6" s="337"/>
      <c r="E6" s="338"/>
      <c r="F6" s="77"/>
      <c r="G6" s="50">
        <f>SUMIF(JournalsB!D$14:D$920,TrialBalanceB!M6,JournalsB!J$14:J$920)+SUMIF(JournalsB!E$14:E$920,TrialBalanceB!M6,JournalsB!J$14:J$920)</f>
        <v>0</v>
      </c>
      <c r="H6" s="373"/>
      <c r="I6" s="374">
        <f t="shared" ref="I6:I9" si="3">ROUND(D6-E6+G6+F6,0)</f>
        <v>0</v>
      </c>
      <c r="J6" s="73"/>
      <c r="K6" s="51">
        <f t="shared" ref="K6:K9" si="4">ROUND(SUM(A6),0)</f>
        <v>0</v>
      </c>
      <c r="M6" s="173" t="str">
        <f t="shared" ref="M6:M9" si="5">CONCATENATE(B6,C6)</f>
        <v>1000/002Rendering of services</v>
      </c>
      <c r="N6" s="68"/>
      <c r="P6" s="69"/>
      <c r="Q6" s="54"/>
      <c r="R6" s="30"/>
    </row>
    <row r="7" spans="1:18">
      <c r="A7" s="322"/>
      <c r="B7" s="99" t="s">
        <v>226</v>
      </c>
      <c r="C7" s="327" t="s">
        <v>899</v>
      </c>
      <c r="D7" s="337"/>
      <c r="E7" s="338"/>
      <c r="F7" s="77"/>
      <c r="G7" s="50">
        <f>SUMIF(JournalsB!D$14:D$920,TrialBalanceB!M7,JournalsB!J$14:J$920)+SUMIF(JournalsB!E$14:E$920,TrialBalanceB!M7,JournalsB!J$14:J$920)</f>
        <v>0</v>
      </c>
      <c r="H7" s="373"/>
      <c r="I7" s="374">
        <f t="shared" si="3"/>
        <v>0</v>
      </c>
      <c r="J7" s="73"/>
      <c r="K7" s="51">
        <f t="shared" si="4"/>
        <v>0</v>
      </c>
      <c r="M7" s="173" t="str">
        <f t="shared" si="5"/>
        <v>1000/003Commissions received</v>
      </c>
      <c r="N7" s="68"/>
      <c r="P7" s="69"/>
      <c r="Q7" s="54"/>
      <c r="R7" s="30"/>
    </row>
    <row r="8" spans="1:18">
      <c r="A8" s="322"/>
      <c r="B8" s="99" t="s">
        <v>900</v>
      </c>
      <c r="C8" s="364"/>
      <c r="D8" s="337"/>
      <c r="E8" s="338"/>
      <c r="F8" s="77"/>
      <c r="G8" s="50">
        <f>SUMIF(JournalsB!D$14:D$920,TrialBalanceB!M8,JournalsB!J$14:J$920)+SUMIF(JournalsB!E$14:E$920,TrialBalanceB!M8,JournalsB!J$14:J$920)</f>
        <v>0</v>
      </c>
      <c r="H8" s="373"/>
      <c r="I8" s="374">
        <f t="shared" si="3"/>
        <v>0</v>
      </c>
      <c r="J8" s="73"/>
      <c r="K8" s="51">
        <f t="shared" si="4"/>
        <v>0</v>
      </c>
      <c r="M8" s="173" t="str">
        <f t="shared" si="5"/>
        <v>1000/004</v>
      </c>
      <c r="N8" s="68"/>
      <c r="P8" s="69"/>
      <c r="Q8" s="54"/>
      <c r="R8" s="30"/>
    </row>
    <row r="9" spans="1:18">
      <c r="A9" s="322"/>
      <c r="B9" s="99" t="s">
        <v>901</v>
      </c>
      <c r="C9" s="364"/>
      <c r="D9" s="337"/>
      <c r="E9" s="338"/>
      <c r="F9" s="77"/>
      <c r="G9" s="50">
        <f>SUMIF(JournalsB!D$14:D$920,TrialBalanceB!M9,JournalsB!J$14:J$920)+SUMIF(JournalsB!E$14:E$920,TrialBalanceB!M9,JournalsB!J$14:J$920)</f>
        <v>0</v>
      </c>
      <c r="H9" s="373"/>
      <c r="I9" s="374">
        <f t="shared" si="3"/>
        <v>0</v>
      </c>
      <c r="J9" s="73"/>
      <c r="K9" s="51">
        <f t="shared" si="4"/>
        <v>0</v>
      </c>
      <c r="M9" s="173" t="str">
        <f t="shared" si="5"/>
        <v>1000/005</v>
      </c>
      <c r="N9" s="68"/>
      <c r="P9" s="69"/>
      <c r="Q9" s="54"/>
      <c r="R9" s="30"/>
    </row>
    <row r="10" spans="1:18">
      <c r="A10" s="322"/>
      <c r="B10" s="99" t="s">
        <v>902</v>
      </c>
      <c r="C10" s="364"/>
      <c r="D10" s="337"/>
      <c r="E10" s="338"/>
      <c r="F10" s="77"/>
      <c r="G10" s="50">
        <f>SUMIF(JournalsB!D$14:D$920,TrialBalanceB!M10,JournalsB!J$14:J$920)+SUMIF(JournalsB!E$14:E$920,TrialBalanceB!M10,JournalsB!J$14:J$920)</f>
        <v>0</v>
      </c>
      <c r="H10" s="373"/>
      <c r="I10" s="374">
        <f t="shared" si="0"/>
        <v>0</v>
      </c>
      <c r="J10" s="73"/>
      <c r="K10" s="51">
        <f t="shared" si="1"/>
        <v>0</v>
      </c>
      <c r="M10" s="173" t="str">
        <f t="shared" si="2"/>
        <v>1000/006</v>
      </c>
      <c r="N10" s="68"/>
      <c r="P10" s="69"/>
      <c r="Q10" s="54"/>
      <c r="R10" s="30"/>
    </row>
    <row r="11" spans="1:18">
      <c r="A11" s="322"/>
      <c r="B11" s="99" t="s">
        <v>903</v>
      </c>
      <c r="C11" s="325" t="s">
        <v>332</v>
      </c>
      <c r="D11" s="338"/>
      <c r="E11" s="338"/>
      <c r="F11" s="77"/>
      <c r="G11" s="50">
        <f>SUMIF(JournalsB!D$14:D$920,TrialBalanceB!M11,JournalsB!J$14:J$920)+SUMIF(JournalsB!E$14:E$920,TrialBalanceB!M11,JournalsB!J$14:J$920)</f>
        <v>0</v>
      </c>
      <c r="H11" s="373"/>
      <c r="I11" s="374">
        <f t="shared" si="0"/>
        <v>0</v>
      </c>
      <c r="J11" s="73"/>
      <c r="K11" s="51">
        <f t="shared" si="1"/>
        <v>0</v>
      </c>
      <c r="M11" s="173" t="str">
        <f t="shared" si="2"/>
        <v>1000/007Rent received</v>
      </c>
      <c r="N11" s="68"/>
      <c r="P11" s="69"/>
      <c r="Q11" s="54"/>
      <c r="R11" s="30"/>
    </row>
    <row r="12" spans="1:18">
      <c r="A12" s="322"/>
      <c r="B12" s="57" t="s">
        <v>227</v>
      </c>
      <c r="C12" s="326" t="s">
        <v>113</v>
      </c>
      <c r="D12" s="337"/>
      <c r="E12" s="338"/>
      <c r="F12" s="77"/>
      <c r="G12" s="50">
        <f>SUMIF(JournalsB!D$14:D$920,TrialBalanceB!M12,JournalsB!J$14:J$920)+SUMIF(JournalsB!E$14:E$920,TrialBalanceB!M12,JournalsB!J$14:J$920)</f>
        <v>0</v>
      </c>
      <c r="H12" s="373"/>
      <c r="I12" s="374">
        <f t="shared" si="0"/>
        <v>0</v>
      </c>
      <c r="J12" s="73"/>
      <c r="K12" s="51">
        <f t="shared" si="1"/>
        <v>0</v>
      </c>
      <c r="M12" s="173" t="str">
        <f t="shared" si="2"/>
        <v>2000/000COST OF SALES</v>
      </c>
      <c r="N12" s="68"/>
      <c r="P12" s="69"/>
      <c r="Q12" s="54"/>
      <c r="R12" s="30"/>
    </row>
    <row r="13" spans="1:18">
      <c r="A13" s="322"/>
      <c r="B13" s="57" t="s">
        <v>228</v>
      </c>
      <c r="C13" s="327" t="s">
        <v>580</v>
      </c>
      <c r="D13" s="337"/>
      <c r="E13" s="338"/>
      <c r="F13" s="77"/>
      <c r="G13" s="50">
        <f>SUMIF(JournalsB!D$14:D$920,TrialBalanceB!M13,JournalsB!J$14:J$920)+SUMIF(JournalsB!E$14:E$920,TrialBalanceB!M13,JournalsB!J$14:J$920)</f>
        <v>0</v>
      </c>
      <c r="H13" s="373"/>
      <c r="I13" s="374">
        <f t="shared" si="0"/>
        <v>0</v>
      </c>
      <c r="J13" s="73"/>
      <c r="K13" s="51">
        <f t="shared" si="1"/>
        <v>0</v>
      </c>
      <c r="M13" s="173" t="str">
        <f t="shared" si="2"/>
        <v>2000/001Opening stock - Raw materials</v>
      </c>
      <c r="N13" s="68"/>
      <c r="P13" s="69"/>
      <c r="Q13" s="54"/>
      <c r="R13" s="30"/>
    </row>
    <row r="14" spans="1:18">
      <c r="A14" s="322"/>
      <c r="B14" s="57" t="s">
        <v>357</v>
      </c>
      <c r="C14" s="324" t="s">
        <v>358</v>
      </c>
      <c r="D14" s="337"/>
      <c r="E14" s="338"/>
      <c r="F14" s="77"/>
      <c r="G14" s="50">
        <f>SUMIF(JournalsB!D$14:D$920,TrialBalanceB!M14,JournalsB!J$14:J$920)+SUMIF(JournalsB!E$14:E$920,TrialBalanceB!M14,JournalsB!J$14:J$920)</f>
        <v>0</v>
      </c>
      <c r="H14" s="373"/>
      <c r="I14" s="374">
        <f t="shared" si="0"/>
        <v>0</v>
      </c>
      <c r="J14" s="73"/>
      <c r="K14" s="51">
        <f t="shared" si="1"/>
        <v>0</v>
      </c>
      <c r="M14" s="173" t="str">
        <f t="shared" si="2"/>
        <v>2000/002Opening stock - WIP</v>
      </c>
      <c r="N14" s="68"/>
      <c r="P14" s="69"/>
      <c r="Q14" s="54"/>
      <c r="R14" s="30"/>
    </row>
    <row r="15" spans="1:18">
      <c r="A15" s="322"/>
      <c r="B15" s="57" t="s">
        <v>359</v>
      </c>
      <c r="C15" s="324" t="s">
        <v>360</v>
      </c>
      <c r="D15" s="337"/>
      <c r="E15" s="338"/>
      <c r="F15" s="77"/>
      <c r="G15" s="50">
        <f>SUMIF(JournalsB!D$14:D$920,TrialBalanceB!M15,JournalsB!J$14:J$920)+SUMIF(JournalsB!E$14:E$920,TrialBalanceB!M15,JournalsB!J$14:J$920)</f>
        <v>0</v>
      </c>
      <c r="H15" s="373"/>
      <c r="I15" s="374">
        <f t="shared" si="0"/>
        <v>0</v>
      </c>
      <c r="J15" s="73"/>
      <c r="K15" s="51">
        <f t="shared" si="1"/>
        <v>0</v>
      </c>
      <c r="M15" s="173" t="str">
        <f t="shared" si="2"/>
        <v>2000/003Opening stock - Finished goods</v>
      </c>
      <c r="N15" s="68"/>
      <c r="P15" s="69"/>
      <c r="Q15" s="54"/>
      <c r="R15" s="30"/>
    </row>
    <row r="16" spans="1:18">
      <c r="A16" s="322"/>
      <c r="B16" s="57" t="s">
        <v>361</v>
      </c>
      <c r="C16" s="324" t="s">
        <v>362</v>
      </c>
      <c r="D16" s="337"/>
      <c r="E16" s="338"/>
      <c r="F16" s="77"/>
      <c r="G16" s="50">
        <f>SUMIF(JournalsB!D$14:D$920,TrialBalanceB!M16,JournalsB!J$14:J$920)+SUMIF(JournalsB!E$14:E$920,TrialBalanceB!M16,JournalsB!J$14:J$920)</f>
        <v>0</v>
      </c>
      <c r="H16" s="373"/>
      <c r="I16" s="374">
        <f t="shared" si="0"/>
        <v>0</v>
      </c>
      <c r="J16" s="73"/>
      <c r="K16" s="51">
        <f t="shared" si="1"/>
        <v>0</v>
      </c>
      <c r="M16" s="173" t="str">
        <f t="shared" si="2"/>
        <v>2000/004Opening stock - Trading stock</v>
      </c>
      <c r="N16" s="68"/>
      <c r="P16" s="69"/>
      <c r="Q16" s="54"/>
      <c r="R16" s="30"/>
    </row>
    <row r="17" spans="1:18">
      <c r="A17" s="322"/>
      <c r="B17" s="13" t="s">
        <v>363</v>
      </c>
      <c r="C17" s="324" t="s">
        <v>255</v>
      </c>
      <c r="D17" s="337"/>
      <c r="E17" s="338"/>
      <c r="F17" s="77"/>
      <c r="G17" s="50">
        <f>SUMIF(JournalsB!D$14:D$920,TrialBalanceB!M17,JournalsB!J$14:J$920)+SUMIF(JournalsB!E$14:E$920,TrialBalanceB!M17,JournalsB!J$14:J$920)</f>
        <v>0</v>
      </c>
      <c r="H17" s="373"/>
      <c r="I17" s="374">
        <f t="shared" si="0"/>
        <v>0</v>
      </c>
      <c r="J17" s="73"/>
      <c r="K17" s="51">
        <f t="shared" si="1"/>
        <v>0</v>
      </c>
      <c r="M17" s="173" t="str">
        <f t="shared" si="2"/>
        <v>2000/010Purchases</v>
      </c>
      <c r="N17" s="68"/>
      <c r="P17" s="69"/>
      <c r="Q17" s="54"/>
      <c r="R17" s="30"/>
    </row>
    <row r="18" spans="1:18">
      <c r="A18" s="322"/>
      <c r="B18" s="13" t="s">
        <v>364</v>
      </c>
      <c r="C18" s="364"/>
      <c r="D18" s="338"/>
      <c r="E18" s="338"/>
      <c r="F18" s="77"/>
      <c r="G18" s="50">
        <f>SUMIF(JournalsB!D$14:D$920,TrialBalanceB!M18,JournalsB!J$14:J$920)+SUMIF(JournalsB!E$14:E$920,TrialBalanceB!M18,JournalsB!J$14:J$920)</f>
        <v>0</v>
      </c>
      <c r="H18" s="373"/>
      <c r="I18" s="374">
        <f t="shared" si="0"/>
        <v>0</v>
      </c>
      <c r="J18" s="73"/>
      <c r="K18" s="51">
        <f t="shared" si="1"/>
        <v>0</v>
      </c>
      <c r="M18" s="173" t="str">
        <f t="shared" si="2"/>
        <v>2000/011</v>
      </c>
      <c r="N18" s="68"/>
      <c r="O18" s="30"/>
      <c r="P18" s="69"/>
      <c r="Q18" s="54"/>
      <c r="R18" s="30"/>
    </row>
    <row r="19" spans="1:18">
      <c r="A19" s="322"/>
      <c r="B19" s="57" t="s">
        <v>365</v>
      </c>
      <c r="C19" s="365"/>
      <c r="D19" s="338"/>
      <c r="E19" s="338"/>
      <c r="F19" s="77"/>
      <c r="G19" s="50">
        <f>SUMIF(JournalsB!D$14:D$920,TrialBalanceB!M19,JournalsB!J$14:J$920)+SUMIF(JournalsB!E$14:E$920,TrialBalanceB!M19,JournalsB!J$14:J$920)</f>
        <v>0</v>
      </c>
      <c r="H19" s="373"/>
      <c r="I19" s="374">
        <f t="shared" si="0"/>
        <v>0</v>
      </c>
      <c r="J19" s="73"/>
      <c r="K19" s="51">
        <f t="shared" si="1"/>
        <v>0</v>
      </c>
      <c r="M19" s="173" t="str">
        <f t="shared" si="2"/>
        <v>2000/012</v>
      </c>
      <c r="N19" s="68"/>
      <c r="P19" s="69"/>
      <c r="Q19" s="54"/>
      <c r="R19" s="30"/>
    </row>
    <row r="20" spans="1:18">
      <c r="A20" s="322"/>
      <c r="B20" s="57" t="s">
        <v>366</v>
      </c>
      <c r="C20" s="365"/>
      <c r="D20" s="338"/>
      <c r="E20" s="338"/>
      <c r="F20" s="77"/>
      <c r="G20" s="50">
        <f>SUMIF(JournalsB!D$14:D$920,TrialBalanceB!M20,JournalsB!J$14:J$920)+SUMIF(JournalsB!E$14:E$920,TrialBalanceB!M20,JournalsB!J$14:J$920)</f>
        <v>0</v>
      </c>
      <c r="H20" s="373"/>
      <c r="I20" s="374">
        <f t="shared" si="0"/>
        <v>0</v>
      </c>
      <c r="J20" s="73"/>
      <c r="K20" s="51">
        <f t="shared" si="1"/>
        <v>0</v>
      </c>
      <c r="M20" s="173" t="str">
        <f t="shared" si="2"/>
        <v>2000/013</v>
      </c>
      <c r="N20" s="68"/>
      <c r="P20" s="69"/>
      <c r="Q20" s="54"/>
      <c r="R20" s="30"/>
    </row>
    <row r="21" spans="1:18">
      <c r="A21" s="322"/>
      <c r="B21" s="57" t="s">
        <v>367</v>
      </c>
      <c r="C21" s="365"/>
      <c r="D21" s="338"/>
      <c r="E21" s="338"/>
      <c r="F21" s="77"/>
      <c r="G21" s="50">
        <f>SUMIF(JournalsB!D$14:D$920,TrialBalanceB!M21,JournalsB!J$14:J$920)+SUMIF(JournalsB!E$14:E$920,TrialBalanceB!M21,JournalsB!J$14:J$920)</f>
        <v>0</v>
      </c>
      <c r="H21" s="373"/>
      <c r="I21" s="374">
        <f t="shared" si="0"/>
        <v>0</v>
      </c>
      <c r="J21" s="73"/>
      <c r="K21" s="51">
        <f t="shared" si="1"/>
        <v>0</v>
      </c>
      <c r="M21" s="173" t="str">
        <f t="shared" si="2"/>
        <v>2000/014</v>
      </c>
      <c r="N21" s="68"/>
      <c r="P21" s="69"/>
      <c r="Q21" s="54"/>
      <c r="R21" s="30"/>
    </row>
    <row r="22" spans="1:18">
      <c r="A22" s="322"/>
      <c r="B22" s="57" t="s">
        <v>368</v>
      </c>
      <c r="C22" s="365"/>
      <c r="D22" s="338"/>
      <c r="E22" s="338"/>
      <c r="F22" s="77"/>
      <c r="G22" s="50">
        <f>SUMIF(JournalsB!D$14:D$920,TrialBalanceB!M22,JournalsB!J$14:J$920)+SUMIF(JournalsB!E$14:E$920,TrialBalanceB!M22,JournalsB!J$14:J$920)</f>
        <v>0</v>
      </c>
      <c r="H22" s="373"/>
      <c r="I22" s="374">
        <f t="shared" si="0"/>
        <v>0</v>
      </c>
      <c r="J22" s="73"/>
      <c r="K22" s="51">
        <f t="shared" si="1"/>
        <v>0</v>
      </c>
      <c r="M22" s="173" t="str">
        <f t="shared" si="2"/>
        <v>2000/015</v>
      </c>
      <c r="N22" s="68"/>
      <c r="P22" s="69"/>
      <c r="Q22" s="54"/>
      <c r="R22" s="30"/>
    </row>
    <row r="23" spans="1:18">
      <c r="A23" s="322"/>
      <c r="B23" s="57" t="s">
        <v>369</v>
      </c>
      <c r="C23" s="324" t="s">
        <v>370</v>
      </c>
      <c r="D23" s="337"/>
      <c r="E23" s="338"/>
      <c r="F23" s="77"/>
      <c r="G23" s="50">
        <f>SUMIF(JournalsB!D$14:D$920,TrialBalanceB!M23,JournalsB!J$14:J$920)+SUMIF(JournalsB!E$14:E$920,TrialBalanceB!M23,JournalsB!J$14:J$920)</f>
        <v>0</v>
      </c>
      <c r="H23" s="373"/>
      <c r="I23" s="374">
        <f t="shared" si="0"/>
        <v>0</v>
      </c>
      <c r="J23" s="73"/>
      <c r="K23" s="51">
        <f t="shared" si="1"/>
        <v>0</v>
      </c>
      <c r="M23" s="173" t="str">
        <f t="shared" si="2"/>
        <v>2000/050Closing stock - Raw materials</v>
      </c>
      <c r="N23" s="68"/>
      <c r="P23" s="69"/>
      <c r="Q23" s="54"/>
      <c r="R23" s="30"/>
    </row>
    <row r="24" spans="1:18">
      <c r="A24" s="322"/>
      <c r="B24" s="57" t="s">
        <v>371</v>
      </c>
      <c r="C24" s="324" t="s">
        <v>372</v>
      </c>
      <c r="D24" s="337"/>
      <c r="E24" s="338"/>
      <c r="F24" s="77"/>
      <c r="G24" s="50">
        <f>SUMIF(JournalsB!D$14:D$920,TrialBalanceB!M24,JournalsB!J$14:J$920)+SUMIF(JournalsB!E$14:E$920,TrialBalanceB!M24,JournalsB!J$14:J$920)</f>
        <v>0</v>
      </c>
      <c r="H24" s="373"/>
      <c r="I24" s="374">
        <f t="shared" si="0"/>
        <v>0</v>
      </c>
      <c r="J24" s="73"/>
      <c r="K24" s="51">
        <f t="shared" si="1"/>
        <v>0</v>
      </c>
      <c r="M24" s="173" t="str">
        <f t="shared" si="2"/>
        <v>2000/051Closing stock - WIP</v>
      </c>
      <c r="N24" s="68"/>
      <c r="P24" s="69"/>
      <c r="Q24" s="54"/>
      <c r="R24" s="30"/>
    </row>
    <row r="25" spans="1:18">
      <c r="A25" s="322"/>
      <c r="B25" s="57" t="s">
        <v>373</v>
      </c>
      <c r="C25" s="324" t="s">
        <v>374</v>
      </c>
      <c r="D25" s="337"/>
      <c r="E25" s="338"/>
      <c r="F25" s="77"/>
      <c r="G25" s="50">
        <f>SUMIF(JournalsB!D$14:D$920,TrialBalanceB!M25,JournalsB!J$14:J$920)+SUMIF(JournalsB!E$14:E$920,TrialBalanceB!M25,JournalsB!J$14:J$920)</f>
        <v>0</v>
      </c>
      <c r="H25" s="373"/>
      <c r="I25" s="374">
        <f t="shared" si="0"/>
        <v>0</v>
      </c>
      <c r="J25" s="73"/>
      <c r="K25" s="51">
        <f t="shared" si="1"/>
        <v>0</v>
      </c>
      <c r="M25" s="173" t="str">
        <f t="shared" si="2"/>
        <v>2000/052Closing stock - Finished goods</v>
      </c>
      <c r="N25" s="68"/>
      <c r="P25" s="69"/>
      <c r="Q25" s="54"/>
      <c r="R25" s="30"/>
    </row>
    <row r="26" spans="1:18">
      <c r="A26" s="322"/>
      <c r="B26" s="57" t="s">
        <v>375</v>
      </c>
      <c r="C26" s="324" t="s">
        <v>376</v>
      </c>
      <c r="D26" s="337"/>
      <c r="E26" s="338"/>
      <c r="F26" s="77"/>
      <c r="G26" s="50">
        <f>SUMIF(JournalsB!D$14:D$920,TrialBalanceB!M26,JournalsB!J$14:J$920)+SUMIF(JournalsB!E$14:E$920,TrialBalanceB!M26,JournalsB!J$14:J$920)</f>
        <v>0</v>
      </c>
      <c r="H26" s="373"/>
      <c r="I26" s="374">
        <f t="shared" si="0"/>
        <v>0</v>
      </c>
      <c r="J26" s="73"/>
      <c r="K26" s="51">
        <f t="shared" si="1"/>
        <v>0</v>
      </c>
      <c r="M26" s="173" t="str">
        <f t="shared" si="2"/>
        <v>2000/053Closing stock - Trading stock</v>
      </c>
      <c r="N26" s="68"/>
      <c r="P26" s="69"/>
      <c r="Q26" s="54"/>
      <c r="R26" s="30"/>
    </row>
    <row r="27" spans="1:18">
      <c r="A27" s="322"/>
      <c r="B27" s="59" t="s">
        <v>293</v>
      </c>
      <c r="C27" s="329" t="s">
        <v>292</v>
      </c>
      <c r="D27" s="338"/>
      <c r="E27" s="338"/>
      <c r="F27" s="77"/>
      <c r="G27" s="50">
        <f>SUMIF(JournalsB!D$14:D$920,TrialBalanceB!M27,JournalsB!J$14:J$920)+SUMIF(JournalsB!E$14:E$920,TrialBalanceB!M27,JournalsB!J$14:J$920)</f>
        <v>0</v>
      </c>
      <c r="H27" s="373"/>
      <c r="I27" s="374">
        <f t="shared" si="0"/>
        <v>0</v>
      </c>
      <c r="J27" s="73"/>
      <c r="K27" s="51">
        <f t="shared" si="1"/>
        <v>0</v>
      </c>
      <c r="M27" s="173" t="str">
        <f t="shared" si="2"/>
        <v>2050/000OTHER OPERATING INCOME</v>
      </c>
      <c r="N27" s="68"/>
      <c r="P27" s="69"/>
      <c r="Q27" s="54"/>
      <c r="R27" s="30"/>
    </row>
    <row r="28" spans="1:18">
      <c r="A28" s="322"/>
      <c r="B28" s="59" t="s">
        <v>294</v>
      </c>
      <c r="C28" s="325" t="str">
        <f>CONCATENATE("Insurance claims - ",Criteria!H15)</f>
        <v>Insurance claims - Surf Shop</v>
      </c>
      <c r="D28" s="338"/>
      <c r="E28" s="338"/>
      <c r="F28" s="77"/>
      <c r="G28" s="50">
        <f>SUMIF(JournalsB!D$14:D$920,TrialBalanceB!M28,JournalsB!J$14:J$920)+SUMIF(JournalsB!E$14:E$920,TrialBalanceB!M28,JournalsB!J$14:J$920)</f>
        <v>0</v>
      </c>
      <c r="H28" s="373"/>
      <c r="I28" s="374">
        <f t="shared" si="0"/>
        <v>0</v>
      </c>
      <c r="J28" s="73"/>
      <c r="K28" s="51">
        <f t="shared" si="1"/>
        <v>0</v>
      </c>
      <c r="M28" s="173" t="str">
        <f t="shared" si="2"/>
        <v>2050/001Insurance claims - Surf Shop</v>
      </c>
      <c r="N28" s="68"/>
      <c r="P28" s="69"/>
      <c r="Q28" s="54"/>
      <c r="R28" s="30"/>
    </row>
    <row r="29" spans="1:18">
      <c r="A29" s="322"/>
      <c r="B29" s="59" t="s">
        <v>295</v>
      </c>
      <c r="C29" s="365"/>
      <c r="D29" s="338"/>
      <c r="E29" s="338"/>
      <c r="F29" s="77"/>
      <c r="G29" s="50">
        <f>SUMIF(JournalsB!D$14:D$920,TrialBalanceB!M29,JournalsB!J$14:J$920)+SUMIF(JournalsB!E$14:E$920,TrialBalanceB!M29,JournalsB!J$14:J$920)</f>
        <v>0</v>
      </c>
      <c r="H29" s="373"/>
      <c r="I29" s="374">
        <f t="shared" si="0"/>
        <v>0</v>
      </c>
      <c r="J29" s="73"/>
      <c r="K29" s="51">
        <f t="shared" si="1"/>
        <v>0</v>
      </c>
      <c r="M29" s="173" t="str">
        <f t="shared" si="2"/>
        <v>2050/002</v>
      </c>
      <c r="N29" s="68"/>
      <c r="P29" s="69"/>
      <c r="Q29" s="54"/>
      <c r="R29" s="30"/>
    </row>
    <row r="30" spans="1:18">
      <c r="A30" s="322"/>
      <c r="B30" s="59" t="s">
        <v>296</v>
      </c>
      <c r="C30" s="365"/>
      <c r="D30" s="338"/>
      <c r="E30" s="338"/>
      <c r="F30" s="77"/>
      <c r="G30" s="50">
        <f>SUMIF(JournalsB!D$14:D$920,TrialBalanceB!M30,JournalsB!J$14:J$920)+SUMIF(JournalsB!E$14:E$920,TrialBalanceB!M30,JournalsB!J$14:J$920)</f>
        <v>0</v>
      </c>
      <c r="H30" s="373"/>
      <c r="I30" s="374">
        <f t="shared" si="0"/>
        <v>0</v>
      </c>
      <c r="J30" s="73"/>
      <c r="K30" s="51">
        <f t="shared" si="1"/>
        <v>0</v>
      </c>
      <c r="M30" s="173" t="str">
        <f t="shared" si="2"/>
        <v>2050/003</v>
      </c>
      <c r="N30" s="68"/>
      <c r="P30" s="69"/>
      <c r="Q30" s="54"/>
      <c r="R30" s="30"/>
    </row>
    <row r="31" spans="1:18">
      <c r="A31" s="322"/>
      <c r="B31" s="59" t="s">
        <v>297</v>
      </c>
      <c r="C31" s="365"/>
      <c r="D31" s="338"/>
      <c r="E31" s="338"/>
      <c r="F31" s="77"/>
      <c r="G31" s="50">
        <f>SUMIF(JournalsB!D$14:D$920,TrialBalanceB!M31,JournalsB!J$14:J$920)+SUMIF(JournalsB!E$14:E$920,TrialBalanceB!M31,JournalsB!J$14:J$920)</f>
        <v>0</v>
      </c>
      <c r="H31" s="373"/>
      <c r="I31" s="374">
        <f t="shared" si="0"/>
        <v>0</v>
      </c>
      <c r="J31" s="73"/>
      <c r="K31" s="51">
        <f t="shared" si="1"/>
        <v>0</v>
      </c>
      <c r="M31" s="173" t="str">
        <f t="shared" si="2"/>
        <v>2050/004</v>
      </c>
      <c r="N31" s="68"/>
      <c r="P31" s="69"/>
      <c r="Q31" s="54"/>
      <c r="R31" s="30"/>
    </row>
    <row r="32" spans="1:18">
      <c r="A32" s="322"/>
      <c r="B32" s="59" t="s">
        <v>298</v>
      </c>
      <c r="C32" s="365"/>
      <c r="D32" s="338"/>
      <c r="E32" s="338"/>
      <c r="F32" s="77"/>
      <c r="G32" s="50">
        <f>SUMIF(JournalsB!D$14:D$920,TrialBalanceB!M32,JournalsB!J$14:J$920)+SUMIF(JournalsB!E$14:E$920,TrialBalanceB!M32,JournalsB!J$14:J$920)</f>
        <v>0</v>
      </c>
      <c r="H32" s="373"/>
      <c r="I32" s="374">
        <f t="shared" si="0"/>
        <v>0</v>
      </c>
      <c r="J32" s="73"/>
      <c r="K32" s="51">
        <f t="shared" si="1"/>
        <v>0</v>
      </c>
      <c r="M32" s="173" t="str">
        <f t="shared" si="2"/>
        <v>2050/005</v>
      </c>
      <c r="N32" s="68"/>
      <c r="P32" s="69"/>
      <c r="Q32" s="54"/>
      <c r="R32" s="30"/>
    </row>
    <row r="33" spans="1:18">
      <c r="A33" s="322"/>
      <c r="B33" s="46" t="s">
        <v>582</v>
      </c>
      <c r="C33" s="329" t="s">
        <v>581</v>
      </c>
      <c r="D33" s="338"/>
      <c r="E33" s="338"/>
      <c r="F33" s="77"/>
      <c r="G33" s="50">
        <f>SUMIF(JournalsB!D$14:D$920,TrialBalanceB!M33,JournalsB!J$14:J$920)+SUMIF(JournalsB!E$14:E$920,TrialBalanceB!M33,JournalsB!J$14:J$920)</f>
        <v>0</v>
      </c>
      <c r="H33" s="373"/>
      <c r="I33" s="374">
        <f t="shared" si="0"/>
        <v>0</v>
      </c>
      <c r="J33" s="73"/>
      <c r="K33" s="51">
        <f t="shared" si="1"/>
        <v>0</v>
      </c>
      <c r="M33" s="173" t="str">
        <f t="shared" si="2"/>
        <v>2060/000NET (PROFIT)/LOSS OTHER</v>
      </c>
      <c r="N33" s="68"/>
      <c r="P33" s="69"/>
      <c r="Q33" s="54"/>
      <c r="R33" s="30"/>
    </row>
    <row r="34" spans="1:18">
      <c r="A34" s="322"/>
      <c r="B34" s="46" t="s">
        <v>483</v>
      </c>
      <c r="C34" s="325"/>
      <c r="D34" s="338"/>
      <c r="E34" s="338"/>
      <c r="F34" s="77"/>
      <c r="G34" s="50">
        <f>SUMIF(JournalsB!D$14:D$920,TrialBalanceB!M34,JournalsB!J$14:J$920)+SUMIF(JournalsB!E$14:E$920,TrialBalanceB!M34,JournalsB!J$14:J$920)</f>
        <v>0</v>
      </c>
      <c r="H34" s="373"/>
      <c r="I34" s="374">
        <f t="shared" si="0"/>
        <v>0</v>
      </c>
      <c r="J34" s="73"/>
      <c r="K34" s="51">
        <f t="shared" si="1"/>
        <v>0</v>
      </c>
      <c r="M34" s="173" t="str">
        <f t="shared" si="2"/>
        <v>2060/001</v>
      </c>
      <c r="N34" s="68"/>
      <c r="P34" s="69"/>
      <c r="Q34" s="54"/>
      <c r="R34" s="30"/>
    </row>
    <row r="35" spans="1:18">
      <c r="A35" s="322"/>
      <c r="B35" s="46" t="s">
        <v>484</v>
      </c>
      <c r="C35" s="331"/>
      <c r="D35" s="338"/>
      <c r="E35" s="338"/>
      <c r="F35" s="77"/>
      <c r="G35" s="50">
        <f>SUMIF(JournalsB!D$14:D$920,TrialBalanceB!M35,JournalsB!J$14:J$920)+SUMIF(JournalsB!E$14:E$920,TrialBalanceB!M35,JournalsB!J$14:J$920)</f>
        <v>0</v>
      </c>
      <c r="H35" s="373"/>
      <c r="I35" s="374">
        <f t="shared" si="0"/>
        <v>0</v>
      </c>
      <c r="J35" s="73"/>
      <c r="K35" s="51">
        <f t="shared" si="1"/>
        <v>0</v>
      </c>
      <c r="M35" s="173" t="str">
        <f t="shared" si="2"/>
        <v>2060/002</v>
      </c>
      <c r="N35" s="68"/>
      <c r="P35" s="69"/>
      <c r="Q35" s="54"/>
      <c r="R35" s="30"/>
    </row>
    <row r="36" spans="1:18">
      <c r="A36" s="322"/>
      <c r="B36" s="46" t="s">
        <v>485</v>
      </c>
      <c r="C36" s="331"/>
      <c r="D36" s="338"/>
      <c r="E36" s="338"/>
      <c r="F36" s="77"/>
      <c r="G36" s="50">
        <f>SUMIF(JournalsB!D$14:D$920,TrialBalanceB!M36,JournalsB!J$14:J$920)+SUMIF(JournalsB!E$14:E$920,TrialBalanceB!M36,JournalsB!J$14:J$920)</f>
        <v>0</v>
      </c>
      <c r="H36" s="373"/>
      <c r="I36" s="374">
        <f t="shared" si="0"/>
        <v>0</v>
      </c>
      <c r="J36" s="73"/>
      <c r="K36" s="51">
        <f t="shared" si="1"/>
        <v>0</v>
      </c>
      <c r="M36" s="173" t="str">
        <f t="shared" si="2"/>
        <v>2060/003</v>
      </c>
      <c r="N36" s="68"/>
      <c r="P36" s="69"/>
      <c r="Q36" s="54"/>
      <c r="R36" s="30"/>
    </row>
    <row r="37" spans="1:18">
      <c r="A37" s="322"/>
      <c r="B37" s="46" t="s">
        <v>486</v>
      </c>
      <c r="C37" s="331"/>
      <c r="D37" s="338"/>
      <c r="E37" s="338"/>
      <c r="F37" s="77"/>
      <c r="G37" s="50">
        <f>SUMIF(JournalsB!D$14:D$920,TrialBalanceB!M37,JournalsB!J$14:J$920)+SUMIF(JournalsB!E$14:E$920,TrialBalanceB!M37,JournalsB!J$14:J$920)</f>
        <v>0</v>
      </c>
      <c r="H37" s="373"/>
      <c r="I37" s="374">
        <f t="shared" si="0"/>
        <v>0</v>
      </c>
      <c r="J37" s="73"/>
      <c r="K37" s="51">
        <f t="shared" si="1"/>
        <v>0</v>
      </c>
      <c r="M37" s="173" t="str">
        <f t="shared" si="2"/>
        <v>2060/004</v>
      </c>
      <c r="N37" s="68"/>
      <c r="P37" s="69"/>
      <c r="Q37" s="54"/>
      <c r="R37" s="30"/>
    </row>
    <row r="38" spans="1:18">
      <c r="A38" s="322"/>
      <c r="B38" s="57" t="s">
        <v>377</v>
      </c>
      <c r="C38" s="326" t="s">
        <v>905</v>
      </c>
      <c r="D38" s="337"/>
      <c r="E38" s="338"/>
      <c r="F38" s="77"/>
      <c r="G38" s="50">
        <f>SUMIF(JournalsB!D$14:D$920,TrialBalanceB!M38,JournalsB!J$14:J$920)+SUMIF(JournalsB!E$14:E$920,TrialBalanceB!M38,JournalsB!J$14:J$920)</f>
        <v>0</v>
      </c>
      <c r="H38" s="373"/>
      <c r="I38" s="374">
        <f t="shared" si="0"/>
        <v>0</v>
      </c>
      <c r="J38" s="73"/>
      <c r="K38" s="51">
        <f t="shared" si="1"/>
        <v>0</v>
      </c>
      <c r="M38" s="173" t="str">
        <f t="shared" si="2"/>
        <v>2100/000OPERATING EXPENSES</v>
      </c>
      <c r="N38" s="68"/>
      <c r="P38" s="69"/>
      <c r="Q38" s="54"/>
      <c r="R38" s="30"/>
    </row>
    <row r="39" spans="1:18">
      <c r="A39" s="322"/>
      <c r="B39" s="57" t="s">
        <v>378</v>
      </c>
      <c r="C39" s="324" t="s">
        <v>256</v>
      </c>
      <c r="D39" s="337"/>
      <c r="E39" s="338"/>
      <c r="F39" s="77"/>
      <c r="G39" s="50">
        <f>SUMIF(JournalsB!D$14:D$920,TrialBalanceB!M39,JournalsB!J$14:J$920)+SUMIF(JournalsB!E$14:E$920,TrialBalanceB!M39,JournalsB!J$14:J$920)</f>
        <v>0</v>
      </c>
      <c r="H39" s="373"/>
      <c r="I39" s="374">
        <f t="shared" si="0"/>
        <v>0</v>
      </c>
      <c r="J39" s="73"/>
      <c r="K39" s="51">
        <f t="shared" si="1"/>
        <v>0</v>
      </c>
      <c r="M39" s="173" t="str">
        <f t="shared" si="2"/>
        <v>2100/001Advertising</v>
      </c>
      <c r="N39" s="68"/>
      <c r="P39" s="69"/>
      <c r="Q39" s="54"/>
      <c r="R39" s="30"/>
    </row>
    <row r="40" spans="1:18">
      <c r="A40" s="322"/>
      <c r="B40" s="57" t="s">
        <v>379</v>
      </c>
      <c r="C40" s="327" t="s">
        <v>628</v>
      </c>
      <c r="D40" s="337"/>
      <c r="E40" s="338"/>
      <c r="F40" s="77"/>
      <c r="G40" s="50">
        <f>SUMIF(JournalsB!D$14:D$920,TrialBalanceB!M40,JournalsB!J$14:J$920)+SUMIF(JournalsB!E$14:E$920,TrialBalanceB!M40,JournalsB!J$14:J$920)</f>
        <v>0</v>
      </c>
      <c r="H40" s="373"/>
      <c r="I40" s="374">
        <f t="shared" si="0"/>
        <v>0</v>
      </c>
      <c r="J40" s="73"/>
      <c r="K40" s="51">
        <f t="shared" si="1"/>
        <v>0</v>
      </c>
      <c r="M40" s="173" t="str">
        <f t="shared" si="2"/>
        <v>2100/010Assets less than R7,000</v>
      </c>
      <c r="N40" s="68"/>
      <c r="P40" s="69"/>
      <c r="Q40" s="54"/>
      <c r="R40" s="30"/>
    </row>
    <row r="41" spans="1:18">
      <c r="A41" s="322"/>
      <c r="B41" s="57" t="s">
        <v>380</v>
      </c>
      <c r="C41" s="324" t="s">
        <v>257</v>
      </c>
      <c r="D41" s="337"/>
      <c r="E41" s="338"/>
      <c r="F41" s="77"/>
      <c r="G41" s="50">
        <f>SUMIF(JournalsB!D$14:D$920,TrialBalanceB!M41,JournalsB!J$14:J$920)+SUMIF(JournalsB!E$14:E$920,TrialBalanceB!M41,JournalsB!J$14:J$920)</f>
        <v>0</v>
      </c>
      <c r="H41" s="373"/>
      <c r="I41" s="374">
        <f t="shared" si="0"/>
        <v>0</v>
      </c>
      <c r="J41" s="73"/>
      <c r="K41" s="51">
        <f t="shared" si="1"/>
        <v>0</v>
      </c>
      <c r="M41" s="173" t="str">
        <f t="shared" si="2"/>
        <v>2100/020Consumables</v>
      </c>
      <c r="N41" s="68"/>
      <c r="P41" s="69"/>
      <c r="Q41" s="54"/>
      <c r="R41" s="30"/>
    </row>
    <row r="42" spans="1:18">
      <c r="A42" s="322"/>
      <c r="B42" s="57" t="s">
        <v>381</v>
      </c>
      <c r="C42" s="326" t="s">
        <v>530</v>
      </c>
      <c r="D42" s="337"/>
      <c r="E42" s="338"/>
      <c r="F42" s="77"/>
      <c r="G42" s="50">
        <f>SUMIF(JournalsB!D$14:D$920,TrialBalanceB!M42,JournalsB!J$14:J$920)+SUMIF(JournalsB!E$14:E$920,TrialBalanceB!M42,JournalsB!J$14:J$920)</f>
        <v>0</v>
      </c>
      <c r="H42" s="373"/>
      <c r="I42" s="374">
        <f t="shared" si="0"/>
        <v>0</v>
      </c>
      <c r="J42" s="73"/>
      <c r="K42" s="51">
        <f t="shared" si="1"/>
        <v>0</v>
      </c>
      <c r="M42" s="173" t="str">
        <f t="shared" si="2"/>
        <v>2100/030Depreciation---------------------------------</v>
      </c>
      <c r="N42" s="68"/>
      <c r="P42" s="69"/>
      <c r="Q42" s="54"/>
      <c r="R42" s="30"/>
    </row>
    <row r="43" spans="1:18">
      <c r="A43" s="322"/>
      <c r="B43" s="57" t="s">
        <v>382</v>
      </c>
      <c r="C43" s="327" t="s">
        <v>750</v>
      </c>
      <c r="D43" s="337"/>
      <c r="E43" s="338"/>
      <c r="F43" s="77"/>
      <c r="G43" s="50">
        <f>SUMIF(JournalsB!D$14:D$920,TrialBalanceB!M43,JournalsB!J$14:J$920)+SUMIF(JournalsB!E$14:E$920,TrialBalanceB!M43,JournalsB!J$14:J$920)</f>
        <v>0</v>
      </c>
      <c r="H43" s="373"/>
      <c r="I43" s="374">
        <f t="shared" si="0"/>
        <v>0</v>
      </c>
      <c r="J43" s="73"/>
      <c r="K43" s="51">
        <f t="shared" si="1"/>
        <v>0</v>
      </c>
      <c r="M43" s="173" t="str">
        <f t="shared" si="2"/>
        <v>2100/032Depr - Plant and machinery</v>
      </c>
      <c r="N43" s="68"/>
      <c r="P43" s="69"/>
      <c r="Q43" s="54"/>
      <c r="R43" s="30"/>
    </row>
    <row r="44" spans="1:18">
      <c r="A44" s="322"/>
      <c r="B44" s="57" t="s">
        <v>55</v>
      </c>
      <c r="C44" s="324" t="s">
        <v>56</v>
      </c>
      <c r="D44" s="337"/>
      <c r="E44" s="338"/>
      <c r="F44" s="77"/>
      <c r="G44" s="50">
        <f>SUMIF(JournalsB!D$14:D$920,TrialBalanceB!M44,JournalsB!J$14:J$920)+SUMIF(JournalsB!E$14:E$920,TrialBalanceB!M44,JournalsB!J$14:J$920)</f>
        <v>0</v>
      </c>
      <c r="H44" s="373"/>
      <c r="I44" s="374">
        <f t="shared" si="0"/>
        <v>0</v>
      </c>
      <c r="J44" s="73"/>
      <c r="K44" s="51">
        <f t="shared" si="1"/>
        <v>0</v>
      </c>
      <c r="M44" s="173" t="str">
        <f t="shared" si="2"/>
        <v>2100/033Depr - Motor vehicles</v>
      </c>
      <c r="N44" s="68"/>
      <c r="P44" s="69"/>
      <c r="Q44" s="54"/>
      <c r="R44" s="30"/>
    </row>
    <row r="45" spans="1:18">
      <c r="A45" s="322"/>
      <c r="B45" s="57" t="s">
        <v>58</v>
      </c>
      <c r="C45" s="324" t="s">
        <v>59</v>
      </c>
      <c r="D45" s="337"/>
      <c r="E45" s="338"/>
      <c r="F45" s="77"/>
      <c r="G45" s="50">
        <f>SUMIF(JournalsB!D$14:D$920,TrialBalanceB!M45,JournalsB!J$14:J$920)+SUMIF(JournalsB!E$14:E$920,TrialBalanceB!M45,JournalsB!J$14:J$920)</f>
        <v>0</v>
      </c>
      <c r="H45" s="373"/>
      <c r="I45" s="374">
        <f t="shared" si="0"/>
        <v>0</v>
      </c>
      <c r="J45" s="73"/>
      <c r="K45" s="51">
        <f t="shared" si="1"/>
        <v>0</v>
      </c>
      <c r="M45" s="173" t="str">
        <f t="shared" si="2"/>
        <v>2100/040Discounts allowed</v>
      </c>
      <c r="N45" s="68"/>
      <c r="P45" s="69"/>
      <c r="Q45" s="54"/>
      <c r="R45" s="30"/>
    </row>
    <row r="46" spans="1:18">
      <c r="A46" s="322"/>
      <c r="B46" s="57" t="s">
        <v>60</v>
      </c>
      <c r="C46" s="327" t="s">
        <v>720</v>
      </c>
      <c r="D46" s="337"/>
      <c r="E46" s="338"/>
      <c r="F46" s="77"/>
      <c r="G46" s="50">
        <f>SUMIF(JournalsB!D$14:D$920,TrialBalanceB!M46,JournalsB!J$14:J$920)+SUMIF(JournalsB!E$14:E$920,TrialBalanceB!M46,JournalsB!J$14:J$920)</f>
        <v>0</v>
      </c>
      <c r="H46" s="373"/>
      <c r="I46" s="374">
        <f t="shared" si="0"/>
        <v>0</v>
      </c>
      <c r="J46" s="73"/>
      <c r="K46" s="51">
        <f t="shared" si="1"/>
        <v>0</v>
      </c>
      <c r="M46" s="173" t="str">
        <f t="shared" si="2"/>
        <v>2100/050Electricity and water</v>
      </c>
      <c r="N46" s="68"/>
      <c r="P46" s="69"/>
      <c r="Q46" s="54"/>
      <c r="R46" s="30"/>
    </row>
    <row r="47" spans="1:18">
      <c r="A47" s="322"/>
      <c r="B47" s="57" t="s">
        <v>61</v>
      </c>
      <c r="C47" s="324" t="s">
        <v>65</v>
      </c>
      <c r="D47" s="337"/>
      <c r="E47" s="338"/>
      <c r="F47" s="77"/>
      <c r="G47" s="50">
        <f>SUMIF(JournalsB!D$14:D$920,TrialBalanceB!M47,JournalsB!J$14:J$920)+SUMIF(JournalsB!E$14:E$920,TrialBalanceB!M47,JournalsB!J$14:J$920)</f>
        <v>0</v>
      </c>
      <c r="H47" s="373"/>
      <c r="I47" s="374">
        <f t="shared" si="0"/>
        <v>0</v>
      </c>
      <c r="J47" s="73"/>
      <c r="K47" s="51">
        <f t="shared" si="1"/>
        <v>0</v>
      </c>
      <c r="M47" s="173" t="str">
        <f t="shared" si="2"/>
        <v>2100/055Equipment lease</v>
      </c>
      <c r="N47" s="68"/>
      <c r="P47" s="69"/>
      <c r="Q47" s="54"/>
      <c r="R47" s="30"/>
    </row>
    <row r="48" spans="1:18">
      <c r="A48" s="322"/>
      <c r="B48" s="57" t="s">
        <v>66</v>
      </c>
      <c r="C48" s="324" t="s">
        <v>259</v>
      </c>
      <c r="D48" s="337"/>
      <c r="E48" s="338"/>
      <c r="F48" s="77"/>
      <c r="G48" s="50">
        <f>SUMIF(JournalsB!D$14:D$920,TrialBalanceB!M48,JournalsB!J$14:J$920)+SUMIF(JournalsB!E$14:E$920,TrialBalanceB!M48,JournalsB!J$14:J$920)</f>
        <v>0</v>
      </c>
      <c r="H48" s="373"/>
      <c r="I48" s="374">
        <f t="shared" si="0"/>
        <v>0</v>
      </c>
      <c r="J48" s="73"/>
      <c r="K48" s="51">
        <f t="shared" si="1"/>
        <v>0</v>
      </c>
      <c r="M48" s="173" t="str">
        <f t="shared" si="2"/>
        <v>2100/060Insurance</v>
      </c>
      <c r="N48" s="68"/>
      <c r="P48" s="54"/>
      <c r="Q48" s="54"/>
      <c r="R48" s="30"/>
    </row>
    <row r="49" spans="1:18">
      <c r="A49" s="322"/>
      <c r="B49" s="57" t="s">
        <v>412</v>
      </c>
      <c r="C49" s="324" t="s">
        <v>162</v>
      </c>
      <c r="D49" s="337"/>
      <c r="E49" s="338"/>
      <c r="F49" s="77"/>
      <c r="G49" s="50">
        <f>SUMIF(JournalsB!D$14:D$920,TrialBalanceB!M49,JournalsB!J$14:J$920)+SUMIF(JournalsB!E$14:E$920,TrialBalanceB!M49,JournalsB!J$14:J$920)</f>
        <v>0</v>
      </c>
      <c r="H49" s="373"/>
      <c r="I49" s="374">
        <f t="shared" si="0"/>
        <v>0</v>
      </c>
      <c r="J49" s="73"/>
      <c r="K49" s="51">
        <f t="shared" si="1"/>
        <v>0</v>
      </c>
      <c r="M49" s="173" t="str">
        <f t="shared" si="2"/>
        <v>2100/071Levies - SDL</v>
      </c>
      <c r="N49" s="68"/>
      <c r="P49" s="69"/>
      <c r="Q49" s="54"/>
      <c r="R49" s="30"/>
    </row>
    <row r="50" spans="1:18">
      <c r="A50" s="322"/>
      <c r="B50" s="57" t="s">
        <v>163</v>
      </c>
      <c r="C50" s="324" t="s">
        <v>164</v>
      </c>
      <c r="D50" s="337"/>
      <c r="E50" s="338"/>
      <c r="F50" s="77"/>
      <c r="G50" s="50">
        <f>SUMIF(JournalsB!D$14:D$920,TrialBalanceB!M50,JournalsB!J$14:J$920)+SUMIF(JournalsB!E$14:E$920,TrialBalanceB!M50,JournalsB!J$14:J$920)</f>
        <v>0</v>
      </c>
      <c r="H50" s="373"/>
      <c r="I50" s="374">
        <f t="shared" si="0"/>
        <v>0</v>
      </c>
      <c r="J50" s="73"/>
      <c r="K50" s="51">
        <f t="shared" si="1"/>
        <v>0</v>
      </c>
      <c r="M50" s="173" t="str">
        <f t="shared" si="2"/>
        <v>2100/072Levies - other</v>
      </c>
      <c r="N50" s="68"/>
      <c r="P50" s="69"/>
      <c r="Q50" s="54"/>
      <c r="R50" s="30"/>
    </row>
    <row r="51" spans="1:18">
      <c r="A51" s="322"/>
      <c r="B51" s="57" t="s">
        <v>165</v>
      </c>
      <c r="C51" s="331" t="s">
        <v>321</v>
      </c>
      <c r="D51" s="338"/>
      <c r="E51" s="338"/>
      <c r="F51" s="77"/>
      <c r="G51" s="50">
        <f>SUMIF(JournalsB!D$14:D$920,TrialBalanceB!M51,JournalsB!J$14:J$920)+SUMIF(JournalsB!E$14:E$920,TrialBalanceB!M51,JournalsB!J$14:J$920)</f>
        <v>0</v>
      </c>
      <c r="H51" s="373"/>
      <c r="I51" s="374">
        <f t="shared" si="0"/>
        <v>0</v>
      </c>
      <c r="J51" s="73"/>
      <c r="K51" s="51">
        <f t="shared" si="1"/>
        <v>0</v>
      </c>
      <c r="M51" s="173" t="str">
        <f t="shared" si="2"/>
        <v>2100/080Trade licenses</v>
      </c>
      <c r="N51" s="68"/>
      <c r="P51" s="69"/>
      <c r="Q51" s="54"/>
      <c r="R51" s="30"/>
    </row>
    <row r="52" spans="1:18">
      <c r="A52" s="322"/>
      <c r="B52" s="57" t="s">
        <v>166</v>
      </c>
      <c r="C52" s="326" t="s">
        <v>167</v>
      </c>
      <c r="D52" s="337"/>
      <c r="E52" s="338"/>
      <c r="F52" s="77"/>
      <c r="G52" s="50">
        <f>SUMIF(JournalsB!D$14:D$920,TrialBalanceB!M52,JournalsB!J$14:J$920)+SUMIF(JournalsB!E$14:E$920,TrialBalanceB!M52,JournalsB!J$14:J$920)</f>
        <v>0</v>
      </c>
      <c r="H52" s="373"/>
      <c r="I52" s="374">
        <f t="shared" si="0"/>
        <v>0</v>
      </c>
      <c r="J52" s="73"/>
      <c r="K52" s="51">
        <f t="shared" si="1"/>
        <v>0</v>
      </c>
      <c r="M52" s="173" t="str">
        <f t="shared" si="2"/>
        <v>2100/090Motor vehicle expenses------------------</v>
      </c>
      <c r="N52" s="68"/>
      <c r="P52" s="69"/>
      <c r="Q52" s="54"/>
      <c r="R52" s="30"/>
    </row>
    <row r="53" spans="1:18">
      <c r="A53" s="322"/>
      <c r="B53" s="57" t="s">
        <v>168</v>
      </c>
      <c r="C53" s="324" t="s">
        <v>169</v>
      </c>
      <c r="D53" s="337"/>
      <c r="E53" s="338"/>
      <c r="F53" s="77"/>
      <c r="G53" s="50">
        <f>SUMIF(JournalsB!D$14:D$920,TrialBalanceB!M53,JournalsB!J$14:J$920)+SUMIF(JournalsB!E$14:E$920,TrialBalanceB!M53,JournalsB!J$14:J$920)</f>
        <v>0</v>
      </c>
      <c r="H53" s="373"/>
      <c r="I53" s="374">
        <f t="shared" si="0"/>
        <v>0</v>
      </c>
      <c r="J53" s="73"/>
      <c r="K53" s="51">
        <f t="shared" si="1"/>
        <v>0</v>
      </c>
      <c r="M53" s="173" t="str">
        <f t="shared" si="2"/>
        <v>2100/091Motor vehicle expenses - Petrol and oil</v>
      </c>
      <c r="N53" s="68"/>
      <c r="P53" s="69"/>
      <c r="Q53" s="54"/>
      <c r="R53" s="30"/>
    </row>
    <row r="54" spans="1:18">
      <c r="A54" s="322"/>
      <c r="B54" s="57" t="s">
        <v>170</v>
      </c>
      <c r="C54" s="324" t="s">
        <v>171</v>
      </c>
      <c r="D54" s="337"/>
      <c r="E54" s="338"/>
      <c r="F54" s="77"/>
      <c r="G54" s="50">
        <f>SUMIF(JournalsB!D$14:D$920,TrialBalanceB!M54,JournalsB!J$14:J$920)+SUMIF(JournalsB!E$14:E$920,TrialBalanceB!M54,JournalsB!J$14:J$920)</f>
        <v>0</v>
      </c>
      <c r="H54" s="373"/>
      <c r="I54" s="374">
        <f t="shared" si="0"/>
        <v>0</v>
      </c>
      <c r="J54" s="73"/>
      <c r="K54" s="51">
        <f t="shared" si="1"/>
        <v>0</v>
      </c>
      <c r="M54" s="173" t="str">
        <f t="shared" si="2"/>
        <v>2100/092Motor vehicle expenses - R&amp;M</v>
      </c>
      <c r="N54" s="68"/>
      <c r="P54" s="69"/>
      <c r="Q54" s="54"/>
      <c r="R54" s="30"/>
    </row>
    <row r="55" spans="1:18">
      <c r="A55" s="322"/>
      <c r="B55" s="57" t="s">
        <v>172</v>
      </c>
      <c r="C55" s="324" t="s">
        <v>173</v>
      </c>
      <c r="D55" s="337"/>
      <c r="E55" s="338"/>
      <c r="F55" s="77"/>
      <c r="G55" s="50">
        <f>SUMIF(JournalsB!D$14:D$920,TrialBalanceB!M55,JournalsB!J$14:J$920)+SUMIF(JournalsB!E$14:E$920,TrialBalanceB!M55,JournalsB!J$14:J$920)</f>
        <v>0</v>
      </c>
      <c r="H55" s="373"/>
      <c r="I55" s="374">
        <f t="shared" si="0"/>
        <v>0</v>
      </c>
      <c r="J55" s="73"/>
      <c r="K55" s="51">
        <f t="shared" si="1"/>
        <v>0</v>
      </c>
      <c r="M55" s="173" t="str">
        <f t="shared" si="2"/>
        <v>2100/093Motor vehicle expenses - Insurance</v>
      </c>
      <c r="N55" s="68"/>
      <c r="P55" s="69"/>
      <c r="Q55" s="54"/>
      <c r="R55" s="30"/>
    </row>
    <row r="56" spans="1:18">
      <c r="A56" s="322"/>
      <c r="B56" s="57" t="s">
        <v>174</v>
      </c>
      <c r="C56" s="325" t="s">
        <v>751</v>
      </c>
      <c r="D56" s="337"/>
      <c r="E56" s="338"/>
      <c r="F56" s="77"/>
      <c r="G56" s="50">
        <f>SUMIF(JournalsB!D$14:D$920,TrialBalanceB!M56,JournalsB!J$14:J$920)+SUMIF(JournalsB!E$14:E$920,TrialBalanceB!M56,JournalsB!J$14:J$920)</f>
        <v>0</v>
      </c>
      <c r="H56" s="373"/>
      <c r="I56" s="374">
        <f t="shared" si="0"/>
        <v>0</v>
      </c>
      <c r="J56" s="73"/>
      <c r="K56" s="51">
        <f t="shared" si="1"/>
        <v>0</v>
      </c>
      <c r="M56" s="173" t="str">
        <f t="shared" si="2"/>
        <v>2100/094Motor vehicle expenses - Licenses</v>
      </c>
      <c r="N56" s="68"/>
      <c r="P56" s="69"/>
      <c r="Q56" s="54"/>
      <c r="R56" s="30"/>
    </row>
    <row r="57" spans="1:18">
      <c r="A57" s="322"/>
      <c r="B57" s="57" t="s">
        <v>175</v>
      </c>
      <c r="C57" s="327" t="s">
        <v>752</v>
      </c>
      <c r="D57" s="337"/>
      <c r="E57" s="338"/>
      <c r="F57" s="77"/>
      <c r="G57" s="50">
        <f>SUMIF(JournalsB!D$14:D$920,TrialBalanceB!M57,JournalsB!J$14:J$920)+SUMIF(JournalsB!E$14:E$920,TrialBalanceB!M57,JournalsB!J$14:J$920)</f>
        <v>0</v>
      </c>
      <c r="H57" s="373"/>
      <c r="I57" s="374">
        <f t="shared" si="0"/>
        <v>0</v>
      </c>
      <c r="J57" s="73"/>
      <c r="K57" s="51">
        <f t="shared" si="1"/>
        <v>0</v>
      </c>
      <c r="M57" s="173" t="str">
        <f t="shared" si="2"/>
        <v>2100/095Motor vehicle expenses - General</v>
      </c>
      <c r="N57" s="68"/>
      <c r="P57" s="69"/>
      <c r="Q57" s="54"/>
      <c r="R57" s="30"/>
    </row>
    <row r="58" spans="1:18">
      <c r="A58" s="322"/>
      <c r="B58" s="57" t="s">
        <v>176</v>
      </c>
      <c r="C58" s="326" t="s">
        <v>531</v>
      </c>
      <c r="D58" s="337"/>
      <c r="E58" s="338"/>
      <c r="F58" s="77"/>
      <c r="G58" s="50">
        <f>SUMIF(JournalsB!D$14:D$920,TrialBalanceB!M58,JournalsB!J$14:J$920)+SUMIF(JournalsB!E$14:E$920,TrialBalanceB!M58,JournalsB!J$14:J$920)</f>
        <v>0</v>
      </c>
      <c r="H58" s="373"/>
      <c r="I58" s="374">
        <f t="shared" si="0"/>
        <v>0</v>
      </c>
      <c r="J58" s="73"/>
      <c r="K58" s="51">
        <f t="shared" si="1"/>
        <v>0</v>
      </c>
      <c r="M58" s="173" t="str">
        <f t="shared" si="2"/>
        <v>2100/100Rent paid-------------------------------------</v>
      </c>
      <c r="N58" s="68"/>
      <c r="P58" s="69"/>
      <c r="Q58" s="54"/>
      <c r="R58" s="30"/>
    </row>
    <row r="59" spans="1:18">
      <c r="A59" s="322"/>
      <c r="B59" s="57" t="s">
        <v>177</v>
      </c>
      <c r="C59" s="364"/>
      <c r="D59" s="337"/>
      <c r="E59" s="338"/>
      <c r="F59" s="77"/>
      <c r="G59" s="50">
        <f>SUMIF(JournalsB!D$14:D$920,TrialBalanceB!M59,JournalsB!J$14:J$920)+SUMIF(JournalsB!E$14:E$920,TrialBalanceB!M59,JournalsB!J$14:J$920)</f>
        <v>0</v>
      </c>
      <c r="H59" s="373"/>
      <c r="I59" s="374">
        <f t="shared" si="0"/>
        <v>0</v>
      </c>
      <c r="J59" s="73"/>
      <c r="K59" s="51">
        <f t="shared" si="1"/>
        <v>0</v>
      </c>
      <c r="M59" s="173" t="str">
        <f t="shared" si="2"/>
        <v>2100/101</v>
      </c>
      <c r="N59" s="68"/>
      <c r="P59" s="69"/>
      <c r="Q59" s="54"/>
      <c r="R59" s="30"/>
    </row>
    <row r="60" spans="1:18">
      <c r="A60" s="322"/>
      <c r="B60" s="57" t="s">
        <v>178</v>
      </c>
      <c r="C60" s="365"/>
      <c r="D60" s="337"/>
      <c r="E60" s="338"/>
      <c r="F60" s="77"/>
      <c r="G60" s="50">
        <f>SUMIF(JournalsB!D$14:D$920,TrialBalanceB!M60,JournalsB!J$14:J$920)+SUMIF(JournalsB!E$14:E$920,TrialBalanceB!M60,JournalsB!J$14:J$920)</f>
        <v>0</v>
      </c>
      <c r="H60" s="373"/>
      <c r="I60" s="374">
        <f t="shared" si="0"/>
        <v>0</v>
      </c>
      <c r="J60" s="73"/>
      <c r="K60" s="51">
        <f t="shared" si="1"/>
        <v>0</v>
      </c>
      <c r="M60" s="173" t="str">
        <f t="shared" si="2"/>
        <v>2100/102</v>
      </c>
      <c r="N60" s="68"/>
      <c r="P60" s="69"/>
      <c r="Q60" s="54"/>
      <c r="R60" s="30"/>
    </row>
    <row r="61" spans="1:18">
      <c r="A61" s="322"/>
      <c r="B61" s="57" t="s">
        <v>179</v>
      </c>
      <c r="C61" s="365"/>
      <c r="D61" s="337"/>
      <c r="E61" s="338"/>
      <c r="F61" s="77"/>
      <c r="G61" s="50">
        <f>SUMIF(JournalsB!D$14:D$920,TrialBalanceB!M61,JournalsB!J$14:J$920)+SUMIF(JournalsB!E$14:E$920,TrialBalanceB!M61,JournalsB!J$14:J$920)</f>
        <v>0</v>
      </c>
      <c r="H61" s="373"/>
      <c r="I61" s="374">
        <f t="shared" si="0"/>
        <v>0</v>
      </c>
      <c r="J61" s="73"/>
      <c r="K61" s="51">
        <f t="shared" si="1"/>
        <v>0</v>
      </c>
      <c r="M61" s="173" t="str">
        <f t="shared" si="2"/>
        <v>2100/103</v>
      </c>
      <c r="N61" s="68"/>
      <c r="P61" s="69"/>
      <c r="Q61" s="54"/>
      <c r="R61" s="30"/>
    </row>
    <row r="62" spans="1:18">
      <c r="A62" s="322"/>
      <c r="B62" s="57" t="s">
        <v>180</v>
      </c>
      <c r="C62" s="324" t="s">
        <v>68</v>
      </c>
      <c r="D62" s="337"/>
      <c r="E62" s="338"/>
      <c r="F62" s="77"/>
      <c r="G62" s="50">
        <f>SUMIF(JournalsB!D$14:D$920,TrialBalanceB!M62,JournalsB!J$14:J$920)+SUMIF(JournalsB!E$14:E$920,TrialBalanceB!M62,JournalsB!J$14:J$920)</f>
        <v>0</v>
      </c>
      <c r="H62" s="373"/>
      <c r="I62" s="374">
        <f t="shared" si="0"/>
        <v>0</v>
      </c>
      <c r="J62" s="73"/>
      <c r="K62" s="51">
        <f t="shared" si="1"/>
        <v>0</v>
      </c>
      <c r="M62" s="173" t="str">
        <f t="shared" si="2"/>
        <v>2100/110Repairs and maintenance</v>
      </c>
      <c r="N62" s="68"/>
      <c r="P62" s="69"/>
      <c r="Q62" s="54"/>
      <c r="R62" s="30"/>
    </row>
    <row r="63" spans="1:18">
      <c r="A63" s="322"/>
      <c r="B63" s="57" t="s">
        <v>69</v>
      </c>
      <c r="C63" s="324" t="s">
        <v>70</v>
      </c>
      <c r="D63" s="337"/>
      <c r="E63" s="338"/>
      <c r="F63" s="77"/>
      <c r="G63" s="50">
        <f>SUMIF(JournalsB!D$14:D$920,TrialBalanceB!M63,JournalsB!J$14:J$920)+SUMIF(JournalsB!E$14:E$920,TrialBalanceB!M63,JournalsB!J$14:J$920)</f>
        <v>0</v>
      </c>
      <c r="H63" s="373"/>
      <c r="I63" s="374">
        <f t="shared" si="0"/>
        <v>0</v>
      </c>
      <c r="J63" s="73"/>
      <c r="K63" s="51">
        <f t="shared" si="1"/>
        <v>0</v>
      </c>
      <c r="M63" s="173" t="str">
        <f t="shared" si="2"/>
        <v>2100/120Salaries</v>
      </c>
      <c r="N63" s="68"/>
      <c r="P63" s="69"/>
      <c r="Q63" s="54"/>
      <c r="R63" s="30"/>
    </row>
    <row r="64" spans="1:18">
      <c r="A64" s="322"/>
      <c r="B64" s="57" t="s">
        <v>71</v>
      </c>
      <c r="C64" s="324" t="s">
        <v>72</v>
      </c>
      <c r="D64" s="337"/>
      <c r="E64" s="338"/>
      <c r="F64" s="77"/>
      <c r="G64" s="50">
        <f>SUMIF(JournalsB!D$14:D$920,TrialBalanceB!M64,JournalsB!J$14:J$920)+SUMIF(JournalsB!E$14:E$920,TrialBalanceB!M64,JournalsB!J$14:J$920)</f>
        <v>0</v>
      </c>
      <c r="H64" s="373"/>
      <c r="I64" s="374">
        <f t="shared" si="0"/>
        <v>0</v>
      </c>
      <c r="J64" s="73"/>
      <c r="K64" s="51">
        <f t="shared" si="1"/>
        <v>0</v>
      </c>
      <c r="M64" s="173" t="str">
        <f t="shared" si="2"/>
        <v>2100/121UIF - Employer</v>
      </c>
      <c r="N64" s="68"/>
      <c r="P64" s="69"/>
      <c r="Q64" s="54"/>
      <c r="R64" s="30"/>
    </row>
    <row r="65" spans="1:18">
      <c r="A65" s="322"/>
      <c r="B65" s="57" t="s">
        <v>73</v>
      </c>
      <c r="C65" s="324" t="s">
        <v>74</v>
      </c>
      <c r="D65" s="337"/>
      <c r="E65" s="338"/>
      <c r="F65" s="77"/>
      <c r="G65" s="50">
        <f>SUMIF(JournalsB!D$14:D$920,TrialBalanceB!M65,JournalsB!J$14:J$920)+SUMIF(JournalsB!E$14:E$920,TrialBalanceB!M65,JournalsB!J$14:J$920)</f>
        <v>0</v>
      </c>
      <c r="H65" s="373"/>
      <c r="I65" s="374">
        <f t="shared" si="0"/>
        <v>0</v>
      </c>
      <c r="J65" s="73"/>
      <c r="K65" s="51">
        <f t="shared" si="1"/>
        <v>0</v>
      </c>
      <c r="M65" s="173" t="str">
        <f t="shared" si="2"/>
        <v>2100/122Casual wages</v>
      </c>
      <c r="N65" s="68"/>
      <c r="P65" s="69"/>
      <c r="Q65" s="54"/>
      <c r="R65" s="30"/>
    </row>
    <row r="66" spans="1:18">
      <c r="A66" s="322"/>
      <c r="B66" s="57" t="s">
        <v>75</v>
      </c>
      <c r="C66" s="324" t="s">
        <v>76</v>
      </c>
      <c r="D66" s="337"/>
      <c r="E66" s="338"/>
      <c r="F66" s="77"/>
      <c r="G66" s="50">
        <f>SUMIF(JournalsB!D$14:D$920,TrialBalanceB!M66,JournalsB!J$14:J$920)+SUMIF(JournalsB!E$14:E$920,TrialBalanceB!M66,JournalsB!J$14:J$920)</f>
        <v>0</v>
      </c>
      <c r="H66" s="373"/>
      <c r="I66" s="374">
        <f t="shared" si="0"/>
        <v>0</v>
      </c>
      <c r="J66" s="73"/>
      <c r="K66" s="51">
        <f t="shared" si="1"/>
        <v>0</v>
      </c>
      <c r="M66" s="173" t="str">
        <f t="shared" si="2"/>
        <v>2100/130Telephone</v>
      </c>
      <c r="N66" s="68"/>
      <c r="P66" s="69"/>
      <c r="Q66" s="54"/>
      <c r="R66" s="30"/>
    </row>
    <row r="67" spans="1:18">
      <c r="A67" s="322"/>
      <c r="B67" s="99" t="s">
        <v>706</v>
      </c>
      <c r="C67" s="327" t="s">
        <v>708</v>
      </c>
      <c r="D67" s="337"/>
      <c r="E67" s="338"/>
      <c r="F67" s="77"/>
      <c r="G67" s="50">
        <f>SUMIF(JournalsB!D$14:D$920,TrialBalanceB!M67,JournalsB!J$14:J$920)+SUMIF(JournalsB!E$14:E$920,TrialBalanceB!M67,JournalsB!J$14:J$920)</f>
        <v>0</v>
      </c>
      <c r="H67" s="373"/>
      <c r="I67" s="374">
        <f t="shared" ref="I67" si="6">ROUND(D67-E67+G67+F67,0)</f>
        <v>0</v>
      </c>
      <c r="J67" s="73"/>
      <c r="K67" s="51">
        <f t="shared" ref="K67" si="7">ROUND(SUM(A67),0)</f>
        <v>0</v>
      </c>
      <c r="M67" s="173" t="str">
        <f t="shared" ref="M67" si="8">CONCATENATE(B67,C67)</f>
        <v>2100/131Cell phone</v>
      </c>
      <c r="N67" s="68"/>
      <c r="P67" s="69"/>
      <c r="Q67" s="54"/>
      <c r="R67" s="30"/>
    </row>
    <row r="68" spans="1:18">
      <c r="A68" s="322"/>
      <c r="B68" s="57" t="s">
        <v>77</v>
      </c>
      <c r="C68" s="324" t="s">
        <v>432</v>
      </c>
      <c r="D68" s="337"/>
      <c r="E68" s="338"/>
      <c r="F68" s="77"/>
      <c r="G68" s="50">
        <f>SUMIF(JournalsB!D$14:D$920,TrialBalanceB!M68,JournalsB!J$14:J$920)+SUMIF(JournalsB!E$14:E$920,TrialBalanceB!M68,JournalsB!J$14:J$920)</f>
        <v>0</v>
      </c>
      <c r="H68" s="373"/>
      <c r="I68" s="374">
        <f t="shared" si="0"/>
        <v>0</v>
      </c>
      <c r="J68" s="73"/>
      <c r="K68" s="51">
        <f t="shared" si="1"/>
        <v>0</v>
      </c>
      <c r="M68" s="173" t="str">
        <f t="shared" si="2"/>
        <v>2100/135Postage and courier</v>
      </c>
      <c r="N68" s="68"/>
      <c r="P68" s="69"/>
      <c r="Q68" s="54"/>
      <c r="R68" s="30"/>
    </row>
    <row r="69" spans="1:18">
      <c r="A69" s="322"/>
      <c r="B69" s="57" t="s">
        <v>78</v>
      </c>
      <c r="C69" s="324" t="s">
        <v>242</v>
      </c>
      <c r="D69" s="337"/>
      <c r="E69" s="338"/>
      <c r="F69" s="77"/>
      <c r="G69" s="50">
        <f>SUMIF(JournalsB!D$14:D$920,TrialBalanceB!M69,JournalsB!J$14:J$920)+SUMIF(JournalsB!E$14:E$920,TrialBalanceB!M69,JournalsB!J$14:J$920)</f>
        <v>0</v>
      </c>
      <c r="H69" s="373"/>
      <c r="I69" s="374">
        <f t="shared" si="0"/>
        <v>0</v>
      </c>
      <c r="J69" s="73"/>
      <c r="K69" s="51">
        <f t="shared" si="1"/>
        <v>0</v>
      </c>
      <c r="M69" s="173" t="str">
        <f t="shared" si="2"/>
        <v>2100/140Training</v>
      </c>
      <c r="N69" s="68"/>
      <c r="P69" s="69"/>
      <c r="Q69" s="54"/>
      <c r="R69" s="30"/>
    </row>
    <row r="70" spans="1:18">
      <c r="A70" s="322"/>
      <c r="B70" s="57" t="s">
        <v>79</v>
      </c>
      <c r="C70" s="325" t="s">
        <v>760</v>
      </c>
      <c r="D70" s="338"/>
      <c r="E70" s="338"/>
      <c r="F70" s="77"/>
      <c r="G70" s="50">
        <f>SUMIF(JournalsB!D$14:D$920,TrialBalanceB!M70,JournalsB!J$14:J$920)+SUMIF(JournalsB!E$14:E$920,TrialBalanceB!M70,JournalsB!J$14:J$920)</f>
        <v>0</v>
      </c>
      <c r="H70" s="373"/>
      <c r="I70" s="374">
        <f t="shared" si="0"/>
        <v>0</v>
      </c>
      <c r="J70" s="73"/>
      <c r="K70" s="51">
        <f t="shared" si="1"/>
        <v>0</v>
      </c>
      <c r="M70" s="173" t="str">
        <f t="shared" si="2"/>
        <v>2100/150Traveling and accommodation</v>
      </c>
      <c r="N70" s="68"/>
      <c r="P70" s="69"/>
      <c r="Q70" s="54"/>
      <c r="R70" s="30"/>
    </row>
    <row r="71" spans="1:18">
      <c r="A71" s="322"/>
      <c r="B71" s="99" t="s">
        <v>536</v>
      </c>
      <c r="C71" s="364"/>
      <c r="D71" s="338"/>
      <c r="E71" s="338"/>
      <c r="F71" s="77"/>
      <c r="G71" s="50">
        <f>SUMIF(JournalsB!D$14:D$920,TrialBalanceB!M71,JournalsB!J$14:J$920)+SUMIF(JournalsB!E$14:E$920,TrialBalanceB!M71,JournalsB!J$14:J$920)</f>
        <v>0</v>
      </c>
      <c r="H71" s="373"/>
      <c r="I71" s="374">
        <f t="shared" si="0"/>
        <v>0</v>
      </c>
      <c r="J71" s="73"/>
      <c r="K71" s="51">
        <f t="shared" si="1"/>
        <v>0</v>
      </c>
      <c r="M71" s="173" t="str">
        <f t="shared" si="2"/>
        <v>2150/001</v>
      </c>
      <c r="N71" s="68"/>
      <c r="P71" s="69"/>
      <c r="Q71" s="54"/>
      <c r="R71" s="30"/>
    </row>
    <row r="72" spans="1:18">
      <c r="A72" s="322"/>
      <c r="B72" s="99" t="s">
        <v>537</v>
      </c>
      <c r="C72" s="364"/>
      <c r="D72" s="338"/>
      <c r="E72" s="338"/>
      <c r="F72" s="77"/>
      <c r="G72" s="50">
        <f>SUMIF(JournalsB!D$14:D$920,TrialBalanceB!M72,JournalsB!J$14:J$920)+SUMIF(JournalsB!E$14:E$920,TrialBalanceB!M72,JournalsB!J$14:J$920)</f>
        <v>0</v>
      </c>
      <c r="H72" s="373"/>
      <c r="I72" s="374">
        <f t="shared" ref="I72:I98" si="9">ROUND(D72-E72+G72+F72,0)</f>
        <v>0</v>
      </c>
      <c r="J72" s="73"/>
      <c r="K72" s="51">
        <f t="shared" ref="K72:K133" si="10">ROUND(SUM(A72),0)</f>
        <v>0</v>
      </c>
      <c r="M72" s="173" t="str">
        <f t="shared" ref="M72:M133" si="11">CONCATENATE(B72,C72)</f>
        <v>2150/002</v>
      </c>
      <c r="N72" s="68"/>
      <c r="P72" s="69"/>
      <c r="Q72" s="54"/>
      <c r="R72" s="30"/>
    </row>
    <row r="73" spans="1:18">
      <c r="A73" s="322"/>
      <c r="B73" s="99" t="s">
        <v>538</v>
      </c>
      <c r="C73" s="364"/>
      <c r="D73" s="338"/>
      <c r="E73" s="338"/>
      <c r="F73" s="77"/>
      <c r="G73" s="50">
        <f>SUMIF(JournalsB!D$14:D$920,TrialBalanceB!M73,JournalsB!J$14:J$920)+SUMIF(JournalsB!E$14:E$920,TrialBalanceB!M73,JournalsB!J$14:J$920)</f>
        <v>0</v>
      </c>
      <c r="H73" s="373"/>
      <c r="I73" s="374">
        <f t="shared" si="9"/>
        <v>0</v>
      </c>
      <c r="J73" s="73"/>
      <c r="K73" s="51">
        <f t="shared" si="10"/>
        <v>0</v>
      </c>
      <c r="M73" s="173" t="str">
        <f t="shared" si="11"/>
        <v>2150/003</v>
      </c>
      <c r="N73" s="68"/>
      <c r="P73" s="69"/>
      <c r="Q73" s="54"/>
      <c r="R73" s="30"/>
    </row>
    <row r="74" spans="1:18">
      <c r="A74" s="322"/>
      <c r="B74" s="99" t="s">
        <v>539</v>
      </c>
      <c r="C74" s="364"/>
      <c r="D74" s="338"/>
      <c r="E74" s="338"/>
      <c r="F74" s="77"/>
      <c r="G74" s="50">
        <f>SUMIF(JournalsB!D$14:D$920,TrialBalanceB!M74,JournalsB!J$14:J$920)+SUMIF(JournalsB!E$14:E$920,TrialBalanceB!M74,JournalsB!J$14:J$920)</f>
        <v>0</v>
      </c>
      <c r="H74" s="373"/>
      <c r="I74" s="374">
        <f t="shared" si="9"/>
        <v>0</v>
      </c>
      <c r="J74" s="73"/>
      <c r="K74" s="51">
        <f t="shared" si="10"/>
        <v>0</v>
      </c>
      <c r="M74" s="173" t="str">
        <f t="shared" si="11"/>
        <v>2150/004</v>
      </c>
      <c r="N74" s="68"/>
      <c r="P74" s="69"/>
      <c r="Q74" s="54"/>
      <c r="R74" s="30"/>
    </row>
    <row r="75" spans="1:18">
      <c r="A75" s="322"/>
      <c r="B75" s="99" t="s">
        <v>540</v>
      </c>
      <c r="C75" s="364"/>
      <c r="D75" s="338"/>
      <c r="E75" s="338"/>
      <c r="F75" s="77"/>
      <c r="G75" s="50">
        <f>SUMIF(JournalsB!D$14:D$920,TrialBalanceB!M75,JournalsB!J$14:J$920)+SUMIF(JournalsB!E$14:E$920,TrialBalanceB!M75,JournalsB!J$14:J$920)</f>
        <v>0</v>
      </c>
      <c r="H75" s="373"/>
      <c r="I75" s="374">
        <f t="shared" si="9"/>
        <v>0</v>
      </c>
      <c r="J75" s="73"/>
      <c r="K75" s="51">
        <f t="shared" si="10"/>
        <v>0</v>
      </c>
      <c r="M75" s="173" t="str">
        <f t="shared" si="11"/>
        <v>2150/005</v>
      </c>
      <c r="N75" s="68"/>
      <c r="P75" s="69"/>
      <c r="Q75" s="54"/>
      <c r="R75" s="30"/>
    </row>
    <row r="76" spans="1:18">
      <c r="A76" s="322"/>
      <c r="B76" s="99" t="s">
        <v>541</v>
      </c>
      <c r="C76" s="364"/>
      <c r="D76" s="338"/>
      <c r="E76" s="338"/>
      <c r="F76" s="77"/>
      <c r="G76" s="50">
        <f>SUMIF(JournalsB!D$14:D$920,TrialBalanceB!M76,JournalsB!J$14:J$920)+SUMIF(JournalsB!E$14:E$920,TrialBalanceB!M76,JournalsB!J$14:J$920)</f>
        <v>0</v>
      </c>
      <c r="H76" s="373"/>
      <c r="I76" s="374">
        <f t="shared" si="9"/>
        <v>0</v>
      </c>
      <c r="J76" s="73"/>
      <c r="K76" s="51">
        <f t="shared" si="10"/>
        <v>0</v>
      </c>
      <c r="M76" s="173" t="str">
        <f t="shared" si="11"/>
        <v>2150/006</v>
      </c>
      <c r="N76" s="68"/>
      <c r="P76" s="69"/>
      <c r="Q76" s="54"/>
      <c r="R76" s="30"/>
    </row>
    <row r="77" spans="1:18">
      <c r="A77" s="322"/>
      <c r="B77" s="99" t="s">
        <v>542</v>
      </c>
      <c r="C77" s="366"/>
      <c r="D77" s="338"/>
      <c r="E77" s="338"/>
      <c r="F77" s="77"/>
      <c r="G77" s="50">
        <f>SUMIF(JournalsB!D$14:D$920,TrialBalanceB!M77,JournalsB!J$14:J$920)+SUMIF(JournalsB!E$14:E$920,TrialBalanceB!M77,JournalsB!J$14:J$920)</f>
        <v>0</v>
      </c>
      <c r="H77" s="373"/>
      <c r="I77" s="374">
        <f t="shared" si="9"/>
        <v>0</v>
      </c>
      <c r="J77" s="73"/>
      <c r="K77" s="51">
        <f t="shared" si="10"/>
        <v>0</v>
      </c>
      <c r="M77" s="173" t="str">
        <f t="shared" si="11"/>
        <v>2150/007</v>
      </c>
      <c r="N77" s="68"/>
      <c r="P77" s="69"/>
      <c r="Q77" s="54"/>
      <c r="R77" s="30"/>
    </row>
    <row r="78" spans="1:18">
      <c r="A78" s="322"/>
      <c r="B78" s="99" t="s">
        <v>543</v>
      </c>
      <c r="C78" s="366"/>
      <c r="D78" s="338"/>
      <c r="E78" s="338"/>
      <c r="F78" s="77"/>
      <c r="G78" s="50">
        <f>SUMIF(JournalsB!D$14:D$920,TrialBalanceB!M78,JournalsB!J$14:J$920)+SUMIF(JournalsB!E$14:E$920,TrialBalanceB!M78,JournalsB!J$14:J$920)</f>
        <v>0</v>
      </c>
      <c r="H78" s="373"/>
      <c r="I78" s="374">
        <f t="shared" si="9"/>
        <v>0</v>
      </c>
      <c r="J78" s="73"/>
      <c r="K78" s="51">
        <f t="shared" si="10"/>
        <v>0</v>
      </c>
      <c r="M78" s="173" t="str">
        <f t="shared" si="11"/>
        <v>2150/008</v>
      </c>
      <c r="N78" s="68"/>
      <c r="P78" s="69"/>
      <c r="Q78" s="54"/>
      <c r="R78" s="30"/>
    </row>
    <row r="79" spans="1:18">
      <c r="A79" s="322"/>
      <c r="B79" s="99" t="s">
        <v>544</v>
      </c>
      <c r="C79" s="364"/>
      <c r="D79" s="338"/>
      <c r="E79" s="338"/>
      <c r="F79" s="77"/>
      <c r="G79" s="50">
        <f>SUMIF(JournalsB!D$14:D$920,TrialBalanceB!M79,JournalsB!J$14:J$920)+SUMIF(JournalsB!E$14:E$920,TrialBalanceB!M79,JournalsB!J$14:J$920)</f>
        <v>0</v>
      </c>
      <c r="H79" s="373"/>
      <c r="I79" s="374">
        <f t="shared" si="9"/>
        <v>0</v>
      </c>
      <c r="J79" s="73"/>
      <c r="K79" s="51">
        <f t="shared" si="10"/>
        <v>0</v>
      </c>
      <c r="M79" s="173" t="str">
        <f t="shared" si="11"/>
        <v>2150/009</v>
      </c>
      <c r="N79" s="68"/>
      <c r="P79" s="69"/>
      <c r="Q79" s="54"/>
      <c r="R79" s="30"/>
    </row>
    <row r="80" spans="1:18">
      <c r="A80" s="322"/>
      <c r="B80" s="99" t="s">
        <v>545</v>
      </c>
      <c r="C80" s="364"/>
      <c r="D80" s="338"/>
      <c r="E80" s="338"/>
      <c r="F80" s="77"/>
      <c r="G80" s="50">
        <f>SUMIF(JournalsB!D$14:D$920,TrialBalanceB!M80,JournalsB!J$14:J$920)+SUMIF(JournalsB!E$14:E$920,TrialBalanceB!M80,JournalsB!J$14:J$920)</f>
        <v>0</v>
      </c>
      <c r="H80" s="373"/>
      <c r="I80" s="374">
        <f t="shared" si="9"/>
        <v>0</v>
      </c>
      <c r="J80" s="73"/>
      <c r="K80" s="51">
        <f t="shared" si="10"/>
        <v>0</v>
      </c>
      <c r="M80" s="173" t="str">
        <f t="shared" si="11"/>
        <v>2150/010</v>
      </c>
      <c r="N80" s="68"/>
      <c r="P80" s="69"/>
      <c r="Q80" s="54"/>
      <c r="R80" s="30"/>
    </row>
    <row r="81" spans="1:18">
      <c r="A81" s="322"/>
      <c r="B81" s="57" t="s">
        <v>19</v>
      </c>
      <c r="C81" s="326" t="s">
        <v>114</v>
      </c>
      <c r="D81" s="337"/>
      <c r="E81" s="338"/>
      <c r="F81" s="77"/>
      <c r="G81" s="50">
        <f>SUMIF(JournalsB!D$14:D$920,TrialBalanceB!M81,JournalsB!J$14:J$920)+SUMIF(JournalsB!E$14:E$920,TrialBalanceB!M81,JournalsB!J$14:J$920)</f>
        <v>0</v>
      </c>
      <c r="H81" s="373"/>
      <c r="I81" s="374">
        <f t="shared" si="9"/>
        <v>0</v>
      </c>
      <c r="J81" s="73"/>
      <c r="K81" s="51">
        <f t="shared" si="10"/>
        <v>0</v>
      </c>
      <c r="M81" s="173" t="str">
        <f t="shared" si="11"/>
        <v>2500/000OTHER INCOME</v>
      </c>
      <c r="N81" s="68"/>
      <c r="P81" s="69"/>
      <c r="Q81" s="54"/>
      <c r="R81" s="30"/>
    </row>
    <row r="82" spans="1:18">
      <c r="A82" s="322"/>
      <c r="B82" s="57" t="s">
        <v>331</v>
      </c>
      <c r="C82" s="325" t="s">
        <v>753</v>
      </c>
      <c r="D82" s="338"/>
      <c r="E82" s="338"/>
      <c r="F82" s="77"/>
      <c r="G82" s="50">
        <f>SUMIF(JournalsB!D$14:D$920,TrialBalanceB!M82,JournalsB!J$14:J$920)+SUMIF(JournalsB!E$14:E$920,TrialBalanceB!M82,JournalsB!J$14:J$920)</f>
        <v>0</v>
      </c>
      <c r="H82" s="373"/>
      <c r="I82" s="374">
        <f t="shared" si="9"/>
        <v>0</v>
      </c>
      <c r="J82" s="73"/>
      <c r="K82" s="51">
        <f t="shared" si="10"/>
        <v>0</v>
      </c>
      <c r="M82" s="173" t="str">
        <f t="shared" si="11"/>
        <v>2710/000Rent received (not main income)</v>
      </c>
      <c r="N82" s="68"/>
      <c r="P82" s="69"/>
      <c r="Q82" s="54"/>
      <c r="R82" s="30"/>
    </row>
    <row r="83" spans="1:18">
      <c r="A83" s="322"/>
      <c r="B83" s="57" t="s">
        <v>80</v>
      </c>
      <c r="C83" s="326" t="s">
        <v>759</v>
      </c>
      <c r="D83" s="337"/>
      <c r="E83" s="338"/>
      <c r="F83" s="77"/>
      <c r="G83" s="50">
        <f>SUMIF(JournalsB!D$14:D$920,TrialBalanceB!M83,JournalsB!J$14:J$920)+SUMIF(JournalsB!E$14:E$920,TrialBalanceB!M83,JournalsB!J$14:J$920)</f>
        <v>0</v>
      </c>
      <c r="H83" s="373"/>
      <c r="I83" s="374">
        <f t="shared" si="9"/>
        <v>0</v>
      </c>
      <c r="J83" s="73"/>
      <c r="K83" s="51">
        <f t="shared" si="10"/>
        <v>0</v>
      </c>
      <c r="M83" s="173" t="str">
        <f t="shared" si="11"/>
        <v>2750/000Interest received-----------------------</v>
      </c>
      <c r="N83" s="68"/>
      <c r="P83" s="69"/>
      <c r="Q83" s="54"/>
      <c r="R83" s="30"/>
    </row>
    <row r="84" spans="1:18">
      <c r="A84" s="322"/>
      <c r="B84" s="57" t="s">
        <v>81</v>
      </c>
      <c r="C84" s="364"/>
      <c r="D84" s="338"/>
      <c r="E84" s="338"/>
      <c r="F84" s="77"/>
      <c r="G84" s="50">
        <f>SUMIF(JournalsB!D$14:D$920,TrialBalanceB!M84,JournalsB!J$14:J$920)+SUMIF(JournalsB!E$14:E$920,TrialBalanceB!M84,JournalsB!J$14:J$920)</f>
        <v>0</v>
      </c>
      <c r="H84" s="373"/>
      <c r="I84" s="374">
        <f t="shared" si="9"/>
        <v>0</v>
      </c>
      <c r="J84" s="73"/>
      <c r="K84" s="51">
        <f t="shared" si="10"/>
        <v>0</v>
      </c>
      <c r="M84" s="173" t="str">
        <f t="shared" si="11"/>
        <v>2750/001</v>
      </c>
      <c r="N84" s="68"/>
      <c r="P84" s="69"/>
      <c r="Q84" s="54"/>
      <c r="R84" s="30"/>
    </row>
    <row r="85" spans="1:18">
      <c r="A85" s="322"/>
      <c r="B85" s="57" t="s">
        <v>82</v>
      </c>
      <c r="C85" s="366"/>
      <c r="D85" s="338"/>
      <c r="E85" s="338"/>
      <c r="F85" s="77"/>
      <c r="G85" s="50">
        <f>SUMIF(JournalsB!D$14:D$920,TrialBalanceB!M85,JournalsB!J$14:J$920)+SUMIF(JournalsB!E$14:E$920,TrialBalanceB!M85,JournalsB!J$14:J$920)</f>
        <v>0</v>
      </c>
      <c r="H85" s="373"/>
      <c r="I85" s="374">
        <f t="shared" si="9"/>
        <v>0</v>
      </c>
      <c r="J85" s="73"/>
      <c r="K85" s="51">
        <f t="shared" si="10"/>
        <v>0</v>
      </c>
      <c r="M85" s="173" t="str">
        <f t="shared" si="11"/>
        <v>2750/002</v>
      </c>
      <c r="N85" s="68"/>
      <c r="P85" s="69"/>
      <c r="Q85" s="54"/>
      <c r="R85" s="30"/>
    </row>
    <row r="86" spans="1:18">
      <c r="A86" s="322"/>
      <c r="B86" s="57" t="s">
        <v>83</v>
      </c>
      <c r="C86" s="367"/>
      <c r="D86" s="337"/>
      <c r="E86" s="338"/>
      <c r="F86" s="77"/>
      <c r="G86" s="50">
        <f>SUMIF(JournalsB!D$14:D$920,TrialBalanceB!M86,JournalsB!J$14:J$920)+SUMIF(JournalsB!E$14:E$920,TrialBalanceB!M86,JournalsB!J$14:J$920)</f>
        <v>0</v>
      </c>
      <c r="H86" s="373"/>
      <c r="I86" s="374">
        <f t="shared" si="9"/>
        <v>0</v>
      </c>
      <c r="J86" s="73"/>
      <c r="K86" s="51">
        <f t="shared" si="10"/>
        <v>0</v>
      </c>
      <c r="M86" s="173" t="str">
        <f t="shared" si="11"/>
        <v>2750/003</v>
      </c>
      <c r="N86" s="68"/>
      <c r="P86" s="69"/>
      <c r="Q86" s="54"/>
      <c r="R86" s="30"/>
    </row>
    <row r="87" spans="1:18">
      <c r="A87" s="322"/>
      <c r="B87" s="57" t="s">
        <v>84</v>
      </c>
      <c r="C87" s="367"/>
      <c r="D87" s="337"/>
      <c r="E87" s="338"/>
      <c r="F87" s="77"/>
      <c r="G87" s="50">
        <f>SUMIF(JournalsB!D$14:D$920,TrialBalanceB!M87,JournalsB!J$14:J$920)+SUMIF(JournalsB!E$14:E$920,TrialBalanceB!M87,JournalsB!J$14:J$920)</f>
        <v>0</v>
      </c>
      <c r="H87" s="373"/>
      <c r="I87" s="374">
        <f t="shared" si="9"/>
        <v>0</v>
      </c>
      <c r="J87" s="73"/>
      <c r="K87" s="51">
        <f t="shared" si="10"/>
        <v>0</v>
      </c>
      <c r="M87" s="173" t="str">
        <f t="shared" si="11"/>
        <v>2750/004</v>
      </c>
      <c r="N87" s="68"/>
      <c r="P87" s="69"/>
      <c r="Q87" s="54"/>
      <c r="R87" s="30"/>
    </row>
    <row r="88" spans="1:18">
      <c r="A88" s="322"/>
      <c r="B88" s="57" t="s">
        <v>181</v>
      </c>
      <c r="C88" s="326" t="s">
        <v>532</v>
      </c>
      <c r="D88" s="337"/>
      <c r="E88" s="338"/>
      <c r="F88" s="77"/>
      <c r="G88" s="50">
        <f>SUMIF(JournalsB!D$14:D$920,TrialBalanceB!M88,JournalsB!J$14:J$920)+SUMIF(JournalsB!E$14:E$920,TrialBalanceB!M88,JournalsB!J$14:J$920)</f>
        <v>0</v>
      </c>
      <c r="H88" s="373"/>
      <c r="I88" s="374">
        <f t="shared" si="9"/>
        <v>0</v>
      </c>
      <c r="J88" s="73"/>
      <c r="K88" s="51">
        <f t="shared" si="10"/>
        <v>0</v>
      </c>
      <c r="M88" s="173" t="str">
        <f t="shared" si="11"/>
        <v>2800/000Dividends received------------------------</v>
      </c>
      <c r="N88" s="68"/>
      <c r="P88" s="69"/>
      <c r="Q88" s="54"/>
      <c r="R88" s="30"/>
    </row>
    <row r="89" spans="1:18">
      <c r="A89" s="322"/>
      <c r="B89" s="57" t="s">
        <v>275</v>
      </c>
      <c r="C89" s="324" t="s">
        <v>276</v>
      </c>
      <c r="D89" s="337"/>
      <c r="E89" s="338"/>
      <c r="F89" s="77"/>
      <c r="G89" s="50">
        <f>SUMIF(JournalsB!D$14:D$920,TrialBalanceB!M89,JournalsB!J$14:J$920)+SUMIF(JournalsB!E$14:E$920,TrialBalanceB!M89,JournalsB!J$14:J$920)</f>
        <v>0</v>
      </c>
      <c r="H89" s="373"/>
      <c r="I89" s="374">
        <f t="shared" si="9"/>
        <v>0</v>
      </c>
      <c r="J89" s="73"/>
      <c r="K89" s="51">
        <f t="shared" si="10"/>
        <v>0</v>
      </c>
      <c r="M89" s="173" t="str">
        <f t="shared" si="11"/>
        <v>2800/001Div's received - SA sources</v>
      </c>
      <c r="N89" s="68"/>
      <c r="P89" s="69"/>
      <c r="Q89" s="54"/>
      <c r="R89" s="30"/>
    </row>
    <row r="90" spans="1:18">
      <c r="A90" s="322"/>
      <c r="B90" s="57" t="s">
        <v>184</v>
      </c>
      <c r="C90" s="324" t="s">
        <v>185</v>
      </c>
      <c r="D90" s="337"/>
      <c r="E90" s="338"/>
      <c r="F90" s="77"/>
      <c r="G90" s="50">
        <f>SUMIF(JournalsB!D$14:D$920,TrialBalanceB!M90,JournalsB!J$14:J$920)+SUMIF(JournalsB!E$14:E$920,TrialBalanceB!M90,JournalsB!J$14:J$920)</f>
        <v>0</v>
      </c>
      <c r="H90" s="373"/>
      <c r="I90" s="374">
        <f t="shared" si="9"/>
        <v>0</v>
      </c>
      <c r="J90" s="73"/>
      <c r="K90" s="51">
        <f t="shared" si="10"/>
        <v>0</v>
      </c>
      <c r="M90" s="173" t="str">
        <f t="shared" si="11"/>
        <v>2800/002Div's received - Foreign div's</v>
      </c>
      <c r="N90" s="68"/>
      <c r="P90" s="69"/>
      <c r="Q90" s="54"/>
      <c r="R90" s="30"/>
    </row>
    <row r="91" spans="1:18">
      <c r="A91" s="322"/>
      <c r="B91" s="57" t="s">
        <v>186</v>
      </c>
      <c r="C91" s="327" t="s">
        <v>583</v>
      </c>
      <c r="D91" s="337"/>
      <c r="E91" s="338"/>
      <c r="F91" s="77"/>
      <c r="G91" s="50">
        <f>SUMIF(JournalsB!D$14:D$920,TrialBalanceB!M91,JournalsB!J$14:J$920)+SUMIF(JournalsB!E$14:E$920,TrialBalanceB!M91,JournalsB!J$14:J$920)</f>
        <v>0</v>
      </c>
      <c r="H91" s="373"/>
      <c r="I91" s="374">
        <f t="shared" si="9"/>
        <v>0</v>
      </c>
      <c r="J91" s="73"/>
      <c r="K91" s="51">
        <f t="shared" si="10"/>
        <v>0</v>
      </c>
      <c r="M91" s="173" t="str">
        <f t="shared" si="11"/>
        <v>2810/000(Profit)/Loss on sale of fixed assets</v>
      </c>
      <c r="N91" s="68"/>
      <c r="P91" s="69"/>
      <c r="Q91" s="54"/>
      <c r="R91" s="30"/>
    </row>
    <row r="92" spans="1:18">
      <c r="A92" s="322"/>
      <c r="B92" s="57" t="s">
        <v>187</v>
      </c>
      <c r="C92" s="324" t="s">
        <v>188</v>
      </c>
      <c r="D92" s="337"/>
      <c r="E92" s="338"/>
      <c r="F92" s="77"/>
      <c r="G92" s="50">
        <f>SUMIF(JournalsB!D$14:D$920,TrialBalanceB!M92,JournalsB!J$14:J$920)+SUMIF(JournalsB!E$14:E$920,TrialBalanceB!M92,JournalsB!J$14:J$920)</f>
        <v>0</v>
      </c>
      <c r="H92" s="373"/>
      <c r="I92" s="374">
        <f t="shared" si="9"/>
        <v>0</v>
      </c>
      <c r="J92" s="73"/>
      <c r="K92" s="51">
        <f t="shared" si="10"/>
        <v>0</v>
      </c>
      <c r="M92" s="173" t="str">
        <f t="shared" si="11"/>
        <v>2820/000Bad debts recovered</v>
      </c>
      <c r="N92" s="68"/>
      <c r="P92" s="69"/>
      <c r="Q92" s="54"/>
      <c r="R92" s="30"/>
    </row>
    <row r="93" spans="1:18">
      <c r="A93" s="322"/>
      <c r="B93" s="57" t="s">
        <v>189</v>
      </c>
      <c r="C93" s="324" t="s">
        <v>190</v>
      </c>
      <c r="D93" s="337"/>
      <c r="E93" s="338"/>
      <c r="F93" s="77"/>
      <c r="G93" s="50">
        <f>SUMIF(JournalsB!D$14:D$920,TrialBalanceB!M93,JournalsB!J$14:J$920)+SUMIF(JournalsB!E$14:E$920,TrialBalanceB!M93,JournalsB!J$14:J$920)</f>
        <v>0</v>
      </c>
      <c r="H93" s="373"/>
      <c r="I93" s="374">
        <f t="shared" si="9"/>
        <v>0</v>
      </c>
      <c r="J93" s="73"/>
      <c r="K93" s="51">
        <f t="shared" si="10"/>
        <v>0</v>
      </c>
      <c r="M93" s="173" t="str">
        <f t="shared" si="11"/>
        <v>2830/000Other income</v>
      </c>
      <c r="N93" s="68"/>
      <c r="P93" s="54"/>
      <c r="Q93" s="54"/>
      <c r="R93" s="30"/>
    </row>
    <row r="94" spans="1:18">
      <c r="A94" s="322"/>
      <c r="B94" s="57" t="s">
        <v>191</v>
      </c>
      <c r="C94" s="326" t="s">
        <v>896</v>
      </c>
      <c r="D94" s="337"/>
      <c r="E94" s="338"/>
      <c r="F94" s="77"/>
      <c r="G94" s="50">
        <f>SUMIF(JournalsB!D$14:D$920,TrialBalanceB!M94,JournalsB!J$14:J$920)+SUMIF(JournalsB!E$14:E$920,TrialBalanceB!M94,JournalsB!J$14:J$920)</f>
        <v>0</v>
      </c>
      <c r="H94" s="373"/>
      <c r="I94" s="374">
        <f t="shared" si="9"/>
        <v>0</v>
      </c>
      <c r="J94" s="73"/>
      <c r="K94" s="51">
        <f t="shared" si="10"/>
        <v>0</v>
      </c>
      <c r="M94" s="173" t="str">
        <f t="shared" si="11"/>
        <v>3000/000ADMINISTRATIVE EXPENSES</v>
      </c>
      <c r="N94" s="68"/>
      <c r="P94" s="69"/>
      <c r="Q94" s="54"/>
      <c r="R94" s="30"/>
    </row>
    <row r="95" spans="1:18">
      <c r="A95" s="322"/>
      <c r="B95" s="57" t="s">
        <v>192</v>
      </c>
      <c r="C95" s="324" t="s">
        <v>193</v>
      </c>
      <c r="D95" s="337"/>
      <c r="E95" s="338"/>
      <c r="F95" s="77"/>
      <c r="G95" s="50">
        <f>SUMIF(JournalsB!D$14:D$920,TrialBalanceB!M95,JournalsB!J$14:J$920)+SUMIF(JournalsB!E$14:E$920,TrialBalanceB!M95,JournalsB!J$14:J$920)</f>
        <v>0</v>
      </c>
      <c r="H95" s="373"/>
      <c r="I95" s="374">
        <f t="shared" si="9"/>
        <v>0</v>
      </c>
      <c r="J95" s="73"/>
      <c r="K95" s="51">
        <f t="shared" si="10"/>
        <v>0</v>
      </c>
      <c r="M95" s="173" t="str">
        <f t="shared" si="11"/>
        <v>3000/011Audit fees for current year</v>
      </c>
      <c r="N95" s="68"/>
      <c r="P95" s="54"/>
      <c r="Q95" s="54"/>
      <c r="R95" s="30"/>
    </row>
    <row r="96" spans="1:18">
      <c r="A96" s="322"/>
      <c r="B96" s="57" t="s">
        <v>194</v>
      </c>
      <c r="C96" s="331" t="s">
        <v>320</v>
      </c>
      <c r="D96" s="338"/>
      <c r="E96" s="338"/>
      <c r="F96" s="77"/>
      <c r="G96" s="50">
        <f>SUMIF(JournalsB!D$14:D$920,TrialBalanceB!M96,JournalsB!J$14:J$920)+SUMIF(JournalsB!E$14:E$920,TrialBalanceB!M96,JournalsB!J$14:J$920)</f>
        <v>0</v>
      </c>
      <c r="H96" s="373"/>
      <c r="I96" s="374">
        <f t="shared" si="9"/>
        <v>0</v>
      </c>
      <c r="J96" s="73"/>
      <c r="K96" s="51">
        <f t="shared" si="10"/>
        <v>0</v>
      </c>
      <c r="M96" s="173" t="str">
        <f t="shared" si="11"/>
        <v>3000/012Under provision previous year</v>
      </c>
      <c r="N96" s="68"/>
      <c r="P96" s="69"/>
      <c r="Q96" s="54"/>
      <c r="R96" s="30"/>
    </row>
    <row r="97" spans="1:18">
      <c r="A97" s="322"/>
      <c r="B97" s="57" t="s">
        <v>195</v>
      </c>
      <c r="C97" s="324" t="s">
        <v>196</v>
      </c>
      <c r="D97" s="337"/>
      <c r="E97" s="338"/>
      <c r="F97" s="77"/>
      <c r="G97" s="50">
        <f>SUMIF(JournalsB!D$14:D$920,TrialBalanceB!M97,JournalsB!J$14:J$920)+SUMIF(JournalsB!E$14:E$920,TrialBalanceB!M97,JournalsB!J$14:J$920)</f>
        <v>0</v>
      </c>
      <c r="H97" s="373"/>
      <c r="I97" s="374">
        <f t="shared" si="9"/>
        <v>0</v>
      </c>
      <c r="J97" s="73"/>
      <c r="K97" s="51">
        <f t="shared" si="10"/>
        <v>0</v>
      </c>
      <c r="M97" s="173" t="str">
        <f t="shared" si="11"/>
        <v>3000/013Overprovision previous year</v>
      </c>
      <c r="N97" s="68"/>
      <c r="P97" s="69"/>
      <c r="Q97" s="54"/>
      <c r="R97" s="30"/>
    </row>
    <row r="98" spans="1:18">
      <c r="A98" s="322"/>
      <c r="B98" s="57" t="s">
        <v>197</v>
      </c>
      <c r="C98" s="324" t="s">
        <v>198</v>
      </c>
      <c r="D98" s="337"/>
      <c r="E98" s="338"/>
      <c r="F98" s="77"/>
      <c r="G98" s="50">
        <f>SUMIF(JournalsB!D$14:D$920,TrialBalanceB!M98,JournalsB!J$14:J$920)+SUMIF(JournalsB!E$14:E$920,TrialBalanceB!M98,JournalsB!J$14:J$920)</f>
        <v>0</v>
      </c>
      <c r="H98" s="373"/>
      <c r="I98" s="374">
        <f t="shared" si="9"/>
        <v>0</v>
      </c>
      <c r="J98" s="73"/>
      <c r="K98" s="51">
        <f t="shared" si="10"/>
        <v>0</v>
      </c>
      <c r="M98" s="173" t="str">
        <f t="shared" si="11"/>
        <v>3000/014Accounting fees</v>
      </c>
      <c r="N98" s="68"/>
      <c r="P98" s="69"/>
      <c r="Q98" s="54"/>
      <c r="R98" s="30"/>
    </row>
    <row r="99" spans="1:18">
      <c r="A99" s="322"/>
      <c r="B99" s="57" t="s">
        <v>199</v>
      </c>
      <c r="C99" s="324" t="s">
        <v>200</v>
      </c>
      <c r="D99" s="337"/>
      <c r="E99" s="338"/>
      <c r="F99" s="77"/>
      <c r="G99" s="50">
        <f>SUMIF(JournalsB!D$14:D$920,TrialBalanceB!M99,JournalsB!J$14:J$920)+SUMIF(JournalsB!E$14:E$920,TrialBalanceB!M99,JournalsB!J$14:J$920)</f>
        <v>0</v>
      </c>
      <c r="H99" s="373"/>
      <c r="I99" s="374">
        <f>ROUND(D99-E99+G99+F99,0)</f>
        <v>0</v>
      </c>
      <c r="J99" s="73"/>
      <c r="K99" s="51">
        <f t="shared" si="10"/>
        <v>0</v>
      </c>
      <c r="M99" s="173" t="str">
        <f t="shared" si="11"/>
        <v>3000/020Bank charges</v>
      </c>
      <c r="N99" s="68"/>
      <c r="P99" s="69"/>
      <c r="Q99" s="54"/>
      <c r="R99" s="30"/>
    </row>
    <row r="100" spans="1:18">
      <c r="A100" s="322"/>
      <c r="B100" s="57" t="s">
        <v>201</v>
      </c>
      <c r="C100" s="324" t="s">
        <v>202</v>
      </c>
      <c r="D100" s="337"/>
      <c r="E100" s="338"/>
      <c r="F100" s="77"/>
      <c r="G100" s="50">
        <f>SUMIF(JournalsB!D$14:D$920,TrialBalanceB!M100,JournalsB!J$14:J$920)+SUMIF(JournalsB!E$14:E$920,TrialBalanceB!M100,JournalsB!J$14:J$920)</f>
        <v>0</v>
      </c>
      <c r="H100" s="373"/>
      <c r="I100" s="374">
        <f t="shared" ref="I100:I153" si="12">ROUND(D100-E100+G100+F100,0)</f>
        <v>0</v>
      </c>
      <c r="J100" s="73"/>
      <c r="K100" s="51">
        <f t="shared" si="10"/>
        <v>0</v>
      </c>
      <c r="M100" s="173" t="str">
        <f t="shared" si="11"/>
        <v>3000/030Bad debts</v>
      </c>
      <c r="N100" s="68"/>
      <c r="P100" s="69"/>
      <c r="Q100" s="54"/>
      <c r="R100" s="30"/>
    </row>
    <row r="101" spans="1:18">
      <c r="A101" s="322"/>
      <c r="B101" s="57" t="s">
        <v>203</v>
      </c>
      <c r="C101" s="324" t="s">
        <v>246</v>
      </c>
      <c r="D101" s="337"/>
      <c r="E101" s="338"/>
      <c r="F101" s="77"/>
      <c r="G101" s="50">
        <f>SUMIF(JournalsB!D$14:D$920,TrialBalanceB!M101,JournalsB!J$14:J$920)+SUMIF(JournalsB!E$14:E$920,TrialBalanceB!M101,JournalsB!J$14:J$920)</f>
        <v>0</v>
      </c>
      <c r="H101" s="373"/>
      <c r="I101" s="374">
        <f t="shared" si="12"/>
        <v>0</v>
      </c>
      <c r="J101" s="73"/>
      <c r="K101" s="51">
        <f t="shared" si="10"/>
        <v>0</v>
      </c>
      <c r="M101" s="173" t="str">
        <f t="shared" si="11"/>
        <v>3000/040Cleaning</v>
      </c>
      <c r="N101" s="68"/>
      <c r="P101" s="69"/>
      <c r="Q101" s="54"/>
      <c r="R101" s="30"/>
    </row>
    <row r="102" spans="1:18">
      <c r="A102" s="322"/>
      <c r="B102" s="57" t="s">
        <v>204</v>
      </c>
      <c r="C102" s="324" t="s">
        <v>205</v>
      </c>
      <c r="D102" s="337"/>
      <c r="E102" s="338"/>
      <c r="F102" s="77"/>
      <c r="G102" s="50">
        <f>SUMIF(JournalsB!D$14:D$920,TrialBalanceB!M102,JournalsB!J$14:J$920)+SUMIF(JournalsB!E$14:E$920,TrialBalanceB!M102,JournalsB!J$14:J$920)</f>
        <v>0</v>
      </c>
      <c r="H102" s="373"/>
      <c r="I102" s="374">
        <f t="shared" si="12"/>
        <v>0</v>
      </c>
      <c r="J102" s="73"/>
      <c r="K102" s="51">
        <f t="shared" si="10"/>
        <v>0</v>
      </c>
      <c r="M102" s="173" t="str">
        <f t="shared" si="11"/>
        <v>3000/050Computer expenses</v>
      </c>
      <c r="N102" s="68"/>
      <c r="P102" s="69"/>
      <c r="Q102" s="54"/>
      <c r="R102" s="30"/>
    </row>
    <row r="103" spans="1:18">
      <c r="A103" s="322"/>
      <c r="B103" s="99" t="s">
        <v>607</v>
      </c>
      <c r="C103" s="327" t="s">
        <v>722</v>
      </c>
      <c r="D103" s="337"/>
      <c r="E103" s="338"/>
      <c r="F103" s="77"/>
      <c r="G103" s="50">
        <f>SUMIF(JournalsB!D$14:D$920,TrialBalanceB!M103,JournalsB!J$14:J$920)+SUMIF(JournalsB!E$14:E$920,TrialBalanceB!M103,JournalsB!J$14:J$920)</f>
        <v>0</v>
      </c>
      <c r="H103" s="373"/>
      <c r="I103" s="374">
        <f t="shared" ref="I103" si="13">ROUND(D103-E103+G103+F103,0)</f>
        <v>0</v>
      </c>
      <c r="J103" s="73"/>
      <c r="K103" s="51">
        <f t="shared" ref="K103" si="14">ROUND(SUM(A103),0)</f>
        <v>0</v>
      </c>
      <c r="M103" s="173" t="str">
        <f t="shared" ref="M103" si="15">CONCATENATE(B103,C103)</f>
        <v>3000/055Consulting and professional fees</v>
      </c>
      <c r="N103" s="68"/>
      <c r="P103" s="69"/>
      <c r="Q103" s="54"/>
      <c r="R103" s="30"/>
    </row>
    <row r="104" spans="1:18">
      <c r="A104" s="322"/>
      <c r="B104" s="57" t="s">
        <v>206</v>
      </c>
      <c r="C104" s="326" t="s">
        <v>530</v>
      </c>
      <c r="D104" s="337"/>
      <c r="E104" s="338"/>
      <c r="F104" s="77"/>
      <c r="G104" s="50">
        <f>SUMIF(JournalsB!D$14:D$920,TrialBalanceB!M104,JournalsB!J$14:J$920)+SUMIF(JournalsB!E$14:E$920,TrialBalanceB!M104,JournalsB!J$14:J$920)</f>
        <v>0</v>
      </c>
      <c r="H104" s="373"/>
      <c r="I104" s="374">
        <f t="shared" si="12"/>
        <v>0</v>
      </c>
      <c r="J104" s="73"/>
      <c r="K104" s="51">
        <f t="shared" si="10"/>
        <v>0</v>
      </c>
      <c r="M104" s="173" t="str">
        <f t="shared" si="11"/>
        <v>3000/060Depreciation---------------------------------</v>
      </c>
      <c r="N104" s="68"/>
      <c r="P104" s="69"/>
      <c r="Q104" s="54"/>
      <c r="R104" s="30"/>
    </row>
    <row r="105" spans="1:18">
      <c r="A105" s="322"/>
      <c r="B105" s="99" t="s">
        <v>207</v>
      </c>
      <c r="C105" s="325" t="s">
        <v>57</v>
      </c>
      <c r="D105" s="338"/>
      <c r="E105" s="338"/>
      <c r="F105" s="77"/>
      <c r="G105" s="50">
        <f>SUMIF(JournalsB!D$14:D$920,TrialBalanceB!M105,JournalsB!J$14:J$920)+SUMIF(JournalsB!E$14:E$920,TrialBalanceB!M105,JournalsB!J$14:J$920)</f>
        <v>0</v>
      </c>
      <c r="H105" s="373"/>
      <c r="I105" s="374">
        <f t="shared" si="12"/>
        <v>0</v>
      </c>
      <c r="J105" s="73"/>
      <c r="K105" s="51">
        <f t="shared" si="10"/>
        <v>0</v>
      </c>
      <c r="M105" s="173" t="str">
        <f t="shared" si="11"/>
        <v>3000/061Depr - Electronic equipment</v>
      </c>
      <c r="N105" s="68"/>
      <c r="P105" s="69"/>
      <c r="Q105" s="54"/>
      <c r="R105" s="30"/>
    </row>
    <row r="106" spans="1:18">
      <c r="A106" s="322"/>
      <c r="B106" s="99" t="s">
        <v>333</v>
      </c>
      <c r="C106" s="327" t="s">
        <v>755</v>
      </c>
      <c r="D106" s="337"/>
      <c r="E106" s="338"/>
      <c r="F106" s="77"/>
      <c r="G106" s="50">
        <f>SUMIF(JournalsB!D$14:D$920,TrialBalanceB!M106,JournalsB!J$14:J$920)+SUMIF(JournalsB!E$14:E$920,TrialBalanceB!M106,JournalsB!J$14:J$920)</f>
        <v>0</v>
      </c>
      <c r="H106" s="373"/>
      <c r="I106" s="374">
        <f t="shared" si="12"/>
        <v>0</v>
      </c>
      <c r="J106" s="73"/>
      <c r="K106" s="51">
        <f t="shared" si="10"/>
        <v>0</v>
      </c>
      <c r="M106" s="173" t="str">
        <f t="shared" si="11"/>
        <v>3000/063Depr - Furniture and fittings</v>
      </c>
      <c r="N106" s="68"/>
      <c r="P106" s="69"/>
      <c r="Q106" s="54"/>
      <c r="R106" s="30"/>
    </row>
    <row r="107" spans="1:18">
      <c r="A107" s="322"/>
      <c r="B107" s="57" t="s">
        <v>334</v>
      </c>
      <c r="C107" s="326" t="s">
        <v>681</v>
      </c>
      <c r="D107" s="337"/>
      <c r="E107" s="338"/>
      <c r="F107" s="77"/>
      <c r="G107" s="50">
        <f>SUMIF(JournalsB!D$14:D$920,TrialBalanceB!M107,JournalsB!J$14:J$920)+SUMIF(JournalsB!E$14:E$920,TrialBalanceB!M107,JournalsB!J$14:J$920)</f>
        <v>0</v>
      </c>
      <c r="H107" s="373"/>
      <c r="I107" s="374">
        <f t="shared" si="12"/>
        <v>0</v>
      </c>
      <c r="J107" s="73"/>
      <c r="K107" s="51">
        <f t="shared" si="10"/>
        <v>0</v>
      </c>
      <c r="M107" s="173" t="str">
        <f t="shared" si="11"/>
        <v>3000/070Partners' remuneration----------------</v>
      </c>
      <c r="N107" s="68"/>
      <c r="P107" s="69"/>
      <c r="Q107" s="54"/>
      <c r="R107" s="30"/>
    </row>
    <row r="108" spans="1:18">
      <c r="A108" s="322"/>
      <c r="B108" s="57" t="s">
        <v>335</v>
      </c>
      <c r="C108" s="364" t="str">
        <f>Criteria!E37</f>
        <v>A Individual</v>
      </c>
      <c r="D108" s="338"/>
      <c r="E108" s="338"/>
      <c r="F108" s="77"/>
      <c r="G108" s="50">
        <f>SUMIF(JournalsB!D$14:D$920,TrialBalanceB!M108,JournalsB!J$14:J$920)+SUMIF(JournalsB!E$14:E$920,TrialBalanceB!M108,JournalsB!J$14:J$920)</f>
        <v>0</v>
      </c>
      <c r="H108" s="373"/>
      <c r="I108" s="374">
        <f t="shared" si="12"/>
        <v>0</v>
      </c>
      <c r="J108" s="73"/>
      <c r="K108" s="51">
        <f t="shared" si="10"/>
        <v>0</v>
      </c>
      <c r="M108" s="173" t="str">
        <f t="shared" si="11"/>
        <v>3000/071A Individual</v>
      </c>
      <c r="N108" s="68"/>
      <c r="P108" s="69"/>
      <c r="Q108" s="54"/>
      <c r="R108" s="30"/>
    </row>
    <row r="109" spans="1:18">
      <c r="A109" s="322"/>
      <c r="B109" s="57" t="s">
        <v>336</v>
      </c>
      <c r="C109" s="364" t="str">
        <f>Criteria!E38</f>
        <v>B Individual</v>
      </c>
      <c r="D109" s="338"/>
      <c r="E109" s="338"/>
      <c r="F109" s="77"/>
      <c r="G109" s="50">
        <f>SUMIF(JournalsB!D$14:D$920,TrialBalanceB!M109,JournalsB!J$14:J$920)+SUMIF(JournalsB!E$14:E$920,TrialBalanceB!M109,JournalsB!J$14:J$920)</f>
        <v>0</v>
      </c>
      <c r="H109" s="373"/>
      <c r="I109" s="374">
        <f t="shared" si="12"/>
        <v>0</v>
      </c>
      <c r="J109" s="73"/>
      <c r="K109" s="51">
        <f t="shared" si="10"/>
        <v>0</v>
      </c>
      <c r="M109" s="173" t="str">
        <f t="shared" si="11"/>
        <v>3000/072B Individual</v>
      </c>
      <c r="N109" s="68"/>
      <c r="P109" s="69"/>
      <c r="Q109" s="54"/>
      <c r="R109" s="30"/>
    </row>
    <row r="110" spans="1:18">
      <c r="A110" s="322"/>
      <c r="B110" s="57" t="s">
        <v>337</v>
      </c>
      <c r="C110" s="364" t="str">
        <f>Criteria!E39</f>
        <v>C Individual</v>
      </c>
      <c r="D110" s="338"/>
      <c r="E110" s="338"/>
      <c r="F110" s="77"/>
      <c r="G110" s="50">
        <f>SUMIF(JournalsB!D$14:D$920,TrialBalanceB!M110,JournalsB!J$14:J$920)+SUMIF(JournalsB!E$14:E$920,TrialBalanceB!M110,JournalsB!J$14:J$920)</f>
        <v>0</v>
      </c>
      <c r="H110" s="373"/>
      <c r="I110" s="374">
        <f t="shared" si="12"/>
        <v>0</v>
      </c>
      <c r="J110" s="73"/>
      <c r="K110" s="51">
        <f t="shared" si="10"/>
        <v>0</v>
      </c>
      <c r="M110" s="173" t="str">
        <f t="shared" si="11"/>
        <v>3000/073C Individual</v>
      </c>
      <c r="N110" s="68"/>
      <c r="P110" s="69"/>
      <c r="Q110" s="54"/>
      <c r="R110" s="30"/>
    </row>
    <row r="111" spans="1:18">
      <c r="A111" s="322"/>
      <c r="B111" s="57" t="s">
        <v>338</v>
      </c>
      <c r="C111" s="364" t="str">
        <f>Criteria!E40</f>
        <v>D Individual</v>
      </c>
      <c r="D111" s="338"/>
      <c r="E111" s="338"/>
      <c r="F111" s="77"/>
      <c r="G111" s="50">
        <f>SUMIF(JournalsB!D$14:D$920,TrialBalanceB!M111,JournalsB!J$14:J$920)+SUMIF(JournalsB!E$14:E$920,TrialBalanceB!M111,JournalsB!J$14:J$920)</f>
        <v>0</v>
      </c>
      <c r="H111" s="373"/>
      <c r="I111" s="374">
        <f t="shared" si="12"/>
        <v>0</v>
      </c>
      <c r="J111" s="73"/>
      <c r="K111" s="51">
        <f t="shared" si="10"/>
        <v>0</v>
      </c>
      <c r="M111" s="173" t="str">
        <f t="shared" si="11"/>
        <v>3000/074D Individual</v>
      </c>
      <c r="N111" s="68"/>
      <c r="P111" s="69"/>
      <c r="Q111" s="54"/>
      <c r="R111" s="30"/>
    </row>
    <row r="112" spans="1:18">
      <c r="A112" s="322"/>
      <c r="B112" s="57" t="s">
        <v>339</v>
      </c>
      <c r="C112" s="367"/>
      <c r="D112" s="338"/>
      <c r="E112" s="338"/>
      <c r="F112" s="77"/>
      <c r="G112" s="50">
        <f>SUMIF(JournalsB!D$14:D$920,TrialBalanceB!M112,JournalsB!J$14:J$920)+SUMIF(JournalsB!E$14:E$920,TrialBalanceB!M112,JournalsB!J$14:J$920)</f>
        <v>0</v>
      </c>
      <c r="H112" s="373"/>
      <c r="I112" s="374">
        <f t="shared" si="12"/>
        <v>0</v>
      </c>
      <c r="J112" s="73"/>
      <c r="K112" s="51">
        <f t="shared" si="10"/>
        <v>0</v>
      </c>
      <c r="M112" s="173" t="str">
        <f t="shared" si="11"/>
        <v>3000/075</v>
      </c>
      <c r="N112" s="68"/>
      <c r="P112" s="69"/>
      <c r="Q112" s="54"/>
      <c r="R112" s="30"/>
    </row>
    <row r="113" spans="1:18">
      <c r="A113" s="322"/>
      <c r="B113" s="57" t="s">
        <v>340</v>
      </c>
      <c r="C113" s="324" t="s">
        <v>247</v>
      </c>
      <c r="D113" s="337"/>
      <c r="E113" s="338"/>
      <c r="F113" s="77"/>
      <c r="G113" s="50">
        <f>SUMIF(JournalsB!D$14:D$920,TrialBalanceB!M113,JournalsB!J$14:J$920)+SUMIF(JournalsB!E$14:E$920,TrialBalanceB!M113,JournalsB!J$14:J$920)</f>
        <v>0</v>
      </c>
      <c r="H113" s="373"/>
      <c r="I113" s="374">
        <f t="shared" si="12"/>
        <v>0</v>
      </c>
      <c r="J113" s="73"/>
      <c r="K113" s="51">
        <f t="shared" si="10"/>
        <v>0</v>
      </c>
      <c r="M113" s="173" t="str">
        <f t="shared" si="11"/>
        <v>3000/080Donations</v>
      </c>
      <c r="N113" s="68"/>
      <c r="P113" s="69"/>
      <c r="Q113" s="54"/>
      <c r="R113" s="30"/>
    </row>
    <row r="114" spans="1:18">
      <c r="A114" s="322"/>
      <c r="B114" s="57" t="s">
        <v>341</v>
      </c>
      <c r="C114" s="324" t="s">
        <v>342</v>
      </c>
      <c r="D114" s="337"/>
      <c r="E114" s="338"/>
      <c r="F114" s="77"/>
      <c r="G114" s="50">
        <f>SUMIF(JournalsB!D$14:D$920,TrialBalanceB!M114,JournalsB!J$14:J$920)+SUMIF(JournalsB!E$14:E$920,TrialBalanceB!M114,JournalsB!J$14:J$920)</f>
        <v>0</v>
      </c>
      <c r="H114" s="373"/>
      <c r="I114" s="374">
        <f t="shared" si="12"/>
        <v>0</v>
      </c>
      <c r="J114" s="73"/>
      <c r="K114" s="51">
        <f t="shared" si="10"/>
        <v>0</v>
      </c>
      <c r="M114" s="173" t="str">
        <f t="shared" si="11"/>
        <v>3000/090Entertainment expenses</v>
      </c>
      <c r="N114" s="68"/>
      <c r="P114" s="69"/>
      <c r="Q114" s="54"/>
      <c r="R114" s="30"/>
    </row>
    <row r="115" spans="1:18">
      <c r="A115" s="322"/>
      <c r="B115" s="59" t="s">
        <v>67</v>
      </c>
      <c r="C115" s="331" t="s">
        <v>299</v>
      </c>
      <c r="D115" s="338"/>
      <c r="E115" s="338"/>
      <c r="F115" s="77"/>
      <c r="G115" s="50">
        <f>SUMIF(JournalsB!D$14:D$920,TrialBalanceB!M115,JournalsB!J$14:J$920)+SUMIF(JournalsB!E$14:E$920,TrialBalanceB!M115,JournalsB!J$14:J$920)</f>
        <v>0</v>
      </c>
      <c r="H115" s="373"/>
      <c r="I115" s="374">
        <f t="shared" si="12"/>
        <v>0</v>
      </c>
      <c r="J115" s="73"/>
      <c r="K115" s="51">
        <f t="shared" si="10"/>
        <v>0</v>
      </c>
      <c r="M115" s="173" t="str">
        <f t="shared" si="11"/>
        <v>3000/095Fines</v>
      </c>
      <c r="N115" s="68"/>
      <c r="P115" s="69"/>
      <c r="Q115" s="54"/>
      <c r="R115" s="30"/>
    </row>
    <row r="116" spans="1:18">
      <c r="A116" s="322"/>
      <c r="B116" s="57" t="s">
        <v>343</v>
      </c>
      <c r="C116" s="324" t="s">
        <v>344</v>
      </c>
      <c r="D116" s="337"/>
      <c r="E116" s="338"/>
      <c r="F116" s="77"/>
      <c r="G116" s="50">
        <f>SUMIF(JournalsB!D$14:D$920,TrialBalanceB!M116,JournalsB!J$14:J$920)+SUMIF(JournalsB!E$14:E$920,TrialBalanceB!M116,JournalsB!J$14:J$920)</f>
        <v>0</v>
      </c>
      <c r="H116" s="373"/>
      <c r="I116" s="374">
        <f t="shared" si="12"/>
        <v>0</v>
      </c>
      <c r="J116" s="73"/>
      <c r="K116" s="51">
        <f t="shared" si="10"/>
        <v>0</v>
      </c>
      <c r="M116" s="173" t="str">
        <f t="shared" si="11"/>
        <v>3000/100General expenses</v>
      </c>
      <c r="N116" s="68"/>
      <c r="P116" s="69"/>
      <c r="Q116" s="54"/>
      <c r="R116" s="30"/>
    </row>
    <row r="117" spans="1:18">
      <c r="A117" s="322"/>
      <c r="B117" s="57" t="s">
        <v>277</v>
      </c>
      <c r="C117" s="325" t="s">
        <v>756</v>
      </c>
      <c r="D117" s="338"/>
      <c r="E117" s="338"/>
      <c r="F117" s="77"/>
      <c r="G117" s="50">
        <f>SUMIF(JournalsB!D$14:D$920,TrialBalanceB!M117,JournalsB!J$14:J$920)+SUMIF(JournalsB!E$14:E$920,TrialBalanceB!M117,JournalsB!J$14:J$920)</f>
        <v>0</v>
      </c>
      <c r="H117" s="373"/>
      <c r="I117" s="374">
        <f t="shared" si="12"/>
        <v>0</v>
      </c>
      <c r="J117" s="73"/>
      <c r="K117" s="51">
        <f t="shared" si="10"/>
        <v>0</v>
      </c>
      <c r="M117" s="173" t="str">
        <f t="shared" si="11"/>
        <v>3000/110Legal expenses - tax deductible</v>
      </c>
      <c r="N117" s="68"/>
      <c r="P117" s="69"/>
      <c r="Q117" s="54"/>
      <c r="R117" s="30"/>
    </row>
    <row r="118" spans="1:18">
      <c r="A118" s="322"/>
      <c r="B118" s="57" t="s">
        <v>413</v>
      </c>
      <c r="C118" s="325" t="s">
        <v>757</v>
      </c>
      <c r="D118" s="338"/>
      <c r="E118" s="338"/>
      <c r="F118" s="77"/>
      <c r="G118" s="50">
        <f>SUMIF(JournalsB!D$14:D$920,TrialBalanceB!M118,JournalsB!J$14:J$920)+SUMIF(JournalsB!E$14:E$920,TrialBalanceB!M118,JournalsB!J$14:J$920)</f>
        <v>0</v>
      </c>
      <c r="H118" s="373"/>
      <c r="I118" s="374">
        <f t="shared" si="12"/>
        <v>0</v>
      </c>
      <c r="J118" s="73"/>
      <c r="K118" s="51">
        <f t="shared" si="10"/>
        <v>0</v>
      </c>
      <c r="M118" s="173" t="str">
        <f t="shared" si="11"/>
        <v>3000/111Legal expenses - non deductible</v>
      </c>
      <c r="N118" s="68"/>
      <c r="P118" s="69"/>
      <c r="Q118" s="54"/>
      <c r="R118" s="30"/>
    </row>
    <row r="119" spans="1:18">
      <c r="A119" s="322"/>
      <c r="B119" s="57" t="s">
        <v>278</v>
      </c>
      <c r="C119" s="324" t="s">
        <v>279</v>
      </c>
      <c r="D119" s="337"/>
      <c r="E119" s="338"/>
      <c r="F119" s="77"/>
      <c r="G119" s="50">
        <f>SUMIF(JournalsB!D$14:D$920,TrialBalanceB!M119,JournalsB!J$14:J$920)+SUMIF(JournalsB!E$14:E$920,TrialBalanceB!M119,JournalsB!J$14:J$920)</f>
        <v>0</v>
      </c>
      <c r="H119" s="373"/>
      <c r="I119" s="374">
        <f t="shared" si="12"/>
        <v>0</v>
      </c>
      <c r="J119" s="73"/>
      <c r="K119" s="51">
        <f t="shared" si="10"/>
        <v>0</v>
      </c>
      <c r="M119" s="173" t="str">
        <f t="shared" si="11"/>
        <v>3000/120Printing and stationary</v>
      </c>
      <c r="N119" s="68"/>
      <c r="P119" s="69"/>
      <c r="Q119" s="54"/>
      <c r="R119" s="30"/>
    </row>
    <row r="120" spans="1:18">
      <c r="A120" s="322"/>
      <c r="B120" s="57" t="s">
        <v>280</v>
      </c>
      <c r="C120" s="324" t="s">
        <v>248</v>
      </c>
      <c r="D120" s="337"/>
      <c r="E120" s="338"/>
      <c r="F120" s="77"/>
      <c r="G120" s="50">
        <f>SUMIF(JournalsB!D$14:D$920,TrialBalanceB!M120,JournalsB!J$14:J$920)+SUMIF(JournalsB!E$14:E$920,TrialBalanceB!M120,JournalsB!J$14:J$920)</f>
        <v>0</v>
      </c>
      <c r="H120" s="373"/>
      <c r="I120" s="374">
        <f t="shared" si="12"/>
        <v>0</v>
      </c>
      <c r="J120" s="73"/>
      <c r="K120" s="51">
        <f t="shared" si="10"/>
        <v>0</v>
      </c>
      <c r="M120" s="173" t="str">
        <f t="shared" si="11"/>
        <v>3000/130Refreshments</v>
      </c>
      <c r="N120" s="68"/>
      <c r="P120" s="69"/>
      <c r="Q120" s="54"/>
      <c r="R120" s="30"/>
    </row>
    <row r="121" spans="1:18">
      <c r="A121" s="322"/>
      <c r="B121" s="57" t="s">
        <v>281</v>
      </c>
      <c r="C121" s="324" t="s">
        <v>70</v>
      </c>
      <c r="D121" s="337"/>
      <c r="E121" s="338"/>
      <c r="F121" s="77"/>
      <c r="G121" s="50">
        <f>SUMIF(JournalsB!D$14:D$920,TrialBalanceB!M121,JournalsB!J$14:J$920)+SUMIF(JournalsB!E$14:E$920,TrialBalanceB!M121,JournalsB!J$14:J$920)</f>
        <v>0</v>
      </c>
      <c r="H121" s="373"/>
      <c r="I121" s="374">
        <f t="shared" si="12"/>
        <v>0</v>
      </c>
      <c r="J121" s="73"/>
      <c r="K121" s="51">
        <f t="shared" si="10"/>
        <v>0</v>
      </c>
      <c r="M121" s="173" t="str">
        <f t="shared" si="11"/>
        <v>3000/140Salaries</v>
      </c>
      <c r="N121" s="68"/>
      <c r="P121" s="69"/>
      <c r="Q121" s="54"/>
      <c r="R121" s="30"/>
    </row>
    <row r="122" spans="1:18">
      <c r="A122" s="322"/>
      <c r="B122" s="99" t="s">
        <v>282</v>
      </c>
      <c r="C122" s="324" t="s">
        <v>74</v>
      </c>
      <c r="D122" s="337"/>
      <c r="E122" s="338"/>
      <c r="F122" s="77"/>
      <c r="G122" s="50">
        <f>SUMIF(JournalsB!D$14:D$920,TrialBalanceB!M122,JournalsB!J$14:J$920)+SUMIF(JournalsB!E$14:E$920,TrialBalanceB!M122,JournalsB!J$14:J$920)</f>
        <v>0</v>
      </c>
      <c r="H122" s="373"/>
      <c r="I122" s="374">
        <f t="shared" si="12"/>
        <v>0</v>
      </c>
      <c r="J122" s="73"/>
      <c r="K122" s="51">
        <f t="shared" si="10"/>
        <v>0</v>
      </c>
      <c r="M122" s="173" t="str">
        <f t="shared" si="11"/>
        <v>3000/141Casual wages</v>
      </c>
      <c r="N122" s="68"/>
      <c r="P122" s="69"/>
      <c r="Q122" s="54"/>
      <c r="R122" s="30"/>
    </row>
    <row r="123" spans="1:18">
      <c r="A123" s="322"/>
      <c r="B123" s="57" t="s">
        <v>283</v>
      </c>
      <c r="C123" s="324" t="s">
        <v>249</v>
      </c>
      <c r="D123" s="337"/>
      <c r="E123" s="338"/>
      <c r="F123" s="77"/>
      <c r="G123" s="50">
        <f>SUMIF(JournalsB!D$14:D$920,TrialBalanceB!M123,JournalsB!J$14:J$920)+SUMIF(JournalsB!E$14:E$920,TrialBalanceB!M123,JournalsB!J$14:J$920)</f>
        <v>0</v>
      </c>
      <c r="H123" s="373"/>
      <c r="I123" s="374">
        <f t="shared" si="12"/>
        <v>0</v>
      </c>
      <c r="J123" s="73"/>
      <c r="K123" s="51">
        <f t="shared" si="10"/>
        <v>0</v>
      </c>
      <c r="M123" s="173" t="str">
        <f t="shared" si="11"/>
        <v>3000/150Security</v>
      </c>
      <c r="N123" s="68"/>
      <c r="P123" s="69"/>
      <c r="Q123" s="54"/>
      <c r="R123" s="30"/>
    </row>
    <row r="124" spans="1:18">
      <c r="A124" s="322"/>
      <c r="B124" s="57" t="s">
        <v>284</v>
      </c>
      <c r="C124" s="327" t="s">
        <v>724</v>
      </c>
      <c r="D124" s="337"/>
      <c r="E124" s="338"/>
      <c r="F124" s="77"/>
      <c r="G124" s="50">
        <f>SUMIF(JournalsB!D$14:D$920,TrialBalanceB!M124,JournalsB!J$14:J$920)+SUMIF(JournalsB!E$14:E$920,TrialBalanceB!M124,JournalsB!J$14:J$920)</f>
        <v>0</v>
      </c>
      <c r="H124" s="373"/>
      <c r="I124" s="374">
        <f t="shared" si="12"/>
        <v>0</v>
      </c>
      <c r="J124" s="73"/>
      <c r="K124" s="51">
        <f t="shared" si="10"/>
        <v>0</v>
      </c>
      <c r="M124" s="173" t="str">
        <f t="shared" si="11"/>
        <v>3000/160Subscriptions and membership fees</v>
      </c>
      <c r="N124" s="68"/>
      <c r="P124" s="69"/>
      <c r="Q124" s="54"/>
      <c r="R124" s="30"/>
    </row>
    <row r="125" spans="1:18">
      <c r="A125" s="322"/>
      <c r="B125" s="57" t="s">
        <v>303</v>
      </c>
      <c r="C125" s="327" t="s">
        <v>758</v>
      </c>
      <c r="D125" s="337"/>
      <c r="E125" s="338"/>
      <c r="F125" s="77"/>
      <c r="G125" s="50">
        <f>SUMIF(JournalsB!D$14:D$920,TrialBalanceB!M125,JournalsB!J$14:J$920)+SUMIF(JournalsB!E$14:E$920,TrialBalanceB!M125,JournalsB!J$14:J$920)</f>
        <v>0</v>
      </c>
      <c r="H125" s="373"/>
      <c r="I125" s="374">
        <f t="shared" si="12"/>
        <v>0</v>
      </c>
      <c r="J125" s="73"/>
      <c r="K125" s="51">
        <f t="shared" si="10"/>
        <v>0</v>
      </c>
      <c r="M125" s="173" t="str">
        <f t="shared" si="11"/>
        <v>3000/170Penalties and interest - SARS</v>
      </c>
      <c r="N125" s="68"/>
      <c r="P125" s="69"/>
      <c r="Q125" s="54"/>
      <c r="R125" s="30"/>
    </row>
    <row r="126" spans="1:18">
      <c r="A126" s="322"/>
      <c r="B126" s="57" t="s">
        <v>260</v>
      </c>
      <c r="C126" s="364"/>
      <c r="D126" s="338"/>
      <c r="E126" s="338"/>
      <c r="F126" s="77"/>
      <c r="G126" s="50">
        <f>SUMIF(JournalsB!D$14:D$920,TrialBalanceB!M126,JournalsB!J$14:J$920)+SUMIF(JournalsB!E$14:E$920,TrialBalanceB!M126,JournalsB!J$14:J$920)</f>
        <v>0</v>
      </c>
      <c r="H126" s="373"/>
      <c r="I126" s="374">
        <f t="shared" si="12"/>
        <v>0</v>
      </c>
      <c r="J126" s="73"/>
      <c r="K126" s="51">
        <f t="shared" si="10"/>
        <v>0</v>
      </c>
      <c r="M126" s="173" t="str">
        <f t="shared" si="11"/>
        <v>3000/180</v>
      </c>
      <c r="N126" s="68"/>
      <c r="P126" s="69"/>
      <c r="Q126" s="54"/>
      <c r="R126" s="30"/>
    </row>
    <row r="127" spans="1:18">
      <c r="A127" s="322"/>
      <c r="B127" s="57" t="s">
        <v>261</v>
      </c>
      <c r="C127" s="364"/>
      <c r="D127" s="338"/>
      <c r="E127" s="338"/>
      <c r="F127" s="77"/>
      <c r="G127" s="50">
        <f>SUMIF(JournalsB!D$14:D$920,TrialBalanceB!M127,JournalsB!J$14:J$920)+SUMIF(JournalsB!E$14:E$920,TrialBalanceB!M127,JournalsB!J$14:J$920)</f>
        <v>0</v>
      </c>
      <c r="H127" s="373"/>
      <c r="I127" s="374">
        <f t="shared" si="12"/>
        <v>0</v>
      </c>
      <c r="J127" s="73"/>
      <c r="K127" s="51">
        <f t="shared" si="10"/>
        <v>0</v>
      </c>
      <c r="M127" s="173" t="str">
        <f t="shared" si="11"/>
        <v>3000/190</v>
      </c>
      <c r="N127" s="68"/>
      <c r="P127" s="69"/>
      <c r="Q127" s="54"/>
      <c r="R127" s="30"/>
    </row>
    <row r="128" spans="1:18">
      <c r="A128" s="322"/>
      <c r="B128" s="57" t="s">
        <v>262</v>
      </c>
      <c r="C128" s="365"/>
      <c r="D128" s="338"/>
      <c r="E128" s="338"/>
      <c r="F128" s="77"/>
      <c r="G128" s="50">
        <f>SUMIF(JournalsB!D$14:D$920,TrialBalanceB!M128,JournalsB!J$14:J$920)+SUMIF(JournalsB!E$14:E$920,TrialBalanceB!M128,JournalsB!J$14:J$920)</f>
        <v>0</v>
      </c>
      <c r="H128" s="373"/>
      <c r="I128" s="374">
        <f t="shared" si="12"/>
        <v>0</v>
      </c>
      <c r="J128" s="73"/>
      <c r="K128" s="51">
        <f t="shared" si="10"/>
        <v>0</v>
      </c>
      <c r="M128" s="173" t="str">
        <f t="shared" si="11"/>
        <v>3000/200</v>
      </c>
      <c r="N128" s="68"/>
      <c r="P128" s="69"/>
      <c r="Q128" s="54"/>
      <c r="R128" s="30"/>
    </row>
    <row r="129" spans="1:18">
      <c r="A129" s="322"/>
      <c r="B129" s="57" t="s">
        <v>263</v>
      </c>
      <c r="C129" s="365"/>
      <c r="D129" s="338"/>
      <c r="E129" s="338"/>
      <c r="F129" s="77"/>
      <c r="G129" s="50">
        <f>SUMIF(JournalsB!D$14:D$920,TrialBalanceB!M129,JournalsB!J$14:J$920)+SUMIF(JournalsB!E$14:E$920,TrialBalanceB!M129,JournalsB!J$14:J$920)</f>
        <v>0</v>
      </c>
      <c r="H129" s="373"/>
      <c r="I129" s="374">
        <f t="shared" si="12"/>
        <v>0</v>
      </c>
      <c r="J129" s="73"/>
      <c r="K129" s="51">
        <f t="shared" si="10"/>
        <v>0</v>
      </c>
      <c r="M129" s="173" t="str">
        <f t="shared" si="11"/>
        <v>3000/210</v>
      </c>
      <c r="N129" s="68"/>
      <c r="P129" s="69"/>
      <c r="Q129" s="54"/>
      <c r="R129" s="30"/>
    </row>
    <row r="130" spans="1:18">
      <c r="A130" s="322"/>
      <c r="B130" s="57" t="s">
        <v>264</v>
      </c>
      <c r="C130" s="365"/>
      <c r="D130" s="338"/>
      <c r="E130" s="338"/>
      <c r="F130" s="77"/>
      <c r="G130" s="50">
        <f>SUMIF(JournalsB!D$14:D$920,TrialBalanceB!M130,JournalsB!J$14:J$920)+SUMIF(JournalsB!E$14:E$920,TrialBalanceB!M130,JournalsB!J$14:J$920)</f>
        <v>0</v>
      </c>
      <c r="H130" s="373"/>
      <c r="I130" s="374">
        <f t="shared" si="12"/>
        <v>0</v>
      </c>
      <c r="J130" s="73"/>
      <c r="K130" s="51">
        <f t="shared" si="10"/>
        <v>0</v>
      </c>
      <c r="M130" s="173" t="str">
        <f t="shared" si="11"/>
        <v>3000/220</v>
      </c>
      <c r="N130" s="68"/>
      <c r="P130" s="69"/>
      <c r="Q130" s="54"/>
      <c r="R130" s="30"/>
    </row>
    <row r="131" spans="1:18">
      <c r="A131" s="322"/>
      <c r="B131" s="99" t="s">
        <v>453</v>
      </c>
      <c r="C131" s="365"/>
      <c r="D131" s="338"/>
      <c r="E131" s="338"/>
      <c r="F131" s="77"/>
      <c r="G131" s="50">
        <f>SUMIF(JournalsB!D$14:D$920,TrialBalanceB!M131,JournalsB!J$14:J$920)+SUMIF(JournalsB!E$14:E$920,TrialBalanceB!M131,JournalsB!J$14:J$920)</f>
        <v>0</v>
      </c>
      <c r="H131" s="373"/>
      <c r="I131" s="374">
        <f t="shared" si="12"/>
        <v>0</v>
      </c>
      <c r="J131" s="73"/>
      <c r="K131" s="51">
        <f t="shared" si="10"/>
        <v>0</v>
      </c>
      <c r="M131" s="173" t="str">
        <f t="shared" si="11"/>
        <v>3000/230</v>
      </c>
      <c r="N131" s="68"/>
      <c r="P131" s="69"/>
      <c r="Q131" s="54"/>
      <c r="R131" s="30"/>
    </row>
    <row r="132" spans="1:18">
      <c r="A132" s="322"/>
      <c r="B132" s="99" t="s">
        <v>454</v>
      </c>
      <c r="C132" s="365"/>
      <c r="D132" s="338"/>
      <c r="E132" s="338"/>
      <c r="F132" s="77"/>
      <c r="G132" s="50">
        <f>SUMIF(JournalsB!D$14:D$920,TrialBalanceB!M132,JournalsB!J$14:J$920)+SUMIF(JournalsB!E$14:E$920,TrialBalanceB!M132,JournalsB!J$14:J$920)</f>
        <v>0</v>
      </c>
      <c r="H132" s="373"/>
      <c r="I132" s="374">
        <f t="shared" si="12"/>
        <v>0</v>
      </c>
      <c r="J132" s="73"/>
      <c r="K132" s="51">
        <f t="shared" si="10"/>
        <v>0</v>
      </c>
      <c r="M132" s="173" t="str">
        <f t="shared" si="11"/>
        <v>3000/240</v>
      </c>
      <c r="N132" s="68"/>
      <c r="P132" s="69"/>
      <c r="Q132" s="54"/>
      <c r="R132" s="30"/>
    </row>
    <row r="133" spans="1:18">
      <c r="A133" s="322"/>
      <c r="B133" s="99" t="s">
        <v>455</v>
      </c>
      <c r="C133" s="365"/>
      <c r="D133" s="338"/>
      <c r="E133" s="338"/>
      <c r="F133" s="77"/>
      <c r="G133" s="50">
        <f>SUMIF(JournalsB!D$14:D$920,TrialBalanceB!M133,JournalsB!J$14:J$920)+SUMIF(JournalsB!E$14:E$920,TrialBalanceB!M133,JournalsB!J$14:J$920)</f>
        <v>0</v>
      </c>
      <c r="H133" s="373"/>
      <c r="I133" s="374">
        <f t="shared" si="12"/>
        <v>0</v>
      </c>
      <c r="J133" s="73"/>
      <c r="K133" s="51">
        <f t="shared" si="10"/>
        <v>0</v>
      </c>
      <c r="M133" s="173" t="str">
        <f t="shared" si="11"/>
        <v>3000/250</v>
      </c>
      <c r="N133" s="68"/>
      <c r="P133" s="69"/>
      <c r="Q133" s="54"/>
      <c r="R133" s="30"/>
    </row>
    <row r="134" spans="1:18">
      <c r="A134" s="322"/>
      <c r="B134" s="99" t="s">
        <v>456</v>
      </c>
      <c r="C134" s="365"/>
      <c r="D134" s="338"/>
      <c r="E134" s="338"/>
      <c r="F134" s="77"/>
      <c r="G134" s="50">
        <f>SUMIF(JournalsB!D$14:D$920,TrialBalanceB!M134,JournalsB!J$14:J$920)+SUMIF(JournalsB!E$14:E$920,TrialBalanceB!M134,JournalsB!J$14:J$920)</f>
        <v>0</v>
      </c>
      <c r="H134" s="373"/>
      <c r="I134" s="374">
        <f t="shared" si="12"/>
        <v>0</v>
      </c>
      <c r="J134" s="73"/>
      <c r="K134" s="51">
        <f t="shared" ref="K134:K185" si="16">ROUND(SUM(A134),0)</f>
        <v>0</v>
      </c>
      <c r="M134" s="173" t="str">
        <f t="shared" ref="M134:M185" si="17">CONCATENATE(B134,C134)</f>
        <v>3000/260</v>
      </c>
      <c r="N134" s="68"/>
      <c r="P134" s="69"/>
      <c r="Q134" s="54"/>
      <c r="R134" s="30"/>
    </row>
    <row r="135" spans="1:18">
      <c r="A135" s="322"/>
      <c r="B135" s="99" t="s">
        <v>457</v>
      </c>
      <c r="C135" s="327" t="s">
        <v>571</v>
      </c>
      <c r="D135" s="338"/>
      <c r="E135" s="338"/>
      <c r="F135" s="77"/>
      <c r="G135" s="50">
        <f>SUMIF(JournalsB!D$14:D$920,TrialBalanceB!M135,JournalsB!J$14:J$920)+SUMIF(JournalsB!E$14:E$920,TrialBalanceB!M135,JournalsB!J$14:J$920)</f>
        <v>0</v>
      </c>
      <c r="H135" s="373"/>
      <c r="I135" s="374">
        <f t="shared" si="12"/>
        <v>0</v>
      </c>
      <c r="J135" s="73"/>
      <c r="K135" s="51">
        <f t="shared" si="16"/>
        <v>0</v>
      </c>
      <c r="M135" s="173" t="str">
        <f t="shared" si="17"/>
        <v>3000/270Amortisation of prepaid lease agreement</v>
      </c>
      <c r="N135" s="68"/>
      <c r="P135" s="69"/>
      <c r="Q135" s="54"/>
      <c r="R135" s="30"/>
    </row>
    <row r="136" spans="1:18">
      <c r="A136" s="322"/>
      <c r="B136" s="99" t="s">
        <v>912</v>
      </c>
      <c r="C136" s="327" t="s">
        <v>913</v>
      </c>
      <c r="D136" s="338"/>
      <c r="E136" s="338"/>
      <c r="F136" s="77"/>
      <c r="G136" s="50">
        <f>SUMIF(JournalsB!D$14:D$920,TrialBalanceB!M136,JournalsB!J$14:J$920)+SUMIF(JournalsB!E$14:E$920,TrialBalanceB!M136,JournalsB!J$14:J$920)</f>
        <v>0</v>
      </c>
      <c r="H136" s="373"/>
      <c r="I136" s="374">
        <f t="shared" ref="I136:I137" si="18">ROUND(D136-E136+G136+F136,0)</f>
        <v>0</v>
      </c>
      <c r="J136" s="73"/>
      <c r="K136" s="51">
        <f t="shared" ref="K136:K137" si="19">ROUND(SUM(A136),0)</f>
        <v>0</v>
      </c>
      <c r="M136" s="173" t="str">
        <f t="shared" ref="M136:M137" si="20">CONCATENATE(B136,C136)</f>
        <v>3000/280Amortisation of goodwill</v>
      </c>
      <c r="N136" s="68"/>
      <c r="P136" s="69"/>
      <c r="Q136" s="54"/>
      <c r="R136" s="30"/>
    </row>
    <row r="137" spans="1:18">
      <c r="A137" s="322"/>
      <c r="B137" s="99" t="s">
        <v>914</v>
      </c>
      <c r="C137" s="327" t="s">
        <v>915</v>
      </c>
      <c r="D137" s="338"/>
      <c r="E137" s="338"/>
      <c r="F137" s="77"/>
      <c r="G137" s="50">
        <f>SUMIF(JournalsB!D$14:D$920,TrialBalanceB!M137,JournalsB!J$14:J$920)+SUMIF(JournalsB!E$14:E$920,TrialBalanceB!M137,JournalsB!J$14:J$920)</f>
        <v>0</v>
      </c>
      <c r="H137" s="373"/>
      <c r="I137" s="374">
        <f t="shared" si="18"/>
        <v>0</v>
      </c>
      <c r="J137" s="73"/>
      <c r="K137" s="51">
        <f t="shared" si="19"/>
        <v>0</v>
      </c>
      <c r="M137" s="173" t="str">
        <f t="shared" si="20"/>
        <v>3000/290Impairment losses</v>
      </c>
      <c r="N137" s="68"/>
      <c r="P137" s="69"/>
      <c r="Q137" s="54"/>
      <c r="R137" s="30"/>
    </row>
    <row r="138" spans="1:18">
      <c r="A138" s="322"/>
      <c r="B138" s="57" t="s">
        <v>285</v>
      </c>
      <c r="C138" s="326" t="s">
        <v>115</v>
      </c>
      <c r="D138" s="337"/>
      <c r="E138" s="338"/>
      <c r="F138" s="77"/>
      <c r="G138" s="50">
        <f>SUMIF(JournalsB!D$14:D$920,TrialBalanceB!M138,JournalsB!J$14:J$920)+SUMIF(JournalsB!E$14:E$920,TrialBalanceB!M138,JournalsB!J$14:J$920)</f>
        <v>0</v>
      </c>
      <c r="H138" s="373"/>
      <c r="I138" s="374">
        <f t="shared" si="12"/>
        <v>0</v>
      </c>
      <c r="J138" s="73"/>
      <c r="K138" s="51">
        <f t="shared" si="16"/>
        <v>0</v>
      </c>
      <c r="M138" s="173" t="str">
        <f t="shared" si="17"/>
        <v>4700/000FINANCE COSTS</v>
      </c>
      <c r="N138" s="68"/>
      <c r="P138" s="69"/>
      <c r="Q138" s="54"/>
      <c r="R138" s="30"/>
    </row>
    <row r="139" spans="1:18">
      <c r="A139" s="322"/>
      <c r="B139" s="57" t="s">
        <v>286</v>
      </c>
      <c r="C139" s="326" t="s">
        <v>533</v>
      </c>
      <c r="D139" s="337"/>
      <c r="E139" s="338"/>
      <c r="F139" s="77"/>
      <c r="G139" s="50">
        <f>SUMIF(JournalsB!D$14:D$920,TrialBalanceB!M139,JournalsB!J$14:J$920)+SUMIF(JournalsB!E$14:E$920,TrialBalanceB!M139,JournalsB!J$14:J$920)</f>
        <v>0</v>
      </c>
      <c r="H139" s="373"/>
      <c r="I139" s="374">
        <f t="shared" si="12"/>
        <v>0</v>
      </c>
      <c r="J139" s="73"/>
      <c r="K139" s="51">
        <f t="shared" si="16"/>
        <v>0</v>
      </c>
      <c r="M139" s="173" t="str">
        <f t="shared" si="17"/>
        <v>4700/010Interest paid--------------------------------</v>
      </c>
      <c r="N139" s="68"/>
      <c r="P139" s="69"/>
      <c r="Q139" s="54"/>
      <c r="R139" s="30"/>
    </row>
    <row r="140" spans="1:18">
      <c r="A140" s="322"/>
      <c r="B140" s="57" t="s">
        <v>287</v>
      </c>
      <c r="C140" s="364"/>
      <c r="D140" s="337"/>
      <c r="E140" s="338"/>
      <c r="F140" s="77"/>
      <c r="G140" s="50">
        <f>SUMIF(JournalsB!D$14:D$920,TrialBalanceB!M140,JournalsB!J$14:J$920)+SUMIF(JournalsB!E$14:E$920,TrialBalanceB!M140,JournalsB!J$14:J$920)</f>
        <v>0</v>
      </c>
      <c r="H140" s="373"/>
      <c r="I140" s="374">
        <f t="shared" si="12"/>
        <v>0</v>
      </c>
      <c r="J140" s="73"/>
      <c r="K140" s="51">
        <f t="shared" si="16"/>
        <v>0</v>
      </c>
      <c r="M140" s="173" t="str">
        <f t="shared" si="17"/>
        <v>4700/011</v>
      </c>
      <c r="N140" s="68"/>
      <c r="P140" s="69"/>
      <c r="Q140" s="54"/>
      <c r="R140" s="30"/>
    </row>
    <row r="141" spans="1:18">
      <c r="A141" s="322"/>
      <c r="B141" s="57" t="s">
        <v>288</v>
      </c>
      <c r="C141" s="365"/>
      <c r="D141" s="337"/>
      <c r="E141" s="338"/>
      <c r="F141" s="77"/>
      <c r="G141" s="50">
        <f>SUMIF(JournalsB!D$14:D$920,TrialBalanceB!M141,JournalsB!J$14:J$920)+SUMIF(JournalsB!E$14:E$920,TrialBalanceB!M141,JournalsB!J$14:J$920)</f>
        <v>0</v>
      </c>
      <c r="H141" s="373"/>
      <c r="I141" s="374">
        <f t="shared" si="12"/>
        <v>0</v>
      </c>
      <c r="J141" s="73"/>
      <c r="K141" s="51">
        <f t="shared" si="16"/>
        <v>0</v>
      </c>
      <c r="M141" s="173" t="str">
        <f t="shared" si="17"/>
        <v>4700/012</v>
      </c>
      <c r="N141" s="68"/>
      <c r="P141" s="69"/>
      <c r="Q141" s="54"/>
      <c r="R141" s="30"/>
    </row>
    <row r="142" spans="1:18">
      <c r="A142" s="322"/>
      <c r="B142" s="57" t="s">
        <v>289</v>
      </c>
      <c r="C142" s="365"/>
      <c r="D142" s="337"/>
      <c r="E142" s="338"/>
      <c r="F142" s="77"/>
      <c r="G142" s="50">
        <f>SUMIF(JournalsB!D$14:D$920,TrialBalanceB!M142,JournalsB!J$14:J$920)+SUMIF(JournalsB!E$14:E$920,TrialBalanceB!M142,JournalsB!J$14:J$920)</f>
        <v>0</v>
      </c>
      <c r="H142" s="373"/>
      <c r="I142" s="374">
        <f t="shared" si="12"/>
        <v>0</v>
      </c>
      <c r="J142" s="73"/>
      <c r="K142" s="51">
        <f t="shared" si="16"/>
        <v>0</v>
      </c>
      <c r="M142" s="173" t="str">
        <f t="shared" si="17"/>
        <v>4700/013</v>
      </c>
      <c r="N142" s="68"/>
      <c r="P142" s="69"/>
      <c r="Q142" s="54"/>
      <c r="R142" s="30"/>
    </row>
    <row r="143" spans="1:18">
      <c r="A143" s="322"/>
      <c r="B143" s="57" t="s">
        <v>290</v>
      </c>
      <c r="C143" s="365"/>
      <c r="D143" s="337"/>
      <c r="E143" s="338"/>
      <c r="F143" s="77"/>
      <c r="G143" s="50">
        <f>SUMIF(JournalsB!D$14:D$920,TrialBalanceB!M143,JournalsB!J$14:J$920)+SUMIF(JournalsB!E$14:E$920,TrialBalanceB!M143,JournalsB!J$14:J$920)</f>
        <v>0</v>
      </c>
      <c r="H143" s="373"/>
      <c r="I143" s="374">
        <f t="shared" si="12"/>
        <v>0</v>
      </c>
      <c r="J143" s="73"/>
      <c r="K143" s="51">
        <f t="shared" si="16"/>
        <v>0</v>
      </c>
      <c r="M143" s="173" t="str">
        <f t="shared" si="17"/>
        <v>4700/014</v>
      </c>
      <c r="N143" s="68"/>
      <c r="P143" s="69"/>
      <c r="Q143" s="54"/>
      <c r="R143" s="30"/>
    </row>
    <row r="144" spans="1:18">
      <c r="A144" s="322"/>
      <c r="B144" s="57" t="s">
        <v>435</v>
      </c>
      <c r="C144" s="365"/>
      <c r="D144" s="337"/>
      <c r="E144" s="338"/>
      <c r="F144" s="77"/>
      <c r="G144" s="50">
        <f>SUMIF(JournalsB!D$14:D$920,TrialBalanceB!M144,JournalsB!J$14:J$920)+SUMIF(JournalsB!E$14:E$920,TrialBalanceB!M144,JournalsB!J$14:J$920)</f>
        <v>0</v>
      </c>
      <c r="H144" s="373"/>
      <c r="I144" s="374">
        <f t="shared" si="12"/>
        <v>0</v>
      </c>
      <c r="J144" s="73"/>
      <c r="K144" s="51">
        <f t="shared" si="16"/>
        <v>0</v>
      </c>
      <c r="M144" s="173" t="str">
        <f t="shared" si="17"/>
        <v>4700/015</v>
      </c>
      <c r="N144" s="68"/>
      <c r="P144" s="69"/>
      <c r="Q144" s="54"/>
      <c r="R144" s="30"/>
    </row>
    <row r="145" spans="1:18">
      <c r="A145" s="322"/>
      <c r="B145" s="57" t="s">
        <v>441</v>
      </c>
      <c r="C145" s="365"/>
      <c r="D145" s="337"/>
      <c r="E145" s="338"/>
      <c r="F145" s="77"/>
      <c r="G145" s="50">
        <f>SUMIF(JournalsB!D$14:D$920,TrialBalanceB!M145,JournalsB!J$14:J$920)+SUMIF(JournalsB!E$14:E$920,TrialBalanceB!M145,JournalsB!J$14:J$920)</f>
        <v>0</v>
      </c>
      <c r="H145" s="373"/>
      <c r="I145" s="374">
        <f t="shared" si="12"/>
        <v>0</v>
      </c>
      <c r="J145" s="73"/>
      <c r="K145" s="51">
        <f t="shared" si="16"/>
        <v>0</v>
      </c>
      <c r="M145" s="173" t="str">
        <f t="shared" si="17"/>
        <v>4700/016</v>
      </c>
      <c r="N145" s="68"/>
      <c r="P145" s="69"/>
      <c r="Q145" s="54"/>
      <c r="R145" s="30"/>
    </row>
    <row r="146" spans="1:18">
      <c r="A146" s="322"/>
      <c r="B146" s="99" t="s">
        <v>487</v>
      </c>
      <c r="C146" s="365"/>
      <c r="D146" s="337"/>
      <c r="E146" s="338"/>
      <c r="F146" s="77"/>
      <c r="G146" s="50">
        <f>SUMIF(JournalsB!D$14:D$920,TrialBalanceB!M146,JournalsB!J$14:J$920)+SUMIF(JournalsB!E$14:E$920,TrialBalanceB!M146,JournalsB!J$14:J$920)</f>
        <v>0</v>
      </c>
      <c r="H146" s="373"/>
      <c r="I146" s="374">
        <f t="shared" ref="I146:I148" si="21">ROUND(D146-E146+G146+F146,0)</f>
        <v>0</v>
      </c>
      <c r="J146" s="73"/>
      <c r="K146" s="51">
        <f t="shared" ref="K146:K148" si="22">ROUND(SUM(A146),0)</f>
        <v>0</v>
      </c>
      <c r="M146" s="173" t="str">
        <f t="shared" ref="M146:M148" si="23">CONCATENATE(B146,C146)</f>
        <v>4700/017</v>
      </c>
      <c r="N146" s="68"/>
      <c r="P146" s="69"/>
      <c r="Q146" s="54"/>
      <c r="R146" s="30"/>
    </row>
    <row r="147" spans="1:18">
      <c r="A147" s="322"/>
      <c r="B147" s="99" t="s">
        <v>574</v>
      </c>
      <c r="C147" s="365"/>
      <c r="D147" s="337"/>
      <c r="E147" s="338"/>
      <c r="F147" s="77"/>
      <c r="G147" s="50">
        <f>SUMIF(JournalsB!D$14:D$920,TrialBalanceB!M147,JournalsB!J$14:J$920)+SUMIF(JournalsB!E$14:E$920,TrialBalanceB!M147,JournalsB!J$14:J$920)</f>
        <v>0</v>
      </c>
      <c r="H147" s="373"/>
      <c r="I147" s="374">
        <f t="shared" si="21"/>
        <v>0</v>
      </c>
      <c r="J147" s="73"/>
      <c r="K147" s="51">
        <f t="shared" si="22"/>
        <v>0</v>
      </c>
      <c r="M147" s="173" t="str">
        <f t="shared" si="23"/>
        <v>4700/018</v>
      </c>
      <c r="N147" s="68"/>
      <c r="P147" s="69"/>
      <c r="Q147" s="54"/>
      <c r="R147" s="30"/>
    </row>
    <row r="148" spans="1:18">
      <c r="A148" s="322"/>
      <c r="B148" s="99" t="s">
        <v>575</v>
      </c>
      <c r="C148" s="365"/>
      <c r="D148" s="337"/>
      <c r="E148" s="338"/>
      <c r="F148" s="77"/>
      <c r="G148" s="50">
        <f>SUMIF(JournalsB!D$14:D$920,TrialBalanceB!M148,JournalsB!J$14:J$920)+SUMIF(JournalsB!E$14:E$920,TrialBalanceB!M148,JournalsB!J$14:J$920)</f>
        <v>0</v>
      </c>
      <c r="H148" s="373"/>
      <c r="I148" s="374">
        <f t="shared" si="21"/>
        <v>0</v>
      </c>
      <c r="J148" s="73"/>
      <c r="K148" s="51">
        <f t="shared" si="22"/>
        <v>0</v>
      </c>
      <c r="M148" s="173" t="str">
        <f t="shared" si="23"/>
        <v>4700/019</v>
      </c>
      <c r="N148" s="68"/>
      <c r="P148" s="69"/>
      <c r="Q148" s="54"/>
      <c r="R148" s="30"/>
    </row>
    <row r="149" spans="1:18">
      <c r="A149" s="322"/>
      <c r="B149" s="99" t="s">
        <v>291</v>
      </c>
      <c r="C149" s="365"/>
      <c r="D149" s="337"/>
      <c r="E149" s="338"/>
      <c r="F149" s="77"/>
      <c r="G149" s="50">
        <f>SUMIF(JournalsB!D$14:D$920,TrialBalanceB!M149,JournalsB!J$14:J$920)+SUMIF(JournalsB!E$14:E$920,TrialBalanceB!M149,JournalsB!J$14:J$920)</f>
        <v>0</v>
      </c>
      <c r="H149" s="373"/>
      <c r="I149" s="374">
        <f t="shared" si="12"/>
        <v>0</v>
      </c>
      <c r="J149" s="73"/>
      <c r="K149" s="51">
        <f t="shared" si="16"/>
        <v>0</v>
      </c>
      <c r="M149" s="173" t="str">
        <f t="shared" si="17"/>
        <v>4700/020</v>
      </c>
      <c r="N149" s="68"/>
      <c r="P149" s="69"/>
      <c r="Q149" s="54"/>
      <c r="R149" s="30"/>
    </row>
    <row r="150" spans="1:18">
      <c r="A150" s="322"/>
      <c r="B150" s="99" t="s">
        <v>576</v>
      </c>
      <c r="C150" s="324" t="str">
        <f>CONCATENATE("Finance leases - ",Criteria!H15)</f>
        <v>Finance leases - Surf Shop</v>
      </c>
      <c r="D150" s="337"/>
      <c r="E150" s="338"/>
      <c r="F150" s="77"/>
      <c r="G150" s="50">
        <f>SUMIF(JournalsB!D$14:D$920,TrialBalanceB!M150,JournalsB!J$14:J$920)+SUMIF(JournalsB!E$14:E$920,TrialBalanceB!M150,JournalsB!J$14:J$920)</f>
        <v>0</v>
      </c>
      <c r="H150" s="373"/>
      <c r="I150" s="374">
        <f t="shared" si="12"/>
        <v>0</v>
      </c>
      <c r="J150" s="73"/>
      <c r="K150" s="51">
        <f>ROUND(SUM(A150),0)</f>
        <v>0</v>
      </c>
      <c r="M150" s="173" t="str">
        <f t="shared" si="17"/>
        <v>4700/021Finance leases - Surf Shop</v>
      </c>
      <c r="N150" s="68"/>
      <c r="P150" s="69"/>
      <c r="Q150" s="54"/>
      <c r="R150" s="30"/>
    </row>
    <row r="151" spans="1:18">
      <c r="A151" s="322"/>
      <c r="B151" s="57" t="s">
        <v>220</v>
      </c>
      <c r="C151" s="324"/>
      <c r="D151" s="369"/>
      <c r="E151" s="363"/>
      <c r="F151" s="77"/>
      <c r="G151" s="50"/>
      <c r="H151" s="373"/>
      <c r="I151" s="374">
        <f t="shared" si="12"/>
        <v>0</v>
      </c>
      <c r="J151" s="73"/>
      <c r="K151" s="51">
        <f t="shared" si="16"/>
        <v>0</v>
      </c>
      <c r="M151" s="173" t="str">
        <f t="shared" si="17"/>
        <v/>
      </c>
      <c r="N151" s="68"/>
      <c r="P151" s="69"/>
      <c r="Q151" s="54"/>
      <c r="R151" s="30"/>
    </row>
    <row r="152" spans="1:18">
      <c r="A152" s="322"/>
      <c r="B152" s="57" t="s">
        <v>220</v>
      </c>
      <c r="C152" s="327" t="str">
        <f>CONCATENATE("CUMMULATIVE (PROFIT)/LOSS ",K1)</f>
        <v>CUMMULATIVE (PROFIT)/LOSS 2025</v>
      </c>
      <c r="D152" s="369"/>
      <c r="E152" s="363"/>
      <c r="F152" s="77">
        <f>SUM(K5:K150)+K152</f>
        <v>0</v>
      </c>
      <c r="G152" s="50"/>
      <c r="H152" s="373"/>
      <c r="I152" s="375">
        <f>F152</f>
        <v>0</v>
      </c>
      <c r="J152" s="73"/>
      <c r="K152" s="51">
        <f>ROUND(SUM(A152),0)</f>
        <v>0</v>
      </c>
      <c r="M152" s="173" t="str">
        <f t="shared" si="17"/>
        <v>CUMMULATIVE (PROFIT)/LOSS 2025</v>
      </c>
      <c r="N152" s="68"/>
      <c r="P152" s="69"/>
      <c r="Q152" s="54"/>
      <c r="R152" s="30"/>
    </row>
    <row r="153" spans="1:18">
      <c r="A153" s="322"/>
      <c r="B153" s="57" t="s">
        <v>220</v>
      </c>
      <c r="C153" s="324"/>
      <c r="D153" s="369"/>
      <c r="E153" s="363"/>
      <c r="F153" s="77"/>
      <c r="G153" s="50"/>
      <c r="H153" s="373"/>
      <c r="I153" s="374">
        <f t="shared" si="12"/>
        <v>0</v>
      </c>
      <c r="J153" s="73"/>
      <c r="K153" s="51">
        <f t="shared" si="16"/>
        <v>0</v>
      </c>
      <c r="M153" s="173" t="str">
        <f t="shared" si="17"/>
        <v/>
      </c>
      <c r="N153" s="68"/>
      <c r="P153" s="69"/>
      <c r="Q153" s="54"/>
      <c r="R153" s="30"/>
    </row>
    <row r="154" spans="1:18">
      <c r="A154" s="322"/>
      <c r="B154" s="99" t="s">
        <v>562</v>
      </c>
      <c r="C154" s="329" t="s">
        <v>685</v>
      </c>
      <c r="D154" s="357"/>
      <c r="E154" s="363"/>
      <c r="F154" s="77"/>
      <c r="G154" s="50">
        <f>SUMIF(JournalsB!D$14:D$920,TrialBalanceB!M154,JournalsB!J$14:J$920)+SUMIF(JournalsB!E$14:E$920,TrialBalanceB!M154,JournalsB!J$14:J$920)</f>
        <v>0</v>
      </c>
      <c r="H154" s="373"/>
      <c r="I154" s="374">
        <f t="shared" ref="I154:I162" si="24">ROUND(D154-E154+G154+F154,0)</f>
        <v>0</v>
      </c>
      <c r="J154" s="73"/>
      <c r="K154" s="51">
        <f t="shared" ref="K154:K162" si="25">ROUND(SUM(A154),0)</f>
        <v>0</v>
      </c>
      <c r="M154" s="173" t="str">
        <f t="shared" ref="M154:M162" si="26">CONCATENATE(B154,C154)</f>
        <v>5420/000PARTNERS CAPITAL ACCOUNTS</v>
      </c>
      <c r="N154" s="68"/>
      <c r="P154" s="69"/>
      <c r="Q154" s="54"/>
      <c r="R154" s="30"/>
    </row>
    <row r="155" spans="1:18">
      <c r="A155" s="322"/>
      <c r="B155" s="99" t="s">
        <v>563</v>
      </c>
      <c r="C155" s="325" t="str">
        <f>TrialBalance!C155</f>
        <v>A Individual - balance b/fwd</v>
      </c>
      <c r="D155" s="363"/>
      <c r="E155" s="363"/>
      <c r="F155" s="77">
        <f>SUM(K155:K156)</f>
        <v>0</v>
      </c>
      <c r="G155" s="50">
        <f>SUMIF(JournalsB!D$14:D$920,TrialBalanceB!M155,JournalsB!J$14:J$920)+SUMIF(JournalsB!E$14:E$920,TrialBalanceB!M155,JournalsB!J$14:J$920)</f>
        <v>0</v>
      </c>
      <c r="H155" s="373"/>
      <c r="I155" s="374">
        <f t="shared" si="24"/>
        <v>0</v>
      </c>
      <c r="J155" s="73"/>
      <c r="K155" s="51">
        <f t="shared" si="25"/>
        <v>0</v>
      </c>
      <c r="M155" s="173" t="str">
        <f t="shared" si="26"/>
        <v>5420/010A Individual - balance b/fwd</v>
      </c>
      <c r="N155" s="68"/>
      <c r="P155" s="69"/>
      <c r="Q155" s="54"/>
      <c r="R155" s="30"/>
    </row>
    <row r="156" spans="1:18">
      <c r="A156" s="322"/>
      <c r="B156" s="99" t="s">
        <v>564</v>
      </c>
      <c r="C156" s="325" t="str">
        <f>TrialBalance!C156</f>
        <v>A Individual - Profits distributed</v>
      </c>
      <c r="D156" s="363"/>
      <c r="E156" s="363"/>
      <c r="F156" s="77"/>
      <c r="G156" s="50">
        <f>SUMIF(JournalsB!D$14:D$920,TrialBalanceB!M156,JournalsB!J$14:J$920)+SUMIF(JournalsB!E$14:E$920,TrialBalanceB!M156,JournalsB!J$14:J$920)</f>
        <v>0</v>
      </c>
      <c r="H156" s="373"/>
      <c r="I156" s="374">
        <f t="shared" si="24"/>
        <v>0</v>
      </c>
      <c r="J156" s="73"/>
      <c r="K156" s="51">
        <f t="shared" si="25"/>
        <v>0</v>
      </c>
      <c r="M156" s="173" t="str">
        <f t="shared" si="26"/>
        <v>5420/012A Individual - Profits distributed</v>
      </c>
      <c r="N156" s="68"/>
      <c r="P156" s="69"/>
      <c r="Q156" s="54"/>
      <c r="R156" s="30"/>
    </row>
    <row r="157" spans="1:18">
      <c r="A157" s="322"/>
      <c r="B157" s="99" t="s">
        <v>565</v>
      </c>
      <c r="C157" s="325" t="str">
        <f>TrialBalance!C157</f>
        <v>B Individual - balance b/fwd</v>
      </c>
      <c r="D157" s="363"/>
      <c r="E157" s="363"/>
      <c r="F157" s="77">
        <f>SUM(K157:K158)</f>
        <v>0</v>
      </c>
      <c r="G157" s="50">
        <f>SUMIF(JournalsB!D$14:D$920,TrialBalanceB!M157,JournalsB!J$14:J$920)+SUMIF(JournalsB!E$14:E$920,TrialBalanceB!M157,JournalsB!J$14:J$920)</f>
        <v>0</v>
      </c>
      <c r="H157" s="373"/>
      <c r="I157" s="374">
        <f t="shared" si="24"/>
        <v>0</v>
      </c>
      <c r="J157" s="73"/>
      <c r="K157" s="51">
        <f t="shared" si="25"/>
        <v>0</v>
      </c>
      <c r="M157" s="173" t="str">
        <f t="shared" si="26"/>
        <v>5420/020B Individual - balance b/fwd</v>
      </c>
      <c r="N157" s="68"/>
      <c r="P157" s="69"/>
      <c r="Q157" s="54"/>
      <c r="R157" s="30"/>
    </row>
    <row r="158" spans="1:18">
      <c r="A158" s="322"/>
      <c r="B158" s="99" t="s">
        <v>566</v>
      </c>
      <c r="C158" s="325" t="str">
        <f>TrialBalance!C158</f>
        <v>B Individual - Profits distributed</v>
      </c>
      <c r="D158" s="363"/>
      <c r="E158" s="363"/>
      <c r="F158" s="77"/>
      <c r="G158" s="50">
        <f>SUMIF(JournalsB!D$14:D$920,TrialBalanceB!M158,JournalsB!J$14:J$920)+SUMIF(JournalsB!E$14:E$920,TrialBalanceB!M158,JournalsB!J$14:J$920)</f>
        <v>0</v>
      </c>
      <c r="H158" s="373"/>
      <c r="I158" s="374">
        <f t="shared" si="24"/>
        <v>0</v>
      </c>
      <c r="J158" s="73"/>
      <c r="K158" s="51">
        <f t="shared" si="25"/>
        <v>0</v>
      </c>
      <c r="M158" s="173" t="str">
        <f t="shared" si="26"/>
        <v>5420/022B Individual - Profits distributed</v>
      </c>
      <c r="N158" s="68"/>
      <c r="P158" s="69"/>
      <c r="Q158" s="54"/>
      <c r="R158" s="30"/>
    </row>
    <row r="159" spans="1:18">
      <c r="A159" s="322"/>
      <c r="B159" s="99" t="s">
        <v>567</v>
      </c>
      <c r="C159" s="325" t="str">
        <f>TrialBalance!C159</f>
        <v>C Individual - balance b/fwd</v>
      </c>
      <c r="D159" s="363"/>
      <c r="E159" s="363"/>
      <c r="F159" s="77">
        <f>SUM(K159:K160)</f>
        <v>0</v>
      </c>
      <c r="G159" s="50">
        <f>SUMIF(JournalsB!D$14:D$920,TrialBalanceB!M159,JournalsB!J$14:J$920)+SUMIF(JournalsB!E$14:E$920,TrialBalanceB!M159,JournalsB!J$14:J$920)</f>
        <v>0</v>
      </c>
      <c r="H159" s="373"/>
      <c r="I159" s="374">
        <f t="shared" si="24"/>
        <v>0</v>
      </c>
      <c r="J159" s="73"/>
      <c r="K159" s="51">
        <f t="shared" si="25"/>
        <v>0</v>
      </c>
      <c r="M159" s="173" t="str">
        <f t="shared" si="26"/>
        <v>5420/030C Individual - balance b/fwd</v>
      </c>
      <c r="N159" s="68"/>
      <c r="P159" s="69"/>
      <c r="Q159" s="54"/>
      <c r="R159" s="30"/>
    </row>
    <row r="160" spans="1:18">
      <c r="A160" s="322"/>
      <c r="B160" s="99" t="s">
        <v>568</v>
      </c>
      <c r="C160" s="325" t="str">
        <f>TrialBalance!C160</f>
        <v>C Individual - Profits distributed</v>
      </c>
      <c r="D160" s="363"/>
      <c r="E160" s="363"/>
      <c r="F160" s="77"/>
      <c r="G160" s="50">
        <f>SUMIF(JournalsB!D$14:D$920,TrialBalanceB!M160,JournalsB!J$14:J$920)+SUMIF(JournalsB!E$14:E$920,TrialBalanceB!M160,JournalsB!J$14:J$920)</f>
        <v>0</v>
      </c>
      <c r="H160" s="373"/>
      <c r="I160" s="374">
        <f t="shared" si="24"/>
        <v>0</v>
      </c>
      <c r="J160" s="73"/>
      <c r="K160" s="51">
        <f t="shared" si="25"/>
        <v>0</v>
      </c>
      <c r="M160" s="173" t="str">
        <f t="shared" si="26"/>
        <v>5420/032C Individual - Profits distributed</v>
      </c>
      <c r="N160" s="68"/>
      <c r="P160" s="69"/>
      <c r="Q160" s="54"/>
      <c r="R160" s="30"/>
    </row>
    <row r="161" spans="1:18">
      <c r="A161" s="322"/>
      <c r="B161" s="99" t="s">
        <v>569</v>
      </c>
      <c r="C161" s="325" t="str">
        <f>TrialBalance!C161</f>
        <v>D Individual - balance b/fwd</v>
      </c>
      <c r="D161" s="363"/>
      <c r="E161" s="363"/>
      <c r="F161" s="77">
        <f>SUM(K161:K162)</f>
        <v>0</v>
      </c>
      <c r="G161" s="50">
        <f>SUMIF(JournalsB!D$14:D$920,TrialBalanceB!M161,JournalsB!J$14:J$920)+SUMIF(JournalsB!E$14:E$920,TrialBalanceB!M161,JournalsB!J$14:J$920)</f>
        <v>0</v>
      </c>
      <c r="H161" s="373"/>
      <c r="I161" s="374">
        <f t="shared" si="24"/>
        <v>0</v>
      </c>
      <c r="J161" s="73"/>
      <c r="K161" s="51">
        <f t="shared" si="25"/>
        <v>0</v>
      </c>
      <c r="M161" s="173" t="str">
        <f t="shared" si="26"/>
        <v>5420/040D Individual - balance b/fwd</v>
      </c>
      <c r="N161" s="68"/>
      <c r="P161" s="69"/>
      <c r="Q161" s="54"/>
      <c r="R161" s="30"/>
    </row>
    <row r="162" spans="1:18">
      <c r="A162" s="322"/>
      <c r="B162" s="99" t="s">
        <v>570</v>
      </c>
      <c r="C162" s="325" t="str">
        <f>TrialBalance!C162</f>
        <v>D Individual - Profits distributed</v>
      </c>
      <c r="D162" s="363"/>
      <c r="E162" s="363"/>
      <c r="F162" s="77"/>
      <c r="G162" s="50">
        <f>SUMIF(JournalsB!D$14:D$920,TrialBalanceB!M162,JournalsB!J$14:J$920)+SUMIF(JournalsB!E$14:E$920,TrialBalanceB!M162,JournalsB!J$14:J$920)</f>
        <v>0</v>
      </c>
      <c r="H162" s="373"/>
      <c r="I162" s="374">
        <f t="shared" si="24"/>
        <v>0</v>
      </c>
      <c r="J162" s="73"/>
      <c r="K162" s="51">
        <f t="shared" si="25"/>
        <v>0</v>
      </c>
      <c r="M162" s="173" t="str">
        <f t="shared" si="26"/>
        <v>5420/042D Individual - Profits distributed</v>
      </c>
      <c r="N162" s="68"/>
      <c r="P162" s="69"/>
      <c r="Q162" s="54"/>
      <c r="R162" s="30"/>
    </row>
    <row r="163" spans="1:18">
      <c r="A163" s="322"/>
      <c r="B163" s="57" t="s">
        <v>127</v>
      </c>
      <c r="C163" s="326" t="s">
        <v>128</v>
      </c>
      <c r="D163" s="370"/>
      <c r="E163" s="363"/>
      <c r="F163" s="77"/>
      <c r="G163" s="50">
        <f>SUMIF(JournalsB!D$14:D$920,TrialBalanceB!M163,JournalsB!J$14:J$920)+SUMIF(JournalsB!E$14:E$920,TrialBalanceB!M163,JournalsB!J$14:J$920)</f>
        <v>0</v>
      </c>
      <c r="H163" s="373"/>
      <c r="I163" s="374">
        <f t="shared" ref="I163:I200" si="27">ROUND(D163-E163+G163+F163,0)</f>
        <v>0</v>
      </c>
      <c r="J163" s="73"/>
      <c r="K163" s="51">
        <f t="shared" si="16"/>
        <v>0</v>
      </c>
      <c r="M163" s="173" t="str">
        <f t="shared" si="17"/>
        <v>5500/000LONG TERM  INTEREST LIABILITIES</v>
      </c>
      <c r="N163" s="68"/>
      <c r="P163" s="69"/>
      <c r="Q163" s="54"/>
      <c r="R163" s="30"/>
    </row>
    <row r="164" spans="1:18">
      <c r="A164" s="322"/>
      <c r="B164" s="57" t="s">
        <v>129</v>
      </c>
      <c r="C164" s="364">
        <f>TrialBalance!C164</f>
        <v>0</v>
      </c>
      <c r="D164" s="363"/>
      <c r="E164" s="363"/>
      <c r="F164" s="77">
        <f>K164</f>
        <v>0</v>
      </c>
      <c r="G164" s="50">
        <f>SUMIF(JournalsB!D$14:D$920,TrialBalanceB!M164,JournalsB!J$14:J$920)+SUMIF(JournalsB!E$14:E$920,TrialBalanceB!M164,JournalsB!J$14:J$920)</f>
        <v>0</v>
      </c>
      <c r="H164" s="373"/>
      <c r="I164" s="374">
        <f t="shared" si="27"/>
        <v>0</v>
      </c>
      <c r="J164" s="73"/>
      <c r="K164" s="51">
        <f t="shared" si="16"/>
        <v>0</v>
      </c>
      <c r="M164" s="173" t="str">
        <f t="shared" si="17"/>
        <v>5500/0010</v>
      </c>
      <c r="N164" s="68"/>
      <c r="P164" s="69"/>
      <c r="Q164" s="54"/>
      <c r="R164" s="30"/>
    </row>
    <row r="165" spans="1:18">
      <c r="A165" s="322"/>
      <c r="B165" s="57" t="s">
        <v>130</v>
      </c>
      <c r="C165" s="364">
        <f>TrialBalance!C165</f>
        <v>0</v>
      </c>
      <c r="D165" s="363"/>
      <c r="E165" s="363"/>
      <c r="F165" s="77">
        <f>K165</f>
        <v>0</v>
      </c>
      <c r="G165" s="50">
        <f>SUMIF(JournalsB!D$14:D$920,TrialBalanceB!M165,JournalsB!J$14:J$920)+SUMIF(JournalsB!E$14:E$920,TrialBalanceB!M165,JournalsB!J$14:J$920)</f>
        <v>0</v>
      </c>
      <c r="H165" s="373"/>
      <c r="I165" s="374">
        <f t="shared" si="27"/>
        <v>0</v>
      </c>
      <c r="J165" s="73"/>
      <c r="K165" s="51">
        <f t="shared" si="16"/>
        <v>0</v>
      </c>
      <c r="M165" s="173" t="str">
        <f t="shared" si="17"/>
        <v>5500/0020</v>
      </c>
      <c r="N165" s="68"/>
      <c r="P165" s="69"/>
      <c r="Q165" s="54"/>
      <c r="R165" s="30"/>
    </row>
    <row r="166" spans="1:18">
      <c r="A166" s="322"/>
      <c r="B166" s="57" t="s">
        <v>131</v>
      </c>
      <c r="C166" s="364">
        <f>TrialBalance!C166</f>
        <v>0</v>
      </c>
      <c r="D166" s="371"/>
      <c r="E166" s="363"/>
      <c r="F166" s="77">
        <f>K166</f>
        <v>0</v>
      </c>
      <c r="G166" s="50">
        <f>SUMIF(JournalsB!D$14:D$920,TrialBalanceB!M166,JournalsB!J$14:J$920)+SUMIF(JournalsB!E$14:E$920,TrialBalanceB!M166,JournalsB!J$14:J$920)</f>
        <v>0</v>
      </c>
      <c r="H166" s="373"/>
      <c r="I166" s="374">
        <f t="shared" si="27"/>
        <v>0</v>
      </c>
      <c r="J166" s="73"/>
      <c r="K166" s="51">
        <f t="shared" si="16"/>
        <v>0</v>
      </c>
      <c r="M166" s="173" t="str">
        <f t="shared" si="17"/>
        <v>5500/0030</v>
      </c>
      <c r="N166" s="68"/>
      <c r="P166" s="69"/>
      <c r="Q166" s="54"/>
      <c r="R166" s="30"/>
    </row>
    <row r="167" spans="1:18">
      <c r="A167" s="322"/>
      <c r="B167" s="57" t="s">
        <v>132</v>
      </c>
      <c r="C167" s="364">
        <f>TrialBalance!C167</f>
        <v>0</v>
      </c>
      <c r="D167" s="369"/>
      <c r="E167" s="363"/>
      <c r="F167" s="77">
        <f>K167</f>
        <v>0</v>
      </c>
      <c r="G167" s="50">
        <f>SUMIF(JournalsB!D$14:D$920,TrialBalanceB!M167,JournalsB!J$14:J$920)+SUMIF(JournalsB!E$14:E$920,TrialBalanceB!M167,JournalsB!J$14:J$920)</f>
        <v>0</v>
      </c>
      <c r="H167" s="373"/>
      <c r="I167" s="374">
        <f t="shared" si="27"/>
        <v>0</v>
      </c>
      <c r="J167" s="73"/>
      <c r="K167" s="51">
        <f t="shared" si="16"/>
        <v>0</v>
      </c>
      <c r="M167" s="173" t="str">
        <f t="shared" si="17"/>
        <v>5500/0040</v>
      </c>
      <c r="N167" s="68"/>
      <c r="P167" s="69"/>
      <c r="Q167" s="54"/>
      <c r="R167" s="30"/>
    </row>
    <row r="168" spans="1:18">
      <c r="A168" s="322"/>
      <c r="B168" s="57" t="s">
        <v>133</v>
      </c>
      <c r="C168" s="364">
        <f>TrialBalance!C168</f>
        <v>0</v>
      </c>
      <c r="D168" s="369"/>
      <c r="E168" s="363"/>
      <c r="F168" s="77">
        <f>K168</f>
        <v>0</v>
      </c>
      <c r="G168" s="50">
        <f>SUMIF(JournalsB!D$14:D$920,TrialBalanceB!M168,JournalsB!J$14:J$920)+SUMIF(JournalsB!E$14:E$920,TrialBalanceB!M168,JournalsB!J$14:J$920)</f>
        <v>0</v>
      </c>
      <c r="H168" s="373"/>
      <c r="I168" s="374">
        <f t="shared" si="27"/>
        <v>0</v>
      </c>
      <c r="J168" s="73"/>
      <c r="K168" s="51">
        <f t="shared" si="16"/>
        <v>0</v>
      </c>
      <c r="M168" s="173" t="str">
        <f t="shared" si="17"/>
        <v>5500/0050</v>
      </c>
      <c r="N168" s="68"/>
      <c r="P168" s="69"/>
      <c r="Q168" s="54"/>
      <c r="R168" s="30"/>
    </row>
    <row r="169" spans="1:18">
      <c r="A169" s="322"/>
      <c r="B169" s="99" t="s">
        <v>519</v>
      </c>
      <c r="C169" s="364">
        <f>TrialBalance!C169</f>
        <v>0</v>
      </c>
      <c r="D169" s="369"/>
      <c r="E169" s="363"/>
      <c r="F169" s="77">
        <f t="shared" ref="F169:F194" si="28">K169</f>
        <v>0</v>
      </c>
      <c r="G169" s="50">
        <f>SUMIF(JournalsB!D$14:D$920,TrialBalanceB!M169,JournalsB!J$14:J$920)+SUMIF(JournalsB!E$14:E$920,TrialBalanceB!M169,JournalsB!J$14:J$920)</f>
        <v>0</v>
      </c>
      <c r="H169" s="373"/>
      <c r="I169" s="374">
        <f t="shared" si="27"/>
        <v>0</v>
      </c>
      <c r="J169" s="73"/>
      <c r="K169" s="51">
        <f t="shared" si="16"/>
        <v>0</v>
      </c>
      <c r="M169" s="173" t="str">
        <f t="shared" si="17"/>
        <v>5500/0060</v>
      </c>
      <c r="N169" s="68"/>
      <c r="P169" s="69"/>
      <c r="Q169" s="54"/>
      <c r="R169" s="30"/>
    </row>
    <row r="170" spans="1:18">
      <c r="A170" s="322"/>
      <c r="B170" s="99" t="s">
        <v>520</v>
      </c>
      <c r="C170" s="364">
        <f>TrialBalance!C170</f>
        <v>0</v>
      </c>
      <c r="D170" s="369"/>
      <c r="E170" s="363"/>
      <c r="F170" s="77">
        <f t="shared" si="28"/>
        <v>0</v>
      </c>
      <c r="G170" s="50">
        <f>SUMIF(JournalsB!D$14:D$920,TrialBalanceB!M170,JournalsB!J$14:J$920)+SUMIF(JournalsB!E$14:E$920,TrialBalanceB!M170,JournalsB!J$14:J$920)</f>
        <v>0</v>
      </c>
      <c r="H170" s="373"/>
      <c r="I170" s="374">
        <f t="shared" si="27"/>
        <v>0</v>
      </c>
      <c r="J170" s="73"/>
      <c r="K170" s="51">
        <f t="shared" si="16"/>
        <v>0</v>
      </c>
      <c r="M170" s="173" t="str">
        <f t="shared" si="17"/>
        <v>5500/0070</v>
      </c>
      <c r="N170" s="68"/>
      <c r="P170" s="69"/>
      <c r="Q170" s="54"/>
      <c r="R170" s="30"/>
    </row>
    <row r="171" spans="1:18">
      <c r="A171" s="322"/>
      <c r="B171" s="99" t="s">
        <v>521</v>
      </c>
      <c r="C171" s="364">
        <f>TrialBalance!C171</f>
        <v>0</v>
      </c>
      <c r="D171" s="369"/>
      <c r="E171" s="363"/>
      <c r="F171" s="77">
        <f t="shared" si="28"/>
        <v>0</v>
      </c>
      <c r="G171" s="50">
        <f>SUMIF(JournalsB!D$14:D$920,TrialBalanceB!M171,JournalsB!J$14:J$920)+SUMIF(JournalsB!E$14:E$920,TrialBalanceB!M171,JournalsB!J$14:J$920)</f>
        <v>0</v>
      </c>
      <c r="H171" s="373"/>
      <c r="I171" s="374">
        <f t="shared" si="27"/>
        <v>0</v>
      </c>
      <c r="J171" s="73"/>
      <c r="K171" s="51">
        <f t="shared" si="16"/>
        <v>0</v>
      </c>
      <c r="M171" s="173" t="str">
        <f t="shared" si="17"/>
        <v>5500/0080</v>
      </c>
      <c r="N171" s="68"/>
      <c r="P171" s="69"/>
      <c r="Q171" s="54"/>
      <c r="R171" s="30"/>
    </row>
    <row r="172" spans="1:18">
      <c r="A172" s="322"/>
      <c r="B172" s="99" t="s">
        <v>522</v>
      </c>
      <c r="C172" s="364">
        <f>TrialBalance!C172</f>
        <v>0</v>
      </c>
      <c r="D172" s="369"/>
      <c r="E172" s="363"/>
      <c r="F172" s="77">
        <f t="shared" si="28"/>
        <v>0</v>
      </c>
      <c r="G172" s="50">
        <f>SUMIF(JournalsB!D$14:D$920,TrialBalanceB!M172,JournalsB!J$14:J$920)+SUMIF(JournalsB!E$14:E$920,TrialBalanceB!M172,JournalsB!J$14:J$920)</f>
        <v>0</v>
      </c>
      <c r="H172" s="373"/>
      <c r="I172" s="374">
        <f t="shared" si="27"/>
        <v>0</v>
      </c>
      <c r="J172" s="73"/>
      <c r="K172" s="51">
        <f t="shared" si="16"/>
        <v>0</v>
      </c>
      <c r="M172" s="173" t="str">
        <f t="shared" si="17"/>
        <v>5500/0090</v>
      </c>
      <c r="N172" s="68"/>
      <c r="P172" s="69"/>
      <c r="Q172" s="54"/>
      <c r="R172" s="30"/>
    </row>
    <row r="173" spans="1:18">
      <c r="A173" s="322"/>
      <c r="B173" s="99" t="s">
        <v>523</v>
      </c>
      <c r="C173" s="364">
        <f>TrialBalance!C173</f>
        <v>0</v>
      </c>
      <c r="D173" s="369"/>
      <c r="E173" s="363"/>
      <c r="F173" s="77">
        <f t="shared" si="28"/>
        <v>0</v>
      </c>
      <c r="G173" s="50">
        <f>SUMIF(JournalsB!D$14:D$920,TrialBalanceB!M173,JournalsB!J$14:J$920)+SUMIF(JournalsB!E$14:E$920,TrialBalanceB!M173,JournalsB!J$14:J$920)</f>
        <v>0</v>
      </c>
      <c r="H173" s="373"/>
      <c r="I173" s="374">
        <f t="shared" si="27"/>
        <v>0</v>
      </c>
      <c r="J173" s="73"/>
      <c r="K173" s="51">
        <f t="shared" si="16"/>
        <v>0</v>
      </c>
      <c r="M173" s="173" t="str">
        <f t="shared" si="17"/>
        <v>5500/0100</v>
      </c>
      <c r="N173" s="68"/>
      <c r="P173" s="69"/>
      <c r="Q173" s="54"/>
      <c r="R173" s="30"/>
    </row>
    <row r="174" spans="1:18">
      <c r="A174" s="322"/>
      <c r="B174" s="99" t="s">
        <v>524</v>
      </c>
      <c r="C174" s="364">
        <f>TrialBalance!C174</f>
        <v>0</v>
      </c>
      <c r="D174" s="369"/>
      <c r="E174" s="363"/>
      <c r="F174" s="77">
        <f t="shared" si="28"/>
        <v>0</v>
      </c>
      <c r="G174" s="50">
        <f>SUMIF(JournalsB!D$14:D$920,TrialBalanceB!M174,JournalsB!J$14:J$920)+SUMIF(JournalsB!E$14:E$920,TrialBalanceB!M174,JournalsB!J$14:J$920)</f>
        <v>0</v>
      </c>
      <c r="H174" s="373"/>
      <c r="I174" s="374">
        <f t="shared" si="27"/>
        <v>0</v>
      </c>
      <c r="J174" s="73"/>
      <c r="K174" s="51">
        <f t="shared" si="16"/>
        <v>0</v>
      </c>
      <c r="M174" s="173" t="str">
        <f t="shared" si="17"/>
        <v>5500/0110</v>
      </c>
      <c r="N174" s="68"/>
      <c r="P174" s="69"/>
      <c r="Q174" s="54"/>
      <c r="R174" s="30"/>
    </row>
    <row r="175" spans="1:18">
      <c r="A175" s="322"/>
      <c r="B175" s="99" t="s">
        <v>525</v>
      </c>
      <c r="C175" s="364">
        <f>TrialBalance!C175</f>
        <v>0</v>
      </c>
      <c r="D175" s="369"/>
      <c r="E175" s="363"/>
      <c r="F175" s="77">
        <f t="shared" si="28"/>
        <v>0</v>
      </c>
      <c r="G175" s="50">
        <f>SUMIF(JournalsB!D$14:D$920,TrialBalanceB!M175,JournalsB!J$14:J$920)+SUMIF(JournalsB!E$14:E$920,TrialBalanceB!M175,JournalsB!J$14:J$920)</f>
        <v>0</v>
      </c>
      <c r="H175" s="373"/>
      <c r="I175" s="374">
        <f t="shared" si="27"/>
        <v>0</v>
      </c>
      <c r="J175" s="73"/>
      <c r="K175" s="51">
        <f t="shared" si="16"/>
        <v>0</v>
      </c>
      <c r="M175" s="173" t="str">
        <f t="shared" si="17"/>
        <v>5500/0120</v>
      </c>
      <c r="N175" s="68"/>
      <c r="P175" s="69"/>
      <c r="Q175" s="54"/>
      <c r="R175" s="30"/>
    </row>
    <row r="176" spans="1:18">
      <c r="A176" s="322"/>
      <c r="B176" s="99" t="s">
        <v>526</v>
      </c>
      <c r="C176" s="364">
        <f>TrialBalance!C176</f>
        <v>0</v>
      </c>
      <c r="D176" s="369"/>
      <c r="E176" s="363"/>
      <c r="F176" s="77">
        <f t="shared" ref="F176:F177" si="29">K176</f>
        <v>0</v>
      </c>
      <c r="G176" s="50">
        <f>SUMIF(JournalsB!D$14:D$920,TrialBalanceB!M176,JournalsB!J$14:J$920)+SUMIF(JournalsB!E$14:E$920,TrialBalanceB!M176,JournalsB!J$14:J$920)</f>
        <v>0</v>
      </c>
      <c r="H176" s="373"/>
      <c r="I176" s="374">
        <f t="shared" ref="I176:I177" si="30">ROUND(D176-E176+G176+F176,0)</f>
        <v>0</v>
      </c>
      <c r="J176" s="73"/>
      <c r="K176" s="51">
        <f t="shared" ref="K176:K177" si="31">ROUND(SUM(A176),0)</f>
        <v>0</v>
      </c>
      <c r="M176" s="173" t="str">
        <f t="shared" ref="M176:M177" si="32">CONCATENATE(B176,C176)</f>
        <v>5500/0130</v>
      </c>
      <c r="N176" s="68"/>
      <c r="P176" s="69"/>
      <c r="Q176" s="54"/>
      <c r="R176" s="30"/>
    </row>
    <row r="177" spans="1:18">
      <c r="A177" s="322"/>
      <c r="B177" s="99" t="s">
        <v>577</v>
      </c>
      <c r="C177" s="364">
        <f>TrialBalance!C177</f>
        <v>0</v>
      </c>
      <c r="D177" s="369"/>
      <c r="E177" s="363"/>
      <c r="F177" s="77">
        <f t="shared" si="29"/>
        <v>0</v>
      </c>
      <c r="G177" s="50">
        <f>SUMIF(JournalsB!D$14:D$920,TrialBalanceB!M177,JournalsB!J$14:J$920)+SUMIF(JournalsB!E$14:E$920,TrialBalanceB!M177,JournalsB!J$14:J$920)</f>
        <v>0</v>
      </c>
      <c r="H177" s="373"/>
      <c r="I177" s="374">
        <f t="shared" si="30"/>
        <v>0</v>
      </c>
      <c r="J177" s="73"/>
      <c r="K177" s="51">
        <f t="shared" si="31"/>
        <v>0</v>
      </c>
      <c r="M177" s="173" t="str">
        <f t="shared" si="32"/>
        <v>5500/0140</v>
      </c>
      <c r="N177" s="68"/>
      <c r="P177" s="69"/>
      <c r="Q177" s="54"/>
      <c r="R177" s="30"/>
    </row>
    <row r="178" spans="1:18">
      <c r="A178" s="322"/>
      <c r="B178" s="99" t="s">
        <v>578</v>
      </c>
      <c r="C178" s="364">
        <f>TrialBalance!C178</f>
        <v>0</v>
      </c>
      <c r="D178" s="369"/>
      <c r="E178" s="363"/>
      <c r="F178" s="77">
        <f t="shared" si="28"/>
        <v>0</v>
      </c>
      <c r="G178" s="50">
        <f>SUMIF(JournalsB!D$14:D$920,TrialBalanceB!M178,JournalsB!J$14:J$920)+SUMIF(JournalsB!E$14:E$920,TrialBalanceB!M178,JournalsB!J$14:J$920)</f>
        <v>0</v>
      </c>
      <c r="H178" s="373"/>
      <c r="I178" s="374">
        <f t="shared" si="27"/>
        <v>0</v>
      </c>
      <c r="J178" s="73"/>
      <c r="K178" s="51">
        <f t="shared" si="16"/>
        <v>0</v>
      </c>
      <c r="M178" s="173" t="str">
        <f t="shared" si="17"/>
        <v>5500/0150</v>
      </c>
      <c r="N178" s="68"/>
      <c r="P178" s="69"/>
      <c r="Q178" s="54"/>
      <c r="R178" s="30"/>
    </row>
    <row r="179" spans="1:18">
      <c r="A179" s="322"/>
      <c r="B179" s="57" t="s">
        <v>134</v>
      </c>
      <c r="C179" s="324" t="s">
        <v>243</v>
      </c>
      <c r="D179" s="369"/>
      <c r="E179" s="363"/>
      <c r="F179" s="77">
        <f t="shared" si="28"/>
        <v>0</v>
      </c>
      <c r="G179" s="50">
        <f>SUMIF(JournalsB!D$14:D$920,TrialBalanceB!M179,JournalsB!J$14:J$920)+SUMIF(JournalsB!E$14:E$920,TrialBalanceB!M179,JournalsB!J$14:J$920)</f>
        <v>0</v>
      </c>
      <c r="H179" s="373"/>
      <c r="I179" s="374">
        <f t="shared" si="27"/>
        <v>0</v>
      </c>
      <c r="J179" s="73"/>
      <c r="K179" s="51">
        <f t="shared" si="16"/>
        <v>0</v>
      </c>
      <c r="M179" s="173" t="str">
        <f t="shared" si="17"/>
        <v>5520/000Short term portion of long term loans</v>
      </c>
      <c r="N179" s="68"/>
      <c r="P179" s="69"/>
      <c r="Q179" s="54"/>
      <c r="R179" s="30"/>
    </row>
    <row r="180" spans="1:18">
      <c r="A180" s="322"/>
      <c r="B180" s="57" t="s">
        <v>136</v>
      </c>
      <c r="C180" s="326" t="s">
        <v>137</v>
      </c>
      <c r="D180" s="370"/>
      <c r="E180" s="363"/>
      <c r="F180" s="77">
        <f t="shared" si="28"/>
        <v>0</v>
      </c>
      <c r="G180" s="50">
        <f>SUMIF(JournalsB!D$14:D$920,TrialBalanceB!M180,JournalsB!J$14:J$920)+SUMIF(JournalsB!E$14:E$920,TrialBalanceB!M180,JournalsB!J$14:J$920)</f>
        <v>0</v>
      </c>
      <c r="H180" s="373"/>
      <c r="I180" s="374">
        <f t="shared" si="27"/>
        <v>0</v>
      </c>
      <c r="J180" s="73"/>
      <c r="K180" s="51">
        <f t="shared" si="16"/>
        <v>0</v>
      </c>
      <c r="M180" s="173" t="str">
        <f t="shared" si="17"/>
        <v>5550/000LONG TERM INTEREST FREE LOANS</v>
      </c>
      <c r="N180" s="68"/>
      <c r="P180" s="69"/>
      <c r="Q180" s="54"/>
      <c r="R180" s="30"/>
    </row>
    <row r="181" spans="1:18">
      <c r="A181" s="322"/>
      <c r="B181" s="57" t="s">
        <v>138</v>
      </c>
      <c r="C181" s="364">
        <f>TrialBalance!C181</f>
        <v>0</v>
      </c>
      <c r="D181" s="371"/>
      <c r="E181" s="363"/>
      <c r="F181" s="77">
        <f t="shared" si="28"/>
        <v>0</v>
      </c>
      <c r="G181" s="50">
        <f>SUMIF(JournalsB!D$14:D$920,TrialBalanceB!M181,JournalsB!J$14:J$920)+SUMIF(JournalsB!E$14:E$920,TrialBalanceB!M181,JournalsB!J$14:J$920)</f>
        <v>0</v>
      </c>
      <c r="H181" s="373"/>
      <c r="I181" s="374">
        <f t="shared" si="27"/>
        <v>0</v>
      </c>
      <c r="J181" s="101"/>
      <c r="K181" s="51">
        <f t="shared" si="16"/>
        <v>0</v>
      </c>
      <c r="M181" s="173" t="str">
        <f t="shared" si="17"/>
        <v>5550/0010</v>
      </c>
      <c r="N181" s="68"/>
      <c r="P181" s="69"/>
      <c r="Q181" s="54"/>
      <c r="R181" s="30"/>
    </row>
    <row r="182" spans="1:18">
      <c r="A182" s="322"/>
      <c r="B182" s="57" t="s">
        <v>139</v>
      </c>
      <c r="C182" s="364">
        <f>TrialBalance!C182</f>
        <v>0</v>
      </c>
      <c r="D182" s="371"/>
      <c r="E182" s="363"/>
      <c r="F182" s="77">
        <f t="shared" si="28"/>
        <v>0</v>
      </c>
      <c r="G182" s="50">
        <f>SUMIF(JournalsB!D$14:D$920,TrialBalanceB!M182,JournalsB!J$14:J$920)+SUMIF(JournalsB!E$14:E$920,TrialBalanceB!M182,JournalsB!J$14:J$920)</f>
        <v>0</v>
      </c>
      <c r="H182" s="373"/>
      <c r="I182" s="374">
        <f t="shared" si="27"/>
        <v>0</v>
      </c>
      <c r="J182" s="73"/>
      <c r="K182" s="51">
        <f t="shared" si="16"/>
        <v>0</v>
      </c>
      <c r="M182" s="173" t="str">
        <f t="shared" si="17"/>
        <v>5550/0020</v>
      </c>
      <c r="N182" s="68"/>
      <c r="P182" s="69"/>
      <c r="Q182" s="54"/>
      <c r="R182" s="30"/>
    </row>
    <row r="183" spans="1:18">
      <c r="A183" s="322"/>
      <c r="B183" s="57" t="s">
        <v>140</v>
      </c>
      <c r="C183" s="364">
        <f>TrialBalance!C183</f>
        <v>0</v>
      </c>
      <c r="D183" s="371"/>
      <c r="E183" s="363"/>
      <c r="F183" s="77">
        <f t="shared" si="28"/>
        <v>0</v>
      </c>
      <c r="G183" s="50">
        <f>SUMIF(JournalsB!D$14:D$920,TrialBalanceB!M183,JournalsB!J$14:J$920)+SUMIF(JournalsB!E$14:E$920,TrialBalanceB!M183,JournalsB!J$14:J$920)</f>
        <v>0</v>
      </c>
      <c r="H183" s="373"/>
      <c r="I183" s="374">
        <f t="shared" si="27"/>
        <v>0</v>
      </c>
      <c r="J183" s="101"/>
      <c r="K183" s="51">
        <f t="shared" si="16"/>
        <v>0</v>
      </c>
      <c r="M183" s="173" t="str">
        <f t="shared" si="17"/>
        <v>5550/0030</v>
      </c>
      <c r="N183" s="68"/>
      <c r="P183" s="69"/>
      <c r="Q183" s="54"/>
      <c r="R183" s="30"/>
    </row>
    <row r="184" spans="1:18">
      <c r="A184" s="322"/>
      <c r="B184" s="57" t="s">
        <v>141</v>
      </c>
      <c r="C184" s="364">
        <f>TrialBalance!C184</f>
        <v>0</v>
      </c>
      <c r="D184" s="371"/>
      <c r="E184" s="363"/>
      <c r="F184" s="77">
        <f t="shared" si="28"/>
        <v>0</v>
      </c>
      <c r="G184" s="50">
        <f>SUMIF(JournalsB!D$14:D$920,TrialBalanceB!M184,JournalsB!J$14:J$920)+SUMIF(JournalsB!E$14:E$920,TrialBalanceB!M184,JournalsB!J$14:J$920)</f>
        <v>0</v>
      </c>
      <c r="H184" s="373"/>
      <c r="I184" s="374">
        <f t="shared" si="27"/>
        <v>0</v>
      </c>
      <c r="J184" s="101"/>
      <c r="K184" s="51">
        <f t="shared" si="16"/>
        <v>0</v>
      </c>
      <c r="M184" s="173" t="str">
        <f t="shared" si="17"/>
        <v>5550/0040</v>
      </c>
      <c r="N184" s="68"/>
      <c r="P184" s="69"/>
      <c r="Q184" s="54"/>
      <c r="R184" s="30"/>
    </row>
    <row r="185" spans="1:18">
      <c r="A185" s="322"/>
      <c r="B185" s="57" t="s">
        <v>142</v>
      </c>
      <c r="C185" s="364">
        <f>TrialBalance!C185</f>
        <v>0</v>
      </c>
      <c r="D185" s="363"/>
      <c r="E185" s="363"/>
      <c r="F185" s="77">
        <f t="shared" si="28"/>
        <v>0</v>
      </c>
      <c r="G185" s="50">
        <f>SUMIF(JournalsB!D$14:D$920,TrialBalanceB!M185,JournalsB!J$14:J$920)+SUMIF(JournalsB!E$14:E$920,TrialBalanceB!M185,JournalsB!J$14:J$920)</f>
        <v>0</v>
      </c>
      <c r="H185" s="373"/>
      <c r="I185" s="374">
        <f t="shared" si="27"/>
        <v>0</v>
      </c>
      <c r="J185" s="73"/>
      <c r="K185" s="51">
        <f t="shared" si="16"/>
        <v>0</v>
      </c>
      <c r="M185" s="173" t="str">
        <f t="shared" si="17"/>
        <v>5550/0050</v>
      </c>
      <c r="N185" s="68"/>
      <c r="P185" s="69"/>
      <c r="Q185" s="54"/>
      <c r="R185" s="30"/>
    </row>
    <row r="186" spans="1:18">
      <c r="A186" s="322"/>
      <c r="B186" s="99" t="s">
        <v>546</v>
      </c>
      <c r="C186" s="364">
        <f>TrialBalance!C186</f>
        <v>0</v>
      </c>
      <c r="D186" s="371"/>
      <c r="E186" s="363"/>
      <c r="F186" s="77">
        <f t="shared" si="28"/>
        <v>0</v>
      </c>
      <c r="G186" s="50">
        <f>SUMIF(JournalsB!D$14:D$920,TrialBalanceB!M186,JournalsB!J$14:J$920)+SUMIF(JournalsB!E$14:E$920,TrialBalanceB!M186,JournalsB!J$14:J$920)</f>
        <v>0</v>
      </c>
      <c r="H186" s="373"/>
      <c r="I186" s="374">
        <f t="shared" si="27"/>
        <v>0</v>
      </c>
      <c r="J186" s="101"/>
      <c r="K186" s="51">
        <f t="shared" ref="K186:K230" si="33">ROUND(SUM(A186),0)</f>
        <v>0</v>
      </c>
      <c r="M186" s="173" t="str">
        <f t="shared" ref="M186:M230" si="34">CONCATENATE(B186,C186)</f>
        <v>5550/0060</v>
      </c>
      <c r="N186" s="68"/>
      <c r="P186" s="69"/>
      <c r="Q186" s="54"/>
      <c r="R186" s="30"/>
    </row>
    <row r="187" spans="1:18">
      <c r="A187" s="322"/>
      <c r="B187" s="99" t="s">
        <v>547</v>
      </c>
      <c r="C187" s="364">
        <f>TrialBalance!C187</f>
        <v>0</v>
      </c>
      <c r="D187" s="363"/>
      <c r="E187" s="363"/>
      <c r="F187" s="77">
        <f t="shared" si="28"/>
        <v>0</v>
      </c>
      <c r="G187" s="50">
        <f>SUMIF(JournalsB!D$14:D$920,TrialBalanceB!M187,JournalsB!J$14:J$920)+SUMIF(JournalsB!E$14:E$920,TrialBalanceB!M187,JournalsB!J$14:J$920)</f>
        <v>0</v>
      </c>
      <c r="H187" s="373"/>
      <c r="I187" s="374">
        <f t="shared" si="27"/>
        <v>0</v>
      </c>
      <c r="J187" s="101"/>
      <c r="K187" s="51">
        <f t="shared" si="33"/>
        <v>0</v>
      </c>
      <c r="M187" s="173" t="str">
        <f t="shared" si="34"/>
        <v>5550/0070</v>
      </c>
      <c r="N187" s="68"/>
      <c r="P187" s="69"/>
      <c r="Q187" s="54"/>
      <c r="R187" s="30"/>
    </row>
    <row r="188" spans="1:18">
      <c r="A188" s="322"/>
      <c r="B188" s="99" t="s">
        <v>548</v>
      </c>
      <c r="C188" s="364">
        <f>TrialBalance!C188</f>
        <v>0</v>
      </c>
      <c r="D188" s="363"/>
      <c r="E188" s="363"/>
      <c r="F188" s="77">
        <f t="shared" si="28"/>
        <v>0</v>
      </c>
      <c r="G188" s="50">
        <f>SUMIF(JournalsB!D$14:D$920,TrialBalanceB!M188,JournalsB!J$14:J$920)+SUMIF(JournalsB!E$14:E$920,TrialBalanceB!M188,JournalsB!J$14:J$920)</f>
        <v>0</v>
      </c>
      <c r="H188" s="373"/>
      <c r="I188" s="374">
        <f>ROUND(D188-E188+G188+F188,0)</f>
        <v>0</v>
      </c>
      <c r="J188" s="73"/>
      <c r="K188" s="51">
        <f t="shared" si="33"/>
        <v>0</v>
      </c>
      <c r="M188" s="173" t="str">
        <f t="shared" si="34"/>
        <v>5550/0080</v>
      </c>
      <c r="N188" s="68"/>
      <c r="P188" s="69"/>
      <c r="Q188" s="54"/>
      <c r="R188" s="30"/>
    </row>
    <row r="189" spans="1:18">
      <c r="A189" s="322"/>
      <c r="B189" s="99" t="s">
        <v>549</v>
      </c>
      <c r="C189" s="364">
        <f>TrialBalance!C189</f>
        <v>0</v>
      </c>
      <c r="D189" s="361"/>
      <c r="E189" s="363"/>
      <c r="F189" s="77">
        <f t="shared" si="28"/>
        <v>0</v>
      </c>
      <c r="G189" s="50">
        <f>SUMIF(JournalsB!D$14:D$920,TrialBalanceB!M189,JournalsB!J$14:J$920)+SUMIF(JournalsB!E$14:E$920,TrialBalanceB!M189,JournalsB!J$14:J$920)</f>
        <v>0</v>
      </c>
      <c r="H189" s="373"/>
      <c r="I189" s="374">
        <f t="shared" si="27"/>
        <v>0</v>
      </c>
      <c r="J189" s="101"/>
      <c r="K189" s="51">
        <f t="shared" si="33"/>
        <v>0</v>
      </c>
      <c r="M189" s="173" t="str">
        <f t="shared" si="34"/>
        <v>5550/0090</v>
      </c>
      <c r="N189" s="68"/>
      <c r="P189" s="69"/>
      <c r="Q189" s="54"/>
      <c r="R189" s="30"/>
    </row>
    <row r="190" spans="1:18">
      <c r="A190" s="322"/>
      <c r="B190" s="99" t="s">
        <v>584</v>
      </c>
      <c r="C190" s="364">
        <f>TrialBalance!C190</f>
        <v>0</v>
      </c>
      <c r="D190" s="372"/>
      <c r="E190" s="363"/>
      <c r="F190" s="77">
        <f t="shared" si="28"/>
        <v>0</v>
      </c>
      <c r="G190" s="50">
        <f>SUMIF(JournalsB!D$14:D$920,TrialBalanceB!M190,JournalsB!J$14:J$920)+SUMIF(JournalsB!E$14:E$920,TrialBalanceB!M190,JournalsB!J$14:J$920)</f>
        <v>0</v>
      </c>
      <c r="H190" s="373"/>
      <c r="I190" s="374">
        <f t="shared" si="27"/>
        <v>0</v>
      </c>
      <c r="J190" s="73"/>
      <c r="K190" s="51">
        <f t="shared" si="33"/>
        <v>0</v>
      </c>
      <c r="M190" s="173" t="str">
        <f t="shared" si="34"/>
        <v>5550/0100</v>
      </c>
      <c r="N190" s="68"/>
      <c r="P190" s="69"/>
      <c r="Q190" s="54"/>
      <c r="R190" s="30"/>
    </row>
    <row r="191" spans="1:18">
      <c r="A191" s="322"/>
      <c r="B191" s="99" t="s">
        <v>585</v>
      </c>
      <c r="C191" s="364">
        <f>TrialBalance!C191</f>
        <v>0</v>
      </c>
      <c r="D191" s="372"/>
      <c r="E191" s="363"/>
      <c r="F191" s="77">
        <f t="shared" si="28"/>
        <v>0</v>
      </c>
      <c r="G191" s="50">
        <f>SUMIF(JournalsB!D$14:D$920,TrialBalanceB!M191,JournalsB!J$14:J$920)+SUMIF(JournalsB!E$14:E$920,TrialBalanceB!M191,JournalsB!J$14:J$920)</f>
        <v>0</v>
      </c>
      <c r="H191" s="373"/>
      <c r="I191" s="374">
        <f t="shared" si="27"/>
        <v>0</v>
      </c>
      <c r="J191" s="73"/>
      <c r="K191" s="51">
        <f t="shared" si="33"/>
        <v>0</v>
      </c>
      <c r="M191" s="173" t="str">
        <f t="shared" si="34"/>
        <v>5550/0110</v>
      </c>
      <c r="N191" s="68"/>
      <c r="P191" s="69"/>
      <c r="Q191" s="54"/>
      <c r="R191" s="30"/>
    </row>
    <row r="192" spans="1:18">
      <c r="A192" s="322"/>
      <c r="B192" s="99" t="s">
        <v>586</v>
      </c>
      <c r="C192" s="364">
        <f>TrialBalance!C192</f>
        <v>0</v>
      </c>
      <c r="D192" s="372"/>
      <c r="E192" s="363"/>
      <c r="F192" s="77">
        <f t="shared" si="28"/>
        <v>0</v>
      </c>
      <c r="G192" s="50">
        <f>SUMIF(JournalsB!D$14:D$920,TrialBalanceB!M192,JournalsB!J$14:J$920)+SUMIF(JournalsB!E$14:E$920,TrialBalanceB!M192,JournalsB!J$14:J$920)</f>
        <v>0</v>
      </c>
      <c r="H192" s="373"/>
      <c r="I192" s="374">
        <f t="shared" si="27"/>
        <v>0</v>
      </c>
      <c r="J192" s="73"/>
      <c r="K192" s="51">
        <f t="shared" si="33"/>
        <v>0</v>
      </c>
      <c r="M192" s="173" t="str">
        <f t="shared" si="34"/>
        <v>5550/0120</v>
      </c>
      <c r="N192" s="68"/>
      <c r="P192" s="69"/>
      <c r="Q192" s="54"/>
      <c r="R192" s="30"/>
    </row>
    <row r="193" spans="1:18">
      <c r="A193" s="322"/>
      <c r="B193" s="99" t="s">
        <v>587</v>
      </c>
      <c r="C193" s="364">
        <f>TrialBalance!C193</f>
        <v>0</v>
      </c>
      <c r="D193" s="372"/>
      <c r="E193" s="363"/>
      <c r="F193" s="77">
        <f t="shared" si="28"/>
        <v>0</v>
      </c>
      <c r="G193" s="50">
        <f>SUMIF(JournalsB!D$14:D$920,TrialBalanceB!M193,JournalsB!J$14:J$920)+SUMIF(JournalsB!E$14:E$920,TrialBalanceB!M193,JournalsB!J$14:J$920)</f>
        <v>0</v>
      </c>
      <c r="H193" s="373"/>
      <c r="I193" s="374">
        <f t="shared" si="27"/>
        <v>0</v>
      </c>
      <c r="J193" s="73"/>
      <c r="K193" s="51">
        <f t="shared" si="33"/>
        <v>0</v>
      </c>
      <c r="M193" s="173" t="str">
        <f t="shared" si="34"/>
        <v>5550/0130</v>
      </c>
      <c r="N193" s="68"/>
      <c r="P193" s="69"/>
      <c r="Q193" s="54"/>
      <c r="R193" s="30"/>
    </row>
    <row r="194" spans="1:18">
      <c r="A194" s="322"/>
      <c r="B194" s="99" t="s">
        <v>588</v>
      </c>
      <c r="C194" s="364">
        <f>TrialBalance!C194</f>
        <v>0</v>
      </c>
      <c r="D194" s="370"/>
      <c r="E194" s="363"/>
      <c r="F194" s="77">
        <f t="shared" si="28"/>
        <v>0</v>
      </c>
      <c r="G194" s="50">
        <f>SUMIF(JournalsB!D$14:D$920,TrialBalanceB!M194,JournalsB!J$14:J$920)+SUMIF(JournalsB!E$14:E$920,TrialBalanceB!M194,JournalsB!J$14:J$920)</f>
        <v>0</v>
      </c>
      <c r="H194" s="373"/>
      <c r="I194" s="374">
        <f t="shared" si="27"/>
        <v>0</v>
      </c>
      <c r="J194" s="73"/>
      <c r="K194" s="51">
        <f t="shared" si="33"/>
        <v>0</v>
      </c>
      <c r="M194" s="173" t="str">
        <f t="shared" si="34"/>
        <v>5550/0140</v>
      </c>
      <c r="N194" s="68"/>
      <c r="P194" s="69"/>
      <c r="Q194" s="54"/>
      <c r="R194" s="30"/>
    </row>
    <row r="195" spans="1:18">
      <c r="A195" s="322"/>
      <c r="B195" s="99" t="s">
        <v>589</v>
      </c>
      <c r="C195" s="364">
        <f>TrialBalance!C195</f>
        <v>0</v>
      </c>
      <c r="D195" s="369"/>
      <c r="E195" s="363"/>
      <c r="F195" s="77">
        <f>K195</f>
        <v>0</v>
      </c>
      <c r="G195" s="50">
        <f>SUMIF(JournalsB!D$14:D$920,TrialBalanceB!M195,JournalsB!J$14:J$920)+SUMIF(JournalsB!E$14:E$920,TrialBalanceB!M195,JournalsB!J$14:J$920)</f>
        <v>0</v>
      </c>
      <c r="H195" s="373"/>
      <c r="I195" s="374">
        <f t="shared" si="27"/>
        <v>0</v>
      </c>
      <c r="J195" s="73"/>
      <c r="K195" s="51">
        <f t="shared" si="33"/>
        <v>0</v>
      </c>
      <c r="M195" s="173" t="str">
        <f t="shared" si="34"/>
        <v>5550/0150</v>
      </c>
      <c r="N195" s="68"/>
      <c r="P195" s="69"/>
      <c r="Q195" s="54"/>
      <c r="R195" s="30"/>
    </row>
    <row r="196" spans="1:18">
      <c r="A196" s="322"/>
      <c r="B196" s="99" t="s">
        <v>590</v>
      </c>
      <c r="C196" s="364">
        <f>TrialBalance!C196</f>
        <v>0</v>
      </c>
      <c r="D196" s="359"/>
      <c r="E196" s="363"/>
      <c r="F196" s="77">
        <f>K196</f>
        <v>0</v>
      </c>
      <c r="G196" s="50">
        <f>SUMIF(JournalsB!D$14:D$920,TrialBalanceB!M196,JournalsB!J$14:J$920)+SUMIF(JournalsB!E$14:E$920,TrialBalanceB!M196,JournalsB!J$14:J$920)</f>
        <v>0</v>
      </c>
      <c r="H196" s="373"/>
      <c r="I196" s="374">
        <f t="shared" si="27"/>
        <v>0</v>
      </c>
      <c r="J196" s="73"/>
      <c r="K196" s="51">
        <f t="shared" si="33"/>
        <v>0</v>
      </c>
      <c r="M196" s="173" t="str">
        <f t="shared" si="34"/>
        <v>5550/0160</v>
      </c>
      <c r="N196" s="68"/>
      <c r="P196" s="69"/>
      <c r="Q196" s="54"/>
      <c r="R196" s="30"/>
    </row>
    <row r="197" spans="1:18">
      <c r="A197" s="322"/>
      <c r="B197" s="99" t="s">
        <v>591</v>
      </c>
      <c r="C197" s="364">
        <f>TrialBalance!C197</f>
        <v>0</v>
      </c>
      <c r="D197" s="361"/>
      <c r="E197" s="363"/>
      <c r="F197" s="77">
        <f>K197</f>
        <v>0</v>
      </c>
      <c r="G197" s="50">
        <f>SUMIF(JournalsB!D$14:D$920,TrialBalanceB!M197,JournalsB!J$14:J$920)+SUMIF(JournalsB!E$14:E$920,TrialBalanceB!M197,JournalsB!J$14:J$920)</f>
        <v>0</v>
      </c>
      <c r="H197" s="373"/>
      <c r="I197" s="374">
        <f t="shared" si="27"/>
        <v>0</v>
      </c>
      <c r="J197" s="73"/>
      <c r="K197" s="51">
        <f t="shared" si="33"/>
        <v>0</v>
      </c>
      <c r="M197" s="173" t="str">
        <f t="shared" si="34"/>
        <v>5550/0170</v>
      </c>
      <c r="N197" s="68"/>
      <c r="P197" s="69"/>
      <c r="Q197" s="54"/>
      <c r="R197" s="30"/>
    </row>
    <row r="198" spans="1:18">
      <c r="A198" s="322"/>
      <c r="B198" s="57" t="s">
        <v>266</v>
      </c>
      <c r="C198" s="326" t="s">
        <v>761</v>
      </c>
      <c r="D198" s="370"/>
      <c r="E198" s="363"/>
      <c r="F198" s="77"/>
      <c r="G198" s="50">
        <f>SUMIF(JournalsB!D$14:D$920,TrialBalanceB!M198,JournalsB!J$14:J$920)+SUMIF(JournalsB!E$14:E$920,TrialBalanceB!M198,JournalsB!J$14:J$920)</f>
        <v>0</v>
      </c>
      <c r="H198" s="373"/>
      <c r="I198" s="374">
        <f t="shared" si="27"/>
        <v>0</v>
      </c>
      <c r="J198" s="73"/>
      <c r="K198" s="51">
        <f t="shared" si="33"/>
        <v>0</v>
      </c>
      <c r="M198" s="173" t="str">
        <f t="shared" si="34"/>
        <v>6150/000PLANT AND MACHINERY - COST</v>
      </c>
      <c r="N198" s="68"/>
      <c r="P198" s="69"/>
      <c r="Q198" s="54"/>
      <c r="R198" s="30"/>
    </row>
    <row r="199" spans="1:18">
      <c r="A199" s="322"/>
      <c r="B199" s="57" t="s">
        <v>39</v>
      </c>
      <c r="C199" s="327" t="s">
        <v>762</v>
      </c>
      <c r="D199" s="369"/>
      <c r="E199" s="363"/>
      <c r="F199" s="77">
        <f>SUM(K199:K201)</f>
        <v>0</v>
      </c>
      <c r="G199" s="50">
        <f>SUMIF(JournalsB!D$14:D$920,TrialBalanceB!M199,JournalsB!J$14:J$920)+SUMIF(JournalsB!E$14:E$920,TrialBalanceB!M199,JournalsB!J$14:J$920)</f>
        <v>0</v>
      </c>
      <c r="H199" s="373"/>
      <c r="I199" s="374">
        <f t="shared" si="27"/>
        <v>0</v>
      </c>
      <c r="J199" s="73"/>
      <c r="K199" s="51">
        <f t="shared" si="33"/>
        <v>0</v>
      </c>
      <c r="M199" s="173" t="str">
        <f t="shared" si="34"/>
        <v>6150/001Plant and machinery - cost b/fwd</v>
      </c>
      <c r="N199" s="68"/>
      <c r="P199" s="69"/>
      <c r="Q199" s="54"/>
      <c r="R199" s="30"/>
    </row>
    <row r="200" spans="1:18">
      <c r="A200" s="322"/>
      <c r="B200" s="57" t="s">
        <v>40</v>
      </c>
      <c r="C200" s="327" t="s">
        <v>763</v>
      </c>
      <c r="D200" s="369"/>
      <c r="E200" s="363"/>
      <c r="F200" s="77"/>
      <c r="G200" s="50">
        <f>SUMIF(JournalsB!D$14:D$920,TrialBalanceB!M200,JournalsB!J$14:J$920)+SUMIF(JournalsB!E$14:E$920,TrialBalanceB!M200,JournalsB!J$14:J$920)</f>
        <v>0</v>
      </c>
      <c r="H200" s="373"/>
      <c r="I200" s="374">
        <f t="shared" si="27"/>
        <v>0</v>
      </c>
      <c r="J200" s="73"/>
      <c r="K200" s="51">
        <f t="shared" si="33"/>
        <v>0</v>
      </c>
      <c r="M200" s="173" t="str">
        <f t="shared" si="34"/>
        <v>6150/002Plant and machinery - additions</v>
      </c>
      <c r="N200" s="68"/>
      <c r="P200" s="69"/>
      <c r="Q200" s="54"/>
      <c r="R200" s="30"/>
    </row>
    <row r="201" spans="1:18">
      <c r="A201" s="322"/>
      <c r="B201" s="57" t="s">
        <v>41</v>
      </c>
      <c r="C201" s="327" t="s">
        <v>764</v>
      </c>
      <c r="D201" s="369"/>
      <c r="E201" s="363"/>
      <c r="F201" s="77"/>
      <c r="G201" s="50">
        <f>SUMIF(JournalsB!D$14:D$920,TrialBalanceB!M201,JournalsB!J$14:J$920)+SUMIF(JournalsB!E$14:E$920,TrialBalanceB!M201,JournalsB!J$14:J$920)</f>
        <v>0</v>
      </c>
      <c r="H201" s="373"/>
      <c r="I201" s="374">
        <f t="shared" ref="I201:I275" si="35">ROUND(D201-E201+G201+F201,0)</f>
        <v>0</v>
      </c>
      <c r="J201" s="73"/>
      <c r="K201" s="51">
        <f t="shared" si="33"/>
        <v>0</v>
      </c>
      <c r="M201" s="173" t="str">
        <f t="shared" si="34"/>
        <v>6150/003Plant and machinery - cost of sales</v>
      </c>
      <c r="N201" s="68"/>
      <c r="P201" s="69"/>
      <c r="Q201" s="54"/>
      <c r="R201" s="30"/>
    </row>
    <row r="202" spans="1:18">
      <c r="A202" s="322"/>
      <c r="B202" s="57" t="s">
        <v>17</v>
      </c>
      <c r="C202" s="326" t="s">
        <v>765</v>
      </c>
      <c r="D202" s="370"/>
      <c r="E202" s="363"/>
      <c r="F202" s="77"/>
      <c r="G202" s="50">
        <f>SUMIF(JournalsB!D$14:D$920,TrialBalanceB!M202,JournalsB!J$14:J$920)+SUMIF(JournalsB!E$14:E$920,TrialBalanceB!M202,JournalsB!J$14:J$920)</f>
        <v>0</v>
      </c>
      <c r="H202" s="373"/>
      <c r="I202" s="374">
        <f t="shared" si="35"/>
        <v>0</v>
      </c>
      <c r="J202" s="73"/>
      <c r="K202" s="51">
        <f t="shared" si="33"/>
        <v>0</v>
      </c>
      <c r="M202" s="173" t="str">
        <f t="shared" si="34"/>
        <v>6150/020PLANT AND MACHINERY - ACC DEPR</v>
      </c>
      <c r="N202" s="68"/>
      <c r="P202" s="69"/>
      <c r="Q202" s="54"/>
      <c r="R202" s="30"/>
    </row>
    <row r="203" spans="1:18">
      <c r="A203" s="322"/>
      <c r="B203" s="57" t="s">
        <v>18</v>
      </c>
      <c r="C203" s="327" t="s">
        <v>766</v>
      </c>
      <c r="D203" s="369"/>
      <c r="E203" s="363"/>
      <c r="F203" s="77">
        <f>SUM(K203:K205)</f>
        <v>0</v>
      </c>
      <c r="G203" s="50">
        <f>SUMIF(JournalsB!D$14:D$920,TrialBalanceB!M203,JournalsB!J$14:J$920)+SUMIF(JournalsB!E$14:E$920,TrialBalanceB!M203,JournalsB!J$14:J$920)</f>
        <v>0</v>
      </c>
      <c r="H203" s="373"/>
      <c r="I203" s="374">
        <f t="shared" si="35"/>
        <v>0</v>
      </c>
      <c r="J203" s="73"/>
      <c r="K203" s="51">
        <f t="shared" si="33"/>
        <v>0</v>
      </c>
      <c r="M203" s="173" t="str">
        <f t="shared" si="34"/>
        <v>6150/021Plant and machinery - acc depr b/fwd</v>
      </c>
      <c r="N203" s="68"/>
      <c r="P203" s="69"/>
      <c r="Q203" s="54"/>
      <c r="R203" s="30"/>
    </row>
    <row r="204" spans="1:18">
      <c r="A204" s="322"/>
      <c r="B204" s="57" t="s">
        <v>33</v>
      </c>
      <c r="C204" s="327" t="s">
        <v>767</v>
      </c>
      <c r="D204" s="369"/>
      <c r="E204" s="363"/>
      <c r="F204" s="77"/>
      <c r="G204" s="50">
        <f>SUMIF(JournalsB!D$14:D$920,TrialBalanceB!M204,JournalsB!J$14:J$920)+SUMIF(JournalsB!E$14:E$920,TrialBalanceB!M204,JournalsB!J$14:J$920)</f>
        <v>0</v>
      </c>
      <c r="H204" s="373"/>
      <c r="I204" s="374">
        <f t="shared" si="35"/>
        <v>0</v>
      </c>
      <c r="J204" s="73"/>
      <c r="K204" s="51">
        <f t="shared" si="33"/>
        <v>0</v>
      </c>
      <c r="M204" s="173" t="str">
        <f t="shared" si="34"/>
        <v>6150/022Plant and machinery - depr this year</v>
      </c>
      <c r="N204" s="68"/>
      <c r="P204" s="69"/>
      <c r="Q204" s="54"/>
      <c r="R204" s="30"/>
    </row>
    <row r="205" spans="1:18">
      <c r="A205" s="322"/>
      <c r="B205" s="57" t="s">
        <v>34</v>
      </c>
      <c r="C205" s="327" t="s">
        <v>768</v>
      </c>
      <c r="D205" s="369"/>
      <c r="E205" s="363"/>
      <c r="F205" s="77"/>
      <c r="G205" s="50">
        <f>SUMIF(JournalsB!D$14:D$920,TrialBalanceB!M205,JournalsB!J$14:J$920)+SUMIF(JournalsB!E$14:E$920,TrialBalanceB!M205,JournalsB!J$14:J$920)</f>
        <v>0</v>
      </c>
      <c r="H205" s="373"/>
      <c r="I205" s="374">
        <f t="shared" si="35"/>
        <v>0</v>
      </c>
      <c r="J205" s="73"/>
      <c r="K205" s="51">
        <f t="shared" si="33"/>
        <v>0</v>
      </c>
      <c r="M205" s="173" t="str">
        <f t="shared" si="34"/>
        <v>6150/023Plant and machinery - acc depr on sales</v>
      </c>
      <c r="N205" s="68"/>
      <c r="P205" s="69"/>
      <c r="Q205" s="54"/>
      <c r="R205" s="30"/>
    </row>
    <row r="206" spans="1:18">
      <c r="A206" s="322"/>
      <c r="B206" s="57" t="s">
        <v>35</v>
      </c>
      <c r="C206" s="326" t="s">
        <v>36</v>
      </c>
      <c r="D206" s="370"/>
      <c r="E206" s="363"/>
      <c r="F206" s="77"/>
      <c r="G206" s="50">
        <f>SUMIF(JournalsB!D$14:D$920,TrialBalanceB!M206,JournalsB!J$14:J$920)+SUMIF(JournalsB!E$14:E$920,TrialBalanceB!M206,JournalsB!J$14:J$920)</f>
        <v>0</v>
      </c>
      <c r="H206" s="373"/>
      <c r="I206" s="374">
        <f t="shared" si="35"/>
        <v>0</v>
      </c>
      <c r="J206" s="73"/>
      <c r="K206" s="51">
        <f t="shared" si="33"/>
        <v>0</v>
      </c>
      <c r="M206" s="173" t="str">
        <f t="shared" si="34"/>
        <v>6200/000MOTOR VEHICLES - COST</v>
      </c>
      <c r="N206" s="68"/>
      <c r="P206" s="69"/>
      <c r="Q206" s="54"/>
      <c r="R206" s="30"/>
    </row>
    <row r="207" spans="1:18">
      <c r="A207" s="322"/>
      <c r="B207" s="57" t="s">
        <v>37</v>
      </c>
      <c r="C207" s="327" t="s">
        <v>769</v>
      </c>
      <c r="D207" s="369"/>
      <c r="E207" s="363"/>
      <c r="F207" s="77">
        <f>SUM(K207:K209)</f>
        <v>0</v>
      </c>
      <c r="G207" s="50">
        <f>SUMIF(JournalsB!D$14:D$920,TrialBalanceB!M207,JournalsB!J$14:J$920)+SUMIF(JournalsB!E$14:E$920,TrialBalanceB!M207,JournalsB!J$14:J$920)</f>
        <v>0</v>
      </c>
      <c r="H207" s="373"/>
      <c r="I207" s="374">
        <f t="shared" si="35"/>
        <v>0</v>
      </c>
      <c r="J207" s="73"/>
      <c r="K207" s="51">
        <f t="shared" si="33"/>
        <v>0</v>
      </c>
      <c r="M207" s="173" t="str">
        <f t="shared" si="34"/>
        <v>6200/001Motor vehicles - cost b/fwd</v>
      </c>
      <c r="N207" s="68"/>
      <c r="P207" s="69"/>
      <c r="Q207" s="54"/>
      <c r="R207" s="30"/>
    </row>
    <row r="208" spans="1:18">
      <c r="A208" s="322"/>
      <c r="B208" s="57" t="s">
        <v>38</v>
      </c>
      <c r="C208" s="327" t="s">
        <v>770</v>
      </c>
      <c r="D208" s="369"/>
      <c r="E208" s="363"/>
      <c r="F208" s="77"/>
      <c r="G208" s="50">
        <f>SUMIF(JournalsB!D$14:D$920,TrialBalanceB!M208,JournalsB!J$14:J$920)+SUMIF(JournalsB!E$14:E$920,TrialBalanceB!M208,JournalsB!J$14:J$920)</f>
        <v>0</v>
      </c>
      <c r="H208" s="373"/>
      <c r="I208" s="374">
        <f t="shared" si="35"/>
        <v>0</v>
      </c>
      <c r="J208" s="73"/>
      <c r="K208" s="51">
        <f t="shared" si="33"/>
        <v>0</v>
      </c>
      <c r="M208" s="173" t="str">
        <f t="shared" si="34"/>
        <v>6200/002Motor vehicles - additions</v>
      </c>
      <c r="N208" s="68"/>
      <c r="P208" s="69"/>
      <c r="Q208" s="54"/>
      <c r="R208" s="30"/>
    </row>
    <row r="209" spans="1:18">
      <c r="A209" s="322"/>
      <c r="B209" s="57" t="s">
        <v>431</v>
      </c>
      <c r="C209" s="327" t="s">
        <v>771</v>
      </c>
      <c r="D209" s="369"/>
      <c r="E209" s="363"/>
      <c r="F209" s="77"/>
      <c r="G209" s="50">
        <f>SUMIF(JournalsB!D$14:D$920,TrialBalanceB!M209,JournalsB!J$14:J$920)+SUMIF(JournalsB!E$14:E$920,TrialBalanceB!M209,JournalsB!J$14:J$920)</f>
        <v>0</v>
      </c>
      <c r="H209" s="373"/>
      <c r="I209" s="374">
        <f t="shared" si="35"/>
        <v>0</v>
      </c>
      <c r="J209" s="73"/>
      <c r="K209" s="51">
        <f t="shared" si="33"/>
        <v>0</v>
      </c>
      <c r="M209" s="173" t="str">
        <f t="shared" si="34"/>
        <v>6200/003Motor vehicles - cost of sales</v>
      </c>
      <c r="N209" s="68"/>
      <c r="P209" s="69"/>
      <c r="Q209" s="54"/>
      <c r="R209" s="30"/>
    </row>
    <row r="210" spans="1:18">
      <c r="A210" s="322"/>
      <c r="B210" s="57" t="s">
        <v>0</v>
      </c>
      <c r="C210" s="326" t="s">
        <v>1</v>
      </c>
      <c r="D210" s="370"/>
      <c r="E210" s="363"/>
      <c r="F210" s="77"/>
      <c r="G210" s="50">
        <f>SUMIF(JournalsB!D$14:D$920,TrialBalanceB!M210,JournalsB!J$14:J$920)+SUMIF(JournalsB!E$14:E$920,TrialBalanceB!M210,JournalsB!J$14:J$920)</f>
        <v>0</v>
      </c>
      <c r="H210" s="373"/>
      <c r="I210" s="374">
        <f t="shared" si="35"/>
        <v>0</v>
      </c>
      <c r="J210" s="73"/>
      <c r="K210" s="51">
        <f t="shared" si="33"/>
        <v>0</v>
      </c>
      <c r="M210" s="173" t="str">
        <f t="shared" si="34"/>
        <v>6200/020MOTOR VEHICLES - ACC DEPR</v>
      </c>
      <c r="N210" s="68"/>
      <c r="P210" s="69"/>
      <c r="Q210" s="54"/>
      <c r="R210" s="30"/>
    </row>
    <row r="211" spans="1:18">
      <c r="A211" s="322"/>
      <c r="B211" s="57" t="s">
        <v>2</v>
      </c>
      <c r="C211" s="327" t="s">
        <v>772</v>
      </c>
      <c r="D211" s="369"/>
      <c r="E211" s="363"/>
      <c r="F211" s="77">
        <f>SUM(K211:K213)</f>
        <v>0</v>
      </c>
      <c r="G211" s="50">
        <f>SUMIF(JournalsB!D$14:D$920,TrialBalanceB!M211,JournalsB!J$14:J$920)+SUMIF(JournalsB!E$14:E$920,TrialBalanceB!M211,JournalsB!J$14:J$920)</f>
        <v>0</v>
      </c>
      <c r="H211" s="373"/>
      <c r="I211" s="374">
        <f t="shared" si="35"/>
        <v>0</v>
      </c>
      <c r="J211" s="73"/>
      <c r="K211" s="51">
        <f t="shared" si="33"/>
        <v>0</v>
      </c>
      <c r="M211" s="173" t="str">
        <f t="shared" si="34"/>
        <v>6200/021Motor vehicles - acc depr b/fwd</v>
      </c>
      <c r="N211" s="68"/>
      <c r="P211" s="69"/>
      <c r="Q211" s="54"/>
      <c r="R211" s="30"/>
    </row>
    <row r="212" spans="1:18">
      <c r="A212" s="322"/>
      <c r="B212" s="57" t="s">
        <v>3</v>
      </c>
      <c r="C212" s="327" t="s">
        <v>773</v>
      </c>
      <c r="D212" s="369"/>
      <c r="E212" s="363"/>
      <c r="F212" s="77"/>
      <c r="G212" s="50">
        <f>SUMIF(JournalsB!D$14:D$920,TrialBalanceB!M212,JournalsB!J$14:J$920)+SUMIF(JournalsB!E$14:E$920,TrialBalanceB!M212,JournalsB!J$14:J$920)</f>
        <v>0</v>
      </c>
      <c r="H212" s="373"/>
      <c r="I212" s="374">
        <f t="shared" si="35"/>
        <v>0</v>
      </c>
      <c r="J212" s="73"/>
      <c r="K212" s="51">
        <f t="shared" si="33"/>
        <v>0</v>
      </c>
      <c r="M212" s="173" t="str">
        <f t="shared" si="34"/>
        <v>6200/022Motor vehicles - depr this year</v>
      </c>
      <c r="N212" s="68"/>
      <c r="P212" s="69"/>
      <c r="Q212" s="54"/>
      <c r="R212" s="30"/>
    </row>
    <row r="213" spans="1:18">
      <c r="A213" s="322"/>
      <c r="B213" s="57" t="s">
        <v>4</v>
      </c>
      <c r="C213" s="327" t="s">
        <v>774</v>
      </c>
      <c r="D213" s="369"/>
      <c r="E213" s="363"/>
      <c r="F213" s="77"/>
      <c r="G213" s="50">
        <f>SUMIF(JournalsB!D$14:D$920,TrialBalanceB!M213,JournalsB!J$14:J$920)+SUMIF(JournalsB!E$14:E$920,TrialBalanceB!M213,JournalsB!J$14:J$920)</f>
        <v>0</v>
      </c>
      <c r="H213" s="373"/>
      <c r="I213" s="374">
        <f t="shared" si="35"/>
        <v>0</v>
      </c>
      <c r="J213" s="73"/>
      <c r="K213" s="51">
        <f t="shared" si="33"/>
        <v>0</v>
      </c>
      <c r="M213" s="173" t="str">
        <f t="shared" si="34"/>
        <v>6200/023Motor vehicles - acc depr on sales</v>
      </c>
      <c r="N213" s="68"/>
      <c r="P213" s="69"/>
      <c r="Q213" s="54"/>
      <c r="R213" s="30"/>
    </row>
    <row r="214" spans="1:18">
      <c r="A214" s="322"/>
      <c r="B214" s="57" t="s">
        <v>5</v>
      </c>
      <c r="C214" s="326" t="s">
        <v>122</v>
      </c>
      <c r="D214" s="370"/>
      <c r="E214" s="363"/>
      <c r="F214" s="77"/>
      <c r="G214" s="50">
        <f>SUMIF(JournalsB!D$14:D$920,TrialBalanceB!M214,JournalsB!J$14:J$920)+SUMIF(JournalsB!E$14:E$920,TrialBalanceB!M214,JournalsB!J$14:J$920)</f>
        <v>0</v>
      </c>
      <c r="H214" s="373"/>
      <c r="I214" s="374">
        <f t="shared" si="35"/>
        <v>0</v>
      </c>
      <c r="J214" s="73"/>
      <c r="K214" s="51">
        <f t="shared" si="33"/>
        <v>0</v>
      </c>
      <c r="M214" s="173" t="str">
        <f t="shared" si="34"/>
        <v>6250/000ELECTRONIC EQUIPMENT - COST</v>
      </c>
      <c r="N214" s="68"/>
      <c r="P214" s="69"/>
      <c r="Q214" s="54"/>
      <c r="R214" s="30"/>
    </row>
    <row r="215" spans="1:18">
      <c r="A215" s="322"/>
      <c r="B215" s="57" t="s">
        <v>6</v>
      </c>
      <c r="C215" s="327" t="s">
        <v>775</v>
      </c>
      <c r="D215" s="369"/>
      <c r="E215" s="363"/>
      <c r="F215" s="77">
        <f>SUM(K215:K217)</f>
        <v>0</v>
      </c>
      <c r="G215" s="50">
        <f>SUMIF(JournalsB!D$14:D$920,TrialBalanceB!M215,JournalsB!J$14:J$920)+SUMIF(JournalsB!E$14:E$920,TrialBalanceB!M215,JournalsB!J$14:J$920)</f>
        <v>0</v>
      </c>
      <c r="H215" s="373"/>
      <c r="I215" s="374">
        <f t="shared" si="35"/>
        <v>0</v>
      </c>
      <c r="J215" s="73"/>
      <c r="K215" s="51">
        <f t="shared" si="33"/>
        <v>0</v>
      </c>
      <c r="M215" s="173" t="str">
        <f t="shared" si="34"/>
        <v>6250/001Electronic equipment - cost b/fwd</v>
      </c>
      <c r="N215" s="68"/>
      <c r="P215" s="69"/>
      <c r="Q215" s="54"/>
      <c r="R215" s="30"/>
    </row>
    <row r="216" spans="1:18">
      <c r="A216" s="322"/>
      <c r="B216" s="57" t="s">
        <v>7</v>
      </c>
      <c r="C216" s="327" t="s">
        <v>776</v>
      </c>
      <c r="D216" s="369"/>
      <c r="E216" s="363"/>
      <c r="F216" s="77"/>
      <c r="G216" s="50">
        <f>SUMIF(JournalsB!D$14:D$920,TrialBalanceB!M216,JournalsB!J$14:J$920)+SUMIF(JournalsB!E$14:E$920,TrialBalanceB!M216,JournalsB!J$14:J$920)</f>
        <v>0</v>
      </c>
      <c r="H216" s="373"/>
      <c r="I216" s="374">
        <f t="shared" si="35"/>
        <v>0</v>
      </c>
      <c r="J216" s="73"/>
      <c r="K216" s="51">
        <f t="shared" si="33"/>
        <v>0</v>
      </c>
      <c r="M216" s="173" t="str">
        <f t="shared" si="34"/>
        <v>6250/002Electronic equipment - additions</v>
      </c>
      <c r="N216" s="68"/>
      <c r="P216" s="69"/>
      <c r="Q216" s="54"/>
      <c r="R216" s="30"/>
    </row>
    <row r="217" spans="1:18">
      <c r="A217" s="322"/>
      <c r="B217" s="57" t="s">
        <v>8</v>
      </c>
      <c r="C217" s="327" t="s">
        <v>777</v>
      </c>
      <c r="D217" s="369"/>
      <c r="E217" s="363"/>
      <c r="F217" s="77"/>
      <c r="G217" s="50">
        <f>SUMIF(JournalsB!D$14:D$920,TrialBalanceB!M217,JournalsB!J$14:J$920)+SUMIF(JournalsB!E$14:E$920,TrialBalanceB!M217,JournalsB!J$14:J$920)</f>
        <v>0</v>
      </c>
      <c r="H217" s="373"/>
      <c r="I217" s="374">
        <f t="shared" si="35"/>
        <v>0</v>
      </c>
      <c r="J217" s="73"/>
      <c r="K217" s="51">
        <f t="shared" si="33"/>
        <v>0</v>
      </c>
      <c r="M217" s="173" t="str">
        <f t="shared" si="34"/>
        <v>6250/003Electronic equipment - cost of sales</v>
      </c>
      <c r="N217" s="68"/>
      <c r="P217" s="69"/>
      <c r="Q217" s="54"/>
      <c r="R217" s="30"/>
    </row>
    <row r="218" spans="1:18">
      <c r="A218" s="322"/>
      <c r="B218" s="57" t="s">
        <v>9</v>
      </c>
      <c r="C218" s="326" t="s">
        <v>123</v>
      </c>
      <c r="D218" s="370"/>
      <c r="E218" s="363"/>
      <c r="F218" s="77"/>
      <c r="G218" s="50">
        <f>SUMIF(JournalsB!D$14:D$920,TrialBalanceB!M218,JournalsB!J$14:J$920)+SUMIF(JournalsB!E$14:E$920,TrialBalanceB!M218,JournalsB!J$14:J$920)</f>
        <v>0</v>
      </c>
      <c r="H218" s="373"/>
      <c r="I218" s="374">
        <f t="shared" si="35"/>
        <v>0</v>
      </c>
      <c r="J218" s="73"/>
      <c r="K218" s="51">
        <f t="shared" si="33"/>
        <v>0</v>
      </c>
      <c r="M218" s="173" t="str">
        <f t="shared" si="34"/>
        <v>6250/020ELECTRONIC EQUIPMENT - ACC DEPR</v>
      </c>
      <c r="N218" s="68"/>
      <c r="P218" s="69"/>
      <c r="Q218" s="54"/>
      <c r="R218" s="30"/>
    </row>
    <row r="219" spans="1:18">
      <c r="A219" s="322"/>
      <c r="B219" s="57" t="s">
        <v>10</v>
      </c>
      <c r="C219" s="327" t="s">
        <v>778</v>
      </c>
      <c r="D219" s="369"/>
      <c r="E219" s="363"/>
      <c r="F219" s="77">
        <f>SUM(K219:K221)</f>
        <v>0</v>
      </c>
      <c r="G219" s="50">
        <f>SUMIF(JournalsB!D$14:D$920,TrialBalanceB!M219,JournalsB!J$14:J$920)+SUMIF(JournalsB!E$14:E$920,TrialBalanceB!M219,JournalsB!J$14:J$920)</f>
        <v>0</v>
      </c>
      <c r="H219" s="373"/>
      <c r="I219" s="374">
        <f t="shared" si="35"/>
        <v>0</v>
      </c>
      <c r="J219" s="73"/>
      <c r="K219" s="51">
        <f t="shared" si="33"/>
        <v>0</v>
      </c>
      <c r="M219" s="173" t="str">
        <f t="shared" si="34"/>
        <v>6250/021Electronic equipment - acc depr b/fwd</v>
      </c>
      <c r="N219" s="68"/>
      <c r="P219" s="69"/>
      <c r="Q219" s="54"/>
      <c r="R219" s="30"/>
    </row>
    <row r="220" spans="1:18">
      <c r="A220" s="322"/>
      <c r="B220" s="57" t="s">
        <v>11</v>
      </c>
      <c r="C220" s="327" t="s">
        <v>779</v>
      </c>
      <c r="D220" s="369"/>
      <c r="E220" s="363"/>
      <c r="F220" s="77"/>
      <c r="G220" s="50">
        <f>SUMIF(JournalsB!D$14:D$920,TrialBalanceB!M220,JournalsB!J$14:J$920)+SUMIF(JournalsB!E$14:E$920,TrialBalanceB!M220,JournalsB!J$14:J$920)</f>
        <v>0</v>
      </c>
      <c r="H220" s="373"/>
      <c r="I220" s="374">
        <f t="shared" si="35"/>
        <v>0</v>
      </c>
      <c r="J220" s="73"/>
      <c r="K220" s="51">
        <f t="shared" si="33"/>
        <v>0</v>
      </c>
      <c r="M220" s="173" t="str">
        <f t="shared" si="34"/>
        <v>6250/022Electronic equipment - depr this year</v>
      </c>
      <c r="N220" s="68"/>
      <c r="P220" s="69"/>
      <c r="Q220" s="54"/>
      <c r="R220" s="30"/>
    </row>
    <row r="221" spans="1:18">
      <c r="A221" s="322"/>
      <c r="B221" s="57" t="s">
        <v>12</v>
      </c>
      <c r="C221" s="327" t="s">
        <v>780</v>
      </c>
      <c r="D221" s="369"/>
      <c r="E221" s="363"/>
      <c r="F221" s="77"/>
      <c r="G221" s="50">
        <f>SUMIF(JournalsB!D$14:D$920,TrialBalanceB!M221,JournalsB!J$14:J$920)+SUMIF(JournalsB!E$14:E$920,TrialBalanceB!M221,JournalsB!J$14:J$920)</f>
        <v>0</v>
      </c>
      <c r="H221" s="373"/>
      <c r="I221" s="374">
        <f t="shared" si="35"/>
        <v>0</v>
      </c>
      <c r="J221" s="73"/>
      <c r="K221" s="51">
        <f t="shared" si="33"/>
        <v>0</v>
      </c>
      <c r="M221" s="173" t="str">
        <f t="shared" si="34"/>
        <v>6250/023Electronic equipment - acc depr on sales</v>
      </c>
      <c r="N221" s="68"/>
      <c r="P221" s="69"/>
      <c r="Q221" s="54"/>
      <c r="R221" s="30"/>
    </row>
    <row r="222" spans="1:18">
      <c r="A222" s="322"/>
      <c r="B222" s="57" t="s">
        <v>13</v>
      </c>
      <c r="C222" s="326" t="s">
        <v>781</v>
      </c>
      <c r="D222" s="370"/>
      <c r="E222" s="363"/>
      <c r="F222" s="77"/>
      <c r="G222" s="50">
        <f>SUMIF(JournalsB!D$14:D$920,TrialBalanceB!M222,JournalsB!J$14:J$920)+SUMIF(JournalsB!E$14:E$920,TrialBalanceB!M222,JournalsB!J$14:J$920)</f>
        <v>0</v>
      </c>
      <c r="H222" s="373"/>
      <c r="I222" s="374">
        <f t="shared" si="35"/>
        <v>0</v>
      </c>
      <c r="J222" s="73"/>
      <c r="K222" s="51">
        <f t="shared" si="33"/>
        <v>0</v>
      </c>
      <c r="M222" s="173" t="str">
        <f t="shared" si="34"/>
        <v>6350/000FURNITURE AND FITTINGS - COST</v>
      </c>
      <c r="N222" s="68"/>
      <c r="P222" s="69"/>
      <c r="Q222" s="54"/>
      <c r="R222" s="30"/>
    </row>
    <row r="223" spans="1:18">
      <c r="A223" s="322"/>
      <c r="B223" s="57" t="s">
        <v>14</v>
      </c>
      <c r="C223" s="327" t="s">
        <v>782</v>
      </c>
      <c r="D223" s="369"/>
      <c r="E223" s="363"/>
      <c r="F223" s="77">
        <f>SUM(K223:K225)</f>
        <v>0</v>
      </c>
      <c r="G223" s="50">
        <f>SUMIF(JournalsB!D$14:D$920,TrialBalanceB!M223,JournalsB!J$14:J$920)+SUMIF(JournalsB!E$14:E$920,TrialBalanceB!M223,JournalsB!J$14:J$920)</f>
        <v>0</v>
      </c>
      <c r="H223" s="373"/>
      <c r="I223" s="374">
        <f t="shared" si="35"/>
        <v>0</v>
      </c>
      <c r="J223" s="73"/>
      <c r="K223" s="51">
        <f t="shared" si="33"/>
        <v>0</v>
      </c>
      <c r="M223" s="173" t="str">
        <f t="shared" si="34"/>
        <v>6350/001Furniture and fittings - cost b/fwd</v>
      </c>
      <c r="N223" s="68"/>
      <c r="P223" s="69"/>
      <c r="Q223" s="54"/>
      <c r="R223" s="30"/>
    </row>
    <row r="224" spans="1:18">
      <c r="A224" s="322"/>
      <c r="B224" s="57" t="s">
        <v>390</v>
      </c>
      <c r="C224" s="327" t="s">
        <v>783</v>
      </c>
      <c r="D224" s="369"/>
      <c r="E224" s="363"/>
      <c r="F224" s="77"/>
      <c r="G224" s="50">
        <f>SUMIF(JournalsB!D$14:D$920,TrialBalanceB!M224,JournalsB!J$14:J$920)+SUMIF(JournalsB!E$14:E$920,TrialBalanceB!M224,JournalsB!J$14:J$920)</f>
        <v>0</v>
      </c>
      <c r="H224" s="373"/>
      <c r="I224" s="374">
        <f t="shared" si="35"/>
        <v>0</v>
      </c>
      <c r="J224" s="73"/>
      <c r="K224" s="51">
        <f t="shared" si="33"/>
        <v>0</v>
      </c>
      <c r="M224" s="173" t="str">
        <f t="shared" si="34"/>
        <v>6350/002Furniture and fittings - additions</v>
      </c>
      <c r="N224" s="68"/>
      <c r="P224" s="69"/>
      <c r="Q224" s="54"/>
      <c r="R224" s="30"/>
    </row>
    <row r="225" spans="1:18">
      <c r="A225" s="322"/>
      <c r="B225" s="57" t="s">
        <v>406</v>
      </c>
      <c r="C225" s="327" t="s">
        <v>784</v>
      </c>
      <c r="D225" s="369"/>
      <c r="E225" s="363"/>
      <c r="F225" s="77"/>
      <c r="G225" s="50">
        <f>SUMIF(JournalsB!D$14:D$920,TrialBalanceB!M225,JournalsB!J$14:J$920)+SUMIF(JournalsB!E$14:E$920,TrialBalanceB!M225,JournalsB!J$14:J$920)</f>
        <v>0</v>
      </c>
      <c r="H225" s="373"/>
      <c r="I225" s="374">
        <f t="shared" si="35"/>
        <v>0</v>
      </c>
      <c r="J225" s="73"/>
      <c r="K225" s="51">
        <f t="shared" si="33"/>
        <v>0</v>
      </c>
      <c r="M225" s="173" t="str">
        <f t="shared" si="34"/>
        <v>6350/003Furniture and fittings - cost of sales</v>
      </c>
      <c r="N225" s="68"/>
      <c r="P225" s="69"/>
      <c r="Q225" s="54"/>
      <c r="R225" s="30"/>
    </row>
    <row r="226" spans="1:18">
      <c r="A226" s="322"/>
      <c r="B226" s="57" t="s">
        <v>254</v>
      </c>
      <c r="C226" s="326" t="s">
        <v>785</v>
      </c>
      <c r="D226" s="370"/>
      <c r="E226" s="363"/>
      <c r="F226" s="77"/>
      <c r="G226" s="50">
        <f>SUMIF(JournalsB!D$14:D$920,TrialBalanceB!M226,JournalsB!J$14:J$920)+SUMIF(JournalsB!E$14:E$920,TrialBalanceB!M226,JournalsB!J$14:J$920)</f>
        <v>0</v>
      </c>
      <c r="H226" s="373"/>
      <c r="I226" s="374">
        <f t="shared" si="35"/>
        <v>0</v>
      </c>
      <c r="J226" s="73"/>
      <c r="K226" s="51">
        <f t="shared" si="33"/>
        <v>0</v>
      </c>
      <c r="M226" s="173" t="str">
        <f t="shared" si="34"/>
        <v>6350/020FURNITURE AND FITTINGS - ACC DEPR</v>
      </c>
      <c r="N226" s="68"/>
      <c r="P226" s="69"/>
      <c r="Q226" s="54"/>
      <c r="R226" s="30"/>
    </row>
    <row r="227" spans="1:18">
      <c r="A227" s="322"/>
      <c r="B227" s="57" t="s">
        <v>144</v>
      </c>
      <c r="C227" s="327" t="s">
        <v>786</v>
      </c>
      <c r="D227" s="369"/>
      <c r="E227" s="363"/>
      <c r="F227" s="77">
        <f>SUM(K227:K229)</f>
        <v>0</v>
      </c>
      <c r="G227" s="50">
        <f>SUMIF(JournalsB!D$14:D$920,TrialBalanceB!M227,JournalsB!J$14:J$920)+SUMIF(JournalsB!E$14:E$920,TrialBalanceB!M227,JournalsB!J$14:J$920)</f>
        <v>0</v>
      </c>
      <c r="H227" s="373"/>
      <c r="I227" s="374">
        <f t="shared" si="35"/>
        <v>0</v>
      </c>
      <c r="J227" s="73"/>
      <c r="K227" s="51">
        <f t="shared" si="33"/>
        <v>0</v>
      </c>
      <c r="M227" s="173" t="str">
        <f t="shared" si="34"/>
        <v>6350/021Furniture and fittings - acc depr b/fwd</v>
      </c>
      <c r="N227" s="68"/>
      <c r="P227" s="69"/>
      <c r="Q227" s="54"/>
      <c r="R227" s="30"/>
    </row>
    <row r="228" spans="1:18">
      <c r="A228" s="322"/>
      <c r="B228" s="57" t="s">
        <v>145</v>
      </c>
      <c r="C228" s="327" t="s">
        <v>787</v>
      </c>
      <c r="D228" s="369"/>
      <c r="E228" s="363"/>
      <c r="F228" s="77"/>
      <c r="G228" s="50">
        <f>SUMIF(JournalsB!D$14:D$920,TrialBalanceB!M228,JournalsB!J$14:J$920)+SUMIF(JournalsB!E$14:E$920,TrialBalanceB!M228,JournalsB!J$14:J$920)</f>
        <v>0</v>
      </c>
      <c r="H228" s="373"/>
      <c r="I228" s="374">
        <f t="shared" si="35"/>
        <v>0</v>
      </c>
      <c r="J228" s="73"/>
      <c r="K228" s="51">
        <f t="shared" si="33"/>
        <v>0</v>
      </c>
      <c r="M228" s="173" t="str">
        <f t="shared" si="34"/>
        <v>6350/022Furniture and fittings - depr this year</v>
      </c>
      <c r="N228" s="68"/>
      <c r="P228" s="69"/>
      <c r="Q228" s="54"/>
      <c r="R228" s="30"/>
    </row>
    <row r="229" spans="1:18">
      <c r="A229" s="322"/>
      <c r="B229" s="57" t="s">
        <v>236</v>
      </c>
      <c r="C229" s="327" t="s">
        <v>788</v>
      </c>
      <c r="D229" s="369"/>
      <c r="E229" s="363"/>
      <c r="F229" s="77"/>
      <c r="G229" s="50">
        <f>SUMIF(JournalsB!D$14:D$920,TrialBalanceB!M229,JournalsB!J$14:J$920)+SUMIF(JournalsB!E$14:E$920,TrialBalanceB!M229,JournalsB!J$14:J$920)</f>
        <v>0</v>
      </c>
      <c r="H229" s="373"/>
      <c r="I229" s="374">
        <f t="shared" si="35"/>
        <v>0</v>
      </c>
      <c r="J229" s="73"/>
      <c r="K229" s="51">
        <f t="shared" si="33"/>
        <v>0</v>
      </c>
      <c r="M229" s="173" t="str">
        <f t="shared" si="34"/>
        <v>6350/023Furniture and fittings - acc depr on sales</v>
      </c>
      <c r="N229" s="68"/>
      <c r="P229" s="69"/>
      <c r="Q229" s="54"/>
      <c r="R229" s="30"/>
    </row>
    <row r="230" spans="1:18">
      <c r="A230" s="322"/>
      <c r="B230" s="57" t="s">
        <v>414</v>
      </c>
      <c r="C230" s="326" t="s">
        <v>52</v>
      </c>
      <c r="D230" s="370"/>
      <c r="E230" s="363"/>
      <c r="F230" s="77"/>
      <c r="G230" s="50">
        <f>SUMIF(JournalsB!D$14:D$920,TrialBalanceB!M230,JournalsB!J$14:J$920)+SUMIF(JournalsB!E$14:E$920,TrialBalanceB!M230,JournalsB!J$14:J$920)</f>
        <v>0</v>
      </c>
      <c r="H230" s="373"/>
      <c r="I230" s="374">
        <f t="shared" si="35"/>
        <v>0</v>
      </c>
      <c r="J230" s="73"/>
      <c r="K230" s="51">
        <f t="shared" si="33"/>
        <v>0</v>
      </c>
      <c r="M230" s="173" t="str">
        <f t="shared" si="34"/>
        <v>7000/000INTANGIBLE ASSETS</v>
      </c>
      <c r="N230" s="68"/>
      <c r="P230" s="69"/>
      <c r="Q230" s="54"/>
      <c r="R230" s="30"/>
    </row>
    <row r="231" spans="1:18">
      <c r="A231" s="322"/>
      <c r="B231" s="99" t="s">
        <v>916</v>
      </c>
      <c r="C231" s="326" t="s">
        <v>917</v>
      </c>
      <c r="D231" s="370"/>
      <c r="E231" s="363"/>
      <c r="F231" s="77"/>
      <c r="G231" s="50">
        <f>SUMIF(JournalsB!D$14:D$920,TrialBalanceB!M231,JournalsB!J$14:J$920)+SUMIF(JournalsB!E$14:E$920,TrialBalanceB!M231,JournalsB!J$14:J$920)</f>
        <v>0</v>
      </c>
      <c r="H231" s="373"/>
      <c r="I231" s="374">
        <f t="shared" ref="I231:I248" si="36">ROUND(D231-E231+G231+F231,0)</f>
        <v>0</v>
      </c>
      <c r="J231" s="73"/>
      <c r="K231" s="51">
        <f t="shared" ref="K231:K248" si="37">ROUND(SUM(A231),0)</f>
        <v>0</v>
      </c>
      <c r="M231" s="173" t="str">
        <f t="shared" ref="M231:M248" si="38">CONCATENATE(B231,C231)</f>
        <v>7000/001GOODWILL - COST</v>
      </c>
      <c r="N231" s="68"/>
      <c r="P231" s="69"/>
      <c r="Q231" s="54"/>
      <c r="R231" s="30"/>
    </row>
    <row r="232" spans="1:18">
      <c r="A232" s="322"/>
      <c r="B232" s="99" t="s">
        <v>918</v>
      </c>
      <c r="C232" s="327" t="s">
        <v>919</v>
      </c>
      <c r="D232" s="370"/>
      <c r="E232" s="363"/>
      <c r="F232" s="77">
        <f>SUM(K232:K233)</f>
        <v>0</v>
      </c>
      <c r="G232" s="50">
        <f>SUMIF(JournalsB!D$14:D$920,TrialBalanceB!M232,JournalsB!J$14:J$920)+SUMIF(JournalsB!E$14:E$920,TrialBalanceB!M232,JournalsB!J$14:J$920)</f>
        <v>0</v>
      </c>
      <c r="H232" s="373"/>
      <c r="I232" s="374">
        <f t="shared" si="36"/>
        <v>0</v>
      </c>
      <c r="J232" s="73"/>
      <c r="K232" s="51">
        <f t="shared" si="37"/>
        <v>0</v>
      </c>
      <c r="M232" s="173" t="str">
        <f t="shared" si="38"/>
        <v>7000/002Goodwill - cost b/fwd</v>
      </c>
      <c r="N232" s="68"/>
      <c r="P232" s="69"/>
      <c r="Q232" s="54"/>
      <c r="R232" s="30"/>
    </row>
    <row r="233" spans="1:18">
      <c r="A233" s="322"/>
      <c r="B233" s="99" t="s">
        <v>920</v>
      </c>
      <c r="C233" s="327" t="s">
        <v>921</v>
      </c>
      <c r="D233" s="370"/>
      <c r="E233" s="363"/>
      <c r="F233" s="77"/>
      <c r="G233" s="50">
        <f>SUMIF(JournalsB!D$14:D$920,TrialBalanceB!M233,JournalsB!J$14:J$920)+SUMIF(JournalsB!E$14:E$920,TrialBalanceB!M233,JournalsB!J$14:J$920)</f>
        <v>0</v>
      </c>
      <c r="H233" s="373"/>
      <c r="I233" s="374">
        <f t="shared" si="36"/>
        <v>0</v>
      </c>
      <c r="J233" s="73"/>
      <c r="K233" s="51">
        <f t="shared" si="37"/>
        <v>0</v>
      </c>
      <c r="M233" s="173" t="str">
        <f t="shared" si="38"/>
        <v>7000/003Goodwill - additions</v>
      </c>
      <c r="N233" s="68"/>
      <c r="P233" s="69"/>
      <c r="Q233" s="54"/>
      <c r="R233" s="30"/>
    </row>
    <row r="234" spans="1:18">
      <c r="A234" s="322"/>
      <c r="B234" s="99" t="s">
        <v>922</v>
      </c>
      <c r="C234" s="326" t="s">
        <v>923</v>
      </c>
      <c r="D234" s="370"/>
      <c r="E234" s="363"/>
      <c r="F234" s="77"/>
      <c r="G234" s="50">
        <f>SUMIF(JournalsB!D$14:D$920,TrialBalanceB!M234,JournalsB!J$14:J$920)+SUMIF(JournalsB!E$14:E$920,TrialBalanceB!M234,JournalsB!J$14:J$920)</f>
        <v>0</v>
      </c>
      <c r="H234" s="373"/>
      <c r="I234" s="374">
        <f t="shared" si="36"/>
        <v>0</v>
      </c>
      <c r="J234" s="73"/>
      <c r="K234" s="51">
        <f t="shared" si="37"/>
        <v>0</v>
      </c>
      <c r="M234" s="173" t="str">
        <f t="shared" si="38"/>
        <v>7000/005GOODWILL - ACC AMORTISATION</v>
      </c>
      <c r="N234" s="68"/>
      <c r="P234" s="69"/>
      <c r="Q234" s="54"/>
      <c r="R234" s="30"/>
    </row>
    <row r="235" spans="1:18">
      <c r="A235" s="322"/>
      <c r="B235" s="99" t="s">
        <v>924</v>
      </c>
      <c r="C235" s="327" t="s">
        <v>925</v>
      </c>
      <c r="D235" s="370"/>
      <c r="E235" s="363"/>
      <c r="F235" s="77">
        <f>SUM(K235:K236)</f>
        <v>0</v>
      </c>
      <c r="G235" s="50">
        <f>SUMIF(JournalsB!D$14:D$920,TrialBalanceB!M235,JournalsB!J$14:J$920)+SUMIF(JournalsB!E$14:E$920,TrialBalanceB!M235,JournalsB!J$14:J$920)</f>
        <v>0</v>
      </c>
      <c r="H235" s="373"/>
      <c r="I235" s="374">
        <f t="shared" si="36"/>
        <v>0</v>
      </c>
      <c r="J235" s="73"/>
      <c r="K235" s="51">
        <f t="shared" si="37"/>
        <v>0</v>
      </c>
      <c r="M235" s="173" t="str">
        <f t="shared" si="38"/>
        <v>7000/006Goodwill - acc amortisation b/fwd</v>
      </c>
      <c r="N235" s="68"/>
      <c r="P235" s="69"/>
      <c r="Q235" s="54"/>
      <c r="R235" s="30"/>
    </row>
    <row r="236" spans="1:18">
      <c r="A236" s="322"/>
      <c r="B236" s="99" t="s">
        <v>926</v>
      </c>
      <c r="C236" s="327" t="s">
        <v>927</v>
      </c>
      <c r="D236" s="370"/>
      <c r="E236" s="363"/>
      <c r="F236" s="77"/>
      <c r="G236" s="50">
        <f>SUMIF(JournalsB!D$14:D$920,TrialBalanceB!M236,JournalsB!J$14:J$920)+SUMIF(JournalsB!E$14:E$920,TrialBalanceB!M236,JournalsB!J$14:J$920)</f>
        <v>0</v>
      </c>
      <c r="H236" s="373"/>
      <c r="I236" s="374">
        <f t="shared" si="36"/>
        <v>0</v>
      </c>
      <c r="J236" s="73"/>
      <c r="K236" s="51">
        <f t="shared" si="37"/>
        <v>0</v>
      </c>
      <c r="M236" s="173" t="str">
        <f t="shared" si="38"/>
        <v>7000/007Goodwill - amortisation this year</v>
      </c>
      <c r="N236" s="68"/>
      <c r="P236" s="69"/>
      <c r="Q236" s="54"/>
      <c r="R236" s="30"/>
    </row>
    <row r="237" spans="1:18">
      <c r="A237" s="322"/>
      <c r="B237" s="99" t="s">
        <v>928</v>
      </c>
      <c r="C237" s="326" t="s">
        <v>929</v>
      </c>
      <c r="D237" s="370"/>
      <c r="E237" s="363"/>
      <c r="F237" s="77"/>
      <c r="G237" s="50">
        <f>SUMIF(JournalsB!D$14:D$920,TrialBalanceB!M237,JournalsB!J$14:J$920)+SUMIF(JournalsB!E$14:E$920,TrialBalanceB!M237,JournalsB!J$14:J$920)</f>
        <v>0</v>
      </c>
      <c r="H237" s="373"/>
      <c r="I237" s="374">
        <f t="shared" si="36"/>
        <v>0</v>
      </c>
      <c r="J237" s="73"/>
      <c r="K237" s="51">
        <f t="shared" si="37"/>
        <v>0</v>
      </c>
      <c r="M237" s="173" t="str">
        <f t="shared" si="38"/>
        <v>7000/010GOODWILL - IMPAIRMENT</v>
      </c>
      <c r="N237" s="68"/>
      <c r="P237" s="69"/>
      <c r="Q237" s="54"/>
      <c r="R237" s="30"/>
    </row>
    <row r="238" spans="1:18">
      <c r="A238" s="322"/>
      <c r="B238" s="99" t="s">
        <v>572</v>
      </c>
      <c r="C238" s="327" t="s">
        <v>930</v>
      </c>
      <c r="D238" s="370"/>
      <c r="E238" s="363"/>
      <c r="F238" s="77">
        <f>SUM(K238:K239)</f>
        <v>0</v>
      </c>
      <c r="G238" s="50">
        <f>SUMIF(JournalsB!D$14:D$920,TrialBalanceB!M238,JournalsB!J$14:J$920)+SUMIF(JournalsB!E$14:E$920,TrialBalanceB!M238,JournalsB!J$14:J$920)</f>
        <v>0</v>
      </c>
      <c r="H238" s="373"/>
      <c r="I238" s="374">
        <f t="shared" si="36"/>
        <v>0</v>
      </c>
      <c r="J238" s="73"/>
      <c r="K238" s="51">
        <f t="shared" si="37"/>
        <v>0</v>
      </c>
      <c r="M238" s="173" t="str">
        <f t="shared" si="38"/>
        <v>7000/011Goodwill - impairment loss b/fwd</v>
      </c>
      <c r="N238" s="68"/>
      <c r="P238" s="69"/>
      <c r="Q238" s="54"/>
      <c r="R238" s="30"/>
    </row>
    <row r="239" spans="1:18">
      <c r="A239" s="322"/>
      <c r="B239" s="99" t="s">
        <v>931</v>
      </c>
      <c r="C239" s="327" t="s">
        <v>932</v>
      </c>
      <c r="D239" s="370"/>
      <c r="E239" s="363"/>
      <c r="F239" s="77"/>
      <c r="G239" s="50">
        <f>SUMIF(JournalsB!D$14:D$920,TrialBalanceB!M239,JournalsB!J$14:J$920)+SUMIF(JournalsB!E$14:E$920,TrialBalanceB!M239,JournalsB!J$14:J$920)</f>
        <v>0</v>
      </c>
      <c r="H239" s="373"/>
      <c r="I239" s="374">
        <f t="shared" si="36"/>
        <v>0</v>
      </c>
      <c r="J239" s="73"/>
      <c r="K239" s="51">
        <f t="shared" si="37"/>
        <v>0</v>
      </c>
      <c r="M239" s="173" t="str">
        <f t="shared" si="38"/>
        <v>7000/012Goodwill - impairment loss this year</v>
      </c>
      <c r="N239" s="68"/>
      <c r="P239" s="69"/>
      <c r="Q239" s="54"/>
      <c r="R239" s="30"/>
    </row>
    <row r="240" spans="1:18">
      <c r="A240" s="322"/>
      <c r="B240" s="99" t="s">
        <v>933</v>
      </c>
      <c r="C240" s="326" t="s">
        <v>934</v>
      </c>
      <c r="D240" s="370"/>
      <c r="E240" s="363"/>
      <c r="F240" s="77"/>
      <c r="G240" s="50">
        <f>SUMIF(JournalsB!D$14:D$920,TrialBalanceB!M240,JournalsB!J$14:J$920)+SUMIF(JournalsB!E$14:E$920,TrialBalanceB!M240,JournalsB!J$14:J$920)</f>
        <v>0</v>
      </c>
      <c r="H240" s="373"/>
      <c r="I240" s="374">
        <f t="shared" si="36"/>
        <v>0</v>
      </c>
      <c r="J240" s="73"/>
      <c r="K240" s="51">
        <f t="shared" si="37"/>
        <v>0</v>
      </c>
      <c r="M240" s="173" t="str">
        <f t="shared" si="38"/>
        <v>7000/021PREPAID LEASE AGREEMENT - COST</v>
      </c>
      <c r="N240" s="68"/>
      <c r="P240" s="69"/>
      <c r="Q240" s="54"/>
      <c r="R240" s="30"/>
    </row>
    <row r="241" spans="1:18">
      <c r="A241" s="322"/>
      <c r="B241" s="99" t="s">
        <v>935</v>
      </c>
      <c r="C241" s="327" t="s">
        <v>936</v>
      </c>
      <c r="D241" s="370"/>
      <c r="E241" s="363"/>
      <c r="F241" s="77">
        <f>SUM(K241:K242)</f>
        <v>0</v>
      </c>
      <c r="G241" s="50">
        <f>SUMIF(JournalsB!D$14:D$920,TrialBalanceB!M241,JournalsB!J$14:J$920)+SUMIF(JournalsB!E$14:E$920,TrialBalanceB!M241,JournalsB!J$14:J$920)</f>
        <v>0</v>
      </c>
      <c r="H241" s="373"/>
      <c r="I241" s="374">
        <f t="shared" si="36"/>
        <v>0</v>
      </c>
      <c r="J241" s="73"/>
      <c r="K241" s="51">
        <f t="shared" si="37"/>
        <v>0</v>
      </c>
      <c r="M241" s="173" t="str">
        <f t="shared" si="38"/>
        <v>7000/022Prepaid lease agreement - cost b/fwd</v>
      </c>
      <c r="N241" s="68"/>
      <c r="P241" s="69"/>
      <c r="Q241" s="54"/>
      <c r="R241" s="30"/>
    </row>
    <row r="242" spans="1:18">
      <c r="A242" s="322"/>
      <c r="B242" s="99" t="s">
        <v>937</v>
      </c>
      <c r="C242" s="327" t="s">
        <v>938</v>
      </c>
      <c r="D242" s="370"/>
      <c r="E242" s="363"/>
      <c r="F242" s="77"/>
      <c r="G242" s="50">
        <f>SUMIF(JournalsB!D$14:D$920,TrialBalanceB!M242,JournalsB!J$14:J$920)+SUMIF(JournalsB!E$14:E$920,TrialBalanceB!M242,JournalsB!J$14:J$920)</f>
        <v>0</v>
      </c>
      <c r="H242" s="373"/>
      <c r="I242" s="374">
        <f t="shared" si="36"/>
        <v>0</v>
      </c>
      <c r="J242" s="73"/>
      <c r="K242" s="51">
        <f t="shared" si="37"/>
        <v>0</v>
      </c>
      <c r="M242" s="173" t="str">
        <f t="shared" si="38"/>
        <v>7000/023Prepaid lease agreement - additions</v>
      </c>
      <c r="N242" s="68"/>
      <c r="P242" s="69"/>
      <c r="Q242" s="54"/>
      <c r="R242" s="30"/>
    </row>
    <row r="243" spans="1:18">
      <c r="A243" s="322"/>
      <c r="B243" s="99" t="s">
        <v>415</v>
      </c>
      <c r="C243" s="326" t="s">
        <v>939</v>
      </c>
      <c r="D243" s="370"/>
      <c r="E243" s="363"/>
      <c r="F243" s="77"/>
      <c r="G243" s="50">
        <f>SUMIF(JournalsB!D$14:D$920,TrialBalanceB!M243,JournalsB!J$14:J$920)+SUMIF(JournalsB!E$14:E$920,TrialBalanceB!M243,JournalsB!J$14:J$920)</f>
        <v>0</v>
      </c>
      <c r="H243" s="373"/>
      <c r="I243" s="374">
        <f t="shared" si="36"/>
        <v>0</v>
      </c>
      <c r="J243" s="73"/>
      <c r="K243" s="51">
        <f t="shared" si="37"/>
        <v>0</v>
      </c>
      <c r="M243" s="173" t="str">
        <f t="shared" si="38"/>
        <v>7000/025PREPAID LEASE AGREEMENT - ACC AMORTISATION</v>
      </c>
      <c r="N243" s="68"/>
      <c r="P243" s="69"/>
      <c r="Q243" s="54"/>
      <c r="R243" s="30"/>
    </row>
    <row r="244" spans="1:18">
      <c r="A244" s="322"/>
      <c r="B244" s="99" t="s">
        <v>940</v>
      </c>
      <c r="C244" s="327" t="s">
        <v>941</v>
      </c>
      <c r="D244" s="370"/>
      <c r="E244" s="363"/>
      <c r="F244" s="77">
        <f>SUM(K244:K245)</f>
        <v>0</v>
      </c>
      <c r="G244" s="50">
        <f>SUMIF(JournalsB!D$14:D$920,TrialBalanceB!M244,JournalsB!J$14:J$920)+SUMIF(JournalsB!E$14:E$920,TrialBalanceB!M244,JournalsB!J$14:J$920)</f>
        <v>0</v>
      </c>
      <c r="H244" s="373"/>
      <c r="I244" s="374">
        <f t="shared" si="36"/>
        <v>0</v>
      </c>
      <c r="J244" s="73"/>
      <c r="K244" s="51">
        <f t="shared" si="37"/>
        <v>0</v>
      </c>
      <c r="M244" s="173" t="str">
        <f t="shared" si="38"/>
        <v>7000/026Prepaid lease agreement - acc amortisation b/fwd</v>
      </c>
      <c r="N244" s="68"/>
      <c r="P244" s="69"/>
      <c r="Q244" s="54"/>
      <c r="R244" s="30"/>
    </row>
    <row r="245" spans="1:18">
      <c r="A245" s="322"/>
      <c r="B245" s="99" t="s">
        <v>942</v>
      </c>
      <c r="C245" s="327" t="s">
        <v>943</v>
      </c>
      <c r="D245" s="370"/>
      <c r="E245" s="363"/>
      <c r="F245" s="77"/>
      <c r="G245" s="50">
        <f>SUMIF(JournalsB!D$14:D$920,TrialBalanceB!M245,JournalsB!J$14:J$920)+SUMIF(JournalsB!E$14:E$920,TrialBalanceB!M245,JournalsB!J$14:J$920)</f>
        <v>0</v>
      </c>
      <c r="H245" s="373"/>
      <c r="I245" s="374">
        <f t="shared" si="36"/>
        <v>0</v>
      </c>
      <c r="J245" s="73"/>
      <c r="K245" s="51">
        <f t="shared" si="37"/>
        <v>0</v>
      </c>
      <c r="M245" s="173" t="str">
        <f t="shared" si="38"/>
        <v>7000/027Prepaid lease agreement - amortisation this year</v>
      </c>
      <c r="N245" s="68"/>
      <c r="P245" s="69"/>
      <c r="Q245" s="54"/>
      <c r="R245" s="30"/>
    </row>
    <row r="246" spans="1:18">
      <c r="A246" s="322"/>
      <c r="B246" s="99" t="s">
        <v>944</v>
      </c>
      <c r="C246" s="326" t="s">
        <v>945</v>
      </c>
      <c r="D246" s="370"/>
      <c r="E246" s="363"/>
      <c r="F246" s="77"/>
      <c r="G246" s="50">
        <f>SUMIF(JournalsB!D$14:D$920,TrialBalanceB!M246,JournalsB!J$14:J$920)+SUMIF(JournalsB!E$14:E$920,TrialBalanceB!M246,JournalsB!J$14:J$920)</f>
        <v>0</v>
      </c>
      <c r="H246" s="373"/>
      <c r="I246" s="374">
        <f t="shared" si="36"/>
        <v>0</v>
      </c>
      <c r="J246" s="73"/>
      <c r="K246" s="51">
        <f t="shared" si="37"/>
        <v>0</v>
      </c>
      <c r="M246" s="173" t="str">
        <f t="shared" si="38"/>
        <v>7000/030PREPAID LEASE AGREEMENT - IMPAIRMENT</v>
      </c>
      <c r="N246" s="68"/>
      <c r="P246" s="69"/>
      <c r="Q246" s="54"/>
      <c r="R246" s="30"/>
    </row>
    <row r="247" spans="1:18">
      <c r="A247" s="322"/>
      <c r="B247" s="99" t="s">
        <v>946</v>
      </c>
      <c r="C247" s="327" t="s">
        <v>947</v>
      </c>
      <c r="D247" s="370"/>
      <c r="E247" s="363"/>
      <c r="F247" s="77">
        <f>SUM(K247:K248)</f>
        <v>0</v>
      </c>
      <c r="G247" s="50">
        <f>SUMIF(JournalsB!D$14:D$920,TrialBalanceB!M247,JournalsB!J$14:J$920)+SUMIF(JournalsB!E$14:E$920,TrialBalanceB!M247,JournalsB!J$14:J$920)</f>
        <v>0</v>
      </c>
      <c r="H247" s="373"/>
      <c r="I247" s="374">
        <f t="shared" si="36"/>
        <v>0</v>
      </c>
      <c r="J247" s="73"/>
      <c r="K247" s="51">
        <f t="shared" si="37"/>
        <v>0</v>
      </c>
      <c r="M247" s="173" t="str">
        <f t="shared" si="38"/>
        <v>7000/031Prepaid lease agreement - impairment loss b/fwd</v>
      </c>
      <c r="N247" s="68"/>
      <c r="P247" s="69"/>
      <c r="Q247" s="54"/>
      <c r="R247" s="30"/>
    </row>
    <row r="248" spans="1:18">
      <c r="A248" s="322"/>
      <c r="B248" s="99" t="s">
        <v>948</v>
      </c>
      <c r="C248" s="327" t="s">
        <v>949</v>
      </c>
      <c r="D248" s="370"/>
      <c r="E248" s="363"/>
      <c r="F248" s="77"/>
      <c r="G248" s="50">
        <f>SUMIF(JournalsB!D$14:D$920,TrialBalanceB!M248,JournalsB!J$14:J$920)+SUMIF(JournalsB!E$14:E$920,TrialBalanceB!M248,JournalsB!J$14:J$920)</f>
        <v>0</v>
      </c>
      <c r="H248" s="373"/>
      <c r="I248" s="374">
        <f t="shared" si="36"/>
        <v>0</v>
      </c>
      <c r="J248" s="73"/>
      <c r="K248" s="51">
        <f t="shared" si="37"/>
        <v>0</v>
      </c>
      <c r="M248" s="173" t="str">
        <f t="shared" si="38"/>
        <v>7000/032Prepaid lease agreement - impairment loss this year</v>
      </c>
      <c r="N248" s="68"/>
      <c r="P248" s="69"/>
      <c r="Q248" s="54"/>
      <c r="R248" s="30"/>
    </row>
    <row r="249" spans="1:18">
      <c r="A249" s="322"/>
      <c r="B249" s="57" t="s">
        <v>416</v>
      </c>
      <c r="C249" s="326" t="s">
        <v>161</v>
      </c>
      <c r="D249" s="370"/>
      <c r="E249" s="363"/>
      <c r="F249" s="77"/>
      <c r="G249" s="50">
        <f>SUMIF(JournalsB!D$14:D$920,TrialBalanceB!M249,JournalsB!J$14:J$920)+SUMIF(JournalsB!E$14:E$920,TrialBalanceB!M249,JournalsB!J$14:J$920)</f>
        <v>0</v>
      </c>
      <c r="H249" s="373"/>
      <c r="I249" s="374">
        <f t="shared" si="35"/>
        <v>0</v>
      </c>
      <c r="J249" s="73"/>
      <c r="K249" s="51">
        <f t="shared" ref="K249:K304" si="39">ROUND(SUM(A249),0)</f>
        <v>0</v>
      </c>
      <c r="M249" s="173" t="str">
        <f t="shared" ref="M249:M304" si="40">CONCATENATE(B249,C249)</f>
        <v>7100/000INVESTMENTS</v>
      </c>
      <c r="N249" s="68"/>
      <c r="P249" s="69"/>
      <c r="Q249" s="54"/>
      <c r="R249" s="30"/>
    </row>
    <row r="250" spans="1:18">
      <c r="A250" s="322"/>
      <c r="B250" s="57" t="s">
        <v>417</v>
      </c>
      <c r="C250" s="324" t="s">
        <v>418</v>
      </c>
      <c r="D250" s="369"/>
      <c r="E250" s="363"/>
      <c r="F250" s="77"/>
      <c r="G250" s="50">
        <f>SUMIF(JournalsB!D$14:D$920,TrialBalanceB!M250,JournalsB!J$14:J$920)+SUMIF(JournalsB!E$14:E$920,TrialBalanceB!M250,JournalsB!J$14:J$920)</f>
        <v>0</v>
      </c>
      <c r="H250" s="373"/>
      <c r="I250" s="374">
        <f t="shared" si="35"/>
        <v>0</v>
      </c>
      <c r="J250" s="73"/>
      <c r="K250" s="51">
        <f t="shared" si="39"/>
        <v>0</v>
      </c>
      <c r="M250" s="173" t="str">
        <f t="shared" si="40"/>
        <v>7100/100LISTED INVESTMENTS</v>
      </c>
      <c r="N250" s="68"/>
      <c r="P250" s="69"/>
      <c r="Q250" s="54"/>
      <c r="R250" s="30"/>
    </row>
    <row r="251" spans="1:18">
      <c r="A251" s="322"/>
      <c r="B251" s="57" t="s">
        <v>419</v>
      </c>
      <c r="C251" s="364">
        <f>TrialBalance!C251</f>
        <v>0</v>
      </c>
      <c r="D251" s="369"/>
      <c r="E251" s="363"/>
      <c r="F251" s="77">
        <f>K251</f>
        <v>0</v>
      </c>
      <c r="G251" s="50">
        <f>SUMIF(JournalsB!D$14:D$920,TrialBalanceB!M251,JournalsB!J$14:J$920)+SUMIF(JournalsB!E$14:E$920,TrialBalanceB!M251,JournalsB!J$14:J$920)</f>
        <v>0</v>
      </c>
      <c r="H251" s="373"/>
      <c r="I251" s="374">
        <f t="shared" si="35"/>
        <v>0</v>
      </c>
      <c r="J251" s="73"/>
      <c r="K251" s="51">
        <f t="shared" si="39"/>
        <v>0</v>
      </c>
      <c r="M251" s="173" t="str">
        <f t="shared" si="40"/>
        <v>7100/1010</v>
      </c>
      <c r="N251" s="68"/>
      <c r="P251" s="69"/>
      <c r="Q251" s="54"/>
      <c r="R251" s="30"/>
    </row>
    <row r="252" spans="1:18">
      <c r="A252" s="322"/>
      <c r="B252" s="57" t="s">
        <v>420</v>
      </c>
      <c r="C252" s="364">
        <f>TrialBalance!C252</f>
        <v>0</v>
      </c>
      <c r="D252" s="369"/>
      <c r="E252" s="363"/>
      <c r="F252" s="77">
        <f t="shared" ref="F252:F297" si="41">K252</f>
        <v>0</v>
      </c>
      <c r="G252" s="50">
        <f>SUMIF(JournalsB!D$14:D$920,TrialBalanceB!M252,JournalsB!J$14:J$920)+SUMIF(JournalsB!E$14:E$920,TrialBalanceB!M252,JournalsB!J$14:J$920)</f>
        <v>0</v>
      </c>
      <c r="H252" s="373"/>
      <c r="I252" s="374">
        <f t="shared" si="35"/>
        <v>0</v>
      </c>
      <c r="J252" s="73"/>
      <c r="K252" s="51">
        <f t="shared" si="39"/>
        <v>0</v>
      </c>
      <c r="M252" s="173" t="str">
        <f t="shared" si="40"/>
        <v>7100/1020</v>
      </c>
      <c r="N252" s="68"/>
      <c r="P252" s="69"/>
      <c r="Q252" s="54"/>
      <c r="R252" s="30"/>
    </row>
    <row r="253" spans="1:18">
      <c r="A253" s="322"/>
      <c r="B253" s="57" t="s">
        <v>421</v>
      </c>
      <c r="C253" s="364">
        <f>TrialBalance!C253</f>
        <v>0</v>
      </c>
      <c r="D253" s="369"/>
      <c r="E253" s="363"/>
      <c r="F253" s="77">
        <f t="shared" si="41"/>
        <v>0</v>
      </c>
      <c r="G253" s="50">
        <f>SUMIF(JournalsB!D$14:D$920,TrialBalanceB!M253,JournalsB!J$14:J$920)+SUMIF(JournalsB!E$14:E$920,TrialBalanceB!M253,JournalsB!J$14:J$920)</f>
        <v>0</v>
      </c>
      <c r="H253" s="373"/>
      <c r="I253" s="374">
        <f t="shared" si="35"/>
        <v>0</v>
      </c>
      <c r="J253" s="73"/>
      <c r="K253" s="51">
        <f t="shared" si="39"/>
        <v>0</v>
      </c>
      <c r="M253" s="173" t="str">
        <f t="shared" si="40"/>
        <v>7100/1030</v>
      </c>
      <c r="N253" s="68"/>
      <c r="P253" s="69"/>
      <c r="Q253" s="54"/>
      <c r="R253" s="30"/>
    </row>
    <row r="254" spans="1:18">
      <c r="A254" s="322"/>
      <c r="B254" s="57" t="s">
        <v>422</v>
      </c>
      <c r="C254" s="364">
        <f>TrialBalance!C254</f>
        <v>0</v>
      </c>
      <c r="D254" s="369"/>
      <c r="E254" s="363"/>
      <c r="F254" s="77">
        <f t="shared" si="41"/>
        <v>0</v>
      </c>
      <c r="G254" s="50">
        <f>SUMIF(JournalsB!D$14:D$920,TrialBalanceB!M254,JournalsB!J$14:J$920)+SUMIF(JournalsB!E$14:E$920,TrialBalanceB!M254,JournalsB!J$14:J$920)</f>
        <v>0</v>
      </c>
      <c r="H254" s="373"/>
      <c r="I254" s="374">
        <f t="shared" si="35"/>
        <v>0</v>
      </c>
      <c r="J254" s="73"/>
      <c r="K254" s="51">
        <f t="shared" si="39"/>
        <v>0</v>
      </c>
      <c r="M254" s="173" t="str">
        <f t="shared" si="40"/>
        <v>7100/1040</v>
      </c>
      <c r="N254" s="68"/>
      <c r="P254" s="69"/>
      <c r="Q254" s="54"/>
      <c r="R254" s="30"/>
    </row>
    <row r="255" spans="1:18">
      <c r="A255" s="322"/>
      <c r="B255" s="57" t="s">
        <v>423</v>
      </c>
      <c r="C255" s="364">
        <f>TrialBalance!C255</f>
        <v>0</v>
      </c>
      <c r="D255" s="369"/>
      <c r="E255" s="363"/>
      <c r="F255" s="77">
        <f t="shared" si="41"/>
        <v>0</v>
      </c>
      <c r="G255" s="50">
        <f>SUMIF(JournalsB!D$14:D$920,TrialBalanceB!M255,JournalsB!J$14:J$920)+SUMIF(JournalsB!E$14:E$920,TrialBalanceB!M255,JournalsB!J$14:J$920)</f>
        <v>0</v>
      </c>
      <c r="H255" s="373"/>
      <c r="I255" s="374">
        <f t="shared" si="35"/>
        <v>0</v>
      </c>
      <c r="J255" s="73"/>
      <c r="K255" s="51">
        <f t="shared" si="39"/>
        <v>0</v>
      </c>
      <c r="M255" s="173" t="str">
        <f t="shared" si="40"/>
        <v>7100/1050</v>
      </c>
      <c r="N255" s="68"/>
      <c r="P255" s="69"/>
      <c r="Q255" s="54"/>
      <c r="R255" s="30"/>
    </row>
    <row r="256" spans="1:18">
      <c r="A256" s="322"/>
      <c r="B256" s="57" t="s">
        <v>424</v>
      </c>
      <c r="C256" s="326" t="s">
        <v>345</v>
      </c>
      <c r="D256" s="370"/>
      <c r="E256" s="363"/>
      <c r="F256" s="77"/>
      <c r="G256" s="50">
        <f>SUMIF(JournalsB!D$14:D$920,TrialBalanceB!M256,JournalsB!J$14:J$920)+SUMIF(JournalsB!E$14:E$920,TrialBalanceB!M256,JournalsB!J$14:J$920)</f>
        <v>0</v>
      </c>
      <c r="H256" s="373"/>
      <c r="I256" s="374">
        <f t="shared" si="35"/>
        <v>0</v>
      </c>
      <c r="J256" s="73"/>
      <c r="K256" s="51">
        <f t="shared" si="39"/>
        <v>0</v>
      </c>
      <c r="M256" s="173" t="str">
        <f t="shared" si="40"/>
        <v>7100/200OTHER INVESTMENTS</v>
      </c>
      <c r="N256" s="68"/>
      <c r="P256" s="69"/>
      <c r="Q256" s="54"/>
      <c r="R256" s="30"/>
    </row>
    <row r="257" spans="1:18">
      <c r="A257" s="322"/>
      <c r="B257" s="57" t="s">
        <v>425</v>
      </c>
      <c r="C257" s="364">
        <f>TrialBalance!C257</f>
        <v>0</v>
      </c>
      <c r="D257" s="371"/>
      <c r="E257" s="363"/>
      <c r="F257" s="77">
        <f t="shared" si="41"/>
        <v>0</v>
      </c>
      <c r="G257" s="50">
        <f>SUMIF(JournalsB!D$14:D$920,TrialBalanceB!M257,JournalsB!J$14:J$920)+SUMIF(JournalsB!E$14:E$920,TrialBalanceB!M257,JournalsB!J$14:J$920)</f>
        <v>0</v>
      </c>
      <c r="H257" s="373"/>
      <c r="I257" s="374">
        <f t="shared" si="35"/>
        <v>0</v>
      </c>
      <c r="J257" s="73"/>
      <c r="K257" s="51">
        <f t="shared" si="39"/>
        <v>0</v>
      </c>
      <c r="M257" s="173" t="str">
        <f t="shared" si="40"/>
        <v>7100/2010</v>
      </c>
      <c r="N257" s="68"/>
      <c r="P257" s="69"/>
      <c r="Q257" s="54"/>
      <c r="R257" s="30"/>
    </row>
    <row r="258" spans="1:18">
      <c r="A258" s="322"/>
      <c r="B258" s="57" t="s">
        <v>426</v>
      </c>
      <c r="C258" s="364">
        <f>TrialBalance!C258</f>
        <v>0</v>
      </c>
      <c r="D258" s="371"/>
      <c r="E258" s="363"/>
      <c r="F258" s="77">
        <f t="shared" si="41"/>
        <v>0</v>
      </c>
      <c r="G258" s="50">
        <f>SUMIF(JournalsB!D$14:D$920,TrialBalanceB!M258,JournalsB!J$14:J$920)+SUMIF(JournalsB!E$14:E$920,TrialBalanceB!M258,JournalsB!J$14:J$920)</f>
        <v>0</v>
      </c>
      <c r="H258" s="373"/>
      <c r="I258" s="374">
        <f t="shared" si="35"/>
        <v>0</v>
      </c>
      <c r="J258" s="73"/>
      <c r="K258" s="51">
        <f t="shared" si="39"/>
        <v>0</v>
      </c>
      <c r="M258" s="173" t="str">
        <f t="shared" si="40"/>
        <v>7100/2020</v>
      </c>
      <c r="N258" s="68"/>
      <c r="P258" s="69"/>
      <c r="Q258" s="54"/>
      <c r="R258" s="30"/>
    </row>
    <row r="259" spans="1:18">
      <c r="A259" s="322"/>
      <c r="B259" s="57" t="s">
        <v>427</v>
      </c>
      <c r="C259" s="364">
        <f>TrialBalance!C259</f>
        <v>0</v>
      </c>
      <c r="D259" s="369"/>
      <c r="E259" s="363"/>
      <c r="F259" s="77">
        <f t="shared" si="41"/>
        <v>0</v>
      </c>
      <c r="G259" s="50">
        <f>SUMIF(JournalsB!D$14:D$920,TrialBalanceB!M259,JournalsB!J$14:J$920)+SUMIF(JournalsB!E$14:E$920,TrialBalanceB!M259,JournalsB!J$14:J$920)</f>
        <v>0</v>
      </c>
      <c r="H259" s="373"/>
      <c r="I259" s="374">
        <f t="shared" si="35"/>
        <v>0</v>
      </c>
      <c r="J259" s="73"/>
      <c r="K259" s="51">
        <f t="shared" si="39"/>
        <v>0</v>
      </c>
      <c r="M259" s="173" t="str">
        <f t="shared" si="40"/>
        <v>7100/2030</v>
      </c>
      <c r="N259" s="68"/>
      <c r="P259" s="69"/>
      <c r="Q259" s="54"/>
      <c r="R259" s="30"/>
    </row>
    <row r="260" spans="1:18">
      <c r="A260" s="322"/>
      <c r="B260" s="57" t="s">
        <v>428</v>
      </c>
      <c r="C260" s="364">
        <f>TrialBalance!C260</f>
        <v>0</v>
      </c>
      <c r="D260" s="369"/>
      <c r="E260" s="363"/>
      <c r="F260" s="77">
        <f t="shared" si="41"/>
        <v>0</v>
      </c>
      <c r="G260" s="50">
        <f>SUMIF(JournalsB!D$14:D$920,TrialBalanceB!M260,JournalsB!J$14:J$920)+SUMIF(JournalsB!E$14:E$920,TrialBalanceB!M260,JournalsB!J$14:J$920)</f>
        <v>0</v>
      </c>
      <c r="H260" s="373"/>
      <c r="I260" s="374">
        <f t="shared" si="35"/>
        <v>0</v>
      </c>
      <c r="J260" s="73"/>
      <c r="K260" s="51">
        <f t="shared" si="39"/>
        <v>0</v>
      </c>
      <c r="M260" s="173" t="str">
        <f t="shared" si="40"/>
        <v>7100/2040</v>
      </c>
      <c r="N260" s="68"/>
      <c r="P260" s="69"/>
      <c r="Q260" s="54"/>
      <c r="R260" s="30"/>
    </row>
    <row r="261" spans="1:18">
      <c r="A261" s="322"/>
      <c r="B261" s="57" t="s">
        <v>146</v>
      </c>
      <c r="C261" s="364">
        <f>TrialBalance!C261</f>
        <v>0</v>
      </c>
      <c r="D261" s="369"/>
      <c r="E261" s="363"/>
      <c r="F261" s="77">
        <f t="shared" si="41"/>
        <v>0</v>
      </c>
      <c r="G261" s="50">
        <f>SUMIF(JournalsB!D$14:D$920,TrialBalanceB!M261,JournalsB!J$14:J$920)+SUMIF(JournalsB!E$14:E$920,TrialBalanceB!M261,JournalsB!J$14:J$920)</f>
        <v>0</v>
      </c>
      <c r="H261" s="373"/>
      <c r="I261" s="374">
        <f t="shared" si="35"/>
        <v>0</v>
      </c>
      <c r="J261" s="73"/>
      <c r="K261" s="51">
        <f t="shared" si="39"/>
        <v>0</v>
      </c>
      <c r="M261" s="173" t="str">
        <f t="shared" si="40"/>
        <v>7100/2050</v>
      </c>
      <c r="N261" s="68"/>
      <c r="P261" s="69"/>
      <c r="Q261" s="54"/>
      <c r="R261" s="30"/>
    </row>
    <row r="262" spans="1:18">
      <c r="A262" s="322"/>
      <c r="B262" s="57" t="s">
        <v>267</v>
      </c>
      <c r="C262" s="325" t="s">
        <v>91</v>
      </c>
      <c r="D262" s="359"/>
      <c r="E262" s="363"/>
      <c r="F262" s="77"/>
      <c r="G262" s="50">
        <f>SUMIF(JournalsB!D$14:D$920,TrialBalanceB!M262,JournalsB!J$14:J$920)+SUMIF(JournalsB!E$14:E$920,TrialBalanceB!M262,JournalsB!J$14:J$920)</f>
        <v>0</v>
      </c>
      <c r="H262" s="373"/>
      <c r="I262" s="374">
        <f t="shared" si="35"/>
        <v>0</v>
      </c>
      <c r="J262" s="73"/>
      <c r="K262" s="51">
        <f t="shared" si="39"/>
        <v>0</v>
      </c>
      <c r="M262" s="173" t="str">
        <f t="shared" si="40"/>
        <v>7460/000NON - CURRENT RECEIVABLES</v>
      </c>
      <c r="N262" s="68"/>
      <c r="P262" s="69"/>
      <c r="Q262" s="54"/>
      <c r="R262" s="30"/>
    </row>
    <row r="263" spans="1:18">
      <c r="A263" s="322"/>
      <c r="B263" s="57" t="s">
        <v>267</v>
      </c>
      <c r="C263" s="325" t="s">
        <v>605</v>
      </c>
      <c r="D263" s="359"/>
      <c r="E263" s="363"/>
      <c r="F263" s="77"/>
      <c r="G263" s="50">
        <f>SUMIF(JournalsB!D$14:D$920,TrialBalanceB!M263,JournalsB!J$14:J$920)+SUMIF(JournalsB!E$14:E$920,TrialBalanceB!M263,JournalsB!J$14:J$920)</f>
        <v>0</v>
      </c>
      <c r="H263" s="373"/>
      <c r="I263" s="374">
        <f t="shared" ref="I263" si="42">ROUND(D263-E263+G263+F263,0)</f>
        <v>0</v>
      </c>
      <c r="J263" s="73"/>
      <c r="K263" s="51">
        <f t="shared" ref="K263" si="43">ROUND(SUM(A263),0)</f>
        <v>0</v>
      </c>
      <c r="M263" s="173" t="str">
        <f t="shared" ref="M263" si="44">CONCATENATE(B263,C263)</f>
        <v>7460/000Interest bearing</v>
      </c>
      <c r="N263" s="68"/>
      <c r="P263" s="69"/>
      <c r="Q263" s="54"/>
      <c r="R263" s="30"/>
    </row>
    <row r="264" spans="1:18">
      <c r="A264" s="322"/>
      <c r="B264" s="57" t="s">
        <v>269</v>
      </c>
      <c r="C264" s="364">
        <f>TrialBalance!C264</f>
        <v>0</v>
      </c>
      <c r="D264" s="363"/>
      <c r="E264" s="363"/>
      <c r="F264" s="77">
        <f t="shared" si="41"/>
        <v>0</v>
      </c>
      <c r="G264" s="50">
        <f>SUMIF(JournalsB!D$14:D$920,TrialBalanceB!M264,JournalsB!J$14:J$920)+SUMIF(JournalsB!E$14:E$920,TrialBalanceB!M264,JournalsB!J$14:J$920)</f>
        <v>0</v>
      </c>
      <c r="H264" s="373"/>
      <c r="I264" s="374">
        <f t="shared" si="35"/>
        <v>0</v>
      </c>
      <c r="J264" s="73"/>
      <c r="K264" s="51">
        <f t="shared" si="39"/>
        <v>0</v>
      </c>
      <c r="M264" s="173" t="str">
        <f t="shared" si="40"/>
        <v>7460/0010</v>
      </c>
      <c r="N264" s="68"/>
      <c r="P264" s="69"/>
      <c r="Q264" s="54"/>
      <c r="R264" s="30"/>
    </row>
    <row r="265" spans="1:18">
      <c r="A265" s="322"/>
      <c r="B265" s="57" t="s">
        <v>270</v>
      </c>
      <c r="C265" s="364">
        <f>TrialBalance!C265</f>
        <v>0</v>
      </c>
      <c r="D265" s="363"/>
      <c r="E265" s="363"/>
      <c r="F265" s="77">
        <f t="shared" ref="F265" si="45">K265</f>
        <v>0</v>
      </c>
      <c r="G265" s="50">
        <f>SUMIF(JournalsB!D$14:D$920,TrialBalanceB!M265,JournalsB!J$14:J$920)+SUMIF(JournalsB!E$14:E$920,TrialBalanceB!M265,JournalsB!J$14:J$920)</f>
        <v>0</v>
      </c>
      <c r="H265" s="373"/>
      <c r="I265" s="374">
        <f t="shared" ref="I265" si="46">ROUND(D265-E265+G265+F265,0)</f>
        <v>0</v>
      </c>
      <c r="J265" s="73"/>
      <c r="K265" s="51">
        <f t="shared" ref="K265" si="47">ROUND(SUM(A265),0)</f>
        <v>0</v>
      </c>
      <c r="M265" s="173" t="str">
        <f t="shared" ref="M265" si="48">CONCATENATE(B265,C265)</f>
        <v>7460/0020</v>
      </c>
      <c r="N265" s="68"/>
      <c r="P265" s="69"/>
      <c r="Q265" s="54"/>
      <c r="R265" s="30"/>
    </row>
    <row r="266" spans="1:18">
      <c r="A266" s="322"/>
      <c r="B266" s="57" t="s">
        <v>271</v>
      </c>
      <c r="C266" s="364">
        <f>TrialBalance!C266</f>
        <v>0</v>
      </c>
      <c r="D266" s="369"/>
      <c r="E266" s="363"/>
      <c r="F266" s="77">
        <f t="shared" si="41"/>
        <v>0</v>
      </c>
      <c r="G266" s="50">
        <f>SUMIF(JournalsB!D$14:D$920,TrialBalanceB!M266,JournalsB!J$14:J$920)+SUMIF(JournalsB!E$14:E$920,TrialBalanceB!M266,JournalsB!J$14:J$920)</f>
        <v>0</v>
      </c>
      <c r="H266" s="373"/>
      <c r="I266" s="374">
        <f t="shared" si="35"/>
        <v>0</v>
      </c>
      <c r="J266" s="73"/>
      <c r="K266" s="51">
        <f t="shared" si="39"/>
        <v>0</v>
      </c>
      <c r="M266" s="173" t="str">
        <f t="shared" si="40"/>
        <v>7460/0030</v>
      </c>
      <c r="N266" s="68"/>
      <c r="P266" s="69"/>
      <c r="Q266" s="54"/>
      <c r="R266" s="30"/>
    </row>
    <row r="267" spans="1:18">
      <c r="A267" s="322"/>
      <c r="B267" s="99" t="s">
        <v>550</v>
      </c>
      <c r="C267" s="364">
        <f>TrialBalance!C267</f>
        <v>0</v>
      </c>
      <c r="D267" s="369"/>
      <c r="E267" s="363"/>
      <c r="F267" s="77">
        <f t="shared" si="41"/>
        <v>0</v>
      </c>
      <c r="G267" s="50">
        <f>SUMIF(JournalsB!D$14:D$920,TrialBalanceB!M267,JournalsB!J$14:J$920)+SUMIF(JournalsB!E$14:E$920,TrialBalanceB!M267,JournalsB!J$14:J$920)</f>
        <v>0</v>
      </c>
      <c r="H267" s="373"/>
      <c r="I267" s="374">
        <f t="shared" si="35"/>
        <v>0</v>
      </c>
      <c r="J267" s="73"/>
      <c r="K267" s="51">
        <f t="shared" si="39"/>
        <v>0</v>
      </c>
      <c r="M267" s="173" t="str">
        <f t="shared" si="40"/>
        <v>7460/0040</v>
      </c>
      <c r="N267" s="68"/>
      <c r="P267" s="69"/>
      <c r="Q267" s="54"/>
      <c r="R267" s="30"/>
    </row>
    <row r="268" spans="1:18">
      <c r="A268" s="322"/>
      <c r="B268" s="57" t="s">
        <v>267</v>
      </c>
      <c r="C268" s="327" t="s">
        <v>606</v>
      </c>
      <c r="D268" s="369"/>
      <c r="E268" s="363"/>
      <c r="F268" s="77"/>
      <c r="G268" s="50">
        <f>SUMIF(JournalsB!D$14:D$920,TrialBalanceB!M268,JournalsB!J$14:J$920)+SUMIF(JournalsB!E$14:E$920,TrialBalanceB!M268,JournalsB!J$14:J$920)</f>
        <v>0</v>
      </c>
      <c r="H268" s="373"/>
      <c r="I268" s="374">
        <f t="shared" ref="I268" si="49">ROUND(D268-E268+G268+F268,0)</f>
        <v>0</v>
      </c>
      <c r="J268" s="73"/>
      <c r="K268" s="51">
        <f t="shared" ref="K268" si="50">ROUND(SUM(A268),0)</f>
        <v>0</v>
      </c>
      <c r="M268" s="173" t="str">
        <f t="shared" ref="M268" si="51">CONCATENATE(B268,C268)</f>
        <v>7460/000Interest free</v>
      </c>
      <c r="N268" s="68"/>
      <c r="P268" s="69"/>
      <c r="Q268" s="54"/>
      <c r="R268" s="30"/>
    </row>
    <row r="269" spans="1:18">
      <c r="A269" s="322"/>
      <c r="B269" s="99" t="s">
        <v>550</v>
      </c>
      <c r="C269" s="364">
        <f>TrialBalance!C269</f>
        <v>0</v>
      </c>
      <c r="D269" s="369"/>
      <c r="E269" s="363"/>
      <c r="F269" s="77">
        <f t="shared" si="41"/>
        <v>0</v>
      </c>
      <c r="G269" s="50">
        <f>SUMIF(JournalsB!D$14:D$920,TrialBalanceB!M269,JournalsB!J$14:J$920)+SUMIF(JournalsB!E$14:E$920,TrialBalanceB!M269,JournalsB!J$14:J$920)</f>
        <v>0</v>
      </c>
      <c r="H269" s="373"/>
      <c r="I269" s="374">
        <f t="shared" si="35"/>
        <v>0</v>
      </c>
      <c r="J269" s="73"/>
      <c r="K269" s="51">
        <f t="shared" si="39"/>
        <v>0</v>
      </c>
      <c r="M269" s="173" t="str">
        <f t="shared" si="40"/>
        <v>7460/0040</v>
      </c>
      <c r="N269" s="68"/>
      <c r="P269" s="69"/>
      <c r="Q269" s="54"/>
      <c r="R269" s="30"/>
    </row>
    <row r="270" spans="1:18">
      <c r="A270" s="322"/>
      <c r="B270" s="99" t="s">
        <v>551</v>
      </c>
      <c r="C270" s="364">
        <f>TrialBalance!C270</f>
        <v>0</v>
      </c>
      <c r="D270" s="369"/>
      <c r="E270" s="363"/>
      <c r="F270" s="77">
        <f t="shared" si="41"/>
        <v>0</v>
      </c>
      <c r="G270" s="50">
        <f>SUMIF(JournalsB!D$14:D$920,TrialBalanceB!M270,JournalsB!J$14:J$920)+SUMIF(JournalsB!E$14:E$920,TrialBalanceB!M270,JournalsB!J$14:J$920)</f>
        <v>0</v>
      </c>
      <c r="H270" s="373"/>
      <c r="I270" s="374">
        <f t="shared" si="35"/>
        <v>0</v>
      </c>
      <c r="J270" s="73"/>
      <c r="K270" s="51">
        <f t="shared" si="39"/>
        <v>0</v>
      </c>
      <c r="M270" s="173" t="str">
        <f t="shared" si="40"/>
        <v>7460/0050</v>
      </c>
      <c r="N270" s="68"/>
      <c r="P270" s="69"/>
      <c r="Q270" s="54"/>
      <c r="R270" s="30"/>
    </row>
    <row r="271" spans="1:18">
      <c r="A271" s="322"/>
      <c r="B271" s="99" t="s">
        <v>272</v>
      </c>
      <c r="C271" s="364">
        <f>TrialBalance!C271</f>
        <v>0</v>
      </c>
      <c r="D271" s="369"/>
      <c r="E271" s="363"/>
      <c r="F271" s="77">
        <f>K271</f>
        <v>0</v>
      </c>
      <c r="G271" s="50">
        <f>SUMIF(JournalsB!D$14:D$920,TrialBalanceB!M271,JournalsB!J$14:J$920)+SUMIF(JournalsB!E$14:E$920,TrialBalanceB!M271,JournalsB!J$14:J$920)</f>
        <v>0</v>
      </c>
      <c r="H271" s="373"/>
      <c r="I271" s="374">
        <f t="shared" si="35"/>
        <v>0</v>
      </c>
      <c r="J271" s="73"/>
      <c r="K271" s="51">
        <f t="shared" si="39"/>
        <v>0</v>
      </c>
      <c r="M271" s="173" t="str">
        <f t="shared" si="40"/>
        <v>7460/0060</v>
      </c>
      <c r="N271" s="68"/>
      <c r="P271" s="69"/>
      <c r="Q271" s="54"/>
      <c r="R271" s="30"/>
    </row>
    <row r="272" spans="1:18">
      <c r="A272" s="322"/>
      <c r="B272" s="99" t="s">
        <v>273</v>
      </c>
      <c r="C272" s="364">
        <f>TrialBalance!C272</f>
        <v>0</v>
      </c>
      <c r="D272" s="369"/>
      <c r="E272" s="363"/>
      <c r="F272" s="77">
        <f>K272</f>
        <v>0</v>
      </c>
      <c r="G272" s="50">
        <f>SUMIF(JournalsB!D$14:D$920,TrialBalanceB!M272,JournalsB!J$14:J$920)+SUMIF(JournalsB!E$14:E$920,TrialBalanceB!M272,JournalsB!J$14:J$920)</f>
        <v>0</v>
      </c>
      <c r="H272" s="373"/>
      <c r="I272" s="374">
        <f t="shared" si="35"/>
        <v>0</v>
      </c>
      <c r="J272" s="73"/>
      <c r="K272" s="51">
        <f t="shared" si="39"/>
        <v>0</v>
      </c>
      <c r="M272" s="173" t="str">
        <f t="shared" si="40"/>
        <v>7460/0070</v>
      </c>
      <c r="N272" s="68"/>
      <c r="P272" s="69"/>
      <c r="Q272" s="54"/>
      <c r="R272" s="30"/>
    </row>
    <row r="273" spans="1:18">
      <c r="A273" s="322"/>
      <c r="B273" s="99" t="s">
        <v>434</v>
      </c>
      <c r="C273" s="364">
        <f>TrialBalance!C273</f>
        <v>0</v>
      </c>
      <c r="D273" s="369"/>
      <c r="E273" s="363"/>
      <c r="F273" s="77">
        <f>K273</f>
        <v>0</v>
      </c>
      <c r="G273" s="50">
        <f>SUMIF(JournalsB!D$14:D$920,TrialBalanceB!M273,JournalsB!J$14:J$920)+SUMIF(JournalsB!E$14:E$920,TrialBalanceB!M273,JournalsB!J$14:J$920)</f>
        <v>0</v>
      </c>
      <c r="H273" s="373"/>
      <c r="I273" s="374">
        <f t="shared" si="35"/>
        <v>0</v>
      </c>
      <c r="J273" s="73"/>
      <c r="K273" s="51">
        <f t="shared" si="39"/>
        <v>0</v>
      </c>
      <c r="M273" s="173" t="str">
        <f t="shared" si="40"/>
        <v>7460/0080</v>
      </c>
      <c r="N273" s="68"/>
      <c r="P273" s="69"/>
      <c r="Q273" s="54"/>
      <c r="R273" s="30"/>
    </row>
    <row r="274" spans="1:18">
      <c r="A274" s="322"/>
      <c r="B274" s="57" t="s">
        <v>385</v>
      </c>
      <c r="C274" s="326" t="s">
        <v>53</v>
      </c>
      <c r="D274" s="370"/>
      <c r="E274" s="363"/>
      <c r="F274" s="77"/>
      <c r="G274" s="50">
        <f>SUMIF(JournalsB!D$14:D$920,TrialBalanceB!M274,JournalsB!J$14:J$920)+SUMIF(JournalsB!E$14:E$920,TrialBalanceB!M274,JournalsB!J$14:J$920)</f>
        <v>0</v>
      </c>
      <c r="H274" s="373"/>
      <c r="I274" s="374">
        <f t="shared" si="35"/>
        <v>0</v>
      </c>
      <c r="J274" s="73"/>
      <c r="K274" s="51">
        <f t="shared" si="39"/>
        <v>0</v>
      </c>
      <c r="M274" s="173" t="str">
        <f t="shared" si="40"/>
        <v>7500/000INVENTORY</v>
      </c>
      <c r="N274" s="68"/>
      <c r="P274" s="69"/>
      <c r="Q274" s="54"/>
      <c r="R274" s="30"/>
    </row>
    <row r="275" spans="1:18">
      <c r="A275" s="322"/>
      <c r="B275" s="57" t="s">
        <v>386</v>
      </c>
      <c r="C275" s="324" t="s">
        <v>387</v>
      </c>
      <c r="D275" s="369"/>
      <c r="E275" s="363"/>
      <c r="F275" s="77">
        <f t="shared" si="41"/>
        <v>0</v>
      </c>
      <c r="G275" s="50">
        <f>SUMIF(JournalsB!D$14:D$920,TrialBalanceB!M275,JournalsB!J$14:J$920)+SUMIF(JournalsB!E$14:E$920,TrialBalanceB!M275,JournalsB!J$14:J$920)</f>
        <v>0</v>
      </c>
      <c r="H275" s="373"/>
      <c r="I275" s="374">
        <f t="shared" si="35"/>
        <v>0</v>
      </c>
      <c r="J275" s="73"/>
      <c r="K275" s="51">
        <f t="shared" si="39"/>
        <v>0</v>
      </c>
      <c r="M275" s="173" t="str">
        <f t="shared" si="40"/>
        <v>7500/001Raw materials</v>
      </c>
      <c r="N275" s="68"/>
      <c r="P275" s="69"/>
      <c r="Q275" s="54"/>
      <c r="R275" s="30"/>
    </row>
    <row r="276" spans="1:18">
      <c r="A276" s="322"/>
      <c r="B276" s="57" t="s">
        <v>20</v>
      </c>
      <c r="C276" s="324" t="s">
        <v>21</v>
      </c>
      <c r="D276" s="369"/>
      <c r="E276" s="363"/>
      <c r="F276" s="77">
        <f t="shared" si="41"/>
        <v>0</v>
      </c>
      <c r="G276" s="50">
        <f>SUMIF(JournalsB!D$14:D$920,TrialBalanceB!M276,JournalsB!J$14:J$920)+SUMIF(JournalsB!E$14:E$920,TrialBalanceB!M276,JournalsB!J$14:J$920)</f>
        <v>0</v>
      </c>
      <c r="H276" s="373"/>
      <c r="I276" s="374">
        <f t="shared" ref="I276:I308" si="52">ROUND(D276-E276+G276+F276,0)</f>
        <v>0</v>
      </c>
      <c r="J276" s="73"/>
      <c r="K276" s="51">
        <f t="shared" si="39"/>
        <v>0</v>
      </c>
      <c r="M276" s="173" t="str">
        <f t="shared" si="40"/>
        <v>7500/002Work in progress</v>
      </c>
      <c r="N276" s="68"/>
      <c r="P276" s="69"/>
      <c r="Q276" s="54"/>
      <c r="R276" s="30"/>
    </row>
    <row r="277" spans="1:18">
      <c r="A277" s="322"/>
      <c r="B277" s="57" t="s">
        <v>22</v>
      </c>
      <c r="C277" s="324" t="s">
        <v>23</v>
      </c>
      <c r="D277" s="369"/>
      <c r="E277" s="363"/>
      <c r="F277" s="77">
        <f t="shared" si="41"/>
        <v>0</v>
      </c>
      <c r="G277" s="50">
        <f>SUMIF(JournalsB!D$14:D$920,TrialBalanceB!M277,JournalsB!J$14:J$920)+SUMIF(JournalsB!E$14:E$920,TrialBalanceB!M277,JournalsB!J$14:J$920)</f>
        <v>0</v>
      </c>
      <c r="H277" s="373"/>
      <c r="I277" s="374">
        <f t="shared" si="52"/>
        <v>0</v>
      </c>
      <c r="J277" s="73"/>
      <c r="K277" s="51">
        <f t="shared" si="39"/>
        <v>0</v>
      </c>
      <c r="M277" s="173" t="str">
        <f t="shared" si="40"/>
        <v>7500/003Finished goods</v>
      </c>
      <c r="N277" s="68"/>
      <c r="P277" s="69"/>
      <c r="Q277" s="54"/>
      <c r="R277" s="30"/>
    </row>
    <row r="278" spans="1:18">
      <c r="A278" s="322"/>
      <c r="B278" s="57" t="s">
        <v>26</v>
      </c>
      <c r="C278" s="324" t="s">
        <v>27</v>
      </c>
      <c r="D278" s="369"/>
      <c r="E278" s="363"/>
      <c r="F278" s="77">
        <f t="shared" si="41"/>
        <v>0</v>
      </c>
      <c r="G278" s="50">
        <f>SUMIF(JournalsB!D$14:D$920,TrialBalanceB!M278,JournalsB!J$14:J$920)+SUMIF(JournalsB!E$14:E$920,TrialBalanceB!M278,JournalsB!J$14:J$920)</f>
        <v>0</v>
      </c>
      <c r="H278" s="373"/>
      <c r="I278" s="374">
        <f t="shared" si="52"/>
        <v>0</v>
      </c>
      <c r="J278" s="73"/>
      <c r="K278" s="51">
        <f t="shared" si="39"/>
        <v>0</v>
      </c>
      <c r="M278" s="173" t="str">
        <f t="shared" si="40"/>
        <v>7500/004Trading stock</v>
      </c>
      <c r="N278" s="68"/>
      <c r="P278" s="69"/>
      <c r="Q278" s="54"/>
      <c r="R278" s="30"/>
    </row>
    <row r="279" spans="1:18">
      <c r="A279" s="322"/>
      <c r="B279" s="57" t="s">
        <v>28</v>
      </c>
      <c r="C279" s="326" t="s">
        <v>29</v>
      </c>
      <c r="D279" s="370"/>
      <c r="E279" s="363"/>
      <c r="F279" s="77"/>
      <c r="G279" s="50">
        <f>SUMIF(JournalsB!D$14:D$920,TrialBalanceB!M279,JournalsB!J$14:J$920)+SUMIF(JournalsB!E$14:E$920,TrialBalanceB!M279,JournalsB!J$14:J$920)</f>
        <v>0</v>
      </c>
      <c r="H279" s="373"/>
      <c r="I279" s="374">
        <f t="shared" si="52"/>
        <v>0</v>
      </c>
      <c r="J279" s="73"/>
      <c r="K279" s="51">
        <f t="shared" si="39"/>
        <v>0</v>
      </c>
      <c r="M279" s="173" t="str">
        <f t="shared" si="40"/>
        <v>8000/000DEBTORS</v>
      </c>
      <c r="N279" s="68"/>
      <c r="P279" s="69"/>
      <c r="Q279" s="54"/>
      <c r="R279" s="30"/>
    </row>
    <row r="280" spans="1:18">
      <c r="A280" s="322"/>
      <c r="B280" s="57" t="s">
        <v>30</v>
      </c>
      <c r="C280" s="324" t="s">
        <v>31</v>
      </c>
      <c r="D280" s="369"/>
      <c r="E280" s="363"/>
      <c r="F280" s="77">
        <f t="shared" si="41"/>
        <v>0</v>
      </c>
      <c r="G280" s="50">
        <f>SUMIF(JournalsB!D$14:D$920,TrialBalanceB!M280,JournalsB!J$14:J$920)+SUMIF(JournalsB!E$14:E$920,TrialBalanceB!M280,JournalsB!J$14:J$920)</f>
        <v>0</v>
      </c>
      <c r="H280" s="373"/>
      <c r="I280" s="374">
        <f t="shared" si="52"/>
        <v>0</v>
      </c>
      <c r="J280" s="73"/>
      <c r="K280" s="51">
        <f t="shared" si="39"/>
        <v>0</v>
      </c>
      <c r="M280" s="173" t="str">
        <f t="shared" si="40"/>
        <v>8010/000Trade debtors</v>
      </c>
      <c r="N280" s="68"/>
      <c r="P280" s="69"/>
      <c r="Q280" s="54"/>
      <c r="R280" s="30"/>
    </row>
    <row r="281" spans="1:18">
      <c r="A281" s="322"/>
      <c r="B281" s="99" t="s">
        <v>32</v>
      </c>
      <c r="C281" s="327" t="s">
        <v>501</v>
      </c>
      <c r="D281" s="369"/>
      <c r="E281" s="363"/>
      <c r="F281" s="77">
        <f t="shared" si="41"/>
        <v>0</v>
      </c>
      <c r="G281" s="50">
        <f>SUMIF(JournalsB!D$14:D$920,TrialBalanceB!M281,JournalsB!J$14:J$920)+SUMIF(JournalsB!E$14:E$920,TrialBalanceB!M281,JournalsB!J$14:J$920)</f>
        <v>0</v>
      </c>
      <c r="H281" s="373"/>
      <c r="I281" s="374">
        <f t="shared" si="52"/>
        <v>0</v>
      </c>
      <c r="J281" s="73"/>
      <c r="K281" s="51">
        <f t="shared" si="39"/>
        <v>0</v>
      </c>
      <c r="M281" s="173" t="str">
        <f t="shared" si="40"/>
        <v>8020/000Less: Provision for doubtful debts</v>
      </c>
      <c r="N281" s="68"/>
      <c r="P281" s="69"/>
      <c r="Q281" s="54"/>
      <c r="R281" s="30"/>
    </row>
    <row r="282" spans="1:18">
      <c r="A282" s="322"/>
      <c r="B282" s="99" t="s">
        <v>503</v>
      </c>
      <c r="C282" s="324" t="s">
        <v>300</v>
      </c>
      <c r="D282" s="369"/>
      <c r="E282" s="363"/>
      <c r="F282" s="77">
        <f t="shared" si="41"/>
        <v>0</v>
      </c>
      <c r="G282" s="50">
        <f>SUMIF(JournalsB!D$14:D$920,TrialBalanceB!M282,JournalsB!J$14:J$920)+SUMIF(JournalsB!E$14:E$920,TrialBalanceB!M282,JournalsB!J$14:J$920)</f>
        <v>0</v>
      </c>
      <c r="H282" s="373"/>
      <c r="I282" s="374">
        <f t="shared" si="52"/>
        <v>0</v>
      </c>
      <c r="J282" s="73"/>
      <c r="K282" s="51">
        <f t="shared" si="39"/>
        <v>0</v>
      </c>
      <c r="M282" s="173" t="str">
        <f t="shared" si="40"/>
        <v>8030/000Service deposits</v>
      </c>
      <c r="N282" s="68"/>
      <c r="P282" s="69"/>
      <c r="Q282" s="54"/>
      <c r="R282" s="30"/>
    </row>
    <row r="283" spans="1:18">
      <c r="A283" s="322"/>
      <c r="B283" s="57" t="s">
        <v>429</v>
      </c>
      <c r="C283" s="327" t="s">
        <v>789</v>
      </c>
      <c r="D283" s="369"/>
      <c r="E283" s="363"/>
      <c r="F283" s="77">
        <f t="shared" si="41"/>
        <v>0</v>
      </c>
      <c r="G283" s="50">
        <f>SUMIF(JournalsB!D$14:D$920,TrialBalanceB!M283,JournalsB!J$14:J$920)+SUMIF(JournalsB!E$14:E$920,TrialBalanceB!M283,JournalsB!J$14:J$920)</f>
        <v>0</v>
      </c>
      <c r="H283" s="373"/>
      <c r="I283" s="374">
        <f t="shared" si="52"/>
        <v>0</v>
      </c>
      <c r="J283" s="73"/>
      <c r="K283" s="51">
        <f t="shared" si="39"/>
        <v>0</v>
      </c>
      <c r="M283" s="173" t="str">
        <f t="shared" si="40"/>
        <v>8200/000Sundry customers</v>
      </c>
      <c r="N283" s="68"/>
      <c r="P283" s="69"/>
      <c r="Q283" s="54"/>
      <c r="R283" s="30"/>
    </row>
    <row r="284" spans="1:18">
      <c r="A284" s="322"/>
      <c r="B284" s="57" t="s">
        <v>430</v>
      </c>
      <c r="C284" s="324" t="s">
        <v>348</v>
      </c>
      <c r="D284" s="369"/>
      <c r="E284" s="363"/>
      <c r="F284" s="77">
        <f t="shared" si="41"/>
        <v>0</v>
      </c>
      <c r="G284" s="50">
        <f>SUMIF(JournalsB!D$14:D$920,TrialBalanceB!M284,JournalsB!J$14:J$920)+SUMIF(JournalsB!E$14:E$920,TrialBalanceB!M284,JournalsB!J$14:J$920)</f>
        <v>0</v>
      </c>
      <c r="H284" s="373"/>
      <c r="I284" s="374">
        <f t="shared" si="52"/>
        <v>0</v>
      </c>
      <c r="J284" s="73"/>
      <c r="K284" s="51">
        <f t="shared" si="39"/>
        <v>0</v>
      </c>
      <c r="M284" s="173" t="str">
        <f t="shared" si="40"/>
        <v>8200/010Prepayments</v>
      </c>
      <c r="N284" s="68"/>
      <c r="P284" s="69"/>
      <c r="Q284" s="54"/>
      <c r="R284" s="30"/>
    </row>
    <row r="285" spans="1:18">
      <c r="A285" s="322"/>
      <c r="B285" s="57" t="s">
        <v>229</v>
      </c>
      <c r="C285" s="325" t="s">
        <v>477</v>
      </c>
      <c r="D285" s="359"/>
      <c r="E285" s="363"/>
      <c r="F285" s="77">
        <f t="shared" si="41"/>
        <v>0</v>
      </c>
      <c r="G285" s="50">
        <f>SUMIF(JournalsB!D$14:D$920,TrialBalanceB!M285,JournalsB!J$14:J$920)+SUMIF(JournalsB!E$14:E$920,TrialBalanceB!M285,JournalsB!J$14:J$920)</f>
        <v>0</v>
      </c>
      <c r="H285" s="373"/>
      <c r="I285" s="374">
        <f t="shared" si="52"/>
        <v>0</v>
      </c>
      <c r="J285" s="73"/>
      <c r="K285" s="51">
        <f t="shared" si="39"/>
        <v>0</v>
      </c>
      <c r="M285" s="173" t="str">
        <f t="shared" si="40"/>
        <v>8200/020Staff loans</v>
      </c>
      <c r="N285" s="68"/>
      <c r="P285" s="69"/>
      <c r="Q285" s="54"/>
      <c r="R285" s="30"/>
    </row>
    <row r="286" spans="1:18">
      <c r="A286" s="322"/>
      <c r="B286" s="57" t="s">
        <v>230</v>
      </c>
      <c r="C286" s="329" t="s">
        <v>124</v>
      </c>
      <c r="D286" s="357"/>
      <c r="E286" s="363"/>
      <c r="F286" s="77"/>
      <c r="G286" s="50">
        <f>SUMIF(JournalsB!D$14:D$920,TrialBalanceB!M286,JournalsB!J$14:J$920)+SUMIF(JournalsB!E$14:E$920,TrialBalanceB!M286,JournalsB!J$14:J$920)</f>
        <v>0</v>
      </c>
      <c r="H286" s="373"/>
      <c r="I286" s="374">
        <f t="shared" si="52"/>
        <v>0</v>
      </c>
      <c r="J286" s="73"/>
      <c r="K286" s="51">
        <f t="shared" si="39"/>
        <v>0</v>
      </c>
      <c r="M286" s="173" t="str">
        <f t="shared" si="40"/>
        <v>8400/000BANK ACCOUNTS</v>
      </c>
      <c r="N286" s="68"/>
      <c r="P286" s="69"/>
      <c r="Q286" s="54"/>
      <c r="R286" s="30"/>
    </row>
    <row r="287" spans="1:18">
      <c r="A287" s="322"/>
      <c r="B287" s="57" t="s">
        <v>231</v>
      </c>
      <c r="C287" s="364">
        <f>TrialBalance!C287</f>
        <v>0</v>
      </c>
      <c r="D287" s="363"/>
      <c r="E287" s="363"/>
      <c r="F287" s="77">
        <f t="shared" si="41"/>
        <v>0</v>
      </c>
      <c r="G287" s="50">
        <f>SUMIF(JournalsB!D$14:D$920,TrialBalanceB!M287,JournalsB!J$14:J$920)+SUMIF(JournalsB!E$14:E$920,TrialBalanceB!M287,JournalsB!J$14:J$920)</f>
        <v>0</v>
      </c>
      <c r="H287" s="373"/>
      <c r="I287" s="374">
        <f t="shared" si="52"/>
        <v>0</v>
      </c>
      <c r="J287" s="73"/>
      <c r="K287" s="51">
        <f t="shared" si="39"/>
        <v>0</v>
      </c>
      <c r="M287" s="173" t="str">
        <f t="shared" si="40"/>
        <v>8410/0000</v>
      </c>
      <c r="N287" s="68"/>
      <c r="P287" s="69"/>
      <c r="Q287" s="54"/>
      <c r="R287" s="30"/>
    </row>
    <row r="288" spans="1:18">
      <c r="A288" s="322"/>
      <c r="B288" s="57" t="s">
        <v>232</v>
      </c>
      <c r="C288" s="364">
        <f>TrialBalance!C288</f>
        <v>0</v>
      </c>
      <c r="D288" s="363"/>
      <c r="E288" s="363"/>
      <c r="F288" s="77">
        <f t="shared" si="41"/>
        <v>0</v>
      </c>
      <c r="G288" s="50">
        <f>SUMIF(JournalsB!D$14:D$920,TrialBalanceB!M288,JournalsB!J$14:J$920)+SUMIF(JournalsB!E$14:E$920,TrialBalanceB!M288,JournalsB!J$14:J$920)</f>
        <v>0</v>
      </c>
      <c r="H288" s="373"/>
      <c r="I288" s="374">
        <f t="shared" si="52"/>
        <v>0</v>
      </c>
      <c r="J288" s="73"/>
      <c r="K288" s="51">
        <f t="shared" si="39"/>
        <v>0</v>
      </c>
      <c r="M288" s="173" t="str">
        <f t="shared" si="40"/>
        <v>8420/0000</v>
      </c>
      <c r="N288" s="68"/>
      <c r="P288" s="69"/>
      <c r="Q288" s="54"/>
      <c r="R288" s="30"/>
    </row>
    <row r="289" spans="1:18">
      <c r="A289" s="322"/>
      <c r="B289" s="57" t="s">
        <v>233</v>
      </c>
      <c r="C289" s="364">
        <f>TrialBalance!C289</f>
        <v>0</v>
      </c>
      <c r="D289" s="359"/>
      <c r="E289" s="363"/>
      <c r="F289" s="77">
        <f t="shared" si="41"/>
        <v>0</v>
      </c>
      <c r="G289" s="50">
        <f>SUMIF(JournalsB!D$14:D$920,TrialBalanceB!M289,JournalsB!J$14:J$920)+SUMIF(JournalsB!E$14:E$920,TrialBalanceB!M289,JournalsB!J$14:J$920)</f>
        <v>0</v>
      </c>
      <c r="H289" s="373"/>
      <c r="I289" s="374">
        <f t="shared" si="52"/>
        <v>0</v>
      </c>
      <c r="J289" s="73"/>
      <c r="K289" s="51">
        <f t="shared" si="39"/>
        <v>0</v>
      </c>
      <c r="M289" s="173" t="str">
        <f t="shared" si="40"/>
        <v>8430/0000</v>
      </c>
      <c r="N289" s="68"/>
      <c r="P289" s="69"/>
      <c r="Q289" s="54"/>
      <c r="R289" s="30"/>
    </row>
    <row r="290" spans="1:18">
      <c r="A290" s="322"/>
      <c r="B290" s="57" t="s">
        <v>234</v>
      </c>
      <c r="C290" s="364">
        <f>TrialBalance!C290</f>
        <v>0</v>
      </c>
      <c r="D290" s="369"/>
      <c r="E290" s="363"/>
      <c r="F290" s="77">
        <f t="shared" si="41"/>
        <v>0</v>
      </c>
      <c r="G290" s="50">
        <f>SUMIF(JournalsB!D$14:D$920,TrialBalanceB!M290,JournalsB!J$14:J$920)+SUMIF(JournalsB!E$14:E$920,TrialBalanceB!M290,JournalsB!J$14:J$920)</f>
        <v>0</v>
      </c>
      <c r="H290" s="373"/>
      <c r="I290" s="374">
        <f t="shared" si="52"/>
        <v>0</v>
      </c>
      <c r="J290" s="73"/>
      <c r="K290" s="51">
        <f t="shared" si="39"/>
        <v>0</v>
      </c>
      <c r="M290" s="173" t="str">
        <f t="shared" si="40"/>
        <v>8440/0000</v>
      </c>
      <c r="N290" s="68"/>
      <c r="P290" s="69"/>
      <c r="Q290" s="54"/>
      <c r="R290" s="30"/>
    </row>
    <row r="291" spans="1:18">
      <c r="A291" s="322"/>
      <c r="B291" s="57" t="s">
        <v>235</v>
      </c>
      <c r="C291" s="364">
        <f>TrialBalance!C291</f>
        <v>0</v>
      </c>
      <c r="D291" s="369"/>
      <c r="E291" s="363"/>
      <c r="F291" s="77">
        <f t="shared" si="41"/>
        <v>0</v>
      </c>
      <c r="G291" s="50">
        <f>SUMIF(JournalsB!D$14:D$920,TrialBalanceB!M291,JournalsB!J$14:J$920)+SUMIF(JournalsB!E$14:E$920,TrialBalanceB!M291,JournalsB!J$14:J$920)</f>
        <v>0</v>
      </c>
      <c r="H291" s="373"/>
      <c r="I291" s="374">
        <f t="shared" si="52"/>
        <v>0</v>
      </c>
      <c r="J291" s="73"/>
      <c r="K291" s="51">
        <f t="shared" si="39"/>
        <v>0</v>
      </c>
      <c r="M291" s="173" t="str">
        <f t="shared" si="40"/>
        <v>8450/0000</v>
      </c>
      <c r="N291" s="68"/>
      <c r="P291" s="69"/>
      <c r="Q291" s="54"/>
      <c r="R291" s="30"/>
    </row>
    <row r="292" spans="1:18">
      <c r="A292" s="322"/>
      <c r="B292" s="57" t="s">
        <v>125</v>
      </c>
      <c r="C292" s="364">
        <f>TrialBalance!C292</f>
        <v>0</v>
      </c>
      <c r="D292" s="369"/>
      <c r="E292" s="363"/>
      <c r="F292" s="77">
        <f t="shared" si="41"/>
        <v>0</v>
      </c>
      <c r="G292" s="50">
        <f>SUMIF(JournalsB!D$14:D$920,TrialBalanceB!M292,JournalsB!J$14:J$920)+SUMIF(JournalsB!E$14:E$920,TrialBalanceB!M292,JournalsB!J$14:J$920)</f>
        <v>0</v>
      </c>
      <c r="H292" s="373"/>
      <c r="I292" s="374">
        <f t="shared" si="52"/>
        <v>0</v>
      </c>
      <c r="J292" s="73"/>
      <c r="K292" s="51">
        <f t="shared" si="39"/>
        <v>0</v>
      </c>
      <c r="M292" s="173" t="str">
        <f t="shared" si="40"/>
        <v>8460/0000</v>
      </c>
      <c r="N292" s="68"/>
      <c r="P292" s="69"/>
      <c r="Q292" s="54"/>
      <c r="R292" s="30"/>
    </row>
    <row r="293" spans="1:18">
      <c r="A293" s="322"/>
      <c r="B293" s="57" t="s">
        <v>391</v>
      </c>
      <c r="C293" s="331" t="s">
        <v>392</v>
      </c>
      <c r="D293" s="359"/>
      <c r="E293" s="363"/>
      <c r="F293" s="77">
        <f t="shared" si="41"/>
        <v>0</v>
      </c>
      <c r="G293" s="50">
        <f>SUMIF(JournalsB!D$14:D$920,TrialBalanceB!M293,JournalsB!J$14:J$920)+SUMIF(JournalsB!E$14:E$920,TrialBalanceB!M293,JournalsB!J$14:J$920)</f>
        <v>0</v>
      </c>
      <c r="H293" s="373"/>
      <c r="I293" s="374">
        <f t="shared" si="52"/>
        <v>0</v>
      </c>
      <c r="J293" s="73"/>
      <c r="K293" s="51">
        <f t="shared" si="39"/>
        <v>0</v>
      </c>
      <c r="M293" s="173" t="str">
        <f t="shared" si="40"/>
        <v>8500/000Cash on hand</v>
      </c>
      <c r="N293" s="68"/>
      <c r="P293" s="69"/>
      <c r="Q293" s="54"/>
      <c r="R293" s="30"/>
    </row>
    <row r="294" spans="1:18">
      <c r="A294" s="322"/>
      <c r="B294" s="57" t="s">
        <v>393</v>
      </c>
      <c r="C294" s="329" t="s">
        <v>265</v>
      </c>
      <c r="D294" s="357"/>
      <c r="E294" s="363"/>
      <c r="F294" s="77"/>
      <c r="G294" s="50">
        <f>SUMIF(JournalsB!D$14:D$920,TrialBalanceB!M294,JournalsB!J$14:J$920)+SUMIF(JournalsB!E$14:E$920,TrialBalanceB!M294,JournalsB!J$14:J$920)</f>
        <v>0</v>
      </c>
      <c r="H294" s="373"/>
      <c r="I294" s="374">
        <f t="shared" si="52"/>
        <v>0</v>
      </c>
      <c r="J294" s="73"/>
      <c r="K294" s="51">
        <f t="shared" si="39"/>
        <v>0</v>
      </c>
      <c r="M294" s="173" t="str">
        <f t="shared" si="40"/>
        <v>8900/000SHORT TERM LOANS</v>
      </c>
      <c r="N294" s="68"/>
      <c r="P294" s="69"/>
      <c r="Q294" s="54"/>
      <c r="R294" s="30"/>
    </row>
    <row r="295" spans="1:18">
      <c r="A295" s="322"/>
      <c r="B295" s="57" t="s">
        <v>394</v>
      </c>
      <c r="C295" s="364">
        <f>TrialBalance!C295</f>
        <v>0</v>
      </c>
      <c r="D295" s="359"/>
      <c r="E295" s="363"/>
      <c r="F295" s="77">
        <f t="shared" si="41"/>
        <v>0</v>
      </c>
      <c r="G295" s="50">
        <f>SUMIF(JournalsB!D$14:D$920,TrialBalanceB!M295,JournalsB!J$14:J$920)+SUMIF(JournalsB!E$14:E$920,TrialBalanceB!M295,JournalsB!J$14:J$920)</f>
        <v>0</v>
      </c>
      <c r="H295" s="373"/>
      <c r="I295" s="374">
        <f t="shared" si="52"/>
        <v>0</v>
      </c>
      <c r="J295" s="73"/>
      <c r="K295" s="51">
        <f t="shared" si="39"/>
        <v>0</v>
      </c>
      <c r="M295" s="173" t="str">
        <f t="shared" si="40"/>
        <v>8900/0010</v>
      </c>
      <c r="N295" s="68"/>
      <c r="P295" s="69"/>
      <c r="Q295" s="54"/>
      <c r="R295" s="30"/>
    </row>
    <row r="296" spans="1:18">
      <c r="A296" s="322"/>
      <c r="B296" s="57" t="s">
        <v>395</v>
      </c>
      <c r="C296" s="364">
        <f>TrialBalance!C296</f>
        <v>0</v>
      </c>
      <c r="D296" s="369"/>
      <c r="E296" s="363"/>
      <c r="F296" s="77">
        <f t="shared" si="41"/>
        <v>0</v>
      </c>
      <c r="G296" s="50">
        <f>SUMIF(JournalsB!D$14:D$920,TrialBalanceB!M296,JournalsB!J$14:J$920)+SUMIF(JournalsB!E$14:E$920,TrialBalanceB!M296,JournalsB!J$14:J$920)</f>
        <v>0</v>
      </c>
      <c r="H296" s="373"/>
      <c r="I296" s="374">
        <f t="shared" si="52"/>
        <v>0</v>
      </c>
      <c r="J296" s="73"/>
      <c r="K296" s="51">
        <f t="shared" si="39"/>
        <v>0</v>
      </c>
      <c r="M296" s="173" t="str">
        <f t="shared" si="40"/>
        <v>8900/0020</v>
      </c>
      <c r="N296" s="68"/>
      <c r="P296" s="69"/>
      <c r="Q296" s="54"/>
      <c r="R296" s="30"/>
    </row>
    <row r="297" spans="1:18">
      <c r="A297" s="322"/>
      <c r="B297" s="57" t="s">
        <v>396</v>
      </c>
      <c r="C297" s="364">
        <f>TrialBalance!C297</f>
        <v>0</v>
      </c>
      <c r="D297" s="369"/>
      <c r="E297" s="363"/>
      <c r="F297" s="77">
        <f t="shared" si="41"/>
        <v>0</v>
      </c>
      <c r="G297" s="50">
        <f>SUMIF(JournalsB!D$14:D$920,TrialBalanceB!M297,JournalsB!J$14:J$920)+SUMIF(JournalsB!E$14:E$920,TrialBalanceB!M297,JournalsB!J$14:J$920)</f>
        <v>0</v>
      </c>
      <c r="H297" s="373"/>
      <c r="I297" s="374">
        <f t="shared" si="52"/>
        <v>0</v>
      </c>
      <c r="J297" s="73"/>
      <c r="K297" s="51">
        <f t="shared" si="39"/>
        <v>0</v>
      </c>
      <c r="M297" s="173" t="str">
        <f t="shared" si="40"/>
        <v>8900/0030</v>
      </c>
      <c r="N297" s="68"/>
      <c r="P297" s="69"/>
      <c r="Q297" s="54"/>
      <c r="R297" s="30"/>
    </row>
    <row r="298" spans="1:18">
      <c r="A298" s="322"/>
      <c r="B298" s="57" t="s">
        <v>397</v>
      </c>
      <c r="C298" s="326" t="s">
        <v>243</v>
      </c>
      <c r="D298" s="370"/>
      <c r="E298" s="363"/>
      <c r="F298" s="77"/>
      <c r="G298" s="50">
        <f>SUMIF(JournalsB!D$14:D$920,TrialBalanceB!M298,JournalsB!J$14:J$920)+SUMIF(JournalsB!E$14:E$920,TrialBalanceB!M298,JournalsB!J$14:J$920)</f>
        <v>0</v>
      </c>
      <c r="H298" s="373"/>
      <c r="I298" s="374">
        <f t="shared" si="52"/>
        <v>0</v>
      </c>
      <c r="J298" s="73"/>
      <c r="K298" s="51">
        <f t="shared" si="39"/>
        <v>0</v>
      </c>
      <c r="M298" s="173" t="str">
        <f t="shared" si="40"/>
        <v>8900/004Short term portion of long term loans</v>
      </c>
      <c r="N298" s="68"/>
      <c r="P298" s="69"/>
      <c r="Q298" s="54"/>
      <c r="R298" s="30"/>
    </row>
    <row r="299" spans="1:18">
      <c r="A299" s="322"/>
      <c r="B299" s="57" t="s">
        <v>398</v>
      </c>
      <c r="C299" s="326" t="s">
        <v>399</v>
      </c>
      <c r="D299" s="370"/>
      <c r="E299" s="363"/>
      <c r="F299" s="77"/>
      <c r="G299" s="50">
        <f>SUMIF(JournalsB!D$14:D$920,TrialBalanceB!M299,JournalsB!J$14:J$920)+SUMIF(JournalsB!E$14:E$920,TrialBalanceB!M299,JournalsB!J$14:J$920)</f>
        <v>0</v>
      </c>
      <c r="H299" s="373"/>
      <c r="I299" s="374">
        <f t="shared" si="52"/>
        <v>0</v>
      </c>
      <c r="J299" s="73"/>
      <c r="K299" s="51">
        <f t="shared" si="39"/>
        <v>0</v>
      </c>
      <c r="M299" s="173" t="str">
        <f t="shared" si="40"/>
        <v>9000/000CREDITORS</v>
      </c>
      <c r="N299" s="68"/>
      <c r="P299" s="69"/>
      <c r="Q299" s="54"/>
      <c r="R299" s="30"/>
    </row>
    <row r="300" spans="1:18">
      <c r="A300" s="322"/>
      <c r="B300" s="57" t="s">
        <v>400</v>
      </c>
      <c r="C300" s="324" t="s">
        <v>401</v>
      </c>
      <c r="D300" s="369"/>
      <c r="E300" s="363"/>
      <c r="F300" s="77">
        <f>K300</f>
        <v>0</v>
      </c>
      <c r="G300" s="50">
        <f>SUMIF(JournalsB!D$14:D$920,TrialBalanceB!M300,JournalsB!J$14:J$920)+SUMIF(JournalsB!E$14:E$920,TrialBalanceB!M300,JournalsB!J$14:J$920)</f>
        <v>0</v>
      </c>
      <c r="H300" s="373"/>
      <c r="I300" s="374">
        <f t="shared" si="52"/>
        <v>0</v>
      </c>
      <c r="J300" s="73"/>
      <c r="K300" s="51">
        <f t="shared" si="39"/>
        <v>0</v>
      </c>
      <c r="M300" s="173" t="str">
        <f t="shared" si="40"/>
        <v>9010/000Trade creditors</v>
      </c>
      <c r="N300" s="68"/>
      <c r="P300" s="69"/>
      <c r="Q300" s="54"/>
      <c r="R300" s="30"/>
    </row>
    <row r="301" spans="1:18">
      <c r="A301" s="322"/>
      <c r="B301" s="57" t="s">
        <v>402</v>
      </c>
      <c r="C301" s="327" t="s">
        <v>488</v>
      </c>
      <c r="D301" s="369"/>
      <c r="E301" s="363"/>
      <c r="F301" s="77">
        <f>K301</f>
        <v>0</v>
      </c>
      <c r="G301" s="50">
        <f>SUMIF(JournalsB!D$14:D$920,TrialBalanceB!M301,JournalsB!J$14:J$920)+SUMIF(JournalsB!E$14:E$920,TrialBalanceB!M301,JournalsB!J$14:J$920)</f>
        <v>0</v>
      </c>
      <c r="H301" s="373"/>
      <c r="I301" s="374">
        <f t="shared" si="52"/>
        <v>0</v>
      </c>
      <c r="J301" s="73"/>
      <c r="K301" s="51">
        <f t="shared" si="39"/>
        <v>0</v>
      </c>
      <c r="M301" s="173" t="str">
        <f t="shared" si="40"/>
        <v>9200/000Sundry suppliers</v>
      </c>
      <c r="N301" s="68"/>
      <c r="P301" s="69"/>
      <c r="Q301" s="54"/>
      <c r="R301" s="30"/>
    </row>
    <row r="302" spans="1:18">
      <c r="A302" s="322"/>
      <c r="B302" s="57" t="s">
        <v>403</v>
      </c>
      <c r="C302" s="327" t="s">
        <v>748</v>
      </c>
      <c r="D302" s="371"/>
      <c r="E302" s="363"/>
      <c r="F302" s="77">
        <f>K302</f>
        <v>0</v>
      </c>
      <c r="G302" s="50">
        <f>SUMIF(JournalsB!D$14:D$920,TrialBalanceB!M302,JournalsB!J$14:J$920)+SUMIF(JournalsB!E$14:E$920,TrialBalanceB!M302,JournalsB!J$14:J$920)</f>
        <v>0</v>
      </c>
      <c r="H302" s="373"/>
      <c r="I302" s="374">
        <f t="shared" si="52"/>
        <v>0</v>
      </c>
      <c r="J302" s="73"/>
      <c r="K302" s="51">
        <f t="shared" si="39"/>
        <v>0</v>
      </c>
      <c r="M302" s="173" t="str">
        <f t="shared" si="40"/>
        <v>9200/010Accounting fee accrual</v>
      </c>
      <c r="N302" s="68"/>
      <c r="P302" s="69"/>
      <c r="Q302" s="54"/>
      <c r="R302" s="30"/>
    </row>
    <row r="303" spans="1:18">
      <c r="A303" s="322"/>
      <c r="B303" s="57" t="s">
        <v>404</v>
      </c>
      <c r="C303" s="327" t="s">
        <v>489</v>
      </c>
      <c r="D303" s="369"/>
      <c r="E303" s="363"/>
      <c r="F303" s="77">
        <f>K303</f>
        <v>0</v>
      </c>
      <c r="G303" s="50">
        <f>SUMIF(JournalsB!D$14:D$920,TrialBalanceB!M303,JournalsB!J$14:J$920)+SUMIF(JournalsB!E$14:E$920,TrialBalanceB!M303,JournalsB!J$14:J$920)</f>
        <v>0</v>
      </c>
      <c r="H303" s="373"/>
      <c r="I303" s="374">
        <f t="shared" si="52"/>
        <v>0</v>
      </c>
      <c r="J303" s="73"/>
      <c r="K303" s="51">
        <f t="shared" si="39"/>
        <v>0</v>
      </c>
      <c r="M303" s="173" t="str">
        <f t="shared" si="40"/>
        <v>9200/020Other accruals</v>
      </c>
      <c r="N303" s="68"/>
      <c r="P303" s="69"/>
      <c r="Q303" s="54"/>
      <c r="R303" s="30"/>
    </row>
    <row r="304" spans="1:18">
      <c r="A304" s="322"/>
      <c r="B304" s="57" t="s">
        <v>405</v>
      </c>
      <c r="C304" s="327" t="s">
        <v>731</v>
      </c>
      <c r="D304" s="369"/>
      <c r="E304" s="363"/>
      <c r="F304" s="77">
        <f>K304</f>
        <v>0</v>
      </c>
      <c r="G304" s="50">
        <f>SUMIF(JournalsB!D$14:D$920,TrialBalanceB!M304,JournalsB!J$14:J$920)+SUMIF(JournalsB!E$14:E$920,TrialBalanceB!M304,JournalsB!J$14:J$920)</f>
        <v>0</v>
      </c>
      <c r="H304" s="373"/>
      <c r="I304" s="374">
        <f t="shared" si="52"/>
        <v>0</v>
      </c>
      <c r="J304" s="73"/>
      <c r="K304" s="51">
        <f t="shared" si="39"/>
        <v>0</v>
      </c>
      <c r="M304" s="173" t="str">
        <f t="shared" si="40"/>
        <v>9250/000Salary and wages control</v>
      </c>
      <c r="N304" s="68"/>
      <c r="P304" s="69"/>
      <c r="Q304" s="54"/>
      <c r="R304" s="30"/>
    </row>
    <row r="305" spans="1:18">
      <c r="A305" s="322"/>
      <c r="B305" s="57" t="s">
        <v>308</v>
      </c>
      <c r="C305" s="326" t="s">
        <v>309</v>
      </c>
      <c r="D305" s="370"/>
      <c r="E305" s="363"/>
      <c r="F305" s="77"/>
      <c r="G305" s="50">
        <f>SUMIF(JournalsB!D$14:D$920,TrialBalanceB!M305,JournalsB!J$14:J$920)+SUMIF(JournalsB!E$14:E$920,TrialBalanceB!M305,JournalsB!J$14:J$920)</f>
        <v>0</v>
      </c>
      <c r="H305" s="373"/>
      <c r="I305" s="374">
        <f t="shared" si="52"/>
        <v>0</v>
      </c>
      <c r="J305" s="73"/>
      <c r="K305" s="51">
        <f t="shared" ref="K305:K308" si="53">ROUND(SUM(A305),0)</f>
        <v>0</v>
      </c>
      <c r="M305" s="173" t="str">
        <f t="shared" ref="M305:M308" si="54">CONCATENATE(B305,C305)</f>
        <v>9500/000VALUE ADDED TAX</v>
      </c>
      <c r="N305" s="68"/>
      <c r="P305" s="69"/>
      <c r="Q305" s="54"/>
      <c r="R305" s="30"/>
    </row>
    <row r="306" spans="1:18">
      <c r="A306" s="322"/>
      <c r="B306" s="57" t="s">
        <v>310</v>
      </c>
      <c r="C306" s="324" t="s">
        <v>311</v>
      </c>
      <c r="D306" s="369"/>
      <c r="E306" s="363"/>
      <c r="F306" s="77">
        <f>K306</f>
        <v>0</v>
      </c>
      <c r="G306" s="50">
        <f>SUMIF(JournalsB!D$14:D$920,TrialBalanceB!M306,JournalsB!J$14:J$920)+SUMIF(JournalsB!E$14:E$920,TrialBalanceB!M306,JournalsB!J$14:J$920)</f>
        <v>0</v>
      </c>
      <c r="H306" s="373"/>
      <c r="I306" s="374">
        <f t="shared" si="52"/>
        <v>0</v>
      </c>
      <c r="J306" s="73"/>
      <c r="K306" s="51">
        <f t="shared" si="53"/>
        <v>0</v>
      </c>
      <c r="M306" s="173" t="str">
        <f t="shared" si="54"/>
        <v>9501/000VAT account</v>
      </c>
      <c r="N306" s="68"/>
      <c r="P306" s="69"/>
      <c r="Q306" s="54"/>
      <c r="R306" s="30"/>
    </row>
    <row r="307" spans="1:18">
      <c r="A307" s="322"/>
      <c r="B307" s="57" t="s">
        <v>312</v>
      </c>
      <c r="C307" s="327" t="s">
        <v>534</v>
      </c>
      <c r="D307" s="371"/>
      <c r="E307" s="363"/>
      <c r="F307" s="77"/>
      <c r="G307" s="50">
        <f>SUMIF(JournalsB!D$14:D$920,TrialBalanceB!M307,JournalsB!J$14:J$920)+SUMIF(JournalsB!E$14:E$920,TrialBalanceB!M307,JournalsB!J$14:J$920)</f>
        <v>0</v>
      </c>
      <c r="H307" s="373"/>
      <c r="I307" s="374">
        <f t="shared" si="52"/>
        <v>0</v>
      </c>
      <c r="J307" s="73"/>
      <c r="K307" s="51">
        <f t="shared" si="53"/>
        <v>0</v>
      </c>
      <c r="M307" s="173" t="str">
        <f t="shared" si="54"/>
        <v>9510/000--------------------------------------------------</v>
      </c>
      <c r="N307" s="68"/>
      <c r="P307" s="69"/>
      <c r="Q307" s="54"/>
      <c r="R307" s="30"/>
    </row>
    <row r="308" spans="1:18">
      <c r="A308" s="322"/>
      <c r="B308" s="57" t="s">
        <v>313</v>
      </c>
      <c r="C308" s="326" t="s">
        <v>790</v>
      </c>
      <c r="D308" s="370"/>
      <c r="E308" s="363"/>
      <c r="F308" s="77">
        <f>K308</f>
        <v>0</v>
      </c>
      <c r="G308" s="50">
        <f>SUMIF(JournalsB!D$14:D$920,TrialBalanceB!M308,JournalsB!J$14:J$920)+SUMIF(JournalsB!E$14:E$920,TrialBalanceB!M308,JournalsB!J$14:J$920)</f>
        <v>0</v>
      </c>
      <c r="H308" s="373"/>
      <c r="I308" s="374">
        <f t="shared" si="52"/>
        <v>0</v>
      </c>
      <c r="J308" s="73"/>
      <c r="K308" s="51">
        <f t="shared" si="53"/>
        <v>0</v>
      </c>
      <c r="M308" s="173" t="str">
        <f t="shared" si="54"/>
        <v>9990/000Suspense account</v>
      </c>
      <c r="N308" s="68"/>
      <c r="P308" s="69"/>
      <c r="Q308" s="54"/>
      <c r="R308" s="30"/>
    </row>
    <row r="309" spans="1:18">
      <c r="A309" s="322"/>
      <c r="B309" s="57"/>
      <c r="C309" s="57"/>
      <c r="D309" s="369"/>
      <c r="E309" s="359"/>
      <c r="F309" s="77"/>
      <c r="G309" s="50"/>
      <c r="H309" s="373"/>
      <c r="I309" s="374"/>
      <c r="J309" s="73"/>
      <c r="K309" s="51"/>
      <c r="M309" s="173"/>
      <c r="N309" s="68"/>
      <c r="P309" s="69"/>
      <c r="Q309" s="54"/>
      <c r="R309" s="30"/>
    </row>
    <row r="310" spans="1:18">
      <c r="A310" s="322"/>
      <c r="B310" s="57" t="s">
        <v>220</v>
      </c>
      <c r="C310" s="58" t="s">
        <v>220</v>
      </c>
      <c r="D310" s="350"/>
      <c r="E310" s="350"/>
      <c r="F310" s="80"/>
      <c r="G310" s="50"/>
      <c r="H310" s="373"/>
      <c r="I310" s="374"/>
      <c r="J310" s="73"/>
      <c r="K310" s="51"/>
      <c r="M310" s="173">
        <v>0</v>
      </c>
      <c r="N310" s="68"/>
      <c r="P310" s="71"/>
      <c r="Q310" s="71"/>
      <c r="R310" s="30"/>
    </row>
    <row r="311" spans="1:18" ht="13.5" thickBot="1">
      <c r="A311" s="44">
        <f>SUM(A5:A310)</f>
        <v>0</v>
      </c>
      <c r="B311" s="57" t="s">
        <v>220</v>
      </c>
      <c r="C311" s="58" t="s">
        <v>220</v>
      </c>
      <c r="D311" s="44">
        <f>SUM(D5:D310)</f>
        <v>0</v>
      </c>
      <c r="E311" s="44">
        <f>SUM(E5:E310)</f>
        <v>0</v>
      </c>
      <c r="F311" s="44">
        <f>SUM(F5:F310)</f>
        <v>0</v>
      </c>
      <c r="G311" s="44">
        <f>SUM(G5:G310)</f>
        <v>0</v>
      </c>
      <c r="H311" s="44"/>
      <c r="I311" s="151">
        <f>SUM(I5:I310)</f>
        <v>0</v>
      </c>
      <c r="J311" s="44"/>
      <c r="K311" s="44">
        <f>SUM(K5:K310)</f>
        <v>0</v>
      </c>
      <c r="M311" s="173">
        <v>0</v>
      </c>
      <c r="N311" s="72"/>
      <c r="O311" s="72"/>
      <c r="P311" s="72"/>
      <c r="Q311" s="72"/>
      <c r="R311" s="72"/>
    </row>
    <row r="312" spans="1:18" ht="13.5" thickTop="1">
      <c r="A312" s="41"/>
      <c r="B312" s="45"/>
      <c r="C312" s="48"/>
      <c r="D312" s="42"/>
      <c r="E312" s="42"/>
      <c r="F312" s="42"/>
      <c r="G312" s="42"/>
      <c r="H312" s="42"/>
      <c r="I312" s="54"/>
      <c r="J312" s="62"/>
      <c r="K312" s="41"/>
      <c r="P312" s="42"/>
      <c r="Q312" s="42"/>
    </row>
    <row r="313" spans="1:18">
      <c r="A313" s="41"/>
      <c r="B313" s="45"/>
      <c r="C313" s="48"/>
      <c r="D313" s="42"/>
      <c r="E313" s="42"/>
      <c r="F313" s="42"/>
      <c r="G313" s="42"/>
      <c r="H313" s="42"/>
      <c r="K313" s="45"/>
      <c r="P313" s="42"/>
      <c r="Q313" s="42"/>
    </row>
    <row r="314" spans="1:18">
      <c r="A314" s="41"/>
      <c r="B314" s="45"/>
      <c r="C314" s="48"/>
      <c r="D314" s="42"/>
      <c r="E314" s="42"/>
      <c r="F314" s="42"/>
      <c r="G314" s="42"/>
      <c r="H314" s="42"/>
      <c r="K314" s="45"/>
      <c r="P314" s="42"/>
      <c r="Q314" s="42"/>
    </row>
    <row r="315" spans="1:18">
      <c r="A315" s="41"/>
      <c r="B315" s="45"/>
      <c r="C315" s="48"/>
      <c r="D315" s="42"/>
      <c r="E315" s="42"/>
      <c r="F315" s="42"/>
      <c r="G315" s="42"/>
      <c r="H315" s="42"/>
      <c r="K315" s="45"/>
      <c r="P315" s="42"/>
      <c r="Q315" s="42"/>
    </row>
    <row r="316" spans="1:18">
      <c r="A316" s="41"/>
      <c r="B316" s="45"/>
      <c r="C316" s="48"/>
      <c r="D316" s="42"/>
      <c r="E316" s="42"/>
      <c r="F316" s="42"/>
      <c r="G316" s="42"/>
      <c r="H316" s="42"/>
      <c r="K316" s="45"/>
      <c r="P316" s="42"/>
      <c r="Q316" s="42"/>
    </row>
    <row r="317" spans="1:18">
      <c r="A317" s="41"/>
      <c r="B317" s="45"/>
      <c r="C317" s="48"/>
      <c r="D317" s="42"/>
      <c r="E317" s="42"/>
      <c r="F317" s="42"/>
      <c r="G317" s="42"/>
      <c r="H317" s="42"/>
      <c r="K317" s="45"/>
      <c r="P317" s="42"/>
      <c r="Q317" s="42"/>
    </row>
    <row r="318" spans="1:18">
      <c r="A318" s="41"/>
      <c r="B318" s="45"/>
      <c r="C318" s="48"/>
      <c r="D318" s="42"/>
      <c r="E318" s="42"/>
      <c r="F318" s="42"/>
      <c r="G318" s="42"/>
      <c r="H318" s="42"/>
      <c r="K318" s="45"/>
      <c r="P318" s="42"/>
      <c r="Q318" s="42"/>
    </row>
    <row r="319" spans="1:18">
      <c r="A319" s="41"/>
      <c r="B319" s="45"/>
      <c r="C319" s="48"/>
      <c r="D319" s="42"/>
      <c r="E319" s="42"/>
      <c r="F319" s="42"/>
      <c r="G319" s="42"/>
      <c r="H319" s="42"/>
      <c r="K319" s="45"/>
      <c r="P319" s="42" t="s">
        <v>101</v>
      </c>
      <c r="Q319" s="42" t="s">
        <v>101</v>
      </c>
    </row>
    <row r="320" spans="1:18">
      <c r="A320" s="41"/>
      <c r="B320" s="45"/>
      <c r="C320" s="48"/>
      <c r="D320" s="42"/>
      <c r="E320" s="42"/>
      <c r="F320" s="42"/>
      <c r="G320" s="42"/>
      <c r="H320" s="42"/>
      <c r="K320" s="45"/>
      <c r="P320" s="42" t="s">
        <v>101</v>
      </c>
      <c r="Q320" s="42" t="s">
        <v>101</v>
      </c>
    </row>
    <row r="321" spans="1:17">
      <c r="A321" s="41"/>
      <c r="B321" s="45"/>
      <c r="C321" s="48"/>
      <c r="D321" s="42"/>
      <c r="E321" s="42"/>
      <c r="F321" s="42"/>
      <c r="G321" s="42"/>
      <c r="H321" s="42"/>
      <c r="K321" s="45"/>
      <c r="P321" s="42" t="s">
        <v>101</v>
      </c>
      <c r="Q321" s="42" t="s">
        <v>101</v>
      </c>
    </row>
    <row r="322" spans="1:17">
      <c r="A322" s="41"/>
      <c r="B322" s="45"/>
      <c r="C322" s="48"/>
      <c r="D322" s="42"/>
      <c r="E322" s="42"/>
      <c r="F322" s="42"/>
      <c r="G322" s="42"/>
      <c r="H322" s="42"/>
      <c r="K322" s="45"/>
      <c r="P322" s="42" t="s">
        <v>101</v>
      </c>
      <c r="Q322" s="42" t="s">
        <v>101</v>
      </c>
    </row>
    <row r="323" spans="1:17">
      <c r="A323" s="41"/>
      <c r="B323" s="45"/>
      <c r="C323" s="48"/>
      <c r="D323" s="42"/>
      <c r="E323" s="42"/>
      <c r="F323" s="42"/>
      <c r="G323" s="42"/>
      <c r="H323" s="42"/>
      <c r="K323" s="45"/>
      <c r="P323" s="42" t="s">
        <v>101</v>
      </c>
      <c r="Q323" s="42" t="s">
        <v>101</v>
      </c>
    </row>
    <row r="324" spans="1:17">
      <c r="A324" s="41"/>
      <c r="B324" s="45"/>
      <c r="C324" s="48"/>
      <c r="D324" s="42"/>
      <c r="E324" s="42"/>
      <c r="F324" s="42"/>
      <c r="G324" s="42"/>
      <c r="H324" s="42"/>
      <c r="K324" s="45"/>
      <c r="P324" s="42"/>
      <c r="Q324" s="42"/>
    </row>
    <row r="325" spans="1:17">
      <c r="A325" s="41"/>
      <c r="B325" s="45"/>
      <c r="C325" s="48"/>
      <c r="D325" s="42"/>
      <c r="E325" s="42"/>
      <c r="F325" s="42"/>
      <c r="G325" s="42"/>
      <c r="H325" s="42"/>
      <c r="K325" s="45"/>
      <c r="P325" s="42"/>
      <c r="Q325" s="42"/>
    </row>
    <row r="326" spans="1:17">
      <c r="A326" s="41"/>
      <c r="B326" s="45"/>
      <c r="C326" s="48"/>
      <c r="D326" s="42"/>
      <c r="E326" s="42"/>
      <c r="F326" s="42"/>
      <c r="G326" s="42"/>
      <c r="H326" s="42"/>
      <c r="K326" s="45"/>
      <c r="P326" s="42"/>
      <c r="Q326" s="42"/>
    </row>
    <row r="327" spans="1:17">
      <c r="A327" s="41"/>
      <c r="B327" s="45"/>
      <c r="C327" s="48"/>
      <c r="D327" s="42"/>
      <c r="E327" s="42"/>
      <c r="F327" s="42"/>
      <c r="G327" s="42"/>
      <c r="H327" s="42"/>
      <c r="K327" s="45"/>
      <c r="P327" s="42"/>
      <c r="Q327" s="42"/>
    </row>
    <row r="328" spans="1:17">
      <c r="A328" s="41"/>
      <c r="B328" s="45"/>
      <c r="C328" s="48"/>
      <c r="D328" s="42"/>
      <c r="E328" s="42"/>
      <c r="F328" s="42"/>
      <c r="G328" s="42"/>
      <c r="H328" s="42"/>
      <c r="K328" s="45"/>
      <c r="P328" s="42"/>
      <c r="Q328" s="42"/>
    </row>
    <row r="329" spans="1:17">
      <c r="A329" s="41"/>
      <c r="B329" s="45"/>
      <c r="C329" s="48"/>
      <c r="D329" s="42"/>
      <c r="E329" s="42"/>
      <c r="F329" s="42"/>
      <c r="G329" s="42"/>
      <c r="H329" s="42"/>
      <c r="K329" s="45"/>
      <c r="P329" s="42"/>
      <c r="Q329" s="42"/>
    </row>
    <row r="330" spans="1:17">
      <c r="A330" s="41"/>
      <c r="B330" s="45"/>
      <c r="C330" s="48"/>
      <c r="D330" s="42"/>
      <c r="E330" s="42"/>
      <c r="F330" s="42"/>
      <c r="G330" s="42"/>
      <c r="H330" s="42"/>
      <c r="K330" s="45"/>
      <c r="P330" s="42"/>
      <c r="Q330" s="42"/>
    </row>
    <row r="331" spans="1:17">
      <c r="A331" s="41"/>
      <c r="B331" s="45"/>
      <c r="C331" s="48"/>
      <c r="D331" s="42"/>
      <c r="E331" s="42"/>
      <c r="F331" s="42"/>
      <c r="G331" s="42"/>
      <c r="H331" s="42"/>
      <c r="K331" s="45"/>
      <c r="P331" s="42"/>
      <c r="Q331" s="42"/>
    </row>
    <row r="332" spans="1:17">
      <c r="A332" s="41"/>
      <c r="B332" s="45"/>
      <c r="C332" s="48"/>
      <c r="D332" s="42"/>
      <c r="E332" s="42"/>
      <c r="F332" s="42"/>
      <c r="G332" s="42"/>
      <c r="H332" s="42"/>
      <c r="K332" s="45"/>
      <c r="P332" s="42"/>
      <c r="Q332" s="42"/>
    </row>
    <row r="333" spans="1:17">
      <c r="A333" s="41"/>
      <c r="B333" s="45"/>
      <c r="C333" s="48"/>
      <c r="D333" s="42"/>
      <c r="E333" s="42"/>
      <c r="F333" s="42"/>
      <c r="G333" s="42"/>
      <c r="H333" s="42"/>
      <c r="K333" s="45"/>
      <c r="P333" s="42"/>
      <c r="Q333" s="42"/>
    </row>
    <row r="334" spans="1:17">
      <c r="A334" s="41"/>
      <c r="B334" s="45"/>
      <c r="C334" s="48"/>
      <c r="D334" s="42"/>
      <c r="E334" s="42"/>
      <c r="F334" s="42"/>
      <c r="G334" s="42"/>
      <c r="H334" s="42"/>
      <c r="K334" s="45"/>
      <c r="P334" s="42"/>
      <c r="Q334" s="42"/>
    </row>
    <row r="335" spans="1:17">
      <c r="A335" s="41"/>
      <c r="B335" s="45"/>
      <c r="C335" s="48"/>
      <c r="D335" s="42"/>
      <c r="E335" s="42"/>
      <c r="F335" s="42"/>
      <c r="G335" s="42"/>
      <c r="H335" s="42"/>
      <c r="K335" s="45"/>
      <c r="P335" s="42"/>
      <c r="Q335" s="42"/>
    </row>
    <row r="336" spans="1:17">
      <c r="A336" s="41"/>
      <c r="B336" s="45"/>
      <c r="C336" s="48"/>
      <c r="D336" s="42"/>
      <c r="E336" s="42"/>
      <c r="F336" s="42"/>
      <c r="G336" s="42"/>
      <c r="H336" s="42"/>
      <c r="K336" s="45"/>
      <c r="P336" s="42"/>
      <c r="Q336" s="42"/>
    </row>
    <row r="337" spans="1:17">
      <c r="A337" s="41"/>
      <c r="B337" s="45"/>
      <c r="C337" s="48"/>
      <c r="D337" s="42"/>
      <c r="E337" s="42"/>
      <c r="F337" s="42"/>
      <c r="G337" s="42"/>
      <c r="H337" s="42"/>
      <c r="K337" s="45"/>
      <c r="P337" s="42"/>
      <c r="Q337" s="42"/>
    </row>
    <row r="338" spans="1:17">
      <c r="A338" s="41"/>
      <c r="B338" s="45"/>
      <c r="C338" s="48"/>
      <c r="G338" s="42"/>
      <c r="H338" s="42"/>
      <c r="K338" s="45"/>
      <c r="P338" s="42"/>
      <c r="Q338" s="42"/>
    </row>
    <row r="339" spans="1:17">
      <c r="P339" s="16"/>
      <c r="Q339" s="16"/>
    </row>
  </sheetData>
  <sheetProtection algorithmName="SHA-512" hashValue="LXfP4gDDKTF4j2mUIKE3uwyYpF5orWa7CDuSyxGNn7LqSY98C7rCkOBMs1cb43sXbTkYbR9HY3ze6Lh5y0d88g==" saltValue="PJimMl7q9M1Ucc1YaL1hiw==" spinCount="100000" sheet="1" objects="1" scenarios="1" formatColumns="0" selectLockedCells="1"/>
  <mergeCells count="1">
    <mergeCell ref="D2:E2"/>
  </mergeCells>
  <hyperlinks>
    <hyperlink ref="B17" location="bank2!A1" display="2000/010" xr:uid="{8B825FBE-AB4B-4184-B57E-A4A09432A284}"/>
    <hyperlink ref="B18" location="bank2!A1" display="2000/011" xr:uid="{27BF5E4B-EC80-4791-9FBE-6F8F34941F26}"/>
    <hyperlink ref="C1" location="TrialBalance!A1" display="TrialBalance!A1" xr:uid="{40B93DEC-0D15-4E40-A78A-D6AA3610C604}"/>
    <hyperlink ref="B5" location="bank2!A1" display="1000/001" xr:uid="{E5687771-EFCB-4025-B960-BBFDFF558BD6}"/>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62CAD-A86E-468F-9EEB-78097FBBD92E}">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c r="H1" s="39"/>
      <c r="I1" s="39"/>
    </row>
    <row r="2" spans="1:13">
      <c r="C2" s="3" t="str">
        <f>Criteria!E9</f>
        <v>ABC PARTNERSHIP</v>
      </c>
    </row>
    <row r="3" spans="1:13">
      <c r="H3" s="75" t="s">
        <v>87</v>
      </c>
      <c r="I3" s="75"/>
    </row>
    <row r="4" spans="1:13">
      <c r="C4" s="3" t="s">
        <v>86</v>
      </c>
      <c r="D4" s="39" t="str">
        <f>Criteria!E18</f>
        <v>28 FEBRUARY 2026</v>
      </c>
    </row>
    <row r="5" spans="1:13">
      <c r="H5" s="75" t="s">
        <v>88</v>
      </c>
      <c r="I5" s="75"/>
    </row>
    <row r="6" spans="1:13">
      <c r="C6" s="3" t="s">
        <v>156</v>
      </c>
      <c r="H6" s="39"/>
      <c r="I6" s="39"/>
    </row>
    <row r="7" spans="1:13">
      <c r="C7" s="7"/>
      <c r="D7" s="7"/>
      <c r="E7" s="7"/>
      <c r="F7" s="76"/>
      <c r="G7" s="76"/>
      <c r="H7" s="76"/>
      <c r="I7" s="76"/>
    </row>
    <row r="8" spans="1:13">
      <c r="D8" s="9" t="str">
        <f>IF(F8=0," ","OUT OF BALANCE")</f>
        <v xml:space="preserve"> </v>
      </c>
      <c r="E8" s="9"/>
      <c r="F8" s="4">
        <f>ROUND(F484-G484+H484-I484,2)</f>
        <v>0</v>
      </c>
    </row>
    <row r="9" spans="1:13">
      <c r="D9" s="9" t="s">
        <v>268</v>
      </c>
      <c r="E9" s="9"/>
      <c r="F9" s="4">
        <f>F486</f>
        <v>0</v>
      </c>
    </row>
    <row r="10" spans="1:13">
      <c r="D10" s="9"/>
      <c r="E10" s="9"/>
    </row>
    <row r="11" spans="1:13">
      <c r="A11" s="38" t="s">
        <v>251</v>
      </c>
      <c r="F11" s="559"/>
      <c r="G11" s="559"/>
      <c r="H11" s="559"/>
      <c r="I11" s="559"/>
    </row>
    <row r="12" spans="1:13">
      <c r="A12" s="38" t="s">
        <v>579</v>
      </c>
      <c r="F12" s="559" t="s">
        <v>316</v>
      </c>
      <c r="G12" s="559"/>
      <c r="H12" s="559" t="s">
        <v>99</v>
      </c>
      <c r="I12" s="559"/>
    </row>
    <row r="13" spans="1:13">
      <c r="A13" s="38" t="s">
        <v>252</v>
      </c>
      <c r="B13" s="31" t="s">
        <v>627</v>
      </c>
      <c r="C13" s="31" t="s">
        <v>218</v>
      </c>
      <c r="D13" s="31" t="s">
        <v>237</v>
      </c>
      <c r="E13" s="31" t="s">
        <v>383</v>
      </c>
      <c r="F13" s="23" t="s">
        <v>221</v>
      </c>
      <c r="G13" s="23" t="s">
        <v>222</v>
      </c>
      <c r="H13" s="23" t="s">
        <v>221</v>
      </c>
      <c r="I13" s="23" t="s">
        <v>222</v>
      </c>
    </row>
    <row r="14" spans="1:13">
      <c r="A14" s="38"/>
    </row>
    <row r="15" spans="1:13">
      <c r="A15" s="38" t="str">
        <f t="shared" ref="A15:A78" si="0">IF(COUNTIF(K15:M15,"ERROR")&gt;0,"ERROR"," ")</f>
        <v xml:space="preserve"> </v>
      </c>
      <c r="B15" s="5">
        <v>1</v>
      </c>
      <c r="D15" s="37"/>
      <c r="E15" s="37"/>
      <c r="J15" s="17">
        <f>F15-G15+H15-I15</f>
        <v>0</v>
      </c>
      <c r="K15" s="2" t="str">
        <f>IF(COUNTA(D15:E15)=2,"ERROR"," ")</f>
        <v xml:space="preserve"> </v>
      </c>
      <c r="L15" s="2" t="str">
        <f t="shared" ref="L15:L78" si="1">IF(D15=0," ",IF(COUNTIF(ProfitLoss3,D15)&gt;0," ","ERROR"))</f>
        <v xml:space="preserve"> </v>
      </c>
      <c r="M15" s="2" t="str">
        <f t="shared" ref="M15:M78" si="2">IF(E15=0," ",IF(COUNTIF(BalanceSheet3,E15)&gt;0," ","ERROR"))</f>
        <v xml:space="preserve"> </v>
      </c>
    </row>
    <row r="16" spans="1:13">
      <c r="A16" s="38" t="str">
        <f t="shared" si="0"/>
        <v xml:space="preserve"> </v>
      </c>
      <c r="B16" s="26"/>
      <c r="D16" s="37"/>
      <c r="E16" s="37"/>
      <c r="J16" s="17">
        <f t="shared" ref="J16:J79" si="3">F16-G16+H16-I16</f>
        <v>0</v>
      </c>
      <c r="K16" s="2" t="str">
        <f t="shared" ref="K16:K79" si="4">IF(COUNTA(D16:E16)=2,"ERROR"," ")</f>
        <v xml:space="preserve"> </v>
      </c>
      <c r="L16" s="2" t="str">
        <f t="shared" si="1"/>
        <v xml:space="preserve"> </v>
      </c>
      <c r="M16" s="2" t="str">
        <f t="shared" si="2"/>
        <v xml:space="preserve"> </v>
      </c>
    </row>
    <row r="17" spans="1:13">
      <c r="A17" s="38" t="str">
        <f t="shared" si="0"/>
        <v xml:space="preserve"> </v>
      </c>
      <c r="D17" s="37"/>
      <c r="E17" s="37"/>
      <c r="J17" s="17">
        <f t="shared" si="3"/>
        <v>0</v>
      </c>
      <c r="K17" s="2" t="str">
        <f t="shared" si="4"/>
        <v xml:space="preserve"> </v>
      </c>
      <c r="L17" s="2" t="str">
        <f t="shared" si="1"/>
        <v xml:space="preserve"> </v>
      </c>
      <c r="M17" s="2" t="str">
        <f t="shared" si="2"/>
        <v xml:space="preserve"> </v>
      </c>
    </row>
    <row r="18" spans="1:13">
      <c r="A18" s="38" t="str">
        <f t="shared" si="0"/>
        <v xml:space="preserve"> </v>
      </c>
      <c r="D18" s="37"/>
      <c r="E18" s="37"/>
      <c r="J18" s="17">
        <f t="shared" si="3"/>
        <v>0</v>
      </c>
      <c r="K18" s="2" t="str">
        <f t="shared" si="4"/>
        <v xml:space="preserve"> </v>
      </c>
      <c r="L18" s="2" t="str">
        <f t="shared" si="1"/>
        <v xml:space="preserve"> </v>
      </c>
      <c r="M18" s="2" t="str">
        <f t="shared" si="2"/>
        <v xml:space="preserve"> </v>
      </c>
    </row>
    <row r="19" spans="1:13">
      <c r="A19" s="38" t="str">
        <f t="shared" si="0"/>
        <v xml:space="preserve"> </v>
      </c>
      <c r="D19" s="37"/>
      <c r="E19" s="37"/>
      <c r="J19" s="17">
        <f t="shared" si="3"/>
        <v>0</v>
      </c>
      <c r="K19" s="2" t="str">
        <f t="shared" si="4"/>
        <v xml:space="preserve"> </v>
      </c>
      <c r="L19" s="2" t="str">
        <f t="shared" si="1"/>
        <v xml:space="preserve"> </v>
      </c>
      <c r="M19" s="2" t="str">
        <f t="shared" si="2"/>
        <v xml:space="preserve"> </v>
      </c>
    </row>
    <row r="20" spans="1:13">
      <c r="A20" s="38" t="str">
        <f t="shared" si="0"/>
        <v xml:space="preserve"> </v>
      </c>
      <c r="D20" s="37"/>
      <c r="E20" s="37"/>
      <c r="J20" s="17">
        <f t="shared" si="3"/>
        <v>0</v>
      </c>
      <c r="K20" s="2" t="str">
        <f t="shared" si="4"/>
        <v xml:space="preserve"> </v>
      </c>
      <c r="L20" s="2" t="str">
        <f t="shared" si="1"/>
        <v xml:space="preserve"> </v>
      </c>
      <c r="M20" s="2" t="str">
        <f t="shared" si="2"/>
        <v xml:space="preserve"> </v>
      </c>
    </row>
    <row r="21" spans="1:13">
      <c r="A21" s="38" t="str">
        <f t="shared" si="0"/>
        <v xml:space="preserve"> </v>
      </c>
      <c r="D21" s="37"/>
      <c r="E21" s="37"/>
      <c r="J21" s="17">
        <f t="shared" si="3"/>
        <v>0</v>
      </c>
      <c r="K21" s="2" t="str">
        <f t="shared" si="4"/>
        <v xml:space="preserve"> </v>
      </c>
      <c r="L21" s="2" t="str">
        <f t="shared" si="1"/>
        <v xml:space="preserve"> </v>
      </c>
      <c r="M21" s="2" t="str">
        <f t="shared" si="2"/>
        <v xml:space="preserve"> </v>
      </c>
    </row>
    <row r="22" spans="1:13">
      <c r="A22" s="38" t="str">
        <f t="shared" si="0"/>
        <v xml:space="preserve"> </v>
      </c>
      <c r="D22" s="37"/>
      <c r="E22" s="37"/>
      <c r="J22" s="17">
        <f t="shared" si="3"/>
        <v>0</v>
      </c>
      <c r="K22" s="2" t="str">
        <f t="shared" si="4"/>
        <v xml:space="preserve"> </v>
      </c>
      <c r="L22" s="2" t="str">
        <f t="shared" si="1"/>
        <v xml:space="preserve"> </v>
      </c>
      <c r="M22" s="2" t="str">
        <f t="shared" si="2"/>
        <v xml:space="preserve"> </v>
      </c>
    </row>
    <row r="23" spans="1:13">
      <c r="A23" s="38" t="str">
        <f t="shared" si="0"/>
        <v xml:space="preserve"> </v>
      </c>
      <c r="D23" s="37"/>
      <c r="E23" s="37"/>
      <c r="J23" s="17">
        <f t="shared" si="3"/>
        <v>0</v>
      </c>
      <c r="K23" s="2" t="str">
        <f t="shared" si="4"/>
        <v xml:space="preserve"> </v>
      </c>
      <c r="L23" s="2" t="str">
        <f t="shared" si="1"/>
        <v xml:space="preserve"> </v>
      </c>
      <c r="M23" s="2" t="str">
        <f t="shared" si="2"/>
        <v xml:space="preserve"> </v>
      </c>
    </row>
    <row r="24" spans="1:13">
      <c r="A24" s="38" t="str">
        <f t="shared" si="0"/>
        <v xml:space="preserve"> </v>
      </c>
      <c r="D24" s="37"/>
      <c r="E24" s="37"/>
      <c r="J24" s="17">
        <f t="shared" si="3"/>
        <v>0</v>
      </c>
      <c r="K24" s="2" t="str">
        <f t="shared" si="4"/>
        <v xml:space="preserve"> </v>
      </c>
      <c r="L24" s="2" t="str">
        <f t="shared" si="1"/>
        <v xml:space="preserve"> </v>
      </c>
      <c r="M24" s="2" t="str">
        <f t="shared" si="2"/>
        <v xml:space="preserve"> </v>
      </c>
    </row>
    <row r="25" spans="1:13">
      <c r="A25" s="38" t="str">
        <f t="shared" si="0"/>
        <v xml:space="preserve"> </v>
      </c>
      <c r="C25" s="55"/>
      <c r="D25" s="37"/>
      <c r="E25" s="37"/>
      <c r="J25" s="17">
        <f t="shared" si="3"/>
        <v>0</v>
      </c>
      <c r="K25" s="2" t="str">
        <f t="shared" si="4"/>
        <v xml:space="preserve"> </v>
      </c>
      <c r="L25" s="2" t="str">
        <f t="shared" si="1"/>
        <v xml:space="preserve"> </v>
      </c>
      <c r="M25" s="2" t="str">
        <f t="shared" si="2"/>
        <v xml:space="preserve"> </v>
      </c>
    </row>
    <row r="26" spans="1:13">
      <c r="A26" s="38" t="str">
        <f t="shared" si="0"/>
        <v xml:space="preserve"> </v>
      </c>
      <c r="D26" s="37"/>
      <c r="E26" s="37"/>
      <c r="J26" s="17">
        <f t="shared" si="3"/>
        <v>0</v>
      </c>
      <c r="K26" s="2" t="str">
        <f t="shared" si="4"/>
        <v xml:space="preserve"> </v>
      </c>
      <c r="L26" s="2" t="str">
        <f t="shared" si="1"/>
        <v xml:space="preserve"> </v>
      </c>
      <c r="M26" s="2" t="str">
        <f t="shared" si="2"/>
        <v xml:space="preserve"> </v>
      </c>
    </row>
    <row r="27" spans="1:13">
      <c r="A27" s="38" t="str">
        <f t="shared" si="0"/>
        <v xml:space="preserve"> </v>
      </c>
      <c r="D27" s="37"/>
      <c r="E27" s="37"/>
      <c r="J27" s="17">
        <f t="shared" si="3"/>
        <v>0</v>
      </c>
      <c r="K27" s="2" t="str">
        <f t="shared" si="4"/>
        <v xml:space="preserve"> </v>
      </c>
      <c r="L27" s="2" t="str">
        <f t="shared" si="1"/>
        <v xml:space="preserve"> </v>
      </c>
      <c r="M27" s="2" t="str">
        <f t="shared" si="2"/>
        <v xml:space="preserve"> </v>
      </c>
    </row>
    <row r="28" spans="1:13">
      <c r="A28" s="38" t="str">
        <f t="shared" si="0"/>
        <v xml:space="preserve"> </v>
      </c>
      <c r="D28" s="37"/>
      <c r="E28" s="37"/>
      <c r="J28" s="17">
        <f t="shared" si="3"/>
        <v>0</v>
      </c>
      <c r="K28" s="2" t="str">
        <f t="shared" si="4"/>
        <v xml:space="preserve"> </v>
      </c>
      <c r="L28" s="2" t="str">
        <f t="shared" si="1"/>
        <v xml:space="preserve"> </v>
      </c>
      <c r="M28" s="2" t="str">
        <f t="shared" si="2"/>
        <v xml:space="preserve"> </v>
      </c>
    </row>
    <row r="29" spans="1:13">
      <c r="A29" s="38" t="str">
        <f t="shared" si="0"/>
        <v xml:space="preserve"> </v>
      </c>
      <c r="D29" s="37"/>
      <c r="E29" s="37"/>
      <c r="J29" s="17">
        <f t="shared" si="3"/>
        <v>0</v>
      </c>
      <c r="K29" s="2" t="str">
        <f t="shared" si="4"/>
        <v xml:space="preserve"> </v>
      </c>
      <c r="L29" s="2" t="str">
        <f t="shared" si="1"/>
        <v xml:space="preserve"> </v>
      </c>
      <c r="M29" s="2" t="str">
        <f t="shared" si="2"/>
        <v xml:space="preserve"> </v>
      </c>
    </row>
    <row r="30" spans="1:13">
      <c r="A30" s="38" t="str">
        <f t="shared" si="0"/>
        <v xml:space="preserve"> </v>
      </c>
      <c r="D30" s="37"/>
      <c r="E30" s="37"/>
      <c r="J30" s="17">
        <f t="shared" si="3"/>
        <v>0</v>
      </c>
      <c r="K30" s="2" t="str">
        <f t="shared" si="4"/>
        <v xml:space="preserve"> </v>
      </c>
      <c r="L30" s="2" t="str">
        <f t="shared" si="1"/>
        <v xml:space="preserve"> </v>
      </c>
      <c r="M30" s="2" t="str">
        <f t="shared" si="2"/>
        <v xml:space="preserve"> </v>
      </c>
    </row>
    <row r="31" spans="1:13">
      <c r="A31" s="38" t="str">
        <f t="shared" si="0"/>
        <v xml:space="preserve"> </v>
      </c>
      <c r="D31" s="37"/>
      <c r="E31" s="37"/>
      <c r="J31" s="17">
        <f t="shared" si="3"/>
        <v>0</v>
      </c>
      <c r="K31" s="2" t="str">
        <f t="shared" si="4"/>
        <v xml:space="preserve"> </v>
      </c>
      <c r="L31" s="2" t="str">
        <f t="shared" si="1"/>
        <v xml:space="preserve"> </v>
      </c>
      <c r="M31" s="2" t="str">
        <f t="shared" si="2"/>
        <v xml:space="preserve"> </v>
      </c>
    </row>
    <row r="32" spans="1:13">
      <c r="A32" s="38" t="str">
        <f t="shared" si="0"/>
        <v xml:space="preserve"> </v>
      </c>
      <c r="D32" s="37"/>
      <c r="E32" s="37"/>
      <c r="J32" s="17">
        <f t="shared" si="3"/>
        <v>0</v>
      </c>
      <c r="K32" s="2" t="str">
        <f t="shared" si="4"/>
        <v xml:space="preserve"> </v>
      </c>
      <c r="L32" s="2" t="str">
        <f t="shared" si="1"/>
        <v xml:space="preserve"> </v>
      </c>
      <c r="M32" s="2" t="str">
        <f t="shared" si="2"/>
        <v xml:space="preserve"> </v>
      </c>
    </row>
    <row r="33" spans="1:13">
      <c r="A33" s="38" t="str">
        <f t="shared" si="0"/>
        <v xml:space="preserve"> </v>
      </c>
      <c r="D33" s="37"/>
      <c r="E33" s="37"/>
      <c r="J33" s="17">
        <f t="shared" si="3"/>
        <v>0</v>
      </c>
      <c r="K33" s="2" t="str">
        <f t="shared" si="4"/>
        <v xml:space="preserve"> </v>
      </c>
      <c r="L33" s="2" t="str">
        <f t="shared" si="1"/>
        <v xml:space="preserve"> </v>
      </c>
      <c r="M33" s="2" t="str">
        <f t="shared" si="2"/>
        <v xml:space="preserve"> </v>
      </c>
    </row>
    <row r="34" spans="1:13">
      <c r="A34" s="38" t="str">
        <f t="shared" si="0"/>
        <v xml:space="preserve"> </v>
      </c>
      <c r="D34" s="37"/>
      <c r="E34" s="37"/>
      <c r="J34" s="17">
        <f t="shared" si="3"/>
        <v>0</v>
      </c>
      <c r="K34" s="2" t="str">
        <f t="shared" si="4"/>
        <v xml:space="preserve"> </v>
      </c>
      <c r="L34" s="2" t="str">
        <f t="shared" si="1"/>
        <v xml:space="preserve"> </v>
      </c>
      <c r="M34" s="2" t="str">
        <f t="shared" si="2"/>
        <v xml:space="preserve"> </v>
      </c>
    </row>
    <row r="35" spans="1:13">
      <c r="A35" s="38" t="str">
        <f t="shared" si="0"/>
        <v xml:space="preserve"> </v>
      </c>
      <c r="D35" s="37"/>
      <c r="E35" s="37"/>
      <c r="J35" s="17">
        <f t="shared" si="3"/>
        <v>0</v>
      </c>
      <c r="K35" s="2" t="str">
        <f t="shared" si="4"/>
        <v xml:space="preserve"> </v>
      </c>
      <c r="L35" s="2" t="str">
        <f t="shared" si="1"/>
        <v xml:space="preserve"> </v>
      </c>
      <c r="M35" s="2" t="str">
        <f t="shared" si="2"/>
        <v xml:space="preserve"> </v>
      </c>
    </row>
    <row r="36" spans="1:13">
      <c r="A36" s="38" t="str">
        <f t="shared" si="0"/>
        <v xml:space="preserve"> </v>
      </c>
      <c r="D36" s="37"/>
      <c r="E36" s="37"/>
      <c r="J36" s="17">
        <f t="shared" si="3"/>
        <v>0</v>
      </c>
      <c r="K36" s="2" t="str">
        <f t="shared" si="4"/>
        <v xml:space="preserve"> </v>
      </c>
      <c r="L36" s="2" t="str">
        <f t="shared" si="1"/>
        <v xml:space="preserve"> </v>
      </c>
      <c r="M36" s="2" t="str">
        <f t="shared" si="2"/>
        <v xml:space="preserve"> </v>
      </c>
    </row>
    <row r="37" spans="1:13">
      <c r="A37" s="38" t="str">
        <f t="shared" si="0"/>
        <v xml:space="preserve"> </v>
      </c>
      <c r="D37" s="37"/>
      <c r="E37" s="37"/>
      <c r="J37" s="17">
        <f t="shared" si="3"/>
        <v>0</v>
      </c>
      <c r="K37" s="2" t="str">
        <f t="shared" si="4"/>
        <v xml:space="preserve"> </v>
      </c>
      <c r="L37" s="2" t="str">
        <f t="shared" si="1"/>
        <v xml:space="preserve"> </v>
      </c>
      <c r="M37" s="2" t="str">
        <f t="shared" si="2"/>
        <v xml:space="preserve"> </v>
      </c>
    </row>
    <row r="38" spans="1:13">
      <c r="A38" s="38" t="str">
        <f t="shared" si="0"/>
        <v xml:space="preserve"> </v>
      </c>
      <c r="D38" s="37"/>
      <c r="E38" s="37"/>
      <c r="J38" s="17">
        <f t="shared" si="3"/>
        <v>0</v>
      </c>
      <c r="K38" s="2" t="str">
        <f t="shared" si="4"/>
        <v xml:space="preserve"> </v>
      </c>
      <c r="L38" s="2" t="str">
        <f t="shared" si="1"/>
        <v xml:space="preserve"> </v>
      </c>
      <c r="M38" s="2" t="str">
        <f t="shared" si="2"/>
        <v xml:space="preserve"> </v>
      </c>
    </row>
    <row r="39" spans="1:13">
      <c r="A39" s="38" t="str">
        <f t="shared" si="0"/>
        <v xml:space="preserve"> </v>
      </c>
      <c r="D39" s="37"/>
      <c r="E39" s="37"/>
      <c r="J39" s="17">
        <f t="shared" si="3"/>
        <v>0</v>
      </c>
      <c r="K39" s="2" t="str">
        <f t="shared" si="4"/>
        <v xml:space="preserve"> </v>
      </c>
      <c r="L39" s="2" t="str">
        <f t="shared" si="1"/>
        <v xml:space="preserve"> </v>
      </c>
      <c r="M39" s="2" t="str">
        <f t="shared" si="2"/>
        <v xml:space="preserve"> </v>
      </c>
    </row>
    <row r="40" spans="1:13">
      <c r="A40" s="38" t="str">
        <f t="shared" si="0"/>
        <v xml:space="preserve"> </v>
      </c>
      <c r="D40" s="37"/>
      <c r="E40" s="37"/>
      <c r="J40" s="17">
        <f t="shared" si="3"/>
        <v>0</v>
      </c>
      <c r="K40" s="2" t="str">
        <f t="shared" si="4"/>
        <v xml:space="preserve"> </v>
      </c>
      <c r="L40" s="2" t="str">
        <f t="shared" si="1"/>
        <v xml:space="preserve"> </v>
      </c>
      <c r="M40" s="2" t="str">
        <f t="shared" si="2"/>
        <v xml:space="preserve"> </v>
      </c>
    </row>
    <row r="41" spans="1:13">
      <c r="A41" s="38" t="str">
        <f t="shared" si="0"/>
        <v xml:space="preserve"> </v>
      </c>
      <c r="D41" s="37"/>
      <c r="E41" s="37"/>
      <c r="J41" s="17">
        <f t="shared" si="3"/>
        <v>0</v>
      </c>
      <c r="K41" s="2" t="str">
        <f t="shared" si="4"/>
        <v xml:space="preserve"> </v>
      </c>
      <c r="L41" s="2" t="str">
        <f t="shared" si="1"/>
        <v xml:space="preserve"> </v>
      </c>
      <c r="M41" s="2" t="str">
        <f t="shared" si="2"/>
        <v xml:space="preserve"> </v>
      </c>
    </row>
    <row r="42" spans="1:13">
      <c r="A42" s="38" t="str">
        <f t="shared" si="0"/>
        <v xml:space="preserve"> </v>
      </c>
      <c r="D42" s="37"/>
      <c r="E42" s="37"/>
      <c r="J42" s="17">
        <f t="shared" si="3"/>
        <v>0</v>
      </c>
      <c r="K42" s="2" t="str">
        <f t="shared" si="4"/>
        <v xml:space="preserve"> </v>
      </c>
      <c r="L42" s="2" t="str">
        <f t="shared" si="1"/>
        <v xml:space="preserve"> </v>
      </c>
      <c r="M42" s="2" t="str">
        <f t="shared" si="2"/>
        <v xml:space="preserve"> </v>
      </c>
    </row>
    <row r="43" spans="1:13">
      <c r="A43" s="38" t="str">
        <f t="shared" si="0"/>
        <v xml:space="preserve"> </v>
      </c>
      <c r="D43" s="37"/>
      <c r="E43" s="37"/>
      <c r="J43" s="17">
        <f t="shared" si="3"/>
        <v>0</v>
      </c>
      <c r="K43" s="2" t="str">
        <f t="shared" si="4"/>
        <v xml:space="preserve"> </v>
      </c>
      <c r="L43" s="2" t="str">
        <f t="shared" si="1"/>
        <v xml:space="preserve"> </v>
      </c>
      <c r="M43" s="2" t="str">
        <f t="shared" si="2"/>
        <v xml:space="preserve"> </v>
      </c>
    </row>
    <row r="44" spans="1:13">
      <c r="A44" s="38" t="str">
        <f t="shared" si="0"/>
        <v xml:space="preserve"> </v>
      </c>
      <c r="D44" s="37"/>
      <c r="E44" s="37"/>
      <c r="J44" s="17">
        <f t="shared" si="3"/>
        <v>0</v>
      </c>
      <c r="K44" s="2" t="str">
        <f t="shared" si="4"/>
        <v xml:space="preserve"> </v>
      </c>
      <c r="L44" s="2" t="str">
        <f t="shared" si="1"/>
        <v xml:space="preserve"> </v>
      </c>
      <c r="M44" s="2" t="str">
        <f t="shared" si="2"/>
        <v xml:space="preserve"> </v>
      </c>
    </row>
    <row r="45" spans="1:13">
      <c r="A45" s="38" t="str">
        <f t="shared" si="0"/>
        <v xml:space="preserve"> </v>
      </c>
      <c r="D45" s="37"/>
      <c r="E45" s="37"/>
      <c r="J45" s="17">
        <f t="shared" si="3"/>
        <v>0</v>
      </c>
      <c r="K45" s="2" t="str">
        <f t="shared" si="4"/>
        <v xml:space="preserve"> </v>
      </c>
      <c r="L45" s="2" t="str">
        <f t="shared" si="1"/>
        <v xml:space="preserve"> </v>
      </c>
      <c r="M45" s="2" t="str">
        <f t="shared" si="2"/>
        <v xml:space="preserve"> </v>
      </c>
    </row>
    <row r="46" spans="1:13">
      <c r="A46" s="38" t="str">
        <f t="shared" si="0"/>
        <v xml:space="preserve"> </v>
      </c>
      <c r="D46" s="37"/>
      <c r="E46" s="37"/>
      <c r="J46" s="17">
        <f t="shared" si="3"/>
        <v>0</v>
      </c>
      <c r="K46" s="2" t="str">
        <f t="shared" si="4"/>
        <v xml:space="preserve"> </v>
      </c>
      <c r="L46" s="2" t="str">
        <f t="shared" si="1"/>
        <v xml:space="preserve"> </v>
      </c>
      <c r="M46" s="2" t="str">
        <f t="shared" si="2"/>
        <v xml:space="preserve"> </v>
      </c>
    </row>
    <row r="47" spans="1:13">
      <c r="A47" s="38" t="str">
        <f t="shared" si="0"/>
        <v xml:space="preserve"> </v>
      </c>
      <c r="D47" s="37"/>
      <c r="E47" s="37"/>
      <c r="J47" s="17">
        <f t="shared" si="3"/>
        <v>0</v>
      </c>
      <c r="K47" s="2" t="str">
        <f t="shared" si="4"/>
        <v xml:space="preserve"> </v>
      </c>
      <c r="L47" s="2" t="str">
        <f t="shared" si="1"/>
        <v xml:space="preserve"> </v>
      </c>
      <c r="M47" s="2" t="str">
        <f t="shared" si="2"/>
        <v xml:space="preserve"> </v>
      </c>
    </row>
    <row r="48" spans="1:13">
      <c r="A48" s="38" t="str">
        <f t="shared" si="0"/>
        <v xml:space="preserve"> </v>
      </c>
      <c r="D48" s="37"/>
      <c r="E48" s="37"/>
      <c r="J48" s="17">
        <f t="shared" si="3"/>
        <v>0</v>
      </c>
      <c r="K48" s="2" t="str">
        <f t="shared" si="4"/>
        <v xml:space="preserve"> </v>
      </c>
      <c r="L48" s="2" t="str">
        <f t="shared" si="1"/>
        <v xml:space="preserve"> </v>
      </c>
      <c r="M48" s="2" t="str">
        <f t="shared" si="2"/>
        <v xml:space="preserve"> </v>
      </c>
    </row>
    <row r="49" spans="1:13">
      <c r="A49" s="38" t="str">
        <f t="shared" si="0"/>
        <v xml:space="preserve"> </v>
      </c>
      <c r="D49" s="37"/>
      <c r="E49" s="37"/>
      <c r="J49" s="17">
        <f t="shared" si="3"/>
        <v>0</v>
      </c>
      <c r="K49" s="2" t="str">
        <f t="shared" si="4"/>
        <v xml:space="preserve"> </v>
      </c>
      <c r="L49" s="2" t="str">
        <f t="shared" si="1"/>
        <v xml:space="preserve"> </v>
      </c>
      <c r="M49" s="2" t="str">
        <f t="shared" si="2"/>
        <v xml:space="preserve"> </v>
      </c>
    </row>
    <row r="50" spans="1:13">
      <c r="A50" s="38" t="str">
        <f t="shared" si="0"/>
        <v xml:space="preserve"> </v>
      </c>
      <c r="D50" s="37"/>
      <c r="E50" s="37"/>
      <c r="J50" s="17">
        <f t="shared" si="3"/>
        <v>0</v>
      </c>
      <c r="K50" s="2" t="str">
        <f t="shared" si="4"/>
        <v xml:space="preserve"> </v>
      </c>
      <c r="L50" s="2" t="str">
        <f t="shared" si="1"/>
        <v xml:space="preserve"> </v>
      </c>
      <c r="M50" s="2" t="str">
        <f t="shared" si="2"/>
        <v xml:space="preserve"> </v>
      </c>
    </row>
    <row r="51" spans="1:13">
      <c r="A51" s="38" t="str">
        <f t="shared" si="0"/>
        <v xml:space="preserve"> </v>
      </c>
      <c r="D51" s="37"/>
      <c r="E51" s="37"/>
      <c r="J51" s="17">
        <f t="shared" si="3"/>
        <v>0</v>
      </c>
      <c r="K51" s="2" t="str">
        <f t="shared" si="4"/>
        <v xml:space="preserve"> </v>
      </c>
      <c r="L51" s="2" t="str">
        <f t="shared" si="1"/>
        <v xml:space="preserve"> </v>
      </c>
      <c r="M51" s="2" t="str">
        <f t="shared" si="2"/>
        <v xml:space="preserve"> </v>
      </c>
    </row>
    <row r="52" spans="1:13">
      <c r="A52" s="38" t="str">
        <f t="shared" si="0"/>
        <v xml:space="preserve"> </v>
      </c>
      <c r="D52" s="37"/>
      <c r="E52" s="37"/>
      <c r="J52" s="17">
        <f t="shared" si="3"/>
        <v>0</v>
      </c>
      <c r="K52" s="2" t="str">
        <f t="shared" si="4"/>
        <v xml:space="preserve"> </v>
      </c>
      <c r="L52" s="2" t="str">
        <f t="shared" si="1"/>
        <v xml:space="preserve"> </v>
      </c>
      <c r="M52" s="2" t="str">
        <f t="shared" si="2"/>
        <v xml:space="preserve"> </v>
      </c>
    </row>
    <row r="53" spans="1:13">
      <c r="A53" s="38" t="str">
        <f t="shared" si="0"/>
        <v xml:space="preserve"> </v>
      </c>
      <c r="D53" s="37"/>
      <c r="E53" s="37"/>
      <c r="J53" s="17">
        <f t="shared" si="3"/>
        <v>0</v>
      </c>
      <c r="K53" s="2" t="str">
        <f t="shared" si="4"/>
        <v xml:space="preserve"> </v>
      </c>
      <c r="L53" s="2" t="str">
        <f t="shared" si="1"/>
        <v xml:space="preserve"> </v>
      </c>
      <c r="M53" s="2" t="str">
        <f t="shared" si="2"/>
        <v xml:space="preserve"> </v>
      </c>
    </row>
    <row r="54" spans="1:13">
      <c r="A54" s="38" t="str">
        <f t="shared" si="0"/>
        <v xml:space="preserve"> </v>
      </c>
      <c r="D54" s="37"/>
      <c r="E54" s="37"/>
      <c r="J54" s="17">
        <f t="shared" si="3"/>
        <v>0</v>
      </c>
      <c r="K54" s="2" t="str">
        <f t="shared" si="4"/>
        <v xml:space="preserve"> </v>
      </c>
      <c r="L54" s="2" t="str">
        <f t="shared" si="1"/>
        <v xml:space="preserve"> </v>
      </c>
      <c r="M54" s="2" t="str">
        <f t="shared" si="2"/>
        <v xml:space="preserve"> </v>
      </c>
    </row>
    <row r="55" spans="1:13">
      <c r="A55" s="38" t="str">
        <f t="shared" si="0"/>
        <v xml:space="preserve"> </v>
      </c>
      <c r="D55" s="37"/>
      <c r="E55" s="37"/>
      <c r="J55" s="17">
        <f t="shared" si="3"/>
        <v>0</v>
      </c>
      <c r="K55" s="2" t="str">
        <f t="shared" si="4"/>
        <v xml:space="preserve"> </v>
      </c>
      <c r="L55" s="2" t="str">
        <f t="shared" si="1"/>
        <v xml:space="preserve"> </v>
      </c>
      <c r="M55" s="2" t="str">
        <f t="shared" si="2"/>
        <v xml:space="preserve"> </v>
      </c>
    </row>
    <row r="56" spans="1:13">
      <c r="A56" s="38" t="str">
        <f t="shared" si="0"/>
        <v xml:space="preserve"> </v>
      </c>
      <c r="D56" s="37"/>
      <c r="E56" s="37"/>
      <c r="J56" s="17">
        <f t="shared" si="3"/>
        <v>0</v>
      </c>
      <c r="K56" s="2" t="str">
        <f t="shared" si="4"/>
        <v xml:space="preserve"> </v>
      </c>
      <c r="L56" s="2" t="str">
        <f t="shared" si="1"/>
        <v xml:space="preserve"> </v>
      </c>
      <c r="M56" s="2" t="str">
        <f t="shared" si="2"/>
        <v xml:space="preserve"> </v>
      </c>
    </row>
    <row r="57" spans="1:13">
      <c r="A57" s="38" t="str">
        <f t="shared" si="0"/>
        <v xml:space="preserve"> </v>
      </c>
      <c r="D57" s="37"/>
      <c r="E57" s="37"/>
      <c r="J57" s="17">
        <f t="shared" si="3"/>
        <v>0</v>
      </c>
      <c r="K57" s="2" t="str">
        <f t="shared" si="4"/>
        <v xml:space="preserve"> </v>
      </c>
      <c r="L57" s="2" t="str">
        <f t="shared" si="1"/>
        <v xml:space="preserve"> </v>
      </c>
      <c r="M57" s="2" t="str">
        <f t="shared" si="2"/>
        <v xml:space="preserve"> </v>
      </c>
    </row>
    <row r="58" spans="1:13">
      <c r="A58" s="38" t="str">
        <f t="shared" si="0"/>
        <v xml:space="preserve"> </v>
      </c>
      <c r="D58" s="37"/>
      <c r="E58" s="37"/>
      <c r="J58" s="17">
        <f t="shared" si="3"/>
        <v>0</v>
      </c>
      <c r="K58" s="2" t="str">
        <f t="shared" si="4"/>
        <v xml:space="preserve"> </v>
      </c>
      <c r="L58" s="2" t="str">
        <f t="shared" si="1"/>
        <v xml:space="preserve"> </v>
      </c>
      <c r="M58" s="2" t="str">
        <f t="shared" si="2"/>
        <v xml:space="preserve"> </v>
      </c>
    </row>
    <row r="59" spans="1:13">
      <c r="A59" s="38" t="str">
        <f t="shared" si="0"/>
        <v xml:space="preserve"> </v>
      </c>
      <c r="D59" s="37"/>
      <c r="E59" s="37"/>
      <c r="J59" s="17">
        <f t="shared" si="3"/>
        <v>0</v>
      </c>
      <c r="K59" s="2" t="str">
        <f t="shared" si="4"/>
        <v xml:space="preserve"> </v>
      </c>
      <c r="L59" s="2" t="str">
        <f t="shared" si="1"/>
        <v xml:space="preserve"> </v>
      </c>
      <c r="M59" s="2" t="str">
        <f t="shared" si="2"/>
        <v xml:space="preserve"> </v>
      </c>
    </row>
    <row r="60" spans="1:13">
      <c r="A60" s="38" t="str">
        <f t="shared" si="0"/>
        <v xml:space="preserve"> </v>
      </c>
      <c r="D60" s="37"/>
      <c r="E60" s="37"/>
      <c r="J60" s="17">
        <f t="shared" si="3"/>
        <v>0</v>
      </c>
      <c r="K60" s="2" t="str">
        <f t="shared" si="4"/>
        <v xml:space="preserve"> </v>
      </c>
      <c r="L60" s="2" t="str">
        <f t="shared" si="1"/>
        <v xml:space="preserve"> </v>
      </c>
      <c r="M60" s="2" t="str">
        <f t="shared" si="2"/>
        <v xml:space="preserve"> </v>
      </c>
    </row>
    <row r="61" spans="1:13">
      <c r="A61" s="38" t="str">
        <f t="shared" si="0"/>
        <v xml:space="preserve"> </v>
      </c>
      <c r="D61" s="37"/>
      <c r="E61" s="37"/>
      <c r="J61" s="17">
        <f t="shared" si="3"/>
        <v>0</v>
      </c>
      <c r="K61" s="2" t="str">
        <f t="shared" si="4"/>
        <v xml:space="preserve"> </v>
      </c>
      <c r="L61" s="2" t="str">
        <f t="shared" si="1"/>
        <v xml:space="preserve"> </v>
      </c>
      <c r="M61" s="2" t="str">
        <f t="shared" si="2"/>
        <v xml:space="preserve"> </v>
      </c>
    </row>
    <row r="62" spans="1:13">
      <c r="A62" s="38" t="str">
        <f t="shared" si="0"/>
        <v xml:space="preserve"> </v>
      </c>
      <c r="D62" s="37"/>
      <c r="E62" s="37"/>
      <c r="J62" s="17">
        <f t="shared" si="3"/>
        <v>0</v>
      </c>
      <c r="K62" s="2" t="str">
        <f t="shared" si="4"/>
        <v xml:space="preserve"> </v>
      </c>
      <c r="L62" s="2" t="str">
        <f t="shared" si="1"/>
        <v xml:space="preserve"> </v>
      </c>
      <c r="M62" s="2" t="str">
        <f t="shared" si="2"/>
        <v xml:space="preserve"> </v>
      </c>
    </row>
    <row r="63" spans="1:13">
      <c r="A63" s="38" t="str">
        <f t="shared" si="0"/>
        <v xml:space="preserve"> </v>
      </c>
      <c r="D63" s="37"/>
      <c r="E63" s="37"/>
      <c r="J63" s="17">
        <f t="shared" si="3"/>
        <v>0</v>
      </c>
      <c r="K63" s="2" t="str">
        <f t="shared" si="4"/>
        <v xml:space="preserve"> </v>
      </c>
      <c r="L63" s="2" t="str">
        <f t="shared" si="1"/>
        <v xml:space="preserve"> </v>
      </c>
      <c r="M63" s="2" t="str">
        <f t="shared" si="2"/>
        <v xml:space="preserve"> </v>
      </c>
    </row>
    <row r="64" spans="1:13">
      <c r="A64" s="38" t="str">
        <f t="shared" si="0"/>
        <v xml:space="preserve"> </v>
      </c>
      <c r="D64" s="37"/>
      <c r="E64" s="37"/>
      <c r="J64" s="17">
        <f t="shared" si="3"/>
        <v>0</v>
      </c>
      <c r="K64" s="2" t="str">
        <f t="shared" si="4"/>
        <v xml:space="preserve"> </v>
      </c>
      <c r="L64" s="2" t="str">
        <f t="shared" si="1"/>
        <v xml:space="preserve"> </v>
      </c>
      <c r="M64" s="2" t="str">
        <f t="shared" si="2"/>
        <v xml:space="preserve"> </v>
      </c>
    </row>
    <row r="65" spans="1:13">
      <c r="A65" s="38" t="str">
        <f t="shared" si="0"/>
        <v xml:space="preserve"> </v>
      </c>
      <c r="D65" s="37"/>
      <c r="E65" s="37"/>
      <c r="J65" s="17">
        <f t="shared" si="3"/>
        <v>0</v>
      </c>
      <c r="K65" s="2" t="str">
        <f t="shared" si="4"/>
        <v xml:space="preserve"> </v>
      </c>
      <c r="L65" s="2" t="str">
        <f t="shared" si="1"/>
        <v xml:space="preserve"> </v>
      </c>
      <c r="M65" s="2" t="str">
        <f t="shared" si="2"/>
        <v xml:space="preserve"> </v>
      </c>
    </row>
    <row r="66" spans="1:13">
      <c r="A66" s="38" t="str">
        <f t="shared" si="0"/>
        <v xml:space="preserve"> </v>
      </c>
      <c r="D66" s="37"/>
      <c r="E66" s="37"/>
      <c r="J66" s="17">
        <f t="shared" si="3"/>
        <v>0</v>
      </c>
      <c r="K66" s="2" t="str">
        <f t="shared" si="4"/>
        <v xml:space="preserve"> </v>
      </c>
      <c r="L66" s="2" t="str">
        <f t="shared" si="1"/>
        <v xml:space="preserve"> </v>
      </c>
      <c r="M66" s="2" t="str">
        <f t="shared" si="2"/>
        <v xml:space="preserve"> </v>
      </c>
    </row>
    <row r="67" spans="1:13">
      <c r="A67" s="38" t="str">
        <f t="shared" si="0"/>
        <v xml:space="preserve"> </v>
      </c>
      <c r="D67" s="37"/>
      <c r="E67" s="37"/>
      <c r="J67" s="17">
        <f t="shared" si="3"/>
        <v>0</v>
      </c>
      <c r="K67" s="2" t="str">
        <f t="shared" si="4"/>
        <v xml:space="preserve"> </v>
      </c>
      <c r="L67" s="2" t="str">
        <f t="shared" si="1"/>
        <v xml:space="preserve"> </v>
      </c>
      <c r="M67" s="2" t="str">
        <f t="shared" si="2"/>
        <v xml:space="preserve"> </v>
      </c>
    </row>
    <row r="68" spans="1:13">
      <c r="A68" s="38" t="str">
        <f t="shared" si="0"/>
        <v xml:space="preserve"> </v>
      </c>
      <c r="D68" s="37"/>
      <c r="E68" s="37"/>
      <c r="J68" s="17">
        <f t="shared" si="3"/>
        <v>0</v>
      </c>
      <c r="K68" s="2" t="str">
        <f t="shared" si="4"/>
        <v xml:space="preserve"> </v>
      </c>
      <c r="L68" s="2" t="str">
        <f t="shared" si="1"/>
        <v xml:space="preserve"> </v>
      </c>
      <c r="M68" s="2" t="str">
        <f t="shared" si="2"/>
        <v xml:space="preserve"> </v>
      </c>
    </row>
    <row r="69" spans="1:13">
      <c r="A69" s="38" t="str">
        <f t="shared" si="0"/>
        <v xml:space="preserve"> </v>
      </c>
      <c r="D69" s="37"/>
      <c r="E69" s="37"/>
      <c r="J69" s="17">
        <f t="shared" si="3"/>
        <v>0</v>
      </c>
      <c r="K69" s="2" t="str">
        <f t="shared" si="4"/>
        <v xml:space="preserve"> </v>
      </c>
      <c r="L69" s="2" t="str">
        <f t="shared" si="1"/>
        <v xml:space="preserve"> </v>
      </c>
      <c r="M69" s="2" t="str">
        <f t="shared" si="2"/>
        <v xml:space="preserve"> </v>
      </c>
    </row>
    <row r="70" spans="1:13">
      <c r="A70" s="38" t="str">
        <f t="shared" si="0"/>
        <v xml:space="preserve"> </v>
      </c>
      <c r="D70" s="37"/>
      <c r="E70" s="37"/>
      <c r="J70" s="17">
        <f t="shared" si="3"/>
        <v>0</v>
      </c>
      <c r="K70" s="2" t="str">
        <f t="shared" si="4"/>
        <v xml:space="preserve"> </v>
      </c>
      <c r="L70" s="2" t="str">
        <f t="shared" si="1"/>
        <v xml:space="preserve"> </v>
      </c>
      <c r="M70" s="2" t="str">
        <f t="shared" si="2"/>
        <v xml:space="preserve"> </v>
      </c>
    </row>
    <row r="71" spans="1:13">
      <c r="A71" s="38" t="str">
        <f t="shared" si="0"/>
        <v xml:space="preserve"> </v>
      </c>
      <c r="D71" s="37"/>
      <c r="E71" s="37"/>
      <c r="J71" s="17">
        <f t="shared" si="3"/>
        <v>0</v>
      </c>
      <c r="K71" s="2" t="str">
        <f t="shared" si="4"/>
        <v xml:space="preserve"> </v>
      </c>
      <c r="L71" s="2" t="str">
        <f t="shared" si="1"/>
        <v xml:space="preserve"> </v>
      </c>
      <c r="M71" s="2" t="str">
        <f t="shared" si="2"/>
        <v xml:space="preserve"> </v>
      </c>
    </row>
    <row r="72" spans="1:13">
      <c r="A72" s="38" t="str">
        <f t="shared" si="0"/>
        <v xml:space="preserve"> </v>
      </c>
      <c r="D72" s="37"/>
      <c r="E72" s="37"/>
      <c r="J72" s="17">
        <f t="shared" si="3"/>
        <v>0</v>
      </c>
      <c r="K72" s="2" t="str">
        <f t="shared" si="4"/>
        <v xml:space="preserve"> </v>
      </c>
      <c r="L72" s="2" t="str">
        <f t="shared" si="1"/>
        <v xml:space="preserve"> </v>
      </c>
      <c r="M72" s="2" t="str">
        <f t="shared" si="2"/>
        <v xml:space="preserve"> </v>
      </c>
    </row>
    <row r="73" spans="1:13">
      <c r="A73" s="38" t="str">
        <f t="shared" si="0"/>
        <v xml:space="preserve"> </v>
      </c>
      <c r="D73" s="37"/>
      <c r="E73" s="37"/>
      <c r="J73" s="17">
        <f t="shared" si="3"/>
        <v>0</v>
      </c>
      <c r="K73" s="2" t="str">
        <f t="shared" si="4"/>
        <v xml:space="preserve"> </v>
      </c>
      <c r="L73" s="2" t="str">
        <f t="shared" si="1"/>
        <v xml:space="preserve"> </v>
      </c>
      <c r="M73" s="2" t="str">
        <f t="shared" si="2"/>
        <v xml:space="preserve"> </v>
      </c>
    </row>
    <row r="74" spans="1:13">
      <c r="A74" s="38" t="str">
        <f t="shared" si="0"/>
        <v xml:space="preserve"> </v>
      </c>
      <c r="D74" s="37"/>
      <c r="E74" s="37"/>
      <c r="J74" s="17">
        <f t="shared" si="3"/>
        <v>0</v>
      </c>
      <c r="K74" s="2" t="str">
        <f t="shared" si="4"/>
        <v xml:space="preserve"> </v>
      </c>
      <c r="L74" s="2" t="str">
        <f t="shared" si="1"/>
        <v xml:space="preserve"> </v>
      </c>
      <c r="M74" s="2" t="str">
        <f t="shared" si="2"/>
        <v xml:space="preserve"> </v>
      </c>
    </row>
    <row r="75" spans="1:13">
      <c r="A75" s="38" t="str">
        <f t="shared" si="0"/>
        <v xml:space="preserve"> </v>
      </c>
      <c r="D75" s="37"/>
      <c r="E75" s="37"/>
      <c r="J75" s="17">
        <f t="shared" si="3"/>
        <v>0</v>
      </c>
      <c r="K75" s="2" t="str">
        <f t="shared" si="4"/>
        <v xml:space="preserve"> </v>
      </c>
      <c r="L75" s="2" t="str">
        <f t="shared" si="1"/>
        <v xml:space="preserve"> </v>
      </c>
      <c r="M75" s="2" t="str">
        <f t="shared" si="2"/>
        <v xml:space="preserve"> </v>
      </c>
    </row>
    <row r="76" spans="1:13">
      <c r="A76" s="38" t="str">
        <f t="shared" si="0"/>
        <v xml:space="preserve"> </v>
      </c>
      <c r="D76" s="37"/>
      <c r="E76" s="37"/>
      <c r="J76" s="17">
        <f t="shared" si="3"/>
        <v>0</v>
      </c>
      <c r="K76" s="2" t="str">
        <f t="shared" si="4"/>
        <v xml:space="preserve"> </v>
      </c>
      <c r="L76" s="2" t="str">
        <f t="shared" si="1"/>
        <v xml:space="preserve"> </v>
      </c>
      <c r="M76" s="2" t="str">
        <f t="shared" si="2"/>
        <v xml:space="preserve"> </v>
      </c>
    </row>
    <row r="77" spans="1:13">
      <c r="A77" s="38" t="str">
        <f t="shared" si="0"/>
        <v xml:space="preserve"> </v>
      </c>
      <c r="D77" s="37"/>
      <c r="E77" s="37"/>
      <c r="J77" s="17">
        <f t="shared" si="3"/>
        <v>0</v>
      </c>
      <c r="K77" s="2" t="str">
        <f t="shared" si="4"/>
        <v xml:space="preserve"> </v>
      </c>
      <c r="L77" s="2" t="str">
        <f t="shared" si="1"/>
        <v xml:space="preserve"> </v>
      </c>
      <c r="M77" s="2" t="str">
        <f t="shared" si="2"/>
        <v xml:space="preserve"> </v>
      </c>
    </row>
    <row r="78" spans="1:13">
      <c r="A78" s="38" t="str">
        <f t="shared" si="0"/>
        <v xml:space="preserve"> </v>
      </c>
      <c r="D78" s="37"/>
      <c r="E78" s="37"/>
      <c r="J78" s="17">
        <f t="shared" si="3"/>
        <v>0</v>
      </c>
      <c r="K78" s="2" t="str">
        <f t="shared" si="4"/>
        <v xml:space="preserve"> </v>
      </c>
      <c r="L78" s="2" t="str">
        <f t="shared" si="1"/>
        <v xml:space="preserve"> </v>
      </c>
      <c r="M78" s="2" t="str">
        <f t="shared" si="2"/>
        <v xml:space="preserve"> </v>
      </c>
    </row>
    <row r="79" spans="1:13">
      <c r="A79" s="38" t="str">
        <f t="shared" ref="A79:A142" si="5">IF(COUNTIF(K79:M79,"ERROR")&gt;0,"ERROR"," ")</f>
        <v xml:space="preserve"> </v>
      </c>
      <c r="D79" s="37"/>
      <c r="E79" s="37"/>
      <c r="J79" s="17">
        <f t="shared" si="3"/>
        <v>0</v>
      </c>
      <c r="K79" s="2" t="str">
        <f t="shared" si="4"/>
        <v xml:space="preserve"> </v>
      </c>
      <c r="L79" s="2" t="str">
        <f t="shared" ref="L79:L142" si="6">IF(D79=0," ",IF(COUNTIF(ProfitLoss3,D79)&gt;0," ","ERROR"))</f>
        <v xml:space="preserve"> </v>
      </c>
      <c r="M79" s="2" t="str">
        <f t="shared" ref="M79:M142" si="7">IF(E79=0," ",IF(COUNTIF(BalanceSheet3,E79)&gt;0," ","ERROR"))</f>
        <v xml:space="preserve"> </v>
      </c>
    </row>
    <row r="80" spans="1:13">
      <c r="A80" s="38" t="str">
        <f t="shared" si="5"/>
        <v xml:space="preserve"> </v>
      </c>
      <c r="D80" s="37"/>
      <c r="E80" s="37"/>
      <c r="J80" s="17">
        <f t="shared" ref="J80:J143" si="8">F80-G80+H80-I80</f>
        <v>0</v>
      </c>
      <c r="K80" s="2" t="str">
        <f t="shared" ref="K80:K143" si="9">IF(COUNTA(D80:E80)=2,"ERROR"," ")</f>
        <v xml:space="preserve"> </v>
      </c>
      <c r="L80" s="2" t="str">
        <f t="shared" si="6"/>
        <v xml:space="preserve"> </v>
      </c>
      <c r="M80" s="2" t="str">
        <f t="shared" si="7"/>
        <v xml:space="preserve"> </v>
      </c>
    </row>
    <row r="81" spans="1:13">
      <c r="A81" s="38" t="str">
        <f t="shared" si="5"/>
        <v xml:space="preserve"> </v>
      </c>
      <c r="D81" s="37"/>
      <c r="E81" s="37"/>
      <c r="J81" s="17">
        <f t="shared" si="8"/>
        <v>0</v>
      </c>
      <c r="K81" s="2" t="str">
        <f t="shared" si="9"/>
        <v xml:space="preserve"> </v>
      </c>
      <c r="L81" s="2" t="str">
        <f t="shared" si="6"/>
        <v xml:space="preserve"> </v>
      </c>
      <c r="M81" s="2" t="str">
        <f t="shared" si="7"/>
        <v xml:space="preserve"> </v>
      </c>
    </row>
    <row r="82" spans="1:13">
      <c r="A82" s="38" t="str">
        <f t="shared" si="5"/>
        <v xml:space="preserve"> </v>
      </c>
      <c r="D82" s="37"/>
      <c r="E82" s="37"/>
      <c r="J82" s="17">
        <f t="shared" si="8"/>
        <v>0</v>
      </c>
      <c r="K82" s="2" t="str">
        <f t="shared" si="9"/>
        <v xml:space="preserve"> </v>
      </c>
      <c r="L82" s="2" t="str">
        <f t="shared" si="6"/>
        <v xml:space="preserve"> </v>
      </c>
      <c r="M82" s="2" t="str">
        <f t="shared" si="7"/>
        <v xml:space="preserve"> </v>
      </c>
    </row>
    <row r="83" spans="1:13">
      <c r="A83" s="38" t="str">
        <f t="shared" si="5"/>
        <v xml:space="preserve"> </v>
      </c>
      <c r="D83" s="37"/>
      <c r="E83" s="37"/>
      <c r="J83" s="17">
        <f t="shared" si="8"/>
        <v>0</v>
      </c>
      <c r="K83" s="2" t="str">
        <f t="shared" si="9"/>
        <v xml:space="preserve"> </v>
      </c>
      <c r="L83" s="2" t="str">
        <f t="shared" si="6"/>
        <v xml:space="preserve"> </v>
      </c>
      <c r="M83" s="2" t="str">
        <f t="shared" si="7"/>
        <v xml:space="preserve"> </v>
      </c>
    </row>
    <row r="84" spans="1:13">
      <c r="A84" s="38" t="str">
        <f t="shared" si="5"/>
        <v xml:space="preserve"> </v>
      </c>
      <c r="D84" s="37"/>
      <c r="E84" s="37"/>
      <c r="J84" s="17">
        <f t="shared" si="8"/>
        <v>0</v>
      </c>
      <c r="K84" s="2" t="str">
        <f t="shared" si="9"/>
        <v xml:space="preserve"> </v>
      </c>
      <c r="L84" s="2" t="str">
        <f t="shared" si="6"/>
        <v xml:space="preserve"> </v>
      </c>
      <c r="M84" s="2" t="str">
        <f t="shared" si="7"/>
        <v xml:space="preserve"> </v>
      </c>
    </row>
    <row r="85" spans="1:13">
      <c r="A85" s="38" t="str">
        <f t="shared" si="5"/>
        <v xml:space="preserve"> </v>
      </c>
      <c r="D85" s="37"/>
      <c r="E85" s="37"/>
      <c r="J85" s="17">
        <f t="shared" si="8"/>
        <v>0</v>
      </c>
      <c r="K85" s="2" t="str">
        <f t="shared" si="9"/>
        <v xml:space="preserve"> </v>
      </c>
      <c r="L85" s="2" t="str">
        <f t="shared" si="6"/>
        <v xml:space="preserve"> </v>
      </c>
      <c r="M85" s="2" t="str">
        <f t="shared" si="7"/>
        <v xml:space="preserve"> </v>
      </c>
    </row>
    <row r="86" spans="1:13">
      <c r="A86" s="38" t="str">
        <f t="shared" si="5"/>
        <v xml:space="preserve"> </v>
      </c>
      <c r="D86" s="37"/>
      <c r="E86" s="37"/>
      <c r="J86" s="17">
        <f t="shared" si="8"/>
        <v>0</v>
      </c>
      <c r="K86" s="2" t="str">
        <f t="shared" si="9"/>
        <v xml:space="preserve"> </v>
      </c>
      <c r="L86" s="2" t="str">
        <f t="shared" si="6"/>
        <v xml:space="preserve"> </v>
      </c>
      <c r="M86" s="2" t="str">
        <f t="shared" si="7"/>
        <v xml:space="preserve"> </v>
      </c>
    </row>
    <row r="87" spans="1:13">
      <c r="A87" s="38" t="str">
        <f t="shared" si="5"/>
        <v xml:space="preserve"> </v>
      </c>
      <c r="D87" s="37"/>
      <c r="E87" s="37"/>
      <c r="J87" s="17">
        <f t="shared" si="8"/>
        <v>0</v>
      </c>
      <c r="K87" s="2" t="str">
        <f t="shared" si="9"/>
        <v xml:space="preserve"> </v>
      </c>
      <c r="L87" s="2" t="str">
        <f t="shared" si="6"/>
        <v xml:space="preserve"> </v>
      </c>
      <c r="M87" s="2" t="str">
        <f t="shared" si="7"/>
        <v xml:space="preserve"> </v>
      </c>
    </row>
    <row r="88" spans="1:13">
      <c r="A88" s="38" t="str">
        <f t="shared" si="5"/>
        <v xml:space="preserve"> </v>
      </c>
      <c r="D88" s="37"/>
      <c r="E88" s="37"/>
      <c r="J88" s="17">
        <f t="shared" si="8"/>
        <v>0</v>
      </c>
      <c r="K88" s="2" t="str">
        <f t="shared" si="9"/>
        <v xml:space="preserve"> </v>
      </c>
      <c r="L88" s="2" t="str">
        <f t="shared" si="6"/>
        <v xml:space="preserve"> </v>
      </c>
      <c r="M88" s="2" t="str">
        <f t="shared" si="7"/>
        <v xml:space="preserve"> </v>
      </c>
    </row>
    <row r="89" spans="1:13">
      <c r="A89" s="38" t="str">
        <f t="shared" si="5"/>
        <v xml:space="preserve"> </v>
      </c>
      <c r="D89" s="37"/>
      <c r="E89" s="37"/>
      <c r="J89" s="17">
        <f t="shared" si="8"/>
        <v>0</v>
      </c>
      <c r="K89" s="2" t="str">
        <f t="shared" si="9"/>
        <v xml:space="preserve"> </v>
      </c>
      <c r="L89" s="2" t="str">
        <f t="shared" si="6"/>
        <v xml:space="preserve"> </v>
      </c>
      <c r="M89" s="2" t="str">
        <f t="shared" si="7"/>
        <v xml:space="preserve"> </v>
      </c>
    </row>
    <row r="90" spans="1:13">
      <c r="A90" s="38" t="str">
        <f t="shared" si="5"/>
        <v xml:space="preserve"> </v>
      </c>
      <c r="D90" s="37"/>
      <c r="E90" s="37"/>
      <c r="J90" s="17">
        <f t="shared" si="8"/>
        <v>0</v>
      </c>
      <c r="K90" s="2" t="str">
        <f t="shared" si="9"/>
        <v xml:space="preserve"> </v>
      </c>
      <c r="L90" s="2" t="str">
        <f t="shared" si="6"/>
        <v xml:space="preserve"> </v>
      </c>
      <c r="M90" s="2" t="str">
        <f t="shared" si="7"/>
        <v xml:space="preserve"> </v>
      </c>
    </row>
    <row r="91" spans="1:13">
      <c r="A91" s="38" t="str">
        <f t="shared" si="5"/>
        <v xml:space="preserve"> </v>
      </c>
      <c r="D91" s="37"/>
      <c r="E91" s="37"/>
      <c r="J91" s="17">
        <f t="shared" si="8"/>
        <v>0</v>
      </c>
      <c r="K91" s="2" t="str">
        <f t="shared" si="9"/>
        <v xml:space="preserve"> </v>
      </c>
      <c r="L91" s="2" t="str">
        <f t="shared" si="6"/>
        <v xml:space="preserve"> </v>
      </c>
      <c r="M91" s="2" t="str">
        <f t="shared" si="7"/>
        <v xml:space="preserve"> </v>
      </c>
    </row>
    <row r="92" spans="1:13">
      <c r="A92" s="38" t="str">
        <f t="shared" si="5"/>
        <v xml:space="preserve"> </v>
      </c>
      <c r="D92" s="37"/>
      <c r="E92" s="37"/>
      <c r="J92" s="17">
        <f t="shared" si="8"/>
        <v>0</v>
      </c>
      <c r="K92" s="2" t="str">
        <f t="shared" si="9"/>
        <v xml:space="preserve"> </v>
      </c>
      <c r="L92" s="2" t="str">
        <f t="shared" si="6"/>
        <v xml:space="preserve"> </v>
      </c>
      <c r="M92" s="2" t="str">
        <f t="shared" si="7"/>
        <v xml:space="preserve"> </v>
      </c>
    </row>
    <row r="93" spans="1:13">
      <c r="A93" s="38" t="str">
        <f t="shared" si="5"/>
        <v xml:space="preserve"> </v>
      </c>
      <c r="D93" s="37"/>
      <c r="E93" s="37"/>
      <c r="J93" s="17">
        <f t="shared" si="8"/>
        <v>0</v>
      </c>
      <c r="K93" s="2" t="str">
        <f t="shared" si="9"/>
        <v xml:space="preserve"> </v>
      </c>
      <c r="L93" s="2" t="str">
        <f t="shared" si="6"/>
        <v xml:space="preserve"> </v>
      </c>
      <c r="M93" s="2" t="str">
        <f t="shared" si="7"/>
        <v xml:space="preserve"> </v>
      </c>
    </row>
    <row r="94" spans="1:13">
      <c r="A94" s="38" t="str">
        <f t="shared" si="5"/>
        <v xml:space="preserve"> </v>
      </c>
      <c r="D94" s="37"/>
      <c r="E94" s="37"/>
      <c r="J94" s="17">
        <f t="shared" si="8"/>
        <v>0</v>
      </c>
      <c r="K94" s="2" t="str">
        <f t="shared" si="9"/>
        <v xml:space="preserve"> </v>
      </c>
      <c r="L94" s="2" t="str">
        <f t="shared" si="6"/>
        <v xml:space="preserve"> </v>
      </c>
      <c r="M94" s="2" t="str">
        <f t="shared" si="7"/>
        <v xml:space="preserve"> </v>
      </c>
    </row>
    <row r="95" spans="1:13">
      <c r="A95" s="38" t="str">
        <f t="shared" si="5"/>
        <v xml:space="preserve"> </v>
      </c>
      <c r="D95" s="37"/>
      <c r="E95" s="37"/>
      <c r="J95" s="17">
        <f t="shared" si="8"/>
        <v>0</v>
      </c>
      <c r="K95" s="2" t="str">
        <f t="shared" si="9"/>
        <v xml:space="preserve"> </v>
      </c>
      <c r="L95" s="2" t="str">
        <f t="shared" si="6"/>
        <v xml:space="preserve"> </v>
      </c>
      <c r="M95" s="2" t="str">
        <f t="shared" si="7"/>
        <v xml:space="preserve"> </v>
      </c>
    </row>
    <row r="96" spans="1:13">
      <c r="A96" s="38" t="str">
        <f t="shared" si="5"/>
        <v xml:space="preserve"> </v>
      </c>
      <c r="D96" s="37"/>
      <c r="E96" s="37"/>
      <c r="J96" s="17">
        <f t="shared" si="8"/>
        <v>0</v>
      </c>
      <c r="K96" s="2" t="str">
        <f t="shared" si="9"/>
        <v xml:space="preserve"> </v>
      </c>
      <c r="L96" s="2" t="str">
        <f t="shared" si="6"/>
        <v xml:space="preserve"> </v>
      </c>
      <c r="M96" s="2" t="str">
        <f t="shared" si="7"/>
        <v xml:space="preserve"> </v>
      </c>
    </row>
    <row r="97" spans="1:13">
      <c r="A97" s="38" t="str">
        <f t="shared" si="5"/>
        <v xml:space="preserve"> </v>
      </c>
      <c r="D97" s="37"/>
      <c r="E97" s="37"/>
      <c r="J97" s="17">
        <f t="shared" si="8"/>
        <v>0</v>
      </c>
      <c r="K97" s="2" t="str">
        <f t="shared" si="9"/>
        <v xml:space="preserve"> </v>
      </c>
      <c r="L97" s="2" t="str">
        <f t="shared" si="6"/>
        <v xml:space="preserve"> </v>
      </c>
      <c r="M97" s="2" t="str">
        <f t="shared" si="7"/>
        <v xml:space="preserve"> </v>
      </c>
    </row>
    <row r="98" spans="1:13">
      <c r="A98" s="38" t="str">
        <f t="shared" si="5"/>
        <v xml:space="preserve"> </v>
      </c>
      <c r="D98" s="37"/>
      <c r="E98" s="37"/>
      <c r="J98" s="17">
        <f t="shared" si="8"/>
        <v>0</v>
      </c>
      <c r="K98" s="2" t="str">
        <f t="shared" si="9"/>
        <v xml:space="preserve"> </v>
      </c>
      <c r="L98" s="2" t="str">
        <f t="shared" si="6"/>
        <v xml:space="preserve"> </v>
      </c>
      <c r="M98" s="2" t="str">
        <f t="shared" si="7"/>
        <v xml:space="preserve"> </v>
      </c>
    </row>
    <row r="99" spans="1:13">
      <c r="A99" s="38" t="str">
        <f t="shared" si="5"/>
        <v xml:space="preserve"> </v>
      </c>
      <c r="D99" s="37"/>
      <c r="E99" s="37"/>
      <c r="J99" s="17">
        <f t="shared" si="8"/>
        <v>0</v>
      </c>
      <c r="K99" s="2" t="str">
        <f t="shared" si="9"/>
        <v xml:space="preserve"> </v>
      </c>
      <c r="L99" s="2" t="str">
        <f t="shared" si="6"/>
        <v xml:space="preserve"> </v>
      </c>
      <c r="M99" s="2" t="str">
        <f t="shared" si="7"/>
        <v xml:space="preserve"> </v>
      </c>
    </row>
    <row r="100" spans="1:13">
      <c r="A100" s="38" t="str">
        <f t="shared" si="5"/>
        <v xml:space="preserve"> </v>
      </c>
      <c r="D100" s="37"/>
      <c r="E100" s="37"/>
      <c r="J100" s="17">
        <f t="shared" si="8"/>
        <v>0</v>
      </c>
      <c r="K100" s="2" t="str">
        <f t="shared" si="9"/>
        <v xml:space="preserve"> </v>
      </c>
      <c r="L100" s="2" t="str">
        <f t="shared" si="6"/>
        <v xml:space="preserve"> </v>
      </c>
      <c r="M100" s="2" t="str">
        <f t="shared" si="7"/>
        <v xml:space="preserve"> </v>
      </c>
    </row>
    <row r="101" spans="1:13">
      <c r="A101" s="38" t="str">
        <f t="shared" si="5"/>
        <v xml:space="preserve"> </v>
      </c>
      <c r="D101" s="37"/>
      <c r="E101" s="37"/>
      <c r="J101" s="17">
        <f t="shared" si="8"/>
        <v>0</v>
      </c>
      <c r="K101" s="2" t="str">
        <f t="shared" si="9"/>
        <v xml:space="preserve"> </v>
      </c>
      <c r="L101" s="2" t="str">
        <f t="shared" si="6"/>
        <v xml:space="preserve"> </v>
      </c>
      <c r="M101" s="2" t="str">
        <f t="shared" si="7"/>
        <v xml:space="preserve"> </v>
      </c>
    </row>
    <row r="102" spans="1:13">
      <c r="A102" s="38" t="str">
        <f t="shared" si="5"/>
        <v xml:space="preserve"> </v>
      </c>
      <c r="D102" s="37"/>
      <c r="E102" s="37"/>
      <c r="J102" s="17">
        <f t="shared" si="8"/>
        <v>0</v>
      </c>
      <c r="K102" s="2" t="str">
        <f t="shared" si="9"/>
        <v xml:space="preserve"> </v>
      </c>
      <c r="L102" s="2" t="str">
        <f t="shared" si="6"/>
        <v xml:space="preserve"> </v>
      </c>
      <c r="M102" s="2" t="str">
        <f t="shared" si="7"/>
        <v xml:space="preserve"> </v>
      </c>
    </row>
    <row r="103" spans="1:13">
      <c r="A103" s="38" t="str">
        <f t="shared" si="5"/>
        <v xml:space="preserve"> </v>
      </c>
      <c r="D103" s="37"/>
      <c r="E103" s="37"/>
      <c r="J103" s="17">
        <f t="shared" si="8"/>
        <v>0</v>
      </c>
      <c r="K103" s="2" t="str">
        <f t="shared" si="9"/>
        <v xml:space="preserve"> </v>
      </c>
      <c r="L103" s="2" t="str">
        <f t="shared" si="6"/>
        <v xml:space="preserve"> </v>
      </c>
      <c r="M103" s="2" t="str">
        <f t="shared" si="7"/>
        <v xml:space="preserve"> </v>
      </c>
    </row>
    <row r="104" spans="1:13">
      <c r="A104" s="38" t="str">
        <f t="shared" si="5"/>
        <v xml:space="preserve"> </v>
      </c>
      <c r="D104" s="37"/>
      <c r="E104" s="37"/>
      <c r="J104" s="17">
        <f t="shared" si="8"/>
        <v>0</v>
      </c>
      <c r="K104" s="2" t="str">
        <f t="shared" si="9"/>
        <v xml:space="preserve"> </v>
      </c>
      <c r="L104" s="2" t="str">
        <f t="shared" si="6"/>
        <v xml:space="preserve"> </v>
      </c>
      <c r="M104" s="2" t="str">
        <f t="shared" si="7"/>
        <v xml:space="preserve"> </v>
      </c>
    </row>
    <row r="105" spans="1:13">
      <c r="A105" s="38" t="str">
        <f t="shared" si="5"/>
        <v xml:space="preserve"> </v>
      </c>
      <c r="D105" s="37"/>
      <c r="E105" s="37"/>
      <c r="J105" s="17">
        <f t="shared" si="8"/>
        <v>0</v>
      </c>
      <c r="K105" s="2" t="str">
        <f t="shared" si="9"/>
        <v xml:space="preserve"> </v>
      </c>
      <c r="L105" s="2" t="str">
        <f t="shared" si="6"/>
        <v xml:space="preserve"> </v>
      </c>
      <c r="M105" s="2" t="str">
        <f t="shared" si="7"/>
        <v xml:space="preserve"> </v>
      </c>
    </row>
    <row r="106" spans="1:13">
      <c r="A106" s="38" t="str">
        <f t="shared" si="5"/>
        <v xml:space="preserve"> </v>
      </c>
      <c r="D106" s="37"/>
      <c r="E106" s="37"/>
      <c r="J106" s="17">
        <f t="shared" si="8"/>
        <v>0</v>
      </c>
      <c r="K106" s="2" t="str">
        <f t="shared" si="9"/>
        <v xml:space="preserve"> </v>
      </c>
      <c r="L106" s="2" t="str">
        <f t="shared" si="6"/>
        <v xml:space="preserve"> </v>
      </c>
      <c r="M106" s="2" t="str">
        <f t="shared" si="7"/>
        <v xml:space="preserve"> </v>
      </c>
    </row>
    <row r="107" spans="1:13">
      <c r="A107" s="38" t="str">
        <f t="shared" si="5"/>
        <v xml:space="preserve"> </v>
      </c>
      <c r="D107" s="37"/>
      <c r="E107" s="37"/>
      <c r="J107" s="17">
        <f t="shared" si="8"/>
        <v>0</v>
      </c>
      <c r="K107" s="2" t="str">
        <f t="shared" si="9"/>
        <v xml:space="preserve"> </v>
      </c>
      <c r="L107" s="2" t="str">
        <f t="shared" si="6"/>
        <v xml:space="preserve"> </v>
      </c>
      <c r="M107" s="2" t="str">
        <f t="shared" si="7"/>
        <v xml:space="preserve"> </v>
      </c>
    </row>
    <row r="108" spans="1:13">
      <c r="A108" s="38" t="str">
        <f t="shared" si="5"/>
        <v xml:space="preserve"> </v>
      </c>
      <c r="D108" s="37"/>
      <c r="E108" s="37"/>
      <c r="J108" s="17">
        <f t="shared" si="8"/>
        <v>0</v>
      </c>
      <c r="K108" s="2" t="str">
        <f t="shared" si="9"/>
        <v xml:space="preserve"> </v>
      </c>
      <c r="L108" s="2" t="str">
        <f t="shared" si="6"/>
        <v xml:space="preserve"> </v>
      </c>
      <c r="M108" s="2" t="str">
        <f t="shared" si="7"/>
        <v xml:space="preserve"> </v>
      </c>
    </row>
    <row r="109" spans="1:13">
      <c r="A109" s="38" t="str">
        <f t="shared" si="5"/>
        <v xml:space="preserve"> </v>
      </c>
      <c r="D109" s="37"/>
      <c r="E109" s="37"/>
      <c r="J109" s="17">
        <f t="shared" si="8"/>
        <v>0</v>
      </c>
      <c r="K109" s="2" t="str">
        <f t="shared" si="9"/>
        <v xml:space="preserve"> </v>
      </c>
      <c r="L109" s="2" t="str">
        <f t="shared" si="6"/>
        <v xml:space="preserve"> </v>
      </c>
      <c r="M109" s="2" t="str">
        <f t="shared" si="7"/>
        <v xml:space="preserve"> </v>
      </c>
    </row>
    <row r="110" spans="1:13">
      <c r="A110" s="38" t="str">
        <f t="shared" si="5"/>
        <v xml:space="preserve"> </v>
      </c>
      <c r="B110" s="19"/>
      <c r="D110" s="37"/>
      <c r="E110" s="37"/>
      <c r="J110" s="17">
        <f t="shared" si="8"/>
        <v>0</v>
      </c>
      <c r="K110" s="2" t="str">
        <f t="shared" si="9"/>
        <v xml:space="preserve"> </v>
      </c>
      <c r="L110" s="2" t="str">
        <f t="shared" si="6"/>
        <v xml:space="preserve"> </v>
      </c>
      <c r="M110" s="2" t="str">
        <f t="shared" si="7"/>
        <v xml:space="preserve"> </v>
      </c>
    </row>
    <row r="111" spans="1:13">
      <c r="A111" s="38" t="str">
        <f t="shared" si="5"/>
        <v xml:space="preserve"> </v>
      </c>
      <c r="D111" s="37"/>
      <c r="E111" s="37"/>
      <c r="J111" s="17">
        <f t="shared" si="8"/>
        <v>0</v>
      </c>
      <c r="K111" s="2" t="str">
        <f t="shared" si="9"/>
        <v xml:space="preserve"> </v>
      </c>
      <c r="L111" s="2" t="str">
        <f t="shared" si="6"/>
        <v xml:space="preserve"> </v>
      </c>
      <c r="M111" s="2" t="str">
        <f t="shared" si="7"/>
        <v xml:space="preserve"> </v>
      </c>
    </row>
    <row r="112" spans="1:13">
      <c r="A112" s="38" t="str">
        <f t="shared" si="5"/>
        <v xml:space="preserve"> </v>
      </c>
      <c r="D112" s="37"/>
      <c r="E112" s="37"/>
      <c r="J112" s="17">
        <f t="shared" si="8"/>
        <v>0</v>
      </c>
      <c r="K112" s="2" t="str">
        <f t="shared" si="9"/>
        <v xml:space="preserve"> </v>
      </c>
      <c r="L112" s="2" t="str">
        <f t="shared" si="6"/>
        <v xml:space="preserve"> </v>
      </c>
      <c r="M112" s="2" t="str">
        <f t="shared" si="7"/>
        <v xml:space="preserve"> </v>
      </c>
    </row>
    <row r="113" spans="1:13">
      <c r="A113" s="38" t="str">
        <f t="shared" si="5"/>
        <v xml:space="preserve"> </v>
      </c>
      <c r="D113" s="37"/>
      <c r="E113" s="37"/>
      <c r="J113" s="17">
        <f t="shared" si="8"/>
        <v>0</v>
      </c>
      <c r="K113" s="2" t="str">
        <f t="shared" si="9"/>
        <v xml:space="preserve"> </v>
      </c>
      <c r="L113" s="2" t="str">
        <f t="shared" si="6"/>
        <v xml:space="preserve"> </v>
      </c>
      <c r="M113" s="2" t="str">
        <f t="shared" si="7"/>
        <v xml:space="preserve"> </v>
      </c>
    </row>
    <row r="114" spans="1:13">
      <c r="A114" s="38" t="str">
        <f t="shared" si="5"/>
        <v xml:space="preserve"> </v>
      </c>
      <c r="D114" s="37"/>
      <c r="E114" s="37"/>
      <c r="J114" s="17">
        <f t="shared" si="8"/>
        <v>0</v>
      </c>
      <c r="K114" s="2" t="str">
        <f t="shared" si="9"/>
        <v xml:space="preserve"> </v>
      </c>
      <c r="L114" s="2" t="str">
        <f t="shared" si="6"/>
        <v xml:space="preserve"> </v>
      </c>
      <c r="M114" s="2" t="str">
        <f t="shared" si="7"/>
        <v xml:space="preserve"> </v>
      </c>
    </row>
    <row r="115" spans="1:13">
      <c r="A115" s="38" t="str">
        <f t="shared" si="5"/>
        <v xml:space="preserve"> </v>
      </c>
      <c r="D115" s="37"/>
      <c r="E115" s="37"/>
      <c r="J115" s="17">
        <f t="shared" si="8"/>
        <v>0</v>
      </c>
      <c r="K115" s="2" t="str">
        <f t="shared" si="9"/>
        <v xml:space="preserve"> </v>
      </c>
      <c r="L115" s="2" t="str">
        <f t="shared" si="6"/>
        <v xml:space="preserve"> </v>
      </c>
      <c r="M115" s="2" t="str">
        <f t="shared" si="7"/>
        <v xml:space="preserve"> </v>
      </c>
    </row>
    <row r="116" spans="1:13">
      <c r="A116" s="38" t="str">
        <f t="shared" si="5"/>
        <v xml:space="preserve"> </v>
      </c>
      <c r="D116" s="37"/>
      <c r="E116" s="37"/>
      <c r="J116" s="17">
        <f t="shared" si="8"/>
        <v>0</v>
      </c>
      <c r="K116" s="2" t="str">
        <f t="shared" si="9"/>
        <v xml:space="preserve"> </v>
      </c>
      <c r="L116" s="2" t="str">
        <f t="shared" si="6"/>
        <v xml:space="preserve"> </v>
      </c>
      <c r="M116" s="2" t="str">
        <f t="shared" si="7"/>
        <v xml:space="preserve"> </v>
      </c>
    </row>
    <row r="117" spans="1:13">
      <c r="A117" s="38" t="str">
        <f t="shared" si="5"/>
        <v xml:space="preserve"> </v>
      </c>
      <c r="D117" s="37"/>
      <c r="E117" s="37"/>
      <c r="J117" s="17">
        <f t="shared" si="8"/>
        <v>0</v>
      </c>
      <c r="K117" s="2" t="str">
        <f t="shared" si="9"/>
        <v xml:space="preserve"> </v>
      </c>
      <c r="L117" s="2" t="str">
        <f t="shared" si="6"/>
        <v xml:space="preserve"> </v>
      </c>
      <c r="M117" s="2" t="str">
        <f t="shared" si="7"/>
        <v xml:space="preserve"> </v>
      </c>
    </row>
    <row r="118" spans="1:13">
      <c r="A118" s="38" t="str">
        <f t="shared" si="5"/>
        <v xml:space="preserve"> </v>
      </c>
      <c r="D118" s="37"/>
      <c r="E118" s="37"/>
      <c r="J118" s="17">
        <f t="shared" si="8"/>
        <v>0</v>
      </c>
      <c r="K118" s="2" t="str">
        <f t="shared" si="9"/>
        <v xml:space="preserve"> </v>
      </c>
      <c r="L118" s="2" t="str">
        <f t="shared" si="6"/>
        <v xml:space="preserve"> </v>
      </c>
      <c r="M118" s="2" t="str">
        <f t="shared" si="7"/>
        <v xml:space="preserve"> </v>
      </c>
    </row>
    <row r="119" spans="1:13">
      <c r="A119" s="38" t="str">
        <f t="shared" si="5"/>
        <v xml:space="preserve"> </v>
      </c>
      <c r="D119" s="37"/>
      <c r="E119" s="37"/>
      <c r="J119" s="17">
        <f t="shared" si="8"/>
        <v>0</v>
      </c>
      <c r="K119" s="2" t="str">
        <f t="shared" si="9"/>
        <v xml:space="preserve"> </v>
      </c>
      <c r="L119" s="2" t="str">
        <f t="shared" si="6"/>
        <v xml:space="preserve"> </v>
      </c>
      <c r="M119" s="2" t="str">
        <f t="shared" si="7"/>
        <v xml:space="preserve"> </v>
      </c>
    </row>
    <row r="120" spans="1:13">
      <c r="A120" s="38" t="str">
        <f t="shared" si="5"/>
        <v xml:space="preserve"> </v>
      </c>
      <c r="D120" s="37"/>
      <c r="E120" s="37"/>
      <c r="J120" s="17">
        <f t="shared" si="8"/>
        <v>0</v>
      </c>
      <c r="K120" s="2" t="str">
        <f t="shared" si="9"/>
        <v xml:space="preserve"> </v>
      </c>
      <c r="L120" s="2" t="str">
        <f t="shared" si="6"/>
        <v xml:space="preserve"> </v>
      </c>
      <c r="M120" s="2" t="str">
        <f t="shared" si="7"/>
        <v xml:space="preserve"> </v>
      </c>
    </row>
    <row r="121" spans="1:13">
      <c r="A121" s="38" t="str">
        <f t="shared" si="5"/>
        <v xml:space="preserve"> </v>
      </c>
      <c r="D121" s="37"/>
      <c r="E121" s="37"/>
      <c r="J121" s="17">
        <f t="shared" si="8"/>
        <v>0</v>
      </c>
      <c r="K121" s="2" t="str">
        <f t="shared" si="9"/>
        <v xml:space="preserve"> </v>
      </c>
      <c r="L121" s="2" t="str">
        <f t="shared" si="6"/>
        <v xml:space="preserve"> </v>
      </c>
      <c r="M121" s="2" t="str">
        <f t="shared" si="7"/>
        <v xml:space="preserve"> </v>
      </c>
    </row>
    <row r="122" spans="1:13">
      <c r="A122" s="38" t="str">
        <f t="shared" si="5"/>
        <v xml:space="preserve"> </v>
      </c>
      <c r="D122" s="37"/>
      <c r="E122" s="37"/>
      <c r="J122" s="17">
        <f t="shared" si="8"/>
        <v>0</v>
      </c>
      <c r="K122" s="2" t="str">
        <f t="shared" si="9"/>
        <v xml:space="preserve"> </v>
      </c>
      <c r="L122" s="2" t="str">
        <f t="shared" si="6"/>
        <v xml:space="preserve"> </v>
      </c>
      <c r="M122" s="2" t="str">
        <f t="shared" si="7"/>
        <v xml:space="preserve"> </v>
      </c>
    </row>
    <row r="123" spans="1:13">
      <c r="A123" s="38" t="str">
        <f t="shared" si="5"/>
        <v xml:space="preserve"> </v>
      </c>
      <c r="D123" s="37"/>
      <c r="E123" s="37"/>
      <c r="J123" s="17">
        <f t="shared" si="8"/>
        <v>0</v>
      </c>
      <c r="K123" s="2" t="str">
        <f t="shared" si="9"/>
        <v xml:space="preserve"> </v>
      </c>
      <c r="L123" s="2" t="str">
        <f t="shared" si="6"/>
        <v xml:space="preserve"> </v>
      </c>
      <c r="M123" s="2" t="str">
        <f t="shared" si="7"/>
        <v xml:space="preserve"> </v>
      </c>
    </row>
    <row r="124" spans="1:13">
      <c r="A124" s="38" t="str">
        <f t="shared" si="5"/>
        <v xml:space="preserve"> </v>
      </c>
      <c r="C124" s="43"/>
      <c r="D124" s="37"/>
      <c r="E124" s="37"/>
      <c r="J124" s="17">
        <f t="shared" si="8"/>
        <v>0</v>
      </c>
      <c r="K124" s="2" t="str">
        <f t="shared" si="9"/>
        <v xml:space="preserve"> </v>
      </c>
      <c r="L124" s="2" t="str">
        <f t="shared" si="6"/>
        <v xml:space="preserve"> </v>
      </c>
      <c r="M124" s="2" t="str">
        <f t="shared" si="7"/>
        <v xml:space="preserve"> </v>
      </c>
    </row>
    <row r="125" spans="1:13">
      <c r="A125" s="38" t="str">
        <f t="shared" si="5"/>
        <v xml:space="preserve"> </v>
      </c>
      <c r="D125" s="37"/>
      <c r="E125" s="37"/>
      <c r="J125" s="17">
        <f t="shared" si="8"/>
        <v>0</v>
      </c>
      <c r="K125" s="2" t="str">
        <f t="shared" si="9"/>
        <v xml:space="preserve"> </v>
      </c>
      <c r="L125" s="2" t="str">
        <f t="shared" si="6"/>
        <v xml:space="preserve"> </v>
      </c>
      <c r="M125" s="2" t="str">
        <f t="shared" si="7"/>
        <v xml:space="preserve"> </v>
      </c>
    </row>
    <row r="126" spans="1:13">
      <c r="A126" s="38" t="str">
        <f t="shared" si="5"/>
        <v xml:space="preserve"> </v>
      </c>
      <c r="D126" s="37"/>
      <c r="E126" s="37"/>
      <c r="J126" s="17">
        <f t="shared" si="8"/>
        <v>0</v>
      </c>
      <c r="K126" s="2" t="str">
        <f t="shared" si="9"/>
        <v xml:space="preserve"> </v>
      </c>
      <c r="L126" s="2" t="str">
        <f t="shared" si="6"/>
        <v xml:space="preserve"> </v>
      </c>
      <c r="M126" s="2" t="str">
        <f t="shared" si="7"/>
        <v xml:space="preserve"> </v>
      </c>
    </row>
    <row r="127" spans="1:13">
      <c r="A127" s="38" t="str">
        <f t="shared" si="5"/>
        <v xml:space="preserve"> </v>
      </c>
      <c r="D127" s="37"/>
      <c r="E127" s="37"/>
      <c r="J127" s="17">
        <f t="shared" si="8"/>
        <v>0</v>
      </c>
      <c r="K127" s="2" t="str">
        <f t="shared" si="9"/>
        <v xml:space="preserve"> </v>
      </c>
      <c r="L127" s="2" t="str">
        <f t="shared" si="6"/>
        <v xml:space="preserve"> </v>
      </c>
      <c r="M127" s="2" t="str">
        <f t="shared" si="7"/>
        <v xml:space="preserve"> </v>
      </c>
    </row>
    <row r="128" spans="1:13">
      <c r="A128" s="38" t="str">
        <f t="shared" si="5"/>
        <v xml:space="preserve"> </v>
      </c>
      <c r="D128" s="37"/>
      <c r="E128" s="37"/>
      <c r="J128" s="17">
        <f t="shared" si="8"/>
        <v>0</v>
      </c>
      <c r="K128" s="2" t="str">
        <f t="shared" si="9"/>
        <v xml:space="preserve"> </v>
      </c>
      <c r="L128" s="2" t="str">
        <f t="shared" si="6"/>
        <v xml:space="preserve"> </v>
      </c>
      <c r="M128" s="2" t="str">
        <f t="shared" si="7"/>
        <v xml:space="preserve"> </v>
      </c>
    </row>
    <row r="129" spans="1:13">
      <c r="A129" s="38" t="str">
        <f t="shared" si="5"/>
        <v xml:space="preserve"> </v>
      </c>
      <c r="D129" s="37"/>
      <c r="E129" s="37"/>
      <c r="J129" s="17">
        <f t="shared" si="8"/>
        <v>0</v>
      </c>
      <c r="K129" s="2" t="str">
        <f t="shared" si="9"/>
        <v xml:space="preserve"> </v>
      </c>
      <c r="L129" s="2" t="str">
        <f t="shared" si="6"/>
        <v xml:space="preserve"> </v>
      </c>
      <c r="M129" s="2" t="str">
        <f t="shared" si="7"/>
        <v xml:space="preserve"> </v>
      </c>
    </row>
    <row r="130" spans="1:13">
      <c r="A130" s="38" t="str">
        <f t="shared" si="5"/>
        <v xml:space="preserve"> </v>
      </c>
      <c r="D130" s="37"/>
      <c r="E130" s="37"/>
      <c r="J130" s="17">
        <f t="shared" si="8"/>
        <v>0</v>
      </c>
      <c r="K130" s="2" t="str">
        <f t="shared" si="9"/>
        <v xml:space="preserve"> </v>
      </c>
      <c r="L130" s="2" t="str">
        <f t="shared" si="6"/>
        <v xml:space="preserve"> </v>
      </c>
      <c r="M130" s="2" t="str">
        <f t="shared" si="7"/>
        <v xml:space="preserve"> </v>
      </c>
    </row>
    <row r="131" spans="1:13">
      <c r="A131" s="38" t="str">
        <f t="shared" si="5"/>
        <v xml:space="preserve"> </v>
      </c>
      <c r="D131" s="37"/>
      <c r="E131" s="37"/>
      <c r="J131" s="17">
        <f t="shared" si="8"/>
        <v>0</v>
      </c>
      <c r="K131" s="2" t="str">
        <f t="shared" si="9"/>
        <v xml:space="preserve"> </v>
      </c>
      <c r="L131" s="2" t="str">
        <f t="shared" si="6"/>
        <v xml:space="preserve"> </v>
      </c>
      <c r="M131" s="2" t="str">
        <f t="shared" si="7"/>
        <v xml:space="preserve"> </v>
      </c>
    </row>
    <row r="132" spans="1:13">
      <c r="A132" s="38" t="str">
        <f t="shared" si="5"/>
        <v xml:space="preserve"> </v>
      </c>
      <c r="D132" s="37"/>
      <c r="E132" s="37"/>
      <c r="J132" s="17">
        <f t="shared" si="8"/>
        <v>0</v>
      </c>
      <c r="K132" s="2" t="str">
        <f t="shared" si="9"/>
        <v xml:space="preserve"> </v>
      </c>
      <c r="L132" s="2" t="str">
        <f t="shared" si="6"/>
        <v xml:space="preserve"> </v>
      </c>
      <c r="M132" s="2" t="str">
        <f t="shared" si="7"/>
        <v xml:space="preserve"> </v>
      </c>
    </row>
    <row r="133" spans="1:13">
      <c r="A133" s="38" t="str">
        <f t="shared" si="5"/>
        <v xml:space="preserve"> </v>
      </c>
      <c r="D133" s="37"/>
      <c r="E133" s="37"/>
      <c r="J133" s="17">
        <f t="shared" si="8"/>
        <v>0</v>
      </c>
      <c r="K133" s="2" t="str">
        <f t="shared" si="9"/>
        <v xml:space="preserve"> </v>
      </c>
      <c r="L133" s="2" t="str">
        <f t="shared" si="6"/>
        <v xml:space="preserve"> </v>
      </c>
      <c r="M133" s="2" t="str">
        <f t="shared" si="7"/>
        <v xml:space="preserve"> </v>
      </c>
    </row>
    <row r="134" spans="1:13">
      <c r="A134" s="38" t="str">
        <f t="shared" si="5"/>
        <v xml:space="preserve"> </v>
      </c>
      <c r="D134" s="37"/>
      <c r="E134" s="37"/>
      <c r="J134" s="17">
        <f t="shared" si="8"/>
        <v>0</v>
      </c>
      <c r="K134" s="2" t="str">
        <f t="shared" si="9"/>
        <v xml:space="preserve"> </v>
      </c>
      <c r="L134" s="2" t="str">
        <f t="shared" si="6"/>
        <v xml:space="preserve"> </v>
      </c>
      <c r="M134" s="2" t="str">
        <f t="shared" si="7"/>
        <v xml:space="preserve"> </v>
      </c>
    </row>
    <row r="135" spans="1:13">
      <c r="A135" s="38" t="str">
        <f t="shared" si="5"/>
        <v xml:space="preserve"> </v>
      </c>
      <c r="D135" s="37"/>
      <c r="E135" s="37"/>
      <c r="J135" s="17">
        <f t="shared" si="8"/>
        <v>0</v>
      </c>
      <c r="K135" s="2" t="str">
        <f t="shared" si="9"/>
        <v xml:space="preserve"> </v>
      </c>
      <c r="L135" s="2" t="str">
        <f t="shared" si="6"/>
        <v xml:space="preserve"> </v>
      </c>
      <c r="M135" s="2" t="str">
        <f t="shared" si="7"/>
        <v xml:space="preserve"> </v>
      </c>
    </row>
    <row r="136" spans="1:13">
      <c r="A136" s="38" t="str">
        <f t="shared" si="5"/>
        <v xml:space="preserve"> </v>
      </c>
      <c r="D136" s="37"/>
      <c r="E136" s="37"/>
      <c r="J136" s="17">
        <f t="shared" si="8"/>
        <v>0</v>
      </c>
      <c r="K136" s="2" t="str">
        <f t="shared" si="9"/>
        <v xml:space="preserve"> </v>
      </c>
      <c r="L136" s="2" t="str">
        <f t="shared" si="6"/>
        <v xml:space="preserve"> </v>
      </c>
      <c r="M136" s="2" t="str">
        <f t="shared" si="7"/>
        <v xml:space="preserve"> </v>
      </c>
    </row>
    <row r="137" spans="1:13">
      <c r="A137" s="38" t="str">
        <f t="shared" si="5"/>
        <v xml:space="preserve"> </v>
      </c>
      <c r="D137" s="37"/>
      <c r="E137" s="37"/>
      <c r="J137" s="17">
        <f t="shared" si="8"/>
        <v>0</v>
      </c>
      <c r="K137" s="2" t="str">
        <f t="shared" si="9"/>
        <v xml:space="preserve"> </v>
      </c>
      <c r="L137" s="2" t="str">
        <f t="shared" si="6"/>
        <v xml:space="preserve"> </v>
      </c>
      <c r="M137" s="2" t="str">
        <f t="shared" si="7"/>
        <v xml:space="preserve"> </v>
      </c>
    </row>
    <row r="138" spans="1:13">
      <c r="A138" s="38" t="str">
        <f t="shared" si="5"/>
        <v xml:space="preserve"> </v>
      </c>
      <c r="D138" s="37"/>
      <c r="E138" s="37"/>
      <c r="J138" s="17">
        <f t="shared" si="8"/>
        <v>0</v>
      </c>
      <c r="K138" s="2" t="str">
        <f t="shared" si="9"/>
        <v xml:space="preserve"> </v>
      </c>
      <c r="L138" s="2" t="str">
        <f t="shared" si="6"/>
        <v xml:space="preserve"> </v>
      </c>
      <c r="M138" s="2" t="str">
        <f t="shared" si="7"/>
        <v xml:space="preserve"> </v>
      </c>
    </row>
    <row r="139" spans="1:13">
      <c r="A139" s="38" t="str">
        <f t="shared" si="5"/>
        <v xml:space="preserve"> </v>
      </c>
      <c r="D139" s="37"/>
      <c r="E139" s="37"/>
      <c r="J139" s="17">
        <f t="shared" si="8"/>
        <v>0</v>
      </c>
      <c r="K139" s="2" t="str">
        <f t="shared" si="9"/>
        <v xml:space="preserve"> </v>
      </c>
      <c r="L139" s="2" t="str">
        <f t="shared" si="6"/>
        <v xml:space="preserve"> </v>
      </c>
      <c r="M139" s="2" t="str">
        <f t="shared" si="7"/>
        <v xml:space="preserve"> </v>
      </c>
    </row>
    <row r="140" spans="1:13">
      <c r="A140" s="38" t="str">
        <f t="shared" si="5"/>
        <v xml:space="preserve"> </v>
      </c>
      <c r="D140" s="37"/>
      <c r="E140" s="37"/>
      <c r="J140" s="17">
        <f t="shared" si="8"/>
        <v>0</v>
      </c>
      <c r="K140" s="2" t="str">
        <f t="shared" si="9"/>
        <v xml:space="preserve"> </v>
      </c>
      <c r="L140" s="2" t="str">
        <f t="shared" si="6"/>
        <v xml:space="preserve"> </v>
      </c>
      <c r="M140" s="2" t="str">
        <f t="shared" si="7"/>
        <v xml:space="preserve"> </v>
      </c>
    </row>
    <row r="141" spans="1:13">
      <c r="A141" s="38" t="str">
        <f t="shared" si="5"/>
        <v xml:space="preserve"> </v>
      </c>
      <c r="D141" s="37"/>
      <c r="E141" s="37"/>
      <c r="J141" s="17">
        <f t="shared" si="8"/>
        <v>0</v>
      </c>
      <c r="K141" s="2" t="str">
        <f t="shared" si="9"/>
        <v xml:space="preserve"> </v>
      </c>
      <c r="L141" s="2" t="str">
        <f t="shared" si="6"/>
        <v xml:space="preserve"> </v>
      </c>
      <c r="M141" s="2" t="str">
        <f t="shared" si="7"/>
        <v xml:space="preserve"> </v>
      </c>
    </row>
    <row r="142" spans="1:13">
      <c r="A142" s="38" t="str">
        <f t="shared" si="5"/>
        <v xml:space="preserve"> </v>
      </c>
      <c r="D142" s="37"/>
      <c r="E142" s="37"/>
      <c r="J142" s="17">
        <f t="shared" si="8"/>
        <v>0</v>
      </c>
      <c r="K142" s="2" t="str">
        <f t="shared" si="9"/>
        <v xml:space="preserve"> </v>
      </c>
      <c r="L142" s="2" t="str">
        <f t="shared" si="6"/>
        <v xml:space="preserve"> </v>
      </c>
      <c r="M142" s="2" t="str">
        <f t="shared" si="7"/>
        <v xml:space="preserve"> </v>
      </c>
    </row>
    <row r="143" spans="1:13">
      <c r="A143" s="38" t="str">
        <f t="shared" ref="A143:A206" si="10">IF(COUNTIF(K143:M143,"ERROR")&gt;0,"ERROR"," ")</f>
        <v xml:space="preserve"> </v>
      </c>
      <c r="D143" s="37"/>
      <c r="E143" s="37"/>
      <c r="J143" s="17">
        <f t="shared" si="8"/>
        <v>0</v>
      </c>
      <c r="K143" s="2" t="str">
        <f t="shared" si="9"/>
        <v xml:space="preserve"> </v>
      </c>
      <c r="L143" s="2" t="str">
        <f t="shared" ref="L143:L206" si="11">IF(D143=0," ",IF(COUNTIF(ProfitLoss3,D143)&gt;0," ","ERROR"))</f>
        <v xml:space="preserve"> </v>
      </c>
      <c r="M143" s="2" t="str">
        <f t="shared" ref="M143:M206" si="12">IF(E143=0," ",IF(COUNTIF(BalanceSheet3,E143)&gt;0," ","ERROR"))</f>
        <v xml:space="preserve"> </v>
      </c>
    </row>
    <row r="144" spans="1:13">
      <c r="A144" s="38" t="str">
        <f t="shared" si="10"/>
        <v xml:space="preserve"> </v>
      </c>
      <c r="D144" s="37"/>
      <c r="E144" s="37"/>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c r="A145" s="38" t="str">
        <f t="shared" si="10"/>
        <v xml:space="preserve"> </v>
      </c>
      <c r="D145" s="37"/>
      <c r="E145" s="37"/>
      <c r="J145" s="17">
        <f t="shared" si="13"/>
        <v>0</v>
      </c>
      <c r="K145" s="2" t="str">
        <f t="shared" si="14"/>
        <v xml:space="preserve"> </v>
      </c>
      <c r="L145" s="2" t="str">
        <f t="shared" si="11"/>
        <v xml:space="preserve"> </v>
      </c>
      <c r="M145" s="2" t="str">
        <f t="shared" si="12"/>
        <v xml:space="preserve"> </v>
      </c>
    </row>
    <row r="146" spans="1:13">
      <c r="A146" s="38" t="str">
        <f t="shared" si="10"/>
        <v xml:space="preserve"> </v>
      </c>
      <c r="D146" s="37"/>
      <c r="E146" s="37"/>
      <c r="J146" s="17">
        <f t="shared" si="13"/>
        <v>0</v>
      </c>
      <c r="K146" s="2" t="str">
        <f t="shared" si="14"/>
        <v xml:space="preserve"> </v>
      </c>
      <c r="L146" s="2" t="str">
        <f t="shared" si="11"/>
        <v xml:space="preserve"> </v>
      </c>
      <c r="M146" s="2" t="str">
        <f t="shared" si="12"/>
        <v xml:space="preserve"> </v>
      </c>
    </row>
    <row r="147" spans="1:13">
      <c r="A147" s="38" t="str">
        <f t="shared" si="10"/>
        <v xml:space="preserve"> </v>
      </c>
      <c r="D147" s="37"/>
      <c r="E147" s="37"/>
      <c r="J147" s="17">
        <f t="shared" si="13"/>
        <v>0</v>
      </c>
      <c r="K147" s="2" t="str">
        <f t="shared" si="14"/>
        <v xml:space="preserve"> </v>
      </c>
      <c r="L147" s="2" t="str">
        <f t="shared" si="11"/>
        <v xml:space="preserve"> </v>
      </c>
      <c r="M147" s="2" t="str">
        <f t="shared" si="12"/>
        <v xml:space="preserve"> </v>
      </c>
    </row>
    <row r="148" spans="1:13">
      <c r="A148" s="38" t="str">
        <f t="shared" si="10"/>
        <v xml:space="preserve"> </v>
      </c>
      <c r="D148" s="37"/>
      <c r="E148" s="37"/>
      <c r="J148" s="17">
        <f t="shared" si="13"/>
        <v>0</v>
      </c>
      <c r="K148" s="2" t="str">
        <f t="shared" si="14"/>
        <v xml:space="preserve"> </v>
      </c>
      <c r="L148" s="2" t="str">
        <f t="shared" si="11"/>
        <v xml:space="preserve"> </v>
      </c>
      <c r="M148" s="2" t="str">
        <f t="shared" si="12"/>
        <v xml:space="preserve"> </v>
      </c>
    </row>
    <row r="149" spans="1:13">
      <c r="A149" s="38" t="str">
        <f t="shared" si="10"/>
        <v xml:space="preserve"> </v>
      </c>
      <c r="D149" s="37"/>
      <c r="E149" s="37"/>
      <c r="J149" s="17">
        <f t="shared" si="13"/>
        <v>0</v>
      </c>
      <c r="K149" s="2" t="str">
        <f t="shared" si="14"/>
        <v xml:space="preserve"> </v>
      </c>
      <c r="L149" s="2" t="str">
        <f t="shared" si="11"/>
        <v xml:space="preserve"> </v>
      </c>
      <c r="M149" s="2" t="str">
        <f t="shared" si="12"/>
        <v xml:space="preserve"> </v>
      </c>
    </row>
    <row r="150" spans="1:13">
      <c r="A150" s="38" t="str">
        <f t="shared" si="10"/>
        <v xml:space="preserve"> </v>
      </c>
      <c r="D150" s="37"/>
      <c r="E150" s="37"/>
      <c r="J150" s="17">
        <f t="shared" si="13"/>
        <v>0</v>
      </c>
      <c r="K150" s="2" t="str">
        <f t="shared" si="14"/>
        <v xml:space="preserve"> </v>
      </c>
      <c r="L150" s="2" t="str">
        <f t="shared" si="11"/>
        <v xml:space="preserve"> </v>
      </c>
      <c r="M150" s="2" t="str">
        <f t="shared" si="12"/>
        <v xml:space="preserve"> </v>
      </c>
    </row>
    <row r="151" spans="1:13">
      <c r="A151" s="38" t="str">
        <f t="shared" si="10"/>
        <v xml:space="preserve"> </v>
      </c>
      <c r="D151" s="37"/>
      <c r="E151" s="37"/>
      <c r="J151" s="17">
        <f t="shared" si="13"/>
        <v>0</v>
      </c>
      <c r="K151" s="2" t="str">
        <f t="shared" si="14"/>
        <v xml:space="preserve"> </v>
      </c>
      <c r="L151" s="2" t="str">
        <f t="shared" si="11"/>
        <v xml:space="preserve"> </v>
      </c>
      <c r="M151" s="2" t="str">
        <f t="shared" si="12"/>
        <v xml:space="preserve"> </v>
      </c>
    </row>
    <row r="152" spans="1:13">
      <c r="A152" s="38" t="str">
        <f t="shared" si="10"/>
        <v xml:space="preserve"> </v>
      </c>
      <c r="D152" s="37"/>
      <c r="E152" s="37"/>
      <c r="J152" s="17">
        <f t="shared" si="13"/>
        <v>0</v>
      </c>
      <c r="K152" s="2" t="str">
        <f t="shared" si="14"/>
        <v xml:space="preserve"> </v>
      </c>
      <c r="L152" s="2" t="str">
        <f t="shared" si="11"/>
        <v xml:space="preserve"> </v>
      </c>
      <c r="M152" s="2" t="str">
        <f t="shared" si="12"/>
        <v xml:space="preserve"> </v>
      </c>
    </row>
    <row r="153" spans="1:13">
      <c r="A153" s="38" t="str">
        <f t="shared" si="10"/>
        <v xml:space="preserve"> </v>
      </c>
      <c r="D153" s="37"/>
      <c r="E153" s="37"/>
      <c r="J153" s="17">
        <f t="shared" si="13"/>
        <v>0</v>
      </c>
      <c r="K153" s="2" t="str">
        <f t="shared" si="14"/>
        <v xml:space="preserve"> </v>
      </c>
      <c r="L153" s="2" t="str">
        <f t="shared" si="11"/>
        <v xml:space="preserve"> </v>
      </c>
      <c r="M153" s="2" t="str">
        <f t="shared" si="12"/>
        <v xml:space="preserve"> </v>
      </c>
    </row>
    <row r="154" spans="1:13">
      <c r="A154" s="38" t="str">
        <f t="shared" si="10"/>
        <v xml:space="preserve"> </v>
      </c>
      <c r="D154" s="37"/>
      <c r="E154" s="37"/>
      <c r="J154" s="17">
        <f t="shared" si="13"/>
        <v>0</v>
      </c>
      <c r="K154" s="2" t="str">
        <f t="shared" si="14"/>
        <v xml:space="preserve"> </v>
      </c>
      <c r="L154" s="2" t="str">
        <f t="shared" si="11"/>
        <v xml:space="preserve"> </v>
      </c>
      <c r="M154" s="2" t="str">
        <f t="shared" si="12"/>
        <v xml:space="preserve"> </v>
      </c>
    </row>
    <row r="155" spans="1:13">
      <c r="A155" s="38" t="str">
        <f t="shared" si="10"/>
        <v xml:space="preserve"> </v>
      </c>
      <c r="D155" s="37"/>
      <c r="E155" s="37"/>
      <c r="J155" s="17">
        <f t="shared" si="13"/>
        <v>0</v>
      </c>
      <c r="K155" s="2" t="str">
        <f t="shared" si="14"/>
        <v xml:space="preserve"> </v>
      </c>
      <c r="L155" s="2" t="str">
        <f t="shared" si="11"/>
        <v xml:space="preserve"> </v>
      </c>
      <c r="M155" s="2" t="str">
        <f t="shared" si="12"/>
        <v xml:space="preserve"> </v>
      </c>
    </row>
    <row r="156" spans="1:13">
      <c r="A156" s="38" t="str">
        <f t="shared" si="10"/>
        <v xml:space="preserve"> </v>
      </c>
      <c r="D156" s="37"/>
      <c r="E156" s="37"/>
      <c r="J156" s="17">
        <f t="shared" si="13"/>
        <v>0</v>
      </c>
      <c r="K156" s="2" t="str">
        <f t="shared" si="14"/>
        <v xml:space="preserve"> </v>
      </c>
      <c r="L156" s="2" t="str">
        <f t="shared" si="11"/>
        <v xml:space="preserve"> </v>
      </c>
      <c r="M156" s="2" t="str">
        <f t="shared" si="12"/>
        <v xml:space="preserve"> </v>
      </c>
    </row>
    <row r="157" spans="1:13">
      <c r="A157" s="38" t="str">
        <f t="shared" si="10"/>
        <v xml:space="preserve"> </v>
      </c>
      <c r="D157" s="37"/>
      <c r="E157" s="37"/>
      <c r="J157" s="17">
        <f t="shared" si="13"/>
        <v>0</v>
      </c>
      <c r="K157" s="2" t="str">
        <f t="shared" si="14"/>
        <v xml:space="preserve"> </v>
      </c>
      <c r="L157" s="2" t="str">
        <f t="shared" si="11"/>
        <v xml:space="preserve"> </v>
      </c>
      <c r="M157" s="2" t="str">
        <f t="shared" si="12"/>
        <v xml:space="preserve"> </v>
      </c>
    </row>
    <row r="158" spans="1:13">
      <c r="A158" s="38" t="str">
        <f t="shared" si="10"/>
        <v xml:space="preserve"> </v>
      </c>
      <c r="D158" s="37"/>
      <c r="E158" s="37"/>
      <c r="J158" s="17">
        <f t="shared" si="13"/>
        <v>0</v>
      </c>
      <c r="K158" s="2" t="str">
        <f t="shared" si="14"/>
        <v xml:space="preserve"> </v>
      </c>
      <c r="L158" s="2" t="str">
        <f t="shared" si="11"/>
        <v xml:space="preserve"> </v>
      </c>
      <c r="M158" s="2" t="str">
        <f t="shared" si="12"/>
        <v xml:space="preserve"> </v>
      </c>
    </row>
    <row r="159" spans="1:13">
      <c r="A159" s="38" t="str">
        <f t="shared" si="10"/>
        <v xml:space="preserve"> </v>
      </c>
      <c r="D159" s="37"/>
      <c r="E159" s="37"/>
      <c r="J159" s="17">
        <f t="shared" si="13"/>
        <v>0</v>
      </c>
      <c r="K159" s="2" t="str">
        <f t="shared" si="14"/>
        <v xml:space="preserve"> </v>
      </c>
      <c r="L159" s="2" t="str">
        <f t="shared" si="11"/>
        <v xml:space="preserve"> </v>
      </c>
      <c r="M159" s="2" t="str">
        <f t="shared" si="12"/>
        <v xml:space="preserve"> </v>
      </c>
    </row>
    <row r="160" spans="1:13">
      <c r="A160" s="38" t="str">
        <f t="shared" si="10"/>
        <v xml:space="preserve"> </v>
      </c>
      <c r="D160" s="37"/>
      <c r="E160" s="37"/>
      <c r="J160" s="17">
        <f t="shared" si="13"/>
        <v>0</v>
      </c>
      <c r="K160" s="2" t="str">
        <f t="shared" si="14"/>
        <v xml:space="preserve"> </v>
      </c>
      <c r="L160" s="2" t="str">
        <f t="shared" si="11"/>
        <v xml:space="preserve"> </v>
      </c>
      <c r="M160" s="2" t="str">
        <f t="shared" si="12"/>
        <v xml:space="preserve"> </v>
      </c>
    </row>
    <row r="161" spans="1:13">
      <c r="A161" s="38" t="str">
        <f t="shared" si="10"/>
        <v xml:space="preserve"> </v>
      </c>
      <c r="D161" s="37"/>
      <c r="E161" s="37"/>
      <c r="J161" s="17">
        <f t="shared" si="13"/>
        <v>0</v>
      </c>
      <c r="K161" s="2" t="str">
        <f t="shared" si="14"/>
        <v xml:space="preserve"> </v>
      </c>
      <c r="L161" s="2" t="str">
        <f t="shared" si="11"/>
        <v xml:space="preserve"> </v>
      </c>
      <c r="M161" s="2" t="str">
        <f t="shared" si="12"/>
        <v xml:space="preserve"> </v>
      </c>
    </row>
    <row r="162" spans="1:13">
      <c r="A162" s="38" t="str">
        <f t="shared" si="10"/>
        <v xml:space="preserve"> </v>
      </c>
      <c r="D162" s="37"/>
      <c r="E162" s="37"/>
      <c r="J162" s="17">
        <f t="shared" si="13"/>
        <v>0</v>
      </c>
      <c r="K162" s="2" t="str">
        <f t="shared" si="14"/>
        <v xml:space="preserve"> </v>
      </c>
      <c r="L162" s="2" t="str">
        <f t="shared" si="11"/>
        <v xml:space="preserve"> </v>
      </c>
      <c r="M162" s="2" t="str">
        <f t="shared" si="12"/>
        <v xml:space="preserve"> </v>
      </c>
    </row>
    <row r="163" spans="1:13">
      <c r="A163" s="38" t="str">
        <f t="shared" si="10"/>
        <v xml:space="preserve"> </v>
      </c>
      <c r="D163" s="37"/>
      <c r="E163" s="37"/>
      <c r="J163" s="17">
        <f t="shared" si="13"/>
        <v>0</v>
      </c>
      <c r="K163" s="2" t="str">
        <f t="shared" si="14"/>
        <v xml:space="preserve"> </v>
      </c>
      <c r="L163" s="2" t="str">
        <f t="shared" si="11"/>
        <v xml:space="preserve"> </v>
      </c>
      <c r="M163" s="2" t="str">
        <f t="shared" si="12"/>
        <v xml:space="preserve"> </v>
      </c>
    </row>
    <row r="164" spans="1:13">
      <c r="A164" s="38" t="str">
        <f t="shared" si="10"/>
        <v xml:space="preserve"> </v>
      </c>
      <c r="D164" s="37"/>
      <c r="E164" s="37"/>
      <c r="J164" s="17">
        <f t="shared" si="13"/>
        <v>0</v>
      </c>
      <c r="K164" s="2" t="str">
        <f t="shared" si="14"/>
        <v xml:space="preserve"> </v>
      </c>
      <c r="L164" s="2" t="str">
        <f t="shared" si="11"/>
        <v xml:space="preserve"> </v>
      </c>
      <c r="M164" s="2" t="str">
        <f t="shared" si="12"/>
        <v xml:space="preserve"> </v>
      </c>
    </row>
    <row r="165" spans="1:13">
      <c r="A165" s="38" t="str">
        <f t="shared" si="10"/>
        <v xml:space="preserve"> </v>
      </c>
      <c r="D165" s="37"/>
      <c r="E165" s="37"/>
      <c r="J165" s="17">
        <f t="shared" si="13"/>
        <v>0</v>
      </c>
      <c r="K165" s="2" t="str">
        <f t="shared" si="14"/>
        <v xml:space="preserve"> </v>
      </c>
      <c r="L165" s="2" t="str">
        <f t="shared" si="11"/>
        <v xml:space="preserve"> </v>
      </c>
      <c r="M165" s="2" t="str">
        <f t="shared" si="12"/>
        <v xml:space="preserve"> </v>
      </c>
    </row>
    <row r="166" spans="1:13">
      <c r="A166" s="38" t="str">
        <f t="shared" si="10"/>
        <v xml:space="preserve"> </v>
      </c>
      <c r="D166" s="37"/>
      <c r="E166" s="37"/>
      <c r="J166" s="17">
        <f t="shared" si="13"/>
        <v>0</v>
      </c>
      <c r="K166" s="2" t="str">
        <f t="shared" si="14"/>
        <v xml:space="preserve"> </v>
      </c>
      <c r="L166" s="2" t="str">
        <f t="shared" si="11"/>
        <v xml:space="preserve"> </v>
      </c>
      <c r="M166" s="2" t="str">
        <f t="shared" si="12"/>
        <v xml:space="preserve"> </v>
      </c>
    </row>
    <row r="167" spans="1:13">
      <c r="A167" s="38" t="str">
        <f t="shared" si="10"/>
        <v xml:space="preserve"> </v>
      </c>
      <c r="D167" s="37"/>
      <c r="E167" s="37"/>
      <c r="J167" s="17">
        <f t="shared" si="13"/>
        <v>0</v>
      </c>
      <c r="K167" s="2" t="str">
        <f t="shared" si="14"/>
        <v xml:space="preserve"> </v>
      </c>
      <c r="L167" s="2" t="str">
        <f t="shared" si="11"/>
        <v xml:space="preserve"> </v>
      </c>
      <c r="M167" s="2" t="str">
        <f t="shared" si="12"/>
        <v xml:space="preserve"> </v>
      </c>
    </row>
    <row r="168" spans="1:13">
      <c r="A168" s="38" t="str">
        <f t="shared" si="10"/>
        <v xml:space="preserve"> </v>
      </c>
      <c r="D168" s="37"/>
      <c r="E168" s="37"/>
      <c r="J168" s="17">
        <f t="shared" si="13"/>
        <v>0</v>
      </c>
      <c r="K168" s="2" t="str">
        <f t="shared" si="14"/>
        <v xml:space="preserve"> </v>
      </c>
      <c r="L168" s="2" t="str">
        <f t="shared" si="11"/>
        <v xml:space="preserve"> </v>
      </c>
      <c r="M168" s="2" t="str">
        <f t="shared" si="12"/>
        <v xml:space="preserve"> </v>
      </c>
    </row>
    <row r="169" spans="1:13">
      <c r="A169" s="38" t="str">
        <f t="shared" si="10"/>
        <v xml:space="preserve"> </v>
      </c>
      <c r="D169" s="37"/>
      <c r="E169" s="37"/>
      <c r="J169" s="17">
        <f t="shared" si="13"/>
        <v>0</v>
      </c>
      <c r="K169" s="2" t="str">
        <f t="shared" si="14"/>
        <v xml:space="preserve"> </v>
      </c>
      <c r="L169" s="2" t="str">
        <f t="shared" si="11"/>
        <v xml:space="preserve"> </v>
      </c>
      <c r="M169" s="2" t="str">
        <f t="shared" si="12"/>
        <v xml:space="preserve"> </v>
      </c>
    </row>
    <row r="170" spans="1:13">
      <c r="A170" s="38" t="str">
        <f t="shared" si="10"/>
        <v xml:space="preserve"> </v>
      </c>
      <c r="D170" s="37"/>
      <c r="E170" s="37"/>
      <c r="J170" s="17">
        <f t="shared" si="13"/>
        <v>0</v>
      </c>
      <c r="K170" s="2" t="str">
        <f t="shared" si="14"/>
        <v xml:space="preserve"> </v>
      </c>
      <c r="L170" s="2" t="str">
        <f t="shared" si="11"/>
        <v xml:space="preserve"> </v>
      </c>
      <c r="M170" s="2" t="str">
        <f t="shared" si="12"/>
        <v xml:space="preserve"> </v>
      </c>
    </row>
    <row r="171" spans="1:13">
      <c r="A171" s="38" t="str">
        <f t="shared" si="10"/>
        <v xml:space="preserve"> </v>
      </c>
      <c r="D171" s="37"/>
      <c r="E171" s="37"/>
      <c r="J171" s="17">
        <f t="shared" si="13"/>
        <v>0</v>
      </c>
      <c r="K171" s="2" t="str">
        <f t="shared" si="14"/>
        <v xml:space="preserve"> </v>
      </c>
      <c r="L171" s="2" t="str">
        <f t="shared" si="11"/>
        <v xml:space="preserve"> </v>
      </c>
      <c r="M171" s="2" t="str">
        <f t="shared" si="12"/>
        <v xml:space="preserve"> </v>
      </c>
    </row>
    <row r="172" spans="1:13">
      <c r="A172" s="38" t="str">
        <f t="shared" si="10"/>
        <v xml:space="preserve"> </v>
      </c>
      <c r="D172" s="37"/>
      <c r="E172" s="37"/>
      <c r="J172" s="17">
        <f t="shared" si="13"/>
        <v>0</v>
      </c>
      <c r="K172" s="2" t="str">
        <f t="shared" si="14"/>
        <v xml:space="preserve"> </v>
      </c>
      <c r="L172" s="2" t="str">
        <f t="shared" si="11"/>
        <v xml:space="preserve"> </v>
      </c>
      <c r="M172" s="2" t="str">
        <f t="shared" si="12"/>
        <v xml:space="preserve"> </v>
      </c>
    </row>
    <row r="173" spans="1:13">
      <c r="A173" s="38" t="str">
        <f t="shared" si="10"/>
        <v xml:space="preserve"> </v>
      </c>
      <c r="D173" s="37"/>
      <c r="E173" s="37"/>
      <c r="J173" s="17">
        <f t="shared" si="13"/>
        <v>0</v>
      </c>
      <c r="K173" s="2" t="str">
        <f t="shared" si="14"/>
        <v xml:space="preserve"> </v>
      </c>
      <c r="L173" s="2" t="str">
        <f t="shared" si="11"/>
        <v xml:space="preserve"> </v>
      </c>
      <c r="M173" s="2" t="str">
        <f t="shared" si="12"/>
        <v xml:space="preserve"> </v>
      </c>
    </row>
    <row r="174" spans="1:13">
      <c r="A174" s="38" t="str">
        <f t="shared" si="10"/>
        <v xml:space="preserve"> </v>
      </c>
      <c r="D174" s="37"/>
      <c r="E174" s="37"/>
      <c r="J174" s="17">
        <f t="shared" si="13"/>
        <v>0</v>
      </c>
      <c r="K174" s="2" t="str">
        <f t="shared" si="14"/>
        <v xml:space="preserve"> </v>
      </c>
      <c r="L174" s="2" t="str">
        <f t="shared" si="11"/>
        <v xml:space="preserve"> </v>
      </c>
      <c r="M174" s="2" t="str">
        <f t="shared" si="12"/>
        <v xml:space="preserve"> </v>
      </c>
    </row>
    <row r="175" spans="1:13">
      <c r="A175" s="38" t="str">
        <f t="shared" si="10"/>
        <v xml:space="preserve"> </v>
      </c>
      <c r="D175" s="37"/>
      <c r="E175" s="37"/>
      <c r="J175" s="17">
        <f t="shared" si="13"/>
        <v>0</v>
      </c>
      <c r="K175" s="2" t="str">
        <f t="shared" si="14"/>
        <v xml:space="preserve"> </v>
      </c>
      <c r="L175" s="2" t="str">
        <f t="shared" si="11"/>
        <v xml:space="preserve"> </v>
      </c>
      <c r="M175" s="2" t="str">
        <f t="shared" si="12"/>
        <v xml:space="preserve"> </v>
      </c>
    </row>
    <row r="176" spans="1:13">
      <c r="A176" s="38" t="str">
        <f t="shared" si="10"/>
        <v xml:space="preserve"> </v>
      </c>
      <c r="D176" s="37"/>
      <c r="E176" s="37"/>
      <c r="J176" s="17">
        <f t="shared" si="13"/>
        <v>0</v>
      </c>
      <c r="K176" s="2" t="str">
        <f t="shared" si="14"/>
        <v xml:space="preserve"> </v>
      </c>
      <c r="L176" s="2" t="str">
        <f t="shared" si="11"/>
        <v xml:space="preserve"> </v>
      </c>
      <c r="M176" s="2" t="str">
        <f t="shared" si="12"/>
        <v xml:space="preserve"> </v>
      </c>
    </row>
    <row r="177" spans="1:13">
      <c r="A177" s="38" t="str">
        <f t="shared" si="10"/>
        <v xml:space="preserve"> </v>
      </c>
      <c r="D177" s="37"/>
      <c r="E177" s="37"/>
      <c r="J177" s="17">
        <f t="shared" si="13"/>
        <v>0</v>
      </c>
      <c r="K177" s="2" t="str">
        <f t="shared" si="14"/>
        <v xml:space="preserve"> </v>
      </c>
      <c r="L177" s="2" t="str">
        <f t="shared" si="11"/>
        <v xml:space="preserve"> </v>
      </c>
      <c r="M177" s="2" t="str">
        <f t="shared" si="12"/>
        <v xml:space="preserve"> </v>
      </c>
    </row>
    <row r="178" spans="1:13">
      <c r="A178" s="38" t="str">
        <f t="shared" si="10"/>
        <v xml:space="preserve"> </v>
      </c>
      <c r="D178" s="37"/>
      <c r="E178" s="37"/>
      <c r="J178" s="17">
        <f t="shared" si="13"/>
        <v>0</v>
      </c>
      <c r="K178" s="2" t="str">
        <f t="shared" si="14"/>
        <v xml:space="preserve"> </v>
      </c>
      <c r="L178" s="2" t="str">
        <f t="shared" si="11"/>
        <v xml:space="preserve"> </v>
      </c>
      <c r="M178" s="2" t="str">
        <f t="shared" si="12"/>
        <v xml:space="preserve"> </v>
      </c>
    </row>
    <row r="179" spans="1:13">
      <c r="A179" s="38" t="str">
        <f t="shared" si="10"/>
        <v xml:space="preserve"> </v>
      </c>
      <c r="D179" s="37"/>
      <c r="E179" s="37"/>
      <c r="J179" s="17">
        <f t="shared" si="13"/>
        <v>0</v>
      </c>
      <c r="K179" s="2" t="str">
        <f t="shared" si="14"/>
        <v xml:space="preserve"> </v>
      </c>
      <c r="L179" s="2" t="str">
        <f t="shared" si="11"/>
        <v xml:space="preserve"> </v>
      </c>
      <c r="M179" s="2" t="str">
        <f t="shared" si="12"/>
        <v xml:space="preserve"> </v>
      </c>
    </row>
    <row r="180" spans="1:13">
      <c r="A180" s="38" t="str">
        <f t="shared" si="10"/>
        <v xml:space="preserve"> </v>
      </c>
      <c r="D180" s="37"/>
      <c r="E180" s="37"/>
      <c r="J180" s="17">
        <f t="shared" si="13"/>
        <v>0</v>
      </c>
      <c r="K180" s="2" t="str">
        <f t="shared" si="14"/>
        <v xml:space="preserve"> </v>
      </c>
      <c r="L180" s="2" t="str">
        <f t="shared" si="11"/>
        <v xml:space="preserve"> </v>
      </c>
      <c r="M180" s="2" t="str">
        <f t="shared" si="12"/>
        <v xml:space="preserve"> </v>
      </c>
    </row>
    <row r="181" spans="1:13">
      <c r="A181" s="38" t="str">
        <f t="shared" si="10"/>
        <v xml:space="preserve"> </v>
      </c>
      <c r="D181" s="37"/>
      <c r="E181" s="37"/>
      <c r="J181" s="17">
        <f t="shared" si="13"/>
        <v>0</v>
      </c>
      <c r="K181" s="2" t="str">
        <f t="shared" si="14"/>
        <v xml:space="preserve"> </v>
      </c>
      <c r="L181" s="2" t="str">
        <f t="shared" si="11"/>
        <v xml:space="preserve"> </v>
      </c>
      <c r="M181" s="2" t="str">
        <f t="shared" si="12"/>
        <v xml:space="preserve"> </v>
      </c>
    </row>
    <row r="182" spans="1:13">
      <c r="A182" s="38" t="str">
        <f t="shared" si="10"/>
        <v xml:space="preserve"> </v>
      </c>
      <c r="D182" s="37"/>
      <c r="E182" s="37"/>
      <c r="J182" s="17">
        <f t="shared" si="13"/>
        <v>0</v>
      </c>
      <c r="K182" s="2" t="str">
        <f t="shared" si="14"/>
        <v xml:space="preserve"> </v>
      </c>
      <c r="L182" s="2" t="str">
        <f t="shared" si="11"/>
        <v xml:space="preserve"> </v>
      </c>
      <c r="M182" s="2" t="str">
        <f t="shared" si="12"/>
        <v xml:space="preserve"> </v>
      </c>
    </row>
    <row r="183" spans="1:13">
      <c r="A183" s="38" t="str">
        <f t="shared" si="10"/>
        <v xml:space="preserve"> </v>
      </c>
      <c r="D183" s="37"/>
      <c r="E183" s="37"/>
      <c r="J183" s="17">
        <f t="shared" si="13"/>
        <v>0</v>
      </c>
      <c r="K183" s="2" t="str">
        <f t="shared" si="14"/>
        <v xml:space="preserve"> </v>
      </c>
      <c r="L183" s="2" t="str">
        <f t="shared" si="11"/>
        <v xml:space="preserve"> </v>
      </c>
      <c r="M183" s="2" t="str">
        <f t="shared" si="12"/>
        <v xml:space="preserve"> </v>
      </c>
    </row>
    <row r="184" spans="1:13">
      <c r="A184" s="38" t="str">
        <f t="shared" si="10"/>
        <v xml:space="preserve"> </v>
      </c>
      <c r="D184" s="37"/>
      <c r="E184" s="37"/>
      <c r="J184" s="17">
        <f t="shared" si="13"/>
        <v>0</v>
      </c>
      <c r="K184" s="2" t="str">
        <f t="shared" si="14"/>
        <v xml:space="preserve"> </v>
      </c>
      <c r="L184" s="2" t="str">
        <f t="shared" si="11"/>
        <v xml:space="preserve"> </v>
      </c>
      <c r="M184" s="2" t="str">
        <f t="shared" si="12"/>
        <v xml:space="preserve"> </v>
      </c>
    </row>
    <row r="185" spans="1:13">
      <c r="A185" s="38" t="str">
        <f t="shared" si="10"/>
        <v xml:space="preserve"> </v>
      </c>
      <c r="D185" s="37"/>
      <c r="E185" s="37"/>
      <c r="J185" s="17">
        <f t="shared" si="13"/>
        <v>0</v>
      </c>
      <c r="K185" s="2" t="str">
        <f t="shared" si="14"/>
        <v xml:space="preserve"> </v>
      </c>
      <c r="L185" s="2" t="str">
        <f t="shared" si="11"/>
        <v xml:space="preserve"> </v>
      </c>
      <c r="M185" s="2" t="str">
        <f t="shared" si="12"/>
        <v xml:space="preserve"> </v>
      </c>
    </row>
    <row r="186" spans="1:13">
      <c r="A186" s="38" t="str">
        <f t="shared" si="10"/>
        <v xml:space="preserve"> </v>
      </c>
      <c r="D186" s="37"/>
      <c r="E186" s="37"/>
      <c r="J186" s="17">
        <f t="shared" si="13"/>
        <v>0</v>
      </c>
      <c r="K186" s="2" t="str">
        <f t="shared" si="14"/>
        <v xml:space="preserve"> </v>
      </c>
      <c r="L186" s="2" t="str">
        <f t="shared" si="11"/>
        <v xml:space="preserve"> </v>
      </c>
      <c r="M186" s="2" t="str">
        <f t="shared" si="12"/>
        <v xml:space="preserve"> </v>
      </c>
    </row>
    <row r="187" spans="1:13">
      <c r="A187" s="38" t="str">
        <f t="shared" si="10"/>
        <v xml:space="preserve"> </v>
      </c>
      <c r="D187" s="37"/>
      <c r="E187" s="37"/>
      <c r="J187" s="17">
        <f t="shared" si="13"/>
        <v>0</v>
      </c>
      <c r="K187" s="2" t="str">
        <f t="shared" si="14"/>
        <v xml:space="preserve"> </v>
      </c>
      <c r="L187" s="2" t="str">
        <f t="shared" si="11"/>
        <v xml:space="preserve"> </v>
      </c>
      <c r="M187" s="2" t="str">
        <f t="shared" si="12"/>
        <v xml:space="preserve"> </v>
      </c>
    </row>
    <row r="188" spans="1:13">
      <c r="A188" s="38" t="str">
        <f t="shared" si="10"/>
        <v xml:space="preserve"> </v>
      </c>
      <c r="D188" s="37"/>
      <c r="E188" s="37"/>
      <c r="J188" s="17">
        <f t="shared" si="13"/>
        <v>0</v>
      </c>
      <c r="K188" s="2" t="str">
        <f t="shared" si="14"/>
        <v xml:space="preserve"> </v>
      </c>
      <c r="L188" s="2" t="str">
        <f t="shared" si="11"/>
        <v xml:space="preserve"> </v>
      </c>
      <c r="M188" s="2" t="str">
        <f t="shared" si="12"/>
        <v xml:space="preserve"> </v>
      </c>
    </row>
    <row r="189" spans="1:13">
      <c r="A189" s="38" t="str">
        <f t="shared" si="10"/>
        <v xml:space="preserve"> </v>
      </c>
      <c r="D189" s="37"/>
      <c r="E189" s="37"/>
      <c r="J189" s="17">
        <f t="shared" si="13"/>
        <v>0</v>
      </c>
      <c r="K189" s="2" t="str">
        <f t="shared" si="14"/>
        <v xml:space="preserve"> </v>
      </c>
      <c r="L189" s="2" t="str">
        <f t="shared" si="11"/>
        <v xml:space="preserve"> </v>
      </c>
      <c r="M189" s="2" t="str">
        <f t="shared" si="12"/>
        <v xml:space="preserve"> </v>
      </c>
    </row>
    <row r="190" spans="1:13">
      <c r="A190" s="38" t="str">
        <f t="shared" si="10"/>
        <v xml:space="preserve"> </v>
      </c>
      <c r="D190" s="37"/>
      <c r="E190" s="37"/>
      <c r="J190" s="17">
        <f t="shared" si="13"/>
        <v>0</v>
      </c>
      <c r="K190" s="2" t="str">
        <f t="shared" si="14"/>
        <v xml:space="preserve"> </v>
      </c>
      <c r="L190" s="2" t="str">
        <f t="shared" si="11"/>
        <v xml:space="preserve"> </v>
      </c>
      <c r="M190" s="2" t="str">
        <f t="shared" si="12"/>
        <v xml:space="preserve"> </v>
      </c>
    </row>
    <row r="191" spans="1:13">
      <c r="A191" s="38" t="str">
        <f t="shared" si="10"/>
        <v xml:space="preserve"> </v>
      </c>
      <c r="D191" s="37"/>
      <c r="E191" s="37"/>
      <c r="J191" s="17">
        <f t="shared" si="13"/>
        <v>0</v>
      </c>
      <c r="K191" s="2" t="str">
        <f t="shared" si="14"/>
        <v xml:space="preserve"> </v>
      </c>
      <c r="L191" s="2" t="str">
        <f t="shared" si="11"/>
        <v xml:space="preserve"> </v>
      </c>
      <c r="M191" s="2" t="str">
        <f t="shared" si="12"/>
        <v xml:space="preserve"> </v>
      </c>
    </row>
    <row r="192" spans="1:13">
      <c r="A192" s="38" t="str">
        <f t="shared" si="10"/>
        <v xml:space="preserve"> </v>
      </c>
      <c r="D192" s="37"/>
      <c r="E192" s="37"/>
      <c r="J192" s="17">
        <f t="shared" si="13"/>
        <v>0</v>
      </c>
      <c r="K192" s="2" t="str">
        <f t="shared" si="14"/>
        <v xml:space="preserve"> </v>
      </c>
      <c r="L192" s="2" t="str">
        <f t="shared" si="11"/>
        <v xml:space="preserve"> </v>
      </c>
      <c r="M192" s="2" t="str">
        <f t="shared" si="12"/>
        <v xml:space="preserve"> </v>
      </c>
    </row>
    <row r="193" spans="1:13">
      <c r="A193" s="38" t="str">
        <f t="shared" si="10"/>
        <v xml:space="preserve"> </v>
      </c>
      <c r="D193" s="37"/>
      <c r="E193" s="37"/>
      <c r="J193" s="17">
        <f t="shared" si="13"/>
        <v>0</v>
      </c>
      <c r="K193" s="2" t="str">
        <f t="shared" si="14"/>
        <v xml:space="preserve"> </v>
      </c>
      <c r="L193" s="2" t="str">
        <f t="shared" si="11"/>
        <v xml:space="preserve"> </v>
      </c>
      <c r="M193" s="2" t="str">
        <f t="shared" si="12"/>
        <v xml:space="preserve"> </v>
      </c>
    </row>
    <row r="194" spans="1:13">
      <c r="A194" s="38" t="str">
        <f t="shared" si="10"/>
        <v xml:space="preserve"> </v>
      </c>
      <c r="D194" s="37"/>
      <c r="E194" s="37"/>
      <c r="J194" s="17">
        <f t="shared" si="13"/>
        <v>0</v>
      </c>
      <c r="K194" s="2" t="str">
        <f t="shared" si="14"/>
        <v xml:space="preserve"> </v>
      </c>
      <c r="L194" s="2" t="str">
        <f t="shared" si="11"/>
        <v xml:space="preserve"> </v>
      </c>
      <c r="M194" s="2" t="str">
        <f t="shared" si="12"/>
        <v xml:space="preserve"> </v>
      </c>
    </row>
    <row r="195" spans="1:13">
      <c r="A195" s="38" t="str">
        <f t="shared" si="10"/>
        <v xml:space="preserve"> </v>
      </c>
      <c r="D195" s="37"/>
      <c r="E195" s="37"/>
      <c r="J195" s="17">
        <f t="shared" si="13"/>
        <v>0</v>
      </c>
      <c r="K195" s="2" t="str">
        <f t="shared" si="14"/>
        <v xml:space="preserve"> </v>
      </c>
      <c r="L195" s="2" t="str">
        <f t="shared" si="11"/>
        <v xml:space="preserve"> </v>
      </c>
      <c r="M195" s="2" t="str">
        <f t="shared" si="12"/>
        <v xml:space="preserve"> </v>
      </c>
    </row>
    <row r="196" spans="1:13">
      <c r="A196" s="38" t="str">
        <f t="shared" si="10"/>
        <v xml:space="preserve"> </v>
      </c>
      <c r="D196" s="37"/>
      <c r="E196" s="37"/>
      <c r="J196" s="17">
        <f t="shared" si="13"/>
        <v>0</v>
      </c>
      <c r="K196" s="2" t="str">
        <f t="shared" si="14"/>
        <v xml:space="preserve"> </v>
      </c>
      <c r="L196" s="2" t="str">
        <f t="shared" si="11"/>
        <v xml:space="preserve"> </v>
      </c>
      <c r="M196" s="2" t="str">
        <f t="shared" si="12"/>
        <v xml:space="preserve"> </v>
      </c>
    </row>
    <row r="197" spans="1:13">
      <c r="A197" s="38" t="str">
        <f t="shared" si="10"/>
        <v xml:space="preserve"> </v>
      </c>
      <c r="D197" s="37"/>
      <c r="E197" s="37"/>
      <c r="J197" s="17">
        <f t="shared" si="13"/>
        <v>0</v>
      </c>
      <c r="K197" s="2" t="str">
        <f t="shared" si="14"/>
        <v xml:space="preserve"> </v>
      </c>
      <c r="L197" s="2" t="str">
        <f t="shared" si="11"/>
        <v xml:space="preserve"> </v>
      </c>
      <c r="M197" s="2" t="str">
        <f t="shared" si="12"/>
        <v xml:space="preserve"> </v>
      </c>
    </row>
    <row r="198" spans="1:13">
      <c r="A198" s="38" t="str">
        <f t="shared" si="10"/>
        <v xml:space="preserve"> </v>
      </c>
      <c r="D198" s="37"/>
      <c r="E198" s="37"/>
      <c r="J198" s="17">
        <f t="shared" si="13"/>
        <v>0</v>
      </c>
      <c r="K198" s="2" t="str">
        <f t="shared" si="14"/>
        <v xml:space="preserve"> </v>
      </c>
      <c r="L198" s="2" t="str">
        <f t="shared" si="11"/>
        <v xml:space="preserve"> </v>
      </c>
      <c r="M198" s="2" t="str">
        <f t="shared" si="12"/>
        <v xml:space="preserve"> </v>
      </c>
    </row>
    <row r="199" spans="1:13">
      <c r="A199" s="38" t="str">
        <f t="shared" si="10"/>
        <v xml:space="preserve"> </v>
      </c>
      <c r="D199" s="37"/>
      <c r="E199" s="37"/>
      <c r="J199" s="17">
        <f t="shared" si="13"/>
        <v>0</v>
      </c>
      <c r="K199" s="2" t="str">
        <f t="shared" si="14"/>
        <v xml:space="preserve"> </v>
      </c>
      <c r="L199" s="2" t="str">
        <f t="shared" si="11"/>
        <v xml:space="preserve"> </v>
      </c>
      <c r="M199" s="2" t="str">
        <f t="shared" si="12"/>
        <v xml:space="preserve"> </v>
      </c>
    </row>
    <row r="200" spans="1:13">
      <c r="A200" s="38" t="str">
        <f t="shared" si="10"/>
        <v xml:space="preserve"> </v>
      </c>
      <c r="D200" s="37"/>
      <c r="E200" s="37"/>
      <c r="J200" s="17">
        <f t="shared" si="13"/>
        <v>0</v>
      </c>
      <c r="K200" s="2" t="str">
        <f t="shared" si="14"/>
        <v xml:space="preserve"> </v>
      </c>
      <c r="L200" s="2" t="str">
        <f t="shared" si="11"/>
        <v xml:space="preserve"> </v>
      </c>
      <c r="M200" s="2" t="str">
        <f t="shared" si="12"/>
        <v xml:space="preserve"> </v>
      </c>
    </row>
    <row r="201" spans="1:13">
      <c r="A201" s="38" t="str">
        <f t="shared" si="10"/>
        <v xml:space="preserve"> </v>
      </c>
      <c r="D201" s="37"/>
      <c r="E201" s="37"/>
      <c r="J201" s="17">
        <f t="shared" si="13"/>
        <v>0</v>
      </c>
      <c r="K201" s="2" t="str">
        <f t="shared" si="14"/>
        <v xml:space="preserve"> </v>
      </c>
      <c r="L201" s="2" t="str">
        <f t="shared" si="11"/>
        <v xml:space="preserve"> </v>
      </c>
      <c r="M201" s="2" t="str">
        <f t="shared" si="12"/>
        <v xml:space="preserve"> </v>
      </c>
    </row>
    <row r="202" spans="1:13">
      <c r="A202" s="38" t="str">
        <f t="shared" si="10"/>
        <v xml:space="preserve"> </v>
      </c>
      <c r="D202" s="37"/>
      <c r="E202" s="37"/>
      <c r="J202" s="17">
        <f t="shared" si="13"/>
        <v>0</v>
      </c>
      <c r="K202" s="2" t="str">
        <f t="shared" si="14"/>
        <v xml:space="preserve"> </v>
      </c>
      <c r="L202" s="2" t="str">
        <f t="shared" si="11"/>
        <v xml:space="preserve"> </v>
      </c>
      <c r="M202" s="2" t="str">
        <f t="shared" si="12"/>
        <v xml:space="preserve"> </v>
      </c>
    </row>
    <row r="203" spans="1:13">
      <c r="A203" s="38" t="str">
        <f t="shared" si="10"/>
        <v xml:space="preserve"> </v>
      </c>
      <c r="D203" s="37"/>
      <c r="E203" s="37"/>
      <c r="J203" s="17">
        <f t="shared" si="13"/>
        <v>0</v>
      </c>
      <c r="K203" s="2" t="str">
        <f t="shared" si="14"/>
        <v xml:space="preserve"> </v>
      </c>
      <c r="L203" s="2" t="str">
        <f t="shared" si="11"/>
        <v xml:space="preserve"> </v>
      </c>
      <c r="M203" s="2" t="str">
        <f t="shared" si="12"/>
        <v xml:space="preserve"> </v>
      </c>
    </row>
    <row r="204" spans="1:13">
      <c r="A204" s="38" t="str">
        <f t="shared" si="10"/>
        <v xml:space="preserve"> </v>
      </c>
      <c r="D204" s="37"/>
      <c r="E204" s="37"/>
      <c r="J204" s="17">
        <f t="shared" si="13"/>
        <v>0</v>
      </c>
      <c r="K204" s="2" t="str">
        <f t="shared" si="14"/>
        <v xml:space="preserve"> </v>
      </c>
      <c r="L204" s="2" t="str">
        <f t="shared" si="11"/>
        <v xml:space="preserve"> </v>
      </c>
      <c r="M204" s="2" t="str">
        <f t="shared" si="12"/>
        <v xml:space="preserve"> </v>
      </c>
    </row>
    <row r="205" spans="1:13">
      <c r="A205" s="38" t="str">
        <f t="shared" si="10"/>
        <v xml:space="preserve"> </v>
      </c>
      <c r="D205" s="37"/>
      <c r="E205" s="37"/>
      <c r="J205" s="17">
        <f t="shared" si="13"/>
        <v>0</v>
      </c>
      <c r="K205" s="2" t="str">
        <f t="shared" si="14"/>
        <v xml:space="preserve"> </v>
      </c>
      <c r="L205" s="2" t="str">
        <f t="shared" si="11"/>
        <v xml:space="preserve"> </v>
      </c>
      <c r="M205" s="2" t="str">
        <f t="shared" si="12"/>
        <v xml:space="preserve"> </v>
      </c>
    </row>
    <row r="206" spans="1:13">
      <c r="A206" s="38" t="str">
        <f t="shared" si="10"/>
        <v xml:space="preserve"> </v>
      </c>
      <c r="D206" s="37"/>
      <c r="E206" s="37"/>
      <c r="J206" s="17">
        <f t="shared" si="13"/>
        <v>0</v>
      </c>
      <c r="K206" s="2" t="str">
        <f t="shared" si="14"/>
        <v xml:space="preserve"> </v>
      </c>
      <c r="L206" s="2" t="str">
        <f t="shared" si="11"/>
        <v xml:space="preserve"> </v>
      </c>
      <c r="M206" s="2" t="str">
        <f t="shared" si="12"/>
        <v xml:space="preserve"> </v>
      </c>
    </row>
    <row r="207" spans="1:13">
      <c r="A207" s="38" t="str">
        <f t="shared" ref="A207:A270" si="15">IF(COUNTIF(K207:M207,"ERROR")&gt;0,"ERROR"," ")</f>
        <v xml:space="preserve"> </v>
      </c>
      <c r="D207" s="37"/>
      <c r="E207" s="37"/>
      <c r="J207" s="17">
        <f t="shared" si="13"/>
        <v>0</v>
      </c>
      <c r="K207" s="2" t="str">
        <f t="shared" si="14"/>
        <v xml:space="preserve"> </v>
      </c>
      <c r="L207" s="2" t="str">
        <f t="shared" ref="L207:L270" si="16">IF(D207=0," ",IF(COUNTIF(ProfitLoss3,D207)&gt;0," ","ERROR"))</f>
        <v xml:space="preserve"> </v>
      </c>
      <c r="M207" s="2" t="str">
        <f t="shared" ref="M207:M270" si="17">IF(E207=0," ",IF(COUNTIF(BalanceSheet3,E207)&gt;0," ","ERROR"))</f>
        <v xml:space="preserve"> </v>
      </c>
    </row>
    <row r="208" spans="1:13">
      <c r="A208" s="38" t="str">
        <f t="shared" si="15"/>
        <v xml:space="preserve"> </v>
      </c>
      <c r="D208" s="37"/>
      <c r="E208" s="37"/>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c r="A209" s="38" t="str">
        <f t="shared" si="15"/>
        <v xml:space="preserve"> </v>
      </c>
      <c r="D209" s="37"/>
      <c r="E209" s="37"/>
      <c r="J209" s="17">
        <f t="shared" si="18"/>
        <v>0</v>
      </c>
      <c r="K209" s="2" t="str">
        <f t="shared" si="19"/>
        <v xml:space="preserve"> </v>
      </c>
      <c r="L209" s="2" t="str">
        <f t="shared" si="16"/>
        <v xml:space="preserve"> </v>
      </c>
      <c r="M209" s="2" t="str">
        <f t="shared" si="17"/>
        <v xml:space="preserve"> </v>
      </c>
    </row>
    <row r="210" spans="1:13">
      <c r="A210" s="38" t="str">
        <f t="shared" si="15"/>
        <v xml:space="preserve"> </v>
      </c>
      <c r="D210" s="37"/>
      <c r="E210" s="37"/>
      <c r="J210" s="17">
        <f t="shared" si="18"/>
        <v>0</v>
      </c>
      <c r="K210" s="2" t="str">
        <f t="shared" si="19"/>
        <v xml:space="preserve"> </v>
      </c>
      <c r="L210" s="2" t="str">
        <f t="shared" si="16"/>
        <v xml:space="preserve"> </v>
      </c>
      <c r="M210" s="2" t="str">
        <f t="shared" si="17"/>
        <v xml:space="preserve"> </v>
      </c>
    </row>
    <row r="211" spans="1:13">
      <c r="A211" s="38" t="str">
        <f t="shared" si="15"/>
        <v xml:space="preserve"> </v>
      </c>
      <c r="D211" s="37"/>
      <c r="E211" s="37"/>
      <c r="J211" s="17">
        <f t="shared" si="18"/>
        <v>0</v>
      </c>
      <c r="K211" s="2" t="str">
        <f t="shared" si="19"/>
        <v xml:space="preserve"> </v>
      </c>
      <c r="L211" s="2" t="str">
        <f t="shared" si="16"/>
        <v xml:space="preserve"> </v>
      </c>
      <c r="M211" s="2" t="str">
        <f t="shared" si="17"/>
        <v xml:space="preserve"> </v>
      </c>
    </row>
    <row r="212" spans="1:13">
      <c r="A212" s="38" t="str">
        <f t="shared" si="15"/>
        <v xml:space="preserve"> </v>
      </c>
      <c r="D212" s="37"/>
      <c r="E212" s="37"/>
      <c r="J212" s="17">
        <f t="shared" si="18"/>
        <v>0</v>
      </c>
      <c r="K212" s="2" t="str">
        <f t="shared" si="19"/>
        <v xml:space="preserve"> </v>
      </c>
      <c r="L212" s="2" t="str">
        <f t="shared" si="16"/>
        <v xml:space="preserve"> </v>
      </c>
      <c r="M212" s="2" t="str">
        <f t="shared" si="17"/>
        <v xml:space="preserve"> </v>
      </c>
    </row>
    <row r="213" spans="1:13">
      <c r="A213" s="38" t="str">
        <f t="shared" si="15"/>
        <v xml:space="preserve"> </v>
      </c>
      <c r="D213" s="37"/>
      <c r="E213" s="37"/>
      <c r="J213" s="17">
        <f t="shared" si="18"/>
        <v>0</v>
      </c>
      <c r="K213" s="2" t="str">
        <f t="shared" si="19"/>
        <v xml:space="preserve"> </v>
      </c>
      <c r="L213" s="2" t="str">
        <f t="shared" si="16"/>
        <v xml:space="preserve"> </v>
      </c>
      <c r="M213" s="2" t="str">
        <f t="shared" si="17"/>
        <v xml:space="preserve"> </v>
      </c>
    </row>
    <row r="214" spans="1:13">
      <c r="A214" s="38" t="str">
        <f t="shared" si="15"/>
        <v xml:space="preserve"> </v>
      </c>
      <c r="D214" s="37"/>
      <c r="E214" s="37"/>
      <c r="J214" s="17">
        <f t="shared" si="18"/>
        <v>0</v>
      </c>
      <c r="K214" s="2" t="str">
        <f t="shared" si="19"/>
        <v xml:space="preserve"> </v>
      </c>
      <c r="L214" s="2" t="str">
        <f t="shared" si="16"/>
        <v xml:space="preserve"> </v>
      </c>
      <c r="M214" s="2" t="str">
        <f t="shared" si="17"/>
        <v xml:space="preserve"> </v>
      </c>
    </row>
    <row r="215" spans="1:13">
      <c r="A215" s="38" t="str">
        <f t="shared" si="15"/>
        <v xml:space="preserve"> </v>
      </c>
      <c r="D215" s="37"/>
      <c r="E215" s="37"/>
      <c r="J215" s="17">
        <f t="shared" si="18"/>
        <v>0</v>
      </c>
      <c r="K215" s="2" t="str">
        <f t="shared" si="19"/>
        <v xml:space="preserve"> </v>
      </c>
      <c r="L215" s="2" t="str">
        <f t="shared" si="16"/>
        <v xml:space="preserve"> </v>
      </c>
      <c r="M215" s="2" t="str">
        <f t="shared" si="17"/>
        <v xml:space="preserve"> </v>
      </c>
    </row>
    <row r="216" spans="1:13">
      <c r="A216" s="38" t="str">
        <f t="shared" si="15"/>
        <v xml:space="preserve"> </v>
      </c>
      <c r="D216" s="37"/>
      <c r="E216" s="37"/>
      <c r="J216" s="17">
        <f t="shared" si="18"/>
        <v>0</v>
      </c>
      <c r="K216" s="2" t="str">
        <f t="shared" si="19"/>
        <v xml:space="preserve"> </v>
      </c>
      <c r="L216" s="2" t="str">
        <f t="shared" si="16"/>
        <v xml:space="preserve"> </v>
      </c>
      <c r="M216" s="2" t="str">
        <f t="shared" si="17"/>
        <v xml:space="preserve"> </v>
      </c>
    </row>
    <row r="217" spans="1:13">
      <c r="A217" s="38" t="str">
        <f t="shared" si="15"/>
        <v xml:space="preserve"> </v>
      </c>
      <c r="D217" s="37"/>
      <c r="E217" s="37"/>
      <c r="J217" s="17">
        <f t="shared" si="18"/>
        <v>0</v>
      </c>
      <c r="K217" s="2" t="str">
        <f t="shared" si="19"/>
        <v xml:space="preserve"> </v>
      </c>
      <c r="L217" s="2" t="str">
        <f t="shared" si="16"/>
        <v xml:space="preserve"> </v>
      </c>
      <c r="M217" s="2" t="str">
        <f t="shared" si="17"/>
        <v xml:space="preserve"> </v>
      </c>
    </row>
    <row r="218" spans="1:13">
      <c r="A218" s="38" t="str">
        <f t="shared" si="15"/>
        <v xml:space="preserve"> </v>
      </c>
      <c r="D218" s="37"/>
      <c r="E218" s="37"/>
      <c r="J218" s="17">
        <f t="shared" si="18"/>
        <v>0</v>
      </c>
      <c r="K218" s="2" t="str">
        <f t="shared" si="19"/>
        <v xml:space="preserve"> </v>
      </c>
      <c r="L218" s="2" t="str">
        <f t="shared" si="16"/>
        <v xml:space="preserve"> </v>
      </c>
      <c r="M218" s="2" t="str">
        <f t="shared" si="17"/>
        <v xml:space="preserve"> </v>
      </c>
    </row>
    <row r="219" spans="1:13">
      <c r="A219" s="38" t="str">
        <f t="shared" si="15"/>
        <v xml:space="preserve"> </v>
      </c>
      <c r="D219" s="37"/>
      <c r="E219" s="37"/>
      <c r="J219" s="17">
        <f t="shared" si="18"/>
        <v>0</v>
      </c>
      <c r="K219" s="2" t="str">
        <f t="shared" si="19"/>
        <v xml:space="preserve"> </v>
      </c>
      <c r="L219" s="2" t="str">
        <f t="shared" si="16"/>
        <v xml:space="preserve"> </v>
      </c>
      <c r="M219" s="2" t="str">
        <f t="shared" si="17"/>
        <v xml:space="preserve"> </v>
      </c>
    </row>
    <row r="220" spans="1:13">
      <c r="A220" s="38" t="str">
        <f t="shared" si="15"/>
        <v xml:space="preserve"> </v>
      </c>
      <c r="D220" s="37"/>
      <c r="E220" s="37"/>
      <c r="J220" s="17">
        <f t="shared" si="18"/>
        <v>0</v>
      </c>
      <c r="K220" s="2" t="str">
        <f t="shared" si="19"/>
        <v xml:space="preserve"> </v>
      </c>
      <c r="L220" s="2" t="str">
        <f t="shared" si="16"/>
        <v xml:space="preserve"> </v>
      </c>
      <c r="M220" s="2" t="str">
        <f t="shared" si="17"/>
        <v xml:space="preserve"> </v>
      </c>
    </row>
    <row r="221" spans="1:13">
      <c r="A221" s="38" t="str">
        <f t="shared" si="15"/>
        <v xml:space="preserve"> </v>
      </c>
      <c r="D221" s="37"/>
      <c r="E221" s="37"/>
      <c r="J221" s="17">
        <f t="shared" si="18"/>
        <v>0</v>
      </c>
      <c r="K221" s="2" t="str">
        <f t="shared" si="19"/>
        <v xml:space="preserve"> </v>
      </c>
      <c r="L221" s="2" t="str">
        <f t="shared" si="16"/>
        <v xml:space="preserve"> </v>
      </c>
      <c r="M221" s="2" t="str">
        <f t="shared" si="17"/>
        <v xml:space="preserve"> </v>
      </c>
    </row>
    <row r="222" spans="1:13">
      <c r="A222" s="38" t="str">
        <f t="shared" si="15"/>
        <v xml:space="preserve"> </v>
      </c>
      <c r="D222" s="37"/>
      <c r="E222" s="37"/>
      <c r="J222" s="17">
        <f t="shared" si="18"/>
        <v>0</v>
      </c>
      <c r="K222" s="2" t="str">
        <f t="shared" si="19"/>
        <v xml:space="preserve"> </v>
      </c>
      <c r="L222" s="2" t="str">
        <f t="shared" si="16"/>
        <v xml:space="preserve"> </v>
      </c>
      <c r="M222" s="2" t="str">
        <f t="shared" si="17"/>
        <v xml:space="preserve"> </v>
      </c>
    </row>
    <row r="223" spans="1:13">
      <c r="A223" s="38" t="str">
        <f t="shared" si="15"/>
        <v xml:space="preserve"> </v>
      </c>
      <c r="D223" s="37"/>
      <c r="E223" s="37"/>
      <c r="J223" s="17">
        <f t="shared" si="18"/>
        <v>0</v>
      </c>
      <c r="K223" s="2" t="str">
        <f t="shared" si="19"/>
        <v xml:space="preserve"> </v>
      </c>
      <c r="L223" s="2" t="str">
        <f t="shared" si="16"/>
        <v xml:space="preserve"> </v>
      </c>
      <c r="M223" s="2" t="str">
        <f t="shared" si="17"/>
        <v xml:space="preserve"> </v>
      </c>
    </row>
    <row r="224" spans="1:13">
      <c r="A224" s="38" t="str">
        <f t="shared" si="15"/>
        <v xml:space="preserve"> </v>
      </c>
      <c r="D224" s="37"/>
      <c r="E224" s="37"/>
      <c r="J224" s="17">
        <f t="shared" si="18"/>
        <v>0</v>
      </c>
      <c r="K224" s="2" t="str">
        <f t="shared" si="19"/>
        <v xml:space="preserve"> </v>
      </c>
      <c r="L224" s="2" t="str">
        <f t="shared" si="16"/>
        <v xml:space="preserve"> </v>
      </c>
      <c r="M224" s="2" t="str">
        <f t="shared" si="17"/>
        <v xml:space="preserve"> </v>
      </c>
    </row>
    <row r="225" spans="1:13">
      <c r="A225" s="38" t="str">
        <f t="shared" si="15"/>
        <v xml:space="preserve"> </v>
      </c>
      <c r="D225" s="37"/>
      <c r="E225" s="37"/>
      <c r="J225" s="17">
        <f t="shared" si="18"/>
        <v>0</v>
      </c>
      <c r="K225" s="2" t="str">
        <f t="shared" si="19"/>
        <v xml:space="preserve"> </v>
      </c>
      <c r="L225" s="2" t="str">
        <f t="shared" si="16"/>
        <v xml:space="preserve"> </v>
      </c>
      <c r="M225" s="2" t="str">
        <f t="shared" si="17"/>
        <v xml:space="preserve"> </v>
      </c>
    </row>
    <row r="226" spans="1:13">
      <c r="A226" s="38" t="str">
        <f t="shared" si="15"/>
        <v xml:space="preserve"> </v>
      </c>
      <c r="D226" s="37"/>
      <c r="E226" s="37"/>
      <c r="J226" s="17">
        <f t="shared" si="18"/>
        <v>0</v>
      </c>
      <c r="K226" s="2" t="str">
        <f t="shared" si="19"/>
        <v xml:space="preserve"> </v>
      </c>
      <c r="L226" s="2" t="str">
        <f t="shared" si="16"/>
        <v xml:space="preserve"> </v>
      </c>
      <c r="M226" s="2" t="str">
        <f t="shared" si="17"/>
        <v xml:space="preserve"> </v>
      </c>
    </row>
    <row r="227" spans="1:13">
      <c r="A227" s="38" t="str">
        <f t="shared" si="15"/>
        <v xml:space="preserve"> </v>
      </c>
      <c r="D227" s="37"/>
      <c r="E227" s="37"/>
      <c r="J227" s="17">
        <f t="shared" si="18"/>
        <v>0</v>
      </c>
      <c r="K227" s="2" t="str">
        <f t="shared" si="19"/>
        <v xml:space="preserve"> </v>
      </c>
      <c r="L227" s="2" t="str">
        <f t="shared" si="16"/>
        <v xml:space="preserve"> </v>
      </c>
      <c r="M227" s="2" t="str">
        <f t="shared" si="17"/>
        <v xml:space="preserve"> </v>
      </c>
    </row>
    <row r="228" spans="1:13">
      <c r="A228" s="38" t="str">
        <f t="shared" si="15"/>
        <v xml:space="preserve"> </v>
      </c>
      <c r="D228" s="37"/>
      <c r="E228" s="37"/>
      <c r="J228" s="17">
        <f t="shared" si="18"/>
        <v>0</v>
      </c>
      <c r="K228" s="2" t="str">
        <f t="shared" si="19"/>
        <v xml:space="preserve"> </v>
      </c>
      <c r="L228" s="2" t="str">
        <f t="shared" si="16"/>
        <v xml:space="preserve"> </v>
      </c>
      <c r="M228" s="2" t="str">
        <f t="shared" si="17"/>
        <v xml:space="preserve"> </v>
      </c>
    </row>
    <row r="229" spans="1:13">
      <c r="A229" s="38" t="str">
        <f t="shared" si="15"/>
        <v xml:space="preserve"> </v>
      </c>
      <c r="D229" s="37"/>
      <c r="E229" s="37"/>
      <c r="J229" s="17">
        <f t="shared" si="18"/>
        <v>0</v>
      </c>
      <c r="K229" s="2" t="str">
        <f t="shared" si="19"/>
        <v xml:space="preserve"> </v>
      </c>
      <c r="L229" s="2" t="str">
        <f t="shared" si="16"/>
        <v xml:space="preserve"> </v>
      </c>
      <c r="M229" s="2" t="str">
        <f t="shared" si="17"/>
        <v xml:space="preserve"> </v>
      </c>
    </row>
    <row r="230" spans="1:13">
      <c r="A230" s="38" t="str">
        <f t="shared" si="15"/>
        <v xml:space="preserve"> </v>
      </c>
      <c r="D230" s="37"/>
      <c r="E230" s="37"/>
      <c r="J230" s="17">
        <f t="shared" si="18"/>
        <v>0</v>
      </c>
      <c r="K230" s="2" t="str">
        <f t="shared" si="19"/>
        <v xml:space="preserve"> </v>
      </c>
      <c r="L230" s="2" t="str">
        <f t="shared" si="16"/>
        <v xml:space="preserve"> </v>
      </c>
      <c r="M230" s="2" t="str">
        <f t="shared" si="17"/>
        <v xml:space="preserve"> </v>
      </c>
    </row>
    <row r="231" spans="1:13">
      <c r="A231" s="38" t="str">
        <f t="shared" si="15"/>
        <v xml:space="preserve"> </v>
      </c>
      <c r="D231" s="37"/>
      <c r="E231" s="37"/>
      <c r="J231" s="17">
        <f t="shared" si="18"/>
        <v>0</v>
      </c>
      <c r="K231" s="2" t="str">
        <f t="shared" si="19"/>
        <v xml:space="preserve"> </v>
      </c>
      <c r="L231" s="2" t="str">
        <f t="shared" si="16"/>
        <v xml:space="preserve"> </v>
      </c>
      <c r="M231" s="2" t="str">
        <f t="shared" si="17"/>
        <v xml:space="preserve"> </v>
      </c>
    </row>
    <row r="232" spans="1:13">
      <c r="A232" s="38" t="str">
        <f t="shared" si="15"/>
        <v xml:space="preserve"> </v>
      </c>
      <c r="D232" s="37"/>
      <c r="E232" s="37"/>
      <c r="J232" s="17">
        <f t="shared" si="18"/>
        <v>0</v>
      </c>
      <c r="K232" s="2" t="str">
        <f t="shared" si="19"/>
        <v xml:space="preserve"> </v>
      </c>
      <c r="L232" s="2" t="str">
        <f t="shared" si="16"/>
        <v xml:space="preserve"> </v>
      </c>
      <c r="M232" s="2" t="str">
        <f t="shared" si="17"/>
        <v xml:space="preserve"> </v>
      </c>
    </row>
    <row r="233" spans="1:13">
      <c r="A233" s="38" t="str">
        <f t="shared" si="15"/>
        <v xml:space="preserve"> </v>
      </c>
      <c r="D233" s="37"/>
      <c r="E233" s="37"/>
      <c r="J233" s="17">
        <f t="shared" si="18"/>
        <v>0</v>
      </c>
      <c r="K233" s="2" t="str">
        <f t="shared" si="19"/>
        <v xml:space="preserve"> </v>
      </c>
      <c r="L233" s="2" t="str">
        <f t="shared" si="16"/>
        <v xml:space="preserve"> </v>
      </c>
      <c r="M233" s="2" t="str">
        <f t="shared" si="17"/>
        <v xml:space="preserve"> </v>
      </c>
    </row>
    <row r="234" spans="1:13">
      <c r="A234" s="38" t="str">
        <f t="shared" si="15"/>
        <v xml:space="preserve"> </v>
      </c>
      <c r="D234" s="37"/>
      <c r="E234" s="37"/>
      <c r="J234" s="17">
        <f t="shared" si="18"/>
        <v>0</v>
      </c>
      <c r="K234" s="2" t="str">
        <f t="shared" si="19"/>
        <v xml:space="preserve"> </v>
      </c>
      <c r="L234" s="2" t="str">
        <f t="shared" si="16"/>
        <v xml:space="preserve"> </v>
      </c>
      <c r="M234" s="2" t="str">
        <f t="shared" si="17"/>
        <v xml:space="preserve"> </v>
      </c>
    </row>
    <row r="235" spans="1:13">
      <c r="A235" s="38" t="str">
        <f t="shared" si="15"/>
        <v xml:space="preserve"> </v>
      </c>
      <c r="D235" s="37"/>
      <c r="E235" s="37"/>
      <c r="J235" s="17">
        <f t="shared" si="18"/>
        <v>0</v>
      </c>
      <c r="K235" s="2" t="str">
        <f t="shared" si="19"/>
        <v xml:space="preserve"> </v>
      </c>
      <c r="L235" s="2" t="str">
        <f t="shared" si="16"/>
        <v xml:space="preserve"> </v>
      </c>
      <c r="M235" s="2" t="str">
        <f t="shared" si="17"/>
        <v xml:space="preserve"> </v>
      </c>
    </row>
    <row r="236" spans="1:13">
      <c r="A236" s="38" t="str">
        <f t="shared" si="15"/>
        <v xml:space="preserve"> </v>
      </c>
      <c r="D236" s="37"/>
      <c r="E236" s="37"/>
      <c r="J236" s="17">
        <f t="shared" si="18"/>
        <v>0</v>
      </c>
      <c r="K236" s="2" t="str">
        <f t="shared" si="19"/>
        <v xml:space="preserve"> </v>
      </c>
      <c r="L236" s="2" t="str">
        <f t="shared" si="16"/>
        <v xml:space="preserve"> </v>
      </c>
      <c r="M236" s="2" t="str">
        <f t="shared" si="17"/>
        <v xml:space="preserve"> </v>
      </c>
    </row>
    <row r="237" spans="1:13">
      <c r="A237" s="38" t="str">
        <f t="shared" si="15"/>
        <v xml:space="preserve"> </v>
      </c>
      <c r="D237" s="37"/>
      <c r="E237" s="37"/>
      <c r="J237" s="17">
        <f t="shared" si="18"/>
        <v>0</v>
      </c>
      <c r="K237" s="2" t="str">
        <f t="shared" si="19"/>
        <v xml:space="preserve"> </v>
      </c>
      <c r="L237" s="2" t="str">
        <f t="shared" si="16"/>
        <v xml:space="preserve"> </v>
      </c>
      <c r="M237" s="2" t="str">
        <f t="shared" si="17"/>
        <v xml:space="preserve"> </v>
      </c>
    </row>
    <row r="238" spans="1:13">
      <c r="A238" s="38" t="str">
        <f t="shared" si="15"/>
        <v xml:space="preserve"> </v>
      </c>
      <c r="D238" s="37"/>
      <c r="E238" s="37"/>
      <c r="J238" s="17">
        <f t="shared" si="18"/>
        <v>0</v>
      </c>
      <c r="K238" s="2" t="str">
        <f t="shared" si="19"/>
        <v xml:space="preserve"> </v>
      </c>
      <c r="L238" s="2" t="str">
        <f t="shared" si="16"/>
        <v xml:space="preserve"> </v>
      </c>
      <c r="M238" s="2" t="str">
        <f t="shared" si="17"/>
        <v xml:space="preserve"> </v>
      </c>
    </row>
    <row r="239" spans="1:13">
      <c r="A239" s="38" t="str">
        <f t="shared" si="15"/>
        <v xml:space="preserve"> </v>
      </c>
      <c r="D239" s="37"/>
      <c r="E239" s="37"/>
      <c r="J239" s="17">
        <f t="shared" si="18"/>
        <v>0</v>
      </c>
      <c r="K239" s="2" t="str">
        <f t="shared" si="19"/>
        <v xml:space="preserve"> </v>
      </c>
      <c r="L239" s="2" t="str">
        <f t="shared" si="16"/>
        <v xml:space="preserve"> </v>
      </c>
      <c r="M239" s="2" t="str">
        <f t="shared" si="17"/>
        <v xml:space="preserve"> </v>
      </c>
    </row>
    <row r="240" spans="1:13">
      <c r="A240" s="38" t="str">
        <f t="shared" si="15"/>
        <v xml:space="preserve"> </v>
      </c>
      <c r="D240" s="37"/>
      <c r="E240" s="37"/>
      <c r="J240" s="17">
        <f t="shared" si="18"/>
        <v>0</v>
      </c>
      <c r="K240" s="2" t="str">
        <f t="shared" si="19"/>
        <v xml:space="preserve"> </v>
      </c>
      <c r="L240" s="2" t="str">
        <f t="shared" si="16"/>
        <v xml:space="preserve"> </v>
      </c>
      <c r="M240" s="2" t="str">
        <f t="shared" si="17"/>
        <v xml:space="preserve"> </v>
      </c>
    </row>
    <row r="241" spans="1:13">
      <c r="A241" s="38" t="str">
        <f t="shared" si="15"/>
        <v xml:space="preserve"> </v>
      </c>
      <c r="D241" s="37"/>
      <c r="E241" s="37"/>
      <c r="J241" s="17">
        <f t="shared" si="18"/>
        <v>0</v>
      </c>
      <c r="K241" s="2" t="str">
        <f t="shared" si="19"/>
        <v xml:space="preserve"> </v>
      </c>
      <c r="L241" s="2" t="str">
        <f t="shared" si="16"/>
        <v xml:space="preserve"> </v>
      </c>
      <c r="M241" s="2" t="str">
        <f t="shared" si="17"/>
        <v xml:space="preserve"> </v>
      </c>
    </row>
    <row r="242" spans="1:13">
      <c r="A242" s="38" t="str">
        <f t="shared" si="15"/>
        <v xml:space="preserve"> </v>
      </c>
      <c r="D242" s="37"/>
      <c r="E242" s="37"/>
      <c r="J242" s="17">
        <f t="shared" si="18"/>
        <v>0</v>
      </c>
      <c r="K242" s="2" t="str">
        <f t="shared" si="19"/>
        <v xml:space="preserve"> </v>
      </c>
      <c r="L242" s="2" t="str">
        <f t="shared" si="16"/>
        <v xml:space="preserve"> </v>
      </c>
      <c r="M242" s="2" t="str">
        <f t="shared" si="17"/>
        <v xml:space="preserve"> </v>
      </c>
    </row>
    <row r="243" spans="1:13">
      <c r="A243" s="38" t="str">
        <f t="shared" si="15"/>
        <v xml:space="preserve"> </v>
      </c>
      <c r="D243" s="37"/>
      <c r="E243" s="37"/>
      <c r="J243" s="17">
        <f t="shared" si="18"/>
        <v>0</v>
      </c>
      <c r="K243" s="2" t="str">
        <f t="shared" si="19"/>
        <v xml:space="preserve"> </v>
      </c>
      <c r="L243" s="2" t="str">
        <f t="shared" si="16"/>
        <v xml:space="preserve"> </v>
      </c>
      <c r="M243" s="2" t="str">
        <f t="shared" si="17"/>
        <v xml:space="preserve"> </v>
      </c>
    </row>
    <row r="244" spans="1:13">
      <c r="A244" s="38" t="str">
        <f t="shared" si="15"/>
        <v xml:space="preserve"> </v>
      </c>
      <c r="D244" s="37"/>
      <c r="E244" s="37"/>
      <c r="J244" s="17">
        <f t="shared" si="18"/>
        <v>0</v>
      </c>
      <c r="K244" s="2" t="str">
        <f t="shared" si="19"/>
        <v xml:space="preserve"> </v>
      </c>
      <c r="L244" s="2" t="str">
        <f t="shared" si="16"/>
        <v xml:space="preserve"> </v>
      </c>
      <c r="M244" s="2" t="str">
        <f t="shared" si="17"/>
        <v xml:space="preserve"> </v>
      </c>
    </row>
    <row r="245" spans="1:13">
      <c r="A245" s="38" t="str">
        <f t="shared" si="15"/>
        <v xml:space="preserve"> </v>
      </c>
      <c r="D245" s="37"/>
      <c r="E245" s="37"/>
      <c r="J245" s="17">
        <f t="shared" si="18"/>
        <v>0</v>
      </c>
      <c r="K245" s="2" t="str">
        <f t="shared" si="19"/>
        <v xml:space="preserve"> </v>
      </c>
      <c r="L245" s="2" t="str">
        <f t="shared" si="16"/>
        <v xml:space="preserve"> </v>
      </c>
      <c r="M245" s="2" t="str">
        <f t="shared" si="17"/>
        <v xml:space="preserve"> </v>
      </c>
    </row>
    <row r="246" spans="1:13">
      <c r="A246" s="38" t="str">
        <f t="shared" si="15"/>
        <v xml:space="preserve"> </v>
      </c>
      <c r="D246" s="37"/>
      <c r="E246" s="37"/>
      <c r="J246" s="17">
        <f t="shared" si="18"/>
        <v>0</v>
      </c>
      <c r="K246" s="2" t="str">
        <f t="shared" si="19"/>
        <v xml:space="preserve"> </v>
      </c>
      <c r="L246" s="2" t="str">
        <f t="shared" si="16"/>
        <v xml:space="preserve"> </v>
      </c>
      <c r="M246" s="2" t="str">
        <f t="shared" si="17"/>
        <v xml:space="preserve"> </v>
      </c>
    </row>
    <row r="247" spans="1:13">
      <c r="A247" s="38" t="str">
        <f t="shared" si="15"/>
        <v xml:space="preserve"> </v>
      </c>
      <c r="D247" s="37"/>
      <c r="E247" s="37"/>
      <c r="J247" s="17">
        <f t="shared" si="18"/>
        <v>0</v>
      </c>
      <c r="K247" s="2" t="str">
        <f t="shared" si="19"/>
        <v xml:space="preserve"> </v>
      </c>
      <c r="L247" s="2" t="str">
        <f t="shared" si="16"/>
        <v xml:space="preserve"> </v>
      </c>
      <c r="M247" s="2" t="str">
        <f t="shared" si="17"/>
        <v xml:space="preserve"> </v>
      </c>
    </row>
    <row r="248" spans="1:13">
      <c r="A248" s="38" t="str">
        <f t="shared" si="15"/>
        <v xml:space="preserve"> </v>
      </c>
      <c r="D248" s="37"/>
      <c r="E248" s="37"/>
      <c r="J248" s="17">
        <f t="shared" si="18"/>
        <v>0</v>
      </c>
      <c r="K248" s="2" t="str">
        <f t="shared" si="19"/>
        <v xml:space="preserve"> </v>
      </c>
      <c r="L248" s="2" t="str">
        <f t="shared" si="16"/>
        <v xml:space="preserve"> </v>
      </c>
      <c r="M248" s="2" t="str">
        <f t="shared" si="17"/>
        <v xml:space="preserve"> </v>
      </c>
    </row>
    <row r="249" spans="1:13">
      <c r="A249" s="38" t="str">
        <f t="shared" si="15"/>
        <v xml:space="preserve"> </v>
      </c>
      <c r="D249" s="37"/>
      <c r="E249" s="37"/>
      <c r="J249" s="17">
        <f t="shared" si="18"/>
        <v>0</v>
      </c>
      <c r="K249" s="2" t="str">
        <f t="shared" si="19"/>
        <v xml:space="preserve"> </v>
      </c>
      <c r="L249" s="2" t="str">
        <f t="shared" si="16"/>
        <v xml:space="preserve"> </v>
      </c>
      <c r="M249" s="2" t="str">
        <f t="shared" si="17"/>
        <v xml:space="preserve"> </v>
      </c>
    </row>
    <row r="250" spans="1:13">
      <c r="A250" s="38" t="str">
        <f t="shared" si="15"/>
        <v xml:space="preserve"> </v>
      </c>
      <c r="D250" s="37"/>
      <c r="E250" s="37"/>
      <c r="J250" s="17">
        <f t="shared" si="18"/>
        <v>0</v>
      </c>
      <c r="K250" s="2" t="str">
        <f t="shared" si="19"/>
        <v xml:space="preserve"> </v>
      </c>
      <c r="L250" s="2" t="str">
        <f t="shared" si="16"/>
        <v xml:space="preserve"> </v>
      </c>
      <c r="M250" s="2" t="str">
        <f t="shared" si="17"/>
        <v xml:space="preserve"> </v>
      </c>
    </row>
    <row r="251" spans="1:13">
      <c r="A251" s="38" t="str">
        <f t="shared" si="15"/>
        <v xml:space="preserve"> </v>
      </c>
      <c r="D251" s="37"/>
      <c r="E251" s="37"/>
      <c r="J251" s="17">
        <f t="shared" si="18"/>
        <v>0</v>
      </c>
      <c r="K251" s="2" t="str">
        <f t="shared" si="19"/>
        <v xml:space="preserve"> </v>
      </c>
      <c r="L251" s="2" t="str">
        <f t="shared" si="16"/>
        <v xml:space="preserve"> </v>
      </c>
      <c r="M251" s="2" t="str">
        <f t="shared" si="17"/>
        <v xml:space="preserve"> </v>
      </c>
    </row>
    <row r="252" spans="1:13">
      <c r="A252" s="38" t="str">
        <f t="shared" si="15"/>
        <v xml:space="preserve"> </v>
      </c>
      <c r="D252" s="37"/>
      <c r="E252" s="37"/>
      <c r="J252" s="17">
        <f t="shared" si="18"/>
        <v>0</v>
      </c>
      <c r="K252" s="2" t="str">
        <f t="shared" si="19"/>
        <v xml:space="preserve"> </v>
      </c>
      <c r="L252" s="2" t="str">
        <f t="shared" si="16"/>
        <v xml:space="preserve"> </v>
      </c>
      <c r="M252" s="2" t="str">
        <f t="shared" si="17"/>
        <v xml:space="preserve"> </v>
      </c>
    </row>
    <row r="253" spans="1:13">
      <c r="A253" s="38" t="str">
        <f t="shared" si="15"/>
        <v xml:space="preserve"> </v>
      </c>
      <c r="D253" s="37"/>
      <c r="E253" s="37"/>
      <c r="J253" s="17">
        <f t="shared" si="18"/>
        <v>0</v>
      </c>
      <c r="K253" s="2" t="str">
        <f t="shared" si="19"/>
        <v xml:space="preserve"> </v>
      </c>
      <c r="L253" s="2" t="str">
        <f t="shared" si="16"/>
        <v xml:space="preserve"> </v>
      </c>
      <c r="M253" s="2" t="str">
        <f t="shared" si="17"/>
        <v xml:space="preserve"> </v>
      </c>
    </row>
    <row r="254" spans="1:13">
      <c r="A254" s="38" t="str">
        <f t="shared" si="15"/>
        <v xml:space="preserve"> </v>
      </c>
      <c r="D254" s="37"/>
      <c r="E254" s="37"/>
      <c r="J254" s="17">
        <f t="shared" si="18"/>
        <v>0</v>
      </c>
      <c r="K254" s="2" t="str">
        <f t="shared" si="19"/>
        <v xml:space="preserve"> </v>
      </c>
      <c r="L254" s="2" t="str">
        <f t="shared" si="16"/>
        <v xml:space="preserve"> </v>
      </c>
      <c r="M254" s="2" t="str">
        <f t="shared" si="17"/>
        <v xml:space="preserve"> </v>
      </c>
    </row>
    <row r="255" spans="1:13">
      <c r="A255" s="38" t="str">
        <f t="shared" si="15"/>
        <v xml:space="preserve"> </v>
      </c>
      <c r="D255" s="37"/>
      <c r="E255" s="37"/>
      <c r="J255" s="17">
        <f t="shared" si="18"/>
        <v>0</v>
      </c>
      <c r="K255" s="2" t="str">
        <f t="shared" si="19"/>
        <v xml:space="preserve"> </v>
      </c>
      <c r="L255" s="2" t="str">
        <f t="shared" si="16"/>
        <v xml:space="preserve"> </v>
      </c>
      <c r="M255" s="2" t="str">
        <f t="shared" si="17"/>
        <v xml:space="preserve"> </v>
      </c>
    </row>
    <row r="256" spans="1:13">
      <c r="A256" s="38" t="str">
        <f t="shared" si="15"/>
        <v xml:space="preserve"> </v>
      </c>
      <c r="D256" s="37"/>
      <c r="E256" s="37"/>
      <c r="J256" s="17">
        <f t="shared" si="18"/>
        <v>0</v>
      </c>
      <c r="K256" s="2" t="str">
        <f t="shared" si="19"/>
        <v xml:space="preserve"> </v>
      </c>
      <c r="L256" s="2" t="str">
        <f t="shared" si="16"/>
        <v xml:space="preserve"> </v>
      </c>
      <c r="M256" s="2" t="str">
        <f t="shared" si="17"/>
        <v xml:space="preserve"> </v>
      </c>
    </row>
    <row r="257" spans="1:13">
      <c r="A257" s="38" t="str">
        <f t="shared" si="15"/>
        <v xml:space="preserve"> </v>
      </c>
      <c r="D257" s="37"/>
      <c r="E257" s="37"/>
      <c r="J257" s="17">
        <f t="shared" si="18"/>
        <v>0</v>
      </c>
      <c r="K257" s="2" t="str">
        <f t="shared" si="19"/>
        <v xml:space="preserve"> </v>
      </c>
      <c r="L257" s="2" t="str">
        <f t="shared" si="16"/>
        <v xml:space="preserve"> </v>
      </c>
      <c r="M257" s="2" t="str">
        <f t="shared" si="17"/>
        <v xml:space="preserve"> </v>
      </c>
    </row>
    <row r="258" spans="1:13">
      <c r="A258" s="38" t="str">
        <f t="shared" si="15"/>
        <v xml:space="preserve"> </v>
      </c>
      <c r="D258" s="37"/>
      <c r="E258" s="37"/>
      <c r="J258" s="17">
        <f t="shared" si="18"/>
        <v>0</v>
      </c>
      <c r="K258" s="2" t="str">
        <f t="shared" si="19"/>
        <v xml:space="preserve"> </v>
      </c>
      <c r="L258" s="2" t="str">
        <f t="shared" si="16"/>
        <v xml:space="preserve"> </v>
      </c>
      <c r="M258" s="2" t="str">
        <f t="shared" si="17"/>
        <v xml:space="preserve"> </v>
      </c>
    </row>
    <row r="259" spans="1:13">
      <c r="A259" s="38" t="str">
        <f t="shared" si="15"/>
        <v xml:space="preserve"> </v>
      </c>
      <c r="D259" s="37"/>
      <c r="E259" s="37"/>
      <c r="J259" s="17">
        <f t="shared" si="18"/>
        <v>0</v>
      </c>
      <c r="K259" s="2" t="str">
        <f t="shared" si="19"/>
        <v xml:space="preserve"> </v>
      </c>
      <c r="L259" s="2" t="str">
        <f t="shared" si="16"/>
        <v xml:space="preserve"> </v>
      </c>
      <c r="M259" s="2" t="str">
        <f t="shared" si="17"/>
        <v xml:space="preserve"> </v>
      </c>
    </row>
    <row r="260" spans="1:13">
      <c r="A260" s="38" t="str">
        <f t="shared" si="15"/>
        <v xml:space="preserve"> </v>
      </c>
      <c r="D260" s="37"/>
      <c r="E260" s="37"/>
      <c r="J260" s="17">
        <f t="shared" si="18"/>
        <v>0</v>
      </c>
      <c r="K260" s="2" t="str">
        <f t="shared" si="19"/>
        <v xml:space="preserve"> </v>
      </c>
      <c r="L260" s="2" t="str">
        <f t="shared" si="16"/>
        <v xml:space="preserve"> </v>
      </c>
      <c r="M260" s="2" t="str">
        <f t="shared" si="17"/>
        <v xml:space="preserve"> </v>
      </c>
    </row>
    <row r="261" spans="1:13">
      <c r="A261" s="38" t="str">
        <f t="shared" si="15"/>
        <v xml:space="preserve"> </v>
      </c>
      <c r="D261" s="37"/>
      <c r="E261" s="37"/>
      <c r="J261" s="17">
        <f t="shared" si="18"/>
        <v>0</v>
      </c>
      <c r="K261" s="2" t="str">
        <f t="shared" si="19"/>
        <v xml:space="preserve"> </v>
      </c>
      <c r="L261" s="2" t="str">
        <f t="shared" si="16"/>
        <v xml:space="preserve"> </v>
      </c>
      <c r="M261" s="2" t="str">
        <f t="shared" si="17"/>
        <v xml:space="preserve"> </v>
      </c>
    </row>
    <row r="262" spans="1:13">
      <c r="A262" s="38" t="str">
        <f t="shared" si="15"/>
        <v xml:space="preserve"> </v>
      </c>
      <c r="D262" s="37"/>
      <c r="E262" s="37"/>
      <c r="J262" s="17">
        <f t="shared" si="18"/>
        <v>0</v>
      </c>
      <c r="K262" s="2" t="str">
        <f t="shared" si="19"/>
        <v xml:space="preserve"> </v>
      </c>
      <c r="L262" s="2" t="str">
        <f t="shared" si="16"/>
        <v xml:space="preserve"> </v>
      </c>
      <c r="M262" s="2" t="str">
        <f t="shared" si="17"/>
        <v xml:space="preserve"> </v>
      </c>
    </row>
    <row r="263" spans="1:13">
      <c r="A263" s="38" t="str">
        <f t="shared" si="15"/>
        <v xml:space="preserve"> </v>
      </c>
      <c r="D263" s="37"/>
      <c r="E263" s="37"/>
      <c r="J263" s="17">
        <f t="shared" si="18"/>
        <v>0</v>
      </c>
      <c r="K263" s="2" t="str">
        <f t="shared" si="19"/>
        <v xml:space="preserve"> </v>
      </c>
      <c r="L263" s="2" t="str">
        <f t="shared" si="16"/>
        <v xml:space="preserve"> </v>
      </c>
      <c r="M263" s="2" t="str">
        <f t="shared" si="17"/>
        <v xml:space="preserve"> </v>
      </c>
    </row>
    <row r="264" spans="1:13">
      <c r="A264" s="38" t="str">
        <f t="shared" si="15"/>
        <v xml:space="preserve"> </v>
      </c>
      <c r="D264" s="37"/>
      <c r="E264" s="37"/>
      <c r="J264" s="17">
        <f t="shared" si="18"/>
        <v>0</v>
      </c>
      <c r="K264" s="2" t="str">
        <f t="shared" si="19"/>
        <v xml:space="preserve"> </v>
      </c>
      <c r="L264" s="2" t="str">
        <f t="shared" si="16"/>
        <v xml:space="preserve"> </v>
      </c>
      <c r="M264" s="2" t="str">
        <f t="shared" si="17"/>
        <v xml:space="preserve"> </v>
      </c>
    </row>
    <row r="265" spans="1:13">
      <c r="A265" s="38" t="str">
        <f t="shared" si="15"/>
        <v xml:space="preserve"> </v>
      </c>
      <c r="D265" s="37"/>
      <c r="E265" s="37"/>
      <c r="J265" s="17">
        <f t="shared" si="18"/>
        <v>0</v>
      </c>
      <c r="K265" s="2" t="str">
        <f t="shared" si="19"/>
        <v xml:space="preserve"> </v>
      </c>
      <c r="L265" s="2" t="str">
        <f t="shared" si="16"/>
        <v xml:space="preserve"> </v>
      </c>
      <c r="M265" s="2" t="str">
        <f t="shared" si="17"/>
        <v xml:space="preserve"> </v>
      </c>
    </row>
    <row r="266" spans="1:13">
      <c r="A266" s="38" t="str">
        <f t="shared" si="15"/>
        <v xml:space="preserve"> </v>
      </c>
      <c r="D266" s="37"/>
      <c r="E266" s="37"/>
      <c r="J266" s="17">
        <f t="shared" si="18"/>
        <v>0</v>
      </c>
      <c r="K266" s="2" t="str">
        <f t="shared" si="19"/>
        <v xml:space="preserve"> </v>
      </c>
      <c r="L266" s="2" t="str">
        <f t="shared" si="16"/>
        <v xml:space="preserve"> </v>
      </c>
      <c r="M266" s="2" t="str">
        <f t="shared" si="17"/>
        <v xml:space="preserve"> </v>
      </c>
    </row>
    <row r="267" spans="1:13">
      <c r="A267" s="38" t="str">
        <f t="shared" si="15"/>
        <v xml:space="preserve"> </v>
      </c>
      <c r="D267" s="37"/>
      <c r="E267" s="37"/>
      <c r="J267" s="17">
        <f t="shared" si="18"/>
        <v>0</v>
      </c>
      <c r="K267" s="2" t="str">
        <f t="shared" si="19"/>
        <v xml:space="preserve"> </v>
      </c>
      <c r="L267" s="2" t="str">
        <f t="shared" si="16"/>
        <v xml:space="preserve"> </v>
      </c>
      <c r="M267" s="2" t="str">
        <f t="shared" si="17"/>
        <v xml:space="preserve"> </v>
      </c>
    </row>
    <row r="268" spans="1:13">
      <c r="A268" s="38" t="str">
        <f t="shared" si="15"/>
        <v xml:space="preserve"> </v>
      </c>
      <c r="D268" s="37"/>
      <c r="E268" s="37"/>
      <c r="J268" s="17">
        <f t="shared" si="18"/>
        <v>0</v>
      </c>
      <c r="K268" s="2" t="str">
        <f t="shared" si="19"/>
        <v xml:space="preserve"> </v>
      </c>
      <c r="L268" s="2" t="str">
        <f t="shared" si="16"/>
        <v xml:space="preserve"> </v>
      </c>
      <c r="M268" s="2" t="str">
        <f t="shared" si="17"/>
        <v xml:space="preserve"> </v>
      </c>
    </row>
    <row r="269" spans="1:13">
      <c r="A269" s="38" t="str">
        <f t="shared" si="15"/>
        <v xml:space="preserve"> </v>
      </c>
      <c r="D269" s="37"/>
      <c r="E269" s="37"/>
      <c r="J269" s="17">
        <f t="shared" si="18"/>
        <v>0</v>
      </c>
      <c r="K269" s="2" t="str">
        <f t="shared" si="19"/>
        <v xml:space="preserve"> </v>
      </c>
      <c r="L269" s="2" t="str">
        <f t="shared" si="16"/>
        <v xml:space="preserve"> </v>
      </c>
      <c r="M269" s="2" t="str">
        <f t="shared" si="17"/>
        <v xml:space="preserve"> </v>
      </c>
    </row>
    <row r="270" spans="1:13">
      <c r="A270" s="38" t="str">
        <f t="shared" si="15"/>
        <v xml:space="preserve"> </v>
      </c>
      <c r="D270" s="37"/>
      <c r="E270" s="37"/>
      <c r="J270" s="17">
        <f t="shared" si="18"/>
        <v>0</v>
      </c>
      <c r="K270" s="2" t="str">
        <f t="shared" si="19"/>
        <v xml:space="preserve"> </v>
      </c>
      <c r="L270" s="2" t="str">
        <f t="shared" si="16"/>
        <v xml:space="preserve"> </v>
      </c>
      <c r="M270" s="2" t="str">
        <f t="shared" si="17"/>
        <v xml:space="preserve"> </v>
      </c>
    </row>
    <row r="271" spans="1:13">
      <c r="A271" s="38" t="str">
        <f t="shared" ref="A271:A334" si="20">IF(COUNTIF(K271:M271,"ERROR")&gt;0,"ERROR"," ")</f>
        <v xml:space="preserve"> </v>
      </c>
      <c r="D271" s="37"/>
      <c r="E271" s="37"/>
      <c r="J271" s="17">
        <f t="shared" si="18"/>
        <v>0</v>
      </c>
      <c r="K271" s="2" t="str">
        <f t="shared" si="19"/>
        <v xml:space="preserve"> </v>
      </c>
      <c r="L271" s="2" t="str">
        <f t="shared" ref="L271:L334" si="21">IF(D271=0," ",IF(COUNTIF(ProfitLoss3,D271)&gt;0," ","ERROR"))</f>
        <v xml:space="preserve"> </v>
      </c>
      <c r="M271" s="2" t="str">
        <f t="shared" ref="M271:M334" si="22">IF(E271=0," ",IF(COUNTIF(BalanceSheet3,E271)&gt;0," ","ERROR"))</f>
        <v xml:space="preserve"> </v>
      </c>
    </row>
    <row r="272" spans="1:13">
      <c r="A272" s="38" t="str">
        <f t="shared" si="20"/>
        <v xml:space="preserve"> </v>
      </c>
      <c r="D272" s="37"/>
      <c r="E272" s="37"/>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c r="A273" s="38" t="str">
        <f t="shared" si="20"/>
        <v xml:space="preserve"> </v>
      </c>
      <c r="D273" s="37"/>
      <c r="E273" s="37"/>
      <c r="J273" s="17">
        <f t="shared" si="23"/>
        <v>0</v>
      </c>
      <c r="K273" s="2" t="str">
        <f t="shared" si="24"/>
        <v xml:space="preserve"> </v>
      </c>
      <c r="L273" s="2" t="str">
        <f t="shared" si="21"/>
        <v xml:space="preserve"> </v>
      </c>
      <c r="M273" s="2" t="str">
        <f t="shared" si="22"/>
        <v xml:space="preserve"> </v>
      </c>
    </row>
    <row r="274" spans="1:13">
      <c r="A274" s="38" t="str">
        <f t="shared" si="20"/>
        <v xml:space="preserve"> </v>
      </c>
      <c r="D274" s="37"/>
      <c r="E274" s="37"/>
      <c r="J274" s="17">
        <f t="shared" si="23"/>
        <v>0</v>
      </c>
      <c r="K274" s="2" t="str">
        <f t="shared" si="24"/>
        <v xml:space="preserve"> </v>
      </c>
      <c r="L274" s="2" t="str">
        <f t="shared" si="21"/>
        <v xml:space="preserve"> </v>
      </c>
      <c r="M274" s="2" t="str">
        <f t="shared" si="22"/>
        <v xml:space="preserve"> </v>
      </c>
    </row>
    <row r="275" spans="1:13">
      <c r="A275" s="38" t="str">
        <f t="shared" si="20"/>
        <v xml:space="preserve"> </v>
      </c>
      <c r="D275" s="37"/>
      <c r="E275" s="37"/>
      <c r="J275" s="17">
        <f t="shared" si="23"/>
        <v>0</v>
      </c>
      <c r="K275" s="2" t="str">
        <f t="shared" si="24"/>
        <v xml:space="preserve"> </v>
      </c>
      <c r="L275" s="2" t="str">
        <f t="shared" si="21"/>
        <v xml:space="preserve"> </v>
      </c>
      <c r="M275" s="2" t="str">
        <f t="shared" si="22"/>
        <v xml:space="preserve"> </v>
      </c>
    </row>
    <row r="276" spans="1:13">
      <c r="A276" s="38" t="str">
        <f t="shared" si="20"/>
        <v xml:space="preserve"> </v>
      </c>
      <c r="D276" s="37"/>
      <c r="E276" s="37"/>
      <c r="J276" s="17">
        <f t="shared" si="23"/>
        <v>0</v>
      </c>
      <c r="K276" s="2" t="str">
        <f t="shared" si="24"/>
        <v xml:space="preserve"> </v>
      </c>
      <c r="L276" s="2" t="str">
        <f t="shared" si="21"/>
        <v xml:space="preserve"> </v>
      </c>
      <c r="M276" s="2" t="str">
        <f t="shared" si="22"/>
        <v xml:space="preserve"> </v>
      </c>
    </row>
    <row r="277" spans="1:13">
      <c r="A277" s="38" t="str">
        <f t="shared" si="20"/>
        <v xml:space="preserve"> </v>
      </c>
      <c r="D277" s="37"/>
      <c r="E277" s="37"/>
      <c r="J277" s="17">
        <f t="shared" si="23"/>
        <v>0</v>
      </c>
      <c r="K277" s="2" t="str">
        <f t="shared" si="24"/>
        <v xml:space="preserve"> </v>
      </c>
      <c r="L277" s="2" t="str">
        <f t="shared" si="21"/>
        <v xml:space="preserve"> </v>
      </c>
      <c r="M277" s="2" t="str">
        <f t="shared" si="22"/>
        <v xml:space="preserve"> </v>
      </c>
    </row>
    <row r="278" spans="1:13">
      <c r="A278" s="38" t="str">
        <f t="shared" si="20"/>
        <v xml:space="preserve"> </v>
      </c>
      <c r="D278" s="37"/>
      <c r="E278" s="37"/>
      <c r="J278" s="17">
        <f t="shared" si="23"/>
        <v>0</v>
      </c>
      <c r="K278" s="2" t="str">
        <f t="shared" si="24"/>
        <v xml:space="preserve"> </v>
      </c>
      <c r="L278" s="2" t="str">
        <f t="shared" si="21"/>
        <v xml:space="preserve"> </v>
      </c>
      <c r="M278" s="2" t="str">
        <f t="shared" si="22"/>
        <v xml:space="preserve"> </v>
      </c>
    </row>
    <row r="279" spans="1:13">
      <c r="A279" s="38" t="str">
        <f t="shared" si="20"/>
        <v xml:space="preserve"> </v>
      </c>
      <c r="D279" s="37"/>
      <c r="E279" s="37"/>
      <c r="J279" s="17">
        <f t="shared" si="23"/>
        <v>0</v>
      </c>
      <c r="K279" s="2" t="str">
        <f t="shared" si="24"/>
        <v xml:space="preserve"> </v>
      </c>
      <c r="L279" s="2" t="str">
        <f t="shared" si="21"/>
        <v xml:space="preserve"> </v>
      </c>
      <c r="M279" s="2" t="str">
        <f t="shared" si="22"/>
        <v xml:space="preserve"> </v>
      </c>
    </row>
    <row r="280" spans="1:13">
      <c r="A280" s="38" t="str">
        <f t="shared" si="20"/>
        <v xml:space="preserve"> </v>
      </c>
      <c r="D280" s="37"/>
      <c r="E280" s="37"/>
      <c r="J280" s="17">
        <f t="shared" si="23"/>
        <v>0</v>
      </c>
      <c r="K280" s="2" t="str">
        <f t="shared" si="24"/>
        <v xml:space="preserve"> </v>
      </c>
      <c r="L280" s="2" t="str">
        <f t="shared" si="21"/>
        <v xml:space="preserve"> </v>
      </c>
      <c r="M280" s="2" t="str">
        <f t="shared" si="22"/>
        <v xml:space="preserve"> </v>
      </c>
    </row>
    <row r="281" spans="1:13">
      <c r="A281" s="38" t="str">
        <f t="shared" si="20"/>
        <v xml:space="preserve"> </v>
      </c>
      <c r="D281" s="37"/>
      <c r="E281" s="37"/>
      <c r="J281" s="17">
        <f t="shared" si="23"/>
        <v>0</v>
      </c>
      <c r="K281" s="2" t="str">
        <f t="shared" si="24"/>
        <v xml:space="preserve"> </v>
      </c>
      <c r="L281" s="2" t="str">
        <f t="shared" si="21"/>
        <v xml:space="preserve"> </v>
      </c>
      <c r="M281" s="2" t="str">
        <f t="shared" si="22"/>
        <v xml:space="preserve"> </v>
      </c>
    </row>
    <row r="282" spans="1:13">
      <c r="A282" s="38" t="str">
        <f t="shared" si="20"/>
        <v xml:space="preserve"> </v>
      </c>
      <c r="D282" s="37"/>
      <c r="E282" s="37"/>
      <c r="J282" s="17">
        <f t="shared" si="23"/>
        <v>0</v>
      </c>
      <c r="K282" s="2" t="str">
        <f t="shared" si="24"/>
        <v xml:space="preserve"> </v>
      </c>
      <c r="L282" s="2" t="str">
        <f t="shared" si="21"/>
        <v xml:space="preserve"> </v>
      </c>
      <c r="M282" s="2" t="str">
        <f t="shared" si="22"/>
        <v xml:space="preserve"> </v>
      </c>
    </row>
    <row r="283" spans="1:13">
      <c r="A283" s="38" t="str">
        <f t="shared" si="20"/>
        <v xml:space="preserve"> </v>
      </c>
      <c r="D283" s="37"/>
      <c r="E283" s="37"/>
      <c r="J283" s="17">
        <f t="shared" si="23"/>
        <v>0</v>
      </c>
      <c r="K283" s="2" t="str">
        <f t="shared" si="24"/>
        <v xml:space="preserve"> </v>
      </c>
      <c r="L283" s="2" t="str">
        <f t="shared" si="21"/>
        <v xml:space="preserve"> </v>
      </c>
      <c r="M283" s="2" t="str">
        <f t="shared" si="22"/>
        <v xml:space="preserve"> </v>
      </c>
    </row>
    <row r="284" spans="1:13">
      <c r="A284" s="38" t="str">
        <f t="shared" si="20"/>
        <v xml:space="preserve"> </v>
      </c>
      <c r="D284" s="37"/>
      <c r="E284" s="37"/>
      <c r="J284" s="17">
        <f t="shared" si="23"/>
        <v>0</v>
      </c>
      <c r="K284" s="2" t="str">
        <f t="shared" si="24"/>
        <v xml:space="preserve"> </v>
      </c>
      <c r="L284" s="2" t="str">
        <f t="shared" si="21"/>
        <v xml:space="preserve"> </v>
      </c>
      <c r="M284" s="2" t="str">
        <f t="shared" si="22"/>
        <v xml:space="preserve"> </v>
      </c>
    </row>
    <row r="285" spans="1:13">
      <c r="A285" s="38" t="str">
        <f t="shared" si="20"/>
        <v xml:space="preserve"> </v>
      </c>
      <c r="D285" s="37"/>
      <c r="E285" s="37"/>
      <c r="J285" s="17">
        <f t="shared" si="23"/>
        <v>0</v>
      </c>
      <c r="K285" s="2" t="str">
        <f t="shared" si="24"/>
        <v xml:space="preserve"> </v>
      </c>
      <c r="L285" s="2" t="str">
        <f t="shared" si="21"/>
        <v xml:space="preserve"> </v>
      </c>
      <c r="M285" s="2" t="str">
        <f t="shared" si="22"/>
        <v xml:space="preserve"> </v>
      </c>
    </row>
    <row r="286" spans="1:13">
      <c r="A286" s="38" t="str">
        <f t="shared" si="20"/>
        <v xml:space="preserve"> </v>
      </c>
      <c r="D286" s="37"/>
      <c r="E286" s="37"/>
      <c r="J286" s="17">
        <f t="shared" si="23"/>
        <v>0</v>
      </c>
      <c r="K286" s="2" t="str">
        <f t="shared" si="24"/>
        <v xml:space="preserve"> </v>
      </c>
      <c r="L286" s="2" t="str">
        <f t="shared" si="21"/>
        <v xml:space="preserve"> </v>
      </c>
      <c r="M286" s="2" t="str">
        <f t="shared" si="22"/>
        <v xml:space="preserve"> </v>
      </c>
    </row>
    <row r="287" spans="1:13">
      <c r="A287" s="38" t="str">
        <f t="shared" si="20"/>
        <v xml:space="preserve"> </v>
      </c>
      <c r="D287" s="37"/>
      <c r="E287" s="37"/>
      <c r="J287" s="17">
        <f t="shared" si="23"/>
        <v>0</v>
      </c>
      <c r="K287" s="2" t="str">
        <f t="shared" si="24"/>
        <v xml:space="preserve"> </v>
      </c>
      <c r="L287" s="2" t="str">
        <f t="shared" si="21"/>
        <v xml:space="preserve"> </v>
      </c>
      <c r="M287" s="2" t="str">
        <f t="shared" si="22"/>
        <v xml:space="preserve"> </v>
      </c>
    </row>
    <row r="288" spans="1:13">
      <c r="A288" s="38" t="str">
        <f t="shared" si="20"/>
        <v xml:space="preserve"> </v>
      </c>
      <c r="D288" s="37"/>
      <c r="E288" s="37"/>
      <c r="J288" s="17">
        <f t="shared" si="23"/>
        <v>0</v>
      </c>
      <c r="K288" s="2" t="str">
        <f t="shared" si="24"/>
        <v xml:space="preserve"> </v>
      </c>
      <c r="L288" s="2" t="str">
        <f t="shared" si="21"/>
        <v xml:space="preserve"> </v>
      </c>
      <c r="M288" s="2" t="str">
        <f t="shared" si="22"/>
        <v xml:space="preserve"> </v>
      </c>
    </row>
    <row r="289" spans="1:13">
      <c r="A289" s="38" t="str">
        <f t="shared" si="20"/>
        <v xml:space="preserve"> </v>
      </c>
      <c r="D289" s="37"/>
      <c r="E289" s="37"/>
      <c r="J289" s="17">
        <f t="shared" si="23"/>
        <v>0</v>
      </c>
      <c r="K289" s="2" t="str">
        <f t="shared" si="24"/>
        <v xml:space="preserve"> </v>
      </c>
      <c r="L289" s="2" t="str">
        <f t="shared" si="21"/>
        <v xml:space="preserve"> </v>
      </c>
      <c r="M289" s="2" t="str">
        <f t="shared" si="22"/>
        <v xml:space="preserve"> </v>
      </c>
    </row>
    <row r="290" spans="1:13">
      <c r="A290" s="38" t="str">
        <f t="shared" si="20"/>
        <v xml:space="preserve"> </v>
      </c>
      <c r="D290" s="37"/>
      <c r="E290" s="37"/>
      <c r="J290" s="17">
        <f t="shared" si="23"/>
        <v>0</v>
      </c>
      <c r="K290" s="2" t="str">
        <f t="shared" si="24"/>
        <v xml:space="preserve"> </v>
      </c>
      <c r="L290" s="2" t="str">
        <f t="shared" si="21"/>
        <v xml:space="preserve"> </v>
      </c>
      <c r="M290" s="2" t="str">
        <f t="shared" si="22"/>
        <v xml:space="preserve"> </v>
      </c>
    </row>
    <row r="291" spans="1:13">
      <c r="A291" s="38" t="str">
        <f t="shared" si="20"/>
        <v xml:space="preserve"> </v>
      </c>
      <c r="D291" s="37"/>
      <c r="E291" s="37"/>
      <c r="J291" s="17">
        <f t="shared" si="23"/>
        <v>0</v>
      </c>
      <c r="K291" s="2" t="str">
        <f t="shared" si="24"/>
        <v xml:space="preserve"> </v>
      </c>
      <c r="L291" s="2" t="str">
        <f t="shared" si="21"/>
        <v xml:space="preserve"> </v>
      </c>
      <c r="M291" s="2" t="str">
        <f t="shared" si="22"/>
        <v xml:space="preserve"> </v>
      </c>
    </row>
    <row r="292" spans="1:13">
      <c r="A292" s="38" t="str">
        <f t="shared" si="20"/>
        <v xml:space="preserve"> </v>
      </c>
      <c r="D292" s="37"/>
      <c r="E292" s="37"/>
      <c r="J292" s="17">
        <f t="shared" si="23"/>
        <v>0</v>
      </c>
      <c r="K292" s="2" t="str">
        <f t="shared" si="24"/>
        <v xml:space="preserve"> </v>
      </c>
      <c r="L292" s="2" t="str">
        <f t="shared" si="21"/>
        <v xml:space="preserve"> </v>
      </c>
      <c r="M292" s="2" t="str">
        <f t="shared" si="22"/>
        <v xml:space="preserve"> </v>
      </c>
    </row>
    <row r="293" spans="1:13">
      <c r="A293" s="38" t="str">
        <f t="shared" si="20"/>
        <v xml:space="preserve"> </v>
      </c>
      <c r="D293" s="37"/>
      <c r="E293" s="37"/>
      <c r="J293" s="17">
        <f t="shared" si="23"/>
        <v>0</v>
      </c>
      <c r="K293" s="2" t="str">
        <f t="shared" si="24"/>
        <v xml:space="preserve"> </v>
      </c>
      <c r="L293" s="2" t="str">
        <f t="shared" si="21"/>
        <v xml:space="preserve"> </v>
      </c>
      <c r="M293" s="2" t="str">
        <f t="shared" si="22"/>
        <v xml:space="preserve"> </v>
      </c>
    </row>
    <row r="294" spans="1:13">
      <c r="A294" s="38" t="str">
        <f t="shared" si="20"/>
        <v xml:space="preserve"> </v>
      </c>
      <c r="D294" s="37"/>
      <c r="E294" s="37"/>
      <c r="J294" s="17">
        <f t="shared" si="23"/>
        <v>0</v>
      </c>
      <c r="K294" s="2" t="str">
        <f t="shared" si="24"/>
        <v xml:space="preserve"> </v>
      </c>
      <c r="L294" s="2" t="str">
        <f t="shared" si="21"/>
        <v xml:space="preserve"> </v>
      </c>
      <c r="M294" s="2" t="str">
        <f t="shared" si="22"/>
        <v xml:space="preserve"> </v>
      </c>
    </row>
    <row r="295" spans="1:13">
      <c r="A295" s="38" t="str">
        <f t="shared" si="20"/>
        <v xml:space="preserve"> </v>
      </c>
      <c r="D295" s="37"/>
      <c r="E295" s="37"/>
      <c r="J295" s="17">
        <f t="shared" si="23"/>
        <v>0</v>
      </c>
      <c r="K295" s="2" t="str">
        <f t="shared" si="24"/>
        <v xml:space="preserve"> </v>
      </c>
      <c r="L295" s="2" t="str">
        <f t="shared" si="21"/>
        <v xml:space="preserve"> </v>
      </c>
      <c r="M295" s="2" t="str">
        <f t="shared" si="22"/>
        <v xml:space="preserve"> </v>
      </c>
    </row>
    <row r="296" spans="1:13">
      <c r="A296" s="38" t="str">
        <f t="shared" si="20"/>
        <v xml:space="preserve"> </v>
      </c>
      <c r="D296" s="37"/>
      <c r="E296" s="37"/>
      <c r="J296" s="17">
        <f t="shared" si="23"/>
        <v>0</v>
      </c>
      <c r="K296" s="2" t="str">
        <f t="shared" si="24"/>
        <v xml:space="preserve"> </v>
      </c>
      <c r="L296" s="2" t="str">
        <f t="shared" si="21"/>
        <v xml:space="preserve"> </v>
      </c>
      <c r="M296" s="2" t="str">
        <f t="shared" si="22"/>
        <v xml:space="preserve"> </v>
      </c>
    </row>
    <row r="297" spans="1:13">
      <c r="A297" s="38" t="str">
        <f t="shared" si="20"/>
        <v xml:space="preserve"> </v>
      </c>
      <c r="D297" s="37"/>
      <c r="E297" s="37"/>
      <c r="J297" s="17">
        <f t="shared" si="23"/>
        <v>0</v>
      </c>
      <c r="K297" s="2" t="str">
        <f t="shared" si="24"/>
        <v xml:space="preserve"> </v>
      </c>
      <c r="L297" s="2" t="str">
        <f t="shared" si="21"/>
        <v xml:space="preserve"> </v>
      </c>
      <c r="M297" s="2" t="str">
        <f t="shared" si="22"/>
        <v xml:space="preserve"> </v>
      </c>
    </row>
    <row r="298" spans="1:13">
      <c r="A298" s="38" t="str">
        <f t="shared" si="20"/>
        <v xml:space="preserve"> </v>
      </c>
      <c r="D298" s="37"/>
      <c r="E298" s="37"/>
      <c r="J298" s="17">
        <f t="shared" si="23"/>
        <v>0</v>
      </c>
      <c r="K298" s="2" t="str">
        <f t="shared" si="24"/>
        <v xml:space="preserve"> </v>
      </c>
      <c r="L298" s="2" t="str">
        <f t="shared" si="21"/>
        <v xml:space="preserve"> </v>
      </c>
      <c r="M298" s="2" t="str">
        <f t="shared" si="22"/>
        <v xml:space="preserve"> </v>
      </c>
    </row>
    <row r="299" spans="1:13">
      <c r="A299" s="38" t="str">
        <f t="shared" si="20"/>
        <v xml:space="preserve"> </v>
      </c>
      <c r="D299" s="37"/>
      <c r="E299" s="37"/>
      <c r="J299" s="17">
        <f t="shared" si="23"/>
        <v>0</v>
      </c>
      <c r="K299" s="2" t="str">
        <f t="shared" si="24"/>
        <v xml:space="preserve"> </v>
      </c>
      <c r="L299" s="2" t="str">
        <f t="shared" si="21"/>
        <v xml:space="preserve"> </v>
      </c>
      <c r="M299" s="2" t="str">
        <f t="shared" si="22"/>
        <v xml:space="preserve"> </v>
      </c>
    </row>
    <row r="300" spans="1:13">
      <c r="A300" s="38" t="str">
        <f t="shared" si="20"/>
        <v xml:space="preserve"> </v>
      </c>
      <c r="D300" s="37"/>
      <c r="E300" s="37"/>
      <c r="J300" s="17">
        <f t="shared" si="23"/>
        <v>0</v>
      </c>
      <c r="K300" s="2" t="str">
        <f t="shared" si="24"/>
        <v xml:space="preserve"> </v>
      </c>
      <c r="L300" s="2" t="str">
        <f t="shared" si="21"/>
        <v xml:space="preserve"> </v>
      </c>
      <c r="M300" s="2" t="str">
        <f t="shared" si="22"/>
        <v xml:space="preserve"> </v>
      </c>
    </row>
    <row r="301" spans="1:13">
      <c r="A301" s="38" t="str">
        <f t="shared" si="20"/>
        <v xml:space="preserve"> </v>
      </c>
      <c r="D301" s="37"/>
      <c r="E301" s="37"/>
      <c r="J301" s="17">
        <f t="shared" si="23"/>
        <v>0</v>
      </c>
      <c r="K301" s="2" t="str">
        <f t="shared" si="24"/>
        <v xml:space="preserve"> </v>
      </c>
      <c r="L301" s="2" t="str">
        <f t="shared" si="21"/>
        <v xml:space="preserve"> </v>
      </c>
      <c r="M301" s="2" t="str">
        <f t="shared" si="22"/>
        <v xml:space="preserve"> </v>
      </c>
    </row>
    <row r="302" spans="1:13">
      <c r="A302" s="38" t="str">
        <f t="shared" si="20"/>
        <v xml:space="preserve"> </v>
      </c>
      <c r="D302" s="37"/>
      <c r="E302" s="37"/>
      <c r="J302" s="17">
        <f t="shared" si="23"/>
        <v>0</v>
      </c>
      <c r="K302" s="2" t="str">
        <f t="shared" si="24"/>
        <v xml:space="preserve"> </v>
      </c>
      <c r="L302" s="2" t="str">
        <f t="shared" si="21"/>
        <v xml:space="preserve"> </v>
      </c>
      <c r="M302" s="2" t="str">
        <f t="shared" si="22"/>
        <v xml:space="preserve"> </v>
      </c>
    </row>
    <row r="303" spans="1:13">
      <c r="A303" s="38" t="str">
        <f t="shared" si="20"/>
        <v xml:space="preserve"> </v>
      </c>
      <c r="D303" s="37"/>
      <c r="E303" s="37"/>
      <c r="J303" s="17">
        <f t="shared" si="23"/>
        <v>0</v>
      </c>
      <c r="K303" s="2" t="str">
        <f t="shared" si="24"/>
        <v xml:space="preserve"> </v>
      </c>
      <c r="L303" s="2" t="str">
        <f t="shared" si="21"/>
        <v xml:space="preserve"> </v>
      </c>
      <c r="M303" s="2" t="str">
        <f t="shared" si="22"/>
        <v xml:space="preserve"> </v>
      </c>
    </row>
    <row r="304" spans="1:13">
      <c r="A304" s="38" t="str">
        <f t="shared" si="20"/>
        <v xml:space="preserve"> </v>
      </c>
      <c r="D304" s="37"/>
      <c r="E304" s="37"/>
      <c r="J304" s="17">
        <f t="shared" si="23"/>
        <v>0</v>
      </c>
      <c r="K304" s="2" t="str">
        <f t="shared" si="24"/>
        <v xml:space="preserve"> </v>
      </c>
      <c r="L304" s="2" t="str">
        <f t="shared" si="21"/>
        <v xml:space="preserve"> </v>
      </c>
      <c r="M304" s="2" t="str">
        <f t="shared" si="22"/>
        <v xml:space="preserve"> </v>
      </c>
    </row>
    <row r="305" spans="1:13">
      <c r="A305" s="38" t="str">
        <f t="shared" si="20"/>
        <v xml:space="preserve"> </v>
      </c>
      <c r="D305" s="37"/>
      <c r="E305" s="37"/>
      <c r="J305" s="17">
        <f t="shared" si="23"/>
        <v>0</v>
      </c>
      <c r="K305" s="2" t="str">
        <f t="shared" si="24"/>
        <v xml:space="preserve"> </v>
      </c>
      <c r="L305" s="2" t="str">
        <f t="shared" si="21"/>
        <v xml:space="preserve"> </v>
      </c>
      <c r="M305" s="2" t="str">
        <f t="shared" si="22"/>
        <v xml:space="preserve"> </v>
      </c>
    </row>
    <row r="306" spans="1:13">
      <c r="A306" s="38" t="str">
        <f t="shared" si="20"/>
        <v xml:space="preserve"> </v>
      </c>
      <c r="D306" s="37"/>
      <c r="E306" s="37"/>
      <c r="J306" s="17">
        <f t="shared" si="23"/>
        <v>0</v>
      </c>
      <c r="K306" s="2" t="str">
        <f t="shared" si="24"/>
        <v xml:space="preserve"> </v>
      </c>
      <c r="L306" s="2" t="str">
        <f t="shared" si="21"/>
        <v xml:space="preserve"> </v>
      </c>
      <c r="M306" s="2" t="str">
        <f t="shared" si="22"/>
        <v xml:space="preserve"> </v>
      </c>
    </row>
    <row r="307" spans="1:13">
      <c r="A307" s="38" t="str">
        <f t="shared" si="20"/>
        <v xml:space="preserve"> </v>
      </c>
      <c r="D307" s="37"/>
      <c r="E307" s="37"/>
      <c r="J307" s="17">
        <f t="shared" si="23"/>
        <v>0</v>
      </c>
      <c r="K307" s="2" t="str">
        <f t="shared" si="24"/>
        <v xml:space="preserve"> </v>
      </c>
      <c r="L307" s="2" t="str">
        <f t="shared" si="21"/>
        <v xml:space="preserve"> </v>
      </c>
      <c r="M307" s="2" t="str">
        <f t="shared" si="22"/>
        <v xml:space="preserve"> </v>
      </c>
    </row>
    <row r="308" spans="1:13">
      <c r="A308" s="38" t="str">
        <f t="shared" si="20"/>
        <v xml:space="preserve"> </v>
      </c>
      <c r="D308" s="37"/>
      <c r="E308" s="37"/>
      <c r="J308" s="17">
        <f t="shared" si="23"/>
        <v>0</v>
      </c>
      <c r="K308" s="2" t="str">
        <f t="shared" si="24"/>
        <v xml:space="preserve"> </v>
      </c>
      <c r="L308" s="2" t="str">
        <f t="shared" si="21"/>
        <v xml:space="preserve"> </v>
      </c>
      <c r="M308" s="2" t="str">
        <f t="shared" si="22"/>
        <v xml:space="preserve"> </v>
      </c>
    </row>
    <row r="309" spans="1:13">
      <c r="A309" s="38" t="str">
        <f t="shared" si="20"/>
        <v xml:space="preserve"> </v>
      </c>
      <c r="D309" s="37"/>
      <c r="E309" s="37"/>
      <c r="J309" s="17">
        <f t="shared" si="23"/>
        <v>0</v>
      </c>
      <c r="K309" s="2" t="str">
        <f t="shared" si="24"/>
        <v xml:space="preserve"> </v>
      </c>
      <c r="L309" s="2" t="str">
        <f t="shared" si="21"/>
        <v xml:space="preserve"> </v>
      </c>
      <c r="M309" s="2" t="str">
        <f t="shared" si="22"/>
        <v xml:space="preserve"> </v>
      </c>
    </row>
    <row r="310" spans="1:13">
      <c r="A310" s="38" t="str">
        <f t="shared" si="20"/>
        <v xml:space="preserve"> </v>
      </c>
      <c r="D310" s="37"/>
      <c r="E310" s="37"/>
      <c r="J310" s="17">
        <f t="shared" si="23"/>
        <v>0</v>
      </c>
      <c r="K310" s="2" t="str">
        <f t="shared" si="24"/>
        <v xml:space="preserve"> </v>
      </c>
      <c r="L310" s="2" t="str">
        <f t="shared" si="21"/>
        <v xml:space="preserve"> </v>
      </c>
      <c r="M310" s="2" t="str">
        <f t="shared" si="22"/>
        <v xml:space="preserve"> </v>
      </c>
    </row>
    <row r="311" spans="1:13">
      <c r="A311" s="38" t="str">
        <f t="shared" si="20"/>
        <v xml:space="preserve"> </v>
      </c>
      <c r="D311" s="37"/>
      <c r="E311" s="37"/>
      <c r="J311" s="17">
        <f t="shared" si="23"/>
        <v>0</v>
      </c>
      <c r="K311" s="2" t="str">
        <f t="shared" si="24"/>
        <v xml:space="preserve"> </v>
      </c>
      <c r="L311" s="2" t="str">
        <f t="shared" si="21"/>
        <v xml:space="preserve"> </v>
      </c>
      <c r="M311" s="2" t="str">
        <f t="shared" si="22"/>
        <v xml:space="preserve"> </v>
      </c>
    </row>
    <row r="312" spans="1:13">
      <c r="A312" s="38" t="str">
        <f t="shared" si="20"/>
        <v xml:space="preserve"> </v>
      </c>
      <c r="D312" s="37"/>
      <c r="E312" s="37"/>
      <c r="J312" s="17">
        <f t="shared" si="23"/>
        <v>0</v>
      </c>
      <c r="K312" s="2" t="str">
        <f t="shared" si="24"/>
        <v xml:space="preserve"> </v>
      </c>
      <c r="L312" s="2" t="str">
        <f t="shared" si="21"/>
        <v xml:space="preserve"> </v>
      </c>
      <c r="M312" s="2" t="str">
        <f t="shared" si="22"/>
        <v xml:space="preserve"> </v>
      </c>
    </row>
    <row r="313" spans="1:13">
      <c r="A313" s="38" t="str">
        <f t="shared" si="20"/>
        <v xml:space="preserve"> </v>
      </c>
      <c r="D313" s="37"/>
      <c r="E313" s="37"/>
      <c r="J313" s="17">
        <f t="shared" si="23"/>
        <v>0</v>
      </c>
      <c r="K313" s="2" t="str">
        <f t="shared" si="24"/>
        <v xml:space="preserve"> </v>
      </c>
      <c r="L313" s="2" t="str">
        <f t="shared" si="21"/>
        <v xml:space="preserve"> </v>
      </c>
      <c r="M313" s="2" t="str">
        <f t="shared" si="22"/>
        <v xml:space="preserve"> </v>
      </c>
    </row>
    <row r="314" spans="1:13">
      <c r="A314" s="38" t="str">
        <f t="shared" si="20"/>
        <v xml:space="preserve"> </v>
      </c>
      <c r="D314" s="37"/>
      <c r="E314" s="37"/>
      <c r="J314" s="17">
        <f t="shared" si="23"/>
        <v>0</v>
      </c>
      <c r="K314" s="2" t="str">
        <f t="shared" si="24"/>
        <v xml:space="preserve"> </v>
      </c>
      <c r="L314" s="2" t="str">
        <f t="shared" si="21"/>
        <v xml:space="preserve"> </v>
      </c>
      <c r="M314" s="2" t="str">
        <f t="shared" si="22"/>
        <v xml:space="preserve"> </v>
      </c>
    </row>
    <row r="315" spans="1:13">
      <c r="A315" s="38" t="str">
        <f t="shared" si="20"/>
        <v xml:space="preserve"> </v>
      </c>
      <c r="D315" s="37"/>
      <c r="E315" s="37"/>
      <c r="J315" s="17">
        <f t="shared" si="23"/>
        <v>0</v>
      </c>
      <c r="K315" s="2" t="str">
        <f t="shared" si="24"/>
        <v xml:space="preserve"> </v>
      </c>
      <c r="L315" s="2" t="str">
        <f t="shared" si="21"/>
        <v xml:space="preserve"> </v>
      </c>
      <c r="M315" s="2" t="str">
        <f t="shared" si="22"/>
        <v xml:space="preserve"> </v>
      </c>
    </row>
    <row r="316" spans="1:13">
      <c r="A316" s="38" t="str">
        <f t="shared" si="20"/>
        <v xml:space="preserve"> </v>
      </c>
      <c r="D316" s="37"/>
      <c r="E316" s="37"/>
      <c r="J316" s="17">
        <f t="shared" si="23"/>
        <v>0</v>
      </c>
      <c r="K316" s="2" t="str">
        <f t="shared" si="24"/>
        <v xml:space="preserve"> </v>
      </c>
      <c r="L316" s="2" t="str">
        <f t="shared" si="21"/>
        <v xml:space="preserve"> </v>
      </c>
      <c r="M316" s="2" t="str">
        <f t="shared" si="22"/>
        <v xml:space="preserve"> </v>
      </c>
    </row>
    <row r="317" spans="1:13">
      <c r="A317" s="38" t="str">
        <f t="shared" si="20"/>
        <v xml:space="preserve"> </v>
      </c>
      <c r="D317" s="37"/>
      <c r="E317" s="37"/>
      <c r="J317" s="17">
        <f t="shared" si="23"/>
        <v>0</v>
      </c>
      <c r="K317" s="2" t="str">
        <f t="shared" si="24"/>
        <v xml:space="preserve"> </v>
      </c>
      <c r="L317" s="2" t="str">
        <f t="shared" si="21"/>
        <v xml:space="preserve"> </v>
      </c>
      <c r="M317" s="2" t="str">
        <f t="shared" si="22"/>
        <v xml:space="preserve"> </v>
      </c>
    </row>
    <row r="318" spans="1:13">
      <c r="A318" s="38" t="str">
        <f t="shared" si="20"/>
        <v xml:space="preserve"> </v>
      </c>
      <c r="D318" s="37"/>
      <c r="E318" s="37"/>
      <c r="J318" s="17">
        <f t="shared" si="23"/>
        <v>0</v>
      </c>
      <c r="K318" s="2" t="str">
        <f t="shared" si="24"/>
        <v xml:space="preserve"> </v>
      </c>
      <c r="L318" s="2" t="str">
        <f t="shared" si="21"/>
        <v xml:space="preserve"> </v>
      </c>
      <c r="M318" s="2" t="str">
        <f t="shared" si="22"/>
        <v xml:space="preserve"> </v>
      </c>
    </row>
    <row r="319" spans="1:13">
      <c r="A319" s="38" t="str">
        <f t="shared" si="20"/>
        <v xml:space="preserve"> </v>
      </c>
      <c r="D319" s="37"/>
      <c r="E319" s="37"/>
      <c r="J319" s="17">
        <f t="shared" si="23"/>
        <v>0</v>
      </c>
      <c r="K319" s="2" t="str">
        <f t="shared" si="24"/>
        <v xml:space="preserve"> </v>
      </c>
      <c r="L319" s="2" t="str">
        <f t="shared" si="21"/>
        <v xml:space="preserve"> </v>
      </c>
      <c r="M319" s="2" t="str">
        <f t="shared" si="22"/>
        <v xml:space="preserve"> </v>
      </c>
    </row>
    <row r="320" spans="1:13">
      <c r="A320" s="38" t="str">
        <f t="shared" si="20"/>
        <v xml:space="preserve"> </v>
      </c>
      <c r="D320" s="37"/>
      <c r="E320" s="37"/>
      <c r="J320" s="17">
        <f t="shared" si="23"/>
        <v>0</v>
      </c>
      <c r="K320" s="2" t="str">
        <f t="shared" si="24"/>
        <v xml:space="preserve"> </v>
      </c>
      <c r="L320" s="2" t="str">
        <f t="shared" si="21"/>
        <v xml:space="preserve"> </v>
      </c>
      <c r="M320" s="2" t="str">
        <f t="shared" si="22"/>
        <v xml:space="preserve"> </v>
      </c>
    </row>
    <row r="321" spans="1:13">
      <c r="A321" s="38" t="str">
        <f t="shared" si="20"/>
        <v xml:space="preserve"> </v>
      </c>
      <c r="D321" s="37"/>
      <c r="E321" s="37"/>
      <c r="J321" s="17">
        <f t="shared" si="23"/>
        <v>0</v>
      </c>
      <c r="K321" s="2" t="str">
        <f t="shared" si="24"/>
        <v xml:space="preserve"> </v>
      </c>
      <c r="L321" s="2" t="str">
        <f t="shared" si="21"/>
        <v xml:space="preserve"> </v>
      </c>
      <c r="M321" s="2" t="str">
        <f t="shared" si="22"/>
        <v xml:space="preserve"> </v>
      </c>
    </row>
    <row r="322" spans="1:13">
      <c r="A322" s="38" t="str">
        <f t="shared" si="20"/>
        <v xml:space="preserve"> </v>
      </c>
      <c r="D322" s="37"/>
      <c r="E322" s="37"/>
      <c r="J322" s="17">
        <f t="shared" si="23"/>
        <v>0</v>
      </c>
      <c r="K322" s="2" t="str">
        <f t="shared" si="24"/>
        <v xml:space="preserve"> </v>
      </c>
      <c r="L322" s="2" t="str">
        <f t="shared" si="21"/>
        <v xml:space="preserve"> </v>
      </c>
      <c r="M322" s="2" t="str">
        <f t="shared" si="22"/>
        <v xml:space="preserve"> </v>
      </c>
    </row>
    <row r="323" spans="1:13">
      <c r="A323" s="38" t="str">
        <f t="shared" si="20"/>
        <v xml:space="preserve"> </v>
      </c>
      <c r="D323" s="37"/>
      <c r="E323" s="37"/>
      <c r="J323" s="17">
        <f t="shared" si="23"/>
        <v>0</v>
      </c>
      <c r="K323" s="2" t="str">
        <f t="shared" si="24"/>
        <v xml:space="preserve"> </v>
      </c>
      <c r="L323" s="2" t="str">
        <f t="shared" si="21"/>
        <v xml:space="preserve"> </v>
      </c>
      <c r="M323" s="2" t="str">
        <f t="shared" si="22"/>
        <v xml:space="preserve"> </v>
      </c>
    </row>
    <row r="324" spans="1:13">
      <c r="A324" s="38" t="str">
        <f t="shared" si="20"/>
        <v xml:space="preserve"> </v>
      </c>
      <c r="D324" s="37"/>
      <c r="E324" s="37"/>
      <c r="J324" s="17">
        <f t="shared" si="23"/>
        <v>0</v>
      </c>
      <c r="K324" s="2" t="str">
        <f t="shared" si="24"/>
        <v xml:space="preserve"> </v>
      </c>
      <c r="L324" s="2" t="str">
        <f t="shared" si="21"/>
        <v xml:space="preserve"> </v>
      </c>
      <c r="M324" s="2" t="str">
        <f t="shared" si="22"/>
        <v xml:space="preserve"> </v>
      </c>
    </row>
    <row r="325" spans="1:13">
      <c r="A325" s="38" t="str">
        <f t="shared" si="20"/>
        <v xml:space="preserve"> </v>
      </c>
      <c r="D325" s="37"/>
      <c r="E325" s="37"/>
      <c r="J325" s="17">
        <f t="shared" si="23"/>
        <v>0</v>
      </c>
      <c r="K325" s="2" t="str">
        <f t="shared" si="24"/>
        <v xml:space="preserve"> </v>
      </c>
      <c r="L325" s="2" t="str">
        <f t="shared" si="21"/>
        <v xml:space="preserve"> </v>
      </c>
      <c r="M325" s="2" t="str">
        <f t="shared" si="22"/>
        <v xml:space="preserve"> </v>
      </c>
    </row>
    <row r="326" spans="1:13">
      <c r="A326" s="38" t="str">
        <f t="shared" si="20"/>
        <v xml:space="preserve"> </v>
      </c>
      <c r="D326" s="37"/>
      <c r="E326" s="37"/>
      <c r="J326" s="17">
        <f t="shared" si="23"/>
        <v>0</v>
      </c>
      <c r="K326" s="2" t="str">
        <f t="shared" si="24"/>
        <v xml:space="preserve"> </v>
      </c>
      <c r="L326" s="2" t="str">
        <f t="shared" si="21"/>
        <v xml:space="preserve"> </v>
      </c>
      <c r="M326" s="2" t="str">
        <f t="shared" si="22"/>
        <v xml:space="preserve"> </v>
      </c>
    </row>
    <row r="327" spans="1:13">
      <c r="A327" s="38" t="str">
        <f t="shared" si="20"/>
        <v xml:space="preserve"> </v>
      </c>
      <c r="D327" s="37"/>
      <c r="E327" s="37"/>
      <c r="J327" s="17">
        <f t="shared" si="23"/>
        <v>0</v>
      </c>
      <c r="K327" s="2" t="str">
        <f t="shared" si="24"/>
        <v xml:space="preserve"> </v>
      </c>
      <c r="L327" s="2" t="str">
        <f t="shared" si="21"/>
        <v xml:space="preserve"> </v>
      </c>
      <c r="M327" s="2" t="str">
        <f t="shared" si="22"/>
        <v xml:space="preserve"> </v>
      </c>
    </row>
    <row r="328" spans="1:13">
      <c r="A328" s="38" t="str">
        <f t="shared" si="20"/>
        <v xml:space="preserve"> </v>
      </c>
      <c r="D328" s="37"/>
      <c r="E328" s="37"/>
      <c r="J328" s="17">
        <f t="shared" si="23"/>
        <v>0</v>
      </c>
      <c r="K328" s="2" t="str">
        <f t="shared" si="24"/>
        <v xml:space="preserve"> </v>
      </c>
      <c r="L328" s="2" t="str">
        <f t="shared" si="21"/>
        <v xml:space="preserve"> </v>
      </c>
      <c r="M328" s="2" t="str">
        <f t="shared" si="22"/>
        <v xml:space="preserve"> </v>
      </c>
    </row>
    <row r="329" spans="1:13">
      <c r="A329" s="38" t="str">
        <f t="shared" si="20"/>
        <v xml:space="preserve"> </v>
      </c>
      <c r="D329" s="37"/>
      <c r="E329" s="37"/>
      <c r="J329" s="17">
        <f t="shared" si="23"/>
        <v>0</v>
      </c>
      <c r="K329" s="2" t="str">
        <f t="shared" si="24"/>
        <v xml:space="preserve"> </v>
      </c>
      <c r="L329" s="2" t="str">
        <f t="shared" si="21"/>
        <v xml:space="preserve"> </v>
      </c>
      <c r="M329" s="2" t="str">
        <f t="shared" si="22"/>
        <v xml:space="preserve"> </v>
      </c>
    </row>
    <row r="330" spans="1:13">
      <c r="A330" s="38" t="str">
        <f t="shared" si="20"/>
        <v xml:space="preserve"> </v>
      </c>
      <c r="D330" s="37"/>
      <c r="E330" s="37"/>
      <c r="J330" s="17">
        <f t="shared" si="23"/>
        <v>0</v>
      </c>
      <c r="K330" s="2" t="str">
        <f t="shared" si="24"/>
        <v xml:space="preserve"> </v>
      </c>
      <c r="L330" s="2" t="str">
        <f t="shared" si="21"/>
        <v xml:space="preserve"> </v>
      </c>
      <c r="M330" s="2" t="str">
        <f t="shared" si="22"/>
        <v xml:space="preserve"> </v>
      </c>
    </row>
    <row r="331" spans="1:13">
      <c r="A331" s="38" t="str">
        <f t="shared" si="20"/>
        <v xml:space="preserve"> </v>
      </c>
      <c r="D331" s="37"/>
      <c r="E331" s="37"/>
      <c r="J331" s="17">
        <f t="shared" si="23"/>
        <v>0</v>
      </c>
      <c r="K331" s="2" t="str">
        <f t="shared" si="24"/>
        <v xml:space="preserve"> </v>
      </c>
      <c r="L331" s="2" t="str">
        <f t="shared" si="21"/>
        <v xml:space="preserve"> </v>
      </c>
      <c r="M331" s="2" t="str">
        <f t="shared" si="22"/>
        <v xml:space="preserve"> </v>
      </c>
    </row>
    <row r="332" spans="1:13">
      <c r="A332" s="38" t="str">
        <f t="shared" si="20"/>
        <v xml:space="preserve"> </v>
      </c>
      <c r="D332" s="37"/>
      <c r="E332" s="37"/>
      <c r="J332" s="17">
        <f t="shared" si="23"/>
        <v>0</v>
      </c>
      <c r="K332" s="2" t="str">
        <f t="shared" si="24"/>
        <v xml:space="preserve"> </v>
      </c>
      <c r="L332" s="2" t="str">
        <f t="shared" si="21"/>
        <v xml:space="preserve"> </v>
      </c>
      <c r="M332" s="2" t="str">
        <f t="shared" si="22"/>
        <v xml:space="preserve"> </v>
      </c>
    </row>
    <row r="333" spans="1:13">
      <c r="A333" s="38" t="str">
        <f t="shared" si="20"/>
        <v xml:space="preserve"> </v>
      </c>
      <c r="D333" s="37"/>
      <c r="E333" s="37"/>
      <c r="J333" s="17">
        <f t="shared" si="23"/>
        <v>0</v>
      </c>
      <c r="K333" s="2" t="str">
        <f t="shared" si="24"/>
        <v xml:space="preserve"> </v>
      </c>
      <c r="L333" s="2" t="str">
        <f t="shared" si="21"/>
        <v xml:space="preserve"> </v>
      </c>
      <c r="M333" s="2" t="str">
        <f t="shared" si="22"/>
        <v xml:space="preserve"> </v>
      </c>
    </row>
    <row r="334" spans="1:13">
      <c r="A334" s="38" t="str">
        <f t="shared" si="20"/>
        <v xml:space="preserve"> </v>
      </c>
      <c r="D334" s="37"/>
      <c r="E334" s="37"/>
      <c r="J334" s="17">
        <f t="shared" si="23"/>
        <v>0</v>
      </c>
      <c r="K334" s="2" t="str">
        <f t="shared" si="24"/>
        <v xml:space="preserve"> </v>
      </c>
      <c r="L334" s="2" t="str">
        <f t="shared" si="21"/>
        <v xml:space="preserve"> </v>
      </c>
      <c r="M334" s="2" t="str">
        <f t="shared" si="22"/>
        <v xml:space="preserve"> </v>
      </c>
    </row>
    <row r="335" spans="1:13">
      <c r="A335" s="38" t="str">
        <f t="shared" ref="A335:A398" si="25">IF(COUNTIF(K335:M335,"ERROR")&gt;0,"ERROR"," ")</f>
        <v xml:space="preserve"> </v>
      </c>
      <c r="D335" s="37"/>
      <c r="E335" s="37"/>
      <c r="J335" s="17">
        <f t="shared" si="23"/>
        <v>0</v>
      </c>
      <c r="K335" s="2" t="str">
        <f t="shared" si="24"/>
        <v xml:space="preserve"> </v>
      </c>
      <c r="L335" s="2" t="str">
        <f t="shared" ref="L335:L398" si="26">IF(D335=0," ",IF(COUNTIF(ProfitLoss3,D335)&gt;0," ","ERROR"))</f>
        <v xml:space="preserve"> </v>
      </c>
      <c r="M335" s="2" t="str">
        <f t="shared" ref="M335:M398" si="27">IF(E335=0," ",IF(COUNTIF(BalanceSheet3,E335)&gt;0," ","ERROR"))</f>
        <v xml:space="preserve"> </v>
      </c>
    </row>
    <row r="336" spans="1:13">
      <c r="A336" s="38" t="str">
        <f t="shared" si="25"/>
        <v xml:space="preserve"> </v>
      </c>
      <c r="D336" s="37"/>
      <c r="E336" s="37"/>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c r="A337" s="38" t="str">
        <f t="shared" si="25"/>
        <v xml:space="preserve"> </v>
      </c>
      <c r="D337" s="37"/>
      <c r="E337" s="37"/>
      <c r="J337" s="17">
        <f t="shared" si="28"/>
        <v>0</v>
      </c>
      <c r="K337" s="2" t="str">
        <f t="shared" si="29"/>
        <v xml:space="preserve"> </v>
      </c>
      <c r="L337" s="2" t="str">
        <f t="shared" si="26"/>
        <v xml:space="preserve"> </v>
      </c>
      <c r="M337" s="2" t="str">
        <f t="shared" si="27"/>
        <v xml:space="preserve"> </v>
      </c>
    </row>
    <row r="338" spans="1:13">
      <c r="A338" s="38" t="str">
        <f t="shared" si="25"/>
        <v xml:space="preserve"> </v>
      </c>
      <c r="D338" s="37"/>
      <c r="E338" s="37"/>
      <c r="J338" s="17">
        <f t="shared" si="28"/>
        <v>0</v>
      </c>
      <c r="K338" s="2" t="str">
        <f t="shared" si="29"/>
        <v xml:space="preserve"> </v>
      </c>
      <c r="L338" s="2" t="str">
        <f t="shared" si="26"/>
        <v xml:space="preserve"> </v>
      </c>
      <c r="M338" s="2" t="str">
        <f t="shared" si="27"/>
        <v xml:space="preserve"> </v>
      </c>
    </row>
    <row r="339" spans="1:13">
      <c r="A339" s="38" t="str">
        <f t="shared" si="25"/>
        <v xml:space="preserve"> </v>
      </c>
      <c r="D339" s="37"/>
      <c r="E339" s="37"/>
      <c r="J339" s="17">
        <f t="shared" si="28"/>
        <v>0</v>
      </c>
      <c r="K339" s="2" t="str">
        <f t="shared" si="29"/>
        <v xml:space="preserve"> </v>
      </c>
      <c r="L339" s="2" t="str">
        <f t="shared" si="26"/>
        <v xml:space="preserve"> </v>
      </c>
      <c r="M339" s="2" t="str">
        <f t="shared" si="27"/>
        <v xml:space="preserve"> </v>
      </c>
    </row>
    <row r="340" spans="1:13">
      <c r="A340" s="38" t="str">
        <f t="shared" si="25"/>
        <v xml:space="preserve"> </v>
      </c>
      <c r="D340" s="37"/>
      <c r="E340" s="37"/>
      <c r="J340" s="17">
        <f t="shared" si="28"/>
        <v>0</v>
      </c>
      <c r="K340" s="2" t="str">
        <f t="shared" si="29"/>
        <v xml:space="preserve"> </v>
      </c>
      <c r="L340" s="2" t="str">
        <f t="shared" si="26"/>
        <v xml:space="preserve"> </v>
      </c>
      <c r="M340" s="2" t="str">
        <f t="shared" si="27"/>
        <v xml:space="preserve"> </v>
      </c>
    </row>
    <row r="341" spans="1:13">
      <c r="A341" s="38" t="str">
        <f t="shared" si="25"/>
        <v xml:space="preserve"> </v>
      </c>
      <c r="D341" s="37"/>
      <c r="E341" s="37"/>
      <c r="J341" s="17">
        <f t="shared" si="28"/>
        <v>0</v>
      </c>
      <c r="K341" s="2" t="str">
        <f t="shared" si="29"/>
        <v xml:space="preserve"> </v>
      </c>
      <c r="L341" s="2" t="str">
        <f t="shared" si="26"/>
        <v xml:space="preserve"> </v>
      </c>
      <c r="M341" s="2" t="str">
        <f t="shared" si="27"/>
        <v xml:space="preserve"> </v>
      </c>
    </row>
    <row r="342" spans="1:13">
      <c r="A342" s="38" t="str">
        <f t="shared" si="25"/>
        <v xml:space="preserve"> </v>
      </c>
      <c r="D342" s="37"/>
      <c r="E342" s="37"/>
      <c r="J342" s="17">
        <f t="shared" si="28"/>
        <v>0</v>
      </c>
      <c r="K342" s="2" t="str">
        <f t="shared" si="29"/>
        <v xml:space="preserve"> </v>
      </c>
      <c r="L342" s="2" t="str">
        <f t="shared" si="26"/>
        <v xml:space="preserve"> </v>
      </c>
      <c r="M342" s="2" t="str">
        <f t="shared" si="27"/>
        <v xml:space="preserve"> </v>
      </c>
    </row>
    <row r="343" spans="1:13">
      <c r="A343" s="38" t="str">
        <f t="shared" si="25"/>
        <v xml:space="preserve"> </v>
      </c>
      <c r="D343" s="37"/>
      <c r="E343" s="37"/>
      <c r="J343" s="17">
        <f t="shared" si="28"/>
        <v>0</v>
      </c>
      <c r="K343" s="2" t="str">
        <f t="shared" si="29"/>
        <v xml:space="preserve"> </v>
      </c>
      <c r="L343" s="2" t="str">
        <f t="shared" si="26"/>
        <v xml:space="preserve"> </v>
      </c>
      <c r="M343" s="2" t="str">
        <f t="shared" si="27"/>
        <v xml:space="preserve"> </v>
      </c>
    </row>
    <row r="344" spans="1:13">
      <c r="A344" s="38" t="str">
        <f t="shared" si="25"/>
        <v xml:space="preserve"> </v>
      </c>
      <c r="D344" s="37"/>
      <c r="E344" s="37"/>
      <c r="J344" s="17">
        <f t="shared" si="28"/>
        <v>0</v>
      </c>
      <c r="K344" s="2" t="str">
        <f t="shared" si="29"/>
        <v xml:space="preserve"> </v>
      </c>
      <c r="L344" s="2" t="str">
        <f t="shared" si="26"/>
        <v xml:space="preserve"> </v>
      </c>
      <c r="M344" s="2" t="str">
        <f t="shared" si="27"/>
        <v xml:space="preserve"> </v>
      </c>
    </row>
    <row r="345" spans="1:13">
      <c r="A345" s="38" t="str">
        <f t="shared" si="25"/>
        <v xml:space="preserve"> </v>
      </c>
      <c r="D345" s="37"/>
      <c r="E345" s="37"/>
      <c r="J345" s="17">
        <f t="shared" si="28"/>
        <v>0</v>
      </c>
      <c r="K345" s="2" t="str">
        <f t="shared" si="29"/>
        <v xml:space="preserve"> </v>
      </c>
      <c r="L345" s="2" t="str">
        <f t="shared" si="26"/>
        <v xml:space="preserve"> </v>
      </c>
      <c r="M345" s="2" t="str">
        <f t="shared" si="27"/>
        <v xml:space="preserve"> </v>
      </c>
    </row>
    <row r="346" spans="1:13">
      <c r="A346" s="38" t="str">
        <f t="shared" si="25"/>
        <v xml:space="preserve"> </v>
      </c>
      <c r="D346" s="37"/>
      <c r="E346" s="37"/>
      <c r="J346" s="17">
        <f t="shared" si="28"/>
        <v>0</v>
      </c>
      <c r="K346" s="2" t="str">
        <f t="shared" si="29"/>
        <v xml:space="preserve"> </v>
      </c>
      <c r="L346" s="2" t="str">
        <f t="shared" si="26"/>
        <v xml:space="preserve"> </v>
      </c>
      <c r="M346" s="2" t="str">
        <f t="shared" si="27"/>
        <v xml:space="preserve"> </v>
      </c>
    </row>
    <row r="347" spans="1:13">
      <c r="A347" s="38" t="str">
        <f t="shared" si="25"/>
        <v xml:space="preserve"> </v>
      </c>
      <c r="D347" s="37"/>
      <c r="E347" s="37"/>
      <c r="J347" s="17">
        <f t="shared" si="28"/>
        <v>0</v>
      </c>
      <c r="K347" s="2" t="str">
        <f t="shared" si="29"/>
        <v xml:space="preserve"> </v>
      </c>
      <c r="L347" s="2" t="str">
        <f t="shared" si="26"/>
        <v xml:space="preserve"> </v>
      </c>
      <c r="M347" s="2" t="str">
        <f t="shared" si="27"/>
        <v xml:space="preserve"> </v>
      </c>
    </row>
    <row r="348" spans="1:13">
      <c r="A348" s="38" t="str">
        <f t="shared" si="25"/>
        <v xml:space="preserve"> </v>
      </c>
      <c r="D348" s="37"/>
      <c r="E348" s="37"/>
      <c r="J348" s="17">
        <f t="shared" si="28"/>
        <v>0</v>
      </c>
      <c r="K348" s="2" t="str">
        <f t="shared" si="29"/>
        <v xml:space="preserve"> </v>
      </c>
      <c r="L348" s="2" t="str">
        <f t="shared" si="26"/>
        <v xml:space="preserve"> </v>
      </c>
      <c r="M348" s="2" t="str">
        <f t="shared" si="27"/>
        <v xml:space="preserve"> </v>
      </c>
    </row>
    <row r="349" spans="1:13">
      <c r="A349" s="38" t="str">
        <f t="shared" si="25"/>
        <v xml:space="preserve"> </v>
      </c>
      <c r="D349" s="37"/>
      <c r="E349" s="37"/>
      <c r="J349" s="17">
        <f t="shared" si="28"/>
        <v>0</v>
      </c>
      <c r="K349" s="2" t="str">
        <f t="shared" si="29"/>
        <v xml:space="preserve"> </v>
      </c>
      <c r="L349" s="2" t="str">
        <f t="shared" si="26"/>
        <v xml:space="preserve"> </v>
      </c>
      <c r="M349" s="2" t="str">
        <f t="shared" si="27"/>
        <v xml:space="preserve"> </v>
      </c>
    </row>
    <row r="350" spans="1:13">
      <c r="A350" s="38" t="str">
        <f t="shared" si="25"/>
        <v xml:space="preserve"> </v>
      </c>
      <c r="D350" s="37"/>
      <c r="E350" s="37"/>
      <c r="J350" s="17">
        <f t="shared" si="28"/>
        <v>0</v>
      </c>
      <c r="K350" s="2" t="str">
        <f t="shared" si="29"/>
        <v xml:space="preserve"> </v>
      </c>
      <c r="L350" s="2" t="str">
        <f t="shared" si="26"/>
        <v xml:space="preserve"> </v>
      </c>
      <c r="M350" s="2" t="str">
        <f t="shared" si="27"/>
        <v xml:space="preserve"> </v>
      </c>
    </row>
    <row r="351" spans="1:13">
      <c r="A351" s="38" t="str">
        <f t="shared" si="25"/>
        <v xml:space="preserve"> </v>
      </c>
      <c r="D351" s="37"/>
      <c r="E351" s="37"/>
      <c r="J351" s="17">
        <f t="shared" si="28"/>
        <v>0</v>
      </c>
      <c r="K351" s="2" t="str">
        <f t="shared" si="29"/>
        <v xml:space="preserve"> </v>
      </c>
      <c r="L351" s="2" t="str">
        <f t="shared" si="26"/>
        <v xml:space="preserve"> </v>
      </c>
      <c r="M351" s="2" t="str">
        <f t="shared" si="27"/>
        <v xml:space="preserve"> </v>
      </c>
    </row>
    <row r="352" spans="1:13">
      <c r="A352" s="38" t="str">
        <f t="shared" si="25"/>
        <v xml:space="preserve"> </v>
      </c>
      <c r="D352" s="37"/>
      <c r="E352" s="37"/>
      <c r="J352" s="17">
        <f t="shared" si="28"/>
        <v>0</v>
      </c>
      <c r="K352" s="2" t="str">
        <f t="shared" si="29"/>
        <v xml:space="preserve"> </v>
      </c>
      <c r="L352" s="2" t="str">
        <f t="shared" si="26"/>
        <v xml:space="preserve"> </v>
      </c>
      <c r="M352" s="2" t="str">
        <f t="shared" si="27"/>
        <v xml:space="preserve"> </v>
      </c>
    </row>
    <row r="353" spans="1:13">
      <c r="A353" s="38" t="str">
        <f t="shared" si="25"/>
        <v xml:space="preserve"> </v>
      </c>
      <c r="D353" s="37"/>
      <c r="E353" s="37"/>
      <c r="J353" s="17">
        <f t="shared" si="28"/>
        <v>0</v>
      </c>
      <c r="K353" s="2" t="str">
        <f t="shared" si="29"/>
        <v xml:space="preserve"> </v>
      </c>
      <c r="L353" s="2" t="str">
        <f t="shared" si="26"/>
        <v xml:space="preserve"> </v>
      </c>
      <c r="M353" s="2" t="str">
        <f t="shared" si="27"/>
        <v xml:space="preserve"> </v>
      </c>
    </row>
    <row r="354" spans="1:13">
      <c r="A354" s="38" t="str">
        <f t="shared" si="25"/>
        <v xml:space="preserve"> </v>
      </c>
      <c r="D354" s="37"/>
      <c r="E354" s="37"/>
      <c r="J354" s="17">
        <f t="shared" si="28"/>
        <v>0</v>
      </c>
      <c r="K354" s="2" t="str">
        <f t="shared" si="29"/>
        <v xml:space="preserve"> </v>
      </c>
      <c r="L354" s="2" t="str">
        <f t="shared" si="26"/>
        <v xml:space="preserve"> </v>
      </c>
      <c r="M354" s="2" t="str">
        <f t="shared" si="27"/>
        <v xml:space="preserve"> </v>
      </c>
    </row>
    <row r="355" spans="1:13">
      <c r="A355" s="38" t="str">
        <f t="shared" si="25"/>
        <v xml:space="preserve"> </v>
      </c>
      <c r="D355" s="37"/>
      <c r="E355" s="37"/>
      <c r="J355" s="17">
        <f t="shared" si="28"/>
        <v>0</v>
      </c>
      <c r="K355" s="2" t="str">
        <f t="shared" si="29"/>
        <v xml:space="preserve"> </v>
      </c>
      <c r="L355" s="2" t="str">
        <f t="shared" si="26"/>
        <v xml:space="preserve"> </v>
      </c>
      <c r="M355" s="2" t="str">
        <f t="shared" si="27"/>
        <v xml:space="preserve"> </v>
      </c>
    </row>
    <row r="356" spans="1:13">
      <c r="A356" s="38" t="str">
        <f t="shared" si="25"/>
        <v xml:space="preserve"> </v>
      </c>
      <c r="D356" s="37"/>
      <c r="E356" s="37"/>
      <c r="J356" s="17">
        <f t="shared" si="28"/>
        <v>0</v>
      </c>
      <c r="K356" s="2" t="str">
        <f t="shared" si="29"/>
        <v xml:space="preserve"> </v>
      </c>
      <c r="L356" s="2" t="str">
        <f t="shared" si="26"/>
        <v xml:space="preserve"> </v>
      </c>
      <c r="M356" s="2" t="str">
        <f t="shared" si="27"/>
        <v xml:space="preserve"> </v>
      </c>
    </row>
    <row r="357" spans="1:13">
      <c r="A357" s="38" t="str">
        <f t="shared" si="25"/>
        <v xml:space="preserve"> </v>
      </c>
      <c r="D357" s="37"/>
      <c r="E357" s="37"/>
      <c r="J357" s="17">
        <f t="shared" si="28"/>
        <v>0</v>
      </c>
      <c r="K357" s="2" t="str">
        <f t="shared" si="29"/>
        <v xml:space="preserve"> </v>
      </c>
      <c r="L357" s="2" t="str">
        <f t="shared" si="26"/>
        <v xml:space="preserve"> </v>
      </c>
      <c r="M357" s="2" t="str">
        <f t="shared" si="27"/>
        <v xml:space="preserve"> </v>
      </c>
    </row>
    <row r="358" spans="1:13">
      <c r="A358" s="38" t="str">
        <f t="shared" si="25"/>
        <v xml:space="preserve"> </v>
      </c>
      <c r="D358" s="37"/>
      <c r="E358" s="37"/>
      <c r="J358" s="17">
        <f t="shared" si="28"/>
        <v>0</v>
      </c>
      <c r="K358" s="2" t="str">
        <f t="shared" si="29"/>
        <v xml:space="preserve"> </v>
      </c>
      <c r="L358" s="2" t="str">
        <f t="shared" si="26"/>
        <v xml:space="preserve"> </v>
      </c>
      <c r="M358" s="2" t="str">
        <f t="shared" si="27"/>
        <v xml:space="preserve"> </v>
      </c>
    </row>
    <row r="359" spans="1:13">
      <c r="A359" s="38" t="str">
        <f t="shared" si="25"/>
        <v xml:space="preserve"> </v>
      </c>
      <c r="D359" s="37"/>
      <c r="E359" s="37"/>
      <c r="J359" s="17">
        <f t="shared" si="28"/>
        <v>0</v>
      </c>
      <c r="K359" s="2" t="str">
        <f t="shared" si="29"/>
        <v xml:space="preserve"> </v>
      </c>
      <c r="L359" s="2" t="str">
        <f t="shared" si="26"/>
        <v xml:space="preserve"> </v>
      </c>
      <c r="M359" s="2" t="str">
        <f t="shared" si="27"/>
        <v xml:space="preserve"> </v>
      </c>
    </row>
    <row r="360" spans="1:13">
      <c r="A360" s="38" t="str">
        <f t="shared" si="25"/>
        <v xml:space="preserve"> </v>
      </c>
      <c r="D360" s="37"/>
      <c r="E360" s="37"/>
      <c r="J360" s="17">
        <f t="shared" si="28"/>
        <v>0</v>
      </c>
      <c r="K360" s="2" t="str">
        <f t="shared" si="29"/>
        <v xml:space="preserve"> </v>
      </c>
      <c r="L360" s="2" t="str">
        <f t="shared" si="26"/>
        <v xml:space="preserve"> </v>
      </c>
      <c r="M360" s="2" t="str">
        <f t="shared" si="27"/>
        <v xml:space="preserve"> </v>
      </c>
    </row>
    <row r="361" spans="1:13">
      <c r="A361" s="38" t="str">
        <f t="shared" si="25"/>
        <v xml:space="preserve"> </v>
      </c>
      <c r="D361" s="37"/>
      <c r="E361" s="37"/>
      <c r="J361" s="17">
        <f t="shared" si="28"/>
        <v>0</v>
      </c>
      <c r="K361" s="2" t="str">
        <f t="shared" si="29"/>
        <v xml:space="preserve"> </v>
      </c>
      <c r="L361" s="2" t="str">
        <f t="shared" si="26"/>
        <v xml:space="preserve"> </v>
      </c>
      <c r="M361" s="2" t="str">
        <f t="shared" si="27"/>
        <v xml:space="preserve"> </v>
      </c>
    </row>
    <row r="362" spans="1:13">
      <c r="A362" s="38" t="str">
        <f t="shared" si="25"/>
        <v xml:space="preserve"> </v>
      </c>
      <c r="D362" s="37"/>
      <c r="E362" s="37"/>
      <c r="J362" s="17">
        <f t="shared" si="28"/>
        <v>0</v>
      </c>
      <c r="K362" s="2" t="str">
        <f t="shared" si="29"/>
        <v xml:space="preserve"> </v>
      </c>
      <c r="L362" s="2" t="str">
        <f t="shared" si="26"/>
        <v xml:space="preserve"> </v>
      </c>
      <c r="M362" s="2" t="str">
        <f t="shared" si="27"/>
        <v xml:space="preserve"> </v>
      </c>
    </row>
    <row r="363" spans="1:13">
      <c r="A363" s="38" t="str">
        <f t="shared" si="25"/>
        <v xml:space="preserve"> </v>
      </c>
      <c r="D363" s="37"/>
      <c r="E363" s="37"/>
      <c r="J363" s="17">
        <f t="shared" si="28"/>
        <v>0</v>
      </c>
      <c r="K363" s="2" t="str">
        <f t="shared" si="29"/>
        <v xml:space="preserve"> </v>
      </c>
      <c r="L363" s="2" t="str">
        <f t="shared" si="26"/>
        <v xml:space="preserve"> </v>
      </c>
      <c r="M363" s="2" t="str">
        <f t="shared" si="27"/>
        <v xml:space="preserve"> </v>
      </c>
    </row>
    <row r="364" spans="1:13">
      <c r="A364" s="38" t="str">
        <f t="shared" si="25"/>
        <v xml:space="preserve"> </v>
      </c>
      <c r="D364" s="37"/>
      <c r="E364" s="37"/>
      <c r="J364" s="17">
        <f t="shared" si="28"/>
        <v>0</v>
      </c>
      <c r="K364" s="2" t="str">
        <f t="shared" si="29"/>
        <v xml:space="preserve"> </v>
      </c>
      <c r="L364" s="2" t="str">
        <f t="shared" si="26"/>
        <v xml:space="preserve"> </v>
      </c>
      <c r="M364" s="2" t="str">
        <f t="shared" si="27"/>
        <v xml:space="preserve"> </v>
      </c>
    </row>
    <row r="365" spans="1:13">
      <c r="A365" s="38" t="str">
        <f t="shared" si="25"/>
        <v xml:space="preserve"> </v>
      </c>
      <c r="D365" s="37"/>
      <c r="E365" s="37"/>
      <c r="J365" s="17">
        <f t="shared" si="28"/>
        <v>0</v>
      </c>
      <c r="K365" s="2" t="str">
        <f t="shared" si="29"/>
        <v xml:space="preserve"> </v>
      </c>
      <c r="L365" s="2" t="str">
        <f t="shared" si="26"/>
        <v xml:space="preserve"> </v>
      </c>
      <c r="M365" s="2" t="str">
        <f t="shared" si="27"/>
        <v xml:space="preserve"> </v>
      </c>
    </row>
    <row r="366" spans="1:13">
      <c r="A366" s="38" t="str">
        <f t="shared" si="25"/>
        <v xml:space="preserve"> </v>
      </c>
      <c r="D366" s="37"/>
      <c r="E366" s="37"/>
      <c r="J366" s="17">
        <f t="shared" si="28"/>
        <v>0</v>
      </c>
      <c r="K366" s="2" t="str">
        <f t="shared" si="29"/>
        <v xml:space="preserve"> </v>
      </c>
      <c r="L366" s="2" t="str">
        <f t="shared" si="26"/>
        <v xml:space="preserve"> </v>
      </c>
      <c r="M366" s="2" t="str">
        <f t="shared" si="27"/>
        <v xml:space="preserve"> </v>
      </c>
    </row>
    <row r="367" spans="1:13">
      <c r="A367" s="38" t="str">
        <f t="shared" si="25"/>
        <v xml:space="preserve"> </v>
      </c>
      <c r="D367" s="37"/>
      <c r="E367" s="37"/>
      <c r="J367" s="17">
        <f t="shared" si="28"/>
        <v>0</v>
      </c>
      <c r="K367" s="2" t="str">
        <f t="shared" si="29"/>
        <v xml:space="preserve"> </v>
      </c>
      <c r="L367" s="2" t="str">
        <f t="shared" si="26"/>
        <v xml:space="preserve"> </v>
      </c>
      <c r="M367" s="2" t="str">
        <f t="shared" si="27"/>
        <v xml:space="preserve"> </v>
      </c>
    </row>
    <row r="368" spans="1:13">
      <c r="A368" s="38" t="str">
        <f t="shared" si="25"/>
        <v xml:space="preserve"> </v>
      </c>
      <c r="D368" s="37"/>
      <c r="E368" s="37"/>
      <c r="J368" s="17">
        <f t="shared" si="28"/>
        <v>0</v>
      </c>
      <c r="K368" s="2" t="str">
        <f t="shared" si="29"/>
        <v xml:space="preserve"> </v>
      </c>
      <c r="L368" s="2" t="str">
        <f t="shared" si="26"/>
        <v xml:space="preserve"> </v>
      </c>
      <c r="M368" s="2" t="str">
        <f t="shared" si="27"/>
        <v xml:space="preserve"> </v>
      </c>
    </row>
    <row r="369" spans="1:13">
      <c r="A369" s="38" t="str">
        <f t="shared" si="25"/>
        <v xml:space="preserve"> </v>
      </c>
      <c r="D369" s="37"/>
      <c r="E369" s="37"/>
      <c r="J369" s="17">
        <f t="shared" si="28"/>
        <v>0</v>
      </c>
      <c r="K369" s="2" t="str">
        <f t="shared" si="29"/>
        <v xml:space="preserve"> </v>
      </c>
      <c r="L369" s="2" t="str">
        <f t="shared" si="26"/>
        <v xml:space="preserve"> </v>
      </c>
      <c r="M369" s="2" t="str">
        <f t="shared" si="27"/>
        <v xml:space="preserve"> </v>
      </c>
    </row>
    <row r="370" spans="1:13">
      <c r="A370" s="38" t="str">
        <f t="shared" si="25"/>
        <v xml:space="preserve"> </v>
      </c>
      <c r="D370" s="37"/>
      <c r="E370" s="37"/>
      <c r="J370" s="17">
        <f t="shared" si="28"/>
        <v>0</v>
      </c>
      <c r="K370" s="2" t="str">
        <f t="shared" si="29"/>
        <v xml:space="preserve"> </v>
      </c>
      <c r="L370" s="2" t="str">
        <f t="shared" si="26"/>
        <v xml:space="preserve"> </v>
      </c>
      <c r="M370" s="2" t="str">
        <f t="shared" si="27"/>
        <v xml:space="preserve"> </v>
      </c>
    </row>
    <row r="371" spans="1:13">
      <c r="A371" s="38" t="str">
        <f t="shared" si="25"/>
        <v xml:space="preserve"> </v>
      </c>
      <c r="D371" s="37"/>
      <c r="E371" s="37"/>
      <c r="J371" s="17">
        <f t="shared" si="28"/>
        <v>0</v>
      </c>
      <c r="K371" s="2" t="str">
        <f t="shared" si="29"/>
        <v xml:space="preserve"> </v>
      </c>
      <c r="L371" s="2" t="str">
        <f t="shared" si="26"/>
        <v xml:space="preserve"> </v>
      </c>
      <c r="M371" s="2" t="str">
        <f t="shared" si="27"/>
        <v xml:space="preserve"> </v>
      </c>
    </row>
    <row r="372" spans="1:13">
      <c r="A372" s="38" t="str">
        <f t="shared" si="25"/>
        <v xml:space="preserve"> </v>
      </c>
      <c r="D372" s="37"/>
      <c r="E372" s="37"/>
      <c r="J372" s="17">
        <f t="shared" si="28"/>
        <v>0</v>
      </c>
      <c r="K372" s="2" t="str">
        <f t="shared" si="29"/>
        <v xml:space="preserve"> </v>
      </c>
      <c r="L372" s="2" t="str">
        <f t="shared" si="26"/>
        <v xml:space="preserve"> </v>
      </c>
      <c r="M372" s="2" t="str">
        <f t="shared" si="27"/>
        <v xml:space="preserve"> </v>
      </c>
    </row>
    <row r="373" spans="1:13">
      <c r="A373" s="38" t="str">
        <f t="shared" si="25"/>
        <v xml:space="preserve"> </v>
      </c>
      <c r="D373" s="37"/>
      <c r="E373" s="37"/>
      <c r="J373" s="17">
        <f t="shared" si="28"/>
        <v>0</v>
      </c>
      <c r="K373" s="2" t="str">
        <f t="shared" si="29"/>
        <v xml:space="preserve"> </v>
      </c>
      <c r="L373" s="2" t="str">
        <f t="shared" si="26"/>
        <v xml:space="preserve"> </v>
      </c>
      <c r="M373" s="2" t="str">
        <f t="shared" si="27"/>
        <v xml:space="preserve"> </v>
      </c>
    </row>
    <row r="374" spans="1:13">
      <c r="A374" s="38" t="str">
        <f t="shared" si="25"/>
        <v xml:space="preserve"> </v>
      </c>
      <c r="D374" s="37"/>
      <c r="E374" s="37"/>
      <c r="J374" s="17">
        <f t="shared" si="28"/>
        <v>0</v>
      </c>
      <c r="K374" s="2" t="str">
        <f t="shared" si="29"/>
        <v xml:space="preserve"> </v>
      </c>
      <c r="L374" s="2" t="str">
        <f t="shared" si="26"/>
        <v xml:space="preserve"> </v>
      </c>
      <c r="M374" s="2" t="str">
        <f t="shared" si="27"/>
        <v xml:space="preserve"> </v>
      </c>
    </row>
    <row r="375" spans="1:13">
      <c r="A375" s="38" t="str">
        <f t="shared" si="25"/>
        <v xml:space="preserve"> </v>
      </c>
      <c r="D375" s="37"/>
      <c r="E375" s="37"/>
      <c r="J375" s="17">
        <f t="shared" si="28"/>
        <v>0</v>
      </c>
      <c r="K375" s="2" t="str">
        <f t="shared" si="29"/>
        <v xml:space="preserve"> </v>
      </c>
      <c r="L375" s="2" t="str">
        <f t="shared" si="26"/>
        <v xml:space="preserve"> </v>
      </c>
      <c r="M375" s="2" t="str">
        <f t="shared" si="27"/>
        <v xml:space="preserve"> </v>
      </c>
    </row>
    <row r="376" spans="1:13">
      <c r="A376" s="38" t="str">
        <f t="shared" si="25"/>
        <v xml:space="preserve"> </v>
      </c>
      <c r="D376" s="37"/>
      <c r="E376" s="37"/>
      <c r="J376" s="17">
        <f t="shared" si="28"/>
        <v>0</v>
      </c>
      <c r="K376" s="2" t="str">
        <f t="shared" si="29"/>
        <v xml:space="preserve"> </v>
      </c>
      <c r="L376" s="2" t="str">
        <f t="shared" si="26"/>
        <v xml:space="preserve"> </v>
      </c>
      <c r="M376" s="2" t="str">
        <f t="shared" si="27"/>
        <v xml:space="preserve"> </v>
      </c>
    </row>
    <row r="377" spans="1:13">
      <c r="A377" s="38" t="str">
        <f t="shared" si="25"/>
        <v xml:space="preserve"> </v>
      </c>
      <c r="D377" s="37"/>
      <c r="E377" s="37"/>
      <c r="J377" s="17">
        <f t="shared" si="28"/>
        <v>0</v>
      </c>
      <c r="K377" s="2" t="str">
        <f t="shared" si="29"/>
        <v xml:space="preserve"> </v>
      </c>
      <c r="L377" s="2" t="str">
        <f t="shared" si="26"/>
        <v xml:space="preserve"> </v>
      </c>
      <c r="M377" s="2" t="str">
        <f t="shared" si="27"/>
        <v xml:space="preserve"> </v>
      </c>
    </row>
    <row r="378" spans="1:13">
      <c r="A378" s="38" t="str">
        <f t="shared" si="25"/>
        <v xml:space="preserve"> </v>
      </c>
      <c r="D378" s="37"/>
      <c r="E378" s="37"/>
      <c r="J378" s="17">
        <f t="shared" si="28"/>
        <v>0</v>
      </c>
      <c r="K378" s="2" t="str">
        <f t="shared" si="29"/>
        <v xml:space="preserve"> </v>
      </c>
      <c r="L378" s="2" t="str">
        <f t="shared" si="26"/>
        <v xml:space="preserve"> </v>
      </c>
      <c r="M378" s="2" t="str">
        <f t="shared" si="27"/>
        <v xml:space="preserve"> </v>
      </c>
    </row>
    <row r="379" spans="1:13">
      <c r="A379" s="38" t="str">
        <f t="shared" si="25"/>
        <v xml:space="preserve"> </v>
      </c>
      <c r="D379" s="37"/>
      <c r="E379" s="37"/>
      <c r="J379" s="17">
        <f t="shared" si="28"/>
        <v>0</v>
      </c>
      <c r="K379" s="2" t="str">
        <f t="shared" si="29"/>
        <v xml:space="preserve"> </v>
      </c>
      <c r="L379" s="2" t="str">
        <f t="shared" si="26"/>
        <v xml:space="preserve"> </v>
      </c>
      <c r="M379" s="2" t="str">
        <f t="shared" si="27"/>
        <v xml:space="preserve"> </v>
      </c>
    </row>
    <row r="380" spans="1:13">
      <c r="A380" s="38" t="str">
        <f t="shared" si="25"/>
        <v xml:space="preserve"> </v>
      </c>
      <c r="D380" s="37"/>
      <c r="E380" s="37"/>
      <c r="J380" s="17">
        <f t="shared" si="28"/>
        <v>0</v>
      </c>
      <c r="K380" s="2" t="str">
        <f t="shared" si="29"/>
        <v xml:space="preserve"> </v>
      </c>
      <c r="L380" s="2" t="str">
        <f t="shared" si="26"/>
        <v xml:space="preserve"> </v>
      </c>
      <c r="M380" s="2" t="str">
        <f t="shared" si="27"/>
        <v xml:space="preserve"> </v>
      </c>
    </row>
    <row r="381" spans="1:13">
      <c r="A381" s="38" t="str">
        <f t="shared" si="25"/>
        <v xml:space="preserve"> </v>
      </c>
      <c r="D381" s="37"/>
      <c r="E381" s="37"/>
      <c r="J381" s="17">
        <f t="shared" si="28"/>
        <v>0</v>
      </c>
      <c r="K381" s="2" t="str">
        <f t="shared" si="29"/>
        <v xml:space="preserve"> </v>
      </c>
      <c r="L381" s="2" t="str">
        <f t="shared" si="26"/>
        <v xml:space="preserve"> </v>
      </c>
      <c r="M381" s="2" t="str">
        <f t="shared" si="27"/>
        <v xml:space="preserve"> </v>
      </c>
    </row>
    <row r="382" spans="1:13">
      <c r="A382" s="38" t="str">
        <f t="shared" si="25"/>
        <v xml:space="preserve"> </v>
      </c>
      <c r="D382" s="37"/>
      <c r="E382" s="37"/>
      <c r="J382" s="17">
        <f t="shared" si="28"/>
        <v>0</v>
      </c>
      <c r="K382" s="2" t="str">
        <f t="shared" si="29"/>
        <v xml:space="preserve"> </v>
      </c>
      <c r="L382" s="2" t="str">
        <f t="shared" si="26"/>
        <v xml:space="preserve"> </v>
      </c>
      <c r="M382" s="2" t="str">
        <f t="shared" si="27"/>
        <v xml:space="preserve"> </v>
      </c>
    </row>
    <row r="383" spans="1:13">
      <c r="A383" s="38" t="str">
        <f t="shared" si="25"/>
        <v xml:space="preserve"> </v>
      </c>
      <c r="D383" s="37"/>
      <c r="E383" s="37"/>
      <c r="J383" s="17">
        <f t="shared" si="28"/>
        <v>0</v>
      </c>
      <c r="K383" s="2" t="str">
        <f t="shared" si="29"/>
        <v xml:space="preserve"> </v>
      </c>
      <c r="L383" s="2" t="str">
        <f t="shared" si="26"/>
        <v xml:space="preserve"> </v>
      </c>
      <c r="M383" s="2" t="str">
        <f t="shared" si="27"/>
        <v xml:space="preserve"> </v>
      </c>
    </row>
    <row r="384" spans="1:13">
      <c r="A384" s="38" t="str">
        <f t="shared" si="25"/>
        <v xml:space="preserve"> </v>
      </c>
      <c r="D384" s="37"/>
      <c r="E384" s="37"/>
      <c r="J384" s="17">
        <f t="shared" si="28"/>
        <v>0</v>
      </c>
      <c r="K384" s="2" t="str">
        <f t="shared" si="29"/>
        <v xml:space="preserve"> </v>
      </c>
      <c r="L384" s="2" t="str">
        <f t="shared" si="26"/>
        <v xml:space="preserve"> </v>
      </c>
      <c r="M384" s="2" t="str">
        <f t="shared" si="27"/>
        <v xml:space="preserve"> </v>
      </c>
    </row>
    <row r="385" spans="1:13">
      <c r="A385" s="38" t="str">
        <f t="shared" si="25"/>
        <v xml:space="preserve"> </v>
      </c>
      <c r="D385" s="37"/>
      <c r="E385" s="37"/>
      <c r="J385" s="17">
        <f t="shared" si="28"/>
        <v>0</v>
      </c>
      <c r="K385" s="2" t="str">
        <f t="shared" si="29"/>
        <v xml:space="preserve"> </v>
      </c>
      <c r="L385" s="2" t="str">
        <f t="shared" si="26"/>
        <v xml:space="preserve"> </v>
      </c>
      <c r="M385" s="2" t="str">
        <f t="shared" si="27"/>
        <v xml:space="preserve"> </v>
      </c>
    </row>
    <row r="386" spans="1:13">
      <c r="A386" s="38" t="str">
        <f t="shared" si="25"/>
        <v xml:space="preserve"> </v>
      </c>
      <c r="D386" s="37"/>
      <c r="E386" s="37"/>
      <c r="J386" s="17">
        <f t="shared" si="28"/>
        <v>0</v>
      </c>
      <c r="K386" s="2" t="str">
        <f t="shared" si="29"/>
        <v xml:space="preserve"> </v>
      </c>
      <c r="L386" s="2" t="str">
        <f t="shared" si="26"/>
        <v xml:space="preserve"> </v>
      </c>
      <c r="M386" s="2" t="str">
        <f t="shared" si="27"/>
        <v xml:space="preserve"> </v>
      </c>
    </row>
    <row r="387" spans="1:13">
      <c r="A387" s="38" t="str">
        <f t="shared" si="25"/>
        <v xml:space="preserve"> </v>
      </c>
      <c r="D387" s="37"/>
      <c r="E387" s="37"/>
      <c r="J387" s="17">
        <f t="shared" si="28"/>
        <v>0</v>
      </c>
      <c r="K387" s="2" t="str">
        <f t="shared" si="29"/>
        <v xml:space="preserve"> </v>
      </c>
      <c r="L387" s="2" t="str">
        <f t="shared" si="26"/>
        <v xml:space="preserve"> </v>
      </c>
      <c r="M387" s="2" t="str">
        <f t="shared" si="27"/>
        <v xml:space="preserve"> </v>
      </c>
    </row>
    <row r="388" spans="1:13">
      <c r="A388" s="38" t="str">
        <f t="shared" si="25"/>
        <v xml:space="preserve"> </v>
      </c>
      <c r="D388" s="37"/>
      <c r="E388" s="37"/>
      <c r="J388" s="17">
        <f t="shared" si="28"/>
        <v>0</v>
      </c>
      <c r="K388" s="2" t="str">
        <f t="shared" si="29"/>
        <v xml:space="preserve"> </v>
      </c>
      <c r="L388" s="2" t="str">
        <f t="shared" si="26"/>
        <v xml:space="preserve"> </v>
      </c>
      <c r="M388" s="2" t="str">
        <f t="shared" si="27"/>
        <v xml:space="preserve"> </v>
      </c>
    </row>
    <row r="389" spans="1:13">
      <c r="A389" s="38" t="str">
        <f t="shared" si="25"/>
        <v xml:space="preserve"> </v>
      </c>
      <c r="D389" s="37"/>
      <c r="E389" s="37"/>
      <c r="J389" s="17">
        <f t="shared" si="28"/>
        <v>0</v>
      </c>
      <c r="K389" s="2" t="str">
        <f t="shared" si="29"/>
        <v xml:space="preserve"> </v>
      </c>
      <c r="L389" s="2" t="str">
        <f t="shared" si="26"/>
        <v xml:space="preserve"> </v>
      </c>
      <c r="M389" s="2" t="str">
        <f t="shared" si="27"/>
        <v xml:space="preserve"> </v>
      </c>
    </row>
    <row r="390" spans="1:13">
      <c r="A390" s="38" t="str">
        <f t="shared" si="25"/>
        <v xml:space="preserve"> </v>
      </c>
      <c r="D390" s="37"/>
      <c r="E390" s="37"/>
      <c r="J390" s="17">
        <f t="shared" si="28"/>
        <v>0</v>
      </c>
      <c r="K390" s="2" t="str">
        <f t="shared" si="29"/>
        <v xml:space="preserve"> </v>
      </c>
      <c r="L390" s="2" t="str">
        <f t="shared" si="26"/>
        <v xml:space="preserve"> </v>
      </c>
      <c r="M390" s="2" t="str">
        <f t="shared" si="27"/>
        <v xml:space="preserve"> </v>
      </c>
    </row>
    <row r="391" spans="1:13">
      <c r="A391" s="38" t="str">
        <f t="shared" si="25"/>
        <v xml:space="preserve"> </v>
      </c>
      <c r="D391" s="37"/>
      <c r="E391" s="37"/>
      <c r="J391" s="17">
        <f t="shared" si="28"/>
        <v>0</v>
      </c>
      <c r="K391" s="2" t="str">
        <f t="shared" si="29"/>
        <v xml:space="preserve"> </v>
      </c>
      <c r="L391" s="2" t="str">
        <f t="shared" si="26"/>
        <v xml:space="preserve"> </v>
      </c>
      <c r="M391" s="2" t="str">
        <f t="shared" si="27"/>
        <v xml:space="preserve"> </v>
      </c>
    </row>
    <row r="392" spans="1:13">
      <c r="A392" s="38" t="str">
        <f t="shared" si="25"/>
        <v xml:space="preserve"> </v>
      </c>
      <c r="D392" s="37"/>
      <c r="E392" s="37"/>
      <c r="J392" s="17">
        <f t="shared" si="28"/>
        <v>0</v>
      </c>
      <c r="K392" s="2" t="str">
        <f t="shared" si="29"/>
        <v xml:space="preserve"> </v>
      </c>
      <c r="L392" s="2" t="str">
        <f t="shared" si="26"/>
        <v xml:space="preserve"> </v>
      </c>
      <c r="M392" s="2" t="str">
        <f t="shared" si="27"/>
        <v xml:space="preserve"> </v>
      </c>
    </row>
    <row r="393" spans="1:13">
      <c r="A393" s="38" t="str">
        <f t="shared" si="25"/>
        <v xml:space="preserve"> </v>
      </c>
      <c r="D393" s="37"/>
      <c r="E393" s="37"/>
      <c r="J393" s="17">
        <f t="shared" si="28"/>
        <v>0</v>
      </c>
      <c r="K393" s="2" t="str">
        <f t="shared" si="29"/>
        <v xml:space="preserve"> </v>
      </c>
      <c r="L393" s="2" t="str">
        <f t="shared" si="26"/>
        <v xml:space="preserve"> </v>
      </c>
      <c r="M393" s="2" t="str">
        <f t="shared" si="27"/>
        <v xml:space="preserve"> </v>
      </c>
    </row>
    <row r="394" spans="1:13">
      <c r="A394" s="38" t="str">
        <f t="shared" si="25"/>
        <v xml:space="preserve"> </v>
      </c>
      <c r="D394" s="37"/>
      <c r="E394" s="37"/>
      <c r="J394" s="17">
        <f t="shared" si="28"/>
        <v>0</v>
      </c>
      <c r="K394" s="2" t="str">
        <f t="shared" si="29"/>
        <v xml:space="preserve"> </v>
      </c>
      <c r="L394" s="2" t="str">
        <f t="shared" si="26"/>
        <v xml:space="preserve"> </v>
      </c>
      <c r="M394" s="2" t="str">
        <f t="shared" si="27"/>
        <v xml:space="preserve"> </v>
      </c>
    </row>
    <row r="395" spans="1:13">
      <c r="A395" s="38" t="str">
        <f t="shared" si="25"/>
        <v xml:space="preserve"> </v>
      </c>
      <c r="D395" s="37"/>
      <c r="E395" s="37"/>
      <c r="J395" s="17">
        <f t="shared" si="28"/>
        <v>0</v>
      </c>
      <c r="K395" s="2" t="str">
        <f t="shared" si="29"/>
        <v xml:space="preserve"> </v>
      </c>
      <c r="L395" s="2" t="str">
        <f t="shared" si="26"/>
        <v xml:space="preserve"> </v>
      </c>
      <c r="M395" s="2" t="str">
        <f t="shared" si="27"/>
        <v xml:space="preserve"> </v>
      </c>
    </row>
    <row r="396" spans="1:13">
      <c r="A396" s="38" t="str">
        <f t="shared" si="25"/>
        <v xml:space="preserve"> </v>
      </c>
      <c r="D396" s="37"/>
      <c r="E396" s="37"/>
      <c r="J396" s="17">
        <f t="shared" si="28"/>
        <v>0</v>
      </c>
      <c r="K396" s="2" t="str">
        <f t="shared" si="29"/>
        <v xml:space="preserve"> </v>
      </c>
      <c r="L396" s="2" t="str">
        <f t="shared" si="26"/>
        <v xml:space="preserve"> </v>
      </c>
      <c r="M396" s="2" t="str">
        <f t="shared" si="27"/>
        <v xml:space="preserve"> </v>
      </c>
    </row>
    <row r="397" spans="1:13">
      <c r="A397" s="38" t="str">
        <f t="shared" si="25"/>
        <v xml:space="preserve"> </v>
      </c>
      <c r="D397" s="37"/>
      <c r="E397" s="37"/>
      <c r="J397" s="17">
        <f t="shared" si="28"/>
        <v>0</v>
      </c>
      <c r="K397" s="2" t="str">
        <f t="shared" si="29"/>
        <v xml:space="preserve"> </v>
      </c>
      <c r="L397" s="2" t="str">
        <f t="shared" si="26"/>
        <v xml:space="preserve"> </v>
      </c>
      <c r="M397" s="2" t="str">
        <f t="shared" si="27"/>
        <v xml:space="preserve"> </v>
      </c>
    </row>
    <row r="398" spans="1:13">
      <c r="A398" s="38" t="str">
        <f t="shared" si="25"/>
        <v xml:space="preserve"> </v>
      </c>
      <c r="D398" s="37"/>
      <c r="E398" s="37"/>
      <c r="J398" s="17">
        <f t="shared" si="28"/>
        <v>0</v>
      </c>
      <c r="K398" s="2" t="str">
        <f t="shared" si="29"/>
        <v xml:space="preserve"> </v>
      </c>
      <c r="L398" s="2" t="str">
        <f t="shared" si="26"/>
        <v xml:space="preserve"> </v>
      </c>
      <c r="M398" s="2" t="str">
        <f t="shared" si="27"/>
        <v xml:space="preserve"> </v>
      </c>
    </row>
    <row r="399" spans="1:13">
      <c r="A399" s="38" t="str">
        <f t="shared" ref="A399:A462" si="30">IF(COUNTIF(K399:M399,"ERROR")&gt;0,"ERROR"," ")</f>
        <v xml:space="preserve"> </v>
      </c>
      <c r="D399" s="37"/>
      <c r="E399" s="37"/>
      <c r="J399" s="17">
        <f t="shared" si="28"/>
        <v>0</v>
      </c>
      <c r="K399" s="2" t="str">
        <f t="shared" si="29"/>
        <v xml:space="preserve"> </v>
      </c>
      <c r="L399" s="2" t="str">
        <f t="shared" ref="L399:L462" si="31">IF(D399=0," ",IF(COUNTIF(ProfitLoss3,D399)&gt;0," ","ERROR"))</f>
        <v xml:space="preserve"> </v>
      </c>
      <c r="M399" s="2" t="str">
        <f t="shared" ref="M399:M462" si="32">IF(E399=0," ",IF(COUNTIF(BalanceSheet3,E399)&gt;0," ","ERROR"))</f>
        <v xml:space="preserve"> </v>
      </c>
    </row>
    <row r="400" spans="1:13">
      <c r="A400" s="38" t="str">
        <f t="shared" si="30"/>
        <v xml:space="preserve"> </v>
      </c>
      <c r="D400" s="37"/>
      <c r="E400" s="37"/>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c r="A401" s="38" t="str">
        <f t="shared" si="30"/>
        <v xml:space="preserve"> </v>
      </c>
      <c r="D401" s="37"/>
      <c r="E401" s="37"/>
      <c r="J401" s="17">
        <f t="shared" si="33"/>
        <v>0</v>
      </c>
      <c r="K401" s="2" t="str">
        <f t="shared" si="34"/>
        <v xml:space="preserve"> </v>
      </c>
      <c r="L401" s="2" t="str">
        <f t="shared" si="31"/>
        <v xml:space="preserve"> </v>
      </c>
      <c r="M401" s="2" t="str">
        <f t="shared" si="32"/>
        <v xml:space="preserve"> </v>
      </c>
    </row>
    <row r="402" spans="1:13">
      <c r="A402" s="38" t="str">
        <f t="shared" si="30"/>
        <v xml:space="preserve"> </v>
      </c>
      <c r="D402" s="37"/>
      <c r="E402" s="37"/>
      <c r="J402" s="17">
        <f t="shared" si="33"/>
        <v>0</v>
      </c>
      <c r="K402" s="2" t="str">
        <f t="shared" si="34"/>
        <v xml:space="preserve"> </v>
      </c>
      <c r="L402" s="2" t="str">
        <f t="shared" si="31"/>
        <v xml:space="preserve"> </v>
      </c>
      <c r="M402" s="2" t="str">
        <f t="shared" si="32"/>
        <v xml:space="preserve"> </v>
      </c>
    </row>
    <row r="403" spans="1:13">
      <c r="A403" s="38" t="str">
        <f t="shared" si="30"/>
        <v xml:space="preserve"> </v>
      </c>
      <c r="D403" s="37"/>
      <c r="E403" s="37"/>
      <c r="J403" s="17">
        <f t="shared" si="33"/>
        <v>0</v>
      </c>
      <c r="K403" s="2" t="str">
        <f t="shared" si="34"/>
        <v xml:space="preserve"> </v>
      </c>
      <c r="L403" s="2" t="str">
        <f t="shared" si="31"/>
        <v xml:space="preserve"> </v>
      </c>
      <c r="M403" s="2" t="str">
        <f t="shared" si="32"/>
        <v xml:space="preserve"> </v>
      </c>
    </row>
    <row r="404" spans="1:13">
      <c r="A404" s="38" t="str">
        <f t="shared" si="30"/>
        <v xml:space="preserve"> </v>
      </c>
      <c r="D404" s="37"/>
      <c r="E404" s="37"/>
      <c r="J404" s="17">
        <f t="shared" si="33"/>
        <v>0</v>
      </c>
      <c r="K404" s="2" t="str">
        <f t="shared" si="34"/>
        <v xml:space="preserve"> </v>
      </c>
      <c r="L404" s="2" t="str">
        <f t="shared" si="31"/>
        <v xml:space="preserve"> </v>
      </c>
      <c r="M404" s="2" t="str">
        <f t="shared" si="32"/>
        <v xml:space="preserve"> </v>
      </c>
    </row>
    <row r="405" spans="1:13">
      <c r="A405" s="38" t="str">
        <f t="shared" si="30"/>
        <v xml:space="preserve"> </v>
      </c>
      <c r="D405" s="37"/>
      <c r="E405" s="37"/>
      <c r="J405" s="17">
        <f t="shared" si="33"/>
        <v>0</v>
      </c>
      <c r="K405" s="2" t="str">
        <f t="shared" si="34"/>
        <v xml:space="preserve"> </v>
      </c>
      <c r="L405" s="2" t="str">
        <f t="shared" si="31"/>
        <v xml:space="preserve"> </v>
      </c>
      <c r="M405" s="2" t="str">
        <f t="shared" si="32"/>
        <v xml:space="preserve"> </v>
      </c>
    </row>
    <row r="406" spans="1:13">
      <c r="A406" s="38" t="str">
        <f t="shared" si="30"/>
        <v xml:space="preserve"> </v>
      </c>
      <c r="D406" s="37"/>
      <c r="E406" s="37"/>
      <c r="J406" s="17">
        <f t="shared" si="33"/>
        <v>0</v>
      </c>
      <c r="K406" s="2" t="str">
        <f t="shared" si="34"/>
        <v xml:space="preserve"> </v>
      </c>
      <c r="L406" s="2" t="str">
        <f t="shared" si="31"/>
        <v xml:space="preserve"> </v>
      </c>
      <c r="M406" s="2" t="str">
        <f t="shared" si="32"/>
        <v xml:space="preserve"> </v>
      </c>
    </row>
    <row r="407" spans="1:13">
      <c r="A407" s="38" t="str">
        <f t="shared" si="30"/>
        <v xml:space="preserve"> </v>
      </c>
      <c r="D407" s="37"/>
      <c r="E407" s="37"/>
      <c r="J407" s="17">
        <f t="shared" si="33"/>
        <v>0</v>
      </c>
      <c r="K407" s="2" t="str">
        <f t="shared" si="34"/>
        <v xml:space="preserve"> </v>
      </c>
      <c r="L407" s="2" t="str">
        <f t="shared" si="31"/>
        <v xml:space="preserve"> </v>
      </c>
      <c r="M407" s="2" t="str">
        <f t="shared" si="32"/>
        <v xml:space="preserve"> </v>
      </c>
    </row>
    <row r="408" spans="1:13">
      <c r="A408" s="38" t="str">
        <f t="shared" si="30"/>
        <v xml:space="preserve"> </v>
      </c>
      <c r="D408" s="37"/>
      <c r="E408" s="37"/>
      <c r="J408" s="17">
        <f t="shared" si="33"/>
        <v>0</v>
      </c>
      <c r="K408" s="2" t="str">
        <f t="shared" si="34"/>
        <v xml:space="preserve"> </v>
      </c>
      <c r="L408" s="2" t="str">
        <f t="shared" si="31"/>
        <v xml:space="preserve"> </v>
      </c>
      <c r="M408" s="2" t="str">
        <f t="shared" si="32"/>
        <v xml:space="preserve"> </v>
      </c>
    </row>
    <row r="409" spans="1:13">
      <c r="A409" s="38" t="str">
        <f t="shared" si="30"/>
        <v xml:space="preserve"> </v>
      </c>
      <c r="D409" s="37"/>
      <c r="E409" s="37"/>
      <c r="J409" s="17">
        <f t="shared" si="33"/>
        <v>0</v>
      </c>
      <c r="K409" s="2" t="str">
        <f t="shared" si="34"/>
        <v xml:space="preserve"> </v>
      </c>
      <c r="L409" s="2" t="str">
        <f t="shared" si="31"/>
        <v xml:space="preserve"> </v>
      </c>
      <c r="M409" s="2" t="str">
        <f t="shared" si="32"/>
        <v xml:space="preserve"> </v>
      </c>
    </row>
    <row r="410" spans="1:13">
      <c r="A410" s="38" t="str">
        <f t="shared" si="30"/>
        <v xml:space="preserve"> </v>
      </c>
      <c r="D410" s="37"/>
      <c r="E410" s="37"/>
      <c r="J410" s="17">
        <f t="shared" si="33"/>
        <v>0</v>
      </c>
      <c r="K410" s="2" t="str">
        <f t="shared" si="34"/>
        <v xml:space="preserve"> </v>
      </c>
      <c r="L410" s="2" t="str">
        <f t="shared" si="31"/>
        <v xml:space="preserve"> </v>
      </c>
      <c r="M410" s="2" t="str">
        <f t="shared" si="32"/>
        <v xml:space="preserve"> </v>
      </c>
    </row>
    <row r="411" spans="1:13">
      <c r="A411" s="38" t="str">
        <f t="shared" si="30"/>
        <v xml:space="preserve"> </v>
      </c>
      <c r="D411" s="37"/>
      <c r="E411" s="37"/>
      <c r="J411" s="17">
        <f t="shared" si="33"/>
        <v>0</v>
      </c>
      <c r="K411" s="2" t="str">
        <f t="shared" si="34"/>
        <v xml:space="preserve"> </v>
      </c>
      <c r="L411" s="2" t="str">
        <f t="shared" si="31"/>
        <v xml:space="preserve"> </v>
      </c>
      <c r="M411" s="2" t="str">
        <f t="shared" si="32"/>
        <v xml:space="preserve"> </v>
      </c>
    </row>
    <row r="412" spans="1:13">
      <c r="A412" s="38" t="str">
        <f t="shared" si="30"/>
        <v xml:space="preserve"> </v>
      </c>
      <c r="D412" s="37"/>
      <c r="E412" s="37"/>
      <c r="J412" s="17">
        <f t="shared" si="33"/>
        <v>0</v>
      </c>
      <c r="K412" s="2" t="str">
        <f t="shared" si="34"/>
        <v xml:space="preserve"> </v>
      </c>
      <c r="L412" s="2" t="str">
        <f t="shared" si="31"/>
        <v xml:space="preserve"> </v>
      </c>
      <c r="M412" s="2" t="str">
        <f t="shared" si="32"/>
        <v xml:space="preserve"> </v>
      </c>
    </row>
    <row r="413" spans="1:13">
      <c r="A413" s="38" t="str">
        <f t="shared" si="30"/>
        <v xml:space="preserve"> </v>
      </c>
      <c r="D413" s="37"/>
      <c r="E413" s="37"/>
      <c r="J413" s="17">
        <f t="shared" si="33"/>
        <v>0</v>
      </c>
      <c r="K413" s="2" t="str">
        <f t="shared" si="34"/>
        <v xml:space="preserve"> </v>
      </c>
      <c r="L413" s="2" t="str">
        <f t="shared" si="31"/>
        <v xml:space="preserve"> </v>
      </c>
      <c r="M413" s="2" t="str">
        <f t="shared" si="32"/>
        <v xml:space="preserve"> </v>
      </c>
    </row>
    <row r="414" spans="1:13">
      <c r="A414" s="38" t="str">
        <f t="shared" si="30"/>
        <v xml:space="preserve"> </v>
      </c>
      <c r="D414" s="37"/>
      <c r="E414" s="37"/>
      <c r="J414" s="17">
        <f t="shared" si="33"/>
        <v>0</v>
      </c>
      <c r="K414" s="2" t="str">
        <f t="shared" si="34"/>
        <v xml:space="preserve"> </v>
      </c>
      <c r="L414" s="2" t="str">
        <f t="shared" si="31"/>
        <v xml:space="preserve"> </v>
      </c>
      <c r="M414" s="2" t="str">
        <f t="shared" si="32"/>
        <v xml:space="preserve"> </v>
      </c>
    </row>
    <row r="415" spans="1:13">
      <c r="A415" s="38" t="str">
        <f t="shared" si="30"/>
        <v xml:space="preserve"> </v>
      </c>
      <c r="D415" s="37"/>
      <c r="E415" s="37"/>
      <c r="J415" s="17">
        <f t="shared" si="33"/>
        <v>0</v>
      </c>
      <c r="K415" s="2" t="str">
        <f t="shared" si="34"/>
        <v xml:space="preserve"> </v>
      </c>
      <c r="L415" s="2" t="str">
        <f t="shared" si="31"/>
        <v xml:space="preserve"> </v>
      </c>
      <c r="M415" s="2" t="str">
        <f t="shared" si="32"/>
        <v xml:space="preserve"> </v>
      </c>
    </row>
    <row r="416" spans="1:13">
      <c r="A416" s="38" t="str">
        <f t="shared" si="30"/>
        <v xml:space="preserve"> </v>
      </c>
      <c r="D416" s="37"/>
      <c r="E416" s="37"/>
      <c r="J416" s="17">
        <f t="shared" si="33"/>
        <v>0</v>
      </c>
      <c r="K416" s="2" t="str">
        <f t="shared" si="34"/>
        <v xml:space="preserve"> </v>
      </c>
      <c r="L416" s="2" t="str">
        <f t="shared" si="31"/>
        <v xml:space="preserve"> </v>
      </c>
      <c r="M416" s="2" t="str">
        <f t="shared" si="32"/>
        <v xml:space="preserve"> </v>
      </c>
    </row>
    <row r="417" spans="1:13">
      <c r="A417" s="38" t="str">
        <f t="shared" si="30"/>
        <v xml:space="preserve"> </v>
      </c>
      <c r="D417" s="37"/>
      <c r="E417" s="37"/>
      <c r="J417" s="17">
        <f t="shared" si="33"/>
        <v>0</v>
      </c>
      <c r="K417" s="2" t="str">
        <f t="shared" si="34"/>
        <v xml:space="preserve"> </v>
      </c>
      <c r="L417" s="2" t="str">
        <f t="shared" si="31"/>
        <v xml:space="preserve"> </v>
      </c>
      <c r="M417" s="2" t="str">
        <f t="shared" si="32"/>
        <v xml:space="preserve"> </v>
      </c>
    </row>
    <row r="418" spans="1:13">
      <c r="A418" s="38" t="str">
        <f t="shared" si="30"/>
        <v xml:space="preserve"> </v>
      </c>
      <c r="D418" s="37"/>
      <c r="E418" s="37"/>
      <c r="J418" s="17">
        <f t="shared" si="33"/>
        <v>0</v>
      </c>
      <c r="K418" s="2" t="str">
        <f t="shared" si="34"/>
        <v xml:space="preserve"> </v>
      </c>
      <c r="L418" s="2" t="str">
        <f t="shared" si="31"/>
        <v xml:space="preserve"> </v>
      </c>
      <c r="M418" s="2" t="str">
        <f t="shared" si="32"/>
        <v xml:space="preserve"> </v>
      </c>
    </row>
    <row r="419" spans="1:13">
      <c r="A419" s="38" t="str">
        <f t="shared" si="30"/>
        <v xml:space="preserve"> </v>
      </c>
      <c r="D419" s="37"/>
      <c r="E419" s="37"/>
      <c r="J419" s="17">
        <f t="shared" si="33"/>
        <v>0</v>
      </c>
      <c r="K419" s="2" t="str">
        <f t="shared" si="34"/>
        <v xml:space="preserve"> </v>
      </c>
      <c r="L419" s="2" t="str">
        <f t="shared" si="31"/>
        <v xml:space="preserve"> </v>
      </c>
      <c r="M419" s="2" t="str">
        <f t="shared" si="32"/>
        <v xml:space="preserve"> </v>
      </c>
    </row>
    <row r="420" spans="1:13">
      <c r="A420" s="38" t="str">
        <f t="shared" si="30"/>
        <v xml:space="preserve"> </v>
      </c>
      <c r="D420" s="37"/>
      <c r="E420" s="37"/>
      <c r="J420" s="17">
        <f t="shared" si="33"/>
        <v>0</v>
      </c>
      <c r="K420" s="2" t="str">
        <f t="shared" si="34"/>
        <v xml:space="preserve"> </v>
      </c>
      <c r="L420" s="2" t="str">
        <f t="shared" si="31"/>
        <v xml:space="preserve"> </v>
      </c>
      <c r="M420" s="2" t="str">
        <f t="shared" si="32"/>
        <v xml:space="preserve"> </v>
      </c>
    </row>
    <row r="421" spans="1:13">
      <c r="A421" s="38" t="str">
        <f t="shared" si="30"/>
        <v xml:space="preserve"> </v>
      </c>
      <c r="D421" s="37"/>
      <c r="E421" s="37"/>
      <c r="J421" s="17">
        <f t="shared" si="33"/>
        <v>0</v>
      </c>
      <c r="K421" s="2" t="str">
        <f t="shared" si="34"/>
        <v xml:space="preserve"> </v>
      </c>
      <c r="L421" s="2" t="str">
        <f t="shared" si="31"/>
        <v xml:space="preserve"> </v>
      </c>
      <c r="M421" s="2" t="str">
        <f t="shared" si="32"/>
        <v xml:space="preserve"> </v>
      </c>
    </row>
    <row r="422" spans="1:13">
      <c r="A422" s="38" t="str">
        <f t="shared" si="30"/>
        <v xml:space="preserve"> </v>
      </c>
      <c r="D422" s="37"/>
      <c r="E422" s="37"/>
      <c r="J422" s="17">
        <f t="shared" si="33"/>
        <v>0</v>
      </c>
      <c r="K422" s="2" t="str">
        <f t="shared" si="34"/>
        <v xml:space="preserve"> </v>
      </c>
      <c r="L422" s="2" t="str">
        <f t="shared" si="31"/>
        <v xml:space="preserve"> </v>
      </c>
      <c r="M422" s="2" t="str">
        <f t="shared" si="32"/>
        <v xml:space="preserve"> </v>
      </c>
    </row>
    <row r="423" spans="1:13">
      <c r="A423" s="38" t="str">
        <f t="shared" si="30"/>
        <v xml:space="preserve"> </v>
      </c>
      <c r="D423" s="37"/>
      <c r="E423" s="37"/>
      <c r="J423" s="17">
        <f t="shared" si="33"/>
        <v>0</v>
      </c>
      <c r="K423" s="2" t="str">
        <f t="shared" si="34"/>
        <v xml:space="preserve"> </v>
      </c>
      <c r="L423" s="2" t="str">
        <f t="shared" si="31"/>
        <v xml:space="preserve"> </v>
      </c>
      <c r="M423" s="2" t="str">
        <f t="shared" si="32"/>
        <v xml:space="preserve"> </v>
      </c>
    </row>
    <row r="424" spans="1:13">
      <c r="A424" s="38" t="str">
        <f t="shared" si="30"/>
        <v xml:space="preserve"> </v>
      </c>
      <c r="D424" s="37"/>
      <c r="E424" s="37"/>
      <c r="J424" s="17">
        <f t="shared" si="33"/>
        <v>0</v>
      </c>
      <c r="K424" s="2" t="str">
        <f t="shared" si="34"/>
        <v xml:space="preserve"> </v>
      </c>
      <c r="L424" s="2" t="str">
        <f t="shared" si="31"/>
        <v xml:space="preserve"> </v>
      </c>
      <c r="M424" s="2" t="str">
        <f t="shared" si="32"/>
        <v xml:space="preserve"> </v>
      </c>
    </row>
    <row r="425" spans="1:13">
      <c r="A425" s="38" t="str">
        <f t="shared" si="30"/>
        <v xml:space="preserve"> </v>
      </c>
      <c r="D425" s="37"/>
      <c r="E425" s="37"/>
      <c r="J425" s="17">
        <f t="shared" si="33"/>
        <v>0</v>
      </c>
      <c r="K425" s="2" t="str">
        <f t="shared" si="34"/>
        <v xml:space="preserve"> </v>
      </c>
      <c r="L425" s="2" t="str">
        <f t="shared" si="31"/>
        <v xml:space="preserve"> </v>
      </c>
      <c r="M425" s="2" t="str">
        <f t="shared" si="32"/>
        <v xml:space="preserve"> </v>
      </c>
    </row>
    <row r="426" spans="1:13">
      <c r="A426" s="38" t="str">
        <f t="shared" si="30"/>
        <v xml:space="preserve"> </v>
      </c>
      <c r="D426" s="37"/>
      <c r="E426" s="37"/>
      <c r="J426" s="17">
        <f t="shared" si="33"/>
        <v>0</v>
      </c>
      <c r="K426" s="2" t="str">
        <f t="shared" si="34"/>
        <v xml:space="preserve"> </v>
      </c>
      <c r="L426" s="2" t="str">
        <f t="shared" si="31"/>
        <v xml:space="preserve"> </v>
      </c>
      <c r="M426" s="2" t="str">
        <f t="shared" si="32"/>
        <v xml:space="preserve"> </v>
      </c>
    </row>
    <row r="427" spans="1:13">
      <c r="A427" s="38" t="str">
        <f t="shared" si="30"/>
        <v xml:space="preserve"> </v>
      </c>
      <c r="D427" s="37"/>
      <c r="E427" s="37"/>
      <c r="J427" s="17">
        <f t="shared" si="33"/>
        <v>0</v>
      </c>
      <c r="K427" s="2" t="str">
        <f t="shared" si="34"/>
        <v xml:space="preserve"> </v>
      </c>
      <c r="L427" s="2" t="str">
        <f t="shared" si="31"/>
        <v xml:space="preserve"> </v>
      </c>
      <c r="M427" s="2" t="str">
        <f t="shared" si="32"/>
        <v xml:space="preserve"> </v>
      </c>
    </row>
    <row r="428" spans="1:13">
      <c r="A428" s="38" t="str">
        <f t="shared" si="30"/>
        <v xml:space="preserve"> </v>
      </c>
      <c r="D428" s="37"/>
      <c r="E428" s="37"/>
      <c r="J428" s="17">
        <f t="shared" si="33"/>
        <v>0</v>
      </c>
      <c r="K428" s="2" t="str">
        <f t="shared" si="34"/>
        <v xml:space="preserve"> </v>
      </c>
      <c r="L428" s="2" t="str">
        <f t="shared" si="31"/>
        <v xml:space="preserve"> </v>
      </c>
      <c r="M428" s="2" t="str">
        <f t="shared" si="32"/>
        <v xml:space="preserve"> </v>
      </c>
    </row>
    <row r="429" spans="1:13">
      <c r="A429" s="38" t="str">
        <f t="shared" si="30"/>
        <v xml:space="preserve"> </v>
      </c>
      <c r="D429" s="37"/>
      <c r="E429" s="37"/>
      <c r="J429" s="17">
        <f t="shared" si="33"/>
        <v>0</v>
      </c>
      <c r="K429" s="2" t="str">
        <f t="shared" si="34"/>
        <v xml:space="preserve"> </v>
      </c>
      <c r="L429" s="2" t="str">
        <f t="shared" si="31"/>
        <v xml:space="preserve"> </v>
      </c>
      <c r="M429" s="2" t="str">
        <f t="shared" si="32"/>
        <v xml:space="preserve"> </v>
      </c>
    </row>
    <row r="430" spans="1:13">
      <c r="A430" s="38" t="str">
        <f t="shared" si="30"/>
        <v xml:space="preserve"> </v>
      </c>
      <c r="D430" s="37"/>
      <c r="E430" s="37"/>
      <c r="J430" s="17">
        <f t="shared" si="33"/>
        <v>0</v>
      </c>
      <c r="K430" s="2" t="str">
        <f t="shared" si="34"/>
        <v xml:space="preserve"> </v>
      </c>
      <c r="L430" s="2" t="str">
        <f t="shared" si="31"/>
        <v xml:space="preserve"> </v>
      </c>
      <c r="M430" s="2" t="str">
        <f t="shared" si="32"/>
        <v xml:space="preserve"> </v>
      </c>
    </row>
    <row r="431" spans="1:13">
      <c r="A431" s="38" t="str">
        <f t="shared" si="30"/>
        <v xml:space="preserve"> </v>
      </c>
      <c r="D431" s="37"/>
      <c r="E431" s="37"/>
      <c r="J431" s="17">
        <f t="shared" si="33"/>
        <v>0</v>
      </c>
      <c r="K431" s="2" t="str">
        <f t="shared" si="34"/>
        <v xml:space="preserve"> </v>
      </c>
      <c r="L431" s="2" t="str">
        <f t="shared" si="31"/>
        <v xml:space="preserve"> </v>
      </c>
      <c r="M431" s="2" t="str">
        <f t="shared" si="32"/>
        <v xml:space="preserve"> </v>
      </c>
    </row>
    <row r="432" spans="1:13">
      <c r="A432" s="38" t="str">
        <f t="shared" si="30"/>
        <v xml:space="preserve"> </v>
      </c>
      <c r="D432" s="37"/>
      <c r="E432" s="37"/>
      <c r="J432" s="17">
        <f t="shared" si="33"/>
        <v>0</v>
      </c>
      <c r="K432" s="2" t="str">
        <f t="shared" si="34"/>
        <v xml:space="preserve"> </v>
      </c>
      <c r="L432" s="2" t="str">
        <f t="shared" si="31"/>
        <v xml:space="preserve"> </v>
      </c>
      <c r="M432" s="2" t="str">
        <f t="shared" si="32"/>
        <v xml:space="preserve"> </v>
      </c>
    </row>
    <row r="433" spans="1:13">
      <c r="A433" s="38" t="str">
        <f t="shared" si="30"/>
        <v xml:space="preserve"> </v>
      </c>
      <c r="D433" s="37"/>
      <c r="E433" s="37"/>
      <c r="J433" s="17">
        <f t="shared" si="33"/>
        <v>0</v>
      </c>
      <c r="K433" s="2" t="str">
        <f t="shared" si="34"/>
        <v xml:space="preserve"> </v>
      </c>
      <c r="L433" s="2" t="str">
        <f t="shared" si="31"/>
        <v xml:space="preserve"> </v>
      </c>
      <c r="M433" s="2" t="str">
        <f t="shared" si="32"/>
        <v xml:space="preserve"> </v>
      </c>
    </row>
    <row r="434" spans="1:13">
      <c r="A434" s="38" t="str">
        <f t="shared" si="30"/>
        <v xml:space="preserve"> </v>
      </c>
      <c r="D434" s="37"/>
      <c r="E434" s="37"/>
      <c r="J434" s="17">
        <f t="shared" si="33"/>
        <v>0</v>
      </c>
      <c r="K434" s="2" t="str">
        <f t="shared" si="34"/>
        <v xml:space="preserve"> </v>
      </c>
      <c r="L434" s="2" t="str">
        <f t="shared" si="31"/>
        <v xml:space="preserve"> </v>
      </c>
      <c r="M434" s="2" t="str">
        <f t="shared" si="32"/>
        <v xml:space="preserve"> </v>
      </c>
    </row>
    <row r="435" spans="1:13">
      <c r="A435" s="38" t="str">
        <f t="shared" si="30"/>
        <v xml:space="preserve"> </v>
      </c>
      <c r="D435" s="37"/>
      <c r="E435" s="37"/>
      <c r="J435" s="17">
        <f t="shared" si="33"/>
        <v>0</v>
      </c>
      <c r="K435" s="2" t="str">
        <f t="shared" si="34"/>
        <v xml:space="preserve"> </v>
      </c>
      <c r="L435" s="2" t="str">
        <f t="shared" si="31"/>
        <v xml:space="preserve"> </v>
      </c>
      <c r="M435" s="2" t="str">
        <f t="shared" si="32"/>
        <v xml:space="preserve"> </v>
      </c>
    </row>
    <row r="436" spans="1:13">
      <c r="A436" s="38" t="str">
        <f t="shared" si="30"/>
        <v xml:space="preserve"> </v>
      </c>
      <c r="D436" s="37"/>
      <c r="E436" s="37"/>
      <c r="J436" s="17">
        <f t="shared" si="33"/>
        <v>0</v>
      </c>
      <c r="K436" s="2" t="str">
        <f t="shared" si="34"/>
        <v xml:space="preserve"> </v>
      </c>
      <c r="L436" s="2" t="str">
        <f t="shared" si="31"/>
        <v xml:space="preserve"> </v>
      </c>
      <c r="M436" s="2" t="str">
        <f t="shared" si="32"/>
        <v xml:space="preserve"> </v>
      </c>
    </row>
    <row r="437" spans="1:13">
      <c r="A437" s="38" t="str">
        <f t="shared" si="30"/>
        <v xml:space="preserve"> </v>
      </c>
      <c r="D437" s="37"/>
      <c r="E437" s="37"/>
      <c r="J437" s="17">
        <f t="shared" si="33"/>
        <v>0</v>
      </c>
      <c r="K437" s="2" t="str">
        <f t="shared" si="34"/>
        <v xml:space="preserve"> </v>
      </c>
      <c r="L437" s="2" t="str">
        <f t="shared" si="31"/>
        <v xml:space="preserve"> </v>
      </c>
      <c r="M437" s="2" t="str">
        <f t="shared" si="32"/>
        <v xml:space="preserve"> </v>
      </c>
    </row>
    <row r="438" spans="1:13">
      <c r="A438" s="38" t="str">
        <f t="shared" si="30"/>
        <v xml:space="preserve"> </v>
      </c>
      <c r="D438" s="37"/>
      <c r="E438" s="37"/>
      <c r="J438" s="17">
        <f t="shared" si="33"/>
        <v>0</v>
      </c>
      <c r="K438" s="2" t="str">
        <f t="shared" si="34"/>
        <v xml:space="preserve"> </v>
      </c>
      <c r="L438" s="2" t="str">
        <f t="shared" si="31"/>
        <v xml:space="preserve"> </v>
      </c>
      <c r="M438" s="2" t="str">
        <f t="shared" si="32"/>
        <v xml:space="preserve"> </v>
      </c>
    </row>
    <row r="439" spans="1:13">
      <c r="A439" s="38" t="str">
        <f t="shared" si="30"/>
        <v xml:space="preserve"> </v>
      </c>
      <c r="D439" s="37"/>
      <c r="E439" s="37"/>
      <c r="J439" s="17">
        <f t="shared" si="33"/>
        <v>0</v>
      </c>
      <c r="K439" s="2" t="str">
        <f t="shared" si="34"/>
        <v xml:space="preserve"> </v>
      </c>
      <c r="L439" s="2" t="str">
        <f t="shared" si="31"/>
        <v xml:space="preserve"> </v>
      </c>
      <c r="M439" s="2" t="str">
        <f t="shared" si="32"/>
        <v xml:space="preserve"> </v>
      </c>
    </row>
    <row r="440" spans="1:13">
      <c r="A440" s="38" t="str">
        <f t="shared" si="30"/>
        <v xml:space="preserve"> </v>
      </c>
      <c r="D440" s="37"/>
      <c r="E440" s="37"/>
      <c r="J440" s="17">
        <f t="shared" si="33"/>
        <v>0</v>
      </c>
      <c r="K440" s="2" t="str">
        <f t="shared" si="34"/>
        <v xml:space="preserve"> </v>
      </c>
      <c r="L440" s="2" t="str">
        <f t="shared" si="31"/>
        <v xml:space="preserve"> </v>
      </c>
      <c r="M440" s="2" t="str">
        <f t="shared" si="32"/>
        <v xml:space="preserve"> </v>
      </c>
    </row>
    <row r="441" spans="1:13">
      <c r="A441" s="38" t="str">
        <f t="shared" si="30"/>
        <v xml:space="preserve"> </v>
      </c>
      <c r="D441" s="37"/>
      <c r="E441" s="37"/>
      <c r="J441" s="17">
        <f t="shared" si="33"/>
        <v>0</v>
      </c>
      <c r="K441" s="2" t="str">
        <f t="shared" si="34"/>
        <v xml:space="preserve"> </v>
      </c>
      <c r="L441" s="2" t="str">
        <f t="shared" si="31"/>
        <v xml:space="preserve"> </v>
      </c>
      <c r="M441" s="2" t="str">
        <f t="shared" si="32"/>
        <v xml:space="preserve"> </v>
      </c>
    </row>
    <row r="442" spans="1:13">
      <c r="A442" s="38" t="str">
        <f t="shared" si="30"/>
        <v xml:space="preserve"> </v>
      </c>
      <c r="D442" s="37"/>
      <c r="E442" s="37"/>
      <c r="J442" s="17">
        <f t="shared" si="33"/>
        <v>0</v>
      </c>
      <c r="K442" s="2" t="str">
        <f t="shared" si="34"/>
        <v xml:space="preserve"> </v>
      </c>
      <c r="L442" s="2" t="str">
        <f t="shared" si="31"/>
        <v xml:space="preserve"> </v>
      </c>
      <c r="M442" s="2" t="str">
        <f t="shared" si="32"/>
        <v xml:space="preserve"> </v>
      </c>
    </row>
    <row r="443" spans="1:13">
      <c r="A443" s="38" t="str">
        <f t="shared" si="30"/>
        <v xml:space="preserve"> </v>
      </c>
      <c r="D443" s="37"/>
      <c r="E443" s="37"/>
      <c r="J443" s="17">
        <f t="shared" si="33"/>
        <v>0</v>
      </c>
      <c r="K443" s="2" t="str">
        <f t="shared" si="34"/>
        <v xml:space="preserve"> </v>
      </c>
      <c r="L443" s="2" t="str">
        <f t="shared" si="31"/>
        <v xml:space="preserve"> </v>
      </c>
      <c r="M443" s="2" t="str">
        <f t="shared" si="32"/>
        <v xml:space="preserve"> </v>
      </c>
    </row>
    <row r="444" spans="1:13">
      <c r="A444" s="38" t="str">
        <f t="shared" si="30"/>
        <v xml:space="preserve"> </v>
      </c>
      <c r="D444" s="37"/>
      <c r="E444" s="37"/>
      <c r="J444" s="17">
        <f t="shared" si="33"/>
        <v>0</v>
      </c>
      <c r="K444" s="2" t="str">
        <f t="shared" si="34"/>
        <v xml:space="preserve"> </v>
      </c>
      <c r="L444" s="2" t="str">
        <f t="shared" si="31"/>
        <v xml:space="preserve"> </v>
      </c>
      <c r="M444" s="2" t="str">
        <f t="shared" si="32"/>
        <v xml:space="preserve"> </v>
      </c>
    </row>
    <row r="445" spans="1:13">
      <c r="A445" s="38" t="str">
        <f t="shared" si="30"/>
        <v xml:space="preserve"> </v>
      </c>
      <c r="D445" s="37"/>
      <c r="E445" s="37"/>
      <c r="J445" s="17">
        <f t="shared" si="33"/>
        <v>0</v>
      </c>
      <c r="K445" s="2" t="str">
        <f t="shared" si="34"/>
        <v xml:space="preserve"> </v>
      </c>
      <c r="L445" s="2" t="str">
        <f t="shared" si="31"/>
        <v xml:space="preserve"> </v>
      </c>
      <c r="M445" s="2" t="str">
        <f t="shared" si="32"/>
        <v xml:space="preserve"> </v>
      </c>
    </row>
    <row r="446" spans="1:13">
      <c r="A446" s="38" t="str">
        <f t="shared" si="30"/>
        <v xml:space="preserve"> </v>
      </c>
      <c r="D446" s="37"/>
      <c r="E446" s="37"/>
      <c r="J446" s="17">
        <f t="shared" si="33"/>
        <v>0</v>
      </c>
      <c r="K446" s="2" t="str">
        <f t="shared" si="34"/>
        <v xml:space="preserve"> </v>
      </c>
      <c r="L446" s="2" t="str">
        <f t="shared" si="31"/>
        <v xml:space="preserve"> </v>
      </c>
      <c r="M446" s="2" t="str">
        <f t="shared" si="32"/>
        <v xml:space="preserve"> </v>
      </c>
    </row>
    <row r="447" spans="1:13">
      <c r="A447" s="38" t="str">
        <f t="shared" si="30"/>
        <v xml:space="preserve"> </v>
      </c>
      <c r="D447" s="37"/>
      <c r="E447" s="37"/>
      <c r="J447" s="17">
        <f t="shared" si="33"/>
        <v>0</v>
      </c>
      <c r="K447" s="2" t="str">
        <f t="shared" si="34"/>
        <v xml:space="preserve"> </v>
      </c>
      <c r="L447" s="2" t="str">
        <f t="shared" si="31"/>
        <v xml:space="preserve"> </v>
      </c>
      <c r="M447" s="2" t="str">
        <f t="shared" si="32"/>
        <v xml:space="preserve"> </v>
      </c>
    </row>
    <row r="448" spans="1:13">
      <c r="A448" s="38" t="str">
        <f t="shared" si="30"/>
        <v xml:space="preserve"> </v>
      </c>
      <c r="D448" s="37"/>
      <c r="E448" s="37"/>
      <c r="J448" s="17">
        <f t="shared" si="33"/>
        <v>0</v>
      </c>
      <c r="K448" s="2" t="str">
        <f t="shared" si="34"/>
        <v xml:space="preserve"> </v>
      </c>
      <c r="L448" s="2" t="str">
        <f t="shared" si="31"/>
        <v xml:space="preserve"> </v>
      </c>
      <c r="M448" s="2" t="str">
        <f t="shared" si="32"/>
        <v xml:space="preserve"> </v>
      </c>
    </row>
    <row r="449" spans="1:13">
      <c r="A449" s="38" t="str">
        <f t="shared" si="30"/>
        <v xml:space="preserve"> </v>
      </c>
      <c r="D449" s="37"/>
      <c r="E449" s="37"/>
      <c r="J449" s="17">
        <f t="shared" si="33"/>
        <v>0</v>
      </c>
      <c r="K449" s="2" t="str">
        <f t="shared" si="34"/>
        <v xml:space="preserve"> </v>
      </c>
      <c r="L449" s="2" t="str">
        <f t="shared" si="31"/>
        <v xml:space="preserve"> </v>
      </c>
      <c r="M449" s="2" t="str">
        <f t="shared" si="32"/>
        <v xml:space="preserve"> </v>
      </c>
    </row>
    <row r="450" spans="1:13">
      <c r="A450" s="38" t="str">
        <f t="shared" si="30"/>
        <v xml:space="preserve"> </v>
      </c>
      <c r="D450" s="37"/>
      <c r="E450" s="37"/>
      <c r="J450" s="17">
        <f t="shared" si="33"/>
        <v>0</v>
      </c>
      <c r="K450" s="2" t="str">
        <f t="shared" si="34"/>
        <v xml:space="preserve"> </v>
      </c>
      <c r="L450" s="2" t="str">
        <f t="shared" si="31"/>
        <v xml:space="preserve"> </v>
      </c>
      <c r="M450" s="2" t="str">
        <f t="shared" si="32"/>
        <v xml:space="preserve"> </v>
      </c>
    </row>
    <row r="451" spans="1:13">
      <c r="A451" s="38" t="str">
        <f t="shared" si="30"/>
        <v xml:space="preserve"> </v>
      </c>
      <c r="D451" s="37"/>
      <c r="E451" s="37"/>
      <c r="J451" s="17">
        <f t="shared" si="33"/>
        <v>0</v>
      </c>
      <c r="K451" s="2" t="str">
        <f t="shared" si="34"/>
        <v xml:space="preserve"> </v>
      </c>
      <c r="L451" s="2" t="str">
        <f t="shared" si="31"/>
        <v xml:space="preserve"> </v>
      </c>
      <c r="M451" s="2" t="str">
        <f t="shared" si="32"/>
        <v xml:space="preserve"> </v>
      </c>
    </row>
    <row r="452" spans="1:13">
      <c r="A452" s="38" t="str">
        <f t="shared" si="30"/>
        <v xml:space="preserve"> </v>
      </c>
      <c r="D452" s="37"/>
      <c r="E452" s="37"/>
      <c r="J452" s="17">
        <f t="shared" si="33"/>
        <v>0</v>
      </c>
      <c r="K452" s="2" t="str">
        <f t="shared" si="34"/>
        <v xml:space="preserve"> </v>
      </c>
      <c r="L452" s="2" t="str">
        <f t="shared" si="31"/>
        <v xml:space="preserve"> </v>
      </c>
      <c r="M452" s="2" t="str">
        <f t="shared" si="32"/>
        <v xml:space="preserve"> </v>
      </c>
    </row>
    <row r="453" spans="1:13">
      <c r="A453" s="38" t="str">
        <f t="shared" si="30"/>
        <v xml:space="preserve"> </v>
      </c>
      <c r="D453" s="37"/>
      <c r="E453" s="37"/>
      <c r="J453" s="17">
        <f t="shared" si="33"/>
        <v>0</v>
      </c>
      <c r="K453" s="2" t="str">
        <f t="shared" si="34"/>
        <v xml:space="preserve"> </v>
      </c>
      <c r="L453" s="2" t="str">
        <f t="shared" si="31"/>
        <v xml:space="preserve"> </v>
      </c>
      <c r="M453" s="2" t="str">
        <f t="shared" si="32"/>
        <v xml:space="preserve"> </v>
      </c>
    </row>
    <row r="454" spans="1:13">
      <c r="A454" s="38" t="str">
        <f t="shared" si="30"/>
        <v xml:space="preserve"> </v>
      </c>
      <c r="D454" s="37"/>
      <c r="E454" s="37"/>
      <c r="J454" s="17">
        <f t="shared" si="33"/>
        <v>0</v>
      </c>
      <c r="K454" s="2" t="str">
        <f t="shared" si="34"/>
        <v xml:space="preserve"> </v>
      </c>
      <c r="L454" s="2" t="str">
        <f t="shared" si="31"/>
        <v xml:space="preserve"> </v>
      </c>
      <c r="M454" s="2" t="str">
        <f t="shared" si="32"/>
        <v xml:space="preserve"> </v>
      </c>
    </row>
    <row r="455" spans="1:13">
      <c r="A455" s="38" t="str">
        <f t="shared" si="30"/>
        <v xml:space="preserve"> </v>
      </c>
      <c r="D455" s="37"/>
      <c r="E455" s="37"/>
      <c r="J455" s="17">
        <f t="shared" si="33"/>
        <v>0</v>
      </c>
      <c r="K455" s="2" t="str">
        <f t="shared" si="34"/>
        <v xml:space="preserve"> </v>
      </c>
      <c r="L455" s="2" t="str">
        <f t="shared" si="31"/>
        <v xml:space="preserve"> </v>
      </c>
      <c r="M455" s="2" t="str">
        <f t="shared" si="32"/>
        <v xml:space="preserve"> </v>
      </c>
    </row>
    <row r="456" spans="1:13">
      <c r="A456" s="38" t="str">
        <f t="shared" si="30"/>
        <v xml:space="preserve"> </v>
      </c>
      <c r="D456" s="37"/>
      <c r="E456" s="37"/>
      <c r="J456" s="17">
        <f t="shared" si="33"/>
        <v>0</v>
      </c>
      <c r="K456" s="2" t="str">
        <f t="shared" si="34"/>
        <v xml:space="preserve"> </v>
      </c>
      <c r="L456" s="2" t="str">
        <f t="shared" si="31"/>
        <v xml:space="preserve"> </v>
      </c>
      <c r="M456" s="2" t="str">
        <f t="shared" si="32"/>
        <v xml:space="preserve"> </v>
      </c>
    </row>
    <row r="457" spans="1:13">
      <c r="A457" s="38" t="str">
        <f t="shared" si="30"/>
        <v xml:space="preserve"> </v>
      </c>
      <c r="D457" s="37"/>
      <c r="E457" s="37"/>
      <c r="J457" s="17">
        <f t="shared" si="33"/>
        <v>0</v>
      </c>
      <c r="K457" s="2" t="str">
        <f t="shared" si="34"/>
        <v xml:space="preserve"> </v>
      </c>
      <c r="L457" s="2" t="str">
        <f t="shared" si="31"/>
        <v xml:space="preserve"> </v>
      </c>
      <c r="M457" s="2" t="str">
        <f t="shared" si="32"/>
        <v xml:space="preserve"> </v>
      </c>
    </row>
    <row r="458" spans="1:13">
      <c r="A458" s="38" t="str">
        <f t="shared" si="30"/>
        <v xml:space="preserve"> </v>
      </c>
      <c r="D458" s="37"/>
      <c r="E458" s="37"/>
      <c r="J458" s="17">
        <f t="shared" si="33"/>
        <v>0</v>
      </c>
      <c r="K458" s="2" t="str">
        <f t="shared" si="34"/>
        <v xml:space="preserve"> </v>
      </c>
      <c r="L458" s="2" t="str">
        <f t="shared" si="31"/>
        <v xml:space="preserve"> </v>
      </c>
      <c r="M458" s="2" t="str">
        <f t="shared" si="32"/>
        <v xml:space="preserve"> </v>
      </c>
    </row>
    <row r="459" spans="1:13">
      <c r="A459" s="38" t="str">
        <f t="shared" si="30"/>
        <v xml:space="preserve"> </v>
      </c>
      <c r="D459" s="37"/>
      <c r="E459" s="37"/>
      <c r="J459" s="17">
        <f t="shared" si="33"/>
        <v>0</v>
      </c>
      <c r="K459" s="2" t="str">
        <f t="shared" si="34"/>
        <v xml:space="preserve"> </v>
      </c>
      <c r="L459" s="2" t="str">
        <f t="shared" si="31"/>
        <v xml:space="preserve"> </v>
      </c>
      <c r="M459" s="2" t="str">
        <f t="shared" si="32"/>
        <v xml:space="preserve"> </v>
      </c>
    </row>
    <row r="460" spans="1:13">
      <c r="A460" s="38" t="str">
        <f t="shared" si="30"/>
        <v xml:space="preserve"> </v>
      </c>
      <c r="D460" s="37"/>
      <c r="E460" s="37"/>
      <c r="J460" s="17">
        <f t="shared" si="33"/>
        <v>0</v>
      </c>
      <c r="K460" s="2" t="str">
        <f t="shared" si="34"/>
        <v xml:space="preserve"> </v>
      </c>
      <c r="L460" s="2" t="str">
        <f t="shared" si="31"/>
        <v xml:space="preserve"> </v>
      </c>
      <c r="M460" s="2" t="str">
        <f t="shared" si="32"/>
        <v xml:space="preserve"> </v>
      </c>
    </row>
    <row r="461" spans="1:13">
      <c r="A461" s="38" t="str">
        <f t="shared" si="30"/>
        <v xml:space="preserve"> </v>
      </c>
      <c r="D461" s="37"/>
      <c r="E461" s="37"/>
      <c r="J461" s="17">
        <f t="shared" si="33"/>
        <v>0</v>
      </c>
      <c r="K461" s="2" t="str">
        <f t="shared" si="34"/>
        <v xml:space="preserve"> </v>
      </c>
      <c r="L461" s="2" t="str">
        <f t="shared" si="31"/>
        <v xml:space="preserve"> </v>
      </c>
      <c r="M461" s="2" t="str">
        <f t="shared" si="32"/>
        <v xml:space="preserve"> </v>
      </c>
    </row>
    <row r="462" spans="1:13">
      <c r="A462" s="38" t="str">
        <f t="shared" si="30"/>
        <v xml:space="preserve"> </v>
      </c>
      <c r="D462" s="37"/>
      <c r="E462" s="37"/>
      <c r="J462" s="17">
        <f t="shared" si="33"/>
        <v>0</v>
      </c>
      <c r="K462" s="2" t="str">
        <f t="shared" si="34"/>
        <v xml:space="preserve"> </v>
      </c>
      <c r="L462" s="2" t="str">
        <f t="shared" si="31"/>
        <v xml:space="preserve"> </v>
      </c>
      <c r="M462" s="2" t="str">
        <f t="shared" si="32"/>
        <v xml:space="preserve"> </v>
      </c>
    </row>
    <row r="463" spans="1:13">
      <c r="A463" s="38" t="str">
        <f t="shared" ref="A463:A482" si="35">IF(COUNTIF(K463:M463,"ERROR")&gt;0,"ERROR"," ")</f>
        <v xml:space="preserve"> </v>
      </c>
      <c r="D463" s="37"/>
      <c r="E463" s="37"/>
      <c r="J463" s="17">
        <f t="shared" si="33"/>
        <v>0</v>
      </c>
      <c r="K463" s="2" t="str">
        <f t="shared" si="34"/>
        <v xml:space="preserve"> </v>
      </c>
      <c r="L463" s="2" t="str">
        <f t="shared" ref="L463:L482" si="36">IF(D463=0," ",IF(COUNTIF(ProfitLoss3,D463)&gt;0," ","ERROR"))</f>
        <v xml:space="preserve"> </v>
      </c>
      <c r="M463" s="2" t="str">
        <f t="shared" ref="M463:M482" si="37">IF(E463=0," ",IF(COUNTIF(BalanceSheet3,E463)&gt;0," ","ERROR"))</f>
        <v xml:space="preserve"> </v>
      </c>
    </row>
    <row r="464" spans="1:13">
      <c r="A464" s="38" t="str">
        <f t="shared" si="35"/>
        <v xml:space="preserve"> </v>
      </c>
      <c r="D464" s="37"/>
      <c r="E464" s="37"/>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c r="A465" s="38" t="str">
        <f t="shared" si="35"/>
        <v xml:space="preserve"> </v>
      </c>
      <c r="D465" s="37"/>
      <c r="E465" s="37"/>
      <c r="J465" s="17">
        <f t="shared" si="38"/>
        <v>0</v>
      </c>
      <c r="K465" s="2" t="str">
        <f t="shared" si="39"/>
        <v xml:space="preserve"> </v>
      </c>
      <c r="L465" s="2" t="str">
        <f t="shared" si="36"/>
        <v xml:space="preserve"> </v>
      </c>
      <c r="M465" s="2" t="str">
        <f t="shared" si="37"/>
        <v xml:space="preserve"> </v>
      </c>
    </row>
    <row r="466" spans="1:13">
      <c r="A466" s="38" t="str">
        <f t="shared" si="35"/>
        <v xml:space="preserve"> </v>
      </c>
      <c r="D466" s="37"/>
      <c r="E466" s="37"/>
      <c r="J466" s="17">
        <f t="shared" si="38"/>
        <v>0</v>
      </c>
      <c r="K466" s="2" t="str">
        <f t="shared" si="39"/>
        <v xml:space="preserve"> </v>
      </c>
      <c r="L466" s="2" t="str">
        <f t="shared" si="36"/>
        <v xml:space="preserve"> </v>
      </c>
      <c r="M466" s="2" t="str">
        <f t="shared" si="37"/>
        <v xml:space="preserve"> </v>
      </c>
    </row>
    <row r="467" spans="1:13">
      <c r="A467" s="38" t="str">
        <f t="shared" si="35"/>
        <v xml:space="preserve"> </v>
      </c>
      <c r="D467" s="37"/>
      <c r="E467" s="37"/>
      <c r="J467" s="17">
        <f t="shared" si="38"/>
        <v>0</v>
      </c>
      <c r="K467" s="2" t="str">
        <f t="shared" si="39"/>
        <v xml:space="preserve"> </v>
      </c>
      <c r="L467" s="2" t="str">
        <f t="shared" si="36"/>
        <v xml:space="preserve"> </v>
      </c>
      <c r="M467" s="2" t="str">
        <f t="shared" si="37"/>
        <v xml:space="preserve"> </v>
      </c>
    </row>
    <row r="468" spans="1:13">
      <c r="A468" s="38" t="str">
        <f t="shared" si="35"/>
        <v xml:space="preserve"> </v>
      </c>
      <c r="D468" s="37"/>
      <c r="E468" s="37"/>
      <c r="J468" s="17">
        <f t="shared" si="38"/>
        <v>0</v>
      </c>
      <c r="K468" s="2" t="str">
        <f t="shared" si="39"/>
        <v xml:space="preserve"> </v>
      </c>
      <c r="L468" s="2" t="str">
        <f t="shared" si="36"/>
        <v xml:space="preserve"> </v>
      </c>
      <c r="M468" s="2" t="str">
        <f t="shared" si="37"/>
        <v xml:space="preserve"> </v>
      </c>
    </row>
    <row r="469" spans="1:13">
      <c r="A469" s="38" t="str">
        <f t="shared" si="35"/>
        <v xml:space="preserve"> </v>
      </c>
      <c r="D469" s="37"/>
      <c r="E469" s="37"/>
      <c r="J469" s="17">
        <f t="shared" si="38"/>
        <v>0</v>
      </c>
      <c r="K469" s="2" t="str">
        <f t="shared" si="39"/>
        <v xml:space="preserve"> </v>
      </c>
      <c r="L469" s="2" t="str">
        <f t="shared" si="36"/>
        <v xml:space="preserve"> </v>
      </c>
      <c r="M469" s="2" t="str">
        <f t="shared" si="37"/>
        <v xml:space="preserve"> </v>
      </c>
    </row>
    <row r="470" spans="1:13">
      <c r="A470" s="38" t="str">
        <f t="shared" si="35"/>
        <v xml:space="preserve"> </v>
      </c>
      <c r="D470" s="37"/>
      <c r="E470" s="37"/>
      <c r="J470" s="17">
        <f t="shared" si="38"/>
        <v>0</v>
      </c>
      <c r="K470" s="2" t="str">
        <f t="shared" si="39"/>
        <v xml:space="preserve"> </v>
      </c>
      <c r="L470" s="2" t="str">
        <f t="shared" si="36"/>
        <v xml:space="preserve"> </v>
      </c>
      <c r="M470" s="2" t="str">
        <f t="shared" si="37"/>
        <v xml:space="preserve"> </v>
      </c>
    </row>
    <row r="471" spans="1:13">
      <c r="A471" s="38" t="str">
        <f t="shared" si="35"/>
        <v xml:space="preserve"> </v>
      </c>
      <c r="D471" s="37"/>
      <c r="E471" s="37"/>
      <c r="J471" s="17">
        <f t="shared" si="38"/>
        <v>0</v>
      </c>
      <c r="K471" s="2" t="str">
        <f t="shared" si="39"/>
        <v xml:space="preserve"> </v>
      </c>
      <c r="L471" s="2" t="str">
        <f t="shared" si="36"/>
        <v xml:space="preserve"> </v>
      </c>
      <c r="M471" s="2" t="str">
        <f t="shared" si="37"/>
        <v xml:space="preserve"> </v>
      </c>
    </row>
    <row r="472" spans="1:13">
      <c r="A472" s="38" t="str">
        <f t="shared" si="35"/>
        <v xml:space="preserve"> </v>
      </c>
      <c r="D472" s="37"/>
      <c r="E472" s="37"/>
      <c r="J472" s="17">
        <f t="shared" si="38"/>
        <v>0</v>
      </c>
      <c r="K472" s="2" t="str">
        <f t="shared" si="39"/>
        <v xml:space="preserve"> </v>
      </c>
      <c r="L472" s="2" t="str">
        <f t="shared" si="36"/>
        <v xml:space="preserve"> </v>
      </c>
      <c r="M472" s="2" t="str">
        <f t="shared" si="37"/>
        <v xml:space="preserve"> </v>
      </c>
    </row>
    <row r="473" spans="1:13">
      <c r="A473" s="38" t="str">
        <f t="shared" si="35"/>
        <v xml:space="preserve"> </v>
      </c>
      <c r="D473" s="37"/>
      <c r="E473" s="37"/>
      <c r="J473" s="17">
        <f t="shared" si="38"/>
        <v>0</v>
      </c>
      <c r="K473" s="2" t="str">
        <f t="shared" si="39"/>
        <v xml:space="preserve"> </v>
      </c>
      <c r="L473" s="2" t="str">
        <f t="shared" si="36"/>
        <v xml:space="preserve"> </v>
      </c>
      <c r="M473" s="2" t="str">
        <f t="shared" si="37"/>
        <v xml:space="preserve"> </v>
      </c>
    </row>
    <row r="474" spans="1:13">
      <c r="A474" s="38" t="str">
        <f t="shared" si="35"/>
        <v xml:space="preserve"> </v>
      </c>
      <c r="D474" s="37"/>
      <c r="E474" s="37"/>
      <c r="J474" s="17">
        <f t="shared" si="38"/>
        <v>0</v>
      </c>
      <c r="K474" s="2" t="str">
        <f t="shared" si="39"/>
        <v xml:space="preserve"> </v>
      </c>
      <c r="L474" s="2" t="str">
        <f t="shared" si="36"/>
        <v xml:space="preserve"> </v>
      </c>
      <c r="M474" s="2" t="str">
        <f t="shared" si="37"/>
        <v xml:space="preserve"> </v>
      </c>
    </row>
    <row r="475" spans="1:13">
      <c r="A475" s="38" t="str">
        <f t="shared" si="35"/>
        <v xml:space="preserve"> </v>
      </c>
      <c r="D475" s="37"/>
      <c r="E475" s="37"/>
      <c r="J475" s="17">
        <f t="shared" si="38"/>
        <v>0</v>
      </c>
      <c r="K475" s="2" t="str">
        <f t="shared" si="39"/>
        <v xml:space="preserve"> </v>
      </c>
      <c r="L475" s="2" t="str">
        <f t="shared" si="36"/>
        <v xml:space="preserve"> </v>
      </c>
      <c r="M475" s="2" t="str">
        <f t="shared" si="37"/>
        <v xml:space="preserve"> </v>
      </c>
    </row>
    <row r="476" spans="1:13">
      <c r="A476" s="38" t="str">
        <f t="shared" si="35"/>
        <v xml:space="preserve"> </v>
      </c>
      <c r="D476" s="37"/>
      <c r="E476" s="37"/>
      <c r="J476" s="17">
        <f t="shared" si="38"/>
        <v>0</v>
      </c>
      <c r="K476" s="2" t="str">
        <f t="shared" si="39"/>
        <v xml:space="preserve"> </v>
      </c>
      <c r="L476" s="2" t="str">
        <f t="shared" si="36"/>
        <v xml:space="preserve"> </v>
      </c>
      <c r="M476" s="2" t="str">
        <f t="shared" si="37"/>
        <v xml:space="preserve"> </v>
      </c>
    </row>
    <row r="477" spans="1:13">
      <c r="A477" s="38" t="str">
        <f t="shared" si="35"/>
        <v xml:space="preserve"> </v>
      </c>
      <c r="D477" s="37"/>
      <c r="E477" s="37"/>
      <c r="J477" s="17">
        <f t="shared" si="38"/>
        <v>0</v>
      </c>
      <c r="K477" s="2" t="str">
        <f t="shared" si="39"/>
        <v xml:space="preserve"> </v>
      </c>
      <c r="L477" s="2" t="str">
        <f t="shared" si="36"/>
        <v xml:space="preserve"> </v>
      </c>
      <c r="M477" s="2" t="str">
        <f t="shared" si="37"/>
        <v xml:space="preserve"> </v>
      </c>
    </row>
    <row r="478" spans="1:13">
      <c r="A478" s="38" t="str">
        <f t="shared" si="35"/>
        <v xml:space="preserve"> </v>
      </c>
      <c r="D478" s="37"/>
      <c r="E478" s="37"/>
      <c r="J478" s="17">
        <f t="shared" si="38"/>
        <v>0</v>
      </c>
      <c r="K478" s="2" t="str">
        <f t="shared" si="39"/>
        <v xml:space="preserve"> </v>
      </c>
      <c r="L478" s="2" t="str">
        <f t="shared" si="36"/>
        <v xml:space="preserve"> </v>
      </c>
      <c r="M478" s="2" t="str">
        <f t="shared" si="37"/>
        <v xml:space="preserve"> </v>
      </c>
    </row>
    <row r="479" spans="1:13">
      <c r="A479" s="38" t="str">
        <f t="shared" si="35"/>
        <v xml:space="preserve"> </v>
      </c>
      <c r="D479" s="37"/>
      <c r="E479" s="37"/>
      <c r="J479" s="17">
        <f t="shared" si="38"/>
        <v>0</v>
      </c>
      <c r="K479" s="2" t="str">
        <f t="shared" si="39"/>
        <v xml:space="preserve"> </v>
      </c>
      <c r="L479" s="2" t="str">
        <f t="shared" si="36"/>
        <v xml:space="preserve"> </v>
      </c>
      <c r="M479" s="2" t="str">
        <f t="shared" si="37"/>
        <v xml:space="preserve"> </v>
      </c>
    </row>
    <row r="480" spans="1:13">
      <c r="A480" s="38" t="str">
        <f t="shared" si="35"/>
        <v xml:space="preserve"> </v>
      </c>
      <c r="D480" s="37"/>
      <c r="E480" s="37"/>
      <c r="J480" s="17">
        <f t="shared" si="38"/>
        <v>0</v>
      </c>
      <c r="K480" s="2" t="str">
        <f t="shared" si="39"/>
        <v xml:space="preserve"> </v>
      </c>
      <c r="L480" s="2" t="str">
        <f t="shared" si="36"/>
        <v xml:space="preserve"> </v>
      </c>
      <c r="M480" s="2" t="str">
        <f t="shared" si="37"/>
        <v xml:space="preserve"> </v>
      </c>
    </row>
    <row r="481" spans="1:13">
      <c r="A481" s="38" t="str">
        <f t="shared" si="35"/>
        <v xml:space="preserve"> </v>
      </c>
      <c r="D481" s="37"/>
      <c r="E481" s="37"/>
      <c r="J481" s="17">
        <f t="shared" si="38"/>
        <v>0</v>
      </c>
      <c r="K481" s="2" t="str">
        <f t="shared" si="39"/>
        <v xml:space="preserve"> </v>
      </c>
      <c r="L481" s="2" t="str">
        <f t="shared" si="36"/>
        <v xml:space="preserve"> </v>
      </c>
      <c r="M481" s="2" t="str">
        <f t="shared" si="37"/>
        <v xml:space="preserve"> </v>
      </c>
    </row>
    <row r="482" spans="1:13">
      <c r="A482" s="38" t="str">
        <f t="shared" si="35"/>
        <v xml:space="preserve"> </v>
      </c>
      <c r="D482" s="37"/>
      <c r="E482" s="37"/>
      <c r="J482" s="17">
        <f t="shared" si="38"/>
        <v>0</v>
      </c>
      <c r="K482" s="2" t="str">
        <f t="shared" si="39"/>
        <v xml:space="preserve"> </v>
      </c>
      <c r="L482" s="2" t="str">
        <f t="shared" si="36"/>
        <v xml:space="preserve"> </v>
      </c>
      <c r="M482" s="2" t="str">
        <f t="shared" si="37"/>
        <v xml:space="preserve"> </v>
      </c>
    </row>
    <row r="483" spans="1:13">
      <c r="A483" s="38"/>
    </row>
    <row r="484" spans="1:13" ht="16.5" thickBot="1">
      <c r="A484" s="38"/>
      <c r="F484" s="18">
        <f>SUM(F14:F483)</f>
        <v>0</v>
      </c>
      <c r="G484" s="18">
        <f>SUM(G14:G483)</f>
        <v>0</v>
      </c>
      <c r="H484" s="18">
        <f>SUM(H14:H483)</f>
        <v>0</v>
      </c>
      <c r="I484" s="18">
        <f>SUM(I14:I483)</f>
        <v>0</v>
      </c>
    </row>
    <row r="485" spans="1:13" ht="16.5" thickTop="1">
      <c r="A485" s="38"/>
    </row>
    <row r="486" spans="1:13">
      <c r="A486" s="38"/>
      <c r="C486" s="2" t="s">
        <v>268</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D913EFBA-5E9C-4892-9088-017450859EE6}">
      <formula1>ProfitLoss3</formula1>
    </dataValidation>
    <dataValidation type="list" showInputMessage="1" showErrorMessage="1" sqref="E15:E482" xr:uid="{155D97F6-0FC9-48A1-9CBF-07C0586A28D4}">
      <formula1>BalanceSheet3</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0466-4F88-4834-8C9B-3410FFCA8EE2}">
  <dimension ref="A1:R339"/>
  <sheetViews>
    <sheetView zoomScale="89" zoomScaleNormal="89" workbookViewId="0">
      <pane ySplit="3" topLeftCell="A4" activePane="bottomLeft" state="frozen"/>
      <selection pane="bottomLeft" activeCell="C1" sqref="C1"/>
    </sheetView>
  </sheetViews>
  <sheetFormatPr defaultRowHeight="12.75"/>
  <cols>
    <col min="1" max="1" width="17.7109375" style="14" customWidth="1"/>
    <col min="3" max="3" width="46.42578125" style="15" bestFit="1" customWidth="1"/>
    <col min="4" max="5" width="15.42578125" style="16" bestFit="1" customWidth="1"/>
    <col min="6" max="6" width="15.42578125" style="16" customWidth="1"/>
    <col min="7" max="7" width="13.7109375" style="16" customWidth="1"/>
    <col min="8" max="8" width="15.85546875" style="16" bestFit="1" customWidth="1"/>
    <col min="9" max="9" width="16" style="74" customWidth="1"/>
    <col min="10" max="10" width="3.85546875" style="74" customWidth="1"/>
    <col min="11" max="11" width="16.140625" bestFit="1" customWidth="1"/>
    <col min="12" max="12" width="4.140625" customWidth="1"/>
    <col min="13" max="13" width="8.85546875" customWidth="1"/>
    <col min="14" max="14" width="15.85546875" style="45" bestFit="1" customWidth="1"/>
    <col min="15" max="15" width="14.28515625" bestFit="1" customWidth="1"/>
    <col min="16" max="17" width="13.140625" bestFit="1" customWidth="1"/>
    <col min="18" max="18" width="13.85546875" bestFit="1" customWidth="1"/>
  </cols>
  <sheetData>
    <row r="1" spans="1:18">
      <c r="A1" s="344"/>
      <c r="B1" s="345"/>
      <c r="C1" s="360">
        <f>Criteria!E16</f>
        <v>0</v>
      </c>
      <c r="D1" s="361"/>
      <c r="E1" s="361"/>
      <c r="F1" s="346"/>
      <c r="G1" s="347" t="s">
        <v>154</v>
      </c>
      <c r="H1" s="347"/>
      <c r="I1" s="348">
        <f>Criteria!E20</f>
        <v>2026</v>
      </c>
      <c r="J1" s="348"/>
      <c r="K1" s="348">
        <f>Criteria!E25</f>
        <v>2025</v>
      </c>
      <c r="L1" s="345"/>
      <c r="M1" s="345"/>
      <c r="N1" s="329" t="s">
        <v>315</v>
      </c>
      <c r="O1" s="65"/>
      <c r="P1" s="65"/>
    </row>
    <row r="2" spans="1:18">
      <c r="A2" s="349" t="s">
        <v>907</v>
      </c>
      <c r="B2" s="345"/>
      <c r="C2" s="345"/>
      <c r="D2" s="566">
        <f>D311-E311</f>
        <v>0</v>
      </c>
      <c r="E2" s="566"/>
      <c r="F2" s="351" t="s">
        <v>411</v>
      </c>
      <c r="G2" s="346">
        <f>G311</f>
        <v>0</v>
      </c>
      <c r="H2" s="346">
        <f>D2-E2</f>
        <v>0</v>
      </c>
      <c r="I2" s="354">
        <f>I311</f>
        <v>0</v>
      </c>
      <c r="J2" s="354"/>
      <c r="K2" s="355">
        <f>K311</f>
        <v>0</v>
      </c>
      <c r="L2" s="345"/>
      <c r="M2" s="345"/>
      <c r="N2" s="355">
        <f>SUM(I5:I150)</f>
        <v>0</v>
      </c>
      <c r="O2" s="66"/>
      <c r="P2" s="66"/>
    </row>
    <row r="3" spans="1:18">
      <c r="A3" s="349" t="s">
        <v>535</v>
      </c>
      <c r="B3" s="362" t="s">
        <v>219</v>
      </c>
      <c r="C3" s="356" t="s">
        <v>220</v>
      </c>
      <c r="D3" s="349" t="s">
        <v>221</v>
      </c>
      <c r="E3" s="349" t="s">
        <v>222</v>
      </c>
      <c r="F3" s="357" t="s">
        <v>135</v>
      </c>
      <c r="G3" s="344"/>
      <c r="H3" s="344"/>
      <c r="I3" s="359"/>
      <c r="J3" s="359"/>
      <c r="K3" s="345"/>
      <c r="L3" s="345"/>
      <c r="M3" s="345"/>
      <c r="N3" s="325"/>
    </row>
    <row r="4" spans="1:18">
      <c r="A4" s="150"/>
      <c r="B4" s="99" t="s">
        <v>223</v>
      </c>
      <c r="C4" s="326" t="s">
        <v>112</v>
      </c>
      <c r="D4" s="81"/>
      <c r="E4" s="54"/>
      <c r="F4" s="54"/>
      <c r="G4" s="41"/>
      <c r="H4" s="41"/>
      <c r="I4" s="62"/>
      <c r="J4" s="62"/>
      <c r="K4" s="49" t="s">
        <v>220</v>
      </c>
      <c r="N4" s="46"/>
    </row>
    <row r="5" spans="1:18">
      <c r="A5" s="322"/>
      <c r="B5" s="13" t="s">
        <v>224</v>
      </c>
      <c r="C5" s="327" t="s">
        <v>897</v>
      </c>
      <c r="D5" s="337"/>
      <c r="E5" s="338"/>
      <c r="F5" s="77"/>
      <c r="G5" s="50">
        <f>SUMIF(JournalsC!D$14:D$920,TrialBalanceC!M5,JournalsC!J$14:J$920)+SUMIF(JournalsC!E$14:E$920,TrialBalanceC!M5,JournalsC!J$14:J$920)</f>
        <v>0</v>
      </c>
      <c r="H5" s="373"/>
      <c r="I5" s="376">
        <f t="shared" ref="I5:I71" si="0">ROUND(D5-E5+G5+F5,0)</f>
        <v>0</v>
      </c>
      <c r="J5" s="73"/>
      <c r="K5" s="51">
        <f t="shared" ref="K5:K71" si="1">ROUND(SUM(A5),0)</f>
        <v>0</v>
      </c>
      <c r="M5" s="173" t="str">
        <f t="shared" ref="M5:M71" si="2">CONCATENATE(B5,C5)</f>
        <v>1000/001Sale of goods</v>
      </c>
      <c r="N5" s="68"/>
      <c r="P5" s="69"/>
      <c r="Q5" s="54"/>
      <c r="R5" s="30"/>
    </row>
    <row r="6" spans="1:18">
      <c r="A6" s="322"/>
      <c r="B6" s="99" t="s">
        <v>225</v>
      </c>
      <c r="C6" s="327" t="s">
        <v>898</v>
      </c>
      <c r="D6" s="337"/>
      <c r="E6" s="338"/>
      <c r="F6" s="77"/>
      <c r="G6" s="50">
        <f>SUMIF(JournalsC!D$14:D$920,TrialBalanceC!M6,JournalsC!J$14:J$920)+SUMIF(JournalsC!E$14:E$920,TrialBalanceC!M6,JournalsC!J$14:J$920)</f>
        <v>0</v>
      </c>
      <c r="H6" s="373"/>
      <c r="I6" s="376">
        <f t="shared" ref="I6:I9" si="3">ROUND(D6-E6+G6+F6,0)</f>
        <v>0</v>
      </c>
      <c r="J6" s="73"/>
      <c r="K6" s="51">
        <f t="shared" ref="K6:K9" si="4">ROUND(SUM(A6),0)</f>
        <v>0</v>
      </c>
      <c r="M6" s="173" t="str">
        <f t="shared" ref="M6:M9" si="5">CONCATENATE(B6,C6)</f>
        <v>1000/002Rendering of services</v>
      </c>
      <c r="N6" s="68"/>
      <c r="P6" s="69"/>
      <c r="Q6" s="54"/>
      <c r="R6" s="30"/>
    </row>
    <row r="7" spans="1:18">
      <c r="A7" s="322"/>
      <c r="B7" s="99" t="s">
        <v>226</v>
      </c>
      <c r="C7" s="327" t="s">
        <v>899</v>
      </c>
      <c r="D7" s="337"/>
      <c r="E7" s="338"/>
      <c r="F7" s="77"/>
      <c r="G7" s="50">
        <f>SUMIF(JournalsC!D$14:D$920,TrialBalanceC!M7,JournalsC!J$14:J$920)+SUMIF(JournalsC!E$14:E$920,TrialBalanceC!M7,JournalsC!J$14:J$920)</f>
        <v>0</v>
      </c>
      <c r="H7" s="373"/>
      <c r="I7" s="376">
        <f t="shared" si="3"/>
        <v>0</v>
      </c>
      <c r="J7" s="73"/>
      <c r="K7" s="51">
        <f t="shared" si="4"/>
        <v>0</v>
      </c>
      <c r="M7" s="173" t="str">
        <f t="shared" si="5"/>
        <v>1000/003Commissions received</v>
      </c>
      <c r="N7" s="68"/>
      <c r="P7" s="69"/>
      <c r="Q7" s="54"/>
      <c r="R7" s="30"/>
    </row>
    <row r="8" spans="1:18">
      <c r="A8" s="322"/>
      <c r="B8" s="99" t="s">
        <v>900</v>
      </c>
      <c r="C8" s="364"/>
      <c r="D8" s="337"/>
      <c r="E8" s="338"/>
      <c r="F8" s="77"/>
      <c r="G8" s="50">
        <f>SUMIF(JournalsC!D$14:D$920,TrialBalanceC!M8,JournalsC!J$14:J$920)+SUMIF(JournalsC!E$14:E$920,TrialBalanceC!M8,JournalsC!J$14:J$920)</f>
        <v>0</v>
      </c>
      <c r="H8" s="373"/>
      <c r="I8" s="376">
        <f t="shared" si="3"/>
        <v>0</v>
      </c>
      <c r="J8" s="73"/>
      <c r="K8" s="51">
        <f t="shared" si="4"/>
        <v>0</v>
      </c>
      <c r="M8" s="173" t="str">
        <f t="shared" si="5"/>
        <v>1000/004</v>
      </c>
      <c r="N8" s="68"/>
      <c r="P8" s="69"/>
      <c r="Q8" s="54"/>
      <c r="R8" s="30"/>
    </row>
    <row r="9" spans="1:18">
      <c r="A9" s="322"/>
      <c r="B9" s="99" t="s">
        <v>901</v>
      </c>
      <c r="C9" s="364"/>
      <c r="D9" s="337"/>
      <c r="E9" s="338"/>
      <c r="F9" s="77"/>
      <c r="G9" s="50">
        <f>SUMIF(JournalsC!D$14:D$920,TrialBalanceC!M9,JournalsC!J$14:J$920)+SUMIF(JournalsC!E$14:E$920,TrialBalanceC!M9,JournalsC!J$14:J$920)</f>
        <v>0</v>
      </c>
      <c r="H9" s="373"/>
      <c r="I9" s="376">
        <f t="shared" si="3"/>
        <v>0</v>
      </c>
      <c r="J9" s="73"/>
      <c r="K9" s="51">
        <f t="shared" si="4"/>
        <v>0</v>
      </c>
      <c r="M9" s="173" t="str">
        <f t="shared" si="5"/>
        <v>1000/005</v>
      </c>
      <c r="N9" s="68"/>
      <c r="P9" s="69"/>
      <c r="Q9" s="54"/>
      <c r="R9" s="30"/>
    </row>
    <row r="10" spans="1:18">
      <c r="A10" s="322"/>
      <c r="B10" s="99" t="s">
        <v>902</v>
      </c>
      <c r="C10" s="364"/>
      <c r="D10" s="337"/>
      <c r="E10" s="338"/>
      <c r="F10" s="77"/>
      <c r="G10" s="50">
        <f>SUMIF(JournalsC!D$14:D$920,TrialBalanceC!M10,JournalsC!J$14:J$920)+SUMIF(JournalsC!E$14:E$920,TrialBalanceC!M10,JournalsC!J$14:J$920)</f>
        <v>0</v>
      </c>
      <c r="H10" s="373"/>
      <c r="I10" s="376">
        <f t="shared" si="0"/>
        <v>0</v>
      </c>
      <c r="J10" s="73"/>
      <c r="K10" s="51">
        <f t="shared" si="1"/>
        <v>0</v>
      </c>
      <c r="M10" s="173" t="str">
        <f t="shared" si="2"/>
        <v>1000/006</v>
      </c>
      <c r="N10" s="68"/>
      <c r="P10" s="69"/>
      <c r="Q10" s="54"/>
      <c r="R10" s="30"/>
    </row>
    <row r="11" spans="1:18">
      <c r="A11" s="322"/>
      <c r="B11" s="99" t="s">
        <v>903</v>
      </c>
      <c r="C11" s="325" t="s">
        <v>332</v>
      </c>
      <c r="D11" s="338"/>
      <c r="E11" s="338"/>
      <c r="F11" s="77"/>
      <c r="G11" s="50">
        <f>SUMIF(JournalsC!D$14:D$920,TrialBalanceC!M11,JournalsC!J$14:J$920)+SUMIF(JournalsC!E$14:E$920,TrialBalanceC!M11,JournalsC!J$14:J$920)</f>
        <v>0</v>
      </c>
      <c r="H11" s="373"/>
      <c r="I11" s="376">
        <f t="shared" si="0"/>
        <v>0</v>
      </c>
      <c r="J11" s="73"/>
      <c r="K11" s="51">
        <f t="shared" si="1"/>
        <v>0</v>
      </c>
      <c r="M11" s="173" t="str">
        <f t="shared" si="2"/>
        <v>1000/007Rent received</v>
      </c>
      <c r="N11" s="68"/>
      <c r="P11" s="69"/>
      <c r="Q11" s="54"/>
      <c r="R11" s="30"/>
    </row>
    <row r="12" spans="1:18">
      <c r="A12" s="322"/>
      <c r="B12" s="57" t="s">
        <v>227</v>
      </c>
      <c r="C12" s="326" t="s">
        <v>113</v>
      </c>
      <c r="D12" s="337"/>
      <c r="E12" s="338"/>
      <c r="F12" s="77"/>
      <c r="G12" s="50">
        <f>SUMIF(JournalsC!D$14:D$920,TrialBalanceC!M12,JournalsC!J$14:J$920)+SUMIF(JournalsC!E$14:E$920,TrialBalanceC!M12,JournalsC!J$14:J$920)</f>
        <v>0</v>
      </c>
      <c r="H12" s="373"/>
      <c r="I12" s="376">
        <f t="shared" si="0"/>
        <v>0</v>
      </c>
      <c r="J12" s="73"/>
      <c r="K12" s="51">
        <f t="shared" si="1"/>
        <v>0</v>
      </c>
      <c r="M12" s="173" t="str">
        <f t="shared" si="2"/>
        <v>2000/000COST OF SALES</v>
      </c>
      <c r="N12" s="68"/>
      <c r="P12" s="69"/>
      <c r="Q12" s="54"/>
      <c r="R12" s="30"/>
    </row>
    <row r="13" spans="1:18">
      <c r="A13" s="322"/>
      <c r="B13" s="57" t="s">
        <v>228</v>
      </c>
      <c r="C13" s="327" t="s">
        <v>580</v>
      </c>
      <c r="D13" s="337"/>
      <c r="E13" s="338"/>
      <c r="F13" s="77"/>
      <c r="G13" s="50">
        <f>SUMIF(JournalsC!D$14:D$920,TrialBalanceC!M13,JournalsC!J$14:J$920)+SUMIF(JournalsC!E$14:E$920,TrialBalanceC!M13,JournalsC!J$14:J$920)</f>
        <v>0</v>
      </c>
      <c r="H13" s="373"/>
      <c r="I13" s="376">
        <f t="shared" si="0"/>
        <v>0</v>
      </c>
      <c r="J13" s="73"/>
      <c r="K13" s="51">
        <f t="shared" si="1"/>
        <v>0</v>
      </c>
      <c r="M13" s="173" t="str">
        <f t="shared" si="2"/>
        <v>2000/001Opening stock - Raw materials</v>
      </c>
      <c r="N13" s="68"/>
      <c r="P13" s="69"/>
      <c r="Q13" s="54"/>
      <c r="R13" s="30"/>
    </row>
    <row r="14" spans="1:18">
      <c r="A14" s="322"/>
      <c r="B14" s="57" t="s">
        <v>357</v>
      </c>
      <c r="C14" s="324" t="s">
        <v>358</v>
      </c>
      <c r="D14" s="337"/>
      <c r="E14" s="338"/>
      <c r="F14" s="77"/>
      <c r="G14" s="50">
        <f>SUMIF(JournalsC!D$14:D$920,TrialBalanceC!M14,JournalsC!J$14:J$920)+SUMIF(JournalsC!E$14:E$920,TrialBalanceC!M14,JournalsC!J$14:J$920)</f>
        <v>0</v>
      </c>
      <c r="H14" s="373"/>
      <c r="I14" s="376">
        <f t="shared" si="0"/>
        <v>0</v>
      </c>
      <c r="J14" s="73"/>
      <c r="K14" s="51">
        <f t="shared" si="1"/>
        <v>0</v>
      </c>
      <c r="M14" s="173" t="str">
        <f t="shared" si="2"/>
        <v>2000/002Opening stock - WIP</v>
      </c>
      <c r="N14" s="68"/>
      <c r="P14" s="69"/>
      <c r="Q14" s="54"/>
      <c r="R14" s="30"/>
    </row>
    <row r="15" spans="1:18">
      <c r="A15" s="322"/>
      <c r="B15" s="57" t="s">
        <v>359</v>
      </c>
      <c r="C15" s="324" t="s">
        <v>360</v>
      </c>
      <c r="D15" s="337"/>
      <c r="E15" s="338"/>
      <c r="F15" s="77"/>
      <c r="G15" s="50">
        <f>SUMIF(JournalsC!D$14:D$920,TrialBalanceC!M15,JournalsC!J$14:J$920)+SUMIF(JournalsC!E$14:E$920,TrialBalanceC!M15,JournalsC!J$14:J$920)</f>
        <v>0</v>
      </c>
      <c r="H15" s="373"/>
      <c r="I15" s="376">
        <f t="shared" si="0"/>
        <v>0</v>
      </c>
      <c r="J15" s="73"/>
      <c r="K15" s="51">
        <f t="shared" si="1"/>
        <v>0</v>
      </c>
      <c r="M15" s="173" t="str">
        <f t="shared" si="2"/>
        <v>2000/003Opening stock - Finished goods</v>
      </c>
      <c r="N15" s="68"/>
      <c r="P15" s="69"/>
      <c r="Q15" s="54"/>
      <c r="R15" s="30"/>
    </row>
    <row r="16" spans="1:18">
      <c r="A16" s="322"/>
      <c r="B16" s="57" t="s">
        <v>361</v>
      </c>
      <c r="C16" s="324" t="s">
        <v>362</v>
      </c>
      <c r="D16" s="337"/>
      <c r="E16" s="338"/>
      <c r="F16" s="77"/>
      <c r="G16" s="50">
        <f>SUMIF(JournalsC!D$14:D$920,TrialBalanceC!M16,JournalsC!J$14:J$920)+SUMIF(JournalsC!E$14:E$920,TrialBalanceC!M16,JournalsC!J$14:J$920)</f>
        <v>0</v>
      </c>
      <c r="H16" s="373"/>
      <c r="I16" s="376">
        <f t="shared" si="0"/>
        <v>0</v>
      </c>
      <c r="J16" s="73"/>
      <c r="K16" s="51">
        <f t="shared" si="1"/>
        <v>0</v>
      </c>
      <c r="M16" s="173" t="str">
        <f t="shared" si="2"/>
        <v>2000/004Opening stock - Trading stock</v>
      </c>
      <c r="N16" s="68"/>
      <c r="P16" s="69"/>
      <c r="Q16" s="54"/>
      <c r="R16" s="30"/>
    </row>
    <row r="17" spans="1:18">
      <c r="A17" s="322"/>
      <c r="B17" s="13" t="s">
        <v>363</v>
      </c>
      <c r="C17" s="324" t="s">
        <v>255</v>
      </c>
      <c r="D17" s="337"/>
      <c r="E17" s="338"/>
      <c r="F17" s="77"/>
      <c r="G17" s="50">
        <f>SUMIF(JournalsC!D$14:D$920,TrialBalanceC!M17,JournalsC!J$14:J$920)+SUMIF(JournalsC!E$14:E$920,TrialBalanceC!M17,JournalsC!J$14:J$920)</f>
        <v>0</v>
      </c>
      <c r="H17" s="373"/>
      <c r="I17" s="376">
        <f t="shared" si="0"/>
        <v>0</v>
      </c>
      <c r="J17" s="73"/>
      <c r="K17" s="51">
        <f t="shared" si="1"/>
        <v>0</v>
      </c>
      <c r="M17" s="173" t="str">
        <f t="shared" si="2"/>
        <v>2000/010Purchases</v>
      </c>
      <c r="N17" s="68"/>
      <c r="P17" s="69"/>
      <c r="Q17" s="54"/>
      <c r="R17" s="30"/>
    </row>
    <row r="18" spans="1:18">
      <c r="A18" s="322"/>
      <c r="B18" s="13" t="s">
        <v>364</v>
      </c>
      <c r="C18" s="364"/>
      <c r="D18" s="338"/>
      <c r="E18" s="338"/>
      <c r="F18" s="77"/>
      <c r="G18" s="50">
        <f>SUMIF(JournalsC!D$14:D$920,TrialBalanceC!M18,JournalsC!J$14:J$920)+SUMIF(JournalsC!E$14:E$920,TrialBalanceC!M18,JournalsC!J$14:J$920)</f>
        <v>0</v>
      </c>
      <c r="H18" s="373"/>
      <c r="I18" s="376">
        <f t="shared" si="0"/>
        <v>0</v>
      </c>
      <c r="J18" s="73"/>
      <c r="K18" s="51">
        <f t="shared" si="1"/>
        <v>0</v>
      </c>
      <c r="M18" s="173" t="str">
        <f t="shared" si="2"/>
        <v>2000/011</v>
      </c>
      <c r="N18" s="68"/>
      <c r="O18" s="30"/>
      <c r="P18" s="69"/>
      <c r="Q18" s="54"/>
      <c r="R18" s="30"/>
    </row>
    <row r="19" spans="1:18">
      <c r="A19" s="322"/>
      <c r="B19" s="57" t="s">
        <v>365</v>
      </c>
      <c r="C19" s="364"/>
      <c r="D19" s="338"/>
      <c r="E19" s="338"/>
      <c r="F19" s="77"/>
      <c r="G19" s="50">
        <f>SUMIF(JournalsC!D$14:D$920,TrialBalanceC!M19,JournalsC!J$14:J$920)+SUMIF(JournalsC!E$14:E$920,TrialBalanceC!M19,JournalsC!J$14:J$920)</f>
        <v>0</v>
      </c>
      <c r="H19" s="373"/>
      <c r="I19" s="376">
        <f t="shared" si="0"/>
        <v>0</v>
      </c>
      <c r="J19" s="73"/>
      <c r="K19" s="51">
        <f t="shared" si="1"/>
        <v>0</v>
      </c>
      <c r="M19" s="173" t="str">
        <f t="shared" si="2"/>
        <v>2000/012</v>
      </c>
      <c r="N19" s="68"/>
      <c r="P19" s="69"/>
      <c r="Q19" s="54"/>
      <c r="R19" s="30"/>
    </row>
    <row r="20" spans="1:18">
      <c r="A20" s="322"/>
      <c r="B20" s="57" t="s">
        <v>366</v>
      </c>
      <c r="C20" s="365"/>
      <c r="D20" s="338"/>
      <c r="E20" s="338"/>
      <c r="F20" s="77"/>
      <c r="G20" s="50">
        <f>SUMIF(JournalsC!D$14:D$920,TrialBalanceC!M20,JournalsC!J$14:J$920)+SUMIF(JournalsC!E$14:E$920,TrialBalanceC!M20,JournalsC!J$14:J$920)</f>
        <v>0</v>
      </c>
      <c r="H20" s="373"/>
      <c r="I20" s="376">
        <f t="shared" si="0"/>
        <v>0</v>
      </c>
      <c r="J20" s="73"/>
      <c r="K20" s="51">
        <f t="shared" si="1"/>
        <v>0</v>
      </c>
      <c r="M20" s="173" t="str">
        <f t="shared" si="2"/>
        <v>2000/013</v>
      </c>
      <c r="N20" s="68"/>
      <c r="P20" s="69"/>
      <c r="Q20" s="54"/>
      <c r="R20" s="30"/>
    </row>
    <row r="21" spans="1:18">
      <c r="A21" s="322"/>
      <c r="B21" s="57" t="s">
        <v>367</v>
      </c>
      <c r="C21" s="365"/>
      <c r="D21" s="338"/>
      <c r="E21" s="338"/>
      <c r="F21" s="77"/>
      <c r="G21" s="50">
        <f>SUMIF(JournalsC!D$14:D$920,TrialBalanceC!M21,JournalsC!J$14:J$920)+SUMIF(JournalsC!E$14:E$920,TrialBalanceC!M21,JournalsC!J$14:J$920)</f>
        <v>0</v>
      </c>
      <c r="H21" s="373"/>
      <c r="I21" s="376">
        <f t="shared" si="0"/>
        <v>0</v>
      </c>
      <c r="J21" s="73"/>
      <c r="K21" s="51">
        <f t="shared" si="1"/>
        <v>0</v>
      </c>
      <c r="M21" s="173" t="str">
        <f t="shared" si="2"/>
        <v>2000/014</v>
      </c>
      <c r="N21" s="68"/>
      <c r="P21" s="69"/>
      <c r="Q21" s="54"/>
      <c r="R21" s="30"/>
    </row>
    <row r="22" spans="1:18">
      <c r="A22" s="322"/>
      <c r="B22" s="57" t="s">
        <v>368</v>
      </c>
      <c r="C22" s="365"/>
      <c r="D22" s="338"/>
      <c r="E22" s="338"/>
      <c r="F22" s="77"/>
      <c r="G22" s="50">
        <f>SUMIF(JournalsC!D$14:D$920,TrialBalanceC!M22,JournalsC!J$14:J$920)+SUMIF(JournalsC!E$14:E$920,TrialBalanceC!M22,JournalsC!J$14:J$920)</f>
        <v>0</v>
      </c>
      <c r="H22" s="373"/>
      <c r="I22" s="376">
        <f t="shared" si="0"/>
        <v>0</v>
      </c>
      <c r="J22" s="73"/>
      <c r="K22" s="51">
        <f t="shared" si="1"/>
        <v>0</v>
      </c>
      <c r="M22" s="173" t="str">
        <f t="shared" si="2"/>
        <v>2000/015</v>
      </c>
      <c r="N22" s="68"/>
      <c r="P22" s="69"/>
      <c r="Q22" s="54"/>
      <c r="R22" s="30"/>
    </row>
    <row r="23" spans="1:18">
      <c r="A23" s="322"/>
      <c r="B23" s="57" t="s">
        <v>369</v>
      </c>
      <c r="C23" s="324" t="s">
        <v>370</v>
      </c>
      <c r="D23" s="337"/>
      <c r="E23" s="338"/>
      <c r="F23" s="77"/>
      <c r="G23" s="50">
        <f>SUMIF(JournalsC!D$14:D$920,TrialBalanceC!M23,JournalsC!J$14:J$920)+SUMIF(JournalsC!E$14:E$920,TrialBalanceC!M23,JournalsC!J$14:J$920)</f>
        <v>0</v>
      </c>
      <c r="H23" s="373"/>
      <c r="I23" s="376">
        <f t="shared" si="0"/>
        <v>0</v>
      </c>
      <c r="J23" s="73"/>
      <c r="K23" s="51">
        <f t="shared" si="1"/>
        <v>0</v>
      </c>
      <c r="M23" s="173" t="str">
        <f t="shared" si="2"/>
        <v>2000/050Closing stock - Raw materials</v>
      </c>
      <c r="N23" s="68"/>
      <c r="P23" s="69"/>
      <c r="Q23" s="54"/>
      <c r="R23" s="30"/>
    </row>
    <row r="24" spans="1:18">
      <c r="A24" s="322"/>
      <c r="B24" s="57" t="s">
        <v>371</v>
      </c>
      <c r="C24" s="324" t="s">
        <v>372</v>
      </c>
      <c r="D24" s="337"/>
      <c r="E24" s="338"/>
      <c r="F24" s="77"/>
      <c r="G24" s="50">
        <f>SUMIF(JournalsC!D$14:D$920,TrialBalanceC!M24,JournalsC!J$14:J$920)+SUMIF(JournalsC!E$14:E$920,TrialBalanceC!M24,JournalsC!J$14:J$920)</f>
        <v>0</v>
      </c>
      <c r="H24" s="373"/>
      <c r="I24" s="376">
        <f t="shared" si="0"/>
        <v>0</v>
      </c>
      <c r="J24" s="73"/>
      <c r="K24" s="51">
        <f t="shared" si="1"/>
        <v>0</v>
      </c>
      <c r="M24" s="173" t="str">
        <f t="shared" si="2"/>
        <v>2000/051Closing stock - WIP</v>
      </c>
      <c r="N24" s="68"/>
      <c r="P24" s="69"/>
      <c r="Q24" s="54"/>
      <c r="R24" s="30"/>
    </row>
    <row r="25" spans="1:18">
      <c r="A25" s="322"/>
      <c r="B25" s="57" t="s">
        <v>373</v>
      </c>
      <c r="C25" s="324" t="s">
        <v>374</v>
      </c>
      <c r="D25" s="337"/>
      <c r="E25" s="338"/>
      <c r="F25" s="77"/>
      <c r="G25" s="50">
        <f>SUMIF(JournalsC!D$14:D$920,TrialBalanceC!M25,JournalsC!J$14:J$920)+SUMIF(JournalsC!E$14:E$920,TrialBalanceC!M25,JournalsC!J$14:J$920)</f>
        <v>0</v>
      </c>
      <c r="H25" s="373"/>
      <c r="I25" s="376">
        <f t="shared" si="0"/>
        <v>0</v>
      </c>
      <c r="J25" s="73"/>
      <c r="K25" s="51">
        <f t="shared" si="1"/>
        <v>0</v>
      </c>
      <c r="M25" s="173" t="str">
        <f t="shared" si="2"/>
        <v>2000/052Closing stock - Finished goods</v>
      </c>
      <c r="N25" s="68"/>
      <c r="P25" s="69"/>
      <c r="Q25" s="54"/>
      <c r="R25" s="30"/>
    </row>
    <row r="26" spans="1:18">
      <c r="A26" s="322"/>
      <c r="B26" s="57" t="s">
        <v>375</v>
      </c>
      <c r="C26" s="324" t="s">
        <v>376</v>
      </c>
      <c r="D26" s="337"/>
      <c r="E26" s="338"/>
      <c r="F26" s="77"/>
      <c r="G26" s="50">
        <f>SUMIF(JournalsC!D$14:D$920,TrialBalanceC!M26,JournalsC!J$14:J$920)+SUMIF(JournalsC!E$14:E$920,TrialBalanceC!M26,JournalsC!J$14:J$920)</f>
        <v>0</v>
      </c>
      <c r="H26" s="373"/>
      <c r="I26" s="376">
        <f t="shared" si="0"/>
        <v>0</v>
      </c>
      <c r="J26" s="73"/>
      <c r="K26" s="51">
        <f t="shared" si="1"/>
        <v>0</v>
      </c>
      <c r="M26" s="173" t="str">
        <f t="shared" si="2"/>
        <v>2000/053Closing stock - Trading stock</v>
      </c>
      <c r="N26" s="68"/>
      <c r="P26" s="69"/>
      <c r="Q26" s="54"/>
      <c r="R26" s="30"/>
    </row>
    <row r="27" spans="1:18">
      <c r="A27" s="322"/>
      <c r="B27" s="59" t="s">
        <v>293</v>
      </c>
      <c r="C27" s="329" t="s">
        <v>292</v>
      </c>
      <c r="D27" s="338"/>
      <c r="E27" s="338"/>
      <c r="F27" s="77"/>
      <c r="G27" s="50">
        <f>SUMIF(JournalsC!D$14:D$920,TrialBalanceC!M27,JournalsC!J$14:J$920)+SUMIF(JournalsC!E$14:E$920,TrialBalanceC!M27,JournalsC!J$14:J$920)</f>
        <v>0</v>
      </c>
      <c r="H27" s="373"/>
      <c r="I27" s="376">
        <f t="shared" si="0"/>
        <v>0</v>
      </c>
      <c r="J27" s="73"/>
      <c r="K27" s="51">
        <f t="shared" si="1"/>
        <v>0</v>
      </c>
      <c r="M27" s="173" t="str">
        <f t="shared" si="2"/>
        <v>2050/000OTHER OPERATING INCOME</v>
      </c>
      <c r="N27" s="68"/>
      <c r="P27" s="69"/>
      <c r="Q27" s="54"/>
      <c r="R27" s="30"/>
    </row>
    <row r="28" spans="1:18">
      <c r="A28" s="322"/>
      <c r="B28" s="59" t="s">
        <v>294</v>
      </c>
      <c r="C28" s="325" t="str">
        <f>CONCATENATE("Insurance claims - ",Criteria!H16)</f>
        <v xml:space="preserve">Insurance claims - </v>
      </c>
      <c r="D28" s="338"/>
      <c r="E28" s="338"/>
      <c r="F28" s="77"/>
      <c r="G28" s="50">
        <f>SUMIF(JournalsC!D$14:D$920,TrialBalanceC!M28,JournalsC!J$14:J$920)+SUMIF(JournalsC!E$14:E$920,TrialBalanceC!M28,JournalsC!J$14:J$920)</f>
        <v>0</v>
      </c>
      <c r="H28" s="373"/>
      <c r="I28" s="376">
        <f t="shared" si="0"/>
        <v>0</v>
      </c>
      <c r="J28" s="73"/>
      <c r="K28" s="51">
        <f t="shared" si="1"/>
        <v>0</v>
      </c>
      <c r="M28" s="173" t="str">
        <f t="shared" si="2"/>
        <v xml:space="preserve">2050/001Insurance claims - </v>
      </c>
      <c r="N28" s="68"/>
      <c r="P28" s="69"/>
      <c r="Q28" s="54"/>
      <c r="R28" s="30"/>
    </row>
    <row r="29" spans="1:18">
      <c r="A29" s="322"/>
      <c r="B29" s="59" t="s">
        <v>295</v>
      </c>
      <c r="C29" s="365"/>
      <c r="D29" s="338"/>
      <c r="E29" s="338"/>
      <c r="F29" s="77"/>
      <c r="G29" s="50">
        <f>SUMIF(JournalsC!D$14:D$920,TrialBalanceC!M29,JournalsC!J$14:J$920)+SUMIF(JournalsC!E$14:E$920,TrialBalanceC!M29,JournalsC!J$14:J$920)</f>
        <v>0</v>
      </c>
      <c r="H29" s="373"/>
      <c r="I29" s="376">
        <f t="shared" si="0"/>
        <v>0</v>
      </c>
      <c r="J29" s="73"/>
      <c r="K29" s="51">
        <f t="shared" si="1"/>
        <v>0</v>
      </c>
      <c r="M29" s="173" t="str">
        <f t="shared" si="2"/>
        <v>2050/002</v>
      </c>
      <c r="N29" s="68"/>
      <c r="P29" s="69"/>
      <c r="Q29" s="54"/>
      <c r="R29" s="30"/>
    </row>
    <row r="30" spans="1:18">
      <c r="A30" s="322"/>
      <c r="B30" s="59" t="s">
        <v>296</v>
      </c>
      <c r="C30" s="365"/>
      <c r="D30" s="338"/>
      <c r="E30" s="338"/>
      <c r="F30" s="77"/>
      <c r="G30" s="50">
        <f>SUMIF(JournalsC!D$14:D$920,TrialBalanceC!M30,JournalsC!J$14:J$920)+SUMIF(JournalsC!E$14:E$920,TrialBalanceC!M30,JournalsC!J$14:J$920)</f>
        <v>0</v>
      </c>
      <c r="H30" s="373"/>
      <c r="I30" s="376">
        <f t="shared" si="0"/>
        <v>0</v>
      </c>
      <c r="J30" s="73"/>
      <c r="K30" s="51">
        <f t="shared" si="1"/>
        <v>0</v>
      </c>
      <c r="M30" s="173" t="str">
        <f t="shared" si="2"/>
        <v>2050/003</v>
      </c>
      <c r="N30" s="68"/>
      <c r="P30" s="69"/>
      <c r="Q30" s="54"/>
      <c r="R30" s="30"/>
    </row>
    <row r="31" spans="1:18">
      <c r="A31" s="322"/>
      <c r="B31" s="59" t="s">
        <v>297</v>
      </c>
      <c r="C31" s="365"/>
      <c r="D31" s="338"/>
      <c r="E31" s="338"/>
      <c r="F31" s="77"/>
      <c r="G31" s="50">
        <f>SUMIF(JournalsC!D$14:D$920,TrialBalanceC!M31,JournalsC!J$14:J$920)+SUMIF(JournalsC!E$14:E$920,TrialBalanceC!M31,JournalsC!J$14:J$920)</f>
        <v>0</v>
      </c>
      <c r="H31" s="373"/>
      <c r="I31" s="376">
        <f t="shared" si="0"/>
        <v>0</v>
      </c>
      <c r="J31" s="73"/>
      <c r="K31" s="51">
        <f t="shared" si="1"/>
        <v>0</v>
      </c>
      <c r="M31" s="173" t="str">
        <f t="shared" si="2"/>
        <v>2050/004</v>
      </c>
      <c r="N31" s="68"/>
      <c r="P31" s="69"/>
      <c r="Q31" s="54"/>
      <c r="R31" s="30"/>
    </row>
    <row r="32" spans="1:18">
      <c r="A32" s="322"/>
      <c r="B32" s="59" t="s">
        <v>298</v>
      </c>
      <c r="C32" s="365"/>
      <c r="D32" s="338"/>
      <c r="E32" s="338"/>
      <c r="F32" s="77"/>
      <c r="G32" s="50">
        <f>SUMIF(JournalsC!D$14:D$920,TrialBalanceC!M32,JournalsC!J$14:J$920)+SUMIF(JournalsC!E$14:E$920,TrialBalanceC!M32,JournalsC!J$14:J$920)</f>
        <v>0</v>
      </c>
      <c r="H32" s="373"/>
      <c r="I32" s="376">
        <f t="shared" si="0"/>
        <v>0</v>
      </c>
      <c r="J32" s="73"/>
      <c r="K32" s="51">
        <f t="shared" si="1"/>
        <v>0</v>
      </c>
      <c r="M32" s="173" t="str">
        <f t="shared" si="2"/>
        <v>2050/005</v>
      </c>
      <c r="N32" s="68"/>
      <c r="P32" s="69"/>
      <c r="Q32" s="54"/>
      <c r="R32" s="30"/>
    </row>
    <row r="33" spans="1:18">
      <c r="A33" s="322"/>
      <c r="B33" s="46" t="s">
        <v>582</v>
      </c>
      <c r="C33" s="329" t="s">
        <v>581</v>
      </c>
      <c r="D33" s="338"/>
      <c r="E33" s="338"/>
      <c r="F33" s="77"/>
      <c r="G33" s="50">
        <f>SUMIF(JournalsC!D$14:D$920,TrialBalanceC!M33,JournalsC!J$14:J$920)+SUMIF(JournalsC!E$14:E$920,TrialBalanceC!M33,JournalsC!J$14:J$920)</f>
        <v>0</v>
      </c>
      <c r="H33" s="373"/>
      <c r="I33" s="376">
        <f t="shared" si="0"/>
        <v>0</v>
      </c>
      <c r="J33" s="73"/>
      <c r="K33" s="51">
        <f t="shared" si="1"/>
        <v>0</v>
      </c>
      <c r="M33" s="173" t="str">
        <f t="shared" si="2"/>
        <v>2060/000NET (PROFIT)/LOSS OTHER</v>
      </c>
      <c r="N33" s="68"/>
      <c r="P33" s="69"/>
      <c r="Q33" s="54"/>
      <c r="R33" s="30"/>
    </row>
    <row r="34" spans="1:18">
      <c r="A34" s="322"/>
      <c r="B34" s="46" t="s">
        <v>483</v>
      </c>
      <c r="C34" s="325"/>
      <c r="D34" s="338"/>
      <c r="E34" s="338"/>
      <c r="F34" s="77"/>
      <c r="G34" s="50">
        <f>SUMIF(JournalsC!D$14:D$920,TrialBalanceC!M34,JournalsC!J$14:J$920)+SUMIF(JournalsC!E$14:E$920,TrialBalanceC!M34,JournalsC!J$14:J$920)</f>
        <v>0</v>
      </c>
      <c r="H34" s="373"/>
      <c r="I34" s="376">
        <f t="shared" si="0"/>
        <v>0</v>
      </c>
      <c r="J34" s="73"/>
      <c r="K34" s="51">
        <f t="shared" si="1"/>
        <v>0</v>
      </c>
      <c r="M34" s="173" t="str">
        <f t="shared" si="2"/>
        <v>2060/001</v>
      </c>
      <c r="N34" s="68"/>
      <c r="P34" s="69"/>
      <c r="Q34" s="54"/>
      <c r="R34" s="30"/>
    </row>
    <row r="35" spans="1:18">
      <c r="A35" s="322"/>
      <c r="B35" s="46" t="s">
        <v>484</v>
      </c>
      <c r="C35" s="331"/>
      <c r="D35" s="338"/>
      <c r="E35" s="338"/>
      <c r="F35" s="77"/>
      <c r="G35" s="50">
        <f>SUMIF(JournalsC!D$14:D$920,TrialBalanceC!M35,JournalsC!J$14:J$920)+SUMIF(JournalsC!E$14:E$920,TrialBalanceC!M35,JournalsC!J$14:J$920)</f>
        <v>0</v>
      </c>
      <c r="H35" s="373"/>
      <c r="I35" s="376">
        <f t="shared" si="0"/>
        <v>0</v>
      </c>
      <c r="J35" s="73"/>
      <c r="K35" s="51">
        <f t="shared" si="1"/>
        <v>0</v>
      </c>
      <c r="M35" s="173" t="str">
        <f t="shared" si="2"/>
        <v>2060/002</v>
      </c>
      <c r="N35" s="68"/>
      <c r="P35" s="69"/>
      <c r="Q35" s="54"/>
      <c r="R35" s="30"/>
    </row>
    <row r="36" spans="1:18">
      <c r="A36" s="322"/>
      <c r="B36" s="46" t="s">
        <v>485</v>
      </c>
      <c r="C36" s="331"/>
      <c r="D36" s="338"/>
      <c r="E36" s="338"/>
      <c r="F36" s="77"/>
      <c r="G36" s="50">
        <f>SUMIF(JournalsC!D$14:D$920,TrialBalanceC!M36,JournalsC!J$14:J$920)+SUMIF(JournalsC!E$14:E$920,TrialBalanceC!M36,JournalsC!J$14:J$920)</f>
        <v>0</v>
      </c>
      <c r="H36" s="373"/>
      <c r="I36" s="376">
        <f t="shared" si="0"/>
        <v>0</v>
      </c>
      <c r="J36" s="73"/>
      <c r="K36" s="51">
        <f t="shared" si="1"/>
        <v>0</v>
      </c>
      <c r="M36" s="173" t="str">
        <f t="shared" si="2"/>
        <v>2060/003</v>
      </c>
      <c r="N36" s="68"/>
      <c r="P36" s="69"/>
      <c r="Q36" s="54"/>
      <c r="R36" s="30"/>
    </row>
    <row r="37" spans="1:18">
      <c r="A37" s="322"/>
      <c r="B37" s="46" t="s">
        <v>486</v>
      </c>
      <c r="C37" s="331"/>
      <c r="D37" s="338"/>
      <c r="E37" s="338"/>
      <c r="F37" s="77"/>
      <c r="G37" s="50">
        <f>SUMIF(JournalsC!D$14:D$920,TrialBalanceC!M37,JournalsC!J$14:J$920)+SUMIF(JournalsC!E$14:E$920,TrialBalanceC!M37,JournalsC!J$14:J$920)</f>
        <v>0</v>
      </c>
      <c r="H37" s="373"/>
      <c r="I37" s="376">
        <f t="shared" si="0"/>
        <v>0</v>
      </c>
      <c r="J37" s="73"/>
      <c r="K37" s="51">
        <f t="shared" si="1"/>
        <v>0</v>
      </c>
      <c r="M37" s="173" t="str">
        <f t="shared" si="2"/>
        <v>2060/004</v>
      </c>
      <c r="N37" s="68"/>
      <c r="P37" s="69"/>
      <c r="Q37" s="54"/>
      <c r="R37" s="30"/>
    </row>
    <row r="38" spans="1:18">
      <c r="A38" s="322"/>
      <c r="B38" s="57" t="s">
        <v>377</v>
      </c>
      <c r="C38" s="326" t="s">
        <v>905</v>
      </c>
      <c r="D38" s="337"/>
      <c r="E38" s="338"/>
      <c r="F38" s="77"/>
      <c r="G38" s="50">
        <f>SUMIF(JournalsC!D$14:D$920,TrialBalanceC!M38,JournalsC!J$14:J$920)+SUMIF(JournalsC!E$14:E$920,TrialBalanceC!M38,JournalsC!J$14:J$920)</f>
        <v>0</v>
      </c>
      <c r="H38" s="373"/>
      <c r="I38" s="376">
        <f t="shared" si="0"/>
        <v>0</v>
      </c>
      <c r="J38" s="73"/>
      <c r="K38" s="51">
        <f t="shared" si="1"/>
        <v>0</v>
      </c>
      <c r="M38" s="173" t="str">
        <f t="shared" si="2"/>
        <v>2100/000OPERATING EXPENSES</v>
      </c>
      <c r="N38" s="68"/>
      <c r="P38" s="69"/>
      <c r="Q38" s="54"/>
      <c r="R38" s="30"/>
    </row>
    <row r="39" spans="1:18">
      <c r="A39" s="322"/>
      <c r="B39" s="57" t="s">
        <v>378</v>
      </c>
      <c r="C39" s="324" t="s">
        <v>256</v>
      </c>
      <c r="D39" s="337"/>
      <c r="E39" s="338"/>
      <c r="F39" s="77"/>
      <c r="G39" s="50">
        <f>SUMIF(JournalsC!D$14:D$920,TrialBalanceC!M39,JournalsC!J$14:J$920)+SUMIF(JournalsC!E$14:E$920,TrialBalanceC!M39,JournalsC!J$14:J$920)</f>
        <v>0</v>
      </c>
      <c r="H39" s="373"/>
      <c r="I39" s="376">
        <f t="shared" si="0"/>
        <v>0</v>
      </c>
      <c r="J39" s="73"/>
      <c r="K39" s="51">
        <f t="shared" si="1"/>
        <v>0</v>
      </c>
      <c r="M39" s="173" t="str">
        <f t="shared" si="2"/>
        <v>2100/001Advertising</v>
      </c>
      <c r="N39" s="68"/>
      <c r="P39" s="69"/>
      <c r="Q39" s="54"/>
      <c r="R39" s="30"/>
    </row>
    <row r="40" spans="1:18">
      <c r="A40" s="322"/>
      <c r="B40" s="57" t="s">
        <v>379</v>
      </c>
      <c r="C40" s="327" t="s">
        <v>628</v>
      </c>
      <c r="D40" s="337"/>
      <c r="E40" s="338"/>
      <c r="F40" s="77"/>
      <c r="G40" s="50">
        <f>SUMIF(JournalsC!D$14:D$920,TrialBalanceC!M40,JournalsC!J$14:J$920)+SUMIF(JournalsC!E$14:E$920,TrialBalanceC!M40,JournalsC!J$14:J$920)</f>
        <v>0</v>
      </c>
      <c r="H40" s="373"/>
      <c r="I40" s="376">
        <f t="shared" si="0"/>
        <v>0</v>
      </c>
      <c r="J40" s="73"/>
      <c r="K40" s="51">
        <f t="shared" si="1"/>
        <v>0</v>
      </c>
      <c r="M40" s="173" t="str">
        <f t="shared" si="2"/>
        <v>2100/010Assets less than R7,000</v>
      </c>
      <c r="N40" s="68"/>
      <c r="P40" s="69"/>
      <c r="Q40" s="54"/>
      <c r="R40" s="30"/>
    </row>
    <row r="41" spans="1:18">
      <c r="A41" s="322"/>
      <c r="B41" s="57" t="s">
        <v>380</v>
      </c>
      <c r="C41" s="324" t="s">
        <v>257</v>
      </c>
      <c r="D41" s="337"/>
      <c r="E41" s="338"/>
      <c r="F41" s="77"/>
      <c r="G41" s="50">
        <f>SUMIF(JournalsC!D$14:D$920,TrialBalanceC!M41,JournalsC!J$14:J$920)+SUMIF(JournalsC!E$14:E$920,TrialBalanceC!M41,JournalsC!J$14:J$920)</f>
        <v>0</v>
      </c>
      <c r="H41" s="373"/>
      <c r="I41" s="376">
        <f t="shared" si="0"/>
        <v>0</v>
      </c>
      <c r="J41" s="73"/>
      <c r="K41" s="51">
        <f t="shared" si="1"/>
        <v>0</v>
      </c>
      <c r="M41" s="173" t="str">
        <f t="shared" si="2"/>
        <v>2100/020Consumables</v>
      </c>
      <c r="N41" s="68"/>
      <c r="P41" s="69"/>
      <c r="Q41" s="54"/>
      <c r="R41" s="30"/>
    </row>
    <row r="42" spans="1:18">
      <c r="A42" s="322"/>
      <c r="B42" s="57" t="s">
        <v>381</v>
      </c>
      <c r="C42" s="326" t="s">
        <v>530</v>
      </c>
      <c r="D42" s="337"/>
      <c r="E42" s="338"/>
      <c r="F42" s="77"/>
      <c r="G42" s="50">
        <f>SUMIF(JournalsC!D$14:D$920,TrialBalanceC!M42,JournalsC!J$14:J$920)+SUMIF(JournalsC!E$14:E$920,TrialBalanceC!M42,JournalsC!J$14:J$920)</f>
        <v>0</v>
      </c>
      <c r="H42" s="373"/>
      <c r="I42" s="376">
        <f t="shared" si="0"/>
        <v>0</v>
      </c>
      <c r="J42" s="73"/>
      <c r="K42" s="51">
        <f t="shared" si="1"/>
        <v>0</v>
      </c>
      <c r="M42" s="173" t="str">
        <f t="shared" si="2"/>
        <v>2100/030Depreciation---------------------------------</v>
      </c>
      <c r="N42" s="68"/>
      <c r="P42" s="69"/>
      <c r="Q42" s="54"/>
      <c r="R42" s="30"/>
    </row>
    <row r="43" spans="1:18">
      <c r="A43" s="322"/>
      <c r="B43" s="57" t="s">
        <v>382</v>
      </c>
      <c r="C43" s="327" t="s">
        <v>750</v>
      </c>
      <c r="D43" s="337"/>
      <c r="E43" s="338"/>
      <c r="F43" s="77"/>
      <c r="G43" s="50">
        <f>SUMIF(JournalsC!D$14:D$920,TrialBalanceC!M43,JournalsC!J$14:J$920)+SUMIF(JournalsC!E$14:E$920,TrialBalanceC!M43,JournalsC!J$14:J$920)</f>
        <v>0</v>
      </c>
      <c r="H43" s="373"/>
      <c r="I43" s="376">
        <f t="shared" si="0"/>
        <v>0</v>
      </c>
      <c r="J43" s="73"/>
      <c r="K43" s="51">
        <f t="shared" si="1"/>
        <v>0</v>
      </c>
      <c r="M43" s="173" t="str">
        <f t="shared" si="2"/>
        <v>2100/032Depr - Plant and machinery</v>
      </c>
      <c r="N43" s="68"/>
      <c r="P43" s="69"/>
      <c r="Q43" s="54"/>
      <c r="R43" s="30"/>
    </row>
    <row r="44" spans="1:18">
      <c r="A44" s="322"/>
      <c r="B44" s="57" t="s">
        <v>55</v>
      </c>
      <c r="C44" s="324" t="s">
        <v>56</v>
      </c>
      <c r="D44" s="337"/>
      <c r="E44" s="338"/>
      <c r="F44" s="77"/>
      <c r="G44" s="50">
        <f>SUMIF(JournalsC!D$14:D$920,TrialBalanceC!M44,JournalsC!J$14:J$920)+SUMIF(JournalsC!E$14:E$920,TrialBalanceC!M44,JournalsC!J$14:J$920)</f>
        <v>0</v>
      </c>
      <c r="H44" s="373"/>
      <c r="I44" s="376">
        <f t="shared" si="0"/>
        <v>0</v>
      </c>
      <c r="J44" s="73"/>
      <c r="K44" s="51">
        <f t="shared" si="1"/>
        <v>0</v>
      </c>
      <c r="M44" s="173" t="str">
        <f t="shared" si="2"/>
        <v>2100/033Depr - Motor vehicles</v>
      </c>
      <c r="N44" s="68"/>
      <c r="P44" s="69"/>
      <c r="Q44" s="54"/>
      <c r="R44" s="30"/>
    </row>
    <row r="45" spans="1:18">
      <c r="A45" s="322"/>
      <c r="B45" s="57" t="s">
        <v>58</v>
      </c>
      <c r="C45" s="324" t="s">
        <v>59</v>
      </c>
      <c r="D45" s="337"/>
      <c r="E45" s="338"/>
      <c r="F45" s="77"/>
      <c r="G45" s="50">
        <f>SUMIF(JournalsC!D$14:D$920,TrialBalanceC!M45,JournalsC!J$14:J$920)+SUMIF(JournalsC!E$14:E$920,TrialBalanceC!M45,JournalsC!J$14:J$920)</f>
        <v>0</v>
      </c>
      <c r="H45" s="373"/>
      <c r="I45" s="376">
        <f t="shared" si="0"/>
        <v>0</v>
      </c>
      <c r="J45" s="73"/>
      <c r="K45" s="51">
        <f t="shared" si="1"/>
        <v>0</v>
      </c>
      <c r="M45" s="173" t="str">
        <f t="shared" si="2"/>
        <v>2100/040Discounts allowed</v>
      </c>
      <c r="N45" s="68"/>
      <c r="P45" s="69"/>
      <c r="Q45" s="54"/>
      <c r="R45" s="30"/>
    </row>
    <row r="46" spans="1:18">
      <c r="A46" s="322"/>
      <c r="B46" s="57" t="s">
        <v>60</v>
      </c>
      <c r="C46" s="327" t="s">
        <v>720</v>
      </c>
      <c r="D46" s="337"/>
      <c r="E46" s="338"/>
      <c r="F46" s="77"/>
      <c r="G46" s="50">
        <f>SUMIF(JournalsC!D$14:D$920,TrialBalanceC!M46,JournalsC!J$14:J$920)+SUMIF(JournalsC!E$14:E$920,TrialBalanceC!M46,JournalsC!J$14:J$920)</f>
        <v>0</v>
      </c>
      <c r="H46" s="373"/>
      <c r="I46" s="376">
        <f t="shared" si="0"/>
        <v>0</v>
      </c>
      <c r="J46" s="73"/>
      <c r="K46" s="51">
        <f t="shared" si="1"/>
        <v>0</v>
      </c>
      <c r="M46" s="173" t="str">
        <f t="shared" si="2"/>
        <v>2100/050Electricity and water</v>
      </c>
      <c r="N46" s="68"/>
      <c r="P46" s="69"/>
      <c r="Q46" s="54"/>
      <c r="R46" s="30"/>
    </row>
    <row r="47" spans="1:18">
      <c r="A47" s="322"/>
      <c r="B47" s="57" t="s">
        <v>61</v>
      </c>
      <c r="C47" s="324" t="s">
        <v>65</v>
      </c>
      <c r="D47" s="337"/>
      <c r="E47" s="338"/>
      <c r="F47" s="77"/>
      <c r="G47" s="50">
        <f>SUMIF(JournalsC!D$14:D$920,TrialBalanceC!M47,JournalsC!J$14:J$920)+SUMIF(JournalsC!E$14:E$920,TrialBalanceC!M47,JournalsC!J$14:J$920)</f>
        <v>0</v>
      </c>
      <c r="H47" s="373"/>
      <c r="I47" s="376">
        <f t="shared" si="0"/>
        <v>0</v>
      </c>
      <c r="J47" s="73"/>
      <c r="K47" s="51">
        <f t="shared" si="1"/>
        <v>0</v>
      </c>
      <c r="M47" s="173" t="str">
        <f t="shared" si="2"/>
        <v>2100/055Equipment lease</v>
      </c>
      <c r="N47" s="68"/>
      <c r="P47" s="69"/>
      <c r="Q47" s="54"/>
      <c r="R47" s="30"/>
    </row>
    <row r="48" spans="1:18">
      <c r="A48" s="322"/>
      <c r="B48" s="57" t="s">
        <v>66</v>
      </c>
      <c r="C48" s="324" t="s">
        <v>259</v>
      </c>
      <c r="D48" s="337"/>
      <c r="E48" s="338"/>
      <c r="F48" s="77"/>
      <c r="G48" s="50">
        <f>SUMIF(JournalsC!D$14:D$920,TrialBalanceC!M48,JournalsC!J$14:J$920)+SUMIF(JournalsC!E$14:E$920,TrialBalanceC!M48,JournalsC!J$14:J$920)</f>
        <v>0</v>
      </c>
      <c r="H48" s="373"/>
      <c r="I48" s="376">
        <f t="shared" si="0"/>
        <v>0</v>
      </c>
      <c r="J48" s="73"/>
      <c r="K48" s="51">
        <f t="shared" si="1"/>
        <v>0</v>
      </c>
      <c r="M48" s="173" t="str">
        <f t="shared" si="2"/>
        <v>2100/060Insurance</v>
      </c>
      <c r="N48" s="68"/>
      <c r="P48" s="54"/>
      <c r="Q48" s="54"/>
      <c r="R48" s="30"/>
    </row>
    <row r="49" spans="1:18">
      <c r="A49" s="322"/>
      <c r="B49" s="57" t="s">
        <v>412</v>
      </c>
      <c r="C49" s="324" t="s">
        <v>162</v>
      </c>
      <c r="D49" s="337"/>
      <c r="E49" s="338"/>
      <c r="F49" s="77"/>
      <c r="G49" s="50">
        <f>SUMIF(JournalsC!D$14:D$920,TrialBalanceC!M49,JournalsC!J$14:J$920)+SUMIF(JournalsC!E$14:E$920,TrialBalanceC!M49,JournalsC!J$14:J$920)</f>
        <v>0</v>
      </c>
      <c r="H49" s="373"/>
      <c r="I49" s="376">
        <f t="shared" si="0"/>
        <v>0</v>
      </c>
      <c r="J49" s="73"/>
      <c r="K49" s="51">
        <f t="shared" si="1"/>
        <v>0</v>
      </c>
      <c r="M49" s="173" t="str">
        <f t="shared" si="2"/>
        <v>2100/071Levies - SDL</v>
      </c>
      <c r="N49" s="68"/>
      <c r="P49" s="69"/>
      <c r="Q49" s="54"/>
      <c r="R49" s="30"/>
    </row>
    <row r="50" spans="1:18">
      <c r="A50" s="322"/>
      <c r="B50" s="57" t="s">
        <v>163</v>
      </c>
      <c r="C50" s="324" t="s">
        <v>164</v>
      </c>
      <c r="D50" s="337"/>
      <c r="E50" s="338"/>
      <c r="F50" s="77"/>
      <c r="G50" s="50">
        <f>SUMIF(JournalsC!D$14:D$920,TrialBalanceC!M50,JournalsC!J$14:J$920)+SUMIF(JournalsC!E$14:E$920,TrialBalanceC!M50,JournalsC!J$14:J$920)</f>
        <v>0</v>
      </c>
      <c r="H50" s="373"/>
      <c r="I50" s="376">
        <f t="shared" si="0"/>
        <v>0</v>
      </c>
      <c r="J50" s="73"/>
      <c r="K50" s="51">
        <f t="shared" si="1"/>
        <v>0</v>
      </c>
      <c r="M50" s="173" t="str">
        <f t="shared" si="2"/>
        <v>2100/072Levies - other</v>
      </c>
      <c r="N50" s="68"/>
      <c r="P50" s="69"/>
      <c r="Q50" s="54"/>
      <c r="R50" s="30"/>
    </row>
    <row r="51" spans="1:18">
      <c r="A51" s="322"/>
      <c r="B51" s="57" t="s">
        <v>165</v>
      </c>
      <c r="C51" s="331" t="s">
        <v>321</v>
      </c>
      <c r="D51" s="338"/>
      <c r="E51" s="338"/>
      <c r="F51" s="77"/>
      <c r="G51" s="50">
        <f>SUMIF(JournalsC!D$14:D$920,TrialBalanceC!M51,JournalsC!J$14:J$920)+SUMIF(JournalsC!E$14:E$920,TrialBalanceC!M51,JournalsC!J$14:J$920)</f>
        <v>0</v>
      </c>
      <c r="H51" s="373"/>
      <c r="I51" s="376">
        <f t="shared" si="0"/>
        <v>0</v>
      </c>
      <c r="J51" s="73"/>
      <c r="K51" s="51">
        <f t="shared" si="1"/>
        <v>0</v>
      </c>
      <c r="M51" s="173" t="str">
        <f t="shared" si="2"/>
        <v>2100/080Trade licenses</v>
      </c>
      <c r="N51" s="68"/>
      <c r="P51" s="69"/>
      <c r="Q51" s="54"/>
      <c r="R51" s="30"/>
    </row>
    <row r="52" spans="1:18">
      <c r="A52" s="322"/>
      <c r="B52" s="57" t="s">
        <v>166</v>
      </c>
      <c r="C52" s="326" t="s">
        <v>167</v>
      </c>
      <c r="D52" s="337"/>
      <c r="E52" s="338"/>
      <c r="F52" s="77"/>
      <c r="G52" s="50">
        <f>SUMIF(JournalsC!D$14:D$920,TrialBalanceC!M52,JournalsC!J$14:J$920)+SUMIF(JournalsC!E$14:E$920,TrialBalanceC!M52,JournalsC!J$14:J$920)</f>
        <v>0</v>
      </c>
      <c r="H52" s="373"/>
      <c r="I52" s="376">
        <f t="shared" si="0"/>
        <v>0</v>
      </c>
      <c r="J52" s="73"/>
      <c r="K52" s="51">
        <f t="shared" si="1"/>
        <v>0</v>
      </c>
      <c r="M52" s="173" t="str">
        <f t="shared" si="2"/>
        <v>2100/090Motor vehicle expenses------------------</v>
      </c>
      <c r="N52" s="68"/>
      <c r="P52" s="69"/>
      <c r="Q52" s="54"/>
      <c r="R52" s="30"/>
    </row>
    <row r="53" spans="1:18">
      <c r="A53" s="322"/>
      <c r="B53" s="57" t="s">
        <v>168</v>
      </c>
      <c r="C53" s="324" t="s">
        <v>169</v>
      </c>
      <c r="D53" s="337"/>
      <c r="E53" s="338"/>
      <c r="F53" s="77"/>
      <c r="G53" s="50">
        <f>SUMIF(JournalsC!D$14:D$920,TrialBalanceC!M53,JournalsC!J$14:J$920)+SUMIF(JournalsC!E$14:E$920,TrialBalanceC!M53,JournalsC!J$14:J$920)</f>
        <v>0</v>
      </c>
      <c r="H53" s="373"/>
      <c r="I53" s="376">
        <f t="shared" si="0"/>
        <v>0</v>
      </c>
      <c r="J53" s="73"/>
      <c r="K53" s="51">
        <f t="shared" si="1"/>
        <v>0</v>
      </c>
      <c r="M53" s="173" t="str">
        <f t="shared" si="2"/>
        <v>2100/091Motor vehicle expenses - Petrol and oil</v>
      </c>
      <c r="N53" s="68"/>
      <c r="P53" s="69"/>
      <c r="Q53" s="54"/>
      <c r="R53" s="30"/>
    </row>
    <row r="54" spans="1:18">
      <c r="A54" s="322"/>
      <c r="B54" s="57" t="s">
        <v>170</v>
      </c>
      <c r="C54" s="324" t="s">
        <v>171</v>
      </c>
      <c r="D54" s="337"/>
      <c r="E54" s="338"/>
      <c r="F54" s="77"/>
      <c r="G54" s="50">
        <f>SUMIF(JournalsC!D$14:D$920,TrialBalanceC!M54,JournalsC!J$14:J$920)+SUMIF(JournalsC!E$14:E$920,TrialBalanceC!M54,JournalsC!J$14:J$920)</f>
        <v>0</v>
      </c>
      <c r="H54" s="373"/>
      <c r="I54" s="376">
        <f t="shared" si="0"/>
        <v>0</v>
      </c>
      <c r="J54" s="73"/>
      <c r="K54" s="51">
        <f t="shared" si="1"/>
        <v>0</v>
      </c>
      <c r="M54" s="173" t="str">
        <f t="shared" si="2"/>
        <v>2100/092Motor vehicle expenses - R&amp;M</v>
      </c>
      <c r="N54" s="68"/>
      <c r="P54" s="69"/>
      <c r="Q54" s="54"/>
      <c r="R54" s="30"/>
    </row>
    <row r="55" spans="1:18">
      <c r="A55" s="322"/>
      <c r="B55" s="57" t="s">
        <v>172</v>
      </c>
      <c r="C55" s="324" t="s">
        <v>173</v>
      </c>
      <c r="D55" s="337"/>
      <c r="E55" s="338"/>
      <c r="F55" s="77"/>
      <c r="G55" s="50">
        <f>SUMIF(JournalsC!D$14:D$920,TrialBalanceC!M55,JournalsC!J$14:J$920)+SUMIF(JournalsC!E$14:E$920,TrialBalanceC!M55,JournalsC!J$14:J$920)</f>
        <v>0</v>
      </c>
      <c r="H55" s="373"/>
      <c r="I55" s="376">
        <f t="shared" si="0"/>
        <v>0</v>
      </c>
      <c r="J55" s="73"/>
      <c r="K55" s="51">
        <f t="shared" si="1"/>
        <v>0</v>
      </c>
      <c r="M55" s="173" t="str">
        <f t="shared" si="2"/>
        <v>2100/093Motor vehicle expenses - Insurance</v>
      </c>
      <c r="N55" s="68"/>
      <c r="P55" s="69"/>
      <c r="Q55" s="54"/>
      <c r="R55" s="30"/>
    </row>
    <row r="56" spans="1:18">
      <c r="A56" s="322"/>
      <c r="B56" s="57" t="s">
        <v>174</v>
      </c>
      <c r="C56" s="325" t="s">
        <v>751</v>
      </c>
      <c r="D56" s="337"/>
      <c r="E56" s="338"/>
      <c r="F56" s="77"/>
      <c r="G56" s="50">
        <f>SUMIF(JournalsC!D$14:D$920,TrialBalanceC!M56,JournalsC!J$14:J$920)+SUMIF(JournalsC!E$14:E$920,TrialBalanceC!M56,JournalsC!J$14:J$920)</f>
        <v>0</v>
      </c>
      <c r="H56" s="373"/>
      <c r="I56" s="376">
        <f t="shared" si="0"/>
        <v>0</v>
      </c>
      <c r="J56" s="73"/>
      <c r="K56" s="51">
        <f t="shared" si="1"/>
        <v>0</v>
      </c>
      <c r="M56" s="173" t="str">
        <f t="shared" si="2"/>
        <v>2100/094Motor vehicle expenses - Licenses</v>
      </c>
      <c r="N56" s="68"/>
      <c r="P56" s="69"/>
      <c r="Q56" s="54"/>
      <c r="R56" s="30"/>
    </row>
    <row r="57" spans="1:18">
      <c r="A57" s="322"/>
      <c r="B57" s="57" t="s">
        <v>175</v>
      </c>
      <c r="C57" s="327" t="s">
        <v>752</v>
      </c>
      <c r="D57" s="337"/>
      <c r="E57" s="338"/>
      <c r="F57" s="77"/>
      <c r="G57" s="50">
        <f>SUMIF(JournalsC!D$14:D$920,TrialBalanceC!M57,JournalsC!J$14:J$920)+SUMIF(JournalsC!E$14:E$920,TrialBalanceC!M57,JournalsC!J$14:J$920)</f>
        <v>0</v>
      </c>
      <c r="H57" s="373"/>
      <c r="I57" s="376">
        <f t="shared" si="0"/>
        <v>0</v>
      </c>
      <c r="J57" s="73"/>
      <c r="K57" s="51">
        <f t="shared" si="1"/>
        <v>0</v>
      </c>
      <c r="M57" s="173" t="str">
        <f t="shared" si="2"/>
        <v>2100/095Motor vehicle expenses - General</v>
      </c>
      <c r="N57" s="68"/>
      <c r="P57" s="69"/>
      <c r="Q57" s="54"/>
      <c r="R57" s="30"/>
    </row>
    <row r="58" spans="1:18">
      <c r="A58" s="322"/>
      <c r="B58" s="57" t="s">
        <v>176</v>
      </c>
      <c r="C58" s="326" t="s">
        <v>531</v>
      </c>
      <c r="D58" s="337"/>
      <c r="E58" s="338"/>
      <c r="F58" s="77"/>
      <c r="G58" s="50">
        <f>SUMIF(JournalsC!D$14:D$920,TrialBalanceC!M58,JournalsC!J$14:J$920)+SUMIF(JournalsC!E$14:E$920,TrialBalanceC!M58,JournalsC!J$14:J$920)</f>
        <v>0</v>
      </c>
      <c r="H58" s="373"/>
      <c r="I58" s="376">
        <f t="shared" si="0"/>
        <v>0</v>
      </c>
      <c r="J58" s="73"/>
      <c r="K58" s="51">
        <f t="shared" si="1"/>
        <v>0</v>
      </c>
      <c r="M58" s="173" t="str">
        <f t="shared" si="2"/>
        <v>2100/100Rent paid-------------------------------------</v>
      </c>
      <c r="N58" s="68"/>
      <c r="P58" s="69"/>
      <c r="Q58" s="54"/>
      <c r="R58" s="30"/>
    </row>
    <row r="59" spans="1:18">
      <c r="A59" s="322"/>
      <c r="B59" s="57" t="s">
        <v>177</v>
      </c>
      <c r="C59" s="365"/>
      <c r="D59" s="337"/>
      <c r="E59" s="338"/>
      <c r="F59" s="77"/>
      <c r="G59" s="50">
        <f>SUMIF(JournalsC!D$14:D$920,TrialBalanceC!M59,JournalsC!J$14:J$920)+SUMIF(JournalsC!E$14:E$920,TrialBalanceC!M59,JournalsC!J$14:J$920)</f>
        <v>0</v>
      </c>
      <c r="H59" s="373"/>
      <c r="I59" s="376">
        <f t="shared" si="0"/>
        <v>0</v>
      </c>
      <c r="J59" s="73"/>
      <c r="K59" s="51">
        <f t="shared" si="1"/>
        <v>0</v>
      </c>
      <c r="M59" s="173" t="str">
        <f t="shared" si="2"/>
        <v>2100/101</v>
      </c>
      <c r="N59" s="68"/>
      <c r="P59" s="69"/>
      <c r="Q59" s="54"/>
      <c r="R59" s="30"/>
    </row>
    <row r="60" spans="1:18">
      <c r="A60" s="322"/>
      <c r="B60" s="57" t="s">
        <v>178</v>
      </c>
      <c r="C60" s="365"/>
      <c r="D60" s="337"/>
      <c r="E60" s="338"/>
      <c r="F60" s="77"/>
      <c r="G60" s="50">
        <f>SUMIF(JournalsC!D$14:D$920,TrialBalanceC!M60,JournalsC!J$14:J$920)+SUMIF(JournalsC!E$14:E$920,TrialBalanceC!M60,JournalsC!J$14:J$920)</f>
        <v>0</v>
      </c>
      <c r="H60" s="373"/>
      <c r="I60" s="376">
        <f t="shared" si="0"/>
        <v>0</v>
      </c>
      <c r="J60" s="73"/>
      <c r="K60" s="51">
        <f t="shared" si="1"/>
        <v>0</v>
      </c>
      <c r="M60" s="173" t="str">
        <f t="shared" si="2"/>
        <v>2100/102</v>
      </c>
      <c r="N60" s="68"/>
      <c r="P60" s="69"/>
      <c r="Q60" s="54"/>
      <c r="R60" s="30"/>
    </row>
    <row r="61" spans="1:18">
      <c r="A61" s="322"/>
      <c r="B61" s="57" t="s">
        <v>179</v>
      </c>
      <c r="C61" s="365"/>
      <c r="D61" s="337"/>
      <c r="E61" s="338"/>
      <c r="F61" s="77"/>
      <c r="G61" s="50">
        <f>SUMIF(JournalsC!D$14:D$920,TrialBalanceC!M61,JournalsC!J$14:J$920)+SUMIF(JournalsC!E$14:E$920,TrialBalanceC!M61,JournalsC!J$14:J$920)</f>
        <v>0</v>
      </c>
      <c r="H61" s="373"/>
      <c r="I61" s="376">
        <f t="shared" si="0"/>
        <v>0</v>
      </c>
      <c r="J61" s="73"/>
      <c r="K61" s="51">
        <f t="shared" si="1"/>
        <v>0</v>
      </c>
      <c r="M61" s="173" t="str">
        <f t="shared" si="2"/>
        <v>2100/103</v>
      </c>
      <c r="N61" s="68"/>
      <c r="P61" s="69"/>
      <c r="Q61" s="54"/>
      <c r="R61" s="30"/>
    </row>
    <row r="62" spans="1:18">
      <c r="A62" s="322"/>
      <c r="B62" s="57" t="s">
        <v>180</v>
      </c>
      <c r="C62" s="324" t="s">
        <v>68</v>
      </c>
      <c r="D62" s="337"/>
      <c r="E62" s="338"/>
      <c r="F62" s="77"/>
      <c r="G62" s="50">
        <f>SUMIF(JournalsC!D$14:D$920,TrialBalanceC!M62,JournalsC!J$14:J$920)+SUMIF(JournalsC!E$14:E$920,TrialBalanceC!M62,JournalsC!J$14:J$920)</f>
        <v>0</v>
      </c>
      <c r="H62" s="373"/>
      <c r="I62" s="376">
        <f t="shared" si="0"/>
        <v>0</v>
      </c>
      <c r="J62" s="73"/>
      <c r="K62" s="51">
        <f t="shared" si="1"/>
        <v>0</v>
      </c>
      <c r="M62" s="173" t="str">
        <f t="shared" si="2"/>
        <v>2100/110Repairs and maintenance</v>
      </c>
      <c r="N62" s="68"/>
      <c r="P62" s="69"/>
      <c r="Q62" s="54"/>
      <c r="R62" s="30"/>
    </row>
    <row r="63" spans="1:18">
      <c r="A63" s="322"/>
      <c r="B63" s="57" t="s">
        <v>69</v>
      </c>
      <c r="C63" s="324" t="s">
        <v>70</v>
      </c>
      <c r="D63" s="337"/>
      <c r="E63" s="338"/>
      <c r="F63" s="77"/>
      <c r="G63" s="50">
        <f>SUMIF(JournalsC!D$14:D$920,TrialBalanceC!M63,JournalsC!J$14:J$920)+SUMIF(JournalsC!E$14:E$920,TrialBalanceC!M63,JournalsC!J$14:J$920)</f>
        <v>0</v>
      </c>
      <c r="H63" s="373"/>
      <c r="I63" s="376">
        <f t="shared" si="0"/>
        <v>0</v>
      </c>
      <c r="J63" s="73"/>
      <c r="K63" s="51">
        <f t="shared" si="1"/>
        <v>0</v>
      </c>
      <c r="M63" s="173" t="str">
        <f t="shared" si="2"/>
        <v>2100/120Salaries</v>
      </c>
      <c r="N63" s="68"/>
      <c r="P63" s="69"/>
      <c r="Q63" s="54"/>
      <c r="R63" s="30"/>
    </row>
    <row r="64" spans="1:18">
      <c r="A64" s="322"/>
      <c r="B64" s="57" t="s">
        <v>71</v>
      </c>
      <c r="C64" s="324" t="s">
        <v>72</v>
      </c>
      <c r="D64" s="337"/>
      <c r="E64" s="338"/>
      <c r="F64" s="77"/>
      <c r="G64" s="50">
        <f>SUMIF(JournalsC!D$14:D$920,TrialBalanceC!M64,JournalsC!J$14:J$920)+SUMIF(JournalsC!E$14:E$920,TrialBalanceC!M64,JournalsC!J$14:J$920)</f>
        <v>0</v>
      </c>
      <c r="H64" s="373"/>
      <c r="I64" s="376">
        <f t="shared" si="0"/>
        <v>0</v>
      </c>
      <c r="J64" s="73"/>
      <c r="K64" s="51">
        <f t="shared" si="1"/>
        <v>0</v>
      </c>
      <c r="M64" s="173" t="str">
        <f t="shared" si="2"/>
        <v>2100/121UIF - Employer</v>
      </c>
      <c r="N64" s="68"/>
      <c r="P64" s="69"/>
      <c r="Q64" s="54"/>
      <c r="R64" s="30"/>
    </row>
    <row r="65" spans="1:18">
      <c r="A65" s="322"/>
      <c r="B65" s="57" t="s">
        <v>73</v>
      </c>
      <c r="C65" s="324" t="s">
        <v>74</v>
      </c>
      <c r="D65" s="337"/>
      <c r="E65" s="338"/>
      <c r="F65" s="77"/>
      <c r="G65" s="50">
        <f>SUMIF(JournalsC!D$14:D$920,TrialBalanceC!M65,JournalsC!J$14:J$920)+SUMIF(JournalsC!E$14:E$920,TrialBalanceC!M65,JournalsC!J$14:J$920)</f>
        <v>0</v>
      </c>
      <c r="H65" s="373"/>
      <c r="I65" s="376">
        <f t="shared" si="0"/>
        <v>0</v>
      </c>
      <c r="J65" s="73"/>
      <c r="K65" s="51">
        <f t="shared" si="1"/>
        <v>0</v>
      </c>
      <c r="M65" s="173" t="str">
        <f t="shared" si="2"/>
        <v>2100/122Casual wages</v>
      </c>
      <c r="N65" s="68"/>
      <c r="P65" s="69"/>
      <c r="Q65" s="54"/>
      <c r="R65" s="30"/>
    </row>
    <row r="66" spans="1:18">
      <c r="A66" s="322"/>
      <c r="B66" s="57" t="s">
        <v>75</v>
      </c>
      <c r="C66" s="324" t="s">
        <v>76</v>
      </c>
      <c r="D66" s="337"/>
      <c r="E66" s="338"/>
      <c r="F66" s="77"/>
      <c r="G66" s="50">
        <f>SUMIF(JournalsC!D$14:D$920,TrialBalanceC!M66,JournalsC!J$14:J$920)+SUMIF(JournalsC!E$14:E$920,TrialBalanceC!M66,JournalsC!J$14:J$920)</f>
        <v>0</v>
      </c>
      <c r="H66" s="373"/>
      <c r="I66" s="376">
        <f t="shared" si="0"/>
        <v>0</v>
      </c>
      <c r="J66" s="73"/>
      <c r="K66" s="51">
        <f t="shared" si="1"/>
        <v>0</v>
      </c>
      <c r="M66" s="173" t="str">
        <f t="shared" si="2"/>
        <v>2100/130Telephone</v>
      </c>
      <c r="N66" s="68"/>
      <c r="P66" s="69"/>
      <c r="Q66" s="54"/>
      <c r="R66" s="30"/>
    </row>
    <row r="67" spans="1:18">
      <c r="A67" s="322"/>
      <c r="B67" s="99" t="s">
        <v>706</v>
      </c>
      <c r="C67" s="327" t="s">
        <v>708</v>
      </c>
      <c r="D67" s="337"/>
      <c r="E67" s="338"/>
      <c r="F67" s="77"/>
      <c r="G67" s="50">
        <f>SUMIF(JournalsC!D$14:D$920,TrialBalanceC!M67,JournalsC!J$14:J$920)+SUMIF(JournalsC!E$14:E$920,TrialBalanceC!M67,JournalsC!J$14:J$920)</f>
        <v>0</v>
      </c>
      <c r="H67" s="373"/>
      <c r="I67" s="376">
        <f t="shared" ref="I67" si="6">ROUND(D67-E67+G67+F67,0)</f>
        <v>0</v>
      </c>
      <c r="J67" s="73"/>
      <c r="K67" s="51">
        <f t="shared" ref="K67" si="7">ROUND(SUM(A67),0)</f>
        <v>0</v>
      </c>
      <c r="M67" s="173" t="str">
        <f t="shared" ref="M67" si="8">CONCATENATE(B67,C67)</f>
        <v>2100/131Cell phone</v>
      </c>
      <c r="N67" s="68"/>
      <c r="P67" s="69"/>
      <c r="Q67" s="54"/>
      <c r="R67" s="30"/>
    </row>
    <row r="68" spans="1:18">
      <c r="A68" s="322"/>
      <c r="B68" s="57" t="s">
        <v>77</v>
      </c>
      <c r="C68" s="324" t="s">
        <v>432</v>
      </c>
      <c r="D68" s="337"/>
      <c r="E68" s="338"/>
      <c r="F68" s="77"/>
      <c r="G68" s="50">
        <f>SUMIF(JournalsC!D$14:D$920,TrialBalanceC!M68,JournalsC!J$14:J$920)+SUMIF(JournalsC!E$14:E$920,TrialBalanceC!M68,JournalsC!J$14:J$920)</f>
        <v>0</v>
      </c>
      <c r="H68" s="373"/>
      <c r="I68" s="376">
        <f t="shared" si="0"/>
        <v>0</v>
      </c>
      <c r="J68" s="73"/>
      <c r="K68" s="51">
        <f t="shared" si="1"/>
        <v>0</v>
      </c>
      <c r="M68" s="173" t="str">
        <f t="shared" si="2"/>
        <v>2100/135Postage and courier</v>
      </c>
      <c r="N68" s="68"/>
      <c r="P68" s="69"/>
      <c r="Q68" s="54"/>
      <c r="R68" s="30"/>
    </row>
    <row r="69" spans="1:18">
      <c r="A69" s="322"/>
      <c r="B69" s="57" t="s">
        <v>78</v>
      </c>
      <c r="C69" s="324" t="s">
        <v>242</v>
      </c>
      <c r="D69" s="337"/>
      <c r="E69" s="338"/>
      <c r="F69" s="77"/>
      <c r="G69" s="50">
        <f>SUMIF(JournalsC!D$14:D$920,TrialBalanceC!M69,JournalsC!J$14:J$920)+SUMIF(JournalsC!E$14:E$920,TrialBalanceC!M69,JournalsC!J$14:J$920)</f>
        <v>0</v>
      </c>
      <c r="H69" s="373"/>
      <c r="I69" s="376">
        <f t="shared" si="0"/>
        <v>0</v>
      </c>
      <c r="J69" s="73"/>
      <c r="K69" s="51">
        <f t="shared" si="1"/>
        <v>0</v>
      </c>
      <c r="M69" s="173" t="str">
        <f t="shared" si="2"/>
        <v>2100/140Training</v>
      </c>
      <c r="N69" s="68"/>
      <c r="P69" s="69"/>
      <c r="Q69" s="54"/>
      <c r="R69" s="30"/>
    </row>
    <row r="70" spans="1:18">
      <c r="A70" s="322"/>
      <c r="B70" s="57" t="s">
        <v>79</v>
      </c>
      <c r="C70" s="325" t="s">
        <v>760</v>
      </c>
      <c r="D70" s="338"/>
      <c r="E70" s="338"/>
      <c r="F70" s="77"/>
      <c r="G70" s="50">
        <f>SUMIF(JournalsC!D$14:D$920,TrialBalanceC!M70,JournalsC!J$14:J$920)+SUMIF(JournalsC!E$14:E$920,TrialBalanceC!M70,JournalsC!J$14:J$920)</f>
        <v>0</v>
      </c>
      <c r="H70" s="373"/>
      <c r="I70" s="376">
        <f t="shared" si="0"/>
        <v>0</v>
      </c>
      <c r="J70" s="73"/>
      <c r="K70" s="51">
        <f t="shared" si="1"/>
        <v>0</v>
      </c>
      <c r="M70" s="173" t="str">
        <f t="shared" si="2"/>
        <v>2100/150Traveling and accommodation</v>
      </c>
      <c r="N70" s="68"/>
      <c r="P70" s="69"/>
      <c r="Q70" s="54"/>
      <c r="R70" s="30"/>
    </row>
    <row r="71" spans="1:18">
      <c r="A71" s="322"/>
      <c r="B71" s="99" t="s">
        <v>536</v>
      </c>
      <c r="C71" s="364"/>
      <c r="D71" s="338"/>
      <c r="E71" s="338"/>
      <c r="F71" s="77"/>
      <c r="G71" s="50">
        <f>SUMIF(JournalsC!D$14:D$920,TrialBalanceC!M71,JournalsC!J$14:J$920)+SUMIF(JournalsC!E$14:E$920,TrialBalanceC!M71,JournalsC!J$14:J$920)</f>
        <v>0</v>
      </c>
      <c r="H71" s="373"/>
      <c r="I71" s="376">
        <f t="shared" si="0"/>
        <v>0</v>
      </c>
      <c r="J71" s="73"/>
      <c r="K71" s="51">
        <f t="shared" si="1"/>
        <v>0</v>
      </c>
      <c r="M71" s="173" t="str">
        <f t="shared" si="2"/>
        <v>2150/001</v>
      </c>
      <c r="N71" s="68"/>
      <c r="P71" s="69"/>
      <c r="Q71" s="54"/>
      <c r="R71" s="30"/>
    </row>
    <row r="72" spans="1:18">
      <c r="A72" s="322"/>
      <c r="B72" s="99" t="s">
        <v>537</v>
      </c>
      <c r="C72" s="364"/>
      <c r="D72" s="338"/>
      <c r="E72" s="338"/>
      <c r="F72" s="77"/>
      <c r="G72" s="50">
        <f>SUMIF(JournalsC!D$14:D$920,TrialBalanceC!M72,JournalsC!J$14:J$920)+SUMIF(JournalsC!E$14:E$920,TrialBalanceC!M72,JournalsC!J$14:J$920)</f>
        <v>0</v>
      </c>
      <c r="H72" s="373"/>
      <c r="I72" s="376">
        <f t="shared" ref="I72:I98" si="9">ROUND(D72-E72+G72+F72,0)</f>
        <v>0</v>
      </c>
      <c r="J72" s="73"/>
      <c r="K72" s="51">
        <f t="shared" ref="K72:K133" si="10">ROUND(SUM(A72),0)</f>
        <v>0</v>
      </c>
      <c r="M72" s="173" t="str">
        <f t="shared" ref="M72:M133" si="11">CONCATENATE(B72,C72)</f>
        <v>2150/002</v>
      </c>
      <c r="N72" s="68"/>
      <c r="P72" s="69"/>
      <c r="Q72" s="54"/>
      <c r="R72" s="30"/>
    </row>
    <row r="73" spans="1:18">
      <c r="A73" s="322"/>
      <c r="B73" s="99" t="s">
        <v>538</v>
      </c>
      <c r="C73" s="364"/>
      <c r="D73" s="338"/>
      <c r="E73" s="338"/>
      <c r="F73" s="77"/>
      <c r="G73" s="50">
        <f>SUMIF(JournalsC!D$14:D$920,TrialBalanceC!M73,JournalsC!J$14:J$920)+SUMIF(JournalsC!E$14:E$920,TrialBalanceC!M73,JournalsC!J$14:J$920)</f>
        <v>0</v>
      </c>
      <c r="H73" s="373"/>
      <c r="I73" s="376">
        <f t="shared" si="9"/>
        <v>0</v>
      </c>
      <c r="J73" s="73"/>
      <c r="K73" s="51">
        <f t="shared" si="10"/>
        <v>0</v>
      </c>
      <c r="M73" s="173" t="str">
        <f t="shared" si="11"/>
        <v>2150/003</v>
      </c>
      <c r="N73" s="68"/>
      <c r="P73" s="69"/>
      <c r="Q73" s="54"/>
      <c r="R73" s="30"/>
    </row>
    <row r="74" spans="1:18">
      <c r="A74" s="322"/>
      <c r="B74" s="99" t="s">
        <v>539</v>
      </c>
      <c r="C74" s="364"/>
      <c r="D74" s="338"/>
      <c r="E74" s="338"/>
      <c r="F74" s="77"/>
      <c r="G74" s="50">
        <f>SUMIF(JournalsC!D$14:D$920,TrialBalanceC!M74,JournalsC!J$14:J$920)+SUMIF(JournalsC!E$14:E$920,TrialBalanceC!M74,JournalsC!J$14:J$920)</f>
        <v>0</v>
      </c>
      <c r="H74" s="373"/>
      <c r="I74" s="376">
        <f t="shared" si="9"/>
        <v>0</v>
      </c>
      <c r="J74" s="73"/>
      <c r="K74" s="51">
        <f t="shared" si="10"/>
        <v>0</v>
      </c>
      <c r="M74" s="173" t="str">
        <f t="shared" si="11"/>
        <v>2150/004</v>
      </c>
      <c r="N74" s="68"/>
      <c r="P74" s="69"/>
      <c r="Q74" s="54"/>
      <c r="R74" s="30"/>
    </row>
    <row r="75" spans="1:18">
      <c r="A75" s="322"/>
      <c r="B75" s="99" t="s">
        <v>540</v>
      </c>
      <c r="C75" s="364"/>
      <c r="D75" s="338"/>
      <c r="E75" s="338"/>
      <c r="F75" s="77"/>
      <c r="G75" s="50">
        <f>SUMIF(JournalsC!D$14:D$920,TrialBalanceC!M75,JournalsC!J$14:J$920)+SUMIF(JournalsC!E$14:E$920,TrialBalanceC!M75,JournalsC!J$14:J$920)</f>
        <v>0</v>
      </c>
      <c r="H75" s="373"/>
      <c r="I75" s="376">
        <f t="shared" si="9"/>
        <v>0</v>
      </c>
      <c r="J75" s="73"/>
      <c r="K75" s="51">
        <f t="shared" si="10"/>
        <v>0</v>
      </c>
      <c r="M75" s="173" t="str">
        <f t="shared" si="11"/>
        <v>2150/005</v>
      </c>
      <c r="N75" s="68"/>
      <c r="P75" s="69"/>
      <c r="Q75" s="54"/>
      <c r="R75" s="30"/>
    </row>
    <row r="76" spans="1:18">
      <c r="A76" s="322"/>
      <c r="B76" s="99" t="s">
        <v>541</v>
      </c>
      <c r="C76" s="364"/>
      <c r="D76" s="338"/>
      <c r="E76" s="338"/>
      <c r="F76" s="77"/>
      <c r="G76" s="50">
        <f>SUMIF(JournalsC!D$14:D$920,TrialBalanceC!M76,JournalsC!J$14:J$920)+SUMIF(JournalsC!E$14:E$920,TrialBalanceC!M76,JournalsC!J$14:J$920)</f>
        <v>0</v>
      </c>
      <c r="H76" s="373"/>
      <c r="I76" s="376">
        <f t="shared" si="9"/>
        <v>0</v>
      </c>
      <c r="J76" s="73"/>
      <c r="K76" s="51">
        <f t="shared" si="10"/>
        <v>0</v>
      </c>
      <c r="M76" s="173" t="str">
        <f t="shared" si="11"/>
        <v>2150/006</v>
      </c>
      <c r="N76" s="68"/>
      <c r="P76" s="69"/>
      <c r="Q76" s="54"/>
      <c r="R76" s="30"/>
    </row>
    <row r="77" spans="1:18">
      <c r="A77" s="322"/>
      <c r="B77" s="99" t="s">
        <v>542</v>
      </c>
      <c r="C77" s="366"/>
      <c r="D77" s="338"/>
      <c r="E77" s="338"/>
      <c r="F77" s="77"/>
      <c r="G77" s="50">
        <f>SUMIF(JournalsC!D$14:D$920,TrialBalanceC!M77,JournalsC!J$14:J$920)+SUMIF(JournalsC!E$14:E$920,TrialBalanceC!M77,JournalsC!J$14:J$920)</f>
        <v>0</v>
      </c>
      <c r="H77" s="373"/>
      <c r="I77" s="376">
        <f t="shared" si="9"/>
        <v>0</v>
      </c>
      <c r="J77" s="73"/>
      <c r="K77" s="51">
        <f t="shared" si="10"/>
        <v>0</v>
      </c>
      <c r="M77" s="173" t="str">
        <f t="shared" si="11"/>
        <v>2150/007</v>
      </c>
      <c r="N77" s="68"/>
      <c r="P77" s="69"/>
      <c r="Q77" s="54"/>
      <c r="R77" s="30"/>
    </row>
    <row r="78" spans="1:18">
      <c r="A78" s="322"/>
      <c r="B78" s="99" t="s">
        <v>543</v>
      </c>
      <c r="C78" s="366"/>
      <c r="D78" s="338"/>
      <c r="E78" s="338"/>
      <c r="F78" s="77"/>
      <c r="G78" s="50">
        <f>SUMIF(JournalsC!D$14:D$920,TrialBalanceC!M78,JournalsC!J$14:J$920)+SUMIF(JournalsC!E$14:E$920,TrialBalanceC!M78,JournalsC!J$14:J$920)</f>
        <v>0</v>
      </c>
      <c r="H78" s="373"/>
      <c r="I78" s="376">
        <f t="shared" si="9"/>
        <v>0</v>
      </c>
      <c r="J78" s="73"/>
      <c r="K78" s="51">
        <f t="shared" si="10"/>
        <v>0</v>
      </c>
      <c r="M78" s="173" t="str">
        <f t="shared" si="11"/>
        <v>2150/008</v>
      </c>
      <c r="N78" s="68"/>
      <c r="P78" s="69"/>
      <c r="Q78" s="54"/>
      <c r="R78" s="30"/>
    </row>
    <row r="79" spans="1:18">
      <c r="A79" s="322"/>
      <c r="B79" s="99" t="s">
        <v>544</v>
      </c>
      <c r="C79" s="364"/>
      <c r="D79" s="338"/>
      <c r="E79" s="338"/>
      <c r="F79" s="77"/>
      <c r="G79" s="50">
        <f>SUMIF(JournalsC!D$14:D$920,TrialBalanceC!M79,JournalsC!J$14:J$920)+SUMIF(JournalsC!E$14:E$920,TrialBalanceC!M79,JournalsC!J$14:J$920)</f>
        <v>0</v>
      </c>
      <c r="H79" s="373"/>
      <c r="I79" s="376">
        <f t="shared" si="9"/>
        <v>0</v>
      </c>
      <c r="J79" s="73"/>
      <c r="K79" s="51">
        <f t="shared" si="10"/>
        <v>0</v>
      </c>
      <c r="M79" s="173" t="str">
        <f t="shared" si="11"/>
        <v>2150/009</v>
      </c>
      <c r="N79" s="68"/>
      <c r="P79" s="69"/>
      <c r="Q79" s="54"/>
      <c r="R79" s="30"/>
    </row>
    <row r="80" spans="1:18">
      <c r="A80" s="322"/>
      <c r="B80" s="99" t="s">
        <v>545</v>
      </c>
      <c r="C80" s="364"/>
      <c r="D80" s="338"/>
      <c r="E80" s="338"/>
      <c r="F80" s="77"/>
      <c r="G80" s="50">
        <f>SUMIF(JournalsC!D$14:D$920,TrialBalanceC!M80,JournalsC!J$14:J$920)+SUMIF(JournalsC!E$14:E$920,TrialBalanceC!M80,JournalsC!J$14:J$920)</f>
        <v>0</v>
      </c>
      <c r="H80" s="373"/>
      <c r="I80" s="376">
        <f t="shared" si="9"/>
        <v>0</v>
      </c>
      <c r="J80" s="73"/>
      <c r="K80" s="51">
        <f t="shared" si="10"/>
        <v>0</v>
      </c>
      <c r="M80" s="173" t="str">
        <f t="shared" si="11"/>
        <v>2150/010</v>
      </c>
      <c r="N80" s="68"/>
      <c r="P80" s="69"/>
      <c r="Q80" s="54"/>
      <c r="R80" s="30"/>
    </row>
    <row r="81" spans="1:18">
      <c r="A81" s="322"/>
      <c r="B81" s="57" t="s">
        <v>19</v>
      </c>
      <c r="C81" s="326" t="s">
        <v>114</v>
      </c>
      <c r="D81" s="337"/>
      <c r="E81" s="338"/>
      <c r="F81" s="77"/>
      <c r="G81" s="50">
        <f>SUMIF(JournalsC!D$14:D$920,TrialBalanceC!M81,JournalsC!J$14:J$920)+SUMIF(JournalsC!E$14:E$920,TrialBalanceC!M81,JournalsC!J$14:J$920)</f>
        <v>0</v>
      </c>
      <c r="H81" s="373"/>
      <c r="I81" s="376">
        <f t="shared" si="9"/>
        <v>0</v>
      </c>
      <c r="J81" s="73"/>
      <c r="K81" s="51">
        <f t="shared" si="10"/>
        <v>0</v>
      </c>
      <c r="M81" s="173" t="str">
        <f t="shared" si="11"/>
        <v>2500/000OTHER INCOME</v>
      </c>
      <c r="N81" s="68"/>
      <c r="P81" s="69"/>
      <c r="Q81" s="54"/>
      <c r="R81" s="30"/>
    </row>
    <row r="82" spans="1:18">
      <c r="A82" s="322"/>
      <c r="B82" s="57" t="s">
        <v>331</v>
      </c>
      <c r="C82" s="325" t="s">
        <v>753</v>
      </c>
      <c r="D82" s="338"/>
      <c r="E82" s="338"/>
      <c r="F82" s="77"/>
      <c r="G82" s="50">
        <f>SUMIF(JournalsC!D$14:D$920,TrialBalanceC!M82,JournalsC!J$14:J$920)+SUMIF(JournalsC!E$14:E$920,TrialBalanceC!M82,JournalsC!J$14:J$920)</f>
        <v>0</v>
      </c>
      <c r="H82" s="373"/>
      <c r="I82" s="376">
        <f t="shared" si="9"/>
        <v>0</v>
      </c>
      <c r="J82" s="73"/>
      <c r="K82" s="51">
        <f t="shared" si="10"/>
        <v>0</v>
      </c>
      <c r="M82" s="173" t="str">
        <f t="shared" si="11"/>
        <v>2710/000Rent received (not main income)</v>
      </c>
      <c r="N82" s="68"/>
      <c r="P82" s="69"/>
      <c r="Q82" s="54"/>
      <c r="R82" s="30"/>
    </row>
    <row r="83" spans="1:18">
      <c r="A83" s="322"/>
      <c r="B83" s="57" t="s">
        <v>80</v>
      </c>
      <c r="C83" s="326" t="s">
        <v>759</v>
      </c>
      <c r="D83" s="337"/>
      <c r="E83" s="338"/>
      <c r="F83" s="77"/>
      <c r="G83" s="50">
        <f>SUMIF(JournalsC!D$14:D$920,TrialBalanceC!M83,JournalsC!J$14:J$920)+SUMIF(JournalsC!E$14:E$920,TrialBalanceC!M83,JournalsC!J$14:J$920)</f>
        <v>0</v>
      </c>
      <c r="H83" s="373"/>
      <c r="I83" s="376">
        <f t="shared" si="9"/>
        <v>0</v>
      </c>
      <c r="J83" s="73"/>
      <c r="K83" s="51">
        <f t="shared" si="10"/>
        <v>0</v>
      </c>
      <c r="M83" s="173" t="str">
        <f t="shared" si="11"/>
        <v>2750/000Interest received-----------------------</v>
      </c>
      <c r="N83" s="68"/>
      <c r="P83" s="69"/>
      <c r="Q83" s="54"/>
      <c r="R83" s="30"/>
    </row>
    <row r="84" spans="1:18">
      <c r="A84" s="322"/>
      <c r="B84" s="57" t="s">
        <v>81</v>
      </c>
      <c r="C84" s="364"/>
      <c r="D84" s="338"/>
      <c r="E84" s="338"/>
      <c r="F84" s="77"/>
      <c r="G84" s="50">
        <f>SUMIF(JournalsC!D$14:D$920,TrialBalanceC!M84,JournalsC!J$14:J$920)+SUMIF(JournalsC!E$14:E$920,TrialBalanceC!M84,JournalsC!J$14:J$920)</f>
        <v>0</v>
      </c>
      <c r="H84" s="373"/>
      <c r="I84" s="376">
        <f t="shared" si="9"/>
        <v>0</v>
      </c>
      <c r="J84" s="73"/>
      <c r="K84" s="51">
        <f t="shared" si="10"/>
        <v>0</v>
      </c>
      <c r="M84" s="173" t="str">
        <f t="shared" si="11"/>
        <v>2750/001</v>
      </c>
      <c r="N84" s="68"/>
      <c r="P84" s="69"/>
      <c r="Q84" s="54"/>
      <c r="R84" s="30"/>
    </row>
    <row r="85" spans="1:18">
      <c r="A85" s="322"/>
      <c r="B85" s="57" t="s">
        <v>82</v>
      </c>
      <c r="C85" s="366"/>
      <c r="D85" s="338"/>
      <c r="E85" s="338"/>
      <c r="F85" s="77"/>
      <c r="G85" s="50">
        <f>SUMIF(JournalsC!D$14:D$920,TrialBalanceC!M85,JournalsC!J$14:J$920)+SUMIF(JournalsC!E$14:E$920,TrialBalanceC!M85,JournalsC!J$14:J$920)</f>
        <v>0</v>
      </c>
      <c r="H85" s="373"/>
      <c r="I85" s="376">
        <f t="shared" si="9"/>
        <v>0</v>
      </c>
      <c r="J85" s="73"/>
      <c r="K85" s="51">
        <f t="shared" si="10"/>
        <v>0</v>
      </c>
      <c r="M85" s="173" t="str">
        <f t="shared" si="11"/>
        <v>2750/002</v>
      </c>
      <c r="N85" s="68"/>
      <c r="P85" s="69"/>
      <c r="Q85" s="54"/>
      <c r="R85" s="30"/>
    </row>
    <row r="86" spans="1:18">
      <c r="A86" s="322"/>
      <c r="B86" s="57" t="s">
        <v>83</v>
      </c>
      <c r="C86" s="367"/>
      <c r="D86" s="337"/>
      <c r="E86" s="338"/>
      <c r="F86" s="77"/>
      <c r="G86" s="50">
        <f>SUMIF(JournalsC!D$14:D$920,TrialBalanceC!M86,JournalsC!J$14:J$920)+SUMIF(JournalsC!E$14:E$920,TrialBalanceC!M86,JournalsC!J$14:J$920)</f>
        <v>0</v>
      </c>
      <c r="H86" s="373"/>
      <c r="I86" s="376">
        <f t="shared" si="9"/>
        <v>0</v>
      </c>
      <c r="J86" s="73"/>
      <c r="K86" s="51">
        <f t="shared" si="10"/>
        <v>0</v>
      </c>
      <c r="M86" s="173" t="str">
        <f t="shared" si="11"/>
        <v>2750/003</v>
      </c>
      <c r="N86" s="68"/>
      <c r="P86" s="69"/>
      <c r="Q86" s="54"/>
      <c r="R86" s="30"/>
    </row>
    <row r="87" spans="1:18">
      <c r="A87" s="322"/>
      <c r="B87" s="57" t="s">
        <v>84</v>
      </c>
      <c r="C87" s="367"/>
      <c r="D87" s="337"/>
      <c r="E87" s="338"/>
      <c r="F87" s="77"/>
      <c r="G87" s="50">
        <f>SUMIF(JournalsC!D$14:D$920,TrialBalanceC!M87,JournalsC!J$14:J$920)+SUMIF(JournalsC!E$14:E$920,TrialBalanceC!M87,JournalsC!J$14:J$920)</f>
        <v>0</v>
      </c>
      <c r="H87" s="373"/>
      <c r="I87" s="376">
        <f t="shared" si="9"/>
        <v>0</v>
      </c>
      <c r="J87" s="73"/>
      <c r="K87" s="51">
        <f t="shared" si="10"/>
        <v>0</v>
      </c>
      <c r="M87" s="173" t="str">
        <f t="shared" si="11"/>
        <v>2750/004</v>
      </c>
      <c r="N87" s="68"/>
      <c r="P87" s="69"/>
      <c r="Q87" s="54"/>
      <c r="R87" s="30"/>
    </row>
    <row r="88" spans="1:18">
      <c r="A88" s="322"/>
      <c r="B88" s="57" t="s">
        <v>181</v>
      </c>
      <c r="C88" s="326" t="s">
        <v>532</v>
      </c>
      <c r="D88" s="337"/>
      <c r="E88" s="338"/>
      <c r="F88" s="77"/>
      <c r="G88" s="50">
        <f>SUMIF(JournalsC!D$14:D$920,TrialBalanceC!M88,JournalsC!J$14:J$920)+SUMIF(JournalsC!E$14:E$920,TrialBalanceC!M88,JournalsC!J$14:J$920)</f>
        <v>0</v>
      </c>
      <c r="H88" s="373"/>
      <c r="I88" s="376">
        <f t="shared" si="9"/>
        <v>0</v>
      </c>
      <c r="J88" s="73"/>
      <c r="K88" s="51">
        <f t="shared" si="10"/>
        <v>0</v>
      </c>
      <c r="M88" s="173" t="str">
        <f t="shared" si="11"/>
        <v>2800/000Dividends received------------------------</v>
      </c>
      <c r="N88" s="68"/>
      <c r="P88" s="69"/>
      <c r="Q88" s="54"/>
      <c r="R88" s="30"/>
    </row>
    <row r="89" spans="1:18">
      <c r="A89" s="322"/>
      <c r="B89" s="57" t="s">
        <v>275</v>
      </c>
      <c r="C89" s="324" t="s">
        <v>276</v>
      </c>
      <c r="D89" s="337"/>
      <c r="E89" s="338"/>
      <c r="F89" s="77"/>
      <c r="G89" s="50">
        <f>SUMIF(JournalsC!D$14:D$920,TrialBalanceC!M89,JournalsC!J$14:J$920)+SUMIF(JournalsC!E$14:E$920,TrialBalanceC!M89,JournalsC!J$14:J$920)</f>
        <v>0</v>
      </c>
      <c r="H89" s="373"/>
      <c r="I89" s="376">
        <f t="shared" si="9"/>
        <v>0</v>
      </c>
      <c r="J89" s="73"/>
      <c r="K89" s="51">
        <f t="shared" si="10"/>
        <v>0</v>
      </c>
      <c r="M89" s="173" t="str">
        <f t="shared" si="11"/>
        <v>2800/001Div's received - SA sources</v>
      </c>
      <c r="N89" s="68"/>
      <c r="P89" s="69"/>
      <c r="Q89" s="54"/>
      <c r="R89" s="30"/>
    </row>
    <row r="90" spans="1:18">
      <c r="A90" s="322"/>
      <c r="B90" s="57" t="s">
        <v>184</v>
      </c>
      <c r="C90" s="324" t="s">
        <v>185</v>
      </c>
      <c r="D90" s="337"/>
      <c r="E90" s="338"/>
      <c r="F90" s="77"/>
      <c r="G90" s="50">
        <f>SUMIF(JournalsC!D$14:D$920,TrialBalanceC!M90,JournalsC!J$14:J$920)+SUMIF(JournalsC!E$14:E$920,TrialBalanceC!M90,JournalsC!J$14:J$920)</f>
        <v>0</v>
      </c>
      <c r="H90" s="373"/>
      <c r="I90" s="376">
        <f t="shared" si="9"/>
        <v>0</v>
      </c>
      <c r="J90" s="73"/>
      <c r="K90" s="51">
        <f t="shared" si="10"/>
        <v>0</v>
      </c>
      <c r="M90" s="173" t="str">
        <f t="shared" si="11"/>
        <v>2800/002Div's received - Foreign div's</v>
      </c>
      <c r="N90" s="68"/>
      <c r="P90" s="69"/>
      <c r="Q90" s="54"/>
      <c r="R90" s="30"/>
    </row>
    <row r="91" spans="1:18">
      <c r="A91" s="322"/>
      <c r="B91" s="57" t="s">
        <v>186</v>
      </c>
      <c r="C91" s="327" t="s">
        <v>583</v>
      </c>
      <c r="D91" s="337"/>
      <c r="E91" s="338"/>
      <c r="F91" s="77"/>
      <c r="G91" s="50">
        <f>SUMIF(JournalsC!D$14:D$920,TrialBalanceC!M91,JournalsC!J$14:J$920)+SUMIF(JournalsC!E$14:E$920,TrialBalanceC!M91,JournalsC!J$14:J$920)</f>
        <v>0</v>
      </c>
      <c r="H91" s="373"/>
      <c r="I91" s="376">
        <f t="shared" si="9"/>
        <v>0</v>
      </c>
      <c r="J91" s="73"/>
      <c r="K91" s="51">
        <f t="shared" si="10"/>
        <v>0</v>
      </c>
      <c r="M91" s="173" t="str">
        <f t="shared" si="11"/>
        <v>2810/000(Profit)/Loss on sale of fixed assets</v>
      </c>
      <c r="N91" s="68"/>
      <c r="P91" s="69"/>
      <c r="Q91" s="54"/>
      <c r="R91" s="30"/>
    </row>
    <row r="92" spans="1:18">
      <c r="A92" s="322"/>
      <c r="B92" s="57" t="s">
        <v>187</v>
      </c>
      <c r="C92" s="324" t="s">
        <v>188</v>
      </c>
      <c r="D92" s="337"/>
      <c r="E92" s="338"/>
      <c r="F92" s="77"/>
      <c r="G92" s="50">
        <f>SUMIF(JournalsC!D$14:D$920,TrialBalanceC!M92,JournalsC!J$14:J$920)+SUMIF(JournalsC!E$14:E$920,TrialBalanceC!M92,JournalsC!J$14:J$920)</f>
        <v>0</v>
      </c>
      <c r="H92" s="373"/>
      <c r="I92" s="376">
        <f t="shared" si="9"/>
        <v>0</v>
      </c>
      <c r="J92" s="73"/>
      <c r="K92" s="51">
        <f t="shared" si="10"/>
        <v>0</v>
      </c>
      <c r="M92" s="173" t="str">
        <f t="shared" si="11"/>
        <v>2820/000Bad debts recovered</v>
      </c>
      <c r="N92" s="68"/>
      <c r="P92" s="69"/>
      <c r="Q92" s="54"/>
      <c r="R92" s="30"/>
    </row>
    <row r="93" spans="1:18">
      <c r="A93" s="322"/>
      <c r="B93" s="57" t="s">
        <v>189</v>
      </c>
      <c r="C93" s="324" t="s">
        <v>190</v>
      </c>
      <c r="D93" s="337"/>
      <c r="E93" s="338"/>
      <c r="F93" s="77"/>
      <c r="G93" s="50">
        <f>SUMIF(JournalsC!D$14:D$920,TrialBalanceC!M93,JournalsC!J$14:J$920)+SUMIF(JournalsC!E$14:E$920,TrialBalanceC!M93,JournalsC!J$14:J$920)</f>
        <v>0</v>
      </c>
      <c r="H93" s="373"/>
      <c r="I93" s="376">
        <f t="shared" si="9"/>
        <v>0</v>
      </c>
      <c r="J93" s="73"/>
      <c r="K93" s="51">
        <f t="shared" si="10"/>
        <v>0</v>
      </c>
      <c r="M93" s="173" t="str">
        <f t="shared" si="11"/>
        <v>2830/000Other income</v>
      </c>
      <c r="N93" s="68"/>
      <c r="P93" s="54"/>
      <c r="Q93" s="54"/>
      <c r="R93" s="30"/>
    </row>
    <row r="94" spans="1:18">
      <c r="A94" s="322"/>
      <c r="B94" s="57" t="s">
        <v>191</v>
      </c>
      <c r="C94" s="326" t="s">
        <v>896</v>
      </c>
      <c r="D94" s="337"/>
      <c r="E94" s="338"/>
      <c r="F94" s="77"/>
      <c r="G94" s="50">
        <f>SUMIF(JournalsC!D$14:D$920,TrialBalanceC!M94,JournalsC!J$14:J$920)+SUMIF(JournalsC!E$14:E$920,TrialBalanceC!M94,JournalsC!J$14:J$920)</f>
        <v>0</v>
      </c>
      <c r="H94" s="373"/>
      <c r="I94" s="376">
        <f t="shared" si="9"/>
        <v>0</v>
      </c>
      <c r="J94" s="73"/>
      <c r="K94" s="51">
        <f t="shared" si="10"/>
        <v>0</v>
      </c>
      <c r="M94" s="173" t="str">
        <f t="shared" si="11"/>
        <v>3000/000ADMINISTRATIVE EXPENSES</v>
      </c>
      <c r="N94" s="68"/>
      <c r="P94" s="69"/>
      <c r="Q94" s="54"/>
      <c r="R94" s="30"/>
    </row>
    <row r="95" spans="1:18">
      <c r="A95" s="322"/>
      <c r="B95" s="57" t="s">
        <v>192</v>
      </c>
      <c r="C95" s="324" t="s">
        <v>193</v>
      </c>
      <c r="D95" s="337"/>
      <c r="E95" s="338"/>
      <c r="F95" s="77"/>
      <c r="G95" s="50">
        <f>SUMIF(JournalsC!D$14:D$920,TrialBalanceC!M95,JournalsC!J$14:J$920)+SUMIF(JournalsC!E$14:E$920,TrialBalanceC!M95,JournalsC!J$14:J$920)</f>
        <v>0</v>
      </c>
      <c r="H95" s="373"/>
      <c r="I95" s="376">
        <f t="shared" si="9"/>
        <v>0</v>
      </c>
      <c r="J95" s="73"/>
      <c r="K95" s="51">
        <f t="shared" si="10"/>
        <v>0</v>
      </c>
      <c r="M95" s="173" t="str">
        <f t="shared" si="11"/>
        <v>3000/011Audit fees for current year</v>
      </c>
      <c r="N95" s="68"/>
      <c r="P95" s="54"/>
      <c r="Q95" s="54"/>
      <c r="R95" s="30"/>
    </row>
    <row r="96" spans="1:18">
      <c r="A96" s="322"/>
      <c r="B96" s="57" t="s">
        <v>194</v>
      </c>
      <c r="C96" s="331" t="s">
        <v>320</v>
      </c>
      <c r="D96" s="338"/>
      <c r="E96" s="338"/>
      <c r="F96" s="77"/>
      <c r="G96" s="50">
        <f>SUMIF(JournalsC!D$14:D$920,TrialBalanceC!M96,JournalsC!J$14:J$920)+SUMIF(JournalsC!E$14:E$920,TrialBalanceC!M96,JournalsC!J$14:J$920)</f>
        <v>0</v>
      </c>
      <c r="H96" s="373"/>
      <c r="I96" s="376">
        <f t="shared" si="9"/>
        <v>0</v>
      </c>
      <c r="J96" s="73"/>
      <c r="K96" s="51">
        <f t="shared" si="10"/>
        <v>0</v>
      </c>
      <c r="M96" s="173" t="str">
        <f t="shared" si="11"/>
        <v>3000/012Under provision previous year</v>
      </c>
      <c r="N96" s="68"/>
      <c r="P96" s="69"/>
      <c r="Q96" s="54"/>
      <c r="R96" s="30"/>
    </row>
    <row r="97" spans="1:18">
      <c r="A97" s="322"/>
      <c r="B97" s="57" t="s">
        <v>195</v>
      </c>
      <c r="C97" s="324" t="s">
        <v>196</v>
      </c>
      <c r="D97" s="337"/>
      <c r="E97" s="338"/>
      <c r="F97" s="77"/>
      <c r="G97" s="50">
        <f>SUMIF(JournalsC!D$14:D$920,TrialBalanceC!M97,JournalsC!J$14:J$920)+SUMIF(JournalsC!E$14:E$920,TrialBalanceC!M97,JournalsC!J$14:J$920)</f>
        <v>0</v>
      </c>
      <c r="H97" s="373"/>
      <c r="I97" s="376">
        <f t="shared" si="9"/>
        <v>0</v>
      </c>
      <c r="J97" s="73"/>
      <c r="K97" s="51">
        <f t="shared" si="10"/>
        <v>0</v>
      </c>
      <c r="M97" s="173" t="str">
        <f t="shared" si="11"/>
        <v>3000/013Overprovision previous year</v>
      </c>
      <c r="N97" s="68"/>
      <c r="P97" s="69"/>
      <c r="Q97" s="54"/>
      <c r="R97" s="30"/>
    </row>
    <row r="98" spans="1:18">
      <c r="A98" s="322"/>
      <c r="B98" s="57" t="s">
        <v>197</v>
      </c>
      <c r="C98" s="324" t="s">
        <v>198</v>
      </c>
      <c r="D98" s="337"/>
      <c r="E98" s="338"/>
      <c r="F98" s="77"/>
      <c r="G98" s="50">
        <f>SUMIF(JournalsC!D$14:D$920,TrialBalanceC!M98,JournalsC!J$14:J$920)+SUMIF(JournalsC!E$14:E$920,TrialBalanceC!M98,JournalsC!J$14:J$920)</f>
        <v>0</v>
      </c>
      <c r="H98" s="373"/>
      <c r="I98" s="376">
        <f t="shared" si="9"/>
        <v>0</v>
      </c>
      <c r="J98" s="73"/>
      <c r="K98" s="51">
        <f t="shared" si="10"/>
        <v>0</v>
      </c>
      <c r="M98" s="173" t="str">
        <f t="shared" si="11"/>
        <v>3000/014Accounting fees</v>
      </c>
      <c r="N98" s="68"/>
      <c r="P98" s="69"/>
      <c r="Q98" s="54"/>
      <c r="R98" s="30"/>
    </row>
    <row r="99" spans="1:18">
      <c r="A99" s="322"/>
      <c r="B99" s="57" t="s">
        <v>199</v>
      </c>
      <c r="C99" s="324" t="s">
        <v>200</v>
      </c>
      <c r="D99" s="337"/>
      <c r="E99" s="338"/>
      <c r="F99" s="77"/>
      <c r="G99" s="50">
        <f>SUMIF(JournalsC!D$14:D$920,TrialBalanceC!M99,JournalsC!J$14:J$920)+SUMIF(JournalsC!E$14:E$920,TrialBalanceC!M99,JournalsC!J$14:J$920)</f>
        <v>0</v>
      </c>
      <c r="H99" s="373"/>
      <c r="I99" s="376">
        <f>ROUND(D99-E99+G99+F99,0)</f>
        <v>0</v>
      </c>
      <c r="J99" s="73"/>
      <c r="K99" s="51">
        <f t="shared" si="10"/>
        <v>0</v>
      </c>
      <c r="M99" s="173" t="str">
        <f t="shared" si="11"/>
        <v>3000/020Bank charges</v>
      </c>
      <c r="N99" s="68"/>
      <c r="P99" s="69"/>
      <c r="Q99" s="54"/>
      <c r="R99" s="30"/>
    </row>
    <row r="100" spans="1:18">
      <c r="A100" s="322"/>
      <c r="B100" s="57" t="s">
        <v>201</v>
      </c>
      <c r="C100" s="324" t="s">
        <v>202</v>
      </c>
      <c r="D100" s="337"/>
      <c r="E100" s="338"/>
      <c r="F100" s="77"/>
      <c r="G100" s="50">
        <f>SUMIF(JournalsC!D$14:D$920,TrialBalanceC!M100,JournalsC!J$14:J$920)+SUMIF(JournalsC!E$14:E$920,TrialBalanceC!M100,JournalsC!J$14:J$920)</f>
        <v>0</v>
      </c>
      <c r="H100" s="373"/>
      <c r="I100" s="376">
        <f t="shared" ref="I100:I153" si="12">ROUND(D100-E100+G100+F100,0)</f>
        <v>0</v>
      </c>
      <c r="J100" s="73"/>
      <c r="K100" s="51">
        <f t="shared" si="10"/>
        <v>0</v>
      </c>
      <c r="M100" s="173" t="str">
        <f t="shared" si="11"/>
        <v>3000/030Bad debts</v>
      </c>
      <c r="N100" s="68"/>
      <c r="P100" s="69"/>
      <c r="Q100" s="54"/>
      <c r="R100" s="30"/>
    </row>
    <row r="101" spans="1:18">
      <c r="A101" s="322"/>
      <c r="B101" s="57" t="s">
        <v>203</v>
      </c>
      <c r="C101" s="324" t="s">
        <v>246</v>
      </c>
      <c r="D101" s="337"/>
      <c r="E101" s="338"/>
      <c r="F101" s="77"/>
      <c r="G101" s="50">
        <f>SUMIF(JournalsC!D$14:D$920,TrialBalanceC!M101,JournalsC!J$14:J$920)+SUMIF(JournalsC!E$14:E$920,TrialBalanceC!M101,JournalsC!J$14:J$920)</f>
        <v>0</v>
      </c>
      <c r="H101" s="373"/>
      <c r="I101" s="376">
        <f t="shared" si="12"/>
        <v>0</v>
      </c>
      <c r="J101" s="73"/>
      <c r="K101" s="51">
        <f t="shared" si="10"/>
        <v>0</v>
      </c>
      <c r="M101" s="173" t="str">
        <f t="shared" si="11"/>
        <v>3000/040Cleaning</v>
      </c>
      <c r="N101" s="68"/>
      <c r="P101" s="69"/>
      <c r="Q101" s="54"/>
      <c r="R101" s="30"/>
    </row>
    <row r="102" spans="1:18">
      <c r="A102" s="322"/>
      <c r="B102" s="57" t="s">
        <v>204</v>
      </c>
      <c r="C102" s="324" t="s">
        <v>205</v>
      </c>
      <c r="D102" s="337"/>
      <c r="E102" s="338"/>
      <c r="F102" s="77"/>
      <c r="G102" s="50">
        <f>SUMIF(JournalsC!D$14:D$920,TrialBalanceC!M102,JournalsC!J$14:J$920)+SUMIF(JournalsC!E$14:E$920,TrialBalanceC!M102,JournalsC!J$14:J$920)</f>
        <v>0</v>
      </c>
      <c r="H102" s="373"/>
      <c r="I102" s="376">
        <f t="shared" si="12"/>
        <v>0</v>
      </c>
      <c r="J102" s="73"/>
      <c r="K102" s="51">
        <f t="shared" si="10"/>
        <v>0</v>
      </c>
      <c r="M102" s="173" t="str">
        <f t="shared" si="11"/>
        <v>3000/050Computer expenses</v>
      </c>
      <c r="N102" s="68"/>
      <c r="P102" s="69"/>
      <c r="Q102" s="54"/>
      <c r="R102" s="30"/>
    </row>
    <row r="103" spans="1:18">
      <c r="A103" s="322"/>
      <c r="B103" s="99" t="s">
        <v>607</v>
      </c>
      <c r="C103" s="327" t="s">
        <v>722</v>
      </c>
      <c r="D103" s="337"/>
      <c r="E103" s="338"/>
      <c r="F103" s="77"/>
      <c r="G103" s="50">
        <f>SUMIF(JournalsC!D$14:D$920,TrialBalanceC!M103,JournalsC!J$14:J$920)+SUMIF(JournalsC!E$14:E$920,TrialBalanceC!M103,JournalsC!J$14:J$920)</f>
        <v>0</v>
      </c>
      <c r="H103" s="373"/>
      <c r="I103" s="376">
        <f t="shared" ref="I103" si="13">ROUND(D103-E103+G103+F103,0)</f>
        <v>0</v>
      </c>
      <c r="J103" s="73"/>
      <c r="K103" s="51">
        <f t="shared" ref="K103" si="14">ROUND(SUM(A103),0)</f>
        <v>0</v>
      </c>
      <c r="M103" s="173" t="str">
        <f t="shared" ref="M103" si="15">CONCATENATE(B103,C103)</f>
        <v>3000/055Consulting and professional fees</v>
      </c>
      <c r="N103" s="68"/>
      <c r="P103" s="69"/>
      <c r="Q103" s="54"/>
      <c r="R103" s="30"/>
    </row>
    <row r="104" spans="1:18">
      <c r="A104" s="322"/>
      <c r="B104" s="57" t="s">
        <v>206</v>
      </c>
      <c r="C104" s="326" t="s">
        <v>530</v>
      </c>
      <c r="D104" s="337"/>
      <c r="E104" s="338"/>
      <c r="F104" s="77"/>
      <c r="G104" s="50">
        <f>SUMIF(JournalsC!D$14:D$920,TrialBalanceC!M104,JournalsC!J$14:J$920)+SUMIF(JournalsC!E$14:E$920,TrialBalanceC!M104,JournalsC!J$14:J$920)</f>
        <v>0</v>
      </c>
      <c r="H104" s="373"/>
      <c r="I104" s="376">
        <f t="shared" si="12"/>
        <v>0</v>
      </c>
      <c r="J104" s="73"/>
      <c r="K104" s="51">
        <f t="shared" si="10"/>
        <v>0</v>
      </c>
      <c r="M104" s="173" t="str">
        <f t="shared" si="11"/>
        <v>3000/060Depreciation---------------------------------</v>
      </c>
      <c r="N104" s="68"/>
      <c r="P104" s="69"/>
      <c r="Q104" s="54"/>
      <c r="R104" s="30"/>
    </row>
    <row r="105" spans="1:18">
      <c r="A105" s="322"/>
      <c r="B105" s="99" t="s">
        <v>207</v>
      </c>
      <c r="C105" s="325" t="s">
        <v>57</v>
      </c>
      <c r="D105" s="338"/>
      <c r="E105" s="338"/>
      <c r="F105" s="77"/>
      <c r="G105" s="50">
        <f>SUMIF(JournalsC!D$14:D$920,TrialBalanceC!M105,JournalsC!J$14:J$920)+SUMIF(JournalsC!E$14:E$920,TrialBalanceC!M105,JournalsC!J$14:J$920)</f>
        <v>0</v>
      </c>
      <c r="H105" s="373"/>
      <c r="I105" s="376">
        <f t="shared" si="12"/>
        <v>0</v>
      </c>
      <c r="J105" s="73"/>
      <c r="K105" s="51">
        <f t="shared" si="10"/>
        <v>0</v>
      </c>
      <c r="M105" s="173" t="str">
        <f t="shared" si="11"/>
        <v>3000/061Depr - Electronic equipment</v>
      </c>
      <c r="N105" s="68"/>
      <c r="P105" s="69"/>
      <c r="Q105" s="54"/>
      <c r="R105" s="30"/>
    </row>
    <row r="106" spans="1:18">
      <c r="A106" s="322"/>
      <c r="B106" s="99" t="s">
        <v>333</v>
      </c>
      <c r="C106" s="327" t="s">
        <v>755</v>
      </c>
      <c r="D106" s="337"/>
      <c r="E106" s="338"/>
      <c r="F106" s="77"/>
      <c r="G106" s="50">
        <f>SUMIF(JournalsC!D$14:D$920,TrialBalanceC!M106,JournalsC!J$14:J$920)+SUMIF(JournalsC!E$14:E$920,TrialBalanceC!M106,JournalsC!J$14:J$920)</f>
        <v>0</v>
      </c>
      <c r="H106" s="373"/>
      <c r="I106" s="376">
        <f t="shared" si="12"/>
        <v>0</v>
      </c>
      <c r="J106" s="73"/>
      <c r="K106" s="51">
        <f t="shared" si="10"/>
        <v>0</v>
      </c>
      <c r="M106" s="173" t="str">
        <f t="shared" si="11"/>
        <v>3000/063Depr - Furniture and fittings</v>
      </c>
      <c r="N106" s="68"/>
      <c r="P106" s="69"/>
      <c r="Q106" s="54"/>
      <c r="R106" s="30"/>
    </row>
    <row r="107" spans="1:18">
      <c r="A107" s="322"/>
      <c r="B107" s="57" t="s">
        <v>334</v>
      </c>
      <c r="C107" s="326" t="s">
        <v>681</v>
      </c>
      <c r="D107" s="337"/>
      <c r="E107" s="338"/>
      <c r="F107" s="77"/>
      <c r="G107" s="50">
        <f>SUMIF(JournalsC!D$14:D$920,TrialBalanceC!M107,JournalsC!J$14:J$920)+SUMIF(JournalsC!E$14:E$920,TrialBalanceC!M107,JournalsC!J$14:J$920)</f>
        <v>0</v>
      </c>
      <c r="H107" s="373"/>
      <c r="I107" s="376">
        <f t="shared" si="12"/>
        <v>0</v>
      </c>
      <c r="J107" s="73"/>
      <c r="K107" s="51">
        <f t="shared" si="10"/>
        <v>0</v>
      </c>
      <c r="M107" s="173" t="str">
        <f t="shared" si="11"/>
        <v>3000/070Partners' remuneration----------------</v>
      </c>
      <c r="N107" s="68"/>
      <c r="P107" s="69"/>
      <c r="Q107" s="54"/>
      <c r="R107" s="30"/>
    </row>
    <row r="108" spans="1:18">
      <c r="A108" s="322"/>
      <c r="B108" s="57" t="s">
        <v>335</v>
      </c>
      <c r="C108" s="364" t="str">
        <f>Criteria!E37</f>
        <v>A Individual</v>
      </c>
      <c r="D108" s="338"/>
      <c r="E108" s="338"/>
      <c r="F108" s="77"/>
      <c r="G108" s="50">
        <f>SUMIF(JournalsC!D$14:D$920,TrialBalanceC!M108,JournalsC!J$14:J$920)+SUMIF(JournalsC!E$14:E$920,TrialBalanceC!M108,JournalsC!J$14:J$920)</f>
        <v>0</v>
      </c>
      <c r="H108" s="373"/>
      <c r="I108" s="376">
        <f t="shared" si="12"/>
        <v>0</v>
      </c>
      <c r="J108" s="73"/>
      <c r="K108" s="51">
        <f t="shared" si="10"/>
        <v>0</v>
      </c>
      <c r="M108" s="173" t="str">
        <f t="shared" si="11"/>
        <v>3000/071A Individual</v>
      </c>
      <c r="N108" s="68"/>
      <c r="P108" s="69"/>
      <c r="Q108" s="54"/>
      <c r="R108" s="30"/>
    </row>
    <row r="109" spans="1:18">
      <c r="A109" s="322"/>
      <c r="B109" s="57" t="s">
        <v>336</v>
      </c>
      <c r="C109" s="364" t="str">
        <f>Criteria!E38</f>
        <v>B Individual</v>
      </c>
      <c r="D109" s="338"/>
      <c r="E109" s="338"/>
      <c r="F109" s="77"/>
      <c r="G109" s="50">
        <f>SUMIF(JournalsC!D$14:D$920,TrialBalanceC!M109,JournalsC!J$14:J$920)+SUMIF(JournalsC!E$14:E$920,TrialBalanceC!M109,JournalsC!J$14:J$920)</f>
        <v>0</v>
      </c>
      <c r="H109" s="373"/>
      <c r="I109" s="376">
        <f t="shared" si="12"/>
        <v>0</v>
      </c>
      <c r="J109" s="73"/>
      <c r="K109" s="51">
        <f t="shared" si="10"/>
        <v>0</v>
      </c>
      <c r="M109" s="173" t="str">
        <f t="shared" si="11"/>
        <v>3000/072B Individual</v>
      </c>
      <c r="N109" s="68"/>
      <c r="P109" s="69"/>
      <c r="Q109" s="54"/>
      <c r="R109" s="30"/>
    </row>
    <row r="110" spans="1:18">
      <c r="A110" s="322"/>
      <c r="B110" s="57" t="s">
        <v>337</v>
      </c>
      <c r="C110" s="364" t="str">
        <f>Criteria!E39</f>
        <v>C Individual</v>
      </c>
      <c r="D110" s="338"/>
      <c r="E110" s="338"/>
      <c r="F110" s="77"/>
      <c r="G110" s="50">
        <f>SUMIF(JournalsC!D$14:D$920,TrialBalanceC!M110,JournalsC!J$14:J$920)+SUMIF(JournalsC!E$14:E$920,TrialBalanceC!M110,JournalsC!J$14:J$920)</f>
        <v>0</v>
      </c>
      <c r="H110" s="373"/>
      <c r="I110" s="376">
        <f t="shared" si="12"/>
        <v>0</v>
      </c>
      <c r="J110" s="73"/>
      <c r="K110" s="51">
        <f t="shared" si="10"/>
        <v>0</v>
      </c>
      <c r="M110" s="173" t="str">
        <f t="shared" si="11"/>
        <v>3000/073C Individual</v>
      </c>
      <c r="N110" s="68"/>
      <c r="P110" s="69"/>
      <c r="Q110" s="54"/>
      <c r="R110" s="30"/>
    </row>
    <row r="111" spans="1:18">
      <c r="A111" s="322"/>
      <c r="B111" s="57" t="s">
        <v>338</v>
      </c>
      <c r="C111" s="364" t="str">
        <f>Criteria!E40</f>
        <v>D Individual</v>
      </c>
      <c r="D111" s="338"/>
      <c r="E111" s="338"/>
      <c r="F111" s="77"/>
      <c r="G111" s="50">
        <f>SUMIF(JournalsC!D$14:D$920,TrialBalanceC!M111,JournalsC!J$14:J$920)+SUMIF(JournalsC!E$14:E$920,TrialBalanceC!M111,JournalsC!J$14:J$920)</f>
        <v>0</v>
      </c>
      <c r="H111" s="373"/>
      <c r="I111" s="376">
        <f t="shared" si="12"/>
        <v>0</v>
      </c>
      <c r="J111" s="73"/>
      <c r="K111" s="51">
        <f t="shared" si="10"/>
        <v>0</v>
      </c>
      <c r="M111" s="173" t="str">
        <f t="shared" si="11"/>
        <v>3000/074D Individual</v>
      </c>
      <c r="N111" s="68"/>
      <c r="P111" s="69"/>
      <c r="Q111" s="54"/>
      <c r="R111" s="30"/>
    </row>
    <row r="112" spans="1:18">
      <c r="A112" s="322"/>
      <c r="B112" s="57" t="s">
        <v>339</v>
      </c>
      <c r="C112" s="367"/>
      <c r="D112" s="338"/>
      <c r="E112" s="338"/>
      <c r="F112" s="77"/>
      <c r="G112" s="50">
        <f>SUMIF(JournalsC!D$14:D$920,TrialBalanceC!M112,JournalsC!J$14:J$920)+SUMIF(JournalsC!E$14:E$920,TrialBalanceC!M112,JournalsC!J$14:J$920)</f>
        <v>0</v>
      </c>
      <c r="H112" s="373"/>
      <c r="I112" s="376">
        <f t="shared" si="12"/>
        <v>0</v>
      </c>
      <c r="J112" s="73"/>
      <c r="K112" s="51">
        <f t="shared" si="10"/>
        <v>0</v>
      </c>
      <c r="M112" s="173" t="str">
        <f t="shared" si="11"/>
        <v>3000/075</v>
      </c>
      <c r="N112" s="68"/>
      <c r="P112" s="69"/>
      <c r="Q112" s="54"/>
      <c r="R112" s="30"/>
    </row>
    <row r="113" spans="1:18">
      <c r="A113" s="322"/>
      <c r="B113" s="57" t="s">
        <v>340</v>
      </c>
      <c r="C113" s="324" t="s">
        <v>247</v>
      </c>
      <c r="D113" s="337"/>
      <c r="E113" s="338"/>
      <c r="F113" s="77"/>
      <c r="G113" s="50">
        <f>SUMIF(JournalsC!D$14:D$920,TrialBalanceC!M113,JournalsC!J$14:J$920)+SUMIF(JournalsC!E$14:E$920,TrialBalanceC!M113,JournalsC!J$14:J$920)</f>
        <v>0</v>
      </c>
      <c r="H113" s="373"/>
      <c r="I113" s="376">
        <f t="shared" si="12"/>
        <v>0</v>
      </c>
      <c r="J113" s="73"/>
      <c r="K113" s="51">
        <f t="shared" si="10"/>
        <v>0</v>
      </c>
      <c r="M113" s="173" t="str">
        <f t="shared" si="11"/>
        <v>3000/080Donations</v>
      </c>
      <c r="N113" s="68"/>
      <c r="P113" s="69"/>
      <c r="Q113" s="54"/>
      <c r="R113" s="30"/>
    </row>
    <row r="114" spans="1:18">
      <c r="A114" s="322"/>
      <c r="B114" s="57" t="s">
        <v>341</v>
      </c>
      <c r="C114" s="324" t="s">
        <v>342</v>
      </c>
      <c r="D114" s="337"/>
      <c r="E114" s="338"/>
      <c r="F114" s="77"/>
      <c r="G114" s="50">
        <f>SUMIF(JournalsC!D$14:D$920,TrialBalanceC!M114,JournalsC!J$14:J$920)+SUMIF(JournalsC!E$14:E$920,TrialBalanceC!M114,JournalsC!J$14:J$920)</f>
        <v>0</v>
      </c>
      <c r="H114" s="373"/>
      <c r="I114" s="376">
        <f t="shared" si="12"/>
        <v>0</v>
      </c>
      <c r="J114" s="73"/>
      <c r="K114" s="51">
        <f t="shared" si="10"/>
        <v>0</v>
      </c>
      <c r="M114" s="173" t="str">
        <f t="shared" si="11"/>
        <v>3000/090Entertainment expenses</v>
      </c>
      <c r="N114" s="68"/>
      <c r="P114" s="69"/>
      <c r="Q114" s="54"/>
      <c r="R114" s="30"/>
    </row>
    <row r="115" spans="1:18">
      <c r="A115" s="322"/>
      <c r="B115" s="59" t="s">
        <v>67</v>
      </c>
      <c r="C115" s="331" t="s">
        <v>299</v>
      </c>
      <c r="D115" s="338"/>
      <c r="E115" s="338"/>
      <c r="F115" s="77"/>
      <c r="G115" s="50">
        <f>SUMIF(JournalsC!D$14:D$920,TrialBalanceC!M115,JournalsC!J$14:J$920)+SUMIF(JournalsC!E$14:E$920,TrialBalanceC!M115,JournalsC!J$14:J$920)</f>
        <v>0</v>
      </c>
      <c r="H115" s="373"/>
      <c r="I115" s="376">
        <f t="shared" si="12"/>
        <v>0</v>
      </c>
      <c r="J115" s="73"/>
      <c r="K115" s="51">
        <f t="shared" si="10"/>
        <v>0</v>
      </c>
      <c r="M115" s="173" t="str">
        <f t="shared" si="11"/>
        <v>3000/095Fines</v>
      </c>
      <c r="N115" s="68"/>
      <c r="P115" s="69"/>
      <c r="Q115" s="54"/>
      <c r="R115" s="30"/>
    </row>
    <row r="116" spans="1:18">
      <c r="A116" s="322"/>
      <c r="B116" s="57" t="s">
        <v>343</v>
      </c>
      <c r="C116" s="324" t="s">
        <v>344</v>
      </c>
      <c r="D116" s="337"/>
      <c r="E116" s="338"/>
      <c r="F116" s="77"/>
      <c r="G116" s="50">
        <f>SUMIF(JournalsC!D$14:D$920,TrialBalanceC!M116,JournalsC!J$14:J$920)+SUMIF(JournalsC!E$14:E$920,TrialBalanceC!M116,JournalsC!J$14:J$920)</f>
        <v>0</v>
      </c>
      <c r="H116" s="373"/>
      <c r="I116" s="376">
        <f t="shared" si="12"/>
        <v>0</v>
      </c>
      <c r="J116" s="73"/>
      <c r="K116" s="51">
        <f t="shared" si="10"/>
        <v>0</v>
      </c>
      <c r="M116" s="173" t="str">
        <f t="shared" si="11"/>
        <v>3000/100General expenses</v>
      </c>
      <c r="N116" s="68"/>
      <c r="P116" s="69"/>
      <c r="Q116" s="54"/>
      <c r="R116" s="30"/>
    </row>
    <row r="117" spans="1:18">
      <c r="A117" s="322"/>
      <c r="B117" s="57" t="s">
        <v>277</v>
      </c>
      <c r="C117" s="325" t="s">
        <v>756</v>
      </c>
      <c r="D117" s="338"/>
      <c r="E117" s="338"/>
      <c r="F117" s="77"/>
      <c r="G117" s="50">
        <f>SUMIF(JournalsC!D$14:D$920,TrialBalanceC!M117,JournalsC!J$14:J$920)+SUMIF(JournalsC!E$14:E$920,TrialBalanceC!M117,JournalsC!J$14:J$920)</f>
        <v>0</v>
      </c>
      <c r="H117" s="373"/>
      <c r="I117" s="376">
        <f t="shared" si="12"/>
        <v>0</v>
      </c>
      <c r="J117" s="73"/>
      <c r="K117" s="51">
        <f t="shared" si="10"/>
        <v>0</v>
      </c>
      <c r="M117" s="173" t="str">
        <f t="shared" si="11"/>
        <v>3000/110Legal expenses - tax deductible</v>
      </c>
      <c r="N117" s="68"/>
      <c r="P117" s="69"/>
      <c r="Q117" s="54"/>
      <c r="R117" s="30"/>
    </row>
    <row r="118" spans="1:18">
      <c r="A118" s="322"/>
      <c r="B118" s="57" t="s">
        <v>413</v>
      </c>
      <c r="C118" s="325" t="s">
        <v>757</v>
      </c>
      <c r="D118" s="338"/>
      <c r="E118" s="338"/>
      <c r="F118" s="77"/>
      <c r="G118" s="50">
        <f>SUMIF(JournalsC!D$14:D$920,TrialBalanceC!M118,JournalsC!J$14:J$920)+SUMIF(JournalsC!E$14:E$920,TrialBalanceC!M118,JournalsC!J$14:J$920)</f>
        <v>0</v>
      </c>
      <c r="H118" s="373"/>
      <c r="I118" s="376">
        <f t="shared" si="12"/>
        <v>0</v>
      </c>
      <c r="J118" s="73"/>
      <c r="K118" s="51">
        <f t="shared" si="10"/>
        <v>0</v>
      </c>
      <c r="M118" s="173" t="str">
        <f t="shared" si="11"/>
        <v>3000/111Legal expenses - non deductible</v>
      </c>
      <c r="N118" s="68"/>
      <c r="P118" s="69"/>
      <c r="Q118" s="54"/>
      <c r="R118" s="30"/>
    </row>
    <row r="119" spans="1:18">
      <c r="A119" s="322"/>
      <c r="B119" s="57" t="s">
        <v>278</v>
      </c>
      <c r="C119" s="324" t="s">
        <v>279</v>
      </c>
      <c r="D119" s="337"/>
      <c r="E119" s="338"/>
      <c r="F119" s="77"/>
      <c r="G119" s="50">
        <f>SUMIF(JournalsC!D$14:D$920,TrialBalanceC!M119,JournalsC!J$14:J$920)+SUMIF(JournalsC!E$14:E$920,TrialBalanceC!M119,JournalsC!J$14:J$920)</f>
        <v>0</v>
      </c>
      <c r="H119" s="373"/>
      <c r="I119" s="376">
        <f t="shared" si="12"/>
        <v>0</v>
      </c>
      <c r="J119" s="73"/>
      <c r="K119" s="51">
        <f t="shared" si="10"/>
        <v>0</v>
      </c>
      <c r="M119" s="173" t="str">
        <f t="shared" si="11"/>
        <v>3000/120Printing and stationary</v>
      </c>
      <c r="N119" s="68"/>
      <c r="P119" s="69"/>
      <c r="Q119" s="54"/>
      <c r="R119" s="30"/>
    </row>
    <row r="120" spans="1:18">
      <c r="A120" s="322"/>
      <c r="B120" s="57" t="s">
        <v>280</v>
      </c>
      <c r="C120" s="324" t="s">
        <v>248</v>
      </c>
      <c r="D120" s="337"/>
      <c r="E120" s="338"/>
      <c r="F120" s="77"/>
      <c r="G120" s="50">
        <f>SUMIF(JournalsC!D$14:D$920,TrialBalanceC!M120,JournalsC!J$14:J$920)+SUMIF(JournalsC!E$14:E$920,TrialBalanceC!M120,JournalsC!J$14:J$920)</f>
        <v>0</v>
      </c>
      <c r="H120" s="373"/>
      <c r="I120" s="376">
        <f t="shared" si="12"/>
        <v>0</v>
      </c>
      <c r="J120" s="73"/>
      <c r="K120" s="51">
        <f t="shared" si="10"/>
        <v>0</v>
      </c>
      <c r="M120" s="173" t="str">
        <f t="shared" si="11"/>
        <v>3000/130Refreshments</v>
      </c>
      <c r="N120" s="68"/>
      <c r="P120" s="69"/>
      <c r="Q120" s="54"/>
      <c r="R120" s="30"/>
    </row>
    <row r="121" spans="1:18">
      <c r="A121" s="322"/>
      <c r="B121" s="57" t="s">
        <v>281</v>
      </c>
      <c r="C121" s="324" t="s">
        <v>70</v>
      </c>
      <c r="D121" s="337"/>
      <c r="E121" s="338"/>
      <c r="F121" s="77"/>
      <c r="G121" s="50">
        <f>SUMIF(JournalsC!D$14:D$920,TrialBalanceC!M121,JournalsC!J$14:J$920)+SUMIF(JournalsC!E$14:E$920,TrialBalanceC!M121,JournalsC!J$14:J$920)</f>
        <v>0</v>
      </c>
      <c r="H121" s="373"/>
      <c r="I121" s="376">
        <f t="shared" si="12"/>
        <v>0</v>
      </c>
      <c r="J121" s="73"/>
      <c r="K121" s="51">
        <f t="shared" si="10"/>
        <v>0</v>
      </c>
      <c r="M121" s="173" t="str">
        <f t="shared" si="11"/>
        <v>3000/140Salaries</v>
      </c>
      <c r="N121" s="68"/>
      <c r="P121" s="69"/>
      <c r="Q121" s="54"/>
      <c r="R121" s="30"/>
    </row>
    <row r="122" spans="1:18">
      <c r="A122" s="322"/>
      <c r="B122" s="99" t="s">
        <v>282</v>
      </c>
      <c r="C122" s="324" t="s">
        <v>74</v>
      </c>
      <c r="D122" s="337"/>
      <c r="E122" s="338"/>
      <c r="F122" s="77"/>
      <c r="G122" s="50">
        <f>SUMIF(JournalsC!D$14:D$920,TrialBalanceC!M122,JournalsC!J$14:J$920)+SUMIF(JournalsC!E$14:E$920,TrialBalanceC!M122,JournalsC!J$14:J$920)</f>
        <v>0</v>
      </c>
      <c r="H122" s="373"/>
      <c r="I122" s="376">
        <f t="shared" si="12"/>
        <v>0</v>
      </c>
      <c r="J122" s="73"/>
      <c r="K122" s="51">
        <f t="shared" si="10"/>
        <v>0</v>
      </c>
      <c r="M122" s="173" t="str">
        <f t="shared" si="11"/>
        <v>3000/141Casual wages</v>
      </c>
      <c r="N122" s="68"/>
      <c r="P122" s="69"/>
      <c r="Q122" s="54"/>
      <c r="R122" s="30"/>
    </row>
    <row r="123" spans="1:18">
      <c r="A123" s="322"/>
      <c r="B123" s="57" t="s">
        <v>283</v>
      </c>
      <c r="C123" s="324" t="s">
        <v>249</v>
      </c>
      <c r="D123" s="337"/>
      <c r="E123" s="338"/>
      <c r="F123" s="77"/>
      <c r="G123" s="50">
        <f>SUMIF(JournalsC!D$14:D$920,TrialBalanceC!M123,JournalsC!J$14:J$920)+SUMIF(JournalsC!E$14:E$920,TrialBalanceC!M123,JournalsC!J$14:J$920)</f>
        <v>0</v>
      </c>
      <c r="H123" s="373"/>
      <c r="I123" s="376">
        <f t="shared" si="12"/>
        <v>0</v>
      </c>
      <c r="J123" s="73"/>
      <c r="K123" s="51">
        <f t="shared" si="10"/>
        <v>0</v>
      </c>
      <c r="M123" s="173" t="str">
        <f t="shared" si="11"/>
        <v>3000/150Security</v>
      </c>
      <c r="N123" s="68"/>
      <c r="P123" s="69"/>
      <c r="Q123" s="54"/>
      <c r="R123" s="30"/>
    </row>
    <row r="124" spans="1:18">
      <c r="A124" s="322"/>
      <c r="B124" s="57" t="s">
        <v>284</v>
      </c>
      <c r="C124" s="327" t="s">
        <v>724</v>
      </c>
      <c r="D124" s="337"/>
      <c r="E124" s="338"/>
      <c r="F124" s="77"/>
      <c r="G124" s="50">
        <f>SUMIF(JournalsC!D$14:D$920,TrialBalanceC!M124,JournalsC!J$14:J$920)+SUMIF(JournalsC!E$14:E$920,TrialBalanceC!M124,JournalsC!J$14:J$920)</f>
        <v>0</v>
      </c>
      <c r="H124" s="373"/>
      <c r="I124" s="376">
        <f t="shared" si="12"/>
        <v>0</v>
      </c>
      <c r="J124" s="73"/>
      <c r="K124" s="51">
        <f t="shared" si="10"/>
        <v>0</v>
      </c>
      <c r="M124" s="173" t="str">
        <f t="shared" si="11"/>
        <v>3000/160Subscriptions and membership fees</v>
      </c>
      <c r="N124" s="68"/>
      <c r="P124" s="69"/>
      <c r="Q124" s="54"/>
      <c r="R124" s="30"/>
    </row>
    <row r="125" spans="1:18">
      <c r="A125" s="322"/>
      <c r="B125" s="57" t="s">
        <v>303</v>
      </c>
      <c r="C125" s="327" t="s">
        <v>758</v>
      </c>
      <c r="D125" s="337"/>
      <c r="E125" s="338"/>
      <c r="F125" s="77"/>
      <c r="G125" s="50">
        <f>SUMIF(JournalsC!D$14:D$920,TrialBalanceC!M125,JournalsC!J$14:J$920)+SUMIF(JournalsC!E$14:E$920,TrialBalanceC!M125,JournalsC!J$14:J$920)</f>
        <v>0</v>
      </c>
      <c r="H125" s="373"/>
      <c r="I125" s="376">
        <f t="shared" si="12"/>
        <v>0</v>
      </c>
      <c r="J125" s="73"/>
      <c r="K125" s="51">
        <f t="shared" si="10"/>
        <v>0</v>
      </c>
      <c r="M125" s="173" t="str">
        <f t="shared" si="11"/>
        <v>3000/170Penalties and interest - SARS</v>
      </c>
      <c r="N125" s="68"/>
      <c r="P125" s="69"/>
      <c r="Q125" s="54"/>
      <c r="R125" s="30"/>
    </row>
    <row r="126" spans="1:18">
      <c r="A126" s="322"/>
      <c r="B126" s="57" t="s">
        <v>260</v>
      </c>
      <c r="C126" s="364"/>
      <c r="D126" s="338"/>
      <c r="E126" s="338"/>
      <c r="F126" s="77"/>
      <c r="G126" s="50">
        <f>SUMIF(JournalsC!D$14:D$920,TrialBalanceC!M126,JournalsC!J$14:J$920)+SUMIF(JournalsC!E$14:E$920,TrialBalanceC!M126,JournalsC!J$14:J$920)</f>
        <v>0</v>
      </c>
      <c r="H126" s="373"/>
      <c r="I126" s="376">
        <f t="shared" si="12"/>
        <v>0</v>
      </c>
      <c r="J126" s="73"/>
      <c r="K126" s="51">
        <f t="shared" si="10"/>
        <v>0</v>
      </c>
      <c r="M126" s="173" t="str">
        <f t="shared" si="11"/>
        <v>3000/180</v>
      </c>
      <c r="N126" s="68"/>
      <c r="P126" s="69"/>
      <c r="Q126" s="54"/>
      <c r="R126" s="30"/>
    </row>
    <row r="127" spans="1:18">
      <c r="A127" s="322"/>
      <c r="B127" s="57" t="s">
        <v>261</v>
      </c>
      <c r="C127" s="364"/>
      <c r="D127" s="338"/>
      <c r="E127" s="338"/>
      <c r="F127" s="77"/>
      <c r="G127" s="50">
        <f>SUMIF(JournalsC!D$14:D$920,TrialBalanceC!M127,JournalsC!J$14:J$920)+SUMIF(JournalsC!E$14:E$920,TrialBalanceC!M127,JournalsC!J$14:J$920)</f>
        <v>0</v>
      </c>
      <c r="H127" s="373"/>
      <c r="I127" s="376">
        <f t="shared" si="12"/>
        <v>0</v>
      </c>
      <c r="J127" s="73"/>
      <c r="K127" s="51">
        <f t="shared" si="10"/>
        <v>0</v>
      </c>
      <c r="M127" s="173" t="str">
        <f t="shared" si="11"/>
        <v>3000/190</v>
      </c>
      <c r="N127" s="68"/>
      <c r="P127" s="69"/>
      <c r="Q127" s="54"/>
      <c r="R127" s="30"/>
    </row>
    <row r="128" spans="1:18">
      <c r="A128" s="322"/>
      <c r="B128" s="57" t="s">
        <v>262</v>
      </c>
      <c r="C128" s="365"/>
      <c r="D128" s="338"/>
      <c r="E128" s="338"/>
      <c r="F128" s="77"/>
      <c r="G128" s="50">
        <f>SUMIF(JournalsC!D$14:D$920,TrialBalanceC!M128,JournalsC!J$14:J$920)+SUMIF(JournalsC!E$14:E$920,TrialBalanceC!M128,JournalsC!J$14:J$920)</f>
        <v>0</v>
      </c>
      <c r="H128" s="373"/>
      <c r="I128" s="376">
        <f t="shared" si="12"/>
        <v>0</v>
      </c>
      <c r="J128" s="73"/>
      <c r="K128" s="51">
        <f t="shared" si="10"/>
        <v>0</v>
      </c>
      <c r="M128" s="173" t="str">
        <f t="shared" si="11"/>
        <v>3000/200</v>
      </c>
      <c r="N128" s="68"/>
      <c r="P128" s="69"/>
      <c r="Q128" s="54"/>
      <c r="R128" s="30"/>
    </row>
    <row r="129" spans="1:18">
      <c r="A129" s="322"/>
      <c r="B129" s="57" t="s">
        <v>263</v>
      </c>
      <c r="C129" s="365"/>
      <c r="D129" s="338"/>
      <c r="E129" s="338"/>
      <c r="F129" s="77"/>
      <c r="G129" s="50">
        <f>SUMIF(JournalsC!D$14:D$920,TrialBalanceC!M129,JournalsC!J$14:J$920)+SUMIF(JournalsC!E$14:E$920,TrialBalanceC!M129,JournalsC!J$14:J$920)</f>
        <v>0</v>
      </c>
      <c r="H129" s="373"/>
      <c r="I129" s="376">
        <f t="shared" si="12"/>
        <v>0</v>
      </c>
      <c r="J129" s="73"/>
      <c r="K129" s="51">
        <f t="shared" si="10"/>
        <v>0</v>
      </c>
      <c r="M129" s="173" t="str">
        <f t="shared" si="11"/>
        <v>3000/210</v>
      </c>
      <c r="N129" s="68"/>
      <c r="P129" s="69"/>
      <c r="Q129" s="54"/>
      <c r="R129" s="30"/>
    </row>
    <row r="130" spans="1:18">
      <c r="A130" s="322"/>
      <c r="B130" s="57" t="s">
        <v>264</v>
      </c>
      <c r="C130" s="365"/>
      <c r="D130" s="338"/>
      <c r="E130" s="338"/>
      <c r="F130" s="77"/>
      <c r="G130" s="50">
        <f>SUMIF(JournalsC!D$14:D$920,TrialBalanceC!M130,JournalsC!J$14:J$920)+SUMIF(JournalsC!E$14:E$920,TrialBalanceC!M130,JournalsC!J$14:J$920)</f>
        <v>0</v>
      </c>
      <c r="H130" s="373"/>
      <c r="I130" s="376">
        <f t="shared" si="12"/>
        <v>0</v>
      </c>
      <c r="J130" s="73"/>
      <c r="K130" s="51">
        <f t="shared" si="10"/>
        <v>0</v>
      </c>
      <c r="M130" s="173" t="str">
        <f t="shared" si="11"/>
        <v>3000/220</v>
      </c>
      <c r="N130" s="68"/>
      <c r="P130" s="69"/>
      <c r="Q130" s="54"/>
      <c r="R130" s="30"/>
    </row>
    <row r="131" spans="1:18">
      <c r="A131" s="322"/>
      <c r="B131" s="99" t="s">
        <v>453</v>
      </c>
      <c r="C131" s="365"/>
      <c r="D131" s="338"/>
      <c r="E131" s="338"/>
      <c r="F131" s="77"/>
      <c r="G131" s="50">
        <f>SUMIF(JournalsC!D$14:D$920,TrialBalanceC!M131,JournalsC!J$14:J$920)+SUMIF(JournalsC!E$14:E$920,TrialBalanceC!M131,JournalsC!J$14:J$920)</f>
        <v>0</v>
      </c>
      <c r="H131" s="373"/>
      <c r="I131" s="376">
        <f t="shared" si="12"/>
        <v>0</v>
      </c>
      <c r="J131" s="73"/>
      <c r="K131" s="51">
        <f t="shared" si="10"/>
        <v>0</v>
      </c>
      <c r="M131" s="173" t="str">
        <f t="shared" si="11"/>
        <v>3000/230</v>
      </c>
      <c r="N131" s="68"/>
      <c r="P131" s="69"/>
      <c r="Q131" s="54"/>
      <c r="R131" s="30"/>
    </row>
    <row r="132" spans="1:18">
      <c r="A132" s="322"/>
      <c r="B132" s="99" t="s">
        <v>454</v>
      </c>
      <c r="C132" s="365"/>
      <c r="D132" s="338"/>
      <c r="E132" s="338"/>
      <c r="F132" s="77"/>
      <c r="G132" s="50">
        <f>SUMIF(JournalsC!D$14:D$920,TrialBalanceC!M132,JournalsC!J$14:J$920)+SUMIF(JournalsC!E$14:E$920,TrialBalanceC!M132,JournalsC!J$14:J$920)</f>
        <v>0</v>
      </c>
      <c r="H132" s="373"/>
      <c r="I132" s="376">
        <f t="shared" si="12"/>
        <v>0</v>
      </c>
      <c r="J132" s="73"/>
      <c r="K132" s="51">
        <f t="shared" si="10"/>
        <v>0</v>
      </c>
      <c r="M132" s="173" t="str">
        <f t="shared" si="11"/>
        <v>3000/240</v>
      </c>
      <c r="N132" s="68"/>
      <c r="P132" s="69"/>
      <c r="Q132" s="54"/>
      <c r="R132" s="30"/>
    </row>
    <row r="133" spans="1:18">
      <c r="A133" s="322"/>
      <c r="B133" s="99" t="s">
        <v>455</v>
      </c>
      <c r="C133" s="365"/>
      <c r="D133" s="338"/>
      <c r="E133" s="338"/>
      <c r="F133" s="77"/>
      <c r="G133" s="50">
        <f>SUMIF(JournalsC!D$14:D$920,TrialBalanceC!M133,JournalsC!J$14:J$920)+SUMIF(JournalsC!E$14:E$920,TrialBalanceC!M133,JournalsC!J$14:J$920)</f>
        <v>0</v>
      </c>
      <c r="H133" s="373"/>
      <c r="I133" s="376">
        <f t="shared" si="12"/>
        <v>0</v>
      </c>
      <c r="J133" s="73"/>
      <c r="K133" s="51">
        <f t="shared" si="10"/>
        <v>0</v>
      </c>
      <c r="M133" s="173" t="str">
        <f t="shared" si="11"/>
        <v>3000/250</v>
      </c>
      <c r="N133" s="68"/>
      <c r="P133" s="69"/>
      <c r="Q133" s="54"/>
      <c r="R133" s="30"/>
    </row>
    <row r="134" spans="1:18">
      <c r="A134" s="322"/>
      <c r="B134" s="99" t="s">
        <v>456</v>
      </c>
      <c r="C134" s="365"/>
      <c r="D134" s="338"/>
      <c r="E134" s="338"/>
      <c r="F134" s="77"/>
      <c r="G134" s="50">
        <f>SUMIF(JournalsC!D$14:D$920,TrialBalanceC!M134,JournalsC!J$14:J$920)+SUMIF(JournalsC!E$14:E$920,TrialBalanceC!M134,JournalsC!J$14:J$920)</f>
        <v>0</v>
      </c>
      <c r="H134" s="373"/>
      <c r="I134" s="376">
        <f t="shared" si="12"/>
        <v>0</v>
      </c>
      <c r="J134" s="73"/>
      <c r="K134" s="51">
        <f t="shared" ref="K134:K185" si="16">ROUND(SUM(A134),0)</f>
        <v>0</v>
      </c>
      <c r="M134" s="173" t="str">
        <f t="shared" ref="M134:M185" si="17">CONCATENATE(B134,C134)</f>
        <v>3000/260</v>
      </c>
      <c r="N134" s="68"/>
      <c r="P134" s="69"/>
      <c r="Q134" s="54"/>
      <c r="R134" s="30"/>
    </row>
    <row r="135" spans="1:18">
      <c r="A135" s="322"/>
      <c r="B135" s="99" t="s">
        <v>457</v>
      </c>
      <c r="C135" s="327" t="s">
        <v>571</v>
      </c>
      <c r="D135" s="338"/>
      <c r="E135" s="338"/>
      <c r="F135" s="77"/>
      <c r="G135" s="50">
        <f>SUMIF(JournalsC!D$14:D$920,TrialBalanceC!M135,JournalsC!J$14:J$920)+SUMIF(JournalsC!E$14:E$920,TrialBalanceC!M135,JournalsC!J$14:J$920)</f>
        <v>0</v>
      </c>
      <c r="H135" s="373"/>
      <c r="I135" s="376">
        <f t="shared" si="12"/>
        <v>0</v>
      </c>
      <c r="J135" s="73"/>
      <c r="K135" s="51">
        <f t="shared" si="16"/>
        <v>0</v>
      </c>
      <c r="M135" s="173" t="str">
        <f t="shared" si="17"/>
        <v>3000/270Amortisation of prepaid lease agreement</v>
      </c>
      <c r="N135" s="68"/>
      <c r="P135" s="69"/>
      <c r="Q135" s="54"/>
      <c r="R135" s="30"/>
    </row>
    <row r="136" spans="1:18">
      <c r="A136" s="322"/>
      <c r="B136" s="99" t="s">
        <v>912</v>
      </c>
      <c r="C136" s="327" t="s">
        <v>913</v>
      </c>
      <c r="D136" s="338"/>
      <c r="E136" s="338"/>
      <c r="F136" s="77"/>
      <c r="G136" s="50">
        <f>SUMIF(JournalsC!D$14:D$920,TrialBalanceC!M136,JournalsC!J$14:J$920)+SUMIF(JournalsC!E$14:E$920,TrialBalanceC!M136,JournalsC!J$14:J$920)</f>
        <v>0</v>
      </c>
      <c r="H136" s="373"/>
      <c r="I136" s="376">
        <f t="shared" ref="I136:I137" si="18">ROUND(D136-E136+G136+F136,0)</f>
        <v>0</v>
      </c>
      <c r="J136" s="73"/>
      <c r="K136" s="51">
        <f t="shared" ref="K136:K137" si="19">ROUND(SUM(A136),0)</f>
        <v>0</v>
      </c>
      <c r="M136" s="173" t="str">
        <f t="shared" ref="M136:M137" si="20">CONCATENATE(B136,C136)</f>
        <v>3000/280Amortisation of goodwill</v>
      </c>
      <c r="N136" s="68"/>
      <c r="P136" s="69"/>
      <c r="Q136" s="54"/>
      <c r="R136" s="30"/>
    </row>
    <row r="137" spans="1:18">
      <c r="A137" s="322"/>
      <c r="B137" s="99" t="s">
        <v>914</v>
      </c>
      <c r="C137" s="327" t="s">
        <v>915</v>
      </c>
      <c r="D137" s="338"/>
      <c r="E137" s="338"/>
      <c r="F137" s="77"/>
      <c r="G137" s="50">
        <f>SUMIF(JournalsC!D$14:D$920,TrialBalanceC!M137,JournalsC!J$14:J$920)+SUMIF(JournalsC!E$14:E$920,TrialBalanceC!M137,JournalsC!J$14:J$920)</f>
        <v>0</v>
      </c>
      <c r="H137" s="373"/>
      <c r="I137" s="376">
        <f t="shared" si="18"/>
        <v>0</v>
      </c>
      <c r="J137" s="73"/>
      <c r="K137" s="51">
        <f t="shared" si="19"/>
        <v>0</v>
      </c>
      <c r="M137" s="173" t="str">
        <f t="shared" si="20"/>
        <v>3000/290Impairment losses</v>
      </c>
      <c r="N137" s="68"/>
      <c r="P137" s="69"/>
      <c r="Q137" s="54"/>
      <c r="R137" s="30"/>
    </row>
    <row r="138" spans="1:18">
      <c r="A138" s="322"/>
      <c r="B138" s="57" t="s">
        <v>285</v>
      </c>
      <c r="C138" s="326" t="s">
        <v>115</v>
      </c>
      <c r="D138" s="337"/>
      <c r="E138" s="338"/>
      <c r="F138" s="77"/>
      <c r="G138" s="50">
        <f>SUMIF(JournalsC!D$14:D$920,TrialBalanceC!M138,JournalsC!J$14:J$920)+SUMIF(JournalsC!E$14:E$920,TrialBalanceC!M138,JournalsC!J$14:J$920)</f>
        <v>0</v>
      </c>
      <c r="H138" s="373"/>
      <c r="I138" s="376">
        <f t="shared" si="12"/>
        <v>0</v>
      </c>
      <c r="J138" s="73"/>
      <c r="K138" s="51">
        <f t="shared" si="16"/>
        <v>0</v>
      </c>
      <c r="M138" s="173" t="str">
        <f t="shared" si="17"/>
        <v>4700/000FINANCE COSTS</v>
      </c>
      <c r="N138" s="68"/>
      <c r="P138" s="69"/>
      <c r="Q138" s="54"/>
      <c r="R138" s="30"/>
    </row>
    <row r="139" spans="1:18">
      <c r="A139" s="322"/>
      <c r="B139" s="57" t="s">
        <v>286</v>
      </c>
      <c r="C139" s="326" t="s">
        <v>533</v>
      </c>
      <c r="D139" s="337"/>
      <c r="E139" s="338"/>
      <c r="F139" s="77"/>
      <c r="G139" s="50">
        <f>SUMIF(JournalsC!D$14:D$920,TrialBalanceC!M139,JournalsC!J$14:J$920)+SUMIF(JournalsC!E$14:E$920,TrialBalanceC!M139,JournalsC!J$14:J$920)</f>
        <v>0</v>
      </c>
      <c r="H139" s="373"/>
      <c r="I139" s="376">
        <f t="shared" si="12"/>
        <v>0</v>
      </c>
      <c r="J139" s="73"/>
      <c r="K139" s="51">
        <f t="shared" si="16"/>
        <v>0</v>
      </c>
      <c r="M139" s="173" t="str">
        <f t="shared" si="17"/>
        <v>4700/010Interest paid--------------------------------</v>
      </c>
      <c r="N139" s="68"/>
      <c r="P139" s="69"/>
      <c r="Q139" s="54"/>
      <c r="R139" s="30"/>
    </row>
    <row r="140" spans="1:18">
      <c r="A140" s="322"/>
      <c r="B140" s="57" t="s">
        <v>287</v>
      </c>
      <c r="C140" s="364"/>
      <c r="D140" s="337"/>
      <c r="E140" s="338"/>
      <c r="F140" s="77"/>
      <c r="G140" s="50">
        <f>SUMIF(JournalsC!D$14:D$920,TrialBalanceC!M140,JournalsC!J$14:J$920)+SUMIF(JournalsC!E$14:E$920,TrialBalanceC!M140,JournalsC!J$14:J$920)</f>
        <v>0</v>
      </c>
      <c r="H140" s="373"/>
      <c r="I140" s="376">
        <f t="shared" si="12"/>
        <v>0</v>
      </c>
      <c r="J140" s="73"/>
      <c r="K140" s="51">
        <f t="shared" si="16"/>
        <v>0</v>
      </c>
      <c r="M140" s="173" t="str">
        <f t="shared" si="17"/>
        <v>4700/011</v>
      </c>
      <c r="N140" s="68"/>
      <c r="P140" s="69"/>
      <c r="Q140" s="54"/>
      <c r="R140" s="30"/>
    </row>
    <row r="141" spans="1:18">
      <c r="A141" s="322"/>
      <c r="B141" s="57" t="s">
        <v>288</v>
      </c>
      <c r="C141" s="365"/>
      <c r="D141" s="337"/>
      <c r="E141" s="338"/>
      <c r="F141" s="77"/>
      <c r="G141" s="50">
        <f>SUMIF(JournalsC!D$14:D$920,TrialBalanceC!M141,JournalsC!J$14:J$920)+SUMIF(JournalsC!E$14:E$920,TrialBalanceC!M141,JournalsC!J$14:J$920)</f>
        <v>0</v>
      </c>
      <c r="H141" s="373"/>
      <c r="I141" s="376">
        <f t="shared" si="12"/>
        <v>0</v>
      </c>
      <c r="J141" s="73"/>
      <c r="K141" s="51">
        <f t="shared" si="16"/>
        <v>0</v>
      </c>
      <c r="M141" s="173" t="str">
        <f t="shared" si="17"/>
        <v>4700/012</v>
      </c>
      <c r="N141" s="68"/>
      <c r="P141" s="69"/>
      <c r="Q141" s="54"/>
      <c r="R141" s="30"/>
    </row>
    <row r="142" spans="1:18">
      <c r="A142" s="322"/>
      <c r="B142" s="57" t="s">
        <v>289</v>
      </c>
      <c r="C142" s="365"/>
      <c r="D142" s="337"/>
      <c r="E142" s="338"/>
      <c r="F142" s="77"/>
      <c r="G142" s="50">
        <f>SUMIF(JournalsC!D$14:D$920,TrialBalanceC!M142,JournalsC!J$14:J$920)+SUMIF(JournalsC!E$14:E$920,TrialBalanceC!M142,JournalsC!J$14:J$920)</f>
        <v>0</v>
      </c>
      <c r="H142" s="373"/>
      <c r="I142" s="376">
        <f t="shared" si="12"/>
        <v>0</v>
      </c>
      <c r="J142" s="73"/>
      <c r="K142" s="51">
        <f t="shared" si="16"/>
        <v>0</v>
      </c>
      <c r="M142" s="173" t="str">
        <f t="shared" si="17"/>
        <v>4700/013</v>
      </c>
      <c r="N142" s="68"/>
      <c r="P142" s="69"/>
      <c r="Q142" s="54"/>
      <c r="R142" s="30"/>
    </row>
    <row r="143" spans="1:18">
      <c r="A143" s="322"/>
      <c r="B143" s="57" t="s">
        <v>290</v>
      </c>
      <c r="C143" s="365"/>
      <c r="D143" s="337"/>
      <c r="E143" s="338"/>
      <c r="F143" s="77"/>
      <c r="G143" s="50">
        <f>SUMIF(JournalsC!D$14:D$920,TrialBalanceC!M143,JournalsC!J$14:J$920)+SUMIF(JournalsC!E$14:E$920,TrialBalanceC!M143,JournalsC!J$14:J$920)</f>
        <v>0</v>
      </c>
      <c r="H143" s="373"/>
      <c r="I143" s="376">
        <f t="shared" si="12"/>
        <v>0</v>
      </c>
      <c r="J143" s="73"/>
      <c r="K143" s="51">
        <f t="shared" si="16"/>
        <v>0</v>
      </c>
      <c r="M143" s="173" t="str">
        <f t="shared" si="17"/>
        <v>4700/014</v>
      </c>
      <c r="N143" s="68"/>
      <c r="P143" s="69"/>
      <c r="Q143" s="54"/>
      <c r="R143" s="30"/>
    </row>
    <row r="144" spans="1:18">
      <c r="A144" s="322"/>
      <c r="B144" s="57" t="s">
        <v>435</v>
      </c>
      <c r="C144" s="365"/>
      <c r="D144" s="337"/>
      <c r="E144" s="338"/>
      <c r="F144" s="77"/>
      <c r="G144" s="50">
        <f>SUMIF(JournalsC!D$14:D$920,TrialBalanceC!M144,JournalsC!J$14:J$920)+SUMIF(JournalsC!E$14:E$920,TrialBalanceC!M144,JournalsC!J$14:J$920)</f>
        <v>0</v>
      </c>
      <c r="H144" s="373"/>
      <c r="I144" s="376">
        <f t="shared" si="12"/>
        <v>0</v>
      </c>
      <c r="J144" s="73"/>
      <c r="K144" s="51">
        <f t="shared" si="16"/>
        <v>0</v>
      </c>
      <c r="M144" s="173" t="str">
        <f t="shared" si="17"/>
        <v>4700/015</v>
      </c>
      <c r="N144" s="68"/>
      <c r="P144" s="69"/>
      <c r="Q144" s="54"/>
      <c r="R144" s="30"/>
    </row>
    <row r="145" spans="1:18">
      <c r="A145" s="322"/>
      <c r="B145" s="57" t="s">
        <v>441</v>
      </c>
      <c r="C145" s="365"/>
      <c r="D145" s="337"/>
      <c r="E145" s="338"/>
      <c r="F145" s="77"/>
      <c r="G145" s="50">
        <f>SUMIF(JournalsC!D$14:D$920,TrialBalanceC!M145,JournalsC!J$14:J$920)+SUMIF(JournalsC!E$14:E$920,TrialBalanceC!M145,JournalsC!J$14:J$920)</f>
        <v>0</v>
      </c>
      <c r="H145" s="373"/>
      <c r="I145" s="376">
        <f t="shared" si="12"/>
        <v>0</v>
      </c>
      <c r="J145" s="73"/>
      <c r="K145" s="51">
        <f t="shared" si="16"/>
        <v>0</v>
      </c>
      <c r="M145" s="173" t="str">
        <f t="shared" si="17"/>
        <v>4700/016</v>
      </c>
      <c r="N145" s="68"/>
      <c r="P145" s="69"/>
      <c r="Q145" s="54"/>
      <c r="R145" s="30"/>
    </row>
    <row r="146" spans="1:18">
      <c r="A146" s="322"/>
      <c r="B146" s="99" t="s">
        <v>487</v>
      </c>
      <c r="C146" s="365"/>
      <c r="D146" s="337"/>
      <c r="E146" s="338"/>
      <c r="F146" s="77"/>
      <c r="G146" s="50">
        <f>SUMIF(JournalsC!D$14:D$920,TrialBalanceC!M146,JournalsC!J$14:J$920)+SUMIF(JournalsC!E$14:E$920,TrialBalanceC!M146,JournalsC!J$14:J$920)</f>
        <v>0</v>
      </c>
      <c r="H146" s="373"/>
      <c r="I146" s="376">
        <f t="shared" ref="I146:I148" si="21">ROUND(D146-E146+G146+F146,0)</f>
        <v>0</v>
      </c>
      <c r="J146" s="73"/>
      <c r="K146" s="51">
        <f t="shared" ref="K146:K148" si="22">ROUND(SUM(A146),0)</f>
        <v>0</v>
      </c>
      <c r="M146" s="173" t="str">
        <f t="shared" ref="M146:M148" si="23">CONCATENATE(B146,C146)</f>
        <v>4700/017</v>
      </c>
      <c r="N146" s="68"/>
      <c r="P146" s="69"/>
      <c r="Q146" s="54"/>
      <c r="R146" s="30"/>
    </row>
    <row r="147" spans="1:18">
      <c r="A147" s="322"/>
      <c r="B147" s="99" t="s">
        <v>574</v>
      </c>
      <c r="C147" s="365"/>
      <c r="D147" s="337"/>
      <c r="E147" s="338"/>
      <c r="F147" s="77"/>
      <c r="G147" s="50">
        <f>SUMIF(JournalsC!D$14:D$920,TrialBalanceC!M147,JournalsC!J$14:J$920)+SUMIF(JournalsC!E$14:E$920,TrialBalanceC!M147,JournalsC!J$14:J$920)</f>
        <v>0</v>
      </c>
      <c r="H147" s="373"/>
      <c r="I147" s="376">
        <f t="shared" si="21"/>
        <v>0</v>
      </c>
      <c r="J147" s="73"/>
      <c r="K147" s="51">
        <f t="shared" si="22"/>
        <v>0</v>
      </c>
      <c r="M147" s="173" t="str">
        <f t="shared" si="23"/>
        <v>4700/018</v>
      </c>
      <c r="N147" s="68"/>
      <c r="P147" s="69"/>
      <c r="Q147" s="54"/>
      <c r="R147" s="30"/>
    </row>
    <row r="148" spans="1:18">
      <c r="A148" s="322"/>
      <c r="B148" s="99" t="s">
        <v>575</v>
      </c>
      <c r="C148" s="365"/>
      <c r="D148" s="337"/>
      <c r="E148" s="338"/>
      <c r="F148" s="77"/>
      <c r="G148" s="50">
        <f>SUMIF(JournalsC!D$14:D$920,TrialBalanceC!M148,JournalsC!J$14:J$920)+SUMIF(JournalsC!E$14:E$920,TrialBalanceC!M148,JournalsC!J$14:J$920)</f>
        <v>0</v>
      </c>
      <c r="H148" s="373"/>
      <c r="I148" s="376">
        <f t="shared" si="21"/>
        <v>0</v>
      </c>
      <c r="J148" s="73"/>
      <c r="K148" s="51">
        <f t="shared" si="22"/>
        <v>0</v>
      </c>
      <c r="M148" s="173" t="str">
        <f t="shared" si="23"/>
        <v>4700/019</v>
      </c>
      <c r="N148" s="68"/>
      <c r="P148" s="69"/>
      <c r="Q148" s="54"/>
      <c r="R148" s="30"/>
    </row>
    <row r="149" spans="1:18">
      <c r="A149" s="322"/>
      <c r="B149" s="99" t="s">
        <v>291</v>
      </c>
      <c r="C149" s="365"/>
      <c r="D149" s="337"/>
      <c r="E149" s="338"/>
      <c r="F149" s="77"/>
      <c r="G149" s="50">
        <f>SUMIF(JournalsC!D$14:D$920,TrialBalanceC!M149,JournalsC!J$14:J$920)+SUMIF(JournalsC!E$14:E$920,TrialBalanceC!M149,JournalsC!J$14:J$920)</f>
        <v>0</v>
      </c>
      <c r="H149" s="373"/>
      <c r="I149" s="376">
        <f t="shared" si="12"/>
        <v>0</v>
      </c>
      <c r="J149" s="73"/>
      <c r="K149" s="51">
        <f t="shared" si="16"/>
        <v>0</v>
      </c>
      <c r="M149" s="173" t="str">
        <f t="shared" si="17"/>
        <v>4700/020</v>
      </c>
      <c r="N149" s="68"/>
      <c r="P149" s="69"/>
      <c r="Q149" s="54"/>
      <c r="R149" s="30"/>
    </row>
    <row r="150" spans="1:18">
      <c r="A150" s="322"/>
      <c r="B150" s="99" t="s">
        <v>576</v>
      </c>
      <c r="C150" s="324" t="str">
        <f>CONCATENATE("Finance leases - ",Criteria!H16)</f>
        <v xml:space="preserve">Finance leases - </v>
      </c>
      <c r="D150" s="337"/>
      <c r="E150" s="338"/>
      <c r="F150" s="77"/>
      <c r="G150" s="50">
        <f>SUMIF(JournalsC!D$14:D$920,TrialBalanceC!M150,JournalsC!J$14:J$920)+SUMIF(JournalsC!E$14:E$920,TrialBalanceC!M150,JournalsC!J$14:J$920)</f>
        <v>0</v>
      </c>
      <c r="H150" s="373"/>
      <c r="I150" s="376">
        <f t="shared" si="12"/>
        <v>0</v>
      </c>
      <c r="J150" s="73"/>
      <c r="K150" s="51">
        <f t="shared" si="16"/>
        <v>0</v>
      </c>
      <c r="M150" s="173" t="str">
        <f t="shared" si="17"/>
        <v xml:space="preserve">4700/021Finance leases - </v>
      </c>
      <c r="N150" s="68"/>
      <c r="P150" s="69"/>
      <c r="Q150" s="54"/>
      <c r="R150" s="30"/>
    </row>
    <row r="151" spans="1:18">
      <c r="A151" s="322"/>
      <c r="B151" s="57" t="s">
        <v>220</v>
      </c>
      <c r="C151" s="324"/>
      <c r="D151" s="369"/>
      <c r="E151" s="363"/>
      <c r="F151" s="77"/>
      <c r="G151" s="50"/>
      <c r="H151" s="373"/>
      <c r="I151" s="376">
        <f t="shared" si="12"/>
        <v>0</v>
      </c>
      <c r="J151" s="73"/>
      <c r="K151" s="51">
        <f t="shared" si="16"/>
        <v>0</v>
      </c>
      <c r="M151" s="173" t="str">
        <f t="shared" si="17"/>
        <v/>
      </c>
      <c r="N151" s="68"/>
      <c r="P151" s="69"/>
      <c r="Q151" s="54"/>
      <c r="R151" s="30"/>
    </row>
    <row r="152" spans="1:18">
      <c r="A152" s="322"/>
      <c r="B152" s="57" t="s">
        <v>220</v>
      </c>
      <c r="C152" s="327" t="str">
        <f>CONCATENATE("CUMMULATIVE (PROFIT)/LOSS ",K1)</f>
        <v>CUMMULATIVE (PROFIT)/LOSS 2025</v>
      </c>
      <c r="D152" s="369"/>
      <c r="E152" s="363"/>
      <c r="F152" s="77">
        <f>SUM(K5:K150)+K152</f>
        <v>0</v>
      </c>
      <c r="G152" s="50"/>
      <c r="H152" s="373"/>
      <c r="I152" s="375">
        <f>F152</f>
        <v>0</v>
      </c>
      <c r="J152" s="73"/>
      <c r="K152" s="51">
        <f t="shared" si="16"/>
        <v>0</v>
      </c>
      <c r="M152" s="173" t="str">
        <f t="shared" si="17"/>
        <v>CUMMULATIVE (PROFIT)/LOSS 2025</v>
      </c>
      <c r="N152" s="68"/>
      <c r="P152" s="69"/>
      <c r="Q152" s="54"/>
      <c r="R152" s="30"/>
    </row>
    <row r="153" spans="1:18">
      <c r="A153" s="322"/>
      <c r="B153" s="57" t="s">
        <v>220</v>
      </c>
      <c r="C153" s="324"/>
      <c r="D153" s="369"/>
      <c r="E153" s="363"/>
      <c r="F153" s="77"/>
      <c r="G153" s="50"/>
      <c r="H153" s="373"/>
      <c r="I153" s="376">
        <f t="shared" si="12"/>
        <v>0</v>
      </c>
      <c r="J153" s="73"/>
      <c r="K153" s="51">
        <f t="shared" si="16"/>
        <v>0</v>
      </c>
      <c r="M153" s="173" t="str">
        <f t="shared" si="17"/>
        <v/>
      </c>
      <c r="N153" s="68"/>
      <c r="P153" s="69"/>
      <c r="Q153" s="54"/>
      <c r="R153" s="30"/>
    </row>
    <row r="154" spans="1:18">
      <c r="A154" s="322"/>
      <c r="B154" s="99" t="s">
        <v>562</v>
      </c>
      <c r="C154" s="329" t="s">
        <v>685</v>
      </c>
      <c r="D154" s="357"/>
      <c r="E154" s="363"/>
      <c r="F154" s="77"/>
      <c r="G154" s="50">
        <f>SUMIF(JournalsC!D$14:D$920,TrialBalanceC!M154,JournalsC!J$14:J$920)+SUMIF(JournalsC!E$14:E$920,TrialBalanceC!M154,JournalsC!J$14:J$920)</f>
        <v>0</v>
      </c>
      <c r="H154" s="373"/>
      <c r="I154" s="376">
        <f t="shared" ref="I154:I162" si="24">ROUND(D154-E154+G154+F154,0)</f>
        <v>0</v>
      </c>
      <c r="J154" s="73"/>
      <c r="K154" s="51">
        <f t="shared" ref="K154:K162" si="25">ROUND(SUM(A154),0)</f>
        <v>0</v>
      </c>
      <c r="M154" s="173" t="str">
        <f t="shared" ref="M154:M162" si="26">CONCATENATE(B154,C154)</f>
        <v>5420/000PARTNERS CAPITAL ACCOUNTS</v>
      </c>
      <c r="N154" s="68"/>
      <c r="P154" s="69"/>
      <c r="Q154" s="54"/>
      <c r="R154" s="30"/>
    </row>
    <row r="155" spans="1:18">
      <c r="A155" s="322"/>
      <c r="B155" s="99" t="s">
        <v>563</v>
      </c>
      <c r="C155" s="325" t="str">
        <f>TrialBalance!C155</f>
        <v>A Individual - balance b/fwd</v>
      </c>
      <c r="D155" s="363"/>
      <c r="E155" s="363"/>
      <c r="F155" s="77">
        <f>SUM(K155:K156)</f>
        <v>0</v>
      </c>
      <c r="G155" s="50">
        <f>SUMIF(JournalsC!D$14:D$920,TrialBalanceC!M155,JournalsC!J$14:J$920)+SUMIF(JournalsC!E$14:E$920,TrialBalanceC!M155,JournalsC!J$14:J$920)</f>
        <v>0</v>
      </c>
      <c r="H155" s="373"/>
      <c r="I155" s="376">
        <f t="shared" si="24"/>
        <v>0</v>
      </c>
      <c r="J155" s="73"/>
      <c r="K155" s="51">
        <f t="shared" si="25"/>
        <v>0</v>
      </c>
      <c r="M155" s="173" t="str">
        <f t="shared" si="26"/>
        <v>5420/010A Individual - balance b/fwd</v>
      </c>
      <c r="N155" s="68"/>
      <c r="P155" s="69"/>
      <c r="Q155" s="54"/>
      <c r="R155" s="30"/>
    </row>
    <row r="156" spans="1:18">
      <c r="A156" s="322"/>
      <c r="B156" s="99" t="s">
        <v>564</v>
      </c>
      <c r="C156" s="325" t="str">
        <f>TrialBalance!C156</f>
        <v>A Individual - Profits distributed</v>
      </c>
      <c r="D156" s="363"/>
      <c r="E156" s="363"/>
      <c r="F156" s="77"/>
      <c r="G156" s="50">
        <f>SUMIF(JournalsC!D$14:D$920,TrialBalanceC!M156,JournalsC!J$14:J$920)+SUMIF(JournalsC!E$14:E$920,TrialBalanceC!M156,JournalsC!J$14:J$920)</f>
        <v>0</v>
      </c>
      <c r="H156" s="373"/>
      <c r="I156" s="376">
        <f t="shared" si="24"/>
        <v>0</v>
      </c>
      <c r="J156" s="73"/>
      <c r="K156" s="51">
        <f t="shared" si="25"/>
        <v>0</v>
      </c>
      <c r="M156" s="173" t="str">
        <f t="shared" si="26"/>
        <v>5420/012A Individual - Profits distributed</v>
      </c>
      <c r="N156" s="68"/>
      <c r="P156" s="69"/>
      <c r="Q156" s="54"/>
      <c r="R156" s="30"/>
    </row>
    <row r="157" spans="1:18">
      <c r="A157" s="322"/>
      <c r="B157" s="99" t="s">
        <v>565</v>
      </c>
      <c r="C157" s="325" t="str">
        <f>TrialBalance!C157</f>
        <v>B Individual - balance b/fwd</v>
      </c>
      <c r="D157" s="363"/>
      <c r="E157" s="363"/>
      <c r="F157" s="77">
        <f>SUM(K157:K158)</f>
        <v>0</v>
      </c>
      <c r="G157" s="50">
        <f>SUMIF(JournalsC!D$14:D$920,TrialBalanceC!M157,JournalsC!J$14:J$920)+SUMIF(JournalsC!E$14:E$920,TrialBalanceC!M157,JournalsC!J$14:J$920)</f>
        <v>0</v>
      </c>
      <c r="H157" s="373"/>
      <c r="I157" s="376">
        <f t="shared" si="24"/>
        <v>0</v>
      </c>
      <c r="J157" s="73"/>
      <c r="K157" s="51">
        <f t="shared" si="25"/>
        <v>0</v>
      </c>
      <c r="M157" s="173" t="str">
        <f t="shared" si="26"/>
        <v>5420/020B Individual - balance b/fwd</v>
      </c>
      <c r="N157" s="68"/>
      <c r="P157" s="69"/>
      <c r="Q157" s="54"/>
      <c r="R157" s="30"/>
    </row>
    <row r="158" spans="1:18">
      <c r="A158" s="322"/>
      <c r="B158" s="99" t="s">
        <v>566</v>
      </c>
      <c r="C158" s="325" t="str">
        <f>TrialBalance!C158</f>
        <v>B Individual - Profits distributed</v>
      </c>
      <c r="D158" s="363"/>
      <c r="E158" s="363"/>
      <c r="F158" s="77"/>
      <c r="G158" s="50">
        <f>SUMIF(JournalsC!D$14:D$920,TrialBalanceC!M158,JournalsC!J$14:J$920)+SUMIF(JournalsC!E$14:E$920,TrialBalanceC!M158,JournalsC!J$14:J$920)</f>
        <v>0</v>
      </c>
      <c r="H158" s="373"/>
      <c r="I158" s="376">
        <f t="shared" si="24"/>
        <v>0</v>
      </c>
      <c r="J158" s="73"/>
      <c r="K158" s="51">
        <f t="shared" si="25"/>
        <v>0</v>
      </c>
      <c r="M158" s="173" t="str">
        <f t="shared" si="26"/>
        <v>5420/022B Individual - Profits distributed</v>
      </c>
      <c r="N158" s="68"/>
      <c r="P158" s="69"/>
      <c r="Q158" s="54"/>
      <c r="R158" s="30"/>
    </row>
    <row r="159" spans="1:18">
      <c r="A159" s="322"/>
      <c r="B159" s="99" t="s">
        <v>567</v>
      </c>
      <c r="C159" s="325" t="str">
        <f>TrialBalance!C159</f>
        <v>C Individual - balance b/fwd</v>
      </c>
      <c r="D159" s="363"/>
      <c r="E159" s="363"/>
      <c r="F159" s="77">
        <f>SUM(K159:K160)</f>
        <v>0</v>
      </c>
      <c r="G159" s="50">
        <f>SUMIF(JournalsC!D$14:D$920,TrialBalanceC!M159,JournalsC!J$14:J$920)+SUMIF(JournalsC!E$14:E$920,TrialBalanceC!M159,JournalsC!J$14:J$920)</f>
        <v>0</v>
      </c>
      <c r="H159" s="373"/>
      <c r="I159" s="376">
        <f t="shared" si="24"/>
        <v>0</v>
      </c>
      <c r="J159" s="73"/>
      <c r="K159" s="51">
        <f t="shared" si="25"/>
        <v>0</v>
      </c>
      <c r="M159" s="173" t="str">
        <f t="shared" si="26"/>
        <v>5420/030C Individual - balance b/fwd</v>
      </c>
      <c r="N159" s="68"/>
      <c r="P159" s="69"/>
      <c r="Q159" s="54"/>
      <c r="R159" s="30"/>
    </row>
    <row r="160" spans="1:18">
      <c r="A160" s="322"/>
      <c r="B160" s="99" t="s">
        <v>568</v>
      </c>
      <c r="C160" s="325" t="str">
        <f>TrialBalance!C160</f>
        <v>C Individual - Profits distributed</v>
      </c>
      <c r="D160" s="363"/>
      <c r="E160" s="363"/>
      <c r="F160" s="77"/>
      <c r="G160" s="50">
        <f>SUMIF(JournalsC!D$14:D$920,TrialBalanceC!M160,JournalsC!J$14:J$920)+SUMIF(JournalsC!E$14:E$920,TrialBalanceC!M160,JournalsC!J$14:J$920)</f>
        <v>0</v>
      </c>
      <c r="H160" s="373"/>
      <c r="I160" s="376">
        <f t="shared" si="24"/>
        <v>0</v>
      </c>
      <c r="J160" s="73"/>
      <c r="K160" s="51">
        <f t="shared" si="25"/>
        <v>0</v>
      </c>
      <c r="M160" s="173" t="str">
        <f t="shared" si="26"/>
        <v>5420/032C Individual - Profits distributed</v>
      </c>
      <c r="N160" s="68"/>
      <c r="P160" s="69"/>
      <c r="Q160" s="54"/>
      <c r="R160" s="30"/>
    </row>
    <row r="161" spans="1:18">
      <c r="A161" s="322"/>
      <c r="B161" s="99" t="s">
        <v>569</v>
      </c>
      <c r="C161" s="325" t="str">
        <f>TrialBalance!C161</f>
        <v>D Individual - balance b/fwd</v>
      </c>
      <c r="D161" s="363"/>
      <c r="E161" s="363"/>
      <c r="F161" s="77">
        <f>SUM(K161:K162)</f>
        <v>0</v>
      </c>
      <c r="G161" s="50">
        <f>SUMIF(JournalsC!D$14:D$920,TrialBalanceC!M161,JournalsC!J$14:J$920)+SUMIF(JournalsC!E$14:E$920,TrialBalanceC!M161,JournalsC!J$14:J$920)</f>
        <v>0</v>
      </c>
      <c r="H161" s="373"/>
      <c r="I161" s="376">
        <f t="shared" si="24"/>
        <v>0</v>
      </c>
      <c r="J161" s="73"/>
      <c r="K161" s="51">
        <f t="shared" si="25"/>
        <v>0</v>
      </c>
      <c r="M161" s="173" t="str">
        <f t="shared" si="26"/>
        <v>5420/040D Individual - balance b/fwd</v>
      </c>
      <c r="N161" s="68"/>
      <c r="P161" s="69"/>
      <c r="Q161" s="54"/>
      <c r="R161" s="30"/>
    </row>
    <row r="162" spans="1:18">
      <c r="A162" s="322"/>
      <c r="B162" s="99" t="s">
        <v>570</v>
      </c>
      <c r="C162" s="325" t="str">
        <f>TrialBalance!C162</f>
        <v>D Individual - Profits distributed</v>
      </c>
      <c r="D162" s="363"/>
      <c r="E162" s="363"/>
      <c r="F162" s="77"/>
      <c r="G162" s="50">
        <f>SUMIF(JournalsC!D$14:D$920,TrialBalanceC!M162,JournalsC!J$14:J$920)+SUMIF(JournalsC!E$14:E$920,TrialBalanceC!M162,JournalsC!J$14:J$920)</f>
        <v>0</v>
      </c>
      <c r="H162" s="373"/>
      <c r="I162" s="376">
        <f t="shared" si="24"/>
        <v>0</v>
      </c>
      <c r="J162" s="73"/>
      <c r="K162" s="51">
        <f t="shared" si="25"/>
        <v>0</v>
      </c>
      <c r="M162" s="173" t="str">
        <f t="shared" si="26"/>
        <v>5420/042D Individual - Profits distributed</v>
      </c>
      <c r="N162" s="68"/>
      <c r="P162" s="69"/>
      <c r="Q162" s="54"/>
      <c r="R162" s="30"/>
    </row>
    <row r="163" spans="1:18">
      <c r="A163" s="322"/>
      <c r="B163" s="57" t="s">
        <v>127</v>
      </c>
      <c r="C163" s="326" t="s">
        <v>128</v>
      </c>
      <c r="D163" s="370"/>
      <c r="E163" s="363"/>
      <c r="F163" s="77"/>
      <c r="G163" s="50">
        <f>SUMIF(JournalsC!D$14:D$920,TrialBalanceC!M163,JournalsC!J$14:J$920)+SUMIF(JournalsC!E$14:E$920,TrialBalanceC!M163,JournalsC!J$14:J$920)</f>
        <v>0</v>
      </c>
      <c r="H163" s="373"/>
      <c r="I163" s="376">
        <f t="shared" ref="I163:I200" si="27">ROUND(D163-E163+G163+F163,0)</f>
        <v>0</v>
      </c>
      <c r="J163" s="73"/>
      <c r="K163" s="51">
        <f t="shared" si="16"/>
        <v>0</v>
      </c>
      <c r="M163" s="173" t="str">
        <f t="shared" si="17"/>
        <v>5500/000LONG TERM  INTEREST LIABILITIES</v>
      </c>
      <c r="N163" s="68"/>
      <c r="P163" s="69"/>
      <c r="Q163" s="54"/>
      <c r="R163" s="30"/>
    </row>
    <row r="164" spans="1:18">
      <c r="A164" s="322"/>
      <c r="B164" s="57" t="s">
        <v>129</v>
      </c>
      <c r="C164" s="364">
        <f>TrialBalance!C164</f>
        <v>0</v>
      </c>
      <c r="D164" s="363"/>
      <c r="E164" s="363"/>
      <c r="F164" s="77">
        <f>K164</f>
        <v>0</v>
      </c>
      <c r="G164" s="50">
        <f>SUMIF(JournalsC!D$14:D$920,TrialBalanceC!M164,JournalsC!J$14:J$920)+SUMIF(JournalsC!E$14:E$920,TrialBalanceC!M164,JournalsC!J$14:J$920)</f>
        <v>0</v>
      </c>
      <c r="H164" s="373"/>
      <c r="I164" s="376">
        <f t="shared" si="27"/>
        <v>0</v>
      </c>
      <c r="J164" s="73"/>
      <c r="K164" s="51">
        <f t="shared" si="16"/>
        <v>0</v>
      </c>
      <c r="M164" s="173" t="str">
        <f t="shared" si="17"/>
        <v>5500/0010</v>
      </c>
      <c r="N164" s="68"/>
      <c r="P164" s="69"/>
      <c r="Q164" s="54"/>
      <c r="R164" s="30"/>
    </row>
    <row r="165" spans="1:18">
      <c r="A165" s="322"/>
      <c r="B165" s="57" t="s">
        <v>130</v>
      </c>
      <c r="C165" s="364">
        <f>TrialBalance!C165</f>
        <v>0</v>
      </c>
      <c r="D165" s="363"/>
      <c r="E165" s="363"/>
      <c r="F165" s="77">
        <f>K165</f>
        <v>0</v>
      </c>
      <c r="G165" s="50">
        <f>SUMIF(JournalsC!D$14:D$920,TrialBalanceC!M165,JournalsC!J$14:J$920)+SUMIF(JournalsC!E$14:E$920,TrialBalanceC!M165,JournalsC!J$14:J$920)</f>
        <v>0</v>
      </c>
      <c r="H165" s="373"/>
      <c r="I165" s="376">
        <f t="shared" si="27"/>
        <v>0</v>
      </c>
      <c r="J165" s="73"/>
      <c r="K165" s="51">
        <f t="shared" si="16"/>
        <v>0</v>
      </c>
      <c r="M165" s="173" t="str">
        <f t="shared" si="17"/>
        <v>5500/0020</v>
      </c>
      <c r="N165" s="68"/>
      <c r="P165" s="69"/>
      <c r="Q165" s="54"/>
      <c r="R165" s="30"/>
    </row>
    <row r="166" spans="1:18">
      <c r="A166" s="322"/>
      <c r="B166" s="57" t="s">
        <v>131</v>
      </c>
      <c r="C166" s="364">
        <f>TrialBalance!C166</f>
        <v>0</v>
      </c>
      <c r="D166" s="371"/>
      <c r="E166" s="363"/>
      <c r="F166" s="77">
        <f>K166</f>
        <v>0</v>
      </c>
      <c r="G166" s="50">
        <f>SUMIF(JournalsC!D$14:D$920,TrialBalanceC!M166,JournalsC!J$14:J$920)+SUMIF(JournalsC!E$14:E$920,TrialBalanceC!M166,JournalsC!J$14:J$920)</f>
        <v>0</v>
      </c>
      <c r="H166" s="373"/>
      <c r="I166" s="376">
        <f t="shared" si="27"/>
        <v>0</v>
      </c>
      <c r="J166" s="73"/>
      <c r="K166" s="51">
        <f t="shared" si="16"/>
        <v>0</v>
      </c>
      <c r="M166" s="173" t="str">
        <f t="shared" si="17"/>
        <v>5500/0030</v>
      </c>
      <c r="N166" s="68"/>
      <c r="P166" s="69"/>
      <c r="Q166" s="54"/>
      <c r="R166" s="30"/>
    </row>
    <row r="167" spans="1:18">
      <c r="A167" s="322"/>
      <c r="B167" s="57" t="s">
        <v>132</v>
      </c>
      <c r="C167" s="364">
        <f>TrialBalance!C167</f>
        <v>0</v>
      </c>
      <c r="D167" s="369"/>
      <c r="E167" s="363"/>
      <c r="F167" s="77">
        <f>K167</f>
        <v>0</v>
      </c>
      <c r="G167" s="50">
        <f>SUMIF(JournalsC!D$14:D$920,TrialBalanceC!M167,JournalsC!J$14:J$920)+SUMIF(JournalsC!E$14:E$920,TrialBalanceC!M167,JournalsC!J$14:J$920)</f>
        <v>0</v>
      </c>
      <c r="H167" s="373"/>
      <c r="I167" s="376">
        <f t="shared" si="27"/>
        <v>0</v>
      </c>
      <c r="J167" s="73"/>
      <c r="K167" s="51">
        <f t="shared" si="16"/>
        <v>0</v>
      </c>
      <c r="M167" s="173" t="str">
        <f t="shared" si="17"/>
        <v>5500/0040</v>
      </c>
      <c r="N167" s="68"/>
      <c r="P167" s="69"/>
      <c r="Q167" s="54"/>
      <c r="R167" s="30"/>
    </row>
    <row r="168" spans="1:18">
      <c r="A168" s="322"/>
      <c r="B168" s="57" t="s">
        <v>133</v>
      </c>
      <c r="C168" s="364">
        <f>TrialBalance!C168</f>
        <v>0</v>
      </c>
      <c r="D168" s="369"/>
      <c r="E168" s="363"/>
      <c r="F168" s="77">
        <f>K168</f>
        <v>0</v>
      </c>
      <c r="G168" s="50">
        <f>SUMIF(JournalsC!D$14:D$920,TrialBalanceC!M168,JournalsC!J$14:J$920)+SUMIF(JournalsC!E$14:E$920,TrialBalanceC!M168,JournalsC!J$14:J$920)</f>
        <v>0</v>
      </c>
      <c r="H168" s="373"/>
      <c r="I168" s="376">
        <f t="shared" si="27"/>
        <v>0</v>
      </c>
      <c r="J168" s="73"/>
      <c r="K168" s="51">
        <f t="shared" si="16"/>
        <v>0</v>
      </c>
      <c r="M168" s="173" t="str">
        <f t="shared" si="17"/>
        <v>5500/0050</v>
      </c>
      <c r="N168" s="68"/>
      <c r="P168" s="69"/>
      <c r="Q168" s="54"/>
      <c r="R168" s="30"/>
    </row>
    <row r="169" spans="1:18">
      <c r="A169" s="322"/>
      <c r="B169" s="99" t="s">
        <v>519</v>
      </c>
      <c r="C169" s="364">
        <f>TrialBalance!C169</f>
        <v>0</v>
      </c>
      <c r="D169" s="369"/>
      <c r="E169" s="363"/>
      <c r="F169" s="77">
        <f t="shared" ref="F169:F194" si="28">K169</f>
        <v>0</v>
      </c>
      <c r="G169" s="50">
        <f>SUMIF(JournalsC!D$14:D$920,TrialBalanceC!M169,JournalsC!J$14:J$920)+SUMIF(JournalsC!E$14:E$920,TrialBalanceC!M169,JournalsC!J$14:J$920)</f>
        <v>0</v>
      </c>
      <c r="H169" s="373"/>
      <c r="I169" s="376">
        <f t="shared" si="27"/>
        <v>0</v>
      </c>
      <c r="J169" s="73"/>
      <c r="K169" s="51">
        <f t="shared" si="16"/>
        <v>0</v>
      </c>
      <c r="M169" s="173" t="str">
        <f t="shared" si="17"/>
        <v>5500/0060</v>
      </c>
      <c r="N169" s="68"/>
      <c r="P169" s="69"/>
      <c r="Q169" s="54"/>
      <c r="R169" s="30"/>
    </row>
    <row r="170" spans="1:18">
      <c r="A170" s="322"/>
      <c r="B170" s="99" t="s">
        <v>520</v>
      </c>
      <c r="C170" s="364">
        <f>TrialBalance!C170</f>
        <v>0</v>
      </c>
      <c r="D170" s="369"/>
      <c r="E170" s="363"/>
      <c r="F170" s="77">
        <f t="shared" si="28"/>
        <v>0</v>
      </c>
      <c r="G170" s="50">
        <f>SUMIF(JournalsC!D$14:D$920,TrialBalanceC!M170,JournalsC!J$14:J$920)+SUMIF(JournalsC!E$14:E$920,TrialBalanceC!M170,JournalsC!J$14:J$920)</f>
        <v>0</v>
      </c>
      <c r="H170" s="373"/>
      <c r="I170" s="376">
        <f t="shared" si="27"/>
        <v>0</v>
      </c>
      <c r="J170" s="73"/>
      <c r="K170" s="51">
        <f t="shared" si="16"/>
        <v>0</v>
      </c>
      <c r="M170" s="173" t="str">
        <f t="shared" si="17"/>
        <v>5500/0070</v>
      </c>
      <c r="N170" s="68"/>
      <c r="P170" s="69"/>
      <c r="Q170" s="54"/>
      <c r="R170" s="30"/>
    </row>
    <row r="171" spans="1:18">
      <c r="A171" s="322"/>
      <c r="B171" s="99" t="s">
        <v>521</v>
      </c>
      <c r="C171" s="364">
        <f>TrialBalance!C171</f>
        <v>0</v>
      </c>
      <c r="D171" s="369"/>
      <c r="E171" s="363"/>
      <c r="F171" s="77">
        <f t="shared" si="28"/>
        <v>0</v>
      </c>
      <c r="G171" s="50">
        <f>SUMIF(JournalsC!D$14:D$920,TrialBalanceC!M171,JournalsC!J$14:J$920)+SUMIF(JournalsC!E$14:E$920,TrialBalanceC!M171,JournalsC!J$14:J$920)</f>
        <v>0</v>
      </c>
      <c r="H171" s="373"/>
      <c r="I171" s="376">
        <f t="shared" si="27"/>
        <v>0</v>
      </c>
      <c r="J171" s="73"/>
      <c r="K171" s="51">
        <f t="shared" si="16"/>
        <v>0</v>
      </c>
      <c r="M171" s="173" t="str">
        <f t="shared" si="17"/>
        <v>5500/0080</v>
      </c>
      <c r="N171" s="68"/>
      <c r="P171" s="69"/>
      <c r="Q171" s="54"/>
      <c r="R171" s="30"/>
    </row>
    <row r="172" spans="1:18">
      <c r="A172" s="322"/>
      <c r="B172" s="99" t="s">
        <v>522</v>
      </c>
      <c r="C172" s="364">
        <f>TrialBalance!C172</f>
        <v>0</v>
      </c>
      <c r="D172" s="369"/>
      <c r="E172" s="363"/>
      <c r="F172" s="77">
        <f t="shared" si="28"/>
        <v>0</v>
      </c>
      <c r="G172" s="50">
        <f>SUMIF(JournalsC!D$14:D$920,TrialBalanceC!M172,JournalsC!J$14:J$920)+SUMIF(JournalsC!E$14:E$920,TrialBalanceC!M172,JournalsC!J$14:J$920)</f>
        <v>0</v>
      </c>
      <c r="H172" s="373"/>
      <c r="I172" s="376">
        <f t="shared" si="27"/>
        <v>0</v>
      </c>
      <c r="J172" s="73"/>
      <c r="K172" s="51">
        <f t="shared" si="16"/>
        <v>0</v>
      </c>
      <c r="M172" s="173" t="str">
        <f t="shared" si="17"/>
        <v>5500/0090</v>
      </c>
      <c r="N172" s="68"/>
      <c r="P172" s="69"/>
      <c r="Q172" s="54"/>
      <c r="R172" s="30"/>
    </row>
    <row r="173" spans="1:18">
      <c r="A173" s="322"/>
      <c r="B173" s="99" t="s">
        <v>523</v>
      </c>
      <c r="C173" s="364">
        <f>TrialBalance!C173</f>
        <v>0</v>
      </c>
      <c r="D173" s="369"/>
      <c r="E173" s="363"/>
      <c r="F173" s="77">
        <f t="shared" si="28"/>
        <v>0</v>
      </c>
      <c r="G173" s="50">
        <f>SUMIF(JournalsC!D$14:D$920,TrialBalanceC!M173,JournalsC!J$14:J$920)+SUMIF(JournalsC!E$14:E$920,TrialBalanceC!M173,JournalsC!J$14:J$920)</f>
        <v>0</v>
      </c>
      <c r="H173" s="373"/>
      <c r="I173" s="376">
        <f t="shared" si="27"/>
        <v>0</v>
      </c>
      <c r="J173" s="73"/>
      <c r="K173" s="51">
        <f t="shared" si="16"/>
        <v>0</v>
      </c>
      <c r="M173" s="173" t="str">
        <f t="shared" si="17"/>
        <v>5500/0100</v>
      </c>
      <c r="N173" s="68"/>
      <c r="P173" s="69"/>
      <c r="Q173" s="54"/>
      <c r="R173" s="30"/>
    </row>
    <row r="174" spans="1:18">
      <c r="A174" s="322"/>
      <c r="B174" s="99" t="s">
        <v>524</v>
      </c>
      <c r="C174" s="364">
        <f>TrialBalance!C174</f>
        <v>0</v>
      </c>
      <c r="D174" s="369"/>
      <c r="E174" s="363"/>
      <c r="F174" s="77">
        <f t="shared" si="28"/>
        <v>0</v>
      </c>
      <c r="G174" s="50">
        <f>SUMIF(JournalsC!D$14:D$920,TrialBalanceC!M174,JournalsC!J$14:J$920)+SUMIF(JournalsC!E$14:E$920,TrialBalanceC!M174,JournalsC!J$14:J$920)</f>
        <v>0</v>
      </c>
      <c r="H174" s="373"/>
      <c r="I174" s="376">
        <f t="shared" si="27"/>
        <v>0</v>
      </c>
      <c r="J174" s="73"/>
      <c r="K174" s="51">
        <f t="shared" si="16"/>
        <v>0</v>
      </c>
      <c r="M174" s="173" t="str">
        <f t="shared" si="17"/>
        <v>5500/0110</v>
      </c>
      <c r="N174" s="68"/>
      <c r="P174" s="69"/>
      <c r="Q174" s="54"/>
      <c r="R174" s="30"/>
    </row>
    <row r="175" spans="1:18">
      <c r="A175" s="322"/>
      <c r="B175" s="99" t="s">
        <v>525</v>
      </c>
      <c r="C175" s="364">
        <f>TrialBalance!C175</f>
        <v>0</v>
      </c>
      <c r="D175" s="369"/>
      <c r="E175" s="363"/>
      <c r="F175" s="77">
        <f t="shared" si="28"/>
        <v>0</v>
      </c>
      <c r="G175" s="50">
        <f>SUMIF(JournalsC!D$14:D$920,TrialBalanceC!M175,JournalsC!J$14:J$920)+SUMIF(JournalsC!E$14:E$920,TrialBalanceC!M175,JournalsC!J$14:J$920)</f>
        <v>0</v>
      </c>
      <c r="H175" s="373"/>
      <c r="I175" s="376">
        <f t="shared" si="27"/>
        <v>0</v>
      </c>
      <c r="J175" s="73"/>
      <c r="K175" s="51">
        <f t="shared" si="16"/>
        <v>0</v>
      </c>
      <c r="M175" s="173" t="str">
        <f t="shared" si="17"/>
        <v>5500/0120</v>
      </c>
      <c r="N175" s="68"/>
      <c r="P175" s="69"/>
      <c r="Q175" s="54"/>
      <c r="R175" s="30"/>
    </row>
    <row r="176" spans="1:18">
      <c r="A176" s="322"/>
      <c r="B176" s="99" t="s">
        <v>526</v>
      </c>
      <c r="C176" s="364">
        <f>TrialBalance!C176</f>
        <v>0</v>
      </c>
      <c r="D176" s="369"/>
      <c r="E176" s="363"/>
      <c r="F176" s="77">
        <f t="shared" ref="F176:F177" si="29">K176</f>
        <v>0</v>
      </c>
      <c r="G176" s="50">
        <f>SUMIF(JournalsC!D$14:D$920,TrialBalanceC!M176,JournalsC!J$14:J$920)+SUMIF(JournalsC!E$14:E$920,TrialBalanceC!M176,JournalsC!J$14:J$920)</f>
        <v>0</v>
      </c>
      <c r="H176" s="373"/>
      <c r="I176" s="376">
        <f t="shared" ref="I176:I177" si="30">ROUND(D176-E176+G176+F176,0)</f>
        <v>0</v>
      </c>
      <c r="J176" s="73"/>
      <c r="K176" s="51">
        <f t="shared" ref="K176:K177" si="31">ROUND(SUM(A176),0)</f>
        <v>0</v>
      </c>
      <c r="M176" s="173" t="str">
        <f t="shared" ref="M176:M177" si="32">CONCATENATE(B176,C176)</f>
        <v>5500/0130</v>
      </c>
      <c r="N176" s="68"/>
      <c r="P176" s="69"/>
      <c r="Q176" s="54"/>
      <c r="R176" s="30"/>
    </row>
    <row r="177" spans="1:18">
      <c r="A177" s="322"/>
      <c r="B177" s="99" t="s">
        <v>577</v>
      </c>
      <c r="C177" s="364">
        <f>TrialBalance!C177</f>
        <v>0</v>
      </c>
      <c r="D177" s="369"/>
      <c r="E177" s="363"/>
      <c r="F177" s="77">
        <f t="shared" si="29"/>
        <v>0</v>
      </c>
      <c r="G177" s="50">
        <f>SUMIF(JournalsC!D$14:D$920,TrialBalanceC!M177,JournalsC!J$14:J$920)+SUMIF(JournalsC!E$14:E$920,TrialBalanceC!M177,JournalsC!J$14:J$920)</f>
        <v>0</v>
      </c>
      <c r="H177" s="373"/>
      <c r="I177" s="376">
        <f t="shared" si="30"/>
        <v>0</v>
      </c>
      <c r="J177" s="73"/>
      <c r="K177" s="51">
        <f t="shared" si="31"/>
        <v>0</v>
      </c>
      <c r="M177" s="173" t="str">
        <f t="shared" si="32"/>
        <v>5500/0140</v>
      </c>
      <c r="N177" s="68"/>
      <c r="P177" s="69"/>
      <c r="Q177" s="54"/>
      <c r="R177" s="30"/>
    </row>
    <row r="178" spans="1:18">
      <c r="A178" s="322"/>
      <c r="B178" s="99" t="s">
        <v>578</v>
      </c>
      <c r="C178" s="364">
        <f>TrialBalance!C178</f>
        <v>0</v>
      </c>
      <c r="D178" s="369"/>
      <c r="E178" s="363"/>
      <c r="F178" s="77">
        <f t="shared" si="28"/>
        <v>0</v>
      </c>
      <c r="G178" s="50">
        <f>SUMIF(JournalsC!D$14:D$920,TrialBalanceC!M178,JournalsC!J$14:J$920)+SUMIF(JournalsC!E$14:E$920,TrialBalanceC!M178,JournalsC!J$14:J$920)</f>
        <v>0</v>
      </c>
      <c r="H178" s="373"/>
      <c r="I178" s="376">
        <f t="shared" si="27"/>
        <v>0</v>
      </c>
      <c r="J178" s="73"/>
      <c r="K178" s="51">
        <f t="shared" si="16"/>
        <v>0</v>
      </c>
      <c r="M178" s="173" t="str">
        <f t="shared" si="17"/>
        <v>5500/0150</v>
      </c>
      <c r="N178" s="68"/>
      <c r="P178" s="69"/>
      <c r="Q178" s="54"/>
      <c r="R178" s="30"/>
    </row>
    <row r="179" spans="1:18">
      <c r="A179" s="322"/>
      <c r="B179" s="57" t="s">
        <v>134</v>
      </c>
      <c r="C179" s="324" t="s">
        <v>243</v>
      </c>
      <c r="D179" s="369"/>
      <c r="E179" s="363"/>
      <c r="F179" s="77">
        <f t="shared" si="28"/>
        <v>0</v>
      </c>
      <c r="G179" s="50">
        <f>SUMIF(JournalsC!D$14:D$920,TrialBalanceC!M179,JournalsC!J$14:J$920)+SUMIF(JournalsC!E$14:E$920,TrialBalanceC!M179,JournalsC!J$14:J$920)</f>
        <v>0</v>
      </c>
      <c r="H179" s="373"/>
      <c r="I179" s="376">
        <f t="shared" si="27"/>
        <v>0</v>
      </c>
      <c r="J179" s="73"/>
      <c r="K179" s="51">
        <f t="shared" si="16"/>
        <v>0</v>
      </c>
      <c r="M179" s="173" t="str">
        <f t="shared" si="17"/>
        <v>5520/000Short term portion of long term loans</v>
      </c>
      <c r="N179" s="68"/>
      <c r="P179" s="69"/>
      <c r="Q179" s="54"/>
      <c r="R179" s="30"/>
    </row>
    <row r="180" spans="1:18">
      <c r="A180" s="322"/>
      <c r="B180" s="57" t="s">
        <v>136</v>
      </c>
      <c r="C180" s="326" t="s">
        <v>137</v>
      </c>
      <c r="D180" s="370"/>
      <c r="E180" s="363"/>
      <c r="F180" s="77">
        <f t="shared" si="28"/>
        <v>0</v>
      </c>
      <c r="G180" s="50">
        <f>SUMIF(JournalsC!D$14:D$920,TrialBalanceC!M180,JournalsC!J$14:J$920)+SUMIF(JournalsC!E$14:E$920,TrialBalanceC!M180,JournalsC!J$14:J$920)</f>
        <v>0</v>
      </c>
      <c r="H180" s="373"/>
      <c r="I180" s="376">
        <f t="shared" si="27"/>
        <v>0</v>
      </c>
      <c r="J180" s="73"/>
      <c r="K180" s="51">
        <f t="shared" si="16"/>
        <v>0</v>
      </c>
      <c r="M180" s="173" t="str">
        <f t="shared" si="17"/>
        <v>5550/000LONG TERM INTEREST FREE LOANS</v>
      </c>
      <c r="N180" s="68"/>
      <c r="P180" s="69"/>
      <c r="Q180" s="54"/>
      <c r="R180" s="30"/>
    </row>
    <row r="181" spans="1:18">
      <c r="A181" s="322"/>
      <c r="B181" s="57" t="s">
        <v>138</v>
      </c>
      <c r="C181" s="364">
        <f>TrialBalance!C181</f>
        <v>0</v>
      </c>
      <c r="D181" s="371"/>
      <c r="E181" s="363"/>
      <c r="F181" s="77">
        <f t="shared" si="28"/>
        <v>0</v>
      </c>
      <c r="G181" s="50">
        <f>SUMIF(JournalsC!D$14:D$920,TrialBalanceC!M181,JournalsC!J$14:J$920)+SUMIF(JournalsC!E$14:E$920,TrialBalanceC!M181,JournalsC!J$14:J$920)</f>
        <v>0</v>
      </c>
      <c r="H181" s="373"/>
      <c r="I181" s="377">
        <f t="shared" si="27"/>
        <v>0</v>
      </c>
      <c r="J181" s="101"/>
      <c r="K181" s="51">
        <f t="shared" si="16"/>
        <v>0</v>
      </c>
      <c r="M181" s="173" t="str">
        <f t="shared" si="17"/>
        <v>5550/0010</v>
      </c>
      <c r="N181" s="68"/>
      <c r="P181" s="69"/>
      <c r="Q181" s="54"/>
      <c r="R181" s="30"/>
    </row>
    <row r="182" spans="1:18">
      <c r="A182" s="322"/>
      <c r="B182" s="57" t="s">
        <v>139</v>
      </c>
      <c r="C182" s="364">
        <f>TrialBalance!C182</f>
        <v>0</v>
      </c>
      <c r="D182" s="371"/>
      <c r="E182" s="363"/>
      <c r="F182" s="77">
        <f t="shared" si="28"/>
        <v>0</v>
      </c>
      <c r="G182" s="50">
        <f>SUMIF(JournalsC!D$14:D$920,TrialBalanceC!M182,JournalsC!J$14:J$920)+SUMIF(JournalsC!E$14:E$920,TrialBalanceC!M182,JournalsC!J$14:J$920)</f>
        <v>0</v>
      </c>
      <c r="H182" s="373"/>
      <c r="I182" s="376">
        <f t="shared" si="27"/>
        <v>0</v>
      </c>
      <c r="J182" s="73"/>
      <c r="K182" s="51">
        <f t="shared" si="16"/>
        <v>0</v>
      </c>
      <c r="M182" s="173" t="str">
        <f t="shared" si="17"/>
        <v>5550/0020</v>
      </c>
      <c r="N182" s="68"/>
      <c r="P182" s="69"/>
      <c r="Q182" s="54"/>
      <c r="R182" s="30"/>
    </row>
    <row r="183" spans="1:18">
      <c r="A183" s="322"/>
      <c r="B183" s="57" t="s">
        <v>140</v>
      </c>
      <c r="C183" s="364">
        <f>TrialBalance!C183</f>
        <v>0</v>
      </c>
      <c r="D183" s="371"/>
      <c r="E183" s="363"/>
      <c r="F183" s="77">
        <f t="shared" si="28"/>
        <v>0</v>
      </c>
      <c r="G183" s="50">
        <f>SUMIF(JournalsC!D$14:D$920,TrialBalanceC!M183,JournalsC!J$14:J$920)+SUMIF(JournalsC!E$14:E$920,TrialBalanceC!M183,JournalsC!J$14:J$920)</f>
        <v>0</v>
      </c>
      <c r="H183" s="373"/>
      <c r="I183" s="377">
        <f t="shared" si="27"/>
        <v>0</v>
      </c>
      <c r="J183" s="101"/>
      <c r="K183" s="51">
        <f t="shared" si="16"/>
        <v>0</v>
      </c>
      <c r="M183" s="173" t="str">
        <f t="shared" si="17"/>
        <v>5550/0030</v>
      </c>
      <c r="N183" s="68"/>
      <c r="P183" s="69"/>
      <c r="Q183" s="54"/>
      <c r="R183" s="30"/>
    </row>
    <row r="184" spans="1:18">
      <c r="A184" s="322"/>
      <c r="B184" s="57" t="s">
        <v>141</v>
      </c>
      <c r="C184" s="364">
        <f>TrialBalance!C184</f>
        <v>0</v>
      </c>
      <c r="D184" s="371"/>
      <c r="E184" s="363"/>
      <c r="F184" s="77">
        <f t="shared" si="28"/>
        <v>0</v>
      </c>
      <c r="G184" s="50">
        <f>SUMIF(JournalsC!D$14:D$920,TrialBalanceC!M184,JournalsC!J$14:J$920)+SUMIF(JournalsC!E$14:E$920,TrialBalanceC!M184,JournalsC!J$14:J$920)</f>
        <v>0</v>
      </c>
      <c r="H184" s="373"/>
      <c r="I184" s="377">
        <f t="shared" si="27"/>
        <v>0</v>
      </c>
      <c r="J184" s="101"/>
      <c r="K184" s="51">
        <f t="shared" si="16"/>
        <v>0</v>
      </c>
      <c r="M184" s="173" t="str">
        <f t="shared" si="17"/>
        <v>5550/0040</v>
      </c>
      <c r="N184" s="68"/>
      <c r="P184" s="69"/>
      <c r="Q184" s="54"/>
      <c r="R184" s="30"/>
    </row>
    <row r="185" spans="1:18">
      <c r="A185" s="322"/>
      <c r="B185" s="57" t="s">
        <v>142</v>
      </c>
      <c r="C185" s="364">
        <f>TrialBalance!C185</f>
        <v>0</v>
      </c>
      <c r="D185" s="363"/>
      <c r="E185" s="363"/>
      <c r="F185" s="77">
        <f t="shared" si="28"/>
        <v>0</v>
      </c>
      <c r="G185" s="50">
        <f>SUMIF(JournalsC!D$14:D$920,TrialBalanceC!M185,JournalsC!J$14:J$920)+SUMIF(JournalsC!E$14:E$920,TrialBalanceC!M185,JournalsC!J$14:J$920)</f>
        <v>0</v>
      </c>
      <c r="H185" s="373"/>
      <c r="I185" s="376">
        <f t="shared" si="27"/>
        <v>0</v>
      </c>
      <c r="J185" s="73"/>
      <c r="K185" s="51">
        <f t="shared" si="16"/>
        <v>0</v>
      </c>
      <c r="M185" s="173" t="str">
        <f t="shared" si="17"/>
        <v>5550/0050</v>
      </c>
      <c r="N185" s="68"/>
      <c r="P185" s="69"/>
      <c r="Q185" s="54"/>
      <c r="R185" s="30"/>
    </row>
    <row r="186" spans="1:18">
      <c r="A186" s="322"/>
      <c r="B186" s="99" t="s">
        <v>546</v>
      </c>
      <c r="C186" s="364">
        <f>TrialBalance!C186</f>
        <v>0</v>
      </c>
      <c r="D186" s="371"/>
      <c r="E186" s="363"/>
      <c r="F186" s="77">
        <f t="shared" si="28"/>
        <v>0</v>
      </c>
      <c r="G186" s="50">
        <f>SUMIF(JournalsC!D$14:D$920,TrialBalanceC!M186,JournalsC!J$14:J$920)+SUMIF(JournalsC!E$14:E$920,TrialBalanceC!M186,JournalsC!J$14:J$920)</f>
        <v>0</v>
      </c>
      <c r="H186" s="373"/>
      <c r="I186" s="377">
        <f t="shared" si="27"/>
        <v>0</v>
      </c>
      <c r="J186" s="101"/>
      <c r="K186" s="51">
        <f t="shared" ref="K186:K230" si="33">ROUND(SUM(A186),0)</f>
        <v>0</v>
      </c>
      <c r="M186" s="173" t="str">
        <f t="shared" ref="M186:M230" si="34">CONCATENATE(B186,C186)</f>
        <v>5550/0060</v>
      </c>
      <c r="N186" s="68"/>
      <c r="P186" s="69"/>
      <c r="Q186" s="54"/>
      <c r="R186" s="30"/>
    </row>
    <row r="187" spans="1:18">
      <c r="A187" s="322"/>
      <c r="B187" s="99" t="s">
        <v>547</v>
      </c>
      <c r="C187" s="364">
        <f>TrialBalance!C187</f>
        <v>0</v>
      </c>
      <c r="D187" s="363"/>
      <c r="E187" s="363"/>
      <c r="F187" s="77">
        <f t="shared" si="28"/>
        <v>0</v>
      </c>
      <c r="G187" s="50">
        <f>SUMIF(JournalsC!D$14:D$920,TrialBalanceC!M187,JournalsC!J$14:J$920)+SUMIF(JournalsC!E$14:E$920,TrialBalanceC!M187,JournalsC!J$14:J$920)</f>
        <v>0</v>
      </c>
      <c r="H187" s="373"/>
      <c r="I187" s="377">
        <f t="shared" si="27"/>
        <v>0</v>
      </c>
      <c r="J187" s="101"/>
      <c r="K187" s="51">
        <f t="shared" si="33"/>
        <v>0</v>
      </c>
      <c r="M187" s="173" t="str">
        <f t="shared" si="34"/>
        <v>5550/0070</v>
      </c>
      <c r="N187" s="68"/>
      <c r="P187" s="69"/>
      <c r="Q187" s="54"/>
      <c r="R187" s="30"/>
    </row>
    <row r="188" spans="1:18">
      <c r="A188" s="322"/>
      <c r="B188" s="99" t="s">
        <v>548</v>
      </c>
      <c r="C188" s="364">
        <f>TrialBalance!C188</f>
        <v>0</v>
      </c>
      <c r="D188" s="363"/>
      <c r="E188" s="363"/>
      <c r="F188" s="77">
        <f t="shared" si="28"/>
        <v>0</v>
      </c>
      <c r="G188" s="50">
        <f>SUMIF(JournalsC!D$14:D$920,TrialBalanceC!M188,JournalsC!J$14:J$920)+SUMIF(JournalsC!E$14:E$920,TrialBalanceC!M188,JournalsC!J$14:J$920)</f>
        <v>0</v>
      </c>
      <c r="H188" s="373"/>
      <c r="I188" s="376">
        <f t="shared" si="27"/>
        <v>0</v>
      </c>
      <c r="J188" s="73"/>
      <c r="K188" s="51">
        <f t="shared" si="33"/>
        <v>0</v>
      </c>
      <c r="M188" s="173" t="str">
        <f t="shared" si="34"/>
        <v>5550/0080</v>
      </c>
      <c r="N188" s="68"/>
      <c r="P188" s="69"/>
      <c r="Q188" s="54"/>
      <c r="R188" s="30"/>
    </row>
    <row r="189" spans="1:18">
      <c r="A189" s="322"/>
      <c r="B189" s="99" t="s">
        <v>549</v>
      </c>
      <c r="C189" s="364">
        <f>TrialBalance!C189</f>
        <v>0</v>
      </c>
      <c r="D189" s="361"/>
      <c r="E189" s="363"/>
      <c r="F189" s="77">
        <f t="shared" si="28"/>
        <v>0</v>
      </c>
      <c r="G189" s="50">
        <f>SUMIF(JournalsC!D$14:D$920,TrialBalanceC!M189,JournalsC!J$14:J$920)+SUMIF(JournalsC!E$14:E$920,TrialBalanceC!M189,JournalsC!J$14:J$920)</f>
        <v>0</v>
      </c>
      <c r="H189" s="373"/>
      <c r="I189" s="377">
        <f t="shared" si="27"/>
        <v>0</v>
      </c>
      <c r="J189" s="101"/>
      <c r="K189" s="51">
        <f t="shared" si="33"/>
        <v>0</v>
      </c>
      <c r="M189" s="173" t="str">
        <f t="shared" si="34"/>
        <v>5550/0090</v>
      </c>
      <c r="N189" s="68"/>
      <c r="P189" s="69"/>
      <c r="Q189" s="54"/>
      <c r="R189" s="30"/>
    </row>
    <row r="190" spans="1:18">
      <c r="A190" s="322"/>
      <c r="B190" s="99" t="s">
        <v>584</v>
      </c>
      <c r="C190" s="364">
        <f>TrialBalance!C190</f>
        <v>0</v>
      </c>
      <c r="D190" s="372"/>
      <c r="E190" s="363"/>
      <c r="F190" s="77">
        <f t="shared" si="28"/>
        <v>0</v>
      </c>
      <c r="G190" s="50">
        <f>SUMIF(JournalsC!D$14:D$920,TrialBalanceC!M190,JournalsC!J$14:J$920)+SUMIF(JournalsC!E$14:E$920,TrialBalanceC!M190,JournalsC!J$14:J$920)</f>
        <v>0</v>
      </c>
      <c r="H190" s="373"/>
      <c r="I190" s="376">
        <f t="shared" si="27"/>
        <v>0</v>
      </c>
      <c r="J190" s="73"/>
      <c r="K190" s="51">
        <f t="shared" si="33"/>
        <v>0</v>
      </c>
      <c r="M190" s="173" t="str">
        <f t="shared" si="34"/>
        <v>5550/0100</v>
      </c>
      <c r="N190" s="68"/>
      <c r="P190" s="69"/>
      <c r="Q190" s="54"/>
      <c r="R190" s="30"/>
    </row>
    <row r="191" spans="1:18">
      <c r="A191" s="322"/>
      <c r="B191" s="99" t="s">
        <v>585</v>
      </c>
      <c r="C191" s="364">
        <f>TrialBalance!C191</f>
        <v>0</v>
      </c>
      <c r="D191" s="372"/>
      <c r="E191" s="363"/>
      <c r="F191" s="77">
        <f t="shared" si="28"/>
        <v>0</v>
      </c>
      <c r="G191" s="50">
        <f>SUMIF(JournalsC!D$14:D$920,TrialBalanceC!M191,JournalsC!J$14:J$920)+SUMIF(JournalsC!E$14:E$920,TrialBalanceC!M191,JournalsC!J$14:J$920)</f>
        <v>0</v>
      </c>
      <c r="H191" s="373"/>
      <c r="I191" s="376">
        <f t="shared" si="27"/>
        <v>0</v>
      </c>
      <c r="J191" s="73"/>
      <c r="K191" s="51">
        <f t="shared" si="33"/>
        <v>0</v>
      </c>
      <c r="M191" s="173" t="str">
        <f t="shared" si="34"/>
        <v>5550/0110</v>
      </c>
      <c r="N191" s="68"/>
      <c r="P191" s="69"/>
      <c r="Q191" s="54"/>
      <c r="R191" s="30"/>
    </row>
    <row r="192" spans="1:18">
      <c r="A192" s="322"/>
      <c r="B192" s="99" t="s">
        <v>586</v>
      </c>
      <c r="C192" s="364">
        <f>TrialBalance!C192</f>
        <v>0</v>
      </c>
      <c r="D192" s="372"/>
      <c r="E192" s="363"/>
      <c r="F192" s="77">
        <f t="shared" si="28"/>
        <v>0</v>
      </c>
      <c r="G192" s="50">
        <f>SUMIF(JournalsC!D$14:D$920,TrialBalanceC!M192,JournalsC!J$14:J$920)+SUMIF(JournalsC!E$14:E$920,TrialBalanceC!M192,JournalsC!J$14:J$920)</f>
        <v>0</v>
      </c>
      <c r="H192" s="373"/>
      <c r="I192" s="376">
        <f t="shared" si="27"/>
        <v>0</v>
      </c>
      <c r="J192" s="73"/>
      <c r="K192" s="51">
        <f t="shared" si="33"/>
        <v>0</v>
      </c>
      <c r="M192" s="173" t="str">
        <f t="shared" si="34"/>
        <v>5550/0120</v>
      </c>
      <c r="N192" s="68"/>
      <c r="P192" s="69"/>
      <c r="Q192" s="54"/>
      <c r="R192" s="30"/>
    </row>
    <row r="193" spans="1:18">
      <c r="A193" s="322"/>
      <c r="B193" s="99" t="s">
        <v>587</v>
      </c>
      <c r="C193" s="364">
        <f>TrialBalance!C193</f>
        <v>0</v>
      </c>
      <c r="D193" s="372"/>
      <c r="E193" s="363"/>
      <c r="F193" s="77">
        <f t="shared" si="28"/>
        <v>0</v>
      </c>
      <c r="G193" s="50">
        <f>SUMIF(JournalsC!D$14:D$920,TrialBalanceC!M193,JournalsC!J$14:J$920)+SUMIF(JournalsC!E$14:E$920,TrialBalanceC!M193,JournalsC!J$14:J$920)</f>
        <v>0</v>
      </c>
      <c r="H193" s="373"/>
      <c r="I193" s="376">
        <f t="shared" si="27"/>
        <v>0</v>
      </c>
      <c r="J193" s="73"/>
      <c r="K193" s="51">
        <f t="shared" si="33"/>
        <v>0</v>
      </c>
      <c r="M193" s="173" t="str">
        <f t="shared" si="34"/>
        <v>5550/0130</v>
      </c>
      <c r="N193" s="68"/>
      <c r="P193" s="69"/>
      <c r="Q193" s="54"/>
      <c r="R193" s="30"/>
    </row>
    <row r="194" spans="1:18">
      <c r="A194" s="322"/>
      <c r="B194" s="99" t="s">
        <v>588</v>
      </c>
      <c r="C194" s="364">
        <f>TrialBalance!C194</f>
        <v>0</v>
      </c>
      <c r="D194" s="370"/>
      <c r="E194" s="363"/>
      <c r="F194" s="77">
        <f t="shared" si="28"/>
        <v>0</v>
      </c>
      <c r="G194" s="50">
        <f>SUMIF(JournalsC!D$14:D$920,TrialBalanceC!M194,JournalsC!J$14:J$920)+SUMIF(JournalsC!E$14:E$920,TrialBalanceC!M194,JournalsC!J$14:J$920)</f>
        <v>0</v>
      </c>
      <c r="H194" s="373"/>
      <c r="I194" s="376">
        <f t="shared" si="27"/>
        <v>0</v>
      </c>
      <c r="J194" s="73"/>
      <c r="K194" s="51">
        <f t="shared" si="33"/>
        <v>0</v>
      </c>
      <c r="M194" s="173" t="str">
        <f t="shared" si="34"/>
        <v>5550/0140</v>
      </c>
      <c r="N194" s="68"/>
      <c r="P194" s="69"/>
      <c r="Q194" s="54"/>
      <c r="R194" s="30"/>
    </row>
    <row r="195" spans="1:18">
      <c r="A195" s="322"/>
      <c r="B195" s="99" t="s">
        <v>589</v>
      </c>
      <c r="C195" s="364">
        <f>TrialBalance!C195</f>
        <v>0</v>
      </c>
      <c r="D195" s="369"/>
      <c r="E195" s="363"/>
      <c r="F195" s="77">
        <f>K195</f>
        <v>0</v>
      </c>
      <c r="G195" s="50">
        <f>SUMIF(JournalsC!D$14:D$920,TrialBalanceC!M195,JournalsC!J$14:J$920)+SUMIF(JournalsC!E$14:E$920,TrialBalanceC!M195,JournalsC!J$14:J$920)</f>
        <v>0</v>
      </c>
      <c r="H195" s="373"/>
      <c r="I195" s="376">
        <f t="shared" si="27"/>
        <v>0</v>
      </c>
      <c r="J195" s="73"/>
      <c r="K195" s="51">
        <f t="shared" si="33"/>
        <v>0</v>
      </c>
      <c r="M195" s="173" t="str">
        <f t="shared" si="34"/>
        <v>5550/0150</v>
      </c>
      <c r="N195" s="68"/>
      <c r="P195" s="69"/>
      <c r="Q195" s="54"/>
      <c r="R195" s="30"/>
    </row>
    <row r="196" spans="1:18">
      <c r="A196" s="322"/>
      <c r="B196" s="99" t="s">
        <v>590</v>
      </c>
      <c r="C196" s="364">
        <f>TrialBalance!C196</f>
        <v>0</v>
      </c>
      <c r="D196" s="359"/>
      <c r="E196" s="363"/>
      <c r="F196" s="77">
        <f>K196</f>
        <v>0</v>
      </c>
      <c r="G196" s="50">
        <f>SUMIF(JournalsC!D$14:D$920,TrialBalanceC!M196,JournalsC!J$14:J$920)+SUMIF(JournalsC!E$14:E$920,TrialBalanceC!M196,JournalsC!J$14:J$920)</f>
        <v>0</v>
      </c>
      <c r="H196" s="373"/>
      <c r="I196" s="376">
        <f t="shared" si="27"/>
        <v>0</v>
      </c>
      <c r="J196" s="73"/>
      <c r="K196" s="51">
        <f t="shared" si="33"/>
        <v>0</v>
      </c>
      <c r="M196" s="173" t="str">
        <f t="shared" si="34"/>
        <v>5550/0160</v>
      </c>
      <c r="N196" s="68"/>
      <c r="P196" s="69"/>
      <c r="Q196" s="54"/>
      <c r="R196" s="30"/>
    </row>
    <row r="197" spans="1:18">
      <c r="A197" s="322"/>
      <c r="B197" s="99" t="s">
        <v>591</v>
      </c>
      <c r="C197" s="364">
        <f>TrialBalance!C197</f>
        <v>0</v>
      </c>
      <c r="D197" s="361"/>
      <c r="E197" s="363"/>
      <c r="F197" s="77">
        <f>K197</f>
        <v>0</v>
      </c>
      <c r="G197" s="50">
        <f>SUMIF(JournalsC!D$14:D$920,TrialBalanceC!M197,JournalsC!J$14:J$920)+SUMIF(JournalsC!E$14:E$920,TrialBalanceC!M197,JournalsC!J$14:J$920)</f>
        <v>0</v>
      </c>
      <c r="H197" s="373"/>
      <c r="I197" s="376">
        <f t="shared" si="27"/>
        <v>0</v>
      </c>
      <c r="J197" s="73"/>
      <c r="K197" s="51">
        <f t="shared" si="33"/>
        <v>0</v>
      </c>
      <c r="M197" s="173" t="str">
        <f t="shared" si="34"/>
        <v>5550/0170</v>
      </c>
      <c r="N197" s="68"/>
      <c r="P197" s="69"/>
      <c r="Q197" s="54"/>
      <c r="R197" s="30"/>
    </row>
    <row r="198" spans="1:18">
      <c r="A198" s="322"/>
      <c r="B198" s="57" t="s">
        <v>266</v>
      </c>
      <c r="C198" s="326" t="s">
        <v>761</v>
      </c>
      <c r="D198" s="370"/>
      <c r="E198" s="363"/>
      <c r="F198" s="77"/>
      <c r="G198" s="50">
        <f>SUMIF(JournalsC!D$14:D$920,TrialBalanceC!M198,JournalsC!J$14:J$920)+SUMIF(JournalsC!E$14:E$920,TrialBalanceC!M198,JournalsC!J$14:J$920)</f>
        <v>0</v>
      </c>
      <c r="H198" s="373"/>
      <c r="I198" s="376">
        <f t="shared" si="27"/>
        <v>0</v>
      </c>
      <c r="J198" s="73"/>
      <c r="K198" s="51">
        <f t="shared" si="33"/>
        <v>0</v>
      </c>
      <c r="M198" s="173" t="str">
        <f t="shared" si="34"/>
        <v>6150/000PLANT AND MACHINERY - COST</v>
      </c>
      <c r="N198" s="68"/>
      <c r="P198" s="69"/>
      <c r="Q198" s="54"/>
      <c r="R198" s="30"/>
    </row>
    <row r="199" spans="1:18">
      <c r="A199" s="322"/>
      <c r="B199" s="57" t="s">
        <v>39</v>
      </c>
      <c r="C199" s="327" t="s">
        <v>762</v>
      </c>
      <c r="D199" s="369"/>
      <c r="E199" s="363"/>
      <c r="F199" s="77">
        <f>SUM(K199:K201)</f>
        <v>0</v>
      </c>
      <c r="G199" s="50">
        <f>SUMIF(JournalsC!D$14:D$920,TrialBalanceC!M199,JournalsC!J$14:J$920)+SUMIF(JournalsC!E$14:E$920,TrialBalanceC!M199,JournalsC!J$14:J$920)</f>
        <v>0</v>
      </c>
      <c r="H199" s="373"/>
      <c r="I199" s="376">
        <f t="shared" si="27"/>
        <v>0</v>
      </c>
      <c r="J199" s="73"/>
      <c r="K199" s="51">
        <f t="shared" si="33"/>
        <v>0</v>
      </c>
      <c r="M199" s="173" t="str">
        <f t="shared" si="34"/>
        <v>6150/001Plant and machinery - cost b/fwd</v>
      </c>
      <c r="N199" s="68"/>
      <c r="P199" s="69"/>
      <c r="Q199" s="54"/>
      <c r="R199" s="30"/>
    </row>
    <row r="200" spans="1:18">
      <c r="A200" s="322"/>
      <c r="B200" s="57" t="s">
        <v>40</v>
      </c>
      <c r="C200" s="327" t="s">
        <v>763</v>
      </c>
      <c r="D200" s="369"/>
      <c r="E200" s="363"/>
      <c r="F200" s="77"/>
      <c r="G200" s="50">
        <f>SUMIF(JournalsC!D$14:D$920,TrialBalanceC!M200,JournalsC!J$14:J$920)+SUMIF(JournalsC!E$14:E$920,TrialBalanceC!M200,JournalsC!J$14:J$920)</f>
        <v>0</v>
      </c>
      <c r="H200" s="373"/>
      <c r="I200" s="376">
        <f t="shared" si="27"/>
        <v>0</v>
      </c>
      <c r="J200" s="73"/>
      <c r="K200" s="51">
        <f t="shared" si="33"/>
        <v>0</v>
      </c>
      <c r="M200" s="173" t="str">
        <f t="shared" si="34"/>
        <v>6150/002Plant and machinery - additions</v>
      </c>
      <c r="N200" s="68"/>
      <c r="P200" s="69"/>
      <c r="Q200" s="54"/>
      <c r="R200" s="30"/>
    </row>
    <row r="201" spans="1:18">
      <c r="A201" s="322"/>
      <c r="B201" s="57" t="s">
        <v>41</v>
      </c>
      <c r="C201" s="327" t="s">
        <v>764</v>
      </c>
      <c r="D201" s="369"/>
      <c r="E201" s="363"/>
      <c r="F201" s="77"/>
      <c r="G201" s="50">
        <f>SUMIF(JournalsC!D$14:D$920,TrialBalanceC!M201,JournalsC!J$14:J$920)+SUMIF(JournalsC!E$14:E$920,TrialBalanceC!M201,JournalsC!J$14:J$920)</f>
        <v>0</v>
      </c>
      <c r="H201" s="373"/>
      <c r="I201" s="376">
        <f t="shared" ref="I201:I275" si="35">ROUND(D201-E201+G201+F201,0)</f>
        <v>0</v>
      </c>
      <c r="J201" s="73"/>
      <c r="K201" s="51">
        <f t="shared" si="33"/>
        <v>0</v>
      </c>
      <c r="M201" s="173" t="str">
        <f t="shared" si="34"/>
        <v>6150/003Plant and machinery - cost of sales</v>
      </c>
      <c r="N201" s="68"/>
      <c r="P201" s="69"/>
      <c r="Q201" s="54"/>
      <c r="R201" s="30"/>
    </row>
    <row r="202" spans="1:18">
      <c r="A202" s="322"/>
      <c r="B202" s="57" t="s">
        <v>17</v>
      </c>
      <c r="C202" s="326" t="s">
        <v>765</v>
      </c>
      <c r="D202" s="370"/>
      <c r="E202" s="363"/>
      <c r="F202" s="77"/>
      <c r="G202" s="50">
        <f>SUMIF(JournalsC!D$14:D$920,TrialBalanceC!M202,JournalsC!J$14:J$920)+SUMIF(JournalsC!E$14:E$920,TrialBalanceC!M202,JournalsC!J$14:J$920)</f>
        <v>0</v>
      </c>
      <c r="H202" s="373"/>
      <c r="I202" s="376">
        <f t="shared" si="35"/>
        <v>0</v>
      </c>
      <c r="J202" s="73"/>
      <c r="K202" s="51">
        <f t="shared" si="33"/>
        <v>0</v>
      </c>
      <c r="M202" s="173" t="str">
        <f t="shared" si="34"/>
        <v>6150/020PLANT AND MACHINERY - ACC DEPR</v>
      </c>
      <c r="N202" s="68"/>
      <c r="P202" s="69"/>
      <c r="Q202" s="54"/>
      <c r="R202" s="30"/>
    </row>
    <row r="203" spans="1:18">
      <c r="A203" s="322"/>
      <c r="B203" s="57" t="s">
        <v>18</v>
      </c>
      <c r="C203" s="327" t="s">
        <v>766</v>
      </c>
      <c r="D203" s="369"/>
      <c r="E203" s="363"/>
      <c r="F203" s="77">
        <f>SUM(K203:K205)</f>
        <v>0</v>
      </c>
      <c r="G203" s="50">
        <f>SUMIF(JournalsC!D$14:D$920,TrialBalanceC!M203,JournalsC!J$14:J$920)+SUMIF(JournalsC!E$14:E$920,TrialBalanceC!M203,JournalsC!J$14:J$920)</f>
        <v>0</v>
      </c>
      <c r="H203" s="373"/>
      <c r="I203" s="376">
        <f t="shared" si="35"/>
        <v>0</v>
      </c>
      <c r="J203" s="73"/>
      <c r="K203" s="51">
        <f t="shared" si="33"/>
        <v>0</v>
      </c>
      <c r="M203" s="173" t="str">
        <f t="shared" si="34"/>
        <v>6150/021Plant and machinery - acc depr b/fwd</v>
      </c>
      <c r="N203" s="68"/>
      <c r="P203" s="69"/>
      <c r="Q203" s="54"/>
      <c r="R203" s="30"/>
    </row>
    <row r="204" spans="1:18">
      <c r="A204" s="322"/>
      <c r="B204" s="57" t="s">
        <v>33</v>
      </c>
      <c r="C204" s="327" t="s">
        <v>767</v>
      </c>
      <c r="D204" s="369"/>
      <c r="E204" s="363"/>
      <c r="F204" s="77"/>
      <c r="G204" s="50">
        <f>SUMIF(JournalsC!D$14:D$920,TrialBalanceC!M204,JournalsC!J$14:J$920)+SUMIF(JournalsC!E$14:E$920,TrialBalanceC!M204,JournalsC!J$14:J$920)</f>
        <v>0</v>
      </c>
      <c r="H204" s="373"/>
      <c r="I204" s="376">
        <f t="shared" si="35"/>
        <v>0</v>
      </c>
      <c r="J204" s="73"/>
      <c r="K204" s="51">
        <f t="shared" si="33"/>
        <v>0</v>
      </c>
      <c r="M204" s="173" t="str">
        <f t="shared" si="34"/>
        <v>6150/022Plant and machinery - depr this year</v>
      </c>
      <c r="N204" s="68"/>
      <c r="P204" s="69"/>
      <c r="Q204" s="54"/>
      <c r="R204" s="30"/>
    </row>
    <row r="205" spans="1:18">
      <c r="A205" s="322"/>
      <c r="B205" s="57" t="s">
        <v>34</v>
      </c>
      <c r="C205" s="327" t="s">
        <v>768</v>
      </c>
      <c r="D205" s="369"/>
      <c r="E205" s="363"/>
      <c r="F205" s="77"/>
      <c r="G205" s="50">
        <f>SUMIF(JournalsC!D$14:D$920,TrialBalanceC!M205,JournalsC!J$14:J$920)+SUMIF(JournalsC!E$14:E$920,TrialBalanceC!M205,JournalsC!J$14:J$920)</f>
        <v>0</v>
      </c>
      <c r="H205" s="373"/>
      <c r="I205" s="376">
        <f t="shared" si="35"/>
        <v>0</v>
      </c>
      <c r="J205" s="73"/>
      <c r="K205" s="51">
        <f t="shared" si="33"/>
        <v>0</v>
      </c>
      <c r="M205" s="173" t="str">
        <f t="shared" si="34"/>
        <v>6150/023Plant and machinery - acc depr on sales</v>
      </c>
      <c r="N205" s="68"/>
      <c r="P205" s="69"/>
      <c r="Q205" s="54"/>
      <c r="R205" s="30"/>
    </row>
    <row r="206" spans="1:18">
      <c r="A206" s="322"/>
      <c r="B206" s="57" t="s">
        <v>35</v>
      </c>
      <c r="C206" s="326" t="s">
        <v>36</v>
      </c>
      <c r="D206" s="370"/>
      <c r="E206" s="363"/>
      <c r="F206" s="77"/>
      <c r="G206" s="50">
        <f>SUMIF(JournalsC!D$14:D$920,TrialBalanceC!M206,JournalsC!J$14:J$920)+SUMIF(JournalsC!E$14:E$920,TrialBalanceC!M206,JournalsC!J$14:J$920)</f>
        <v>0</v>
      </c>
      <c r="H206" s="373"/>
      <c r="I206" s="376">
        <f t="shared" si="35"/>
        <v>0</v>
      </c>
      <c r="J206" s="73"/>
      <c r="K206" s="51">
        <f t="shared" si="33"/>
        <v>0</v>
      </c>
      <c r="M206" s="173" t="str">
        <f t="shared" si="34"/>
        <v>6200/000MOTOR VEHICLES - COST</v>
      </c>
      <c r="N206" s="68"/>
      <c r="P206" s="69"/>
      <c r="Q206" s="54"/>
      <c r="R206" s="30"/>
    </row>
    <row r="207" spans="1:18">
      <c r="A207" s="322"/>
      <c r="B207" s="57" t="s">
        <v>37</v>
      </c>
      <c r="C207" s="327" t="s">
        <v>769</v>
      </c>
      <c r="D207" s="369"/>
      <c r="E207" s="363"/>
      <c r="F207" s="77">
        <f>SUM(K207:K209)</f>
        <v>0</v>
      </c>
      <c r="G207" s="50">
        <f>SUMIF(JournalsC!D$14:D$920,TrialBalanceC!M207,JournalsC!J$14:J$920)+SUMIF(JournalsC!E$14:E$920,TrialBalanceC!M207,JournalsC!J$14:J$920)</f>
        <v>0</v>
      </c>
      <c r="H207" s="373"/>
      <c r="I207" s="376">
        <f t="shared" si="35"/>
        <v>0</v>
      </c>
      <c r="J207" s="73"/>
      <c r="K207" s="51">
        <f t="shared" si="33"/>
        <v>0</v>
      </c>
      <c r="M207" s="173" t="str">
        <f t="shared" si="34"/>
        <v>6200/001Motor vehicles - cost b/fwd</v>
      </c>
      <c r="N207" s="68"/>
      <c r="P207" s="69"/>
      <c r="Q207" s="54"/>
      <c r="R207" s="30"/>
    </row>
    <row r="208" spans="1:18">
      <c r="A208" s="322"/>
      <c r="B208" s="57" t="s">
        <v>38</v>
      </c>
      <c r="C208" s="327" t="s">
        <v>770</v>
      </c>
      <c r="D208" s="369"/>
      <c r="E208" s="363"/>
      <c r="F208" s="77"/>
      <c r="G208" s="50">
        <f>SUMIF(JournalsC!D$14:D$920,TrialBalanceC!M208,JournalsC!J$14:J$920)+SUMIF(JournalsC!E$14:E$920,TrialBalanceC!M208,JournalsC!J$14:J$920)</f>
        <v>0</v>
      </c>
      <c r="H208" s="373"/>
      <c r="I208" s="376">
        <f t="shared" si="35"/>
        <v>0</v>
      </c>
      <c r="J208" s="73"/>
      <c r="K208" s="51">
        <f t="shared" si="33"/>
        <v>0</v>
      </c>
      <c r="M208" s="173" t="str">
        <f t="shared" si="34"/>
        <v>6200/002Motor vehicles - additions</v>
      </c>
      <c r="N208" s="68"/>
      <c r="P208" s="69"/>
      <c r="Q208" s="54"/>
      <c r="R208" s="30"/>
    </row>
    <row r="209" spans="1:18">
      <c r="A209" s="322"/>
      <c r="B209" s="57" t="s">
        <v>431</v>
      </c>
      <c r="C209" s="327" t="s">
        <v>771</v>
      </c>
      <c r="D209" s="369"/>
      <c r="E209" s="363"/>
      <c r="F209" s="77"/>
      <c r="G209" s="50">
        <f>SUMIF(JournalsC!D$14:D$920,TrialBalanceC!M209,JournalsC!J$14:J$920)+SUMIF(JournalsC!E$14:E$920,TrialBalanceC!M209,JournalsC!J$14:J$920)</f>
        <v>0</v>
      </c>
      <c r="H209" s="373"/>
      <c r="I209" s="376">
        <f t="shared" si="35"/>
        <v>0</v>
      </c>
      <c r="J209" s="73"/>
      <c r="K209" s="51">
        <f t="shared" si="33"/>
        <v>0</v>
      </c>
      <c r="M209" s="173" t="str">
        <f t="shared" si="34"/>
        <v>6200/003Motor vehicles - cost of sales</v>
      </c>
      <c r="N209" s="68"/>
      <c r="P209" s="69"/>
      <c r="Q209" s="54"/>
      <c r="R209" s="30"/>
    </row>
    <row r="210" spans="1:18">
      <c r="A210" s="322"/>
      <c r="B210" s="57" t="s">
        <v>0</v>
      </c>
      <c r="C210" s="326" t="s">
        <v>1</v>
      </c>
      <c r="D210" s="370"/>
      <c r="E210" s="363"/>
      <c r="F210" s="77"/>
      <c r="G210" s="50">
        <f>SUMIF(JournalsC!D$14:D$920,TrialBalanceC!M210,JournalsC!J$14:J$920)+SUMIF(JournalsC!E$14:E$920,TrialBalanceC!M210,JournalsC!J$14:J$920)</f>
        <v>0</v>
      </c>
      <c r="H210" s="373"/>
      <c r="I210" s="376">
        <f t="shared" si="35"/>
        <v>0</v>
      </c>
      <c r="J210" s="73"/>
      <c r="K210" s="51">
        <f t="shared" si="33"/>
        <v>0</v>
      </c>
      <c r="M210" s="173" t="str">
        <f t="shared" si="34"/>
        <v>6200/020MOTOR VEHICLES - ACC DEPR</v>
      </c>
      <c r="N210" s="68"/>
      <c r="P210" s="69"/>
      <c r="Q210" s="54"/>
      <c r="R210" s="30"/>
    </row>
    <row r="211" spans="1:18">
      <c r="A211" s="322"/>
      <c r="B211" s="57" t="s">
        <v>2</v>
      </c>
      <c r="C211" s="327" t="s">
        <v>772</v>
      </c>
      <c r="D211" s="369"/>
      <c r="E211" s="363"/>
      <c r="F211" s="77">
        <f>SUM(K211:K213)</f>
        <v>0</v>
      </c>
      <c r="G211" s="50">
        <f>SUMIF(JournalsC!D$14:D$920,TrialBalanceC!M211,JournalsC!J$14:J$920)+SUMIF(JournalsC!E$14:E$920,TrialBalanceC!M211,JournalsC!J$14:J$920)</f>
        <v>0</v>
      </c>
      <c r="H211" s="373"/>
      <c r="I211" s="376">
        <f t="shared" si="35"/>
        <v>0</v>
      </c>
      <c r="J211" s="73"/>
      <c r="K211" s="51">
        <f t="shared" si="33"/>
        <v>0</v>
      </c>
      <c r="M211" s="173" t="str">
        <f t="shared" si="34"/>
        <v>6200/021Motor vehicles - acc depr b/fwd</v>
      </c>
      <c r="N211" s="68"/>
      <c r="P211" s="69"/>
      <c r="Q211" s="54"/>
      <c r="R211" s="30"/>
    </row>
    <row r="212" spans="1:18">
      <c r="A212" s="322"/>
      <c r="B212" s="57" t="s">
        <v>3</v>
      </c>
      <c r="C212" s="327" t="s">
        <v>773</v>
      </c>
      <c r="D212" s="369"/>
      <c r="E212" s="363"/>
      <c r="F212" s="77"/>
      <c r="G212" s="50">
        <f>SUMIF(JournalsC!D$14:D$920,TrialBalanceC!M212,JournalsC!J$14:J$920)+SUMIF(JournalsC!E$14:E$920,TrialBalanceC!M212,JournalsC!J$14:J$920)</f>
        <v>0</v>
      </c>
      <c r="H212" s="373"/>
      <c r="I212" s="376">
        <f t="shared" si="35"/>
        <v>0</v>
      </c>
      <c r="J212" s="73"/>
      <c r="K212" s="51">
        <f t="shared" si="33"/>
        <v>0</v>
      </c>
      <c r="M212" s="173" t="str">
        <f t="shared" si="34"/>
        <v>6200/022Motor vehicles - depr this year</v>
      </c>
      <c r="N212" s="68"/>
      <c r="P212" s="69"/>
      <c r="Q212" s="54"/>
      <c r="R212" s="30"/>
    </row>
    <row r="213" spans="1:18">
      <c r="A213" s="322"/>
      <c r="B213" s="57" t="s">
        <v>4</v>
      </c>
      <c r="C213" s="327" t="s">
        <v>774</v>
      </c>
      <c r="D213" s="369"/>
      <c r="E213" s="363"/>
      <c r="F213" s="77"/>
      <c r="G213" s="50">
        <f>SUMIF(JournalsC!D$14:D$920,TrialBalanceC!M213,JournalsC!J$14:J$920)+SUMIF(JournalsC!E$14:E$920,TrialBalanceC!M213,JournalsC!J$14:J$920)</f>
        <v>0</v>
      </c>
      <c r="H213" s="373"/>
      <c r="I213" s="376">
        <f t="shared" si="35"/>
        <v>0</v>
      </c>
      <c r="J213" s="73"/>
      <c r="K213" s="51">
        <f t="shared" si="33"/>
        <v>0</v>
      </c>
      <c r="M213" s="173" t="str">
        <f t="shared" si="34"/>
        <v>6200/023Motor vehicles - acc depr on sales</v>
      </c>
      <c r="N213" s="68"/>
      <c r="P213" s="69"/>
      <c r="Q213" s="54"/>
      <c r="R213" s="30"/>
    </row>
    <row r="214" spans="1:18">
      <c r="A214" s="322"/>
      <c r="B214" s="57" t="s">
        <v>5</v>
      </c>
      <c r="C214" s="326" t="s">
        <v>122</v>
      </c>
      <c r="D214" s="370"/>
      <c r="E214" s="363"/>
      <c r="F214" s="77"/>
      <c r="G214" s="50">
        <f>SUMIF(JournalsC!D$14:D$920,TrialBalanceC!M214,JournalsC!J$14:J$920)+SUMIF(JournalsC!E$14:E$920,TrialBalanceC!M214,JournalsC!J$14:J$920)</f>
        <v>0</v>
      </c>
      <c r="H214" s="373"/>
      <c r="I214" s="376">
        <f t="shared" si="35"/>
        <v>0</v>
      </c>
      <c r="J214" s="73"/>
      <c r="K214" s="51">
        <f t="shared" si="33"/>
        <v>0</v>
      </c>
      <c r="M214" s="173" t="str">
        <f t="shared" si="34"/>
        <v>6250/000ELECTRONIC EQUIPMENT - COST</v>
      </c>
      <c r="N214" s="68"/>
      <c r="P214" s="69"/>
      <c r="Q214" s="54"/>
      <c r="R214" s="30"/>
    </row>
    <row r="215" spans="1:18">
      <c r="A215" s="322"/>
      <c r="B215" s="57" t="s">
        <v>6</v>
      </c>
      <c r="C215" s="327" t="s">
        <v>775</v>
      </c>
      <c r="D215" s="369"/>
      <c r="E215" s="363"/>
      <c r="F215" s="77">
        <f>SUM(K215:K217)</f>
        <v>0</v>
      </c>
      <c r="G215" s="50">
        <f>SUMIF(JournalsC!D$14:D$920,TrialBalanceC!M215,JournalsC!J$14:J$920)+SUMIF(JournalsC!E$14:E$920,TrialBalanceC!M215,JournalsC!J$14:J$920)</f>
        <v>0</v>
      </c>
      <c r="H215" s="373"/>
      <c r="I215" s="376">
        <f t="shared" si="35"/>
        <v>0</v>
      </c>
      <c r="J215" s="73"/>
      <c r="K215" s="51">
        <f t="shared" si="33"/>
        <v>0</v>
      </c>
      <c r="M215" s="173" t="str">
        <f t="shared" si="34"/>
        <v>6250/001Electronic equipment - cost b/fwd</v>
      </c>
      <c r="N215" s="68"/>
      <c r="P215" s="69"/>
      <c r="Q215" s="54"/>
      <c r="R215" s="30"/>
    </row>
    <row r="216" spans="1:18">
      <c r="A216" s="322"/>
      <c r="B216" s="57" t="s">
        <v>7</v>
      </c>
      <c r="C216" s="327" t="s">
        <v>776</v>
      </c>
      <c r="D216" s="369"/>
      <c r="E216" s="363"/>
      <c r="F216" s="77"/>
      <c r="G216" s="50">
        <f>SUMIF(JournalsC!D$14:D$920,TrialBalanceC!M216,JournalsC!J$14:J$920)+SUMIF(JournalsC!E$14:E$920,TrialBalanceC!M216,JournalsC!J$14:J$920)</f>
        <v>0</v>
      </c>
      <c r="H216" s="373"/>
      <c r="I216" s="376">
        <f t="shared" si="35"/>
        <v>0</v>
      </c>
      <c r="J216" s="73"/>
      <c r="K216" s="51">
        <f t="shared" si="33"/>
        <v>0</v>
      </c>
      <c r="M216" s="173" t="str">
        <f t="shared" si="34"/>
        <v>6250/002Electronic equipment - additions</v>
      </c>
      <c r="N216" s="68"/>
      <c r="P216" s="69"/>
      <c r="Q216" s="54"/>
      <c r="R216" s="30"/>
    </row>
    <row r="217" spans="1:18">
      <c r="A217" s="322"/>
      <c r="B217" s="57" t="s">
        <v>8</v>
      </c>
      <c r="C217" s="327" t="s">
        <v>777</v>
      </c>
      <c r="D217" s="369"/>
      <c r="E217" s="363"/>
      <c r="F217" s="77"/>
      <c r="G217" s="50">
        <f>SUMIF(JournalsC!D$14:D$920,TrialBalanceC!M217,JournalsC!J$14:J$920)+SUMIF(JournalsC!E$14:E$920,TrialBalanceC!M217,JournalsC!J$14:J$920)</f>
        <v>0</v>
      </c>
      <c r="H217" s="373"/>
      <c r="I217" s="376">
        <f t="shared" si="35"/>
        <v>0</v>
      </c>
      <c r="J217" s="73"/>
      <c r="K217" s="51">
        <f t="shared" si="33"/>
        <v>0</v>
      </c>
      <c r="M217" s="173" t="str">
        <f t="shared" si="34"/>
        <v>6250/003Electronic equipment - cost of sales</v>
      </c>
      <c r="N217" s="68"/>
      <c r="P217" s="69"/>
      <c r="Q217" s="54"/>
      <c r="R217" s="30"/>
    </row>
    <row r="218" spans="1:18">
      <c r="A218" s="322"/>
      <c r="B218" s="57" t="s">
        <v>9</v>
      </c>
      <c r="C218" s="326" t="s">
        <v>123</v>
      </c>
      <c r="D218" s="370"/>
      <c r="E218" s="363"/>
      <c r="F218" s="77"/>
      <c r="G218" s="50">
        <f>SUMIF(JournalsC!D$14:D$920,TrialBalanceC!M218,JournalsC!J$14:J$920)+SUMIF(JournalsC!E$14:E$920,TrialBalanceC!M218,JournalsC!J$14:J$920)</f>
        <v>0</v>
      </c>
      <c r="H218" s="373"/>
      <c r="I218" s="376">
        <f t="shared" si="35"/>
        <v>0</v>
      </c>
      <c r="J218" s="73"/>
      <c r="K218" s="51">
        <f t="shared" si="33"/>
        <v>0</v>
      </c>
      <c r="M218" s="173" t="str">
        <f t="shared" si="34"/>
        <v>6250/020ELECTRONIC EQUIPMENT - ACC DEPR</v>
      </c>
      <c r="N218" s="68"/>
      <c r="P218" s="69"/>
      <c r="Q218" s="54"/>
      <c r="R218" s="30"/>
    </row>
    <row r="219" spans="1:18">
      <c r="A219" s="322"/>
      <c r="B219" s="57" t="s">
        <v>10</v>
      </c>
      <c r="C219" s="327" t="s">
        <v>778</v>
      </c>
      <c r="D219" s="369"/>
      <c r="E219" s="363"/>
      <c r="F219" s="77">
        <f>SUM(K219:K221)</f>
        <v>0</v>
      </c>
      <c r="G219" s="50">
        <f>SUMIF(JournalsC!D$14:D$920,TrialBalanceC!M219,JournalsC!J$14:J$920)+SUMIF(JournalsC!E$14:E$920,TrialBalanceC!M219,JournalsC!J$14:J$920)</f>
        <v>0</v>
      </c>
      <c r="H219" s="373"/>
      <c r="I219" s="376">
        <f t="shared" si="35"/>
        <v>0</v>
      </c>
      <c r="J219" s="73"/>
      <c r="K219" s="51">
        <f t="shared" si="33"/>
        <v>0</v>
      </c>
      <c r="M219" s="173" t="str">
        <f t="shared" si="34"/>
        <v>6250/021Electronic equipment - acc depr b/fwd</v>
      </c>
      <c r="N219" s="68"/>
      <c r="P219" s="69"/>
      <c r="Q219" s="54"/>
      <c r="R219" s="30"/>
    </row>
    <row r="220" spans="1:18">
      <c r="A220" s="322"/>
      <c r="B220" s="57" t="s">
        <v>11</v>
      </c>
      <c r="C220" s="327" t="s">
        <v>779</v>
      </c>
      <c r="D220" s="369"/>
      <c r="E220" s="363"/>
      <c r="F220" s="77"/>
      <c r="G220" s="50">
        <f>SUMIF(JournalsC!D$14:D$920,TrialBalanceC!M220,JournalsC!J$14:J$920)+SUMIF(JournalsC!E$14:E$920,TrialBalanceC!M220,JournalsC!J$14:J$920)</f>
        <v>0</v>
      </c>
      <c r="H220" s="373"/>
      <c r="I220" s="376">
        <f t="shared" si="35"/>
        <v>0</v>
      </c>
      <c r="J220" s="73"/>
      <c r="K220" s="51">
        <f t="shared" si="33"/>
        <v>0</v>
      </c>
      <c r="M220" s="173" t="str">
        <f t="shared" si="34"/>
        <v>6250/022Electronic equipment - depr this year</v>
      </c>
      <c r="N220" s="68"/>
      <c r="P220" s="69"/>
      <c r="Q220" s="54"/>
      <c r="R220" s="30"/>
    </row>
    <row r="221" spans="1:18">
      <c r="A221" s="322"/>
      <c r="B221" s="57" t="s">
        <v>12</v>
      </c>
      <c r="C221" s="327" t="s">
        <v>780</v>
      </c>
      <c r="D221" s="369"/>
      <c r="E221" s="363"/>
      <c r="F221" s="77"/>
      <c r="G221" s="50">
        <f>SUMIF(JournalsC!D$14:D$920,TrialBalanceC!M221,JournalsC!J$14:J$920)+SUMIF(JournalsC!E$14:E$920,TrialBalanceC!M221,JournalsC!J$14:J$920)</f>
        <v>0</v>
      </c>
      <c r="H221" s="373"/>
      <c r="I221" s="376">
        <f t="shared" si="35"/>
        <v>0</v>
      </c>
      <c r="J221" s="73"/>
      <c r="K221" s="51">
        <f t="shared" si="33"/>
        <v>0</v>
      </c>
      <c r="M221" s="173" t="str">
        <f t="shared" si="34"/>
        <v>6250/023Electronic equipment - acc depr on sales</v>
      </c>
      <c r="N221" s="68"/>
      <c r="P221" s="69"/>
      <c r="Q221" s="54"/>
      <c r="R221" s="30"/>
    </row>
    <row r="222" spans="1:18">
      <c r="A222" s="322"/>
      <c r="B222" s="57" t="s">
        <v>13</v>
      </c>
      <c r="C222" s="326" t="s">
        <v>781</v>
      </c>
      <c r="D222" s="370"/>
      <c r="E222" s="363"/>
      <c r="F222" s="77"/>
      <c r="G222" s="50">
        <f>SUMIF(JournalsC!D$14:D$920,TrialBalanceC!M222,JournalsC!J$14:J$920)+SUMIF(JournalsC!E$14:E$920,TrialBalanceC!M222,JournalsC!J$14:J$920)</f>
        <v>0</v>
      </c>
      <c r="H222" s="373"/>
      <c r="I222" s="376">
        <f t="shared" si="35"/>
        <v>0</v>
      </c>
      <c r="J222" s="73"/>
      <c r="K222" s="51">
        <f t="shared" si="33"/>
        <v>0</v>
      </c>
      <c r="M222" s="173" t="str">
        <f t="shared" si="34"/>
        <v>6350/000FURNITURE AND FITTINGS - COST</v>
      </c>
      <c r="N222" s="68"/>
      <c r="P222" s="69"/>
      <c r="Q222" s="54"/>
      <c r="R222" s="30"/>
    </row>
    <row r="223" spans="1:18">
      <c r="A223" s="322"/>
      <c r="B223" s="57" t="s">
        <v>14</v>
      </c>
      <c r="C223" s="327" t="s">
        <v>782</v>
      </c>
      <c r="D223" s="369"/>
      <c r="E223" s="363"/>
      <c r="F223" s="77">
        <f>SUM(K223:K225)</f>
        <v>0</v>
      </c>
      <c r="G223" s="50">
        <f>SUMIF(JournalsC!D$14:D$920,TrialBalanceC!M223,JournalsC!J$14:J$920)+SUMIF(JournalsC!E$14:E$920,TrialBalanceC!M223,JournalsC!J$14:J$920)</f>
        <v>0</v>
      </c>
      <c r="H223" s="373"/>
      <c r="I223" s="376">
        <f t="shared" si="35"/>
        <v>0</v>
      </c>
      <c r="J223" s="73"/>
      <c r="K223" s="51">
        <f t="shared" si="33"/>
        <v>0</v>
      </c>
      <c r="M223" s="173" t="str">
        <f t="shared" si="34"/>
        <v>6350/001Furniture and fittings - cost b/fwd</v>
      </c>
      <c r="N223" s="68"/>
      <c r="P223" s="69"/>
      <c r="Q223" s="54"/>
      <c r="R223" s="30"/>
    </row>
    <row r="224" spans="1:18">
      <c r="A224" s="322"/>
      <c r="B224" s="57" t="s">
        <v>390</v>
      </c>
      <c r="C224" s="327" t="s">
        <v>783</v>
      </c>
      <c r="D224" s="369"/>
      <c r="E224" s="363"/>
      <c r="F224" s="77"/>
      <c r="G224" s="50">
        <f>SUMIF(JournalsC!D$14:D$920,TrialBalanceC!M224,JournalsC!J$14:J$920)+SUMIF(JournalsC!E$14:E$920,TrialBalanceC!M224,JournalsC!J$14:J$920)</f>
        <v>0</v>
      </c>
      <c r="H224" s="373"/>
      <c r="I224" s="376">
        <f t="shared" si="35"/>
        <v>0</v>
      </c>
      <c r="J224" s="73"/>
      <c r="K224" s="51">
        <f t="shared" si="33"/>
        <v>0</v>
      </c>
      <c r="M224" s="173" t="str">
        <f t="shared" si="34"/>
        <v>6350/002Furniture and fittings - additions</v>
      </c>
      <c r="N224" s="68"/>
      <c r="P224" s="69"/>
      <c r="Q224" s="54"/>
      <c r="R224" s="30"/>
    </row>
    <row r="225" spans="1:18">
      <c r="A225" s="322"/>
      <c r="B225" s="57" t="s">
        <v>406</v>
      </c>
      <c r="C225" s="327" t="s">
        <v>784</v>
      </c>
      <c r="D225" s="369"/>
      <c r="E225" s="363"/>
      <c r="F225" s="77"/>
      <c r="G225" s="50">
        <f>SUMIF(JournalsC!D$14:D$920,TrialBalanceC!M225,JournalsC!J$14:J$920)+SUMIF(JournalsC!E$14:E$920,TrialBalanceC!M225,JournalsC!J$14:J$920)</f>
        <v>0</v>
      </c>
      <c r="H225" s="373"/>
      <c r="I225" s="376">
        <f t="shared" si="35"/>
        <v>0</v>
      </c>
      <c r="J225" s="73"/>
      <c r="K225" s="51">
        <f t="shared" si="33"/>
        <v>0</v>
      </c>
      <c r="M225" s="173" t="str">
        <f t="shared" si="34"/>
        <v>6350/003Furniture and fittings - cost of sales</v>
      </c>
      <c r="N225" s="68"/>
      <c r="P225" s="69"/>
      <c r="Q225" s="54"/>
      <c r="R225" s="30"/>
    </row>
    <row r="226" spans="1:18">
      <c r="A226" s="322"/>
      <c r="B226" s="57" t="s">
        <v>254</v>
      </c>
      <c r="C226" s="326" t="s">
        <v>785</v>
      </c>
      <c r="D226" s="370"/>
      <c r="E226" s="363"/>
      <c r="F226" s="77"/>
      <c r="G226" s="50">
        <f>SUMIF(JournalsC!D$14:D$920,TrialBalanceC!M226,JournalsC!J$14:J$920)+SUMIF(JournalsC!E$14:E$920,TrialBalanceC!M226,JournalsC!J$14:J$920)</f>
        <v>0</v>
      </c>
      <c r="H226" s="373"/>
      <c r="I226" s="376">
        <f t="shared" si="35"/>
        <v>0</v>
      </c>
      <c r="J226" s="73"/>
      <c r="K226" s="51">
        <f t="shared" si="33"/>
        <v>0</v>
      </c>
      <c r="M226" s="173" t="str">
        <f t="shared" si="34"/>
        <v>6350/020FURNITURE AND FITTINGS - ACC DEPR</v>
      </c>
      <c r="N226" s="68"/>
      <c r="P226" s="69"/>
      <c r="Q226" s="54"/>
      <c r="R226" s="30"/>
    </row>
    <row r="227" spans="1:18">
      <c r="A227" s="322"/>
      <c r="B227" s="57" t="s">
        <v>144</v>
      </c>
      <c r="C227" s="327" t="s">
        <v>786</v>
      </c>
      <c r="D227" s="369"/>
      <c r="E227" s="363"/>
      <c r="F227" s="77">
        <f>SUM(K227:K229)</f>
        <v>0</v>
      </c>
      <c r="G227" s="50">
        <f>SUMIF(JournalsC!D$14:D$920,TrialBalanceC!M227,JournalsC!J$14:J$920)+SUMIF(JournalsC!E$14:E$920,TrialBalanceC!M227,JournalsC!J$14:J$920)</f>
        <v>0</v>
      </c>
      <c r="H227" s="373"/>
      <c r="I227" s="376">
        <f t="shared" si="35"/>
        <v>0</v>
      </c>
      <c r="J227" s="73"/>
      <c r="K227" s="51">
        <f t="shared" si="33"/>
        <v>0</v>
      </c>
      <c r="M227" s="173" t="str">
        <f t="shared" si="34"/>
        <v>6350/021Furniture and fittings - acc depr b/fwd</v>
      </c>
      <c r="N227" s="68"/>
      <c r="P227" s="69"/>
      <c r="Q227" s="54"/>
      <c r="R227" s="30"/>
    </row>
    <row r="228" spans="1:18">
      <c r="A228" s="322"/>
      <c r="B228" s="57" t="s">
        <v>145</v>
      </c>
      <c r="C228" s="327" t="s">
        <v>787</v>
      </c>
      <c r="D228" s="369"/>
      <c r="E228" s="363"/>
      <c r="F228" s="77"/>
      <c r="G228" s="50">
        <f>SUMIF(JournalsC!D$14:D$920,TrialBalanceC!M228,JournalsC!J$14:J$920)+SUMIF(JournalsC!E$14:E$920,TrialBalanceC!M228,JournalsC!J$14:J$920)</f>
        <v>0</v>
      </c>
      <c r="H228" s="373"/>
      <c r="I228" s="376">
        <f t="shared" si="35"/>
        <v>0</v>
      </c>
      <c r="J228" s="73"/>
      <c r="K228" s="51">
        <f t="shared" si="33"/>
        <v>0</v>
      </c>
      <c r="M228" s="173" t="str">
        <f t="shared" si="34"/>
        <v>6350/022Furniture and fittings - depr this year</v>
      </c>
      <c r="N228" s="68"/>
      <c r="P228" s="69"/>
      <c r="Q228" s="54"/>
      <c r="R228" s="30"/>
    </row>
    <row r="229" spans="1:18">
      <c r="A229" s="322"/>
      <c r="B229" s="57" t="s">
        <v>236</v>
      </c>
      <c r="C229" s="327" t="s">
        <v>788</v>
      </c>
      <c r="D229" s="369"/>
      <c r="E229" s="363"/>
      <c r="F229" s="77"/>
      <c r="G229" s="50">
        <f>SUMIF(JournalsC!D$14:D$920,TrialBalanceC!M229,JournalsC!J$14:J$920)+SUMIF(JournalsC!E$14:E$920,TrialBalanceC!M229,JournalsC!J$14:J$920)</f>
        <v>0</v>
      </c>
      <c r="H229" s="373"/>
      <c r="I229" s="376">
        <f t="shared" si="35"/>
        <v>0</v>
      </c>
      <c r="J229" s="73"/>
      <c r="K229" s="51">
        <f t="shared" si="33"/>
        <v>0</v>
      </c>
      <c r="M229" s="173" t="str">
        <f t="shared" si="34"/>
        <v>6350/023Furniture and fittings - acc depr on sales</v>
      </c>
      <c r="N229" s="68"/>
      <c r="P229" s="69"/>
      <c r="Q229" s="54"/>
      <c r="R229" s="30"/>
    </row>
    <row r="230" spans="1:18">
      <c r="A230" s="322"/>
      <c r="B230" s="57" t="s">
        <v>414</v>
      </c>
      <c r="C230" s="326" t="s">
        <v>52</v>
      </c>
      <c r="D230" s="370"/>
      <c r="E230" s="363"/>
      <c r="F230" s="77"/>
      <c r="G230" s="50">
        <f>SUMIF(JournalsC!D$14:D$920,TrialBalanceC!M230,JournalsC!J$14:J$920)+SUMIF(JournalsC!E$14:E$920,TrialBalanceC!M230,JournalsC!J$14:J$920)</f>
        <v>0</v>
      </c>
      <c r="H230" s="373"/>
      <c r="I230" s="376">
        <f t="shared" si="35"/>
        <v>0</v>
      </c>
      <c r="J230" s="73"/>
      <c r="K230" s="51">
        <f t="shared" si="33"/>
        <v>0</v>
      </c>
      <c r="M230" s="173" t="str">
        <f t="shared" si="34"/>
        <v>7000/000INTANGIBLE ASSETS</v>
      </c>
      <c r="N230" s="68"/>
      <c r="P230" s="69"/>
      <c r="Q230" s="54"/>
      <c r="R230" s="30"/>
    </row>
    <row r="231" spans="1:18">
      <c r="A231" s="322"/>
      <c r="B231" s="99" t="s">
        <v>916</v>
      </c>
      <c r="C231" s="326" t="s">
        <v>917</v>
      </c>
      <c r="D231" s="370"/>
      <c r="E231" s="363"/>
      <c r="F231" s="77"/>
      <c r="G231" s="50">
        <f>SUMIF(JournalsC!D$14:D$920,TrialBalanceC!M231,JournalsC!J$14:J$920)+SUMIF(JournalsC!E$14:E$920,TrialBalanceC!M231,JournalsC!J$14:J$920)</f>
        <v>0</v>
      </c>
      <c r="H231" s="373"/>
      <c r="I231" s="376">
        <f t="shared" ref="I231:I248" si="36">ROUND(D231-E231+G231+F231,0)</f>
        <v>0</v>
      </c>
      <c r="J231" s="73"/>
      <c r="K231" s="51">
        <f t="shared" ref="K231:K248" si="37">ROUND(SUM(A231),0)</f>
        <v>0</v>
      </c>
      <c r="M231" s="173" t="str">
        <f t="shared" ref="M231:M248" si="38">CONCATENATE(B231,C231)</f>
        <v>7000/001GOODWILL - COST</v>
      </c>
      <c r="N231" s="68"/>
      <c r="P231" s="69"/>
      <c r="Q231" s="54"/>
      <c r="R231" s="30"/>
    </row>
    <row r="232" spans="1:18">
      <c r="A232" s="322"/>
      <c r="B232" s="99" t="s">
        <v>918</v>
      </c>
      <c r="C232" s="327" t="s">
        <v>919</v>
      </c>
      <c r="D232" s="370"/>
      <c r="E232" s="363"/>
      <c r="F232" s="77">
        <f>SUM(K232:K233)</f>
        <v>0</v>
      </c>
      <c r="G232" s="50">
        <f>SUMIF(JournalsC!D$14:D$920,TrialBalanceC!M232,JournalsC!J$14:J$920)+SUMIF(JournalsC!E$14:E$920,TrialBalanceC!M232,JournalsC!J$14:J$920)</f>
        <v>0</v>
      </c>
      <c r="H232" s="373"/>
      <c r="I232" s="376">
        <f t="shared" si="36"/>
        <v>0</v>
      </c>
      <c r="J232" s="73"/>
      <c r="K232" s="51">
        <f t="shared" si="37"/>
        <v>0</v>
      </c>
      <c r="M232" s="173" t="str">
        <f t="shared" si="38"/>
        <v>7000/002Goodwill - cost b/fwd</v>
      </c>
      <c r="N232" s="68"/>
      <c r="P232" s="69"/>
      <c r="Q232" s="54"/>
      <c r="R232" s="30"/>
    </row>
    <row r="233" spans="1:18">
      <c r="A233" s="322"/>
      <c r="B233" s="99" t="s">
        <v>920</v>
      </c>
      <c r="C233" s="327" t="s">
        <v>921</v>
      </c>
      <c r="D233" s="370"/>
      <c r="E233" s="363"/>
      <c r="F233" s="77"/>
      <c r="G233" s="50">
        <f>SUMIF(JournalsC!D$14:D$920,TrialBalanceC!M233,JournalsC!J$14:J$920)+SUMIF(JournalsC!E$14:E$920,TrialBalanceC!M233,JournalsC!J$14:J$920)</f>
        <v>0</v>
      </c>
      <c r="H233" s="373"/>
      <c r="I233" s="376">
        <f t="shared" si="36"/>
        <v>0</v>
      </c>
      <c r="J233" s="73"/>
      <c r="K233" s="51">
        <f t="shared" si="37"/>
        <v>0</v>
      </c>
      <c r="M233" s="173" t="str">
        <f t="shared" si="38"/>
        <v>7000/003Goodwill - additions</v>
      </c>
      <c r="N233" s="68"/>
      <c r="P233" s="69"/>
      <c r="Q233" s="54"/>
      <c r="R233" s="30"/>
    </row>
    <row r="234" spans="1:18">
      <c r="A234" s="322"/>
      <c r="B234" s="99" t="s">
        <v>922</v>
      </c>
      <c r="C234" s="326" t="s">
        <v>923</v>
      </c>
      <c r="D234" s="370"/>
      <c r="E234" s="363"/>
      <c r="F234" s="77"/>
      <c r="G234" s="50">
        <f>SUMIF(JournalsC!D$14:D$920,TrialBalanceC!M234,JournalsC!J$14:J$920)+SUMIF(JournalsC!E$14:E$920,TrialBalanceC!M234,JournalsC!J$14:J$920)</f>
        <v>0</v>
      </c>
      <c r="H234" s="373"/>
      <c r="I234" s="376">
        <f t="shared" si="36"/>
        <v>0</v>
      </c>
      <c r="J234" s="73"/>
      <c r="K234" s="51">
        <f t="shared" si="37"/>
        <v>0</v>
      </c>
      <c r="M234" s="173" t="str">
        <f t="shared" si="38"/>
        <v>7000/005GOODWILL - ACC AMORTISATION</v>
      </c>
      <c r="N234" s="68"/>
      <c r="P234" s="69"/>
      <c r="Q234" s="54"/>
      <c r="R234" s="30"/>
    </row>
    <row r="235" spans="1:18">
      <c r="A235" s="322"/>
      <c r="B235" s="99" t="s">
        <v>924</v>
      </c>
      <c r="C235" s="327" t="s">
        <v>925</v>
      </c>
      <c r="D235" s="370"/>
      <c r="E235" s="363"/>
      <c r="F235" s="77">
        <f>SUM(K235:K236)</f>
        <v>0</v>
      </c>
      <c r="G235" s="50">
        <f>SUMIF(JournalsC!D$14:D$920,TrialBalanceC!M235,JournalsC!J$14:J$920)+SUMIF(JournalsC!E$14:E$920,TrialBalanceC!M235,JournalsC!J$14:J$920)</f>
        <v>0</v>
      </c>
      <c r="H235" s="373"/>
      <c r="I235" s="376">
        <f t="shared" si="36"/>
        <v>0</v>
      </c>
      <c r="J235" s="73"/>
      <c r="K235" s="51">
        <f t="shared" si="37"/>
        <v>0</v>
      </c>
      <c r="M235" s="173" t="str">
        <f t="shared" si="38"/>
        <v>7000/006Goodwill - acc amortisation b/fwd</v>
      </c>
      <c r="N235" s="68"/>
      <c r="P235" s="69"/>
      <c r="Q235" s="54"/>
      <c r="R235" s="30"/>
    </row>
    <row r="236" spans="1:18">
      <c r="A236" s="322"/>
      <c r="B236" s="99" t="s">
        <v>926</v>
      </c>
      <c r="C236" s="327" t="s">
        <v>927</v>
      </c>
      <c r="D236" s="370"/>
      <c r="E236" s="363"/>
      <c r="F236" s="77"/>
      <c r="G236" s="50">
        <f>SUMIF(JournalsC!D$14:D$920,TrialBalanceC!M236,JournalsC!J$14:J$920)+SUMIF(JournalsC!E$14:E$920,TrialBalanceC!M236,JournalsC!J$14:J$920)</f>
        <v>0</v>
      </c>
      <c r="H236" s="373"/>
      <c r="I236" s="376">
        <f t="shared" si="36"/>
        <v>0</v>
      </c>
      <c r="J236" s="73"/>
      <c r="K236" s="51">
        <f t="shared" si="37"/>
        <v>0</v>
      </c>
      <c r="M236" s="173" t="str">
        <f t="shared" si="38"/>
        <v>7000/007Goodwill - amortisation this year</v>
      </c>
      <c r="N236" s="68"/>
      <c r="P236" s="69"/>
      <c r="Q236" s="54"/>
      <c r="R236" s="30"/>
    </row>
    <row r="237" spans="1:18">
      <c r="A237" s="322"/>
      <c r="B237" s="99" t="s">
        <v>928</v>
      </c>
      <c r="C237" s="326" t="s">
        <v>929</v>
      </c>
      <c r="D237" s="370"/>
      <c r="E237" s="363"/>
      <c r="F237" s="77"/>
      <c r="G237" s="50">
        <f>SUMIF(JournalsC!D$14:D$920,TrialBalanceC!M237,JournalsC!J$14:J$920)+SUMIF(JournalsC!E$14:E$920,TrialBalanceC!M237,JournalsC!J$14:J$920)</f>
        <v>0</v>
      </c>
      <c r="H237" s="373"/>
      <c r="I237" s="376">
        <f t="shared" si="36"/>
        <v>0</v>
      </c>
      <c r="J237" s="73"/>
      <c r="K237" s="51">
        <f t="shared" si="37"/>
        <v>0</v>
      </c>
      <c r="M237" s="173" t="str">
        <f t="shared" si="38"/>
        <v>7000/010GOODWILL - IMPAIRMENT</v>
      </c>
      <c r="N237" s="68"/>
      <c r="P237" s="69"/>
      <c r="Q237" s="54"/>
      <c r="R237" s="30"/>
    </row>
    <row r="238" spans="1:18">
      <c r="A238" s="322"/>
      <c r="B238" s="99" t="s">
        <v>572</v>
      </c>
      <c r="C238" s="327" t="s">
        <v>930</v>
      </c>
      <c r="D238" s="370"/>
      <c r="E238" s="363"/>
      <c r="F238" s="77">
        <f>SUM(K238:K239)</f>
        <v>0</v>
      </c>
      <c r="G238" s="50">
        <f>SUMIF(JournalsC!D$14:D$920,TrialBalanceC!M238,JournalsC!J$14:J$920)+SUMIF(JournalsC!E$14:E$920,TrialBalanceC!M238,JournalsC!J$14:J$920)</f>
        <v>0</v>
      </c>
      <c r="H238" s="373"/>
      <c r="I238" s="376">
        <f t="shared" si="36"/>
        <v>0</v>
      </c>
      <c r="J238" s="73"/>
      <c r="K238" s="51">
        <f t="shared" si="37"/>
        <v>0</v>
      </c>
      <c r="M238" s="173" t="str">
        <f t="shared" si="38"/>
        <v>7000/011Goodwill - impairment loss b/fwd</v>
      </c>
      <c r="N238" s="68"/>
      <c r="P238" s="69"/>
      <c r="Q238" s="54"/>
      <c r="R238" s="30"/>
    </row>
    <row r="239" spans="1:18">
      <c r="A239" s="322"/>
      <c r="B239" s="99" t="s">
        <v>931</v>
      </c>
      <c r="C239" s="327" t="s">
        <v>932</v>
      </c>
      <c r="D239" s="370"/>
      <c r="E239" s="363"/>
      <c r="F239" s="77"/>
      <c r="G239" s="50">
        <f>SUMIF(JournalsC!D$14:D$920,TrialBalanceC!M239,JournalsC!J$14:J$920)+SUMIF(JournalsC!E$14:E$920,TrialBalanceC!M239,JournalsC!J$14:J$920)</f>
        <v>0</v>
      </c>
      <c r="H239" s="373"/>
      <c r="I239" s="376">
        <f t="shared" si="36"/>
        <v>0</v>
      </c>
      <c r="J239" s="73"/>
      <c r="K239" s="51">
        <f t="shared" si="37"/>
        <v>0</v>
      </c>
      <c r="M239" s="173" t="str">
        <f t="shared" si="38"/>
        <v>7000/012Goodwill - impairment loss this year</v>
      </c>
      <c r="N239" s="68"/>
      <c r="P239" s="69"/>
      <c r="Q239" s="54"/>
      <c r="R239" s="30"/>
    </row>
    <row r="240" spans="1:18">
      <c r="A240" s="322"/>
      <c r="B240" s="99" t="s">
        <v>933</v>
      </c>
      <c r="C240" s="326" t="s">
        <v>934</v>
      </c>
      <c r="D240" s="370"/>
      <c r="E240" s="363"/>
      <c r="F240" s="77"/>
      <c r="G240" s="50">
        <f>SUMIF(JournalsC!D$14:D$920,TrialBalanceC!M240,JournalsC!J$14:J$920)+SUMIF(JournalsC!E$14:E$920,TrialBalanceC!M240,JournalsC!J$14:J$920)</f>
        <v>0</v>
      </c>
      <c r="H240" s="373"/>
      <c r="I240" s="376">
        <f t="shared" si="36"/>
        <v>0</v>
      </c>
      <c r="J240" s="73"/>
      <c r="K240" s="51">
        <f t="shared" si="37"/>
        <v>0</v>
      </c>
      <c r="M240" s="173" t="str">
        <f t="shared" si="38"/>
        <v>7000/021PREPAID LEASE AGREEMENT - COST</v>
      </c>
      <c r="N240" s="68"/>
      <c r="P240" s="69"/>
      <c r="Q240" s="54"/>
      <c r="R240" s="30"/>
    </row>
    <row r="241" spans="1:18">
      <c r="A241" s="322"/>
      <c r="B241" s="99" t="s">
        <v>935</v>
      </c>
      <c r="C241" s="327" t="s">
        <v>936</v>
      </c>
      <c r="D241" s="370"/>
      <c r="E241" s="363"/>
      <c r="F241" s="77">
        <f>SUM(K241:K242)</f>
        <v>0</v>
      </c>
      <c r="G241" s="50">
        <f>SUMIF(JournalsC!D$14:D$920,TrialBalanceC!M241,JournalsC!J$14:J$920)+SUMIF(JournalsC!E$14:E$920,TrialBalanceC!M241,JournalsC!J$14:J$920)</f>
        <v>0</v>
      </c>
      <c r="H241" s="373"/>
      <c r="I241" s="376">
        <f t="shared" si="36"/>
        <v>0</v>
      </c>
      <c r="J241" s="73"/>
      <c r="K241" s="51">
        <f t="shared" si="37"/>
        <v>0</v>
      </c>
      <c r="M241" s="173" t="str">
        <f t="shared" si="38"/>
        <v>7000/022Prepaid lease agreement - cost b/fwd</v>
      </c>
      <c r="N241" s="68"/>
      <c r="P241" s="69"/>
      <c r="Q241" s="54"/>
      <c r="R241" s="30"/>
    </row>
    <row r="242" spans="1:18">
      <c r="A242" s="322"/>
      <c r="B242" s="99" t="s">
        <v>937</v>
      </c>
      <c r="C242" s="327" t="s">
        <v>938</v>
      </c>
      <c r="D242" s="370"/>
      <c r="E242" s="363"/>
      <c r="F242" s="77"/>
      <c r="G242" s="50">
        <f>SUMIF(JournalsC!D$14:D$920,TrialBalanceC!M242,JournalsC!J$14:J$920)+SUMIF(JournalsC!E$14:E$920,TrialBalanceC!M242,JournalsC!J$14:J$920)</f>
        <v>0</v>
      </c>
      <c r="H242" s="373"/>
      <c r="I242" s="376">
        <f t="shared" si="36"/>
        <v>0</v>
      </c>
      <c r="J242" s="73"/>
      <c r="K242" s="51">
        <f t="shared" si="37"/>
        <v>0</v>
      </c>
      <c r="M242" s="173" t="str">
        <f t="shared" si="38"/>
        <v>7000/023Prepaid lease agreement - additions</v>
      </c>
      <c r="N242" s="68"/>
      <c r="P242" s="69"/>
      <c r="Q242" s="54"/>
      <c r="R242" s="30"/>
    </row>
    <row r="243" spans="1:18">
      <c r="A243" s="322"/>
      <c r="B243" s="99" t="s">
        <v>415</v>
      </c>
      <c r="C243" s="326" t="s">
        <v>939</v>
      </c>
      <c r="D243" s="370"/>
      <c r="E243" s="363"/>
      <c r="F243" s="77"/>
      <c r="G243" s="50">
        <f>SUMIF(JournalsC!D$14:D$920,TrialBalanceC!M243,JournalsC!J$14:J$920)+SUMIF(JournalsC!E$14:E$920,TrialBalanceC!M243,JournalsC!J$14:J$920)</f>
        <v>0</v>
      </c>
      <c r="H243" s="373"/>
      <c r="I243" s="376">
        <f t="shared" si="36"/>
        <v>0</v>
      </c>
      <c r="J243" s="73"/>
      <c r="K243" s="51">
        <f t="shared" si="37"/>
        <v>0</v>
      </c>
      <c r="M243" s="173" t="str">
        <f t="shared" si="38"/>
        <v>7000/025PREPAID LEASE AGREEMENT - ACC AMORTISATION</v>
      </c>
      <c r="N243" s="68"/>
      <c r="P243" s="69"/>
      <c r="Q243" s="54"/>
      <c r="R243" s="30"/>
    </row>
    <row r="244" spans="1:18">
      <c r="A244" s="322"/>
      <c r="B244" s="99" t="s">
        <v>940</v>
      </c>
      <c r="C244" s="327" t="s">
        <v>941</v>
      </c>
      <c r="D244" s="370"/>
      <c r="E244" s="363"/>
      <c r="F244" s="77">
        <f>SUM(K244:K245)</f>
        <v>0</v>
      </c>
      <c r="G244" s="50">
        <f>SUMIF(JournalsC!D$14:D$920,TrialBalanceC!M244,JournalsC!J$14:J$920)+SUMIF(JournalsC!E$14:E$920,TrialBalanceC!M244,JournalsC!J$14:J$920)</f>
        <v>0</v>
      </c>
      <c r="H244" s="373"/>
      <c r="I244" s="376">
        <f t="shared" si="36"/>
        <v>0</v>
      </c>
      <c r="J244" s="73"/>
      <c r="K244" s="51">
        <f t="shared" si="37"/>
        <v>0</v>
      </c>
      <c r="M244" s="173" t="str">
        <f t="shared" si="38"/>
        <v>7000/026Prepaid lease agreement - acc amortisation b/fwd</v>
      </c>
      <c r="N244" s="68"/>
      <c r="P244" s="69"/>
      <c r="Q244" s="54"/>
      <c r="R244" s="30"/>
    </row>
    <row r="245" spans="1:18">
      <c r="A245" s="322"/>
      <c r="B245" s="99" t="s">
        <v>942</v>
      </c>
      <c r="C245" s="327" t="s">
        <v>943</v>
      </c>
      <c r="D245" s="370"/>
      <c r="E245" s="363"/>
      <c r="F245" s="77"/>
      <c r="G245" s="50">
        <f>SUMIF(JournalsC!D$14:D$920,TrialBalanceC!M245,JournalsC!J$14:J$920)+SUMIF(JournalsC!E$14:E$920,TrialBalanceC!M245,JournalsC!J$14:J$920)</f>
        <v>0</v>
      </c>
      <c r="H245" s="373"/>
      <c r="I245" s="376">
        <f t="shared" si="36"/>
        <v>0</v>
      </c>
      <c r="J245" s="73"/>
      <c r="K245" s="51">
        <f t="shared" si="37"/>
        <v>0</v>
      </c>
      <c r="M245" s="173" t="str">
        <f t="shared" si="38"/>
        <v>7000/027Prepaid lease agreement - amortisation this year</v>
      </c>
      <c r="N245" s="68"/>
      <c r="P245" s="69"/>
      <c r="Q245" s="54"/>
      <c r="R245" s="30"/>
    </row>
    <row r="246" spans="1:18">
      <c r="A246" s="322"/>
      <c r="B246" s="99" t="s">
        <v>944</v>
      </c>
      <c r="C246" s="326" t="s">
        <v>945</v>
      </c>
      <c r="D246" s="370"/>
      <c r="E246" s="363"/>
      <c r="F246" s="77"/>
      <c r="G246" s="50">
        <f>SUMIF(JournalsC!D$14:D$920,TrialBalanceC!M246,JournalsC!J$14:J$920)+SUMIF(JournalsC!E$14:E$920,TrialBalanceC!M246,JournalsC!J$14:J$920)</f>
        <v>0</v>
      </c>
      <c r="H246" s="373"/>
      <c r="I246" s="376">
        <f t="shared" si="36"/>
        <v>0</v>
      </c>
      <c r="J246" s="73"/>
      <c r="K246" s="51">
        <f t="shared" si="37"/>
        <v>0</v>
      </c>
      <c r="M246" s="173" t="str">
        <f t="shared" si="38"/>
        <v>7000/030PREPAID LEASE AGREEMENT - IMPAIRMENT</v>
      </c>
      <c r="N246" s="68"/>
      <c r="P246" s="69"/>
      <c r="Q246" s="54"/>
      <c r="R246" s="30"/>
    </row>
    <row r="247" spans="1:18">
      <c r="A247" s="322"/>
      <c r="B247" s="99" t="s">
        <v>946</v>
      </c>
      <c r="C247" s="327" t="s">
        <v>947</v>
      </c>
      <c r="D247" s="370"/>
      <c r="E247" s="363"/>
      <c r="F247" s="77">
        <f>SUM(K247:K248)</f>
        <v>0</v>
      </c>
      <c r="G247" s="50">
        <f>SUMIF(JournalsC!D$14:D$920,TrialBalanceC!M247,JournalsC!J$14:J$920)+SUMIF(JournalsC!E$14:E$920,TrialBalanceC!M247,JournalsC!J$14:J$920)</f>
        <v>0</v>
      </c>
      <c r="H247" s="373"/>
      <c r="I247" s="376">
        <f t="shared" si="36"/>
        <v>0</v>
      </c>
      <c r="J247" s="73"/>
      <c r="K247" s="51">
        <f t="shared" si="37"/>
        <v>0</v>
      </c>
      <c r="M247" s="173" t="str">
        <f t="shared" si="38"/>
        <v>7000/031Prepaid lease agreement - impairment loss b/fwd</v>
      </c>
      <c r="N247" s="68"/>
      <c r="P247" s="69"/>
      <c r="Q247" s="54"/>
      <c r="R247" s="30"/>
    </row>
    <row r="248" spans="1:18">
      <c r="A248" s="322"/>
      <c r="B248" s="99" t="s">
        <v>948</v>
      </c>
      <c r="C248" s="327" t="s">
        <v>949</v>
      </c>
      <c r="D248" s="370"/>
      <c r="E248" s="363"/>
      <c r="F248" s="77"/>
      <c r="G248" s="50">
        <f>SUMIF(JournalsC!D$14:D$920,TrialBalanceC!M248,JournalsC!J$14:J$920)+SUMIF(JournalsC!E$14:E$920,TrialBalanceC!M248,JournalsC!J$14:J$920)</f>
        <v>0</v>
      </c>
      <c r="H248" s="373"/>
      <c r="I248" s="376">
        <f t="shared" si="36"/>
        <v>0</v>
      </c>
      <c r="J248" s="73"/>
      <c r="K248" s="51">
        <f t="shared" si="37"/>
        <v>0</v>
      </c>
      <c r="M248" s="173" t="str">
        <f t="shared" si="38"/>
        <v>7000/032Prepaid lease agreement - impairment loss this year</v>
      </c>
      <c r="N248" s="68"/>
      <c r="P248" s="69"/>
      <c r="Q248" s="54"/>
      <c r="R248" s="30"/>
    </row>
    <row r="249" spans="1:18">
      <c r="A249" s="322"/>
      <c r="B249" s="57" t="s">
        <v>416</v>
      </c>
      <c r="C249" s="326" t="s">
        <v>161</v>
      </c>
      <c r="D249" s="370"/>
      <c r="E249" s="363"/>
      <c r="F249" s="77"/>
      <c r="G249" s="50">
        <f>SUMIF(JournalsC!D$14:D$920,TrialBalanceC!M249,JournalsC!J$14:J$920)+SUMIF(JournalsC!E$14:E$920,TrialBalanceC!M249,JournalsC!J$14:J$920)</f>
        <v>0</v>
      </c>
      <c r="H249" s="373"/>
      <c r="I249" s="376">
        <f t="shared" si="35"/>
        <v>0</v>
      </c>
      <c r="J249" s="73"/>
      <c r="K249" s="51">
        <f t="shared" ref="K249:K304" si="39">ROUND(SUM(A249),0)</f>
        <v>0</v>
      </c>
      <c r="M249" s="173" t="str">
        <f t="shared" ref="M249:M304" si="40">CONCATENATE(B249,C249)</f>
        <v>7100/000INVESTMENTS</v>
      </c>
      <c r="N249" s="68"/>
      <c r="P249" s="69"/>
      <c r="Q249" s="54"/>
      <c r="R249" s="30"/>
    </row>
    <row r="250" spans="1:18">
      <c r="A250" s="322"/>
      <c r="B250" s="57" t="s">
        <v>417</v>
      </c>
      <c r="C250" s="324" t="s">
        <v>418</v>
      </c>
      <c r="D250" s="369"/>
      <c r="E250" s="363"/>
      <c r="F250" s="77"/>
      <c r="G250" s="50">
        <f>SUMIF(JournalsC!D$14:D$920,TrialBalanceC!M250,JournalsC!J$14:J$920)+SUMIF(JournalsC!E$14:E$920,TrialBalanceC!M250,JournalsC!J$14:J$920)</f>
        <v>0</v>
      </c>
      <c r="H250" s="373"/>
      <c r="I250" s="376">
        <f t="shared" si="35"/>
        <v>0</v>
      </c>
      <c r="J250" s="73"/>
      <c r="K250" s="51">
        <f t="shared" si="39"/>
        <v>0</v>
      </c>
      <c r="M250" s="173" t="str">
        <f t="shared" si="40"/>
        <v>7100/100LISTED INVESTMENTS</v>
      </c>
      <c r="N250" s="68"/>
      <c r="P250" s="69"/>
      <c r="Q250" s="54"/>
      <c r="R250" s="30"/>
    </row>
    <row r="251" spans="1:18">
      <c r="A251" s="322"/>
      <c r="B251" s="57" t="s">
        <v>419</v>
      </c>
      <c r="C251" s="364">
        <f>TrialBalance!C251</f>
        <v>0</v>
      </c>
      <c r="D251" s="369"/>
      <c r="E251" s="363"/>
      <c r="F251" s="77">
        <f>K251</f>
        <v>0</v>
      </c>
      <c r="G251" s="50">
        <f>SUMIF(JournalsC!D$14:D$920,TrialBalanceC!M251,JournalsC!J$14:J$920)+SUMIF(JournalsC!E$14:E$920,TrialBalanceC!M251,JournalsC!J$14:J$920)</f>
        <v>0</v>
      </c>
      <c r="H251" s="373"/>
      <c r="I251" s="376">
        <f t="shared" si="35"/>
        <v>0</v>
      </c>
      <c r="J251" s="73"/>
      <c r="K251" s="51">
        <f t="shared" si="39"/>
        <v>0</v>
      </c>
      <c r="M251" s="173" t="str">
        <f t="shared" si="40"/>
        <v>7100/1010</v>
      </c>
      <c r="N251" s="68"/>
      <c r="P251" s="69"/>
      <c r="Q251" s="54"/>
      <c r="R251" s="30"/>
    </row>
    <row r="252" spans="1:18">
      <c r="A252" s="322"/>
      <c r="B252" s="57" t="s">
        <v>420</v>
      </c>
      <c r="C252" s="364">
        <f>TrialBalance!C252</f>
        <v>0</v>
      </c>
      <c r="D252" s="369"/>
      <c r="E252" s="363"/>
      <c r="F252" s="77">
        <f t="shared" ref="F252:F297" si="41">K252</f>
        <v>0</v>
      </c>
      <c r="G252" s="50">
        <f>SUMIF(JournalsC!D$14:D$920,TrialBalanceC!M252,JournalsC!J$14:J$920)+SUMIF(JournalsC!E$14:E$920,TrialBalanceC!M252,JournalsC!J$14:J$920)</f>
        <v>0</v>
      </c>
      <c r="H252" s="373"/>
      <c r="I252" s="376">
        <f t="shared" si="35"/>
        <v>0</v>
      </c>
      <c r="J252" s="73"/>
      <c r="K252" s="51">
        <f t="shared" si="39"/>
        <v>0</v>
      </c>
      <c r="M252" s="173" t="str">
        <f t="shared" si="40"/>
        <v>7100/1020</v>
      </c>
      <c r="N252" s="68"/>
      <c r="P252" s="69"/>
      <c r="Q252" s="54"/>
      <c r="R252" s="30"/>
    </row>
    <row r="253" spans="1:18">
      <c r="A253" s="322"/>
      <c r="B253" s="57" t="s">
        <v>421</v>
      </c>
      <c r="C253" s="364">
        <f>TrialBalance!C253</f>
        <v>0</v>
      </c>
      <c r="D253" s="369"/>
      <c r="E253" s="363"/>
      <c r="F253" s="77">
        <f t="shared" si="41"/>
        <v>0</v>
      </c>
      <c r="G253" s="50">
        <f>SUMIF(JournalsC!D$14:D$920,TrialBalanceC!M253,JournalsC!J$14:J$920)+SUMIF(JournalsC!E$14:E$920,TrialBalanceC!M253,JournalsC!J$14:J$920)</f>
        <v>0</v>
      </c>
      <c r="H253" s="373"/>
      <c r="I253" s="376">
        <f t="shared" si="35"/>
        <v>0</v>
      </c>
      <c r="J253" s="73"/>
      <c r="K253" s="51">
        <f t="shared" si="39"/>
        <v>0</v>
      </c>
      <c r="M253" s="173" t="str">
        <f t="shared" si="40"/>
        <v>7100/1030</v>
      </c>
      <c r="N253" s="68"/>
      <c r="P253" s="69"/>
      <c r="Q253" s="54"/>
      <c r="R253" s="30"/>
    </row>
    <row r="254" spans="1:18">
      <c r="A254" s="322"/>
      <c r="B254" s="57" t="s">
        <v>422</v>
      </c>
      <c r="C254" s="364">
        <f>TrialBalance!C254</f>
        <v>0</v>
      </c>
      <c r="D254" s="369"/>
      <c r="E254" s="363"/>
      <c r="F254" s="77">
        <f t="shared" si="41"/>
        <v>0</v>
      </c>
      <c r="G254" s="50">
        <f>SUMIF(JournalsC!D$14:D$920,TrialBalanceC!M254,JournalsC!J$14:J$920)+SUMIF(JournalsC!E$14:E$920,TrialBalanceC!M254,JournalsC!J$14:J$920)</f>
        <v>0</v>
      </c>
      <c r="H254" s="373"/>
      <c r="I254" s="376">
        <f t="shared" si="35"/>
        <v>0</v>
      </c>
      <c r="J254" s="73"/>
      <c r="K254" s="51">
        <f t="shared" si="39"/>
        <v>0</v>
      </c>
      <c r="M254" s="173" t="str">
        <f t="shared" si="40"/>
        <v>7100/1040</v>
      </c>
      <c r="N254" s="68"/>
      <c r="P254" s="69"/>
      <c r="Q254" s="54"/>
      <c r="R254" s="30"/>
    </row>
    <row r="255" spans="1:18">
      <c r="A255" s="322"/>
      <c r="B255" s="57" t="s">
        <v>423</v>
      </c>
      <c r="C255" s="364">
        <f>TrialBalance!C255</f>
        <v>0</v>
      </c>
      <c r="D255" s="369"/>
      <c r="E255" s="363"/>
      <c r="F255" s="77">
        <f t="shared" si="41"/>
        <v>0</v>
      </c>
      <c r="G255" s="50">
        <f>SUMIF(JournalsC!D$14:D$920,TrialBalanceC!M255,JournalsC!J$14:J$920)+SUMIF(JournalsC!E$14:E$920,TrialBalanceC!M255,JournalsC!J$14:J$920)</f>
        <v>0</v>
      </c>
      <c r="H255" s="373"/>
      <c r="I255" s="376">
        <f t="shared" si="35"/>
        <v>0</v>
      </c>
      <c r="J255" s="73"/>
      <c r="K255" s="51">
        <f t="shared" si="39"/>
        <v>0</v>
      </c>
      <c r="M255" s="173" t="str">
        <f t="shared" si="40"/>
        <v>7100/1050</v>
      </c>
      <c r="N255" s="68"/>
      <c r="P255" s="69"/>
      <c r="Q255" s="54"/>
      <c r="R255" s="30"/>
    </row>
    <row r="256" spans="1:18">
      <c r="A256" s="322"/>
      <c r="B256" s="57" t="s">
        <v>424</v>
      </c>
      <c r="C256" s="326" t="s">
        <v>345</v>
      </c>
      <c r="D256" s="370"/>
      <c r="E256" s="363"/>
      <c r="F256" s="77"/>
      <c r="G256" s="50">
        <f>SUMIF(JournalsC!D$14:D$920,TrialBalanceC!M256,JournalsC!J$14:J$920)+SUMIF(JournalsC!E$14:E$920,TrialBalanceC!M256,JournalsC!J$14:J$920)</f>
        <v>0</v>
      </c>
      <c r="H256" s="373"/>
      <c r="I256" s="376">
        <f t="shared" si="35"/>
        <v>0</v>
      </c>
      <c r="J256" s="73"/>
      <c r="K256" s="51">
        <f t="shared" si="39"/>
        <v>0</v>
      </c>
      <c r="M256" s="173" t="str">
        <f t="shared" si="40"/>
        <v>7100/200OTHER INVESTMENTS</v>
      </c>
      <c r="N256" s="68"/>
      <c r="P256" s="69"/>
      <c r="Q256" s="54"/>
      <c r="R256" s="30"/>
    </row>
    <row r="257" spans="1:18">
      <c r="A257" s="322"/>
      <c r="B257" s="57" t="s">
        <v>425</v>
      </c>
      <c r="C257" s="364">
        <f>TrialBalance!C257</f>
        <v>0</v>
      </c>
      <c r="D257" s="371"/>
      <c r="E257" s="363"/>
      <c r="F257" s="77">
        <f t="shared" si="41"/>
        <v>0</v>
      </c>
      <c r="G257" s="50">
        <f>SUMIF(JournalsC!D$14:D$920,TrialBalanceC!M257,JournalsC!J$14:J$920)+SUMIF(JournalsC!E$14:E$920,TrialBalanceC!M257,JournalsC!J$14:J$920)</f>
        <v>0</v>
      </c>
      <c r="H257" s="373"/>
      <c r="I257" s="376">
        <f t="shared" si="35"/>
        <v>0</v>
      </c>
      <c r="J257" s="73"/>
      <c r="K257" s="51">
        <f t="shared" si="39"/>
        <v>0</v>
      </c>
      <c r="M257" s="173" t="str">
        <f t="shared" si="40"/>
        <v>7100/2010</v>
      </c>
      <c r="N257" s="68"/>
      <c r="P257" s="69"/>
      <c r="Q257" s="54"/>
      <c r="R257" s="30"/>
    </row>
    <row r="258" spans="1:18">
      <c r="A258" s="322"/>
      <c r="B258" s="57" t="s">
        <v>426</v>
      </c>
      <c r="C258" s="364">
        <f>TrialBalance!C258</f>
        <v>0</v>
      </c>
      <c r="D258" s="371"/>
      <c r="E258" s="363"/>
      <c r="F258" s="77">
        <f t="shared" si="41"/>
        <v>0</v>
      </c>
      <c r="G258" s="50">
        <f>SUMIF(JournalsC!D$14:D$920,TrialBalanceC!M258,JournalsC!J$14:J$920)+SUMIF(JournalsC!E$14:E$920,TrialBalanceC!M258,JournalsC!J$14:J$920)</f>
        <v>0</v>
      </c>
      <c r="H258" s="373"/>
      <c r="I258" s="376">
        <f t="shared" si="35"/>
        <v>0</v>
      </c>
      <c r="J258" s="73"/>
      <c r="K258" s="51">
        <f t="shared" si="39"/>
        <v>0</v>
      </c>
      <c r="M258" s="173" t="str">
        <f t="shared" si="40"/>
        <v>7100/2020</v>
      </c>
      <c r="N258" s="68"/>
      <c r="P258" s="69"/>
      <c r="Q258" s="54"/>
      <c r="R258" s="30"/>
    </row>
    <row r="259" spans="1:18">
      <c r="A259" s="322"/>
      <c r="B259" s="57" t="s">
        <v>427</v>
      </c>
      <c r="C259" s="364">
        <f>TrialBalance!C259</f>
        <v>0</v>
      </c>
      <c r="D259" s="369"/>
      <c r="E259" s="363"/>
      <c r="F259" s="77">
        <f t="shared" si="41"/>
        <v>0</v>
      </c>
      <c r="G259" s="50">
        <f>SUMIF(JournalsC!D$14:D$920,TrialBalanceC!M259,JournalsC!J$14:J$920)+SUMIF(JournalsC!E$14:E$920,TrialBalanceC!M259,JournalsC!J$14:J$920)</f>
        <v>0</v>
      </c>
      <c r="H259" s="373"/>
      <c r="I259" s="376">
        <f t="shared" si="35"/>
        <v>0</v>
      </c>
      <c r="J259" s="73"/>
      <c r="K259" s="51">
        <f t="shared" si="39"/>
        <v>0</v>
      </c>
      <c r="M259" s="173" t="str">
        <f t="shared" si="40"/>
        <v>7100/2030</v>
      </c>
      <c r="N259" s="68"/>
      <c r="P259" s="69"/>
      <c r="Q259" s="54"/>
      <c r="R259" s="30"/>
    </row>
    <row r="260" spans="1:18">
      <c r="A260" s="322"/>
      <c r="B260" s="57" t="s">
        <v>428</v>
      </c>
      <c r="C260" s="364">
        <f>TrialBalance!C260</f>
        <v>0</v>
      </c>
      <c r="D260" s="369"/>
      <c r="E260" s="363"/>
      <c r="F260" s="77">
        <f t="shared" si="41"/>
        <v>0</v>
      </c>
      <c r="G260" s="50">
        <f>SUMIF(JournalsC!D$14:D$920,TrialBalanceC!M260,JournalsC!J$14:J$920)+SUMIF(JournalsC!E$14:E$920,TrialBalanceC!M260,JournalsC!J$14:J$920)</f>
        <v>0</v>
      </c>
      <c r="H260" s="373"/>
      <c r="I260" s="376">
        <f t="shared" si="35"/>
        <v>0</v>
      </c>
      <c r="J260" s="73"/>
      <c r="K260" s="51">
        <f t="shared" si="39"/>
        <v>0</v>
      </c>
      <c r="M260" s="173" t="str">
        <f t="shared" si="40"/>
        <v>7100/2040</v>
      </c>
      <c r="N260" s="68"/>
      <c r="P260" s="69"/>
      <c r="Q260" s="54"/>
      <c r="R260" s="30"/>
    </row>
    <row r="261" spans="1:18">
      <c r="A261" s="322"/>
      <c r="B261" s="57" t="s">
        <v>146</v>
      </c>
      <c r="C261" s="364">
        <f>TrialBalance!C261</f>
        <v>0</v>
      </c>
      <c r="D261" s="369"/>
      <c r="E261" s="363"/>
      <c r="F261" s="77">
        <f t="shared" si="41"/>
        <v>0</v>
      </c>
      <c r="G261" s="50">
        <f>SUMIF(JournalsC!D$14:D$920,TrialBalanceC!M261,JournalsC!J$14:J$920)+SUMIF(JournalsC!E$14:E$920,TrialBalanceC!M261,JournalsC!J$14:J$920)</f>
        <v>0</v>
      </c>
      <c r="H261" s="373"/>
      <c r="I261" s="376">
        <f t="shared" si="35"/>
        <v>0</v>
      </c>
      <c r="J261" s="73"/>
      <c r="K261" s="51">
        <f t="shared" si="39"/>
        <v>0</v>
      </c>
      <c r="M261" s="173" t="str">
        <f t="shared" si="40"/>
        <v>7100/2050</v>
      </c>
      <c r="N261" s="68"/>
      <c r="P261" s="69"/>
      <c r="Q261" s="54"/>
      <c r="R261" s="30"/>
    </row>
    <row r="262" spans="1:18">
      <c r="A262" s="322"/>
      <c r="B262" s="57" t="s">
        <v>267</v>
      </c>
      <c r="C262" s="325" t="s">
        <v>91</v>
      </c>
      <c r="D262" s="359"/>
      <c r="E262" s="363"/>
      <c r="F262" s="77"/>
      <c r="G262" s="50">
        <f>SUMIF(JournalsC!D$14:D$920,TrialBalanceC!M262,JournalsC!J$14:J$920)+SUMIF(JournalsC!E$14:E$920,TrialBalanceC!M262,JournalsC!J$14:J$920)</f>
        <v>0</v>
      </c>
      <c r="H262" s="373"/>
      <c r="I262" s="376">
        <f t="shared" si="35"/>
        <v>0</v>
      </c>
      <c r="J262" s="73"/>
      <c r="K262" s="51">
        <f t="shared" si="39"/>
        <v>0</v>
      </c>
      <c r="M262" s="173" t="str">
        <f t="shared" si="40"/>
        <v>7460/000NON - CURRENT RECEIVABLES</v>
      </c>
      <c r="N262" s="68"/>
      <c r="P262" s="69"/>
      <c r="Q262" s="54"/>
      <c r="R262" s="30"/>
    </row>
    <row r="263" spans="1:18">
      <c r="A263" s="322"/>
      <c r="B263" s="57" t="s">
        <v>267</v>
      </c>
      <c r="C263" s="325" t="s">
        <v>605</v>
      </c>
      <c r="D263" s="359"/>
      <c r="E263" s="363"/>
      <c r="F263" s="77"/>
      <c r="G263" s="50">
        <f>SUMIF(JournalsC!D$14:D$920,TrialBalanceC!M263,JournalsC!J$14:J$920)+SUMIF(JournalsC!E$14:E$920,TrialBalanceC!M263,JournalsC!J$14:J$920)</f>
        <v>0</v>
      </c>
      <c r="H263" s="373"/>
      <c r="I263" s="376">
        <f t="shared" ref="I263" si="42">ROUND(D263-E263+G263+F263,0)</f>
        <v>0</v>
      </c>
      <c r="J263" s="73"/>
      <c r="K263" s="51">
        <f t="shared" ref="K263" si="43">ROUND(SUM(A263),0)</f>
        <v>0</v>
      </c>
      <c r="M263" s="173" t="str">
        <f t="shared" ref="M263" si="44">CONCATENATE(B263,C263)</f>
        <v>7460/000Interest bearing</v>
      </c>
      <c r="N263" s="68"/>
      <c r="P263" s="69"/>
      <c r="Q263" s="54"/>
      <c r="R263" s="30"/>
    </row>
    <row r="264" spans="1:18">
      <c r="A264" s="322"/>
      <c r="B264" s="57" t="s">
        <v>269</v>
      </c>
      <c r="C264" s="364">
        <f>TrialBalance!C264</f>
        <v>0</v>
      </c>
      <c r="D264" s="363"/>
      <c r="E264" s="363"/>
      <c r="F264" s="77">
        <f t="shared" si="41"/>
        <v>0</v>
      </c>
      <c r="G264" s="50">
        <f>SUMIF(JournalsC!D$14:D$920,TrialBalanceC!M264,JournalsC!J$14:J$920)+SUMIF(JournalsC!E$14:E$920,TrialBalanceC!M264,JournalsC!J$14:J$920)</f>
        <v>0</v>
      </c>
      <c r="H264" s="373"/>
      <c r="I264" s="376">
        <f t="shared" si="35"/>
        <v>0</v>
      </c>
      <c r="J264" s="73"/>
      <c r="K264" s="51">
        <f t="shared" si="39"/>
        <v>0</v>
      </c>
      <c r="M264" s="173" t="str">
        <f t="shared" si="40"/>
        <v>7460/0010</v>
      </c>
      <c r="N264" s="68"/>
      <c r="P264" s="69"/>
      <c r="Q264" s="54"/>
      <c r="R264" s="30"/>
    </row>
    <row r="265" spans="1:18">
      <c r="A265" s="322"/>
      <c r="B265" s="57" t="s">
        <v>270</v>
      </c>
      <c r="C265" s="364">
        <f>TrialBalance!C265</f>
        <v>0</v>
      </c>
      <c r="D265" s="363"/>
      <c r="E265" s="363"/>
      <c r="F265" s="77">
        <f t="shared" ref="F265" si="45">K265</f>
        <v>0</v>
      </c>
      <c r="G265" s="50">
        <f>SUMIF(JournalsC!D$14:D$920,TrialBalanceC!M265,JournalsC!J$14:J$920)+SUMIF(JournalsC!E$14:E$920,TrialBalanceC!M265,JournalsC!J$14:J$920)</f>
        <v>0</v>
      </c>
      <c r="H265" s="373"/>
      <c r="I265" s="376">
        <f t="shared" ref="I265" si="46">ROUND(D265-E265+G265+F265,0)</f>
        <v>0</v>
      </c>
      <c r="J265" s="73"/>
      <c r="K265" s="51">
        <f t="shared" ref="K265" si="47">ROUND(SUM(A265),0)</f>
        <v>0</v>
      </c>
      <c r="M265" s="173" t="str">
        <f t="shared" ref="M265" si="48">CONCATENATE(B265,C265)</f>
        <v>7460/0020</v>
      </c>
      <c r="N265" s="68"/>
      <c r="P265" s="69"/>
      <c r="Q265" s="54"/>
      <c r="R265" s="30"/>
    </row>
    <row r="266" spans="1:18">
      <c r="A266" s="322"/>
      <c r="B266" s="57" t="s">
        <v>271</v>
      </c>
      <c r="C266" s="364">
        <f>TrialBalance!C266</f>
        <v>0</v>
      </c>
      <c r="D266" s="369"/>
      <c r="E266" s="363"/>
      <c r="F266" s="77">
        <f t="shared" si="41"/>
        <v>0</v>
      </c>
      <c r="G266" s="50">
        <f>SUMIF(JournalsC!D$14:D$920,TrialBalanceC!M266,JournalsC!J$14:J$920)+SUMIF(JournalsC!E$14:E$920,TrialBalanceC!M266,JournalsC!J$14:J$920)</f>
        <v>0</v>
      </c>
      <c r="H266" s="373"/>
      <c r="I266" s="376">
        <f t="shared" si="35"/>
        <v>0</v>
      </c>
      <c r="J266" s="73"/>
      <c r="K266" s="51">
        <f t="shared" si="39"/>
        <v>0</v>
      </c>
      <c r="M266" s="173" t="str">
        <f t="shared" si="40"/>
        <v>7460/0030</v>
      </c>
      <c r="N266" s="68"/>
      <c r="P266" s="69"/>
      <c r="Q266" s="54"/>
      <c r="R266" s="30"/>
    </row>
    <row r="267" spans="1:18">
      <c r="A267" s="322"/>
      <c r="B267" s="99" t="s">
        <v>550</v>
      </c>
      <c r="C267" s="364">
        <f>TrialBalance!C267</f>
        <v>0</v>
      </c>
      <c r="D267" s="369"/>
      <c r="E267" s="363"/>
      <c r="F267" s="77">
        <f t="shared" si="41"/>
        <v>0</v>
      </c>
      <c r="G267" s="50">
        <f>SUMIF(JournalsC!D$14:D$920,TrialBalanceC!M267,JournalsC!J$14:J$920)+SUMIF(JournalsC!E$14:E$920,TrialBalanceC!M267,JournalsC!J$14:J$920)</f>
        <v>0</v>
      </c>
      <c r="H267" s="373"/>
      <c r="I267" s="376">
        <f t="shared" si="35"/>
        <v>0</v>
      </c>
      <c r="J267" s="73"/>
      <c r="K267" s="51">
        <f t="shared" si="39"/>
        <v>0</v>
      </c>
      <c r="M267" s="173" t="str">
        <f t="shared" si="40"/>
        <v>7460/0040</v>
      </c>
      <c r="N267" s="68"/>
      <c r="P267" s="69"/>
      <c r="Q267" s="54"/>
      <c r="R267" s="30"/>
    </row>
    <row r="268" spans="1:18">
      <c r="A268" s="322"/>
      <c r="B268" s="57" t="s">
        <v>267</v>
      </c>
      <c r="C268" s="327" t="s">
        <v>606</v>
      </c>
      <c r="D268" s="369"/>
      <c r="E268" s="363"/>
      <c r="F268" s="77"/>
      <c r="G268" s="50">
        <f>SUMIF(JournalsC!D$14:D$920,TrialBalanceC!M268,JournalsC!J$14:J$920)+SUMIF(JournalsC!E$14:E$920,TrialBalanceC!M268,JournalsC!J$14:J$920)</f>
        <v>0</v>
      </c>
      <c r="H268" s="373"/>
      <c r="I268" s="376">
        <f t="shared" ref="I268" si="49">ROUND(D268-E268+G268+F268,0)</f>
        <v>0</v>
      </c>
      <c r="J268" s="73"/>
      <c r="K268" s="51">
        <f t="shared" ref="K268" si="50">ROUND(SUM(A268),0)</f>
        <v>0</v>
      </c>
      <c r="M268" s="173" t="str">
        <f t="shared" ref="M268" si="51">CONCATENATE(B268,C268)</f>
        <v>7460/000Interest free</v>
      </c>
      <c r="N268" s="68"/>
      <c r="P268" s="69"/>
      <c r="Q268" s="54"/>
      <c r="R268" s="30"/>
    </row>
    <row r="269" spans="1:18">
      <c r="A269" s="322"/>
      <c r="B269" s="99" t="s">
        <v>550</v>
      </c>
      <c r="C269" s="364">
        <f>TrialBalance!C269</f>
        <v>0</v>
      </c>
      <c r="D269" s="369"/>
      <c r="E269" s="363"/>
      <c r="F269" s="77">
        <f t="shared" si="41"/>
        <v>0</v>
      </c>
      <c r="G269" s="50">
        <f>SUMIF(JournalsC!D$14:D$920,TrialBalanceC!M269,JournalsC!J$14:J$920)+SUMIF(JournalsC!E$14:E$920,TrialBalanceC!M269,JournalsC!J$14:J$920)</f>
        <v>0</v>
      </c>
      <c r="H269" s="373"/>
      <c r="I269" s="376">
        <f t="shared" si="35"/>
        <v>0</v>
      </c>
      <c r="J269" s="73"/>
      <c r="K269" s="51">
        <f t="shared" si="39"/>
        <v>0</v>
      </c>
      <c r="M269" s="173" t="str">
        <f t="shared" si="40"/>
        <v>7460/0040</v>
      </c>
      <c r="N269" s="68"/>
      <c r="P269" s="69"/>
      <c r="Q269" s="54"/>
      <c r="R269" s="30"/>
    </row>
    <row r="270" spans="1:18">
      <c r="A270" s="322"/>
      <c r="B270" s="99" t="s">
        <v>551</v>
      </c>
      <c r="C270" s="364">
        <f>TrialBalance!C270</f>
        <v>0</v>
      </c>
      <c r="D270" s="369"/>
      <c r="E270" s="363"/>
      <c r="F270" s="77">
        <f t="shared" si="41"/>
        <v>0</v>
      </c>
      <c r="G270" s="50">
        <f>SUMIF(JournalsC!D$14:D$920,TrialBalanceC!M270,JournalsC!J$14:J$920)+SUMIF(JournalsC!E$14:E$920,TrialBalanceC!M270,JournalsC!J$14:J$920)</f>
        <v>0</v>
      </c>
      <c r="H270" s="373"/>
      <c r="I270" s="376">
        <f t="shared" si="35"/>
        <v>0</v>
      </c>
      <c r="J270" s="73"/>
      <c r="K270" s="51">
        <f t="shared" si="39"/>
        <v>0</v>
      </c>
      <c r="M270" s="173" t="str">
        <f t="shared" si="40"/>
        <v>7460/0050</v>
      </c>
      <c r="N270" s="68"/>
      <c r="P270" s="69"/>
      <c r="Q270" s="54"/>
      <c r="R270" s="30"/>
    </row>
    <row r="271" spans="1:18">
      <c r="A271" s="322"/>
      <c r="B271" s="99" t="s">
        <v>272</v>
      </c>
      <c r="C271" s="364">
        <f>TrialBalance!C271</f>
        <v>0</v>
      </c>
      <c r="D271" s="369"/>
      <c r="E271" s="363"/>
      <c r="F271" s="77">
        <f>K271</f>
        <v>0</v>
      </c>
      <c r="G271" s="50">
        <f>SUMIF(JournalsC!D$14:D$920,TrialBalanceC!M271,JournalsC!J$14:J$920)+SUMIF(JournalsC!E$14:E$920,TrialBalanceC!M271,JournalsC!J$14:J$920)</f>
        <v>0</v>
      </c>
      <c r="H271" s="373"/>
      <c r="I271" s="376">
        <f t="shared" si="35"/>
        <v>0</v>
      </c>
      <c r="J271" s="73"/>
      <c r="K271" s="51">
        <f t="shared" si="39"/>
        <v>0</v>
      </c>
      <c r="M271" s="173" t="str">
        <f t="shared" si="40"/>
        <v>7460/0060</v>
      </c>
      <c r="N271" s="68"/>
      <c r="P271" s="69"/>
      <c r="Q271" s="54"/>
      <c r="R271" s="30"/>
    </row>
    <row r="272" spans="1:18">
      <c r="A272" s="322"/>
      <c r="B272" s="99" t="s">
        <v>273</v>
      </c>
      <c r="C272" s="364">
        <f>TrialBalance!C272</f>
        <v>0</v>
      </c>
      <c r="D272" s="369"/>
      <c r="E272" s="363"/>
      <c r="F272" s="77">
        <f>K272</f>
        <v>0</v>
      </c>
      <c r="G272" s="50">
        <f>SUMIF(JournalsC!D$14:D$920,TrialBalanceC!M272,JournalsC!J$14:J$920)+SUMIF(JournalsC!E$14:E$920,TrialBalanceC!M272,JournalsC!J$14:J$920)</f>
        <v>0</v>
      </c>
      <c r="H272" s="373"/>
      <c r="I272" s="376">
        <f t="shared" si="35"/>
        <v>0</v>
      </c>
      <c r="J272" s="73"/>
      <c r="K272" s="51">
        <f t="shared" si="39"/>
        <v>0</v>
      </c>
      <c r="M272" s="173" t="str">
        <f t="shared" si="40"/>
        <v>7460/0070</v>
      </c>
      <c r="N272" s="68"/>
      <c r="P272" s="69"/>
      <c r="Q272" s="54"/>
      <c r="R272" s="30"/>
    </row>
    <row r="273" spans="1:18">
      <c r="A273" s="322"/>
      <c r="B273" s="99" t="s">
        <v>434</v>
      </c>
      <c r="C273" s="364">
        <f>TrialBalance!C273</f>
        <v>0</v>
      </c>
      <c r="D273" s="369"/>
      <c r="E273" s="363"/>
      <c r="F273" s="77">
        <f>K273</f>
        <v>0</v>
      </c>
      <c r="G273" s="50">
        <f>SUMIF(JournalsC!D$14:D$920,TrialBalanceC!M273,JournalsC!J$14:J$920)+SUMIF(JournalsC!E$14:E$920,TrialBalanceC!M273,JournalsC!J$14:J$920)</f>
        <v>0</v>
      </c>
      <c r="H273" s="373"/>
      <c r="I273" s="376">
        <f t="shared" si="35"/>
        <v>0</v>
      </c>
      <c r="J273" s="73"/>
      <c r="K273" s="51">
        <f t="shared" si="39"/>
        <v>0</v>
      </c>
      <c r="M273" s="173" t="str">
        <f t="shared" si="40"/>
        <v>7460/0080</v>
      </c>
      <c r="N273" s="68"/>
      <c r="P273" s="69"/>
      <c r="Q273" s="54"/>
      <c r="R273" s="30"/>
    </row>
    <row r="274" spans="1:18">
      <c r="A274" s="322"/>
      <c r="B274" s="57" t="s">
        <v>385</v>
      </c>
      <c r="C274" s="326" t="s">
        <v>53</v>
      </c>
      <c r="D274" s="370"/>
      <c r="E274" s="363"/>
      <c r="F274" s="77"/>
      <c r="G274" s="50">
        <f>SUMIF(JournalsC!D$14:D$920,TrialBalanceC!M274,JournalsC!J$14:J$920)+SUMIF(JournalsC!E$14:E$920,TrialBalanceC!M274,JournalsC!J$14:J$920)</f>
        <v>0</v>
      </c>
      <c r="H274" s="373"/>
      <c r="I274" s="376">
        <f t="shared" si="35"/>
        <v>0</v>
      </c>
      <c r="J274" s="73"/>
      <c r="K274" s="51">
        <f t="shared" si="39"/>
        <v>0</v>
      </c>
      <c r="M274" s="173" t="str">
        <f t="shared" si="40"/>
        <v>7500/000INVENTORY</v>
      </c>
      <c r="N274" s="68"/>
      <c r="P274" s="69"/>
      <c r="Q274" s="54"/>
      <c r="R274" s="30"/>
    </row>
    <row r="275" spans="1:18">
      <c r="A275" s="322"/>
      <c r="B275" s="57" t="s">
        <v>386</v>
      </c>
      <c r="C275" s="324" t="s">
        <v>387</v>
      </c>
      <c r="D275" s="369"/>
      <c r="E275" s="363"/>
      <c r="F275" s="77">
        <f t="shared" si="41"/>
        <v>0</v>
      </c>
      <c r="G275" s="50">
        <f>SUMIF(JournalsC!D$14:D$920,TrialBalanceC!M275,JournalsC!J$14:J$920)+SUMIF(JournalsC!E$14:E$920,TrialBalanceC!M275,JournalsC!J$14:J$920)</f>
        <v>0</v>
      </c>
      <c r="H275" s="373"/>
      <c r="I275" s="376">
        <f t="shared" si="35"/>
        <v>0</v>
      </c>
      <c r="J275" s="73"/>
      <c r="K275" s="51">
        <f t="shared" si="39"/>
        <v>0</v>
      </c>
      <c r="M275" s="173" t="str">
        <f t="shared" si="40"/>
        <v>7500/001Raw materials</v>
      </c>
      <c r="N275" s="68"/>
      <c r="P275" s="69"/>
      <c r="Q275" s="54"/>
      <c r="R275" s="30"/>
    </row>
    <row r="276" spans="1:18">
      <c r="A276" s="322"/>
      <c r="B276" s="57" t="s">
        <v>20</v>
      </c>
      <c r="C276" s="324" t="s">
        <v>21</v>
      </c>
      <c r="D276" s="369"/>
      <c r="E276" s="363"/>
      <c r="F276" s="77">
        <f t="shared" si="41"/>
        <v>0</v>
      </c>
      <c r="G276" s="50">
        <f>SUMIF(JournalsC!D$14:D$920,TrialBalanceC!M276,JournalsC!J$14:J$920)+SUMIF(JournalsC!E$14:E$920,TrialBalanceC!M276,JournalsC!J$14:J$920)</f>
        <v>0</v>
      </c>
      <c r="H276" s="373"/>
      <c r="I276" s="376">
        <f t="shared" ref="I276:I308" si="52">ROUND(D276-E276+G276+F276,0)</f>
        <v>0</v>
      </c>
      <c r="J276" s="73"/>
      <c r="K276" s="51">
        <f t="shared" si="39"/>
        <v>0</v>
      </c>
      <c r="M276" s="173" t="str">
        <f t="shared" si="40"/>
        <v>7500/002Work in progress</v>
      </c>
      <c r="N276" s="68"/>
      <c r="P276" s="69"/>
      <c r="Q276" s="54"/>
      <c r="R276" s="30"/>
    </row>
    <row r="277" spans="1:18">
      <c r="A277" s="322"/>
      <c r="B277" s="57" t="s">
        <v>22</v>
      </c>
      <c r="C277" s="324" t="s">
        <v>23</v>
      </c>
      <c r="D277" s="369"/>
      <c r="E277" s="363"/>
      <c r="F277" s="77">
        <f t="shared" si="41"/>
        <v>0</v>
      </c>
      <c r="G277" s="50">
        <f>SUMIF(JournalsC!D$14:D$920,TrialBalanceC!M277,JournalsC!J$14:J$920)+SUMIF(JournalsC!E$14:E$920,TrialBalanceC!M277,JournalsC!J$14:J$920)</f>
        <v>0</v>
      </c>
      <c r="H277" s="373"/>
      <c r="I277" s="376">
        <f t="shared" si="52"/>
        <v>0</v>
      </c>
      <c r="J277" s="73"/>
      <c r="K277" s="51">
        <f t="shared" si="39"/>
        <v>0</v>
      </c>
      <c r="M277" s="173" t="str">
        <f t="shared" si="40"/>
        <v>7500/003Finished goods</v>
      </c>
      <c r="N277" s="68"/>
      <c r="P277" s="69"/>
      <c r="Q277" s="54"/>
      <c r="R277" s="30"/>
    </row>
    <row r="278" spans="1:18">
      <c r="A278" s="322"/>
      <c r="B278" s="57" t="s">
        <v>26</v>
      </c>
      <c r="C278" s="324" t="s">
        <v>27</v>
      </c>
      <c r="D278" s="369"/>
      <c r="E278" s="363"/>
      <c r="F278" s="77">
        <f t="shared" si="41"/>
        <v>0</v>
      </c>
      <c r="G278" s="50">
        <f>SUMIF(JournalsC!D$14:D$920,TrialBalanceC!M278,JournalsC!J$14:J$920)+SUMIF(JournalsC!E$14:E$920,TrialBalanceC!M278,JournalsC!J$14:J$920)</f>
        <v>0</v>
      </c>
      <c r="H278" s="373"/>
      <c r="I278" s="376">
        <f t="shared" si="52"/>
        <v>0</v>
      </c>
      <c r="J278" s="73"/>
      <c r="K278" s="51">
        <f t="shared" si="39"/>
        <v>0</v>
      </c>
      <c r="M278" s="173" t="str">
        <f t="shared" si="40"/>
        <v>7500/004Trading stock</v>
      </c>
      <c r="N278" s="68"/>
      <c r="P278" s="69"/>
      <c r="Q278" s="54"/>
      <c r="R278" s="30"/>
    </row>
    <row r="279" spans="1:18">
      <c r="A279" s="322"/>
      <c r="B279" s="57" t="s">
        <v>28</v>
      </c>
      <c r="C279" s="326" t="s">
        <v>29</v>
      </c>
      <c r="D279" s="370"/>
      <c r="E279" s="363"/>
      <c r="F279" s="77"/>
      <c r="G279" s="50">
        <f>SUMIF(JournalsC!D$14:D$920,TrialBalanceC!M279,JournalsC!J$14:J$920)+SUMIF(JournalsC!E$14:E$920,TrialBalanceC!M279,JournalsC!J$14:J$920)</f>
        <v>0</v>
      </c>
      <c r="H279" s="373"/>
      <c r="I279" s="376">
        <f t="shared" si="52"/>
        <v>0</v>
      </c>
      <c r="J279" s="73"/>
      <c r="K279" s="51">
        <f t="shared" si="39"/>
        <v>0</v>
      </c>
      <c r="M279" s="173" t="str">
        <f t="shared" si="40"/>
        <v>8000/000DEBTORS</v>
      </c>
      <c r="N279" s="68"/>
      <c r="P279" s="69"/>
      <c r="Q279" s="54"/>
      <c r="R279" s="30"/>
    </row>
    <row r="280" spans="1:18">
      <c r="A280" s="322"/>
      <c r="B280" s="57" t="s">
        <v>30</v>
      </c>
      <c r="C280" s="324" t="s">
        <v>31</v>
      </c>
      <c r="D280" s="369"/>
      <c r="E280" s="363"/>
      <c r="F280" s="77">
        <f t="shared" si="41"/>
        <v>0</v>
      </c>
      <c r="G280" s="50">
        <f>SUMIF(JournalsC!D$14:D$920,TrialBalanceC!M280,JournalsC!J$14:J$920)+SUMIF(JournalsC!E$14:E$920,TrialBalanceC!M280,JournalsC!J$14:J$920)</f>
        <v>0</v>
      </c>
      <c r="H280" s="373"/>
      <c r="I280" s="376">
        <f t="shared" si="52"/>
        <v>0</v>
      </c>
      <c r="J280" s="73"/>
      <c r="K280" s="51">
        <f t="shared" si="39"/>
        <v>0</v>
      </c>
      <c r="M280" s="173" t="str">
        <f t="shared" si="40"/>
        <v>8010/000Trade debtors</v>
      </c>
      <c r="N280" s="68"/>
      <c r="P280" s="69"/>
      <c r="Q280" s="54"/>
      <c r="R280" s="30"/>
    </row>
    <row r="281" spans="1:18">
      <c r="A281" s="322"/>
      <c r="B281" s="99" t="s">
        <v>32</v>
      </c>
      <c r="C281" s="327" t="s">
        <v>501</v>
      </c>
      <c r="D281" s="369"/>
      <c r="E281" s="363"/>
      <c r="F281" s="77">
        <f t="shared" si="41"/>
        <v>0</v>
      </c>
      <c r="G281" s="50">
        <f>SUMIF(JournalsC!D$14:D$920,TrialBalanceC!M281,JournalsC!J$14:J$920)+SUMIF(JournalsC!E$14:E$920,TrialBalanceC!M281,JournalsC!J$14:J$920)</f>
        <v>0</v>
      </c>
      <c r="H281" s="373"/>
      <c r="I281" s="376">
        <f t="shared" si="52"/>
        <v>0</v>
      </c>
      <c r="J281" s="73"/>
      <c r="K281" s="51">
        <f t="shared" si="39"/>
        <v>0</v>
      </c>
      <c r="M281" s="173" t="str">
        <f t="shared" si="40"/>
        <v>8020/000Less: Provision for doubtful debts</v>
      </c>
      <c r="N281" s="68"/>
      <c r="P281" s="69"/>
      <c r="Q281" s="54"/>
      <c r="R281" s="30"/>
    </row>
    <row r="282" spans="1:18">
      <c r="A282" s="322"/>
      <c r="B282" s="99" t="s">
        <v>503</v>
      </c>
      <c r="C282" s="324" t="s">
        <v>300</v>
      </c>
      <c r="D282" s="369"/>
      <c r="E282" s="363"/>
      <c r="F282" s="77">
        <f t="shared" si="41"/>
        <v>0</v>
      </c>
      <c r="G282" s="50">
        <f>SUMIF(JournalsC!D$14:D$920,TrialBalanceC!M282,JournalsC!J$14:J$920)+SUMIF(JournalsC!E$14:E$920,TrialBalanceC!M282,JournalsC!J$14:J$920)</f>
        <v>0</v>
      </c>
      <c r="H282" s="373"/>
      <c r="I282" s="376">
        <f t="shared" si="52"/>
        <v>0</v>
      </c>
      <c r="J282" s="73"/>
      <c r="K282" s="51">
        <f t="shared" si="39"/>
        <v>0</v>
      </c>
      <c r="M282" s="173" t="str">
        <f t="shared" si="40"/>
        <v>8030/000Service deposits</v>
      </c>
      <c r="N282" s="68"/>
      <c r="P282" s="69"/>
      <c r="Q282" s="54"/>
      <c r="R282" s="30"/>
    </row>
    <row r="283" spans="1:18">
      <c r="A283" s="322"/>
      <c r="B283" s="57" t="s">
        <v>429</v>
      </c>
      <c r="C283" s="327" t="s">
        <v>789</v>
      </c>
      <c r="D283" s="369"/>
      <c r="E283" s="363"/>
      <c r="F283" s="77">
        <f t="shared" si="41"/>
        <v>0</v>
      </c>
      <c r="G283" s="50">
        <f>SUMIF(JournalsC!D$14:D$920,TrialBalanceC!M283,JournalsC!J$14:J$920)+SUMIF(JournalsC!E$14:E$920,TrialBalanceC!M283,JournalsC!J$14:J$920)</f>
        <v>0</v>
      </c>
      <c r="H283" s="373"/>
      <c r="I283" s="376">
        <f t="shared" si="52"/>
        <v>0</v>
      </c>
      <c r="J283" s="73"/>
      <c r="K283" s="51">
        <f t="shared" si="39"/>
        <v>0</v>
      </c>
      <c r="M283" s="173" t="str">
        <f t="shared" si="40"/>
        <v>8200/000Sundry customers</v>
      </c>
      <c r="N283" s="68"/>
      <c r="P283" s="69"/>
      <c r="Q283" s="54"/>
      <c r="R283" s="30"/>
    </row>
    <row r="284" spans="1:18">
      <c r="A284" s="322"/>
      <c r="B284" s="57" t="s">
        <v>430</v>
      </c>
      <c r="C284" s="324" t="s">
        <v>348</v>
      </c>
      <c r="D284" s="369"/>
      <c r="E284" s="363"/>
      <c r="F284" s="77">
        <f t="shared" si="41"/>
        <v>0</v>
      </c>
      <c r="G284" s="50">
        <f>SUMIF(JournalsC!D$14:D$920,TrialBalanceC!M284,JournalsC!J$14:J$920)+SUMIF(JournalsC!E$14:E$920,TrialBalanceC!M284,JournalsC!J$14:J$920)</f>
        <v>0</v>
      </c>
      <c r="H284" s="373"/>
      <c r="I284" s="376">
        <f t="shared" si="52"/>
        <v>0</v>
      </c>
      <c r="J284" s="73"/>
      <c r="K284" s="51">
        <f t="shared" si="39"/>
        <v>0</v>
      </c>
      <c r="M284" s="173" t="str">
        <f t="shared" si="40"/>
        <v>8200/010Prepayments</v>
      </c>
      <c r="N284" s="68"/>
      <c r="P284" s="69"/>
      <c r="Q284" s="54"/>
      <c r="R284" s="30"/>
    </row>
    <row r="285" spans="1:18">
      <c r="A285" s="322"/>
      <c r="B285" s="57" t="s">
        <v>229</v>
      </c>
      <c r="C285" s="325" t="s">
        <v>477</v>
      </c>
      <c r="D285" s="359"/>
      <c r="E285" s="363"/>
      <c r="F285" s="77">
        <f t="shared" si="41"/>
        <v>0</v>
      </c>
      <c r="G285" s="50">
        <f>SUMIF(JournalsC!D$14:D$920,TrialBalanceC!M285,JournalsC!J$14:J$920)+SUMIF(JournalsC!E$14:E$920,TrialBalanceC!M285,JournalsC!J$14:J$920)</f>
        <v>0</v>
      </c>
      <c r="H285" s="373"/>
      <c r="I285" s="376">
        <f t="shared" si="52"/>
        <v>0</v>
      </c>
      <c r="J285" s="73"/>
      <c r="K285" s="51">
        <f t="shared" si="39"/>
        <v>0</v>
      </c>
      <c r="M285" s="173" t="str">
        <f t="shared" si="40"/>
        <v>8200/020Staff loans</v>
      </c>
      <c r="N285" s="68"/>
      <c r="P285" s="69"/>
      <c r="Q285" s="54"/>
      <c r="R285" s="30"/>
    </row>
    <row r="286" spans="1:18">
      <c r="A286" s="322"/>
      <c r="B286" s="57" t="s">
        <v>230</v>
      </c>
      <c r="C286" s="329" t="s">
        <v>124</v>
      </c>
      <c r="D286" s="357"/>
      <c r="E286" s="363"/>
      <c r="F286" s="77"/>
      <c r="G286" s="50">
        <f>SUMIF(JournalsC!D$14:D$920,TrialBalanceC!M286,JournalsC!J$14:J$920)+SUMIF(JournalsC!E$14:E$920,TrialBalanceC!M286,JournalsC!J$14:J$920)</f>
        <v>0</v>
      </c>
      <c r="H286" s="373"/>
      <c r="I286" s="376">
        <f t="shared" si="52"/>
        <v>0</v>
      </c>
      <c r="J286" s="73"/>
      <c r="K286" s="51">
        <f t="shared" si="39"/>
        <v>0</v>
      </c>
      <c r="M286" s="173" t="str">
        <f t="shared" si="40"/>
        <v>8400/000BANK ACCOUNTS</v>
      </c>
      <c r="N286" s="68"/>
      <c r="P286" s="69"/>
      <c r="Q286" s="54"/>
      <c r="R286" s="30"/>
    </row>
    <row r="287" spans="1:18">
      <c r="A287" s="322"/>
      <c r="B287" s="57" t="s">
        <v>231</v>
      </c>
      <c r="C287" s="364">
        <f>TrialBalance!C287</f>
        <v>0</v>
      </c>
      <c r="D287" s="363"/>
      <c r="E287" s="363"/>
      <c r="F287" s="77">
        <f t="shared" si="41"/>
        <v>0</v>
      </c>
      <c r="G287" s="50">
        <f>SUMIF(JournalsC!D$14:D$920,TrialBalanceC!M287,JournalsC!J$14:J$920)+SUMIF(JournalsC!E$14:E$920,TrialBalanceC!M287,JournalsC!J$14:J$920)</f>
        <v>0</v>
      </c>
      <c r="H287" s="373"/>
      <c r="I287" s="376">
        <f t="shared" si="52"/>
        <v>0</v>
      </c>
      <c r="J287" s="73"/>
      <c r="K287" s="51">
        <f t="shared" si="39"/>
        <v>0</v>
      </c>
      <c r="M287" s="173" t="str">
        <f t="shared" si="40"/>
        <v>8410/0000</v>
      </c>
      <c r="N287" s="68"/>
      <c r="P287" s="69"/>
      <c r="Q287" s="54"/>
      <c r="R287" s="30"/>
    </row>
    <row r="288" spans="1:18">
      <c r="A288" s="322"/>
      <c r="B288" s="57" t="s">
        <v>232</v>
      </c>
      <c r="C288" s="364">
        <f>TrialBalance!C288</f>
        <v>0</v>
      </c>
      <c r="D288" s="363"/>
      <c r="E288" s="363"/>
      <c r="F288" s="77">
        <f t="shared" si="41"/>
        <v>0</v>
      </c>
      <c r="G288" s="50">
        <f>SUMIF(JournalsC!D$14:D$920,TrialBalanceC!M288,JournalsC!J$14:J$920)+SUMIF(JournalsC!E$14:E$920,TrialBalanceC!M288,JournalsC!J$14:J$920)</f>
        <v>0</v>
      </c>
      <c r="H288" s="373"/>
      <c r="I288" s="376">
        <f t="shared" si="52"/>
        <v>0</v>
      </c>
      <c r="J288" s="73"/>
      <c r="K288" s="51">
        <f t="shared" si="39"/>
        <v>0</v>
      </c>
      <c r="M288" s="173" t="str">
        <f t="shared" si="40"/>
        <v>8420/0000</v>
      </c>
      <c r="N288" s="68"/>
      <c r="P288" s="69"/>
      <c r="Q288" s="54"/>
      <c r="R288" s="30"/>
    </row>
    <row r="289" spans="1:18">
      <c r="A289" s="322"/>
      <c r="B289" s="57" t="s">
        <v>233</v>
      </c>
      <c r="C289" s="364">
        <f>TrialBalance!C289</f>
        <v>0</v>
      </c>
      <c r="D289" s="359"/>
      <c r="E289" s="363"/>
      <c r="F289" s="77">
        <f t="shared" si="41"/>
        <v>0</v>
      </c>
      <c r="G289" s="50">
        <f>SUMIF(JournalsC!D$14:D$920,TrialBalanceC!M289,JournalsC!J$14:J$920)+SUMIF(JournalsC!E$14:E$920,TrialBalanceC!M289,JournalsC!J$14:J$920)</f>
        <v>0</v>
      </c>
      <c r="H289" s="373"/>
      <c r="I289" s="376">
        <f t="shared" si="52"/>
        <v>0</v>
      </c>
      <c r="J289" s="73"/>
      <c r="K289" s="51">
        <f t="shared" si="39"/>
        <v>0</v>
      </c>
      <c r="M289" s="173" t="str">
        <f t="shared" si="40"/>
        <v>8430/0000</v>
      </c>
      <c r="N289" s="68"/>
      <c r="P289" s="69"/>
      <c r="Q289" s="54"/>
      <c r="R289" s="30"/>
    </row>
    <row r="290" spans="1:18">
      <c r="A290" s="322"/>
      <c r="B290" s="57" t="s">
        <v>234</v>
      </c>
      <c r="C290" s="364">
        <f>TrialBalance!C290</f>
        <v>0</v>
      </c>
      <c r="D290" s="363"/>
      <c r="E290" s="363"/>
      <c r="F290" s="77">
        <f t="shared" si="41"/>
        <v>0</v>
      </c>
      <c r="G290" s="50">
        <f>SUMIF(JournalsC!D$14:D$920,TrialBalanceC!M290,JournalsC!J$14:J$920)+SUMIF(JournalsC!E$14:E$920,TrialBalanceC!M290,JournalsC!J$14:J$920)</f>
        <v>0</v>
      </c>
      <c r="H290" s="373"/>
      <c r="I290" s="376">
        <f t="shared" si="52"/>
        <v>0</v>
      </c>
      <c r="J290" s="73"/>
      <c r="K290" s="51">
        <f t="shared" si="39"/>
        <v>0</v>
      </c>
      <c r="M290" s="173" t="str">
        <f t="shared" si="40"/>
        <v>8440/0000</v>
      </c>
      <c r="N290" s="68"/>
      <c r="P290" s="69"/>
      <c r="Q290" s="54"/>
      <c r="R290" s="30"/>
    </row>
    <row r="291" spans="1:18">
      <c r="A291" s="322"/>
      <c r="B291" s="57" t="s">
        <v>235</v>
      </c>
      <c r="C291" s="364">
        <f>TrialBalance!C291</f>
        <v>0</v>
      </c>
      <c r="D291" s="369"/>
      <c r="E291" s="363"/>
      <c r="F291" s="77">
        <f t="shared" si="41"/>
        <v>0</v>
      </c>
      <c r="G291" s="50">
        <f>SUMIF(JournalsC!D$14:D$920,TrialBalanceC!M291,JournalsC!J$14:J$920)+SUMIF(JournalsC!E$14:E$920,TrialBalanceC!M291,JournalsC!J$14:J$920)</f>
        <v>0</v>
      </c>
      <c r="H291" s="373"/>
      <c r="I291" s="376">
        <f t="shared" si="52"/>
        <v>0</v>
      </c>
      <c r="J291" s="73"/>
      <c r="K291" s="51">
        <f t="shared" si="39"/>
        <v>0</v>
      </c>
      <c r="M291" s="173" t="str">
        <f t="shared" si="40"/>
        <v>8450/0000</v>
      </c>
      <c r="N291" s="68"/>
      <c r="P291" s="69"/>
      <c r="Q291" s="54"/>
      <c r="R291" s="30"/>
    </row>
    <row r="292" spans="1:18">
      <c r="A292" s="322"/>
      <c r="B292" s="57" t="s">
        <v>125</v>
      </c>
      <c r="C292" s="364">
        <f>TrialBalance!C292</f>
        <v>0</v>
      </c>
      <c r="D292" s="369"/>
      <c r="E292" s="363"/>
      <c r="F292" s="77">
        <f t="shared" si="41"/>
        <v>0</v>
      </c>
      <c r="G292" s="50">
        <f>SUMIF(JournalsC!D$14:D$920,TrialBalanceC!M292,JournalsC!J$14:J$920)+SUMIF(JournalsC!E$14:E$920,TrialBalanceC!M292,JournalsC!J$14:J$920)</f>
        <v>0</v>
      </c>
      <c r="H292" s="373"/>
      <c r="I292" s="376">
        <f t="shared" si="52"/>
        <v>0</v>
      </c>
      <c r="J292" s="73"/>
      <c r="K292" s="51">
        <f t="shared" si="39"/>
        <v>0</v>
      </c>
      <c r="M292" s="173" t="str">
        <f t="shared" si="40"/>
        <v>8460/0000</v>
      </c>
      <c r="N292" s="68"/>
      <c r="P292" s="69"/>
      <c r="Q292" s="54"/>
      <c r="R292" s="30"/>
    </row>
    <row r="293" spans="1:18">
      <c r="A293" s="322"/>
      <c r="B293" s="57" t="s">
        <v>391</v>
      </c>
      <c r="C293" s="331" t="s">
        <v>392</v>
      </c>
      <c r="D293" s="359"/>
      <c r="E293" s="363"/>
      <c r="F293" s="77">
        <f t="shared" si="41"/>
        <v>0</v>
      </c>
      <c r="G293" s="50">
        <f>SUMIF(JournalsC!D$14:D$920,TrialBalanceC!M293,JournalsC!J$14:J$920)+SUMIF(JournalsC!E$14:E$920,TrialBalanceC!M293,JournalsC!J$14:J$920)</f>
        <v>0</v>
      </c>
      <c r="H293" s="373"/>
      <c r="I293" s="376">
        <f t="shared" si="52"/>
        <v>0</v>
      </c>
      <c r="J293" s="73"/>
      <c r="K293" s="51">
        <f t="shared" si="39"/>
        <v>0</v>
      </c>
      <c r="M293" s="173" t="str">
        <f t="shared" si="40"/>
        <v>8500/000Cash on hand</v>
      </c>
      <c r="N293" s="68"/>
      <c r="P293" s="69"/>
      <c r="Q293" s="54"/>
      <c r="R293" s="30"/>
    </row>
    <row r="294" spans="1:18">
      <c r="A294" s="322"/>
      <c r="B294" s="57" t="s">
        <v>393</v>
      </c>
      <c r="C294" s="329" t="s">
        <v>265</v>
      </c>
      <c r="D294" s="357"/>
      <c r="E294" s="363"/>
      <c r="F294" s="77"/>
      <c r="G294" s="50">
        <f>SUMIF(JournalsC!D$14:D$920,TrialBalanceC!M294,JournalsC!J$14:J$920)+SUMIF(JournalsC!E$14:E$920,TrialBalanceC!M294,JournalsC!J$14:J$920)</f>
        <v>0</v>
      </c>
      <c r="H294" s="373"/>
      <c r="I294" s="376">
        <f t="shared" si="52"/>
        <v>0</v>
      </c>
      <c r="J294" s="73"/>
      <c r="K294" s="51">
        <f t="shared" si="39"/>
        <v>0</v>
      </c>
      <c r="M294" s="173" t="str">
        <f t="shared" si="40"/>
        <v>8900/000SHORT TERM LOANS</v>
      </c>
      <c r="N294" s="68"/>
      <c r="P294" s="69"/>
      <c r="Q294" s="54"/>
      <c r="R294" s="30"/>
    </row>
    <row r="295" spans="1:18">
      <c r="A295" s="322"/>
      <c r="B295" s="57" t="s">
        <v>394</v>
      </c>
      <c r="C295" s="364">
        <f>TrialBalance!C295</f>
        <v>0</v>
      </c>
      <c r="D295" s="359"/>
      <c r="E295" s="363"/>
      <c r="F295" s="77">
        <f t="shared" si="41"/>
        <v>0</v>
      </c>
      <c r="G295" s="50">
        <f>SUMIF(JournalsC!D$14:D$920,TrialBalanceC!M295,JournalsC!J$14:J$920)+SUMIF(JournalsC!E$14:E$920,TrialBalanceC!M295,JournalsC!J$14:J$920)</f>
        <v>0</v>
      </c>
      <c r="H295" s="373"/>
      <c r="I295" s="376">
        <f t="shared" si="52"/>
        <v>0</v>
      </c>
      <c r="J295" s="73"/>
      <c r="K295" s="51">
        <f t="shared" si="39"/>
        <v>0</v>
      </c>
      <c r="M295" s="173" t="str">
        <f t="shared" si="40"/>
        <v>8900/0010</v>
      </c>
      <c r="N295" s="68"/>
      <c r="P295" s="69"/>
      <c r="Q295" s="54"/>
      <c r="R295" s="30"/>
    </row>
    <row r="296" spans="1:18">
      <c r="A296" s="322"/>
      <c r="B296" s="57" t="s">
        <v>395</v>
      </c>
      <c r="C296" s="364">
        <f>TrialBalance!C296</f>
        <v>0</v>
      </c>
      <c r="D296" s="369"/>
      <c r="E296" s="363"/>
      <c r="F296" s="77">
        <f t="shared" si="41"/>
        <v>0</v>
      </c>
      <c r="G296" s="50">
        <f>SUMIF(JournalsC!D$14:D$920,TrialBalanceC!M296,JournalsC!J$14:J$920)+SUMIF(JournalsC!E$14:E$920,TrialBalanceC!M296,JournalsC!J$14:J$920)</f>
        <v>0</v>
      </c>
      <c r="H296" s="373"/>
      <c r="I296" s="376">
        <f t="shared" si="52"/>
        <v>0</v>
      </c>
      <c r="J296" s="73"/>
      <c r="K296" s="51">
        <f t="shared" si="39"/>
        <v>0</v>
      </c>
      <c r="M296" s="173" t="str">
        <f t="shared" si="40"/>
        <v>8900/0020</v>
      </c>
      <c r="N296" s="68"/>
      <c r="P296" s="69"/>
      <c r="Q296" s="54"/>
      <c r="R296" s="30"/>
    </row>
    <row r="297" spans="1:18">
      <c r="A297" s="322"/>
      <c r="B297" s="57" t="s">
        <v>396</v>
      </c>
      <c r="C297" s="364">
        <f>TrialBalance!C297</f>
        <v>0</v>
      </c>
      <c r="D297" s="369"/>
      <c r="E297" s="363"/>
      <c r="F297" s="77">
        <f t="shared" si="41"/>
        <v>0</v>
      </c>
      <c r="G297" s="50">
        <f>SUMIF(JournalsC!D$14:D$920,TrialBalanceC!M297,JournalsC!J$14:J$920)+SUMIF(JournalsC!E$14:E$920,TrialBalanceC!M297,JournalsC!J$14:J$920)</f>
        <v>0</v>
      </c>
      <c r="H297" s="373"/>
      <c r="I297" s="376">
        <f t="shared" si="52"/>
        <v>0</v>
      </c>
      <c r="J297" s="73"/>
      <c r="K297" s="51">
        <f t="shared" si="39"/>
        <v>0</v>
      </c>
      <c r="M297" s="173" t="str">
        <f t="shared" si="40"/>
        <v>8900/0030</v>
      </c>
      <c r="N297" s="68"/>
      <c r="P297" s="69"/>
      <c r="Q297" s="54"/>
      <c r="R297" s="30"/>
    </row>
    <row r="298" spans="1:18">
      <c r="A298" s="322"/>
      <c r="B298" s="57" t="s">
        <v>397</v>
      </c>
      <c r="C298" s="326" t="s">
        <v>243</v>
      </c>
      <c r="D298" s="370"/>
      <c r="E298" s="363"/>
      <c r="F298" s="77"/>
      <c r="G298" s="50">
        <f>SUMIF(JournalsC!D$14:D$920,TrialBalanceC!M298,JournalsC!J$14:J$920)+SUMIF(JournalsC!E$14:E$920,TrialBalanceC!M298,JournalsC!J$14:J$920)</f>
        <v>0</v>
      </c>
      <c r="H298" s="373"/>
      <c r="I298" s="376">
        <f t="shared" si="52"/>
        <v>0</v>
      </c>
      <c r="J298" s="73"/>
      <c r="K298" s="51">
        <f t="shared" si="39"/>
        <v>0</v>
      </c>
      <c r="M298" s="173" t="str">
        <f t="shared" si="40"/>
        <v>8900/004Short term portion of long term loans</v>
      </c>
      <c r="N298" s="68"/>
      <c r="P298" s="69"/>
      <c r="Q298" s="54"/>
      <c r="R298" s="30"/>
    </row>
    <row r="299" spans="1:18">
      <c r="A299" s="322"/>
      <c r="B299" s="57" t="s">
        <v>398</v>
      </c>
      <c r="C299" s="326" t="s">
        <v>399</v>
      </c>
      <c r="D299" s="370"/>
      <c r="E299" s="363"/>
      <c r="F299" s="77"/>
      <c r="G299" s="50">
        <f>SUMIF(JournalsC!D$14:D$920,TrialBalanceC!M299,JournalsC!J$14:J$920)+SUMIF(JournalsC!E$14:E$920,TrialBalanceC!M299,JournalsC!J$14:J$920)</f>
        <v>0</v>
      </c>
      <c r="H299" s="373"/>
      <c r="I299" s="376">
        <f t="shared" si="52"/>
        <v>0</v>
      </c>
      <c r="J299" s="73"/>
      <c r="K299" s="51">
        <f t="shared" si="39"/>
        <v>0</v>
      </c>
      <c r="M299" s="173" t="str">
        <f t="shared" si="40"/>
        <v>9000/000CREDITORS</v>
      </c>
      <c r="N299" s="68"/>
      <c r="P299" s="69"/>
      <c r="Q299" s="54"/>
      <c r="R299" s="30"/>
    </row>
    <row r="300" spans="1:18">
      <c r="A300" s="322"/>
      <c r="B300" s="57" t="s">
        <v>400</v>
      </c>
      <c r="C300" s="324" t="s">
        <v>401</v>
      </c>
      <c r="D300" s="369"/>
      <c r="E300" s="363"/>
      <c r="F300" s="77">
        <f>K300</f>
        <v>0</v>
      </c>
      <c r="G300" s="50">
        <f>SUMIF(JournalsC!D$14:D$920,TrialBalanceC!M300,JournalsC!J$14:J$920)+SUMIF(JournalsC!E$14:E$920,TrialBalanceC!M300,JournalsC!J$14:J$920)</f>
        <v>0</v>
      </c>
      <c r="H300" s="373"/>
      <c r="I300" s="376">
        <f t="shared" si="52"/>
        <v>0</v>
      </c>
      <c r="J300" s="73"/>
      <c r="K300" s="51">
        <f t="shared" si="39"/>
        <v>0</v>
      </c>
      <c r="M300" s="173" t="str">
        <f t="shared" si="40"/>
        <v>9010/000Trade creditors</v>
      </c>
      <c r="N300" s="68"/>
      <c r="P300" s="69"/>
      <c r="Q300" s="54"/>
      <c r="R300" s="30"/>
    </row>
    <row r="301" spans="1:18">
      <c r="A301" s="322"/>
      <c r="B301" s="57" t="s">
        <v>402</v>
      </c>
      <c r="C301" s="327" t="s">
        <v>488</v>
      </c>
      <c r="D301" s="369"/>
      <c r="E301" s="363"/>
      <c r="F301" s="77">
        <f>K301</f>
        <v>0</v>
      </c>
      <c r="G301" s="50">
        <f>SUMIF(JournalsC!D$14:D$920,TrialBalanceC!M301,JournalsC!J$14:J$920)+SUMIF(JournalsC!E$14:E$920,TrialBalanceC!M301,JournalsC!J$14:J$920)</f>
        <v>0</v>
      </c>
      <c r="H301" s="373"/>
      <c r="I301" s="376">
        <f t="shared" si="52"/>
        <v>0</v>
      </c>
      <c r="J301" s="73"/>
      <c r="K301" s="51">
        <f t="shared" si="39"/>
        <v>0</v>
      </c>
      <c r="M301" s="173" t="str">
        <f t="shared" si="40"/>
        <v>9200/000Sundry suppliers</v>
      </c>
      <c r="N301" s="68"/>
      <c r="P301" s="69"/>
      <c r="Q301" s="54"/>
      <c r="R301" s="30"/>
    </row>
    <row r="302" spans="1:18">
      <c r="A302" s="322"/>
      <c r="B302" s="57" t="s">
        <v>403</v>
      </c>
      <c r="C302" s="327" t="s">
        <v>748</v>
      </c>
      <c r="D302" s="371"/>
      <c r="E302" s="363"/>
      <c r="F302" s="77">
        <f>K302</f>
        <v>0</v>
      </c>
      <c r="G302" s="50">
        <f>SUMIF(JournalsC!D$14:D$920,TrialBalanceC!M302,JournalsC!J$14:J$920)+SUMIF(JournalsC!E$14:E$920,TrialBalanceC!M302,JournalsC!J$14:J$920)</f>
        <v>0</v>
      </c>
      <c r="H302" s="373"/>
      <c r="I302" s="376">
        <f t="shared" si="52"/>
        <v>0</v>
      </c>
      <c r="J302" s="73"/>
      <c r="K302" s="51">
        <f t="shared" si="39"/>
        <v>0</v>
      </c>
      <c r="M302" s="173" t="str">
        <f t="shared" si="40"/>
        <v>9200/010Accounting fee accrual</v>
      </c>
      <c r="N302" s="68"/>
      <c r="P302" s="69"/>
      <c r="Q302" s="54"/>
      <c r="R302" s="30"/>
    </row>
    <row r="303" spans="1:18">
      <c r="A303" s="322"/>
      <c r="B303" s="57" t="s">
        <v>404</v>
      </c>
      <c r="C303" s="327" t="s">
        <v>489</v>
      </c>
      <c r="D303" s="369"/>
      <c r="E303" s="363"/>
      <c r="F303" s="77">
        <f>K303</f>
        <v>0</v>
      </c>
      <c r="G303" s="50">
        <f>SUMIF(JournalsC!D$14:D$920,TrialBalanceC!M303,JournalsC!J$14:J$920)+SUMIF(JournalsC!E$14:E$920,TrialBalanceC!M303,JournalsC!J$14:J$920)</f>
        <v>0</v>
      </c>
      <c r="H303" s="373"/>
      <c r="I303" s="376">
        <f t="shared" si="52"/>
        <v>0</v>
      </c>
      <c r="J303" s="73"/>
      <c r="K303" s="51">
        <f t="shared" si="39"/>
        <v>0</v>
      </c>
      <c r="M303" s="173" t="str">
        <f t="shared" si="40"/>
        <v>9200/020Other accruals</v>
      </c>
      <c r="N303" s="68"/>
      <c r="P303" s="69"/>
      <c r="Q303" s="54"/>
      <c r="R303" s="30"/>
    </row>
    <row r="304" spans="1:18">
      <c r="A304" s="322"/>
      <c r="B304" s="57" t="s">
        <v>405</v>
      </c>
      <c r="C304" s="327" t="s">
        <v>731</v>
      </c>
      <c r="D304" s="369"/>
      <c r="E304" s="363"/>
      <c r="F304" s="77">
        <f>K304</f>
        <v>0</v>
      </c>
      <c r="G304" s="50">
        <f>SUMIF(JournalsC!D$14:D$920,TrialBalanceC!M304,JournalsC!J$14:J$920)+SUMIF(JournalsC!E$14:E$920,TrialBalanceC!M304,JournalsC!J$14:J$920)</f>
        <v>0</v>
      </c>
      <c r="H304" s="373"/>
      <c r="I304" s="376">
        <f t="shared" si="52"/>
        <v>0</v>
      </c>
      <c r="J304" s="73"/>
      <c r="K304" s="51">
        <f t="shared" si="39"/>
        <v>0</v>
      </c>
      <c r="M304" s="173" t="str">
        <f t="shared" si="40"/>
        <v>9250/000Salary and wages control</v>
      </c>
      <c r="N304" s="68"/>
      <c r="P304" s="69"/>
      <c r="Q304" s="54"/>
      <c r="R304" s="30"/>
    </row>
    <row r="305" spans="1:18">
      <c r="A305" s="322"/>
      <c r="B305" s="57" t="s">
        <v>308</v>
      </c>
      <c r="C305" s="326" t="s">
        <v>309</v>
      </c>
      <c r="D305" s="370"/>
      <c r="E305" s="363"/>
      <c r="F305" s="77"/>
      <c r="G305" s="50">
        <f>SUMIF(JournalsC!D$14:D$920,TrialBalanceC!M305,JournalsC!J$14:J$920)+SUMIF(JournalsC!E$14:E$920,TrialBalanceC!M305,JournalsC!J$14:J$920)</f>
        <v>0</v>
      </c>
      <c r="H305" s="373"/>
      <c r="I305" s="376">
        <f t="shared" si="52"/>
        <v>0</v>
      </c>
      <c r="J305" s="73"/>
      <c r="K305" s="51">
        <f t="shared" ref="K305:K308" si="53">ROUND(SUM(A305),0)</f>
        <v>0</v>
      </c>
      <c r="M305" s="173" t="str">
        <f t="shared" ref="M305:M308" si="54">CONCATENATE(B305,C305)</f>
        <v>9500/000VALUE ADDED TAX</v>
      </c>
      <c r="N305" s="68"/>
      <c r="P305" s="69"/>
      <c r="Q305" s="54"/>
      <c r="R305" s="30"/>
    </row>
    <row r="306" spans="1:18">
      <c r="A306" s="322"/>
      <c r="B306" s="57" t="s">
        <v>310</v>
      </c>
      <c r="C306" s="324" t="s">
        <v>311</v>
      </c>
      <c r="D306" s="369"/>
      <c r="E306" s="363"/>
      <c r="F306" s="77">
        <f>K306</f>
        <v>0</v>
      </c>
      <c r="G306" s="50">
        <f>SUMIF(JournalsC!D$14:D$920,TrialBalanceC!M306,JournalsC!J$14:J$920)+SUMIF(JournalsC!E$14:E$920,TrialBalanceC!M306,JournalsC!J$14:J$920)</f>
        <v>0</v>
      </c>
      <c r="H306" s="373"/>
      <c r="I306" s="376">
        <f t="shared" si="52"/>
        <v>0</v>
      </c>
      <c r="J306" s="73"/>
      <c r="K306" s="51">
        <f t="shared" si="53"/>
        <v>0</v>
      </c>
      <c r="M306" s="173" t="str">
        <f t="shared" si="54"/>
        <v>9501/000VAT account</v>
      </c>
      <c r="N306" s="68"/>
      <c r="P306" s="69"/>
      <c r="Q306" s="54"/>
      <c r="R306" s="30"/>
    </row>
    <row r="307" spans="1:18">
      <c r="A307" s="322"/>
      <c r="B307" s="57" t="s">
        <v>312</v>
      </c>
      <c r="C307" s="327" t="s">
        <v>534</v>
      </c>
      <c r="D307" s="371"/>
      <c r="E307" s="363"/>
      <c r="F307" s="77"/>
      <c r="G307" s="50">
        <f>SUMIF(JournalsC!D$14:D$920,TrialBalanceC!M307,JournalsC!J$14:J$920)+SUMIF(JournalsC!E$14:E$920,TrialBalanceC!M307,JournalsC!J$14:J$920)</f>
        <v>0</v>
      </c>
      <c r="H307" s="373"/>
      <c r="I307" s="376">
        <f t="shared" si="52"/>
        <v>0</v>
      </c>
      <c r="J307" s="73"/>
      <c r="K307" s="51">
        <f t="shared" si="53"/>
        <v>0</v>
      </c>
      <c r="M307" s="173" t="str">
        <f t="shared" si="54"/>
        <v>9510/000--------------------------------------------------</v>
      </c>
      <c r="N307" s="68"/>
      <c r="P307" s="69"/>
      <c r="Q307" s="54"/>
      <c r="R307" s="30"/>
    </row>
    <row r="308" spans="1:18">
      <c r="A308" s="322"/>
      <c r="B308" s="57" t="s">
        <v>313</v>
      </c>
      <c r="C308" s="326" t="s">
        <v>790</v>
      </c>
      <c r="D308" s="370"/>
      <c r="E308" s="363"/>
      <c r="F308" s="77">
        <f>K308</f>
        <v>0</v>
      </c>
      <c r="G308" s="50">
        <f>SUMIF(JournalsC!D$14:D$920,TrialBalanceC!M308,JournalsC!J$14:J$920)+SUMIF(JournalsC!E$14:E$920,TrialBalanceC!M308,JournalsC!J$14:J$920)</f>
        <v>0</v>
      </c>
      <c r="H308" s="373"/>
      <c r="I308" s="376">
        <f t="shared" si="52"/>
        <v>0</v>
      </c>
      <c r="J308" s="73"/>
      <c r="K308" s="51">
        <f t="shared" si="53"/>
        <v>0</v>
      </c>
      <c r="M308" s="173" t="str">
        <f t="shared" si="54"/>
        <v>9990/000Suspense account</v>
      </c>
      <c r="N308" s="68"/>
      <c r="P308" s="69"/>
      <c r="Q308" s="54"/>
      <c r="R308" s="30"/>
    </row>
    <row r="309" spans="1:18">
      <c r="A309" s="322"/>
      <c r="B309" s="57"/>
      <c r="C309" s="57"/>
      <c r="D309" s="369"/>
      <c r="E309" s="359"/>
      <c r="F309" s="77"/>
      <c r="G309" s="50"/>
      <c r="H309" s="373"/>
      <c r="I309" s="376"/>
      <c r="J309" s="73"/>
      <c r="K309" s="51"/>
      <c r="M309" s="173"/>
      <c r="N309" s="68"/>
      <c r="P309" s="69"/>
      <c r="Q309" s="54"/>
      <c r="R309" s="30"/>
    </row>
    <row r="310" spans="1:18">
      <c r="A310" s="322"/>
      <c r="B310" s="57" t="s">
        <v>220</v>
      </c>
      <c r="C310" s="58" t="s">
        <v>220</v>
      </c>
      <c r="D310" s="350"/>
      <c r="E310" s="350"/>
      <c r="F310" s="80"/>
      <c r="G310" s="50"/>
      <c r="H310" s="373"/>
      <c r="I310" s="376"/>
      <c r="J310" s="73"/>
      <c r="K310" s="51"/>
      <c r="M310" s="173">
        <v>0</v>
      </c>
      <c r="N310" s="68"/>
      <c r="P310" s="71"/>
      <c r="Q310" s="71"/>
      <c r="R310" s="30"/>
    </row>
    <row r="311" spans="1:18" ht="13.5" thickBot="1">
      <c r="A311" s="44">
        <f>SUM(A5:A310)</f>
        <v>0</v>
      </c>
      <c r="B311" s="57" t="s">
        <v>220</v>
      </c>
      <c r="C311" s="58" t="s">
        <v>220</v>
      </c>
      <c r="D311" s="44">
        <f>SUM(D5:D310)</f>
        <v>0</v>
      </c>
      <c r="E311" s="44">
        <f>SUM(E5:E310)</f>
        <v>0</v>
      </c>
      <c r="F311" s="44">
        <f>SUM(F5:F310)</f>
        <v>0</v>
      </c>
      <c r="G311" s="44">
        <f>SUM(G5:G310)</f>
        <v>0</v>
      </c>
      <c r="H311" s="44"/>
      <c r="I311" s="44">
        <f>SUM(I5:I310)</f>
        <v>0</v>
      </c>
      <c r="J311" s="44"/>
      <c r="K311" s="44">
        <f>SUM(K5:K310)</f>
        <v>0</v>
      </c>
      <c r="M311" s="173">
        <v>0</v>
      </c>
      <c r="N311" s="72"/>
      <c r="O311" s="72"/>
      <c r="P311" s="72"/>
      <c r="Q311" s="72"/>
      <c r="R311" s="72"/>
    </row>
    <row r="312" spans="1:18" ht="13.5" thickTop="1">
      <c r="A312" s="41"/>
      <c r="B312" s="45"/>
      <c r="C312" s="48"/>
      <c r="D312" s="42"/>
      <c r="E312" s="42"/>
      <c r="F312" s="42"/>
      <c r="G312" s="42"/>
      <c r="H312" s="42"/>
      <c r="I312" s="62"/>
      <c r="J312" s="62"/>
      <c r="K312" s="41"/>
      <c r="P312" s="42"/>
      <c r="Q312" s="42"/>
    </row>
    <row r="313" spans="1:18">
      <c r="A313" s="41"/>
      <c r="B313" s="45"/>
      <c r="C313" s="48"/>
      <c r="D313" s="42"/>
      <c r="E313" s="42"/>
      <c r="F313" s="42"/>
      <c r="G313" s="42"/>
      <c r="H313" s="42"/>
      <c r="K313" s="45"/>
      <c r="P313" s="42"/>
      <c r="Q313" s="42"/>
    </row>
    <row r="314" spans="1:18">
      <c r="A314" s="41"/>
      <c r="B314" s="45"/>
      <c r="C314" s="48"/>
      <c r="D314" s="42"/>
      <c r="E314" s="42"/>
      <c r="F314" s="42"/>
      <c r="G314" s="42"/>
      <c r="H314" s="42"/>
      <c r="K314" s="45"/>
      <c r="P314" s="42"/>
      <c r="Q314" s="42"/>
    </row>
    <row r="315" spans="1:18">
      <c r="A315" s="41"/>
      <c r="B315" s="45"/>
      <c r="C315" s="48"/>
      <c r="D315" s="42"/>
      <c r="E315" s="42"/>
      <c r="F315" s="42"/>
      <c r="G315" s="42"/>
      <c r="H315" s="42"/>
      <c r="K315" s="45"/>
      <c r="P315" s="42"/>
      <c r="Q315" s="42"/>
    </row>
    <row r="316" spans="1:18">
      <c r="A316" s="41"/>
      <c r="B316" s="45"/>
      <c r="C316" s="48"/>
      <c r="D316" s="42"/>
      <c r="E316" s="42"/>
      <c r="F316" s="42"/>
      <c r="G316" s="42"/>
      <c r="H316" s="42"/>
      <c r="K316" s="45"/>
      <c r="P316" s="42"/>
      <c r="Q316" s="42"/>
    </row>
    <row r="317" spans="1:18">
      <c r="A317" s="41"/>
      <c r="B317" s="45"/>
      <c r="C317" s="48"/>
      <c r="D317" s="42"/>
      <c r="E317" s="42"/>
      <c r="F317" s="42"/>
      <c r="G317" s="42"/>
      <c r="H317" s="42"/>
      <c r="K317" s="45"/>
      <c r="P317" s="42"/>
      <c r="Q317" s="42"/>
    </row>
    <row r="318" spans="1:18">
      <c r="A318" s="41"/>
      <c r="B318" s="45"/>
      <c r="C318" s="48"/>
      <c r="D318" s="42"/>
      <c r="E318" s="42"/>
      <c r="F318" s="42"/>
      <c r="G318" s="42"/>
      <c r="H318" s="42"/>
      <c r="K318" s="45"/>
      <c r="P318" s="42"/>
      <c r="Q318" s="42"/>
    </row>
    <row r="319" spans="1:18">
      <c r="A319" s="41"/>
      <c r="B319" s="45"/>
      <c r="C319" s="48"/>
      <c r="D319" s="42"/>
      <c r="E319" s="42"/>
      <c r="F319" s="42"/>
      <c r="G319" s="42"/>
      <c r="H319" s="42"/>
      <c r="K319" s="45"/>
      <c r="P319" s="42" t="s">
        <v>101</v>
      </c>
      <c r="Q319" s="42" t="s">
        <v>101</v>
      </c>
    </row>
    <row r="320" spans="1:18">
      <c r="A320" s="41"/>
      <c r="B320" s="45"/>
      <c r="C320" s="48"/>
      <c r="D320" s="42"/>
      <c r="E320" s="42"/>
      <c r="F320" s="42"/>
      <c r="G320" s="42"/>
      <c r="H320" s="42"/>
      <c r="K320" s="45"/>
      <c r="P320" s="42" t="s">
        <v>101</v>
      </c>
      <c r="Q320" s="42" t="s">
        <v>101</v>
      </c>
    </row>
    <row r="321" spans="1:17">
      <c r="A321" s="41"/>
      <c r="B321" s="45"/>
      <c r="C321" s="48"/>
      <c r="D321" s="42"/>
      <c r="E321" s="42"/>
      <c r="F321" s="42"/>
      <c r="G321" s="42"/>
      <c r="H321" s="42"/>
      <c r="K321" s="45"/>
      <c r="P321" s="42" t="s">
        <v>101</v>
      </c>
      <c r="Q321" s="42" t="s">
        <v>101</v>
      </c>
    </row>
    <row r="322" spans="1:17">
      <c r="A322" s="41"/>
      <c r="B322" s="45"/>
      <c r="C322" s="48"/>
      <c r="D322" s="42"/>
      <c r="E322" s="42"/>
      <c r="F322" s="42"/>
      <c r="G322" s="42"/>
      <c r="H322" s="42"/>
      <c r="K322" s="45"/>
      <c r="P322" s="42" t="s">
        <v>101</v>
      </c>
      <c r="Q322" s="42" t="s">
        <v>101</v>
      </c>
    </row>
    <row r="323" spans="1:17">
      <c r="A323" s="41"/>
      <c r="B323" s="45"/>
      <c r="C323" s="48"/>
      <c r="D323" s="42"/>
      <c r="E323" s="42"/>
      <c r="F323" s="42"/>
      <c r="G323" s="42"/>
      <c r="H323" s="42"/>
      <c r="K323" s="45"/>
      <c r="P323" s="42" t="s">
        <v>101</v>
      </c>
      <c r="Q323" s="42" t="s">
        <v>101</v>
      </c>
    </row>
    <row r="324" spans="1:17">
      <c r="A324" s="41"/>
      <c r="B324" s="45"/>
      <c r="C324" s="48"/>
      <c r="D324" s="42"/>
      <c r="E324" s="42"/>
      <c r="F324" s="42"/>
      <c r="G324" s="42"/>
      <c r="H324" s="42"/>
      <c r="K324" s="45"/>
      <c r="P324" s="42"/>
      <c r="Q324" s="42"/>
    </row>
    <row r="325" spans="1:17">
      <c r="A325" s="41"/>
      <c r="B325" s="45"/>
      <c r="C325" s="48"/>
      <c r="D325" s="42"/>
      <c r="E325" s="42"/>
      <c r="F325" s="42"/>
      <c r="G325" s="42"/>
      <c r="H325" s="42"/>
      <c r="K325" s="45"/>
      <c r="P325" s="42"/>
      <c r="Q325" s="42"/>
    </row>
    <row r="326" spans="1:17">
      <c r="A326" s="41"/>
      <c r="B326" s="45"/>
      <c r="C326" s="48"/>
      <c r="D326" s="42"/>
      <c r="E326" s="42"/>
      <c r="F326" s="42"/>
      <c r="G326" s="42"/>
      <c r="H326" s="42"/>
      <c r="K326" s="45"/>
      <c r="P326" s="42"/>
      <c r="Q326" s="42"/>
    </row>
    <row r="327" spans="1:17">
      <c r="A327" s="41"/>
      <c r="B327" s="45"/>
      <c r="C327" s="48"/>
      <c r="D327" s="42"/>
      <c r="E327" s="42"/>
      <c r="F327" s="42"/>
      <c r="G327" s="42"/>
      <c r="H327" s="42"/>
      <c r="K327" s="45"/>
      <c r="P327" s="42"/>
      <c r="Q327" s="42"/>
    </row>
    <row r="328" spans="1:17">
      <c r="A328" s="41"/>
      <c r="B328" s="45"/>
      <c r="C328" s="48"/>
      <c r="D328" s="42"/>
      <c r="E328" s="42"/>
      <c r="F328" s="42"/>
      <c r="G328" s="42"/>
      <c r="H328" s="42"/>
      <c r="K328" s="45"/>
      <c r="P328" s="42"/>
      <c r="Q328" s="42"/>
    </row>
    <row r="329" spans="1:17">
      <c r="A329" s="41"/>
      <c r="B329" s="45"/>
      <c r="C329" s="48"/>
      <c r="D329" s="42"/>
      <c r="E329" s="42"/>
      <c r="F329" s="42"/>
      <c r="G329" s="42"/>
      <c r="H329" s="42"/>
      <c r="K329" s="45"/>
      <c r="P329" s="42"/>
      <c r="Q329" s="42"/>
    </row>
    <row r="330" spans="1:17">
      <c r="A330" s="41"/>
      <c r="B330" s="45"/>
      <c r="C330" s="48"/>
      <c r="D330" s="42"/>
      <c r="E330" s="42"/>
      <c r="F330" s="42"/>
      <c r="G330" s="42"/>
      <c r="H330" s="42"/>
      <c r="K330" s="45"/>
      <c r="P330" s="42"/>
      <c r="Q330" s="42"/>
    </row>
    <row r="331" spans="1:17">
      <c r="A331" s="41"/>
      <c r="B331" s="45"/>
      <c r="C331" s="48"/>
      <c r="D331" s="42"/>
      <c r="E331" s="42"/>
      <c r="F331" s="42"/>
      <c r="G331" s="42"/>
      <c r="H331" s="42"/>
      <c r="K331" s="45"/>
      <c r="P331" s="42"/>
      <c r="Q331" s="42"/>
    </row>
    <row r="332" spans="1:17">
      <c r="A332" s="41"/>
      <c r="B332" s="45"/>
      <c r="C332" s="48"/>
      <c r="D332" s="42"/>
      <c r="E332" s="42"/>
      <c r="F332" s="42"/>
      <c r="G332" s="42"/>
      <c r="H332" s="42"/>
      <c r="K332" s="45"/>
      <c r="P332" s="42"/>
      <c r="Q332" s="42"/>
    </row>
    <row r="333" spans="1:17">
      <c r="A333" s="41"/>
      <c r="B333" s="45"/>
      <c r="C333" s="48"/>
      <c r="D333" s="42"/>
      <c r="E333" s="42"/>
      <c r="F333" s="42"/>
      <c r="G333" s="42"/>
      <c r="H333" s="42"/>
      <c r="K333" s="45"/>
      <c r="P333" s="42"/>
      <c r="Q333" s="42"/>
    </row>
    <row r="334" spans="1:17">
      <c r="A334" s="41"/>
      <c r="B334" s="45"/>
      <c r="C334" s="48"/>
      <c r="D334" s="42"/>
      <c r="E334" s="42"/>
      <c r="F334" s="42"/>
      <c r="G334" s="42"/>
      <c r="H334" s="42"/>
      <c r="K334" s="45"/>
      <c r="P334" s="42"/>
      <c r="Q334" s="42"/>
    </row>
    <row r="335" spans="1:17">
      <c r="A335" s="41"/>
      <c r="B335" s="45"/>
      <c r="C335" s="48"/>
      <c r="D335" s="42"/>
      <c r="E335" s="42"/>
      <c r="F335" s="42"/>
      <c r="G335" s="42"/>
      <c r="H335" s="42"/>
      <c r="K335" s="45"/>
      <c r="P335" s="42"/>
      <c r="Q335" s="42"/>
    </row>
    <row r="336" spans="1:17">
      <c r="A336" s="41"/>
      <c r="B336" s="45"/>
      <c r="C336" s="48"/>
      <c r="D336" s="42"/>
      <c r="E336" s="42"/>
      <c r="F336" s="42"/>
      <c r="G336" s="42"/>
      <c r="H336" s="42"/>
      <c r="K336" s="45"/>
      <c r="P336" s="42"/>
      <c r="Q336" s="42"/>
    </row>
    <row r="337" spans="1:17">
      <c r="A337" s="41"/>
      <c r="B337" s="45"/>
      <c r="C337" s="48"/>
      <c r="D337" s="42"/>
      <c r="E337" s="42"/>
      <c r="F337" s="42"/>
      <c r="G337" s="42"/>
      <c r="H337" s="42"/>
      <c r="K337" s="45"/>
      <c r="P337" s="42"/>
      <c r="Q337" s="42"/>
    </row>
    <row r="338" spans="1:17">
      <c r="A338" s="41"/>
      <c r="B338" s="45"/>
      <c r="C338" s="48"/>
      <c r="G338" s="42"/>
      <c r="H338" s="42"/>
      <c r="K338" s="45"/>
      <c r="P338" s="42"/>
      <c r="Q338" s="42"/>
    </row>
    <row r="339" spans="1:17">
      <c r="P339" s="16"/>
      <c r="Q339" s="16"/>
    </row>
  </sheetData>
  <sheetProtection algorithmName="SHA-512" hashValue="4dyOHxXWYYh4kAGRccKYWBePdWMgfxyxBDV9YEPP17+9+E6ql6LT47DlVitFWqWnjPXh/64EAyn7rlYveV67Rw==" saltValue="nt51QVkz686pAKsu8wUmtw==" spinCount="100000" sheet="1" objects="1" scenarios="1" formatColumns="0" selectLockedCells="1"/>
  <mergeCells count="1">
    <mergeCell ref="D2:E2"/>
  </mergeCells>
  <hyperlinks>
    <hyperlink ref="B17" location="bank2!A1" display="2000/010" xr:uid="{9824FCB6-6D36-4514-B9E8-840810C17BC8}"/>
    <hyperlink ref="B18" location="bank2!A1" display="2000/011" xr:uid="{C5A27E2E-3B1A-4C3A-97BE-1F44F5CA0A56}"/>
    <hyperlink ref="C1" location="TrialBalance!A1" display="TrialBalance!A1" xr:uid="{1D4970A9-5888-44EC-989C-7667F24FF0C9}"/>
    <hyperlink ref="B5" location="bank2!A1" display="1000/001" xr:uid="{8016F824-81F5-4986-9986-DC311ACFC0C6}"/>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F91E-A868-4580-BDF5-29498DF02DC9}">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c r="H1" s="39"/>
      <c r="I1" s="39"/>
    </row>
    <row r="2" spans="1:13">
      <c r="C2" s="3" t="str">
        <f>Criteria!E9</f>
        <v>ABC PARTNERSHIP</v>
      </c>
    </row>
    <row r="3" spans="1:13">
      <c r="H3" s="75" t="s">
        <v>87</v>
      </c>
      <c r="I3" s="75"/>
    </row>
    <row r="4" spans="1:13">
      <c r="C4" s="3" t="s">
        <v>86</v>
      </c>
      <c r="D4" s="39" t="str">
        <f>Criteria!E18</f>
        <v>28 FEBRUARY 2026</v>
      </c>
    </row>
    <row r="5" spans="1:13">
      <c r="H5" s="75" t="s">
        <v>88</v>
      </c>
      <c r="I5" s="75"/>
    </row>
    <row r="6" spans="1:13">
      <c r="C6" s="3" t="s">
        <v>156</v>
      </c>
      <c r="H6" s="39"/>
      <c r="I6" s="39"/>
    </row>
    <row r="7" spans="1:13">
      <c r="C7" s="7"/>
      <c r="D7" s="7"/>
      <c r="E7" s="7"/>
      <c r="F7" s="76"/>
      <c r="G7" s="76"/>
      <c r="H7" s="76"/>
      <c r="I7" s="76"/>
    </row>
    <row r="8" spans="1:13">
      <c r="D8" s="9" t="str">
        <f>IF(F8=0," ","OUT OF BALANCE")</f>
        <v xml:space="preserve"> </v>
      </c>
      <c r="E8" s="9"/>
      <c r="F8" s="4">
        <f>ROUND(F484-G484+H484-I484,2)</f>
        <v>0</v>
      </c>
    </row>
    <row r="9" spans="1:13">
      <c r="D9" s="9" t="s">
        <v>268</v>
      </c>
      <c r="E9" s="9"/>
      <c r="F9" s="4">
        <f>F486</f>
        <v>0</v>
      </c>
    </row>
    <row r="10" spans="1:13">
      <c r="D10" s="9"/>
      <c r="E10" s="9"/>
    </row>
    <row r="11" spans="1:13">
      <c r="A11" s="38" t="s">
        <v>251</v>
      </c>
      <c r="F11" s="559"/>
      <c r="G11" s="559"/>
      <c r="H11" s="559"/>
      <c r="I11" s="559"/>
    </row>
    <row r="12" spans="1:13">
      <c r="A12" s="38" t="s">
        <v>579</v>
      </c>
      <c r="F12" s="559" t="s">
        <v>316</v>
      </c>
      <c r="G12" s="559"/>
      <c r="H12" s="559" t="s">
        <v>99</v>
      </c>
      <c r="I12" s="559"/>
    </row>
    <row r="13" spans="1:13">
      <c r="A13" s="38" t="s">
        <v>252</v>
      </c>
      <c r="B13" s="31" t="s">
        <v>627</v>
      </c>
      <c r="C13" s="31" t="s">
        <v>218</v>
      </c>
      <c r="D13" s="31" t="s">
        <v>237</v>
      </c>
      <c r="E13" s="31" t="s">
        <v>383</v>
      </c>
      <c r="F13" s="23" t="s">
        <v>221</v>
      </c>
      <c r="G13" s="23" t="s">
        <v>222</v>
      </c>
      <c r="H13" s="23" t="s">
        <v>221</v>
      </c>
      <c r="I13" s="23" t="s">
        <v>222</v>
      </c>
    </row>
    <row r="14" spans="1:13">
      <c r="A14" s="38"/>
    </row>
    <row r="15" spans="1:13">
      <c r="A15" s="38" t="str">
        <f t="shared" ref="A15:A78" si="0">IF(COUNTIF(K15:M15,"ERROR")&gt;0,"ERROR"," ")</f>
        <v xml:space="preserve"> </v>
      </c>
      <c r="B15" s="5">
        <v>1</v>
      </c>
      <c r="D15" s="37"/>
      <c r="E15" s="37"/>
      <c r="J15" s="17">
        <f>F15-G15+H15-I15</f>
        <v>0</v>
      </c>
      <c r="K15" s="2" t="str">
        <f>IF(COUNTA(D15:E15)=2,"ERROR"," ")</f>
        <v xml:space="preserve"> </v>
      </c>
      <c r="L15" s="2" t="str">
        <f t="shared" ref="L15:L78" si="1">IF(D15=0," ",IF(COUNTIF(ProfitLoss4,D15)&gt;0," ","ERROR"))</f>
        <v xml:space="preserve"> </v>
      </c>
      <c r="M15" s="2" t="str">
        <f t="shared" ref="M15:M78" si="2">IF(E15=0," ",IF(COUNTIF(BalanceSheet4,E15)&gt;0," ","ERROR"))</f>
        <v xml:space="preserve"> </v>
      </c>
    </row>
    <row r="16" spans="1:13">
      <c r="A16" s="38" t="str">
        <f t="shared" si="0"/>
        <v xml:space="preserve"> </v>
      </c>
      <c r="B16" s="26"/>
      <c r="D16" s="37"/>
      <c r="E16" s="37"/>
      <c r="J16" s="17">
        <f t="shared" ref="J16:J79" si="3">F16-G16+H16-I16</f>
        <v>0</v>
      </c>
      <c r="K16" s="2" t="str">
        <f t="shared" ref="K16:K79" si="4">IF(COUNTA(D16:E16)=2,"ERROR"," ")</f>
        <v xml:space="preserve"> </v>
      </c>
      <c r="L16" s="2" t="str">
        <f t="shared" si="1"/>
        <v xml:space="preserve"> </v>
      </c>
      <c r="M16" s="2" t="str">
        <f t="shared" si="2"/>
        <v xml:space="preserve"> </v>
      </c>
    </row>
    <row r="17" spans="1:13">
      <c r="A17" s="38" t="str">
        <f t="shared" si="0"/>
        <v xml:space="preserve"> </v>
      </c>
      <c r="D17" s="37"/>
      <c r="E17" s="37"/>
      <c r="J17" s="17">
        <f t="shared" si="3"/>
        <v>0</v>
      </c>
      <c r="K17" s="2" t="str">
        <f t="shared" si="4"/>
        <v xml:space="preserve"> </v>
      </c>
      <c r="L17" s="2" t="str">
        <f t="shared" si="1"/>
        <v xml:space="preserve"> </v>
      </c>
      <c r="M17" s="2" t="str">
        <f t="shared" si="2"/>
        <v xml:space="preserve"> </v>
      </c>
    </row>
    <row r="18" spans="1:13">
      <c r="A18" s="38" t="str">
        <f t="shared" si="0"/>
        <v xml:space="preserve"> </v>
      </c>
      <c r="D18" s="37"/>
      <c r="E18" s="37"/>
      <c r="J18" s="17">
        <f t="shared" si="3"/>
        <v>0</v>
      </c>
      <c r="K18" s="2" t="str">
        <f t="shared" si="4"/>
        <v xml:space="preserve"> </v>
      </c>
      <c r="L18" s="2" t="str">
        <f t="shared" si="1"/>
        <v xml:space="preserve"> </v>
      </c>
      <c r="M18" s="2" t="str">
        <f t="shared" si="2"/>
        <v xml:space="preserve"> </v>
      </c>
    </row>
    <row r="19" spans="1:13">
      <c r="A19" s="38" t="str">
        <f t="shared" si="0"/>
        <v xml:space="preserve"> </v>
      </c>
      <c r="D19" s="37"/>
      <c r="E19" s="37"/>
      <c r="J19" s="17">
        <f t="shared" si="3"/>
        <v>0</v>
      </c>
      <c r="K19" s="2" t="str">
        <f t="shared" si="4"/>
        <v xml:space="preserve"> </v>
      </c>
      <c r="L19" s="2" t="str">
        <f t="shared" si="1"/>
        <v xml:space="preserve"> </v>
      </c>
      <c r="M19" s="2" t="str">
        <f t="shared" si="2"/>
        <v xml:space="preserve"> </v>
      </c>
    </row>
    <row r="20" spans="1:13">
      <c r="A20" s="38" t="str">
        <f t="shared" si="0"/>
        <v xml:space="preserve"> </v>
      </c>
      <c r="D20" s="37"/>
      <c r="E20" s="37"/>
      <c r="J20" s="17">
        <f t="shared" si="3"/>
        <v>0</v>
      </c>
      <c r="K20" s="2" t="str">
        <f t="shared" si="4"/>
        <v xml:space="preserve"> </v>
      </c>
      <c r="L20" s="2" t="str">
        <f t="shared" si="1"/>
        <v xml:space="preserve"> </v>
      </c>
      <c r="M20" s="2" t="str">
        <f t="shared" si="2"/>
        <v xml:space="preserve"> </v>
      </c>
    </row>
    <row r="21" spans="1:13">
      <c r="A21" s="38" t="str">
        <f t="shared" si="0"/>
        <v xml:space="preserve"> </v>
      </c>
      <c r="D21" s="37"/>
      <c r="E21" s="37"/>
      <c r="J21" s="17">
        <f t="shared" si="3"/>
        <v>0</v>
      </c>
      <c r="K21" s="2" t="str">
        <f t="shared" si="4"/>
        <v xml:space="preserve"> </v>
      </c>
      <c r="L21" s="2" t="str">
        <f t="shared" si="1"/>
        <v xml:space="preserve"> </v>
      </c>
      <c r="M21" s="2" t="str">
        <f t="shared" si="2"/>
        <v xml:space="preserve"> </v>
      </c>
    </row>
    <row r="22" spans="1:13">
      <c r="A22" s="38" t="str">
        <f t="shared" si="0"/>
        <v xml:space="preserve"> </v>
      </c>
      <c r="D22" s="37"/>
      <c r="E22" s="37"/>
      <c r="J22" s="17">
        <f t="shared" si="3"/>
        <v>0</v>
      </c>
      <c r="K22" s="2" t="str">
        <f t="shared" si="4"/>
        <v xml:space="preserve"> </v>
      </c>
      <c r="L22" s="2" t="str">
        <f t="shared" si="1"/>
        <v xml:space="preserve"> </v>
      </c>
      <c r="M22" s="2" t="str">
        <f t="shared" si="2"/>
        <v xml:space="preserve"> </v>
      </c>
    </row>
    <row r="23" spans="1:13">
      <c r="A23" s="38" t="str">
        <f t="shared" si="0"/>
        <v xml:space="preserve"> </v>
      </c>
      <c r="D23" s="37"/>
      <c r="E23" s="37"/>
      <c r="J23" s="17">
        <f t="shared" si="3"/>
        <v>0</v>
      </c>
      <c r="K23" s="2" t="str">
        <f t="shared" si="4"/>
        <v xml:space="preserve"> </v>
      </c>
      <c r="L23" s="2" t="str">
        <f t="shared" si="1"/>
        <v xml:space="preserve"> </v>
      </c>
      <c r="M23" s="2" t="str">
        <f t="shared" si="2"/>
        <v xml:space="preserve"> </v>
      </c>
    </row>
    <row r="24" spans="1:13">
      <c r="A24" s="38" t="str">
        <f t="shared" si="0"/>
        <v xml:space="preserve"> </v>
      </c>
      <c r="D24" s="37"/>
      <c r="E24" s="37"/>
      <c r="J24" s="17">
        <f t="shared" si="3"/>
        <v>0</v>
      </c>
      <c r="K24" s="2" t="str">
        <f t="shared" si="4"/>
        <v xml:space="preserve"> </v>
      </c>
      <c r="L24" s="2" t="str">
        <f t="shared" si="1"/>
        <v xml:space="preserve"> </v>
      </c>
      <c r="M24" s="2" t="str">
        <f t="shared" si="2"/>
        <v xml:space="preserve"> </v>
      </c>
    </row>
    <row r="25" spans="1:13">
      <c r="A25" s="38" t="str">
        <f t="shared" si="0"/>
        <v xml:space="preserve"> </v>
      </c>
      <c r="C25" s="55"/>
      <c r="D25" s="37"/>
      <c r="E25" s="37"/>
      <c r="J25" s="17">
        <f t="shared" si="3"/>
        <v>0</v>
      </c>
      <c r="K25" s="2" t="str">
        <f t="shared" si="4"/>
        <v xml:space="preserve"> </v>
      </c>
      <c r="L25" s="2" t="str">
        <f t="shared" si="1"/>
        <v xml:space="preserve"> </v>
      </c>
      <c r="M25" s="2" t="str">
        <f t="shared" si="2"/>
        <v xml:space="preserve"> </v>
      </c>
    </row>
    <row r="26" spans="1:13">
      <c r="A26" s="38" t="str">
        <f t="shared" si="0"/>
        <v xml:space="preserve"> </v>
      </c>
      <c r="D26" s="37"/>
      <c r="E26" s="37"/>
      <c r="J26" s="17">
        <f t="shared" si="3"/>
        <v>0</v>
      </c>
      <c r="K26" s="2" t="str">
        <f t="shared" si="4"/>
        <v xml:space="preserve"> </v>
      </c>
      <c r="L26" s="2" t="str">
        <f t="shared" si="1"/>
        <v xml:space="preserve"> </v>
      </c>
      <c r="M26" s="2" t="str">
        <f t="shared" si="2"/>
        <v xml:space="preserve"> </v>
      </c>
    </row>
    <row r="27" spans="1:13">
      <c r="A27" s="38" t="str">
        <f t="shared" si="0"/>
        <v xml:space="preserve"> </v>
      </c>
      <c r="D27" s="37"/>
      <c r="E27" s="37"/>
      <c r="J27" s="17">
        <f t="shared" si="3"/>
        <v>0</v>
      </c>
      <c r="K27" s="2" t="str">
        <f t="shared" si="4"/>
        <v xml:space="preserve"> </v>
      </c>
      <c r="L27" s="2" t="str">
        <f t="shared" si="1"/>
        <v xml:space="preserve"> </v>
      </c>
      <c r="M27" s="2" t="str">
        <f t="shared" si="2"/>
        <v xml:space="preserve"> </v>
      </c>
    </row>
    <row r="28" spans="1:13">
      <c r="A28" s="38" t="str">
        <f t="shared" si="0"/>
        <v xml:space="preserve"> </v>
      </c>
      <c r="D28" s="37"/>
      <c r="E28" s="37"/>
      <c r="J28" s="17">
        <f t="shared" si="3"/>
        <v>0</v>
      </c>
      <c r="K28" s="2" t="str">
        <f t="shared" si="4"/>
        <v xml:space="preserve"> </v>
      </c>
      <c r="L28" s="2" t="str">
        <f t="shared" si="1"/>
        <v xml:space="preserve"> </v>
      </c>
      <c r="M28" s="2" t="str">
        <f t="shared" si="2"/>
        <v xml:space="preserve"> </v>
      </c>
    </row>
    <row r="29" spans="1:13">
      <c r="A29" s="38" t="str">
        <f t="shared" si="0"/>
        <v xml:space="preserve"> </v>
      </c>
      <c r="D29" s="37"/>
      <c r="E29" s="37"/>
      <c r="J29" s="17">
        <f t="shared" si="3"/>
        <v>0</v>
      </c>
      <c r="K29" s="2" t="str">
        <f t="shared" si="4"/>
        <v xml:space="preserve"> </v>
      </c>
      <c r="L29" s="2" t="str">
        <f t="shared" si="1"/>
        <v xml:space="preserve"> </v>
      </c>
      <c r="M29" s="2" t="str">
        <f t="shared" si="2"/>
        <v xml:space="preserve"> </v>
      </c>
    </row>
    <row r="30" spans="1:13">
      <c r="A30" s="38" t="str">
        <f t="shared" si="0"/>
        <v xml:space="preserve"> </v>
      </c>
      <c r="D30" s="37"/>
      <c r="E30" s="37"/>
      <c r="J30" s="17">
        <f t="shared" si="3"/>
        <v>0</v>
      </c>
      <c r="K30" s="2" t="str">
        <f t="shared" si="4"/>
        <v xml:space="preserve"> </v>
      </c>
      <c r="L30" s="2" t="str">
        <f t="shared" si="1"/>
        <v xml:space="preserve"> </v>
      </c>
      <c r="M30" s="2" t="str">
        <f t="shared" si="2"/>
        <v xml:space="preserve"> </v>
      </c>
    </row>
    <row r="31" spans="1:13">
      <c r="A31" s="38" t="str">
        <f t="shared" si="0"/>
        <v xml:space="preserve"> </v>
      </c>
      <c r="D31" s="37"/>
      <c r="E31" s="37"/>
      <c r="J31" s="17">
        <f t="shared" si="3"/>
        <v>0</v>
      </c>
      <c r="K31" s="2" t="str">
        <f t="shared" si="4"/>
        <v xml:space="preserve"> </v>
      </c>
      <c r="L31" s="2" t="str">
        <f t="shared" si="1"/>
        <v xml:space="preserve"> </v>
      </c>
      <c r="M31" s="2" t="str">
        <f t="shared" si="2"/>
        <v xml:space="preserve"> </v>
      </c>
    </row>
    <row r="32" spans="1:13">
      <c r="A32" s="38" t="str">
        <f t="shared" si="0"/>
        <v xml:space="preserve"> </v>
      </c>
      <c r="D32" s="37"/>
      <c r="E32" s="37"/>
      <c r="J32" s="17">
        <f t="shared" si="3"/>
        <v>0</v>
      </c>
      <c r="K32" s="2" t="str">
        <f t="shared" si="4"/>
        <v xml:space="preserve"> </v>
      </c>
      <c r="L32" s="2" t="str">
        <f t="shared" si="1"/>
        <v xml:space="preserve"> </v>
      </c>
      <c r="M32" s="2" t="str">
        <f t="shared" si="2"/>
        <v xml:space="preserve"> </v>
      </c>
    </row>
    <row r="33" spans="1:13">
      <c r="A33" s="38" t="str">
        <f t="shared" si="0"/>
        <v xml:space="preserve"> </v>
      </c>
      <c r="D33" s="37"/>
      <c r="E33" s="37"/>
      <c r="J33" s="17">
        <f t="shared" si="3"/>
        <v>0</v>
      </c>
      <c r="K33" s="2" t="str">
        <f t="shared" si="4"/>
        <v xml:space="preserve"> </v>
      </c>
      <c r="L33" s="2" t="str">
        <f t="shared" si="1"/>
        <v xml:space="preserve"> </v>
      </c>
      <c r="M33" s="2" t="str">
        <f t="shared" si="2"/>
        <v xml:space="preserve"> </v>
      </c>
    </row>
    <row r="34" spans="1:13">
      <c r="A34" s="38" t="str">
        <f t="shared" si="0"/>
        <v xml:space="preserve"> </v>
      </c>
      <c r="D34" s="37"/>
      <c r="E34" s="37"/>
      <c r="J34" s="17">
        <f t="shared" si="3"/>
        <v>0</v>
      </c>
      <c r="K34" s="2" t="str">
        <f t="shared" si="4"/>
        <v xml:space="preserve"> </v>
      </c>
      <c r="L34" s="2" t="str">
        <f t="shared" si="1"/>
        <v xml:space="preserve"> </v>
      </c>
      <c r="M34" s="2" t="str">
        <f t="shared" si="2"/>
        <v xml:space="preserve"> </v>
      </c>
    </row>
    <row r="35" spans="1:13">
      <c r="A35" s="38" t="str">
        <f t="shared" si="0"/>
        <v xml:space="preserve"> </v>
      </c>
      <c r="D35" s="37"/>
      <c r="E35" s="37"/>
      <c r="J35" s="17">
        <f t="shared" si="3"/>
        <v>0</v>
      </c>
      <c r="K35" s="2" t="str">
        <f t="shared" si="4"/>
        <v xml:space="preserve"> </v>
      </c>
      <c r="L35" s="2" t="str">
        <f t="shared" si="1"/>
        <v xml:space="preserve"> </v>
      </c>
      <c r="M35" s="2" t="str">
        <f t="shared" si="2"/>
        <v xml:space="preserve"> </v>
      </c>
    </row>
    <row r="36" spans="1:13">
      <c r="A36" s="38" t="str">
        <f t="shared" si="0"/>
        <v xml:space="preserve"> </v>
      </c>
      <c r="D36" s="37"/>
      <c r="E36" s="37"/>
      <c r="J36" s="17">
        <f t="shared" si="3"/>
        <v>0</v>
      </c>
      <c r="K36" s="2" t="str">
        <f t="shared" si="4"/>
        <v xml:space="preserve"> </v>
      </c>
      <c r="L36" s="2" t="str">
        <f t="shared" si="1"/>
        <v xml:space="preserve"> </v>
      </c>
      <c r="M36" s="2" t="str">
        <f t="shared" si="2"/>
        <v xml:space="preserve"> </v>
      </c>
    </row>
    <row r="37" spans="1:13">
      <c r="A37" s="38" t="str">
        <f t="shared" si="0"/>
        <v xml:space="preserve"> </v>
      </c>
      <c r="D37" s="37"/>
      <c r="E37" s="37"/>
      <c r="J37" s="17">
        <f t="shared" si="3"/>
        <v>0</v>
      </c>
      <c r="K37" s="2" t="str">
        <f t="shared" si="4"/>
        <v xml:space="preserve"> </v>
      </c>
      <c r="L37" s="2" t="str">
        <f t="shared" si="1"/>
        <v xml:space="preserve"> </v>
      </c>
      <c r="M37" s="2" t="str">
        <f t="shared" si="2"/>
        <v xml:space="preserve"> </v>
      </c>
    </row>
    <row r="38" spans="1:13">
      <c r="A38" s="38" t="str">
        <f t="shared" si="0"/>
        <v xml:space="preserve"> </v>
      </c>
      <c r="D38" s="37"/>
      <c r="E38" s="37"/>
      <c r="J38" s="17">
        <f t="shared" si="3"/>
        <v>0</v>
      </c>
      <c r="K38" s="2" t="str">
        <f t="shared" si="4"/>
        <v xml:space="preserve"> </v>
      </c>
      <c r="L38" s="2" t="str">
        <f t="shared" si="1"/>
        <v xml:space="preserve"> </v>
      </c>
      <c r="M38" s="2" t="str">
        <f t="shared" si="2"/>
        <v xml:space="preserve"> </v>
      </c>
    </row>
    <row r="39" spans="1:13">
      <c r="A39" s="38" t="str">
        <f t="shared" si="0"/>
        <v xml:space="preserve"> </v>
      </c>
      <c r="D39" s="37"/>
      <c r="E39" s="37"/>
      <c r="J39" s="17">
        <f t="shared" si="3"/>
        <v>0</v>
      </c>
      <c r="K39" s="2" t="str">
        <f t="shared" si="4"/>
        <v xml:space="preserve"> </v>
      </c>
      <c r="L39" s="2" t="str">
        <f t="shared" si="1"/>
        <v xml:space="preserve"> </v>
      </c>
      <c r="M39" s="2" t="str">
        <f t="shared" si="2"/>
        <v xml:space="preserve"> </v>
      </c>
    </row>
    <row r="40" spans="1:13">
      <c r="A40" s="38" t="str">
        <f t="shared" si="0"/>
        <v xml:space="preserve"> </v>
      </c>
      <c r="D40" s="37"/>
      <c r="E40" s="37"/>
      <c r="J40" s="17">
        <f t="shared" si="3"/>
        <v>0</v>
      </c>
      <c r="K40" s="2" t="str">
        <f t="shared" si="4"/>
        <v xml:space="preserve"> </v>
      </c>
      <c r="L40" s="2" t="str">
        <f t="shared" si="1"/>
        <v xml:space="preserve"> </v>
      </c>
      <c r="M40" s="2" t="str">
        <f t="shared" si="2"/>
        <v xml:space="preserve"> </v>
      </c>
    </row>
    <row r="41" spans="1:13">
      <c r="A41" s="38" t="str">
        <f t="shared" si="0"/>
        <v xml:space="preserve"> </v>
      </c>
      <c r="D41" s="37"/>
      <c r="E41" s="37"/>
      <c r="J41" s="17">
        <f t="shared" si="3"/>
        <v>0</v>
      </c>
      <c r="K41" s="2" t="str">
        <f t="shared" si="4"/>
        <v xml:space="preserve"> </v>
      </c>
      <c r="L41" s="2" t="str">
        <f t="shared" si="1"/>
        <v xml:space="preserve"> </v>
      </c>
      <c r="M41" s="2" t="str">
        <f t="shared" si="2"/>
        <v xml:space="preserve"> </v>
      </c>
    </row>
    <row r="42" spans="1:13">
      <c r="A42" s="38" t="str">
        <f t="shared" si="0"/>
        <v xml:space="preserve"> </v>
      </c>
      <c r="D42" s="37"/>
      <c r="E42" s="37"/>
      <c r="J42" s="17">
        <f t="shared" si="3"/>
        <v>0</v>
      </c>
      <c r="K42" s="2" t="str">
        <f t="shared" si="4"/>
        <v xml:space="preserve"> </v>
      </c>
      <c r="L42" s="2" t="str">
        <f t="shared" si="1"/>
        <v xml:space="preserve"> </v>
      </c>
      <c r="M42" s="2" t="str">
        <f t="shared" si="2"/>
        <v xml:space="preserve"> </v>
      </c>
    </row>
    <row r="43" spans="1:13">
      <c r="A43" s="38" t="str">
        <f t="shared" si="0"/>
        <v xml:space="preserve"> </v>
      </c>
      <c r="D43" s="37"/>
      <c r="E43" s="37"/>
      <c r="J43" s="17">
        <f t="shared" si="3"/>
        <v>0</v>
      </c>
      <c r="K43" s="2" t="str">
        <f t="shared" si="4"/>
        <v xml:space="preserve"> </v>
      </c>
      <c r="L43" s="2" t="str">
        <f t="shared" si="1"/>
        <v xml:space="preserve"> </v>
      </c>
      <c r="M43" s="2" t="str">
        <f t="shared" si="2"/>
        <v xml:space="preserve"> </v>
      </c>
    </row>
    <row r="44" spans="1:13">
      <c r="A44" s="38" t="str">
        <f t="shared" si="0"/>
        <v xml:space="preserve"> </v>
      </c>
      <c r="D44" s="37"/>
      <c r="E44" s="37"/>
      <c r="J44" s="17">
        <f t="shared" si="3"/>
        <v>0</v>
      </c>
      <c r="K44" s="2" t="str">
        <f t="shared" si="4"/>
        <v xml:space="preserve"> </v>
      </c>
      <c r="L44" s="2" t="str">
        <f t="shared" si="1"/>
        <v xml:space="preserve"> </v>
      </c>
      <c r="M44" s="2" t="str">
        <f t="shared" si="2"/>
        <v xml:space="preserve"> </v>
      </c>
    </row>
    <row r="45" spans="1:13">
      <c r="A45" s="38" t="str">
        <f t="shared" si="0"/>
        <v xml:space="preserve"> </v>
      </c>
      <c r="D45" s="37"/>
      <c r="E45" s="37"/>
      <c r="J45" s="17">
        <f t="shared" si="3"/>
        <v>0</v>
      </c>
      <c r="K45" s="2" t="str">
        <f t="shared" si="4"/>
        <v xml:space="preserve"> </v>
      </c>
      <c r="L45" s="2" t="str">
        <f t="shared" si="1"/>
        <v xml:space="preserve"> </v>
      </c>
      <c r="M45" s="2" t="str">
        <f t="shared" si="2"/>
        <v xml:space="preserve"> </v>
      </c>
    </row>
    <row r="46" spans="1:13">
      <c r="A46" s="38" t="str">
        <f t="shared" si="0"/>
        <v xml:space="preserve"> </v>
      </c>
      <c r="D46" s="37"/>
      <c r="E46" s="37"/>
      <c r="J46" s="17">
        <f t="shared" si="3"/>
        <v>0</v>
      </c>
      <c r="K46" s="2" t="str">
        <f t="shared" si="4"/>
        <v xml:space="preserve"> </v>
      </c>
      <c r="L46" s="2" t="str">
        <f t="shared" si="1"/>
        <v xml:space="preserve"> </v>
      </c>
      <c r="M46" s="2" t="str">
        <f t="shared" si="2"/>
        <v xml:space="preserve"> </v>
      </c>
    </row>
    <row r="47" spans="1:13">
      <c r="A47" s="38" t="str">
        <f t="shared" si="0"/>
        <v xml:space="preserve"> </v>
      </c>
      <c r="D47" s="37"/>
      <c r="E47" s="37"/>
      <c r="J47" s="17">
        <f t="shared" si="3"/>
        <v>0</v>
      </c>
      <c r="K47" s="2" t="str">
        <f t="shared" si="4"/>
        <v xml:space="preserve"> </v>
      </c>
      <c r="L47" s="2" t="str">
        <f t="shared" si="1"/>
        <v xml:space="preserve"> </v>
      </c>
      <c r="M47" s="2" t="str">
        <f t="shared" si="2"/>
        <v xml:space="preserve"> </v>
      </c>
    </row>
    <row r="48" spans="1:13">
      <c r="A48" s="38" t="str">
        <f t="shared" si="0"/>
        <v xml:space="preserve"> </v>
      </c>
      <c r="D48" s="37"/>
      <c r="E48" s="37"/>
      <c r="J48" s="17">
        <f t="shared" si="3"/>
        <v>0</v>
      </c>
      <c r="K48" s="2" t="str">
        <f t="shared" si="4"/>
        <v xml:space="preserve"> </v>
      </c>
      <c r="L48" s="2" t="str">
        <f t="shared" si="1"/>
        <v xml:space="preserve"> </v>
      </c>
      <c r="M48" s="2" t="str">
        <f t="shared" si="2"/>
        <v xml:space="preserve"> </v>
      </c>
    </row>
    <row r="49" spans="1:13">
      <c r="A49" s="38" t="str">
        <f t="shared" si="0"/>
        <v xml:space="preserve"> </v>
      </c>
      <c r="D49" s="37"/>
      <c r="E49" s="37"/>
      <c r="J49" s="17">
        <f t="shared" si="3"/>
        <v>0</v>
      </c>
      <c r="K49" s="2" t="str">
        <f t="shared" si="4"/>
        <v xml:space="preserve"> </v>
      </c>
      <c r="L49" s="2" t="str">
        <f t="shared" si="1"/>
        <v xml:space="preserve"> </v>
      </c>
      <c r="M49" s="2" t="str">
        <f t="shared" si="2"/>
        <v xml:space="preserve"> </v>
      </c>
    </row>
    <row r="50" spans="1:13">
      <c r="A50" s="38" t="str">
        <f t="shared" si="0"/>
        <v xml:space="preserve"> </v>
      </c>
      <c r="D50" s="37"/>
      <c r="E50" s="37"/>
      <c r="J50" s="17">
        <f t="shared" si="3"/>
        <v>0</v>
      </c>
      <c r="K50" s="2" t="str">
        <f t="shared" si="4"/>
        <v xml:space="preserve"> </v>
      </c>
      <c r="L50" s="2" t="str">
        <f t="shared" si="1"/>
        <v xml:space="preserve"> </v>
      </c>
      <c r="M50" s="2" t="str">
        <f t="shared" si="2"/>
        <v xml:space="preserve"> </v>
      </c>
    </row>
    <row r="51" spans="1:13">
      <c r="A51" s="38" t="str">
        <f t="shared" si="0"/>
        <v xml:space="preserve"> </v>
      </c>
      <c r="D51" s="37"/>
      <c r="E51" s="37"/>
      <c r="J51" s="17">
        <f t="shared" si="3"/>
        <v>0</v>
      </c>
      <c r="K51" s="2" t="str">
        <f t="shared" si="4"/>
        <v xml:space="preserve"> </v>
      </c>
      <c r="L51" s="2" t="str">
        <f t="shared" si="1"/>
        <v xml:space="preserve"> </v>
      </c>
      <c r="M51" s="2" t="str">
        <f t="shared" si="2"/>
        <v xml:space="preserve"> </v>
      </c>
    </row>
    <row r="52" spans="1:13">
      <c r="A52" s="38" t="str">
        <f t="shared" si="0"/>
        <v xml:space="preserve"> </v>
      </c>
      <c r="D52" s="37"/>
      <c r="E52" s="37"/>
      <c r="J52" s="17">
        <f t="shared" si="3"/>
        <v>0</v>
      </c>
      <c r="K52" s="2" t="str">
        <f t="shared" si="4"/>
        <v xml:space="preserve"> </v>
      </c>
      <c r="L52" s="2" t="str">
        <f t="shared" si="1"/>
        <v xml:space="preserve"> </v>
      </c>
      <c r="M52" s="2" t="str">
        <f t="shared" si="2"/>
        <v xml:space="preserve"> </v>
      </c>
    </row>
    <row r="53" spans="1:13">
      <c r="A53" s="38" t="str">
        <f t="shared" si="0"/>
        <v xml:space="preserve"> </v>
      </c>
      <c r="D53" s="37"/>
      <c r="E53" s="37"/>
      <c r="J53" s="17">
        <f t="shared" si="3"/>
        <v>0</v>
      </c>
      <c r="K53" s="2" t="str">
        <f t="shared" si="4"/>
        <v xml:space="preserve"> </v>
      </c>
      <c r="L53" s="2" t="str">
        <f t="shared" si="1"/>
        <v xml:space="preserve"> </v>
      </c>
      <c r="M53" s="2" t="str">
        <f t="shared" si="2"/>
        <v xml:space="preserve"> </v>
      </c>
    </row>
    <row r="54" spans="1:13">
      <c r="A54" s="38" t="str">
        <f t="shared" si="0"/>
        <v xml:space="preserve"> </v>
      </c>
      <c r="D54" s="37"/>
      <c r="E54" s="37"/>
      <c r="J54" s="17">
        <f t="shared" si="3"/>
        <v>0</v>
      </c>
      <c r="K54" s="2" t="str">
        <f t="shared" si="4"/>
        <v xml:space="preserve"> </v>
      </c>
      <c r="L54" s="2" t="str">
        <f t="shared" si="1"/>
        <v xml:space="preserve"> </v>
      </c>
      <c r="M54" s="2" t="str">
        <f t="shared" si="2"/>
        <v xml:space="preserve"> </v>
      </c>
    </row>
    <row r="55" spans="1:13">
      <c r="A55" s="38" t="str">
        <f t="shared" si="0"/>
        <v xml:space="preserve"> </v>
      </c>
      <c r="D55" s="37"/>
      <c r="E55" s="37"/>
      <c r="J55" s="17">
        <f t="shared" si="3"/>
        <v>0</v>
      </c>
      <c r="K55" s="2" t="str">
        <f t="shared" si="4"/>
        <v xml:space="preserve"> </v>
      </c>
      <c r="L55" s="2" t="str">
        <f t="shared" si="1"/>
        <v xml:space="preserve"> </v>
      </c>
      <c r="M55" s="2" t="str">
        <f t="shared" si="2"/>
        <v xml:space="preserve"> </v>
      </c>
    </row>
    <row r="56" spans="1:13">
      <c r="A56" s="38" t="str">
        <f t="shared" si="0"/>
        <v xml:space="preserve"> </v>
      </c>
      <c r="D56" s="37"/>
      <c r="E56" s="37"/>
      <c r="J56" s="17">
        <f t="shared" si="3"/>
        <v>0</v>
      </c>
      <c r="K56" s="2" t="str">
        <f t="shared" si="4"/>
        <v xml:space="preserve"> </v>
      </c>
      <c r="L56" s="2" t="str">
        <f t="shared" si="1"/>
        <v xml:space="preserve"> </v>
      </c>
      <c r="M56" s="2" t="str">
        <f t="shared" si="2"/>
        <v xml:space="preserve"> </v>
      </c>
    </row>
    <row r="57" spans="1:13">
      <c r="A57" s="38" t="str">
        <f t="shared" si="0"/>
        <v xml:space="preserve"> </v>
      </c>
      <c r="D57" s="37"/>
      <c r="E57" s="37"/>
      <c r="J57" s="17">
        <f t="shared" si="3"/>
        <v>0</v>
      </c>
      <c r="K57" s="2" t="str">
        <f t="shared" si="4"/>
        <v xml:space="preserve"> </v>
      </c>
      <c r="L57" s="2" t="str">
        <f t="shared" si="1"/>
        <v xml:space="preserve"> </v>
      </c>
      <c r="M57" s="2" t="str">
        <f t="shared" si="2"/>
        <v xml:space="preserve"> </v>
      </c>
    </row>
    <row r="58" spans="1:13">
      <c r="A58" s="38" t="str">
        <f t="shared" si="0"/>
        <v xml:space="preserve"> </v>
      </c>
      <c r="D58" s="37"/>
      <c r="E58" s="37"/>
      <c r="J58" s="17">
        <f t="shared" si="3"/>
        <v>0</v>
      </c>
      <c r="K58" s="2" t="str">
        <f t="shared" si="4"/>
        <v xml:space="preserve"> </v>
      </c>
      <c r="L58" s="2" t="str">
        <f t="shared" si="1"/>
        <v xml:space="preserve"> </v>
      </c>
      <c r="M58" s="2" t="str">
        <f t="shared" si="2"/>
        <v xml:space="preserve"> </v>
      </c>
    </row>
    <row r="59" spans="1:13">
      <c r="A59" s="38" t="str">
        <f t="shared" si="0"/>
        <v xml:space="preserve"> </v>
      </c>
      <c r="D59" s="37"/>
      <c r="E59" s="37"/>
      <c r="J59" s="17">
        <f t="shared" si="3"/>
        <v>0</v>
      </c>
      <c r="K59" s="2" t="str">
        <f t="shared" si="4"/>
        <v xml:space="preserve"> </v>
      </c>
      <c r="L59" s="2" t="str">
        <f t="shared" si="1"/>
        <v xml:space="preserve"> </v>
      </c>
      <c r="M59" s="2" t="str">
        <f t="shared" si="2"/>
        <v xml:space="preserve"> </v>
      </c>
    </row>
    <row r="60" spans="1:13">
      <c r="A60" s="38" t="str">
        <f t="shared" si="0"/>
        <v xml:space="preserve"> </v>
      </c>
      <c r="D60" s="37"/>
      <c r="E60" s="37"/>
      <c r="J60" s="17">
        <f t="shared" si="3"/>
        <v>0</v>
      </c>
      <c r="K60" s="2" t="str">
        <f t="shared" si="4"/>
        <v xml:space="preserve"> </v>
      </c>
      <c r="L60" s="2" t="str">
        <f t="shared" si="1"/>
        <v xml:space="preserve"> </v>
      </c>
      <c r="M60" s="2" t="str">
        <f t="shared" si="2"/>
        <v xml:space="preserve"> </v>
      </c>
    </row>
    <row r="61" spans="1:13">
      <c r="A61" s="38" t="str">
        <f t="shared" si="0"/>
        <v xml:space="preserve"> </v>
      </c>
      <c r="D61" s="37"/>
      <c r="E61" s="37"/>
      <c r="J61" s="17">
        <f t="shared" si="3"/>
        <v>0</v>
      </c>
      <c r="K61" s="2" t="str">
        <f t="shared" si="4"/>
        <v xml:space="preserve"> </v>
      </c>
      <c r="L61" s="2" t="str">
        <f t="shared" si="1"/>
        <v xml:space="preserve"> </v>
      </c>
      <c r="M61" s="2" t="str">
        <f t="shared" si="2"/>
        <v xml:space="preserve"> </v>
      </c>
    </row>
    <row r="62" spans="1:13">
      <c r="A62" s="38" t="str">
        <f t="shared" si="0"/>
        <v xml:space="preserve"> </v>
      </c>
      <c r="D62" s="37"/>
      <c r="E62" s="37"/>
      <c r="J62" s="17">
        <f t="shared" si="3"/>
        <v>0</v>
      </c>
      <c r="K62" s="2" t="str">
        <f t="shared" si="4"/>
        <v xml:space="preserve"> </v>
      </c>
      <c r="L62" s="2" t="str">
        <f t="shared" si="1"/>
        <v xml:space="preserve"> </v>
      </c>
      <c r="M62" s="2" t="str">
        <f t="shared" si="2"/>
        <v xml:space="preserve"> </v>
      </c>
    </row>
    <row r="63" spans="1:13">
      <c r="A63" s="38" t="str">
        <f t="shared" si="0"/>
        <v xml:space="preserve"> </v>
      </c>
      <c r="D63" s="37"/>
      <c r="E63" s="37"/>
      <c r="J63" s="17">
        <f t="shared" si="3"/>
        <v>0</v>
      </c>
      <c r="K63" s="2" t="str">
        <f t="shared" si="4"/>
        <v xml:space="preserve"> </v>
      </c>
      <c r="L63" s="2" t="str">
        <f t="shared" si="1"/>
        <v xml:space="preserve"> </v>
      </c>
      <c r="M63" s="2" t="str">
        <f t="shared" si="2"/>
        <v xml:space="preserve"> </v>
      </c>
    </row>
    <row r="64" spans="1:13">
      <c r="A64" s="38" t="str">
        <f t="shared" si="0"/>
        <v xml:space="preserve"> </v>
      </c>
      <c r="D64" s="37"/>
      <c r="E64" s="37"/>
      <c r="J64" s="17">
        <f t="shared" si="3"/>
        <v>0</v>
      </c>
      <c r="K64" s="2" t="str">
        <f t="shared" si="4"/>
        <v xml:space="preserve"> </v>
      </c>
      <c r="L64" s="2" t="str">
        <f t="shared" si="1"/>
        <v xml:space="preserve"> </v>
      </c>
      <c r="M64" s="2" t="str">
        <f t="shared" si="2"/>
        <v xml:space="preserve"> </v>
      </c>
    </row>
    <row r="65" spans="1:13">
      <c r="A65" s="38" t="str">
        <f t="shared" si="0"/>
        <v xml:space="preserve"> </v>
      </c>
      <c r="D65" s="37"/>
      <c r="E65" s="37"/>
      <c r="J65" s="17">
        <f t="shared" si="3"/>
        <v>0</v>
      </c>
      <c r="K65" s="2" t="str">
        <f t="shared" si="4"/>
        <v xml:space="preserve"> </v>
      </c>
      <c r="L65" s="2" t="str">
        <f t="shared" si="1"/>
        <v xml:space="preserve"> </v>
      </c>
      <c r="M65" s="2" t="str">
        <f t="shared" si="2"/>
        <v xml:space="preserve"> </v>
      </c>
    </row>
    <row r="66" spans="1:13">
      <c r="A66" s="38" t="str">
        <f t="shared" si="0"/>
        <v xml:space="preserve"> </v>
      </c>
      <c r="D66" s="37"/>
      <c r="E66" s="37"/>
      <c r="J66" s="17">
        <f t="shared" si="3"/>
        <v>0</v>
      </c>
      <c r="K66" s="2" t="str">
        <f t="shared" si="4"/>
        <v xml:space="preserve"> </v>
      </c>
      <c r="L66" s="2" t="str">
        <f t="shared" si="1"/>
        <v xml:space="preserve"> </v>
      </c>
      <c r="M66" s="2" t="str">
        <f t="shared" si="2"/>
        <v xml:space="preserve"> </v>
      </c>
    </row>
    <row r="67" spans="1:13">
      <c r="A67" s="38" t="str">
        <f t="shared" si="0"/>
        <v xml:space="preserve"> </v>
      </c>
      <c r="D67" s="37"/>
      <c r="E67" s="37"/>
      <c r="J67" s="17">
        <f t="shared" si="3"/>
        <v>0</v>
      </c>
      <c r="K67" s="2" t="str">
        <f t="shared" si="4"/>
        <v xml:space="preserve"> </v>
      </c>
      <c r="L67" s="2" t="str">
        <f t="shared" si="1"/>
        <v xml:space="preserve"> </v>
      </c>
      <c r="M67" s="2" t="str">
        <f t="shared" si="2"/>
        <v xml:space="preserve"> </v>
      </c>
    </row>
    <row r="68" spans="1:13">
      <c r="A68" s="38" t="str">
        <f t="shared" si="0"/>
        <v xml:space="preserve"> </v>
      </c>
      <c r="D68" s="37"/>
      <c r="E68" s="37"/>
      <c r="J68" s="17">
        <f t="shared" si="3"/>
        <v>0</v>
      </c>
      <c r="K68" s="2" t="str">
        <f t="shared" si="4"/>
        <v xml:space="preserve"> </v>
      </c>
      <c r="L68" s="2" t="str">
        <f t="shared" si="1"/>
        <v xml:space="preserve"> </v>
      </c>
      <c r="M68" s="2" t="str">
        <f t="shared" si="2"/>
        <v xml:space="preserve"> </v>
      </c>
    </row>
    <row r="69" spans="1:13">
      <c r="A69" s="38" t="str">
        <f t="shared" si="0"/>
        <v xml:space="preserve"> </v>
      </c>
      <c r="D69" s="37"/>
      <c r="E69" s="37"/>
      <c r="J69" s="17">
        <f t="shared" si="3"/>
        <v>0</v>
      </c>
      <c r="K69" s="2" t="str">
        <f t="shared" si="4"/>
        <v xml:space="preserve"> </v>
      </c>
      <c r="L69" s="2" t="str">
        <f t="shared" si="1"/>
        <v xml:space="preserve"> </v>
      </c>
      <c r="M69" s="2" t="str">
        <f t="shared" si="2"/>
        <v xml:space="preserve"> </v>
      </c>
    </row>
    <row r="70" spans="1:13">
      <c r="A70" s="38" t="str">
        <f t="shared" si="0"/>
        <v xml:space="preserve"> </v>
      </c>
      <c r="D70" s="37"/>
      <c r="E70" s="37"/>
      <c r="J70" s="17">
        <f t="shared" si="3"/>
        <v>0</v>
      </c>
      <c r="K70" s="2" t="str">
        <f t="shared" si="4"/>
        <v xml:space="preserve"> </v>
      </c>
      <c r="L70" s="2" t="str">
        <f t="shared" si="1"/>
        <v xml:space="preserve"> </v>
      </c>
      <c r="M70" s="2" t="str">
        <f t="shared" si="2"/>
        <v xml:space="preserve"> </v>
      </c>
    </row>
    <row r="71" spans="1:13">
      <c r="A71" s="38" t="str">
        <f t="shared" si="0"/>
        <v xml:space="preserve"> </v>
      </c>
      <c r="D71" s="37"/>
      <c r="E71" s="37"/>
      <c r="J71" s="17">
        <f t="shared" si="3"/>
        <v>0</v>
      </c>
      <c r="K71" s="2" t="str">
        <f t="shared" si="4"/>
        <v xml:space="preserve"> </v>
      </c>
      <c r="L71" s="2" t="str">
        <f t="shared" si="1"/>
        <v xml:space="preserve"> </v>
      </c>
      <c r="M71" s="2" t="str">
        <f t="shared" si="2"/>
        <v xml:space="preserve"> </v>
      </c>
    </row>
    <row r="72" spans="1:13">
      <c r="A72" s="38" t="str">
        <f t="shared" si="0"/>
        <v xml:space="preserve"> </v>
      </c>
      <c r="D72" s="37"/>
      <c r="E72" s="37"/>
      <c r="J72" s="17">
        <f t="shared" si="3"/>
        <v>0</v>
      </c>
      <c r="K72" s="2" t="str">
        <f t="shared" si="4"/>
        <v xml:space="preserve"> </v>
      </c>
      <c r="L72" s="2" t="str">
        <f t="shared" si="1"/>
        <v xml:space="preserve"> </v>
      </c>
      <c r="M72" s="2" t="str">
        <f t="shared" si="2"/>
        <v xml:space="preserve"> </v>
      </c>
    </row>
    <row r="73" spans="1:13">
      <c r="A73" s="38" t="str">
        <f t="shared" si="0"/>
        <v xml:space="preserve"> </v>
      </c>
      <c r="D73" s="37"/>
      <c r="E73" s="37"/>
      <c r="J73" s="17">
        <f t="shared" si="3"/>
        <v>0</v>
      </c>
      <c r="K73" s="2" t="str">
        <f t="shared" si="4"/>
        <v xml:space="preserve"> </v>
      </c>
      <c r="L73" s="2" t="str">
        <f t="shared" si="1"/>
        <v xml:space="preserve"> </v>
      </c>
      <c r="M73" s="2" t="str">
        <f t="shared" si="2"/>
        <v xml:space="preserve"> </v>
      </c>
    </row>
    <row r="74" spans="1:13">
      <c r="A74" s="38" t="str">
        <f t="shared" si="0"/>
        <v xml:space="preserve"> </v>
      </c>
      <c r="D74" s="37"/>
      <c r="E74" s="37"/>
      <c r="J74" s="17">
        <f t="shared" si="3"/>
        <v>0</v>
      </c>
      <c r="K74" s="2" t="str">
        <f t="shared" si="4"/>
        <v xml:space="preserve"> </v>
      </c>
      <c r="L74" s="2" t="str">
        <f t="shared" si="1"/>
        <v xml:space="preserve"> </v>
      </c>
      <c r="M74" s="2" t="str">
        <f t="shared" si="2"/>
        <v xml:space="preserve"> </v>
      </c>
    </row>
    <row r="75" spans="1:13">
      <c r="A75" s="38" t="str">
        <f t="shared" si="0"/>
        <v xml:space="preserve"> </v>
      </c>
      <c r="D75" s="37"/>
      <c r="E75" s="37"/>
      <c r="J75" s="17">
        <f t="shared" si="3"/>
        <v>0</v>
      </c>
      <c r="K75" s="2" t="str">
        <f t="shared" si="4"/>
        <v xml:space="preserve"> </v>
      </c>
      <c r="L75" s="2" t="str">
        <f t="shared" si="1"/>
        <v xml:space="preserve"> </v>
      </c>
      <c r="M75" s="2" t="str">
        <f t="shared" si="2"/>
        <v xml:space="preserve"> </v>
      </c>
    </row>
    <row r="76" spans="1:13">
      <c r="A76" s="38" t="str">
        <f t="shared" si="0"/>
        <v xml:space="preserve"> </v>
      </c>
      <c r="D76" s="37"/>
      <c r="E76" s="37"/>
      <c r="J76" s="17">
        <f t="shared" si="3"/>
        <v>0</v>
      </c>
      <c r="K76" s="2" t="str">
        <f t="shared" si="4"/>
        <v xml:space="preserve"> </v>
      </c>
      <c r="L76" s="2" t="str">
        <f t="shared" si="1"/>
        <v xml:space="preserve"> </v>
      </c>
      <c r="M76" s="2" t="str">
        <f t="shared" si="2"/>
        <v xml:space="preserve"> </v>
      </c>
    </row>
    <row r="77" spans="1:13">
      <c r="A77" s="38" t="str">
        <f t="shared" si="0"/>
        <v xml:space="preserve"> </v>
      </c>
      <c r="D77" s="37"/>
      <c r="E77" s="37"/>
      <c r="J77" s="17">
        <f t="shared" si="3"/>
        <v>0</v>
      </c>
      <c r="K77" s="2" t="str">
        <f t="shared" si="4"/>
        <v xml:space="preserve"> </v>
      </c>
      <c r="L77" s="2" t="str">
        <f t="shared" si="1"/>
        <v xml:space="preserve"> </v>
      </c>
      <c r="M77" s="2" t="str">
        <f t="shared" si="2"/>
        <v xml:space="preserve"> </v>
      </c>
    </row>
    <row r="78" spans="1:13">
      <c r="A78" s="38" t="str">
        <f t="shared" si="0"/>
        <v xml:space="preserve"> </v>
      </c>
      <c r="D78" s="37"/>
      <c r="E78" s="37"/>
      <c r="J78" s="17">
        <f t="shared" si="3"/>
        <v>0</v>
      </c>
      <c r="K78" s="2" t="str">
        <f t="shared" si="4"/>
        <v xml:space="preserve"> </v>
      </c>
      <c r="L78" s="2" t="str">
        <f t="shared" si="1"/>
        <v xml:space="preserve"> </v>
      </c>
      <c r="M78" s="2" t="str">
        <f t="shared" si="2"/>
        <v xml:space="preserve"> </v>
      </c>
    </row>
    <row r="79" spans="1:13">
      <c r="A79" s="38" t="str">
        <f t="shared" ref="A79:A142" si="5">IF(COUNTIF(K79:M79,"ERROR")&gt;0,"ERROR"," ")</f>
        <v xml:space="preserve"> </v>
      </c>
      <c r="D79" s="37"/>
      <c r="E79" s="37"/>
      <c r="J79" s="17">
        <f t="shared" si="3"/>
        <v>0</v>
      </c>
      <c r="K79" s="2" t="str">
        <f t="shared" si="4"/>
        <v xml:space="preserve"> </v>
      </c>
      <c r="L79" s="2" t="str">
        <f t="shared" ref="L79:L142" si="6">IF(D79=0," ",IF(COUNTIF(ProfitLoss4,D79)&gt;0," ","ERROR"))</f>
        <v xml:space="preserve"> </v>
      </c>
      <c r="M79" s="2" t="str">
        <f t="shared" ref="M79:M142" si="7">IF(E79=0," ",IF(COUNTIF(BalanceSheet4,E79)&gt;0," ","ERROR"))</f>
        <v xml:space="preserve"> </v>
      </c>
    </row>
    <row r="80" spans="1:13">
      <c r="A80" s="38" t="str">
        <f t="shared" si="5"/>
        <v xml:space="preserve"> </v>
      </c>
      <c r="D80" s="37"/>
      <c r="E80" s="37"/>
      <c r="J80" s="17">
        <f t="shared" ref="J80:J143" si="8">F80-G80+H80-I80</f>
        <v>0</v>
      </c>
      <c r="K80" s="2" t="str">
        <f t="shared" ref="K80:K143" si="9">IF(COUNTA(D80:E80)=2,"ERROR"," ")</f>
        <v xml:space="preserve"> </v>
      </c>
      <c r="L80" s="2" t="str">
        <f t="shared" si="6"/>
        <v xml:space="preserve"> </v>
      </c>
      <c r="M80" s="2" t="str">
        <f t="shared" si="7"/>
        <v xml:space="preserve"> </v>
      </c>
    </row>
    <row r="81" spans="1:13">
      <c r="A81" s="38" t="str">
        <f t="shared" si="5"/>
        <v xml:space="preserve"> </v>
      </c>
      <c r="D81" s="37"/>
      <c r="E81" s="37"/>
      <c r="J81" s="17">
        <f t="shared" si="8"/>
        <v>0</v>
      </c>
      <c r="K81" s="2" t="str">
        <f t="shared" si="9"/>
        <v xml:space="preserve"> </v>
      </c>
      <c r="L81" s="2" t="str">
        <f t="shared" si="6"/>
        <v xml:space="preserve"> </v>
      </c>
      <c r="M81" s="2" t="str">
        <f t="shared" si="7"/>
        <v xml:space="preserve"> </v>
      </c>
    </row>
    <row r="82" spans="1:13">
      <c r="A82" s="38" t="str">
        <f t="shared" si="5"/>
        <v xml:space="preserve"> </v>
      </c>
      <c r="D82" s="37"/>
      <c r="E82" s="37"/>
      <c r="J82" s="17">
        <f t="shared" si="8"/>
        <v>0</v>
      </c>
      <c r="K82" s="2" t="str">
        <f t="shared" si="9"/>
        <v xml:space="preserve"> </v>
      </c>
      <c r="L82" s="2" t="str">
        <f t="shared" si="6"/>
        <v xml:space="preserve"> </v>
      </c>
      <c r="M82" s="2" t="str">
        <f t="shared" si="7"/>
        <v xml:space="preserve"> </v>
      </c>
    </row>
    <row r="83" spans="1:13">
      <c r="A83" s="38" t="str">
        <f t="shared" si="5"/>
        <v xml:space="preserve"> </v>
      </c>
      <c r="D83" s="37"/>
      <c r="E83" s="37"/>
      <c r="J83" s="17">
        <f t="shared" si="8"/>
        <v>0</v>
      </c>
      <c r="K83" s="2" t="str">
        <f t="shared" si="9"/>
        <v xml:space="preserve"> </v>
      </c>
      <c r="L83" s="2" t="str">
        <f t="shared" si="6"/>
        <v xml:space="preserve"> </v>
      </c>
      <c r="M83" s="2" t="str">
        <f t="shared" si="7"/>
        <v xml:space="preserve"> </v>
      </c>
    </row>
    <row r="84" spans="1:13">
      <c r="A84" s="38" t="str">
        <f t="shared" si="5"/>
        <v xml:space="preserve"> </v>
      </c>
      <c r="D84" s="37"/>
      <c r="E84" s="37"/>
      <c r="J84" s="17">
        <f t="shared" si="8"/>
        <v>0</v>
      </c>
      <c r="K84" s="2" t="str">
        <f t="shared" si="9"/>
        <v xml:space="preserve"> </v>
      </c>
      <c r="L84" s="2" t="str">
        <f t="shared" si="6"/>
        <v xml:space="preserve"> </v>
      </c>
      <c r="M84" s="2" t="str">
        <f t="shared" si="7"/>
        <v xml:space="preserve"> </v>
      </c>
    </row>
    <row r="85" spans="1:13">
      <c r="A85" s="38" t="str">
        <f t="shared" si="5"/>
        <v xml:space="preserve"> </v>
      </c>
      <c r="D85" s="37"/>
      <c r="E85" s="37"/>
      <c r="J85" s="17">
        <f t="shared" si="8"/>
        <v>0</v>
      </c>
      <c r="K85" s="2" t="str">
        <f t="shared" si="9"/>
        <v xml:space="preserve"> </v>
      </c>
      <c r="L85" s="2" t="str">
        <f t="shared" si="6"/>
        <v xml:space="preserve"> </v>
      </c>
      <c r="M85" s="2" t="str">
        <f t="shared" si="7"/>
        <v xml:space="preserve"> </v>
      </c>
    </row>
    <row r="86" spans="1:13">
      <c r="A86" s="38" t="str">
        <f t="shared" si="5"/>
        <v xml:space="preserve"> </v>
      </c>
      <c r="D86" s="37"/>
      <c r="E86" s="37"/>
      <c r="J86" s="17">
        <f t="shared" si="8"/>
        <v>0</v>
      </c>
      <c r="K86" s="2" t="str">
        <f t="shared" si="9"/>
        <v xml:space="preserve"> </v>
      </c>
      <c r="L86" s="2" t="str">
        <f t="shared" si="6"/>
        <v xml:space="preserve"> </v>
      </c>
      <c r="M86" s="2" t="str">
        <f t="shared" si="7"/>
        <v xml:space="preserve"> </v>
      </c>
    </row>
    <row r="87" spans="1:13">
      <c r="A87" s="38" t="str">
        <f t="shared" si="5"/>
        <v xml:space="preserve"> </v>
      </c>
      <c r="D87" s="37"/>
      <c r="E87" s="37"/>
      <c r="J87" s="17">
        <f t="shared" si="8"/>
        <v>0</v>
      </c>
      <c r="K87" s="2" t="str">
        <f t="shared" si="9"/>
        <v xml:space="preserve"> </v>
      </c>
      <c r="L87" s="2" t="str">
        <f t="shared" si="6"/>
        <v xml:space="preserve"> </v>
      </c>
      <c r="M87" s="2" t="str">
        <f t="shared" si="7"/>
        <v xml:space="preserve"> </v>
      </c>
    </row>
    <row r="88" spans="1:13">
      <c r="A88" s="38" t="str">
        <f t="shared" si="5"/>
        <v xml:space="preserve"> </v>
      </c>
      <c r="D88" s="37"/>
      <c r="E88" s="37"/>
      <c r="J88" s="17">
        <f t="shared" si="8"/>
        <v>0</v>
      </c>
      <c r="K88" s="2" t="str">
        <f t="shared" si="9"/>
        <v xml:space="preserve"> </v>
      </c>
      <c r="L88" s="2" t="str">
        <f t="shared" si="6"/>
        <v xml:space="preserve"> </v>
      </c>
      <c r="M88" s="2" t="str">
        <f t="shared" si="7"/>
        <v xml:space="preserve"> </v>
      </c>
    </row>
    <row r="89" spans="1:13">
      <c r="A89" s="38" t="str">
        <f t="shared" si="5"/>
        <v xml:space="preserve"> </v>
      </c>
      <c r="D89" s="37"/>
      <c r="E89" s="37"/>
      <c r="J89" s="17">
        <f t="shared" si="8"/>
        <v>0</v>
      </c>
      <c r="K89" s="2" t="str">
        <f t="shared" si="9"/>
        <v xml:space="preserve"> </v>
      </c>
      <c r="L89" s="2" t="str">
        <f t="shared" si="6"/>
        <v xml:space="preserve"> </v>
      </c>
      <c r="M89" s="2" t="str">
        <f t="shared" si="7"/>
        <v xml:space="preserve"> </v>
      </c>
    </row>
    <row r="90" spans="1:13">
      <c r="A90" s="38" t="str">
        <f t="shared" si="5"/>
        <v xml:space="preserve"> </v>
      </c>
      <c r="D90" s="37"/>
      <c r="E90" s="37"/>
      <c r="J90" s="17">
        <f t="shared" si="8"/>
        <v>0</v>
      </c>
      <c r="K90" s="2" t="str">
        <f t="shared" si="9"/>
        <v xml:space="preserve"> </v>
      </c>
      <c r="L90" s="2" t="str">
        <f t="shared" si="6"/>
        <v xml:space="preserve"> </v>
      </c>
      <c r="M90" s="2" t="str">
        <f t="shared" si="7"/>
        <v xml:space="preserve"> </v>
      </c>
    </row>
    <row r="91" spans="1:13">
      <c r="A91" s="38" t="str">
        <f t="shared" si="5"/>
        <v xml:space="preserve"> </v>
      </c>
      <c r="D91" s="37"/>
      <c r="E91" s="37"/>
      <c r="J91" s="17">
        <f t="shared" si="8"/>
        <v>0</v>
      </c>
      <c r="K91" s="2" t="str">
        <f t="shared" si="9"/>
        <v xml:space="preserve"> </v>
      </c>
      <c r="L91" s="2" t="str">
        <f t="shared" si="6"/>
        <v xml:space="preserve"> </v>
      </c>
      <c r="M91" s="2" t="str">
        <f t="shared" si="7"/>
        <v xml:space="preserve"> </v>
      </c>
    </row>
    <row r="92" spans="1:13">
      <c r="A92" s="38" t="str">
        <f t="shared" si="5"/>
        <v xml:space="preserve"> </v>
      </c>
      <c r="D92" s="37"/>
      <c r="E92" s="37"/>
      <c r="J92" s="17">
        <f t="shared" si="8"/>
        <v>0</v>
      </c>
      <c r="K92" s="2" t="str">
        <f t="shared" si="9"/>
        <v xml:space="preserve"> </v>
      </c>
      <c r="L92" s="2" t="str">
        <f t="shared" si="6"/>
        <v xml:space="preserve"> </v>
      </c>
      <c r="M92" s="2" t="str">
        <f t="shared" si="7"/>
        <v xml:space="preserve"> </v>
      </c>
    </row>
    <row r="93" spans="1:13">
      <c r="A93" s="38" t="str">
        <f t="shared" si="5"/>
        <v xml:space="preserve"> </v>
      </c>
      <c r="D93" s="37"/>
      <c r="E93" s="37"/>
      <c r="J93" s="17">
        <f t="shared" si="8"/>
        <v>0</v>
      </c>
      <c r="K93" s="2" t="str">
        <f t="shared" si="9"/>
        <v xml:space="preserve"> </v>
      </c>
      <c r="L93" s="2" t="str">
        <f t="shared" si="6"/>
        <v xml:space="preserve"> </v>
      </c>
      <c r="M93" s="2" t="str">
        <f t="shared" si="7"/>
        <v xml:space="preserve"> </v>
      </c>
    </row>
    <row r="94" spans="1:13">
      <c r="A94" s="38" t="str">
        <f t="shared" si="5"/>
        <v xml:space="preserve"> </v>
      </c>
      <c r="D94" s="37"/>
      <c r="E94" s="37"/>
      <c r="J94" s="17">
        <f t="shared" si="8"/>
        <v>0</v>
      </c>
      <c r="K94" s="2" t="str">
        <f t="shared" si="9"/>
        <v xml:space="preserve"> </v>
      </c>
      <c r="L94" s="2" t="str">
        <f t="shared" si="6"/>
        <v xml:space="preserve"> </v>
      </c>
      <c r="M94" s="2" t="str">
        <f t="shared" si="7"/>
        <v xml:space="preserve"> </v>
      </c>
    </row>
    <row r="95" spans="1:13">
      <c r="A95" s="38" t="str">
        <f t="shared" si="5"/>
        <v xml:space="preserve"> </v>
      </c>
      <c r="D95" s="37"/>
      <c r="E95" s="37"/>
      <c r="J95" s="17">
        <f t="shared" si="8"/>
        <v>0</v>
      </c>
      <c r="K95" s="2" t="str">
        <f t="shared" si="9"/>
        <v xml:space="preserve"> </v>
      </c>
      <c r="L95" s="2" t="str">
        <f t="shared" si="6"/>
        <v xml:space="preserve"> </v>
      </c>
      <c r="M95" s="2" t="str">
        <f t="shared" si="7"/>
        <v xml:space="preserve"> </v>
      </c>
    </row>
    <row r="96" spans="1:13">
      <c r="A96" s="38" t="str">
        <f t="shared" si="5"/>
        <v xml:space="preserve"> </v>
      </c>
      <c r="D96" s="37"/>
      <c r="E96" s="37"/>
      <c r="J96" s="17">
        <f t="shared" si="8"/>
        <v>0</v>
      </c>
      <c r="K96" s="2" t="str">
        <f t="shared" si="9"/>
        <v xml:space="preserve"> </v>
      </c>
      <c r="L96" s="2" t="str">
        <f t="shared" si="6"/>
        <v xml:space="preserve"> </v>
      </c>
      <c r="M96" s="2" t="str">
        <f t="shared" si="7"/>
        <v xml:space="preserve"> </v>
      </c>
    </row>
    <row r="97" spans="1:13">
      <c r="A97" s="38" t="str">
        <f t="shared" si="5"/>
        <v xml:space="preserve"> </v>
      </c>
      <c r="D97" s="37"/>
      <c r="E97" s="37"/>
      <c r="J97" s="17">
        <f t="shared" si="8"/>
        <v>0</v>
      </c>
      <c r="K97" s="2" t="str">
        <f t="shared" si="9"/>
        <v xml:space="preserve"> </v>
      </c>
      <c r="L97" s="2" t="str">
        <f t="shared" si="6"/>
        <v xml:space="preserve"> </v>
      </c>
      <c r="M97" s="2" t="str">
        <f t="shared" si="7"/>
        <v xml:space="preserve"> </v>
      </c>
    </row>
    <row r="98" spans="1:13">
      <c r="A98" s="38" t="str">
        <f t="shared" si="5"/>
        <v xml:space="preserve"> </v>
      </c>
      <c r="D98" s="37"/>
      <c r="E98" s="37"/>
      <c r="J98" s="17">
        <f t="shared" si="8"/>
        <v>0</v>
      </c>
      <c r="K98" s="2" t="str">
        <f t="shared" si="9"/>
        <v xml:space="preserve"> </v>
      </c>
      <c r="L98" s="2" t="str">
        <f t="shared" si="6"/>
        <v xml:space="preserve"> </v>
      </c>
      <c r="M98" s="2" t="str">
        <f t="shared" si="7"/>
        <v xml:space="preserve"> </v>
      </c>
    </row>
    <row r="99" spans="1:13">
      <c r="A99" s="38" t="str">
        <f t="shared" si="5"/>
        <v xml:space="preserve"> </v>
      </c>
      <c r="D99" s="37"/>
      <c r="E99" s="37"/>
      <c r="J99" s="17">
        <f t="shared" si="8"/>
        <v>0</v>
      </c>
      <c r="K99" s="2" t="str">
        <f t="shared" si="9"/>
        <v xml:space="preserve"> </v>
      </c>
      <c r="L99" s="2" t="str">
        <f t="shared" si="6"/>
        <v xml:space="preserve"> </v>
      </c>
      <c r="M99" s="2" t="str">
        <f t="shared" si="7"/>
        <v xml:space="preserve"> </v>
      </c>
    </row>
    <row r="100" spans="1:13">
      <c r="A100" s="38" t="str">
        <f t="shared" si="5"/>
        <v xml:space="preserve"> </v>
      </c>
      <c r="D100" s="37"/>
      <c r="E100" s="37"/>
      <c r="J100" s="17">
        <f t="shared" si="8"/>
        <v>0</v>
      </c>
      <c r="K100" s="2" t="str">
        <f t="shared" si="9"/>
        <v xml:space="preserve"> </v>
      </c>
      <c r="L100" s="2" t="str">
        <f t="shared" si="6"/>
        <v xml:space="preserve"> </v>
      </c>
      <c r="M100" s="2" t="str">
        <f t="shared" si="7"/>
        <v xml:space="preserve"> </v>
      </c>
    </row>
    <row r="101" spans="1:13">
      <c r="A101" s="38" t="str">
        <f t="shared" si="5"/>
        <v xml:space="preserve"> </v>
      </c>
      <c r="D101" s="37"/>
      <c r="E101" s="37"/>
      <c r="J101" s="17">
        <f t="shared" si="8"/>
        <v>0</v>
      </c>
      <c r="K101" s="2" t="str">
        <f t="shared" si="9"/>
        <v xml:space="preserve"> </v>
      </c>
      <c r="L101" s="2" t="str">
        <f t="shared" si="6"/>
        <v xml:space="preserve"> </v>
      </c>
      <c r="M101" s="2" t="str">
        <f t="shared" si="7"/>
        <v xml:space="preserve"> </v>
      </c>
    </row>
    <row r="102" spans="1:13">
      <c r="A102" s="38" t="str">
        <f t="shared" si="5"/>
        <v xml:space="preserve"> </v>
      </c>
      <c r="D102" s="37"/>
      <c r="E102" s="37"/>
      <c r="J102" s="17">
        <f t="shared" si="8"/>
        <v>0</v>
      </c>
      <c r="K102" s="2" t="str">
        <f t="shared" si="9"/>
        <v xml:space="preserve"> </v>
      </c>
      <c r="L102" s="2" t="str">
        <f t="shared" si="6"/>
        <v xml:space="preserve"> </v>
      </c>
      <c r="M102" s="2" t="str">
        <f t="shared" si="7"/>
        <v xml:space="preserve"> </v>
      </c>
    </row>
    <row r="103" spans="1:13">
      <c r="A103" s="38" t="str">
        <f t="shared" si="5"/>
        <v xml:space="preserve"> </v>
      </c>
      <c r="D103" s="37"/>
      <c r="E103" s="37"/>
      <c r="J103" s="17">
        <f t="shared" si="8"/>
        <v>0</v>
      </c>
      <c r="K103" s="2" t="str">
        <f t="shared" si="9"/>
        <v xml:space="preserve"> </v>
      </c>
      <c r="L103" s="2" t="str">
        <f t="shared" si="6"/>
        <v xml:space="preserve"> </v>
      </c>
      <c r="M103" s="2" t="str">
        <f t="shared" si="7"/>
        <v xml:space="preserve"> </v>
      </c>
    </row>
    <row r="104" spans="1:13">
      <c r="A104" s="38" t="str">
        <f t="shared" si="5"/>
        <v xml:space="preserve"> </v>
      </c>
      <c r="D104" s="37"/>
      <c r="E104" s="37"/>
      <c r="J104" s="17">
        <f t="shared" si="8"/>
        <v>0</v>
      </c>
      <c r="K104" s="2" t="str">
        <f t="shared" si="9"/>
        <v xml:space="preserve"> </v>
      </c>
      <c r="L104" s="2" t="str">
        <f t="shared" si="6"/>
        <v xml:space="preserve"> </v>
      </c>
      <c r="M104" s="2" t="str">
        <f t="shared" si="7"/>
        <v xml:space="preserve"> </v>
      </c>
    </row>
    <row r="105" spans="1:13">
      <c r="A105" s="38" t="str">
        <f t="shared" si="5"/>
        <v xml:space="preserve"> </v>
      </c>
      <c r="D105" s="37"/>
      <c r="E105" s="37"/>
      <c r="J105" s="17">
        <f t="shared" si="8"/>
        <v>0</v>
      </c>
      <c r="K105" s="2" t="str">
        <f t="shared" si="9"/>
        <v xml:space="preserve"> </v>
      </c>
      <c r="L105" s="2" t="str">
        <f t="shared" si="6"/>
        <v xml:space="preserve"> </v>
      </c>
      <c r="M105" s="2" t="str">
        <f t="shared" si="7"/>
        <v xml:space="preserve"> </v>
      </c>
    </row>
    <row r="106" spans="1:13">
      <c r="A106" s="38" t="str">
        <f t="shared" si="5"/>
        <v xml:space="preserve"> </v>
      </c>
      <c r="D106" s="37"/>
      <c r="E106" s="37"/>
      <c r="J106" s="17">
        <f t="shared" si="8"/>
        <v>0</v>
      </c>
      <c r="K106" s="2" t="str">
        <f t="shared" si="9"/>
        <v xml:space="preserve"> </v>
      </c>
      <c r="L106" s="2" t="str">
        <f t="shared" si="6"/>
        <v xml:space="preserve"> </v>
      </c>
      <c r="M106" s="2" t="str">
        <f t="shared" si="7"/>
        <v xml:space="preserve"> </v>
      </c>
    </row>
    <row r="107" spans="1:13">
      <c r="A107" s="38" t="str">
        <f t="shared" si="5"/>
        <v xml:space="preserve"> </v>
      </c>
      <c r="D107" s="37"/>
      <c r="E107" s="37"/>
      <c r="J107" s="17">
        <f t="shared" si="8"/>
        <v>0</v>
      </c>
      <c r="K107" s="2" t="str">
        <f t="shared" si="9"/>
        <v xml:space="preserve"> </v>
      </c>
      <c r="L107" s="2" t="str">
        <f t="shared" si="6"/>
        <v xml:space="preserve"> </v>
      </c>
      <c r="M107" s="2" t="str">
        <f t="shared" si="7"/>
        <v xml:space="preserve"> </v>
      </c>
    </row>
    <row r="108" spans="1:13">
      <c r="A108" s="38" t="str">
        <f t="shared" si="5"/>
        <v xml:space="preserve"> </v>
      </c>
      <c r="D108" s="37"/>
      <c r="E108" s="37"/>
      <c r="J108" s="17">
        <f t="shared" si="8"/>
        <v>0</v>
      </c>
      <c r="K108" s="2" t="str">
        <f t="shared" si="9"/>
        <v xml:space="preserve"> </v>
      </c>
      <c r="L108" s="2" t="str">
        <f t="shared" si="6"/>
        <v xml:space="preserve"> </v>
      </c>
      <c r="M108" s="2" t="str">
        <f t="shared" si="7"/>
        <v xml:space="preserve"> </v>
      </c>
    </row>
    <row r="109" spans="1:13">
      <c r="A109" s="38" t="str">
        <f t="shared" si="5"/>
        <v xml:space="preserve"> </v>
      </c>
      <c r="D109" s="37"/>
      <c r="E109" s="37"/>
      <c r="J109" s="17">
        <f t="shared" si="8"/>
        <v>0</v>
      </c>
      <c r="K109" s="2" t="str">
        <f t="shared" si="9"/>
        <v xml:space="preserve"> </v>
      </c>
      <c r="L109" s="2" t="str">
        <f t="shared" si="6"/>
        <v xml:space="preserve"> </v>
      </c>
      <c r="M109" s="2" t="str">
        <f t="shared" si="7"/>
        <v xml:space="preserve"> </v>
      </c>
    </row>
    <row r="110" spans="1:13">
      <c r="A110" s="38" t="str">
        <f t="shared" si="5"/>
        <v xml:space="preserve"> </v>
      </c>
      <c r="B110" s="19"/>
      <c r="D110" s="37"/>
      <c r="E110" s="37"/>
      <c r="J110" s="17">
        <f t="shared" si="8"/>
        <v>0</v>
      </c>
      <c r="K110" s="2" t="str">
        <f t="shared" si="9"/>
        <v xml:space="preserve"> </v>
      </c>
      <c r="L110" s="2" t="str">
        <f t="shared" si="6"/>
        <v xml:space="preserve"> </v>
      </c>
      <c r="M110" s="2" t="str">
        <f t="shared" si="7"/>
        <v xml:space="preserve"> </v>
      </c>
    </row>
    <row r="111" spans="1:13">
      <c r="A111" s="38" t="str">
        <f t="shared" si="5"/>
        <v xml:space="preserve"> </v>
      </c>
      <c r="D111" s="37"/>
      <c r="E111" s="37"/>
      <c r="J111" s="17">
        <f t="shared" si="8"/>
        <v>0</v>
      </c>
      <c r="K111" s="2" t="str">
        <f t="shared" si="9"/>
        <v xml:space="preserve"> </v>
      </c>
      <c r="L111" s="2" t="str">
        <f t="shared" si="6"/>
        <v xml:space="preserve"> </v>
      </c>
      <c r="M111" s="2" t="str">
        <f t="shared" si="7"/>
        <v xml:space="preserve"> </v>
      </c>
    </row>
    <row r="112" spans="1:13">
      <c r="A112" s="38" t="str">
        <f t="shared" si="5"/>
        <v xml:space="preserve"> </v>
      </c>
      <c r="D112" s="37"/>
      <c r="E112" s="37"/>
      <c r="J112" s="17">
        <f t="shared" si="8"/>
        <v>0</v>
      </c>
      <c r="K112" s="2" t="str">
        <f t="shared" si="9"/>
        <v xml:space="preserve"> </v>
      </c>
      <c r="L112" s="2" t="str">
        <f t="shared" si="6"/>
        <v xml:space="preserve"> </v>
      </c>
      <c r="M112" s="2" t="str">
        <f t="shared" si="7"/>
        <v xml:space="preserve"> </v>
      </c>
    </row>
    <row r="113" spans="1:13">
      <c r="A113" s="38" t="str">
        <f t="shared" si="5"/>
        <v xml:space="preserve"> </v>
      </c>
      <c r="D113" s="37"/>
      <c r="E113" s="37"/>
      <c r="J113" s="17">
        <f t="shared" si="8"/>
        <v>0</v>
      </c>
      <c r="K113" s="2" t="str">
        <f t="shared" si="9"/>
        <v xml:space="preserve"> </v>
      </c>
      <c r="L113" s="2" t="str">
        <f t="shared" si="6"/>
        <v xml:space="preserve"> </v>
      </c>
      <c r="M113" s="2" t="str">
        <f t="shared" si="7"/>
        <v xml:space="preserve"> </v>
      </c>
    </row>
    <row r="114" spans="1:13">
      <c r="A114" s="38" t="str">
        <f t="shared" si="5"/>
        <v xml:space="preserve"> </v>
      </c>
      <c r="D114" s="37"/>
      <c r="E114" s="37"/>
      <c r="J114" s="17">
        <f t="shared" si="8"/>
        <v>0</v>
      </c>
      <c r="K114" s="2" t="str">
        <f t="shared" si="9"/>
        <v xml:space="preserve"> </v>
      </c>
      <c r="L114" s="2" t="str">
        <f t="shared" si="6"/>
        <v xml:space="preserve"> </v>
      </c>
      <c r="M114" s="2" t="str">
        <f t="shared" si="7"/>
        <v xml:space="preserve"> </v>
      </c>
    </row>
    <row r="115" spans="1:13">
      <c r="A115" s="38" t="str">
        <f t="shared" si="5"/>
        <v xml:space="preserve"> </v>
      </c>
      <c r="D115" s="37"/>
      <c r="E115" s="37"/>
      <c r="J115" s="17">
        <f t="shared" si="8"/>
        <v>0</v>
      </c>
      <c r="K115" s="2" t="str">
        <f t="shared" si="9"/>
        <v xml:space="preserve"> </v>
      </c>
      <c r="L115" s="2" t="str">
        <f t="shared" si="6"/>
        <v xml:space="preserve"> </v>
      </c>
      <c r="M115" s="2" t="str">
        <f t="shared" si="7"/>
        <v xml:space="preserve"> </v>
      </c>
    </row>
    <row r="116" spans="1:13">
      <c r="A116" s="38" t="str">
        <f t="shared" si="5"/>
        <v xml:space="preserve"> </v>
      </c>
      <c r="D116" s="37"/>
      <c r="E116" s="37"/>
      <c r="J116" s="17">
        <f t="shared" si="8"/>
        <v>0</v>
      </c>
      <c r="K116" s="2" t="str">
        <f t="shared" si="9"/>
        <v xml:space="preserve"> </v>
      </c>
      <c r="L116" s="2" t="str">
        <f t="shared" si="6"/>
        <v xml:space="preserve"> </v>
      </c>
      <c r="M116" s="2" t="str">
        <f t="shared" si="7"/>
        <v xml:space="preserve"> </v>
      </c>
    </row>
    <row r="117" spans="1:13">
      <c r="A117" s="38" t="str">
        <f t="shared" si="5"/>
        <v xml:space="preserve"> </v>
      </c>
      <c r="D117" s="37"/>
      <c r="E117" s="37"/>
      <c r="J117" s="17">
        <f t="shared" si="8"/>
        <v>0</v>
      </c>
      <c r="K117" s="2" t="str">
        <f t="shared" si="9"/>
        <v xml:space="preserve"> </v>
      </c>
      <c r="L117" s="2" t="str">
        <f t="shared" si="6"/>
        <v xml:space="preserve"> </v>
      </c>
      <c r="M117" s="2" t="str">
        <f t="shared" si="7"/>
        <v xml:space="preserve"> </v>
      </c>
    </row>
    <row r="118" spans="1:13">
      <c r="A118" s="38" t="str">
        <f t="shared" si="5"/>
        <v xml:space="preserve"> </v>
      </c>
      <c r="D118" s="37"/>
      <c r="E118" s="37"/>
      <c r="J118" s="17">
        <f t="shared" si="8"/>
        <v>0</v>
      </c>
      <c r="K118" s="2" t="str">
        <f t="shared" si="9"/>
        <v xml:space="preserve"> </v>
      </c>
      <c r="L118" s="2" t="str">
        <f t="shared" si="6"/>
        <v xml:space="preserve"> </v>
      </c>
      <c r="M118" s="2" t="str">
        <f t="shared" si="7"/>
        <v xml:space="preserve"> </v>
      </c>
    </row>
    <row r="119" spans="1:13">
      <c r="A119" s="38" t="str">
        <f t="shared" si="5"/>
        <v xml:space="preserve"> </v>
      </c>
      <c r="D119" s="37"/>
      <c r="E119" s="37"/>
      <c r="J119" s="17">
        <f t="shared" si="8"/>
        <v>0</v>
      </c>
      <c r="K119" s="2" t="str">
        <f t="shared" si="9"/>
        <v xml:space="preserve"> </v>
      </c>
      <c r="L119" s="2" t="str">
        <f t="shared" si="6"/>
        <v xml:space="preserve"> </v>
      </c>
      <c r="M119" s="2" t="str">
        <f t="shared" si="7"/>
        <v xml:space="preserve"> </v>
      </c>
    </row>
    <row r="120" spans="1:13">
      <c r="A120" s="38" t="str">
        <f t="shared" si="5"/>
        <v xml:space="preserve"> </v>
      </c>
      <c r="D120" s="37"/>
      <c r="E120" s="37"/>
      <c r="J120" s="17">
        <f t="shared" si="8"/>
        <v>0</v>
      </c>
      <c r="K120" s="2" t="str">
        <f t="shared" si="9"/>
        <v xml:space="preserve"> </v>
      </c>
      <c r="L120" s="2" t="str">
        <f t="shared" si="6"/>
        <v xml:space="preserve"> </v>
      </c>
      <c r="M120" s="2" t="str">
        <f t="shared" si="7"/>
        <v xml:space="preserve"> </v>
      </c>
    </row>
    <row r="121" spans="1:13">
      <c r="A121" s="38" t="str">
        <f t="shared" si="5"/>
        <v xml:space="preserve"> </v>
      </c>
      <c r="D121" s="37"/>
      <c r="E121" s="37"/>
      <c r="J121" s="17">
        <f t="shared" si="8"/>
        <v>0</v>
      </c>
      <c r="K121" s="2" t="str">
        <f t="shared" si="9"/>
        <v xml:space="preserve"> </v>
      </c>
      <c r="L121" s="2" t="str">
        <f t="shared" si="6"/>
        <v xml:space="preserve"> </v>
      </c>
      <c r="M121" s="2" t="str">
        <f t="shared" si="7"/>
        <v xml:space="preserve"> </v>
      </c>
    </row>
    <row r="122" spans="1:13">
      <c r="A122" s="38" t="str">
        <f t="shared" si="5"/>
        <v xml:space="preserve"> </v>
      </c>
      <c r="D122" s="37"/>
      <c r="E122" s="37"/>
      <c r="J122" s="17">
        <f t="shared" si="8"/>
        <v>0</v>
      </c>
      <c r="K122" s="2" t="str">
        <f t="shared" si="9"/>
        <v xml:space="preserve"> </v>
      </c>
      <c r="L122" s="2" t="str">
        <f t="shared" si="6"/>
        <v xml:space="preserve"> </v>
      </c>
      <c r="M122" s="2" t="str">
        <f t="shared" si="7"/>
        <v xml:space="preserve"> </v>
      </c>
    </row>
    <row r="123" spans="1:13">
      <c r="A123" s="38" t="str">
        <f t="shared" si="5"/>
        <v xml:space="preserve"> </v>
      </c>
      <c r="D123" s="37"/>
      <c r="E123" s="37"/>
      <c r="J123" s="17">
        <f t="shared" si="8"/>
        <v>0</v>
      </c>
      <c r="K123" s="2" t="str">
        <f t="shared" si="9"/>
        <v xml:space="preserve"> </v>
      </c>
      <c r="L123" s="2" t="str">
        <f t="shared" si="6"/>
        <v xml:space="preserve"> </v>
      </c>
      <c r="M123" s="2" t="str">
        <f t="shared" si="7"/>
        <v xml:space="preserve"> </v>
      </c>
    </row>
    <row r="124" spans="1:13">
      <c r="A124" s="38" t="str">
        <f t="shared" si="5"/>
        <v xml:space="preserve"> </v>
      </c>
      <c r="C124" s="43"/>
      <c r="D124" s="37"/>
      <c r="E124" s="37"/>
      <c r="J124" s="17">
        <f t="shared" si="8"/>
        <v>0</v>
      </c>
      <c r="K124" s="2" t="str">
        <f t="shared" si="9"/>
        <v xml:space="preserve"> </v>
      </c>
      <c r="L124" s="2" t="str">
        <f t="shared" si="6"/>
        <v xml:space="preserve"> </v>
      </c>
      <c r="M124" s="2" t="str">
        <f t="shared" si="7"/>
        <v xml:space="preserve"> </v>
      </c>
    </row>
    <row r="125" spans="1:13">
      <c r="A125" s="38" t="str">
        <f t="shared" si="5"/>
        <v xml:space="preserve"> </v>
      </c>
      <c r="D125" s="37"/>
      <c r="E125" s="37"/>
      <c r="J125" s="17">
        <f t="shared" si="8"/>
        <v>0</v>
      </c>
      <c r="K125" s="2" t="str">
        <f t="shared" si="9"/>
        <v xml:space="preserve"> </v>
      </c>
      <c r="L125" s="2" t="str">
        <f t="shared" si="6"/>
        <v xml:space="preserve"> </v>
      </c>
      <c r="M125" s="2" t="str">
        <f t="shared" si="7"/>
        <v xml:space="preserve"> </v>
      </c>
    </row>
    <row r="126" spans="1:13">
      <c r="A126" s="38" t="str">
        <f t="shared" si="5"/>
        <v xml:space="preserve"> </v>
      </c>
      <c r="D126" s="37"/>
      <c r="E126" s="37"/>
      <c r="J126" s="17">
        <f t="shared" si="8"/>
        <v>0</v>
      </c>
      <c r="K126" s="2" t="str">
        <f t="shared" si="9"/>
        <v xml:space="preserve"> </v>
      </c>
      <c r="L126" s="2" t="str">
        <f t="shared" si="6"/>
        <v xml:space="preserve"> </v>
      </c>
      <c r="M126" s="2" t="str">
        <f t="shared" si="7"/>
        <v xml:space="preserve"> </v>
      </c>
    </row>
    <row r="127" spans="1:13">
      <c r="A127" s="38" t="str">
        <f t="shared" si="5"/>
        <v xml:space="preserve"> </v>
      </c>
      <c r="D127" s="37"/>
      <c r="E127" s="37"/>
      <c r="J127" s="17">
        <f t="shared" si="8"/>
        <v>0</v>
      </c>
      <c r="K127" s="2" t="str">
        <f t="shared" si="9"/>
        <v xml:space="preserve"> </v>
      </c>
      <c r="L127" s="2" t="str">
        <f t="shared" si="6"/>
        <v xml:space="preserve"> </v>
      </c>
      <c r="M127" s="2" t="str">
        <f t="shared" si="7"/>
        <v xml:space="preserve"> </v>
      </c>
    </row>
    <row r="128" spans="1:13">
      <c r="A128" s="38" t="str">
        <f t="shared" si="5"/>
        <v xml:space="preserve"> </v>
      </c>
      <c r="D128" s="37"/>
      <c r="E128" s="37"/>
      <c r="J128" s="17">
        <f t="shared" si="8"/>
        <v>0</v>
      </c>
      <c r="K128" s="2" t="str">
        <f t="shared" si="9"/>
        <v xml:space="preserve"> </v>
      </c>
      <c r="L128" s="2" t="str">
        <f t="shared" si="6"/>
        <v xml:space="preserve"> </v>
      </c>
      <c r="M128" s="2" t="str">
        <f t="shared" si="7"/>
        <v xml:space="preserve"> </v>
      </c>
    </row>
    <row r="129" spans="1:13">
      <c r="A129" s="38" t="str">
        <f t="shared" si="5"/>
        <v xml:space="preserve"> </v>
      </c>
      <c r="D129" s="37"/>
      <c r="E129" s="37"/>
      <c r="J129" s="17">
        <f t="shared" si="8"/>
        <v>0</v>
      </c>
      <c r="K129" s="2" t="str">
        <f t="shared" si="9"/>
        <v xml:space="preserve"> </v>
      </c>
      <c r="L129" s="2" t="str">
        <f t="shared" si="6"/>
        <v xml:space="preserve"> </v>
      </c>
      <c r="M129" s="2" t="str">
        <f t="shared" si="7"/>
        <v xml:space="preserve"> </v>
      </c>
    </row>
    <row r="130" spans="1:13">
      <c r="A130" s="38" t="str">
        <f t="shared" si="5"/>
        <v xml:space="preserve"> </v>
      </c>
      <c r="D130" s="37"/>
      <c r="E130" s="37"/>
      <c r="J130" s="17">
        <f t="shared" si="8"/>
        <v>0</v>
      </c>
      <c r="K130" s="2" t="str">
        <f t="shared" si="9"/>
        <v xml:space="preserve"> </v>
      </c>
      <c r="L130" s="2" t="str">
        <f t="shared" si="6"/>
        <v xml:space="preserve"> </v>
      </c>
      <c r="M130" s="2" t="str">
        <f t="shared" si="7"/>
        <v xml:space="preserve"> </v>
      </c>
    </row>
    <row r="131" spans="1:13">
      <c r="A131" s="38" t="str">
        <f t="shared" si="5"/>
        <v xml:space="preserve"> </v>
      </c>
      <c r="D131" s="37"/>
      <c r="E131" s="37"/>
      <c r="J131" s="17">
        <f t="shared" si="8"/>
        <v>0</v>
      </c>
      <c r="K131" s="2" t="str">
        <f t="shared" si="9"/>
        <v xml:space="preserve"> </v>
      </c>
      <c r="L131" s="2" t="str">
        <f t="shared" si="6"/>
        <v xml:space="preserve"> </v>
      </c>
      <c r="M131" s="2" t="str">
        <f t="shared" si="7"/>
        <v xml:space="preserve"> </v>
      </c>
    </row>
    <row r="132" spans="1:13">
      <c r="A132" s="38" t="str">
        <f t="shared" si="5"/>
        <v xml:space="preserve"> </v>
      </c>
      <c r="D132" s="37"/>
      <c r="E132" s="37"/>
      <c r="J132" s="17">
        <f t="shared" si="8"/>
        <v>0</v>
      </c>
      <c r="K132" s="2" t="str">
        <f t="shared" si="9"/>
        <v xml:space="preserve"> </v>
      </c>
      <c r="L132" s="2" t="str">
        <f t="shared" si="6"/>
        <v xml:space="preserve"> </v>
      </c>
      <c r="M132" s="2" t="str">
        <f t="shared" si="7"/>
        <v xml:space="preserve"> </v>
      </c>
    </row>
    <row r="133" spans="1:13">
      <c r="A133" s="38" t="str">
        <f t="shared" si="5"/>
        <v xml:space="preserve"> </v>
      </c>
      <c r="D133" s="37"/>
      <c r="E133" s="37"/>
      <c r="J133" s="17">
        <f t="shared" si="8"/>
        <v>0</v>
      </c>
      <c r="K133" s="2" t="str">
        <f t="shared" si="9"/>
        <v xml:space="preserve"> </v>
      </c>
      <c r="L133" s="2" t="str">
        <f t="shared" si="6"/>
        <v xml:space="preserve"> </v>
      </c>
      <c r="M133" s="2" t="str">
        <f t="shared" si="7"/>
        <v xml:space="preserve"> </v>
      </c>
    </row>
    <row r="134" spans="1:13">
      <c r="A134" s="38" t="str">
        <f t="shared" si="5"/>
        <v xml:space="preserve"> </v>
      </c>
      <c r="D134" s="37"/>
      <c r="E134" s="37"/>
      <c r="J134" s="17">
        <f t="shared" si="8"/>
        <v>0</v>
      </c>
      <c r="K134" s="2" t="str">
        <f t="shared" si="9"/>
        <v xml:space="preserve"> </v>
      </c>
      <c r="L134" s="2" t="str">
        <f t="shared" si="6"/>
        <v xml:space="preserve"> </v>
      </c>
      <c r="M134" s="2" t="str">
        <f t="shared" si="7"/>
        <v xml:space="preserve"> </v>
      </c>
    </row>
    <row r="135" spans="1:13">
      <c r="A135" s="38" t="str">
        <f t="shared" si="5"/>
        <v xml:space="preserve"> </v>
      </c>
      <c r="D135" s="37"/>
      <c r="E135" s="37"/>
      <c r="J135" s="17">
        <f t="shared" si="8"/>
        <v>0</v>
      </c>
      <c r="K135" s="2" t="str">
        <f t="shared" si="9"/>
        <v xml:space="preserve"> </v>
      </c>
      <c r="L135" s="2" t="str">
        <f t="shared" si="6"/>
        <v xml:space="preserve"> </v>
      </c>
      <c r="M135" s="2" t="str">
        <f t="shared" si="7"/>
        <v xml:space="preserve"> </v>
      </c>
    </row>
    <row r="136" spans="1:13">
      <c r="A136" s="38" t="str">
        <f t="shared" si="5"/>
        <v xml:space="preserve"> </v>
      </c>
      <c r="D136" s="37"/>
      <c r="E136" s="37"/>
      <c r="J136" s="17">
        <f t="shared" si="8"/>
        <v>0</v>
      </c>
      <c r="K136" s="2" t="str">
        <f t="shared" si="9"/>
        <v xml:space="preserve"> </v>
      </c>
      <c r="L136" s="2" t="str">
        <f t="shared" si="6"/>
        <v xml:space="preserve"> </v>
      </c>
      <c r="M136" s="2" t="str">
        <f t="shared" si="7"/>
        <v xml:space="preserve"> </v>
      </c>
    </row>
    <row r="137" spans="1:13">
      <c r="A137" s="38" t="str">
        <f t="shared" si="5"/>
        <v xml:space="preserve"> </v>
      </c>
      <c r="D137" s="37"/>
      <c r="E137" s="37"/>
      <c r="J137" s="17">
        <f t="shared" si="8"/>
        <v>0</v>
      </c>
      <c r="K137" s="2" t="str">
        <f t="shared" si="9"/>
        <v xml:space="preserve"> </v>
      </c>
      <c r="L137" s="2" t="str">
        <f t="shared" si="6"/>
        <v xml:space="preserve"> </v>
      </c>
      <c r="M137" s="2" t="str">
        <f t="shared" si="7"/>
        <v xml:space="preserve"> </v>
      </c>
    </row>
    <row r="138" spans="1:13">
      <c r="A138" s="38" t="str">
        <f t="shared" si="5"/>
        <v xml:space="preserve"> </v>
      </c>
      <c r="D138" s="37"/>
      <c r="E138" s="37"/>
      <c r="J138" s="17">
        <f t="shared" si="8"/>
        <v>0</v>
      </c>
      <c r="K138" s="2" t="str">
        <f t="shared" si="9"/>
        <v xml:space="preserve"> </v>
      </c>
      <c r="L138" s="2" t="str">
        <f t="shared" si="6"/>
        <v xml:space="preserve"> </v>
      </c>
      <c r="M138" s="2" t="str">
        <f t="shared" si="7"/>
        <v xml:space="preserve"> </v>
      </c>
    </row>
    <row r="139" spans="1:13">
      <c r="A139" s="38" t="str">
        <f t="shared" si="5"/>
        <v xml:space="preserve"> </v>
      </c>
      <c r="D139" s="37"/>
      <c r="E139" s="37"/>
      <c r="J139" s="17">
        <f t="shared" si="8"/>
        <v>0</v>
      </c>
      <c r="K139" s="2" t="str">
        <f t="shared" si="9"/>
        <v xml:space="preserve"> </v>
      </c>
      <c r="L139" s="2" t="str">
        <f t="shared" si="6"/>
        <v xml:space="preserve"> </v>
      </c>
      <c r="M139" s="2" t="str">
        <f t="shared" si="7"/>
        <v xml:space="preserve"> </v>
      </c>
    </row>
    <row r="140" spans="1:13">
      <c r="A140" s="38" t="str">
        <f t="shared" si="5"/>
        <v xml:space="preserve"> </v>
      </c>
      <c r="D140" s="37"/>
      <c r="E140" s="37"/>
      <c r="J140" s="17">
        <f t="shared" si="8"/>
        <v>0</v>
      </c>
      <c r="K140" s="2" t="str">
        <f t="shared" si="9"/>
        <v xml:space="preserve"> </v>
      </c>
      <c r="L140" s="2" t="str">
        <f t="shared" si="6"/>
        <v xml:space="preserve"> </v>
      </c>
      <c r="M140" s="2" t="str">
        <f t="shared" si="7"/>
        <v xml:space="preserve"> </v>
      </c>
    </row>
    <row r="141" spans="1:13">
      <c r="A141" s="38" t="str">
        <f t="shared" si="5"/>
        <v xml:space="preserve"> </v>
      </c>
      <c r="D141" s="37"/>
      <c r="E141" s="37"/>
      <c r="J141" s="17">
        <f t="shared" si="8"/>
        <v>0</v>
      </c>
      <c r="K141" s="2" t="str">
        <f t="shared" si="9"/>
        <v xml:space="preserve"> </v>
      </c>
      <c r="L141" s="2" t="str">
        <f t="shared" si="6"/>
        <v xml:space="preserve"> </v>
      </c>
      <c r="M141" s="2" t="str">
        <f t="shared" si="7"/>
        <v xml:space="preserve"> </v>
      </c>
    </row>
    <row r="142" spans="1:13">
      <c r="A142" s="38" t="str">
        <f t="shared" si="5"/>
        <v xml:space="preserve"> </v>
      </c>
      <c r="D142" s="37"/>
      <c r="E142" s="37"/>
      <c r="J142" s="17">
        <f t="shared" si="8"/>
        <v>0</v>
      </c>
      <c r="K142" s="2" t="str">
        <f t="shared" si="9"/>
        <v xml:space="preserve"> </v>
      </c>
      <c r="L142" s="2" t="str">
        <f t="shared" si="6"/>
        <v xml:space="preserve"> </v>
      </c>
      <c r="M142" s="2" t="str">
        <f t="shared" si="7"/>
        <v xml:space="preserve"> </v>
      </c>
    </row>
    <row r="143" spans="1:13">
      <c r="A143" s="38" t="str">
        <f t="shared" ref="A143:A206" si="10">IF(COUNTIF(K143:M143,"ERROR")&gt;0,"ERROR"," ")</f>
        <v xml:space="preserve"> </v>
      </c>
      <c r="D143" s="37"/>
      <c r="E143" s="37"/>
      <c r="J143" s="17">
        <f t="shared" si="8"/>
        <v>0</v>
      </c>
      <c r="K143" s="2" t="str">
        <f t="shared" si="9"/>
        <v xml:space="preserve"> </v>
      </c>
      <c r="L143" s="2" t="str">
        <f t="shared" ref="L143:L206" si="11">IF(D143=0," ",IF(COUNTIF(ProfitLoss4,D143)&gt;0," ","ERROR"))</f>
        <v xml:space="preserve"> </v>
      </c>
      <c r="M143" s="2" t="str">
        <f t="shared" ref="M143:M206" si="12">IF(E143=0," ",IF(COUNTIF(BalanceSheet4,E143)&gt;0," ","ERROR"))</f>
        <v xml:space="preserve"> </v>
      </c>
    </row>
    <row r="144" spans="1:13">
      <c r="A144" s="38" t="str">
        <f t="shared" si="10"/>
        <v xml:space="preserve"> </v>
      </c>
      <c r="D144" s="37"/>
      <c r="E144" s="37"/>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c r="A145" s="38" t="str">
        <f t="shared" si="10"/>
        <v xml:space="preserve"> </v>
      </c>
      <c r="D145" s="37"/>
      <c r="E145" s="37"/>
      <c r="J145" s="17">
        <f t="shared" si="13"/>
        <v>0</v>
      </c>
      <c r="K145" s="2" t="str">
        <f t="shared" si="14"/>
        <v xml:space="preserve"> </v>
      </c>
      <c r="L145" s="2" t="str">
        <f t="shared" si="11"/>
        <v xml:space="preserve"> </v>
      </c>
      <c r="M145" s="2" t="str">
        <f t="shared" si="12"/>
        <v xml:space="preserve"> </v>
      </c>
    </row>
    <row r="146" spans="1:13">
      <c r="A146" s="38" t="str">
        <f t="shared" si="10"/>
        <v xml:space="preserve"> </v>
      </c>
      <c r="D146" s="37"/>
      <c r="E146" s="37"/>
      <c r="J146" s="17">
        <f t="shared" si="13"/>
        <v>0</v>
      </c>
      <c r="K146" s="2" t="str">
        <f t="shared" si="14"/>
        <v xml:space="preserve"> </v>
      </c>
      <c r="L146" s="2" t="str">
        <f t="shared" si="11"/>
        <v xml:space="preserve"> </v>
      </c>
      <c r="M146" s="2" t="str">
        <f t="shared" si="12"/>
        <v xml:space="preserve"> </v>
      </c>
    </row>
    <row r="147" spans="1:13">
      <c r="A147" s="38" t="str">
        <f t="shared" si="10"/>
        <v xml:space="preserve"> </v>
      </c>
      <c r="D147" s="37"/>
      <c r="E147" s="37"/>
      <c r="J147" s="17">
        <f t="shared" si="13"/>
        <v>0</v>
      </c>
      <c r="K147" s="2" t="str">
        <f t="shared" si="14"/>
        <v xml:space="preserve"> </v>
      </c>
      <c r="L147" s="2" t="str">
        <f t="shared" si="11"/>
        <v xml:space="preserve"> </v>
      </c>
      <c r="M147" s="2" t="str">
        <f t="shared" si="12"/>
        <v xml:space="preserve"> </v>
      </c>
    </row>
    <row r="148" spans="1:13">
      <c r="A148" s="38" t="str">
        <f t="shared" si="10"/>
        <v xml:space="preserve"> </v>
      </c>
      <c r="D148" s="37"/>
      <c r="E148" s="37"/>
      <c r="J148" s="17">
        <f t="shared" si="13"/>
        <v>0</v>
      </c>
      <c r="K148" s="2" t="str">
        <f t="shared" si="14"/>
        <v xml:space="preserve"> </v>
      </c>
      <c r="L148" s="2" t="str">
        <f t="shared" si="11"/>
        <v xml:space="preserve"> </v>
      </c>
      <c r="M148" s="2" t="str">
        <f t="shared" si="12"/>
        <v xml:space="preserve"> </v>
      </c>
    </row>
    <row r="149" spans="1:13">
      <c r="A149" s="38" t="str">
        <f t="shared" si="10"/>
        <v xml:space="preserve"> </v>
      </c>
      <c r="D149" s="37"/>
      <c r="E149" s="37"/>
      <c r="J149" s="17">
        <f t="shared" si="13"/>
        <v>0</v>
      </c>
      <c r="K149" s="2" t="str">
        <f t="shared" si="14"/>
        <v xml:space="preserve"> </v>
      </c>
      <c r="L149" s="2" t="str">
        <f t="shared" si="11"/>
        <v xml:space="preserve"> </v>
      </c>
      <c r="M149" s="2" t="str">
        <f t="shared" si="12"/>
        <v xml:space="preserve"> </v>
      </c>
    </row>
    <row r="150" spans="1:13">
      <c r="A150" s="38" t="str">
        <f t="shared" si="10"/>
        <v xml:space="preserve"> </v>
      </c>
      <c r="D150" s="37"/>
      <c r="E150" s="37"/>
      <c r="J150" s="17">
        <f t="shared" si="13"/>
        <v>0</v>
      </c>
      <c r="K150" s="2" t="str">
        <f t="shared" si="14"/>
        <v xml:space="preserve"> </v>
      </c>
      <c r="L150" s="2" t="str">
        <f t="shared" si="11"/>
        <v xml:space="preserve"> </v>
      </c>
      <c r="M150" s="2" t="str">
        <f t="shared" si="12"/>
        <v xml:space="preserve"> </v>
      </c>
    </row>
    <row r="151" spans="1:13">
      <c r="A151" s="38" t="str">
        <f t="shared" si="10"/>
        <v xml:space="preserve"> </v>
      </c>
      <c r="D151" s="37"/>
      <c r="E151" s="37"/>
      <c r="J151" s="17">
        <f t="shared" si="13"/>
        <v>0</v>
      </c>
      <c r="K151" s="2" t="str">
        <f t="shared" si="14"/>
        <v xml:space="preserve"> </v>
      </c>
      <c r="L151" s="2" t="str">
        <f t="shared" si="11"/>
        <v xml:space="preserve"> </v>
      </c>
      <c r="M151" s="2" t="str">
        <f t="shared" si="12"/>
        <v xml:space="preserve"> </v>
      </c>
    </row>
    <row r="152" spans="1:13">
      <c r="A152" s="38" t="str">
        <f t="shared" si="10"/>
        <v xml:space="preserve"> </v>
      </c>
      <c r="D152" s="37"/>
      <c r="E152" s="37"/>
      <c r="J152" s="17">
        <f t="shared" si="13"/>
        <v>0</v>
      </c>
      <c r="K152" s="2" t="str">
        <f t="shared" si="14"/>
        <v xml:space="preserve"> </v>
      </c>
      <c r="L152" s="2" t="str">
        <f t="shared" si="11"/>
        <v xml:space="preserve"> </v>
      </c>
      <c r="M152" s="2" t="str">
        <f t="shared" si="12"/>
        <v xml:space="preserve"> </v>
      </c>
    </row>
    <row r="153" spans="1:13">
      <c r="A153" s="38" t="str">
        <f t="shared" si="10"/>
        <v xml:space="preserve"> </v>
      </c>
      <c r="D153" s="37"/>
      <c r="E153" s="37"/>
      <c r="J153" s="17">
        <f t="shared" si="13"/>
        <v>0</v>
      </c>
      <c r="K153" s="2" t="str">
        <f t="shared" si="14"/>
        <v xml:space="preserve"> </v>
      </c>
      <c r="L153" s="2" t="str">
        <f t="shared" si="11"/>
        <v xml:space="preserve"> </v>
      </c>
      <c r="M153" s="2" t="str">
        <f t="shared" si="12"/>
        <v xml:space="preserve"> </v>
      </c>
    </row>
    <row r="154" spans="1:13">
      <c r="A154" s="38" t="str">
        <f t="shared" si="10"/>
        <v xml:space="preserve"> </v>
      </c>
      <c r="D154" s="37"/>
      <c r="E154" s="37"/>
      <c r="J154" s="17">
        <f t="shared" si="13"/>
        <v>0</v>
      </c>
      <c r="K154" s="2" t="str">
        <f t="shared" si="14"/>
        <v xml:space="preserve"> </v>
      </c>
      <c r="L154" s="2" t="str">
        <f t="shared" si="11"/>
        <v xml:space="preserve"> </v>
      </c>
      <c r="M154" s="2" t="str">
        <f t="shared" si="12"/>
        <v xml:space="preserve"> </v>
      </c>
    </row>
    <row r="155" spans="1:13">
      <c r="A155" s="38" t="str">
        <f t="shared" si="10"/>
        <v xml:space="preserve"> </v>
      </c>
      <c r="D155" s="37"/>
      <c r="E155" s="37"/>
      <c r="J155" s="17">
        <f t="shared" si="13"/>
        <v>0</v>
      </c>
      <c r="K155" s="2" t="str">
        <f t="shared" si="14"/>
        <v xml:space="preserve"> </v>
      </c>
      <c r="L155" s="2" t="str">
        <f t="shared" si="11"/>
        <v xml:space="preserve"> </v>
      </c>
      <c r="M155" s="2" t="str">
        <f t="shared" si="12"/>
        <v xml:space="preserve"> </v>
      </c>
    </row>
    <row r="156" spans="1:13">
      <c r="A156" s="38" t="str">
        <f t="shared" si="10"/>
        <v xml:space="preserve"> </v>
      </c>
      <c r="D156" s="37"/>
      <c r="E156" s="37"/>
      <c r="J156" s="17">
        <f t="shared" si="13"/>
        <v>0</v>
      </c>
      <c r="K156" s="2" t="str">
        <f t="shared" si="14"/>
        <v xml:space="preserve"> </v>
      </c>
      <c r="L156" s="2" t="str">
        <f t="shared" si="11"/>
        <v xml:space="preserve"> </v>
      </c>
      <c r="M156" s="2" t="str">
        <f t="shared" si="12"/>
        <v xml:space="preserve"> </v>
      </c>
    </row>
    <row r="157" spans="1:13">
      <c r="A157" s="38" t="str">
        <f t="shared" si="10"/>
        <v xml:space="preserve"> </v>
      </c>
      <c r="D157" s="37"/>
      <c r="E157" s="37"/>
      <c r="J157" s="17">
        <f t="shared" si="13"/>
        <v>0</v>
      </c>
      <c r="K157" s="2" t="str">
        <f t="shared" si="14"/>
        <v xml:space="preserve"> </v>
      </c>
      <c r="L157" s="2" t="str">
        <f t="shared" si="11"/>
        <v xml:space="preserve"> </v>
      </c>
      <c r="M157" s="2" t="str">
        <f t="shared" si="12"/>
        <v xml:space="preserve"> </v>
      </c>
    </row>
    <row r="158" spans="1:13">
      <c r="A158" s="38" t="str">
        <f t="shared" si="10"/>
        <v xml:space="preserve"> </v>
      </c>
      <c r="D158" s="37"/>
      <c r="E158" s="37"/>
      <c r="J158" s="17">
        <f t="shared" si="13"/>
        <v>0</v>
      </c>
      <c r="K158" s="2" t="str">
        <f t="shared" si="14"/>
        <v xml:space="preserve"> </v>
      </c>
      <c r="L158" s="2" t="str">
        <f t="shared" si="11"/>
        <v xml:space="preserve"> </v>
      </c>
      <c r="M158" s="2" t="str">
        <f t="shared" si="12"/>
        <v xml:space="preserve"> </v>
      </c>
    </row>
    <row r="159" spans="1:13">
      <c r="A159" s="38" t="str">
        <f t="shared" si="10"/>
        <v xml:space="preserve"> </v>
      </c>
      <c r="D159" s="37"/>
      <c r="E159" s="37"/>
      <c r="J159" s="17">
        <f t="shared" si="13"/>
        <v>0</v>
      </c>
      <c r="K159" s="2" t="str">
        <f t="shared" si="14"/>
        <v xml:space="preserve"> </v>
      </c>
      <c r="L159" s="2" t="str">
        <f t="shared" si="11"/>
        <v xml:space="preserve"> </v>
      </c>
      <c r="M159" s="2" t="str">
        <f t="shared" si="12"/>
        <v xml:space="preserve"> </v>
      </c>
    </row>
    <row r="160" spans="1:13">
      <c r="A160" s="38" t="str">
        <f t="shared" si="10"/>
        <v xml:space="preserve"> </v>
      </c>
      <c r="D160" s="37"/>
      <c r="E160" s="37"/>
      <c r="J160" s="17">
        <f t="shared" si="13"/>
        <v>0</v>
      </c>
      <c r="K160" s="2" t="str">
        <f t="shared" si="14"/>
        <v xml:space="preserve"> </v>
      </c>
      <c r="L160" s="2" t="str">
        <f t="shared" si="11"/>
        <v xml:space="preserve"> </v>
      </c>
      <c r="M160" s="2" t="str">
        <f t="shared" si="12"/>
        <v xml:space="preserve"> </v>
      </c>
    </row>
    <row r="161" spans="1:13">
      <c r="A161" s="38" t="str">
        <f t="shared" si="10"/>
        <v xml:space="preserve"> </v>
      </c>
      <c r="D161" s="37"/>
      <c r="E161" s="37"/>
      <c r="J161" s="17">
        <f t="shared" si="13"/>
        <v>0</v>
      </c>
      <c r="K161" s="2" t="str">
        <f t="shared" si="14"/>
        <v xml:space="preserve"> </v>
      </c>
      <c r="L161" s="2" t="str">
        <f t="shared" si="11"/>
        <v xml:space="preserve"> </v>
      </c>
      <c r="M161" s="2" t="str">
        <f t="shared" si="12"/>
        <v xml:space="preserve"> </v>
      </c>
    </row>
    <row r="162" spans="1:13">
      <c r="A162" s="38" t="str">
        <f t="shared" si="10"/>
        <v xml:space="preserve"> </v>
      </c>
      <c r="D162" s="37"/>
      <c r="E162" s="37"/>
      <c r="J162" s="17">
        <f t="shared" si="13"/>
        <v>0</v>
      </c>
      <c r="K162" s="2" t="str">
        <f t="shared" si="14"/>
        <v xml:space="preserve"> </v>
      </c>
      <c r="L162" s="2" t="str">
        <f t="shared" si="11"/>
        <v xml:space="preserve"> </v>
      </c>
      <c r="M162" s="2" t="str">
        <f t="shared" si="12"/>
        <v xml:space="preserve"> </v>
      </c>
    </row>
    <row r="163" spans="1:13">
      <c r="A163" s="38" t="str">
        <f t="shared" si="10"/>
        <v xml:space="preserve"> </v>
      </c>
      <c r="D163" s="37"/>
      <c r="E163" s="37"/>
      <c r="J163" s="17">
        <f t="shared" si="13"/>
        <v>0</v>
      </c>
      <c r="K163" s="2" t="str">
        <f t="shared" si="14"/>
        <v xml:space="preserve"> </v>
      </c>
      <c r="L163" s="2" t="str">
        <f t="shared" si="11"/>
        <v xml:space="preserve"> </v>
      </c>
      <c r="M163" s="2" t="str">
        <f t="shared" si="12"/>
        <v xml:space="preserve"> </v>
      </c>
    </row>
    <row r="164" spans="1:13">
      <c r="A164" s="38" t="str">
        <f t="shared" si="10"/>
        <v xml:space="preserve"> </v>
      </c>
      <c r="D164" s="37"/>
      <c r="E164" s="37"/>
      <c r="J164" s="17">
        <f t="shared" si="13"/>
        <v>0</v>
      </c>
      <c r="K164" s="2" t="str">
        <f t="shared" si="14"/>
        <v xml:space="preserve"> </v>
      </c>
      <c r="L164" s="2" t="str">
        <f t="shared" si="11"/>
        <v xml:space="preserve"> </v>
      </c>
      <c r="M164" s="2" t="str">
        <f t="shared" si="12"/>
        <v xml:space="preserve"> </v>
      </c>
    </row>
    <row r="165" spans="1:13">
      <c r="A165" s="38" t="str">
        <f t="shared" si="10"/>
        <v xml:space="preserve"> </v>
      </c>
      <c r="D165" s="37"/>
      <c r="E165" s="37"/>
      <c r="J165" s="17">
        <f t="shared" si="13"/>
        <v>0</v>
      </c>
      <c r="K165" s="2" t="str">
        <f t="shared" si="14"/>
        <v xml:space="preserve"> </v>
      </c>
      <c r="L165" s="2" t="str">
        <f t="shared" si="11"/>
        <v xml:space="preserve"> </v>
      </c>
      <c r="M165" s="2" t="str">
        <f t="shared" si="12"/>
        <v xml:space="preserve"> </v>
      </c>
    </row>
    <row r="166" spans="1:13">
      <c r="A166" s="38" t="str">
        <f t="shared" si="10"/>
        <v xml:space="preserve"> </v>
      </c>
      <c r="D166" s="37"/>
      <c r="E166" s="37"/>
      <c r="J166" s="17">
        <f t="shared" si="13"/>
        <v>0</v>
      </c>
      <c r="K166" s="2" t="str">
        <f t="shared" si="14"/>
        <v xml:space="preserve"> </v>
      </c>
      <c r="L166" s="2" t="str">
        <f t="shared" si="11"/>
        <v xml:space="preserve"> </v>
      </c>
      <c r="M166" s="2" t="str">
        <f t="shared" si="12"/>
        <v xml:space="preserve"> </v>
      </c>
    </row>
    <row r="167" spans="1:13">
      <c r="A167" s="38" t="str">
        <f t="shared" si="10"/>
        <v xml:space="preserve"> </v>
      </c>
      <c r="D167" s="37"/>
      <c r="E167" s="37"/>
      <c r="J167" s="17">
        <f t="shared" si="13"/>
        <v>0</v>
      </c>
      <c r="K167" s="2" t="str">
        <f t="shared" si="14"/>
        <v xml:space="preserve"> </v>
      </c>
      <c r="L167" s="2" t="str">
        <f t="shared" si="11"/>
        <v xml:space="preserve"> </v>
      </c>
      <c r="M167" s="2" t="str">
        <f t="shared" si="12"/>
        <v xml:space="preserve"> </v>
      </c>
    </row>
    <row r="168" spans="1:13">
      <c r="A168" s="38" t="str">
        <f t="shared" si="10"/>
        <v xml:space="preserve"> </v>
      </c>
      <c r="D168" s="37"/>
      <c r="E168" s="37"/>
      <c r="J168" s="17">
        <f t="shared" si="13"/>
        <v>0</v>
      </c>
      <c r="K168" s="2" t="str">
        <f t="shared" si="14"/>
        <v xml:space="preserve"> </v>
      </c>
      <c r="L168" s="2" t="str">
        <f t="shared" si="11"/>
        <v xml:space="preserve"> </v>
      </c>
      <c r="M168" s="2" t="str">
        <f t="shared" si="12"/>
        <v xml:space="preserve"> </v>
      </c>
    </row>
    <row r="169" spans="1:13">
      <c r="A169" s="38" t="str">
        <f t="shared" si="10"/>
        <v xml:space="preserve"> </v>
      </c>
      <c r="D169" s="37"/>
      <c r="E169" s="37"/>
      <c r="J169" s="17">
        <f t="shared" si="13"/>
        <v>0</v>
      </c>
      <c r="K169" s="2" t="str">
        <f t="shared" si="14"/>
        <v xml:space="preserve"> </v>
      </c>
      <c r="L169" s="2" t="str">
        <f t="shared" si="11"/>
        <v xml:space="preserve"> </v>
      </c>
      <c r="M169" s="2" t="str">
        <f t="shared" si="12"/>
        <v xml:space="preserve"> </v>
      </c>
    </row>
    <row r="170" spans="1:13">
      <c r="A170" s="38" t="str">
        <f t="shared" si="10"/>
        <v xml:space="preserve"> </v>
      </c>
      <c r="D170" s="37"/>
      <c r="E170" s="37"/>
      <c r="J170" s="17">
        <f t="shared" si="13"/>
        <v>0</v>
      </c>
      <c r="K170" s="2" t="str">
        <f t="shared" si="14"/>
        <v xml:space="preserve"> </v>
      </c>
      <c r="L170" s="2" t="str">
        <f t="shared" si="11"/>
        <v xml:space="preserve"> </v>
      </c>
      <c r="M170" s="2" t="str">
        <f t="shared" si="12"/>
        <v xml:space="preserve"> </v>
      </c>
    </row>
    <row r="171" spans="1:13">
      <c r="A171" s="38" t="str">
        <f t="shared" si="10"/>
        <v xml:space="preserve"> </v>
      </c>
      <c r="D171" s="37"/>
      <c r="E171" s="37"/>
      <c r="J171" s="17">
        <f t="shared" si="13"/>
        <v>0</v>
      </c>
      <c r="K171" s="2" t="str">
        <f t="shared" si="14"/>
        <v xml:space="preserve"> </v>
      </c>
      <c r="L171" s="2" t="str">
        <f t="shared" si="11"/>
        <v xml:space="preserve"> </v>
      </c>
      <c r="M171" s="2" t="str">
        <f t="shared" si="12"/>
        <v xml:space="preserve"> </v>
      </c>
    </row>
    <row r="172" spans="1:13">
      <c r="A172" s="38" t="str">
        <f t="shared" si="10"/>
        <v xml:space="preserve"> </v>
      </c>
      <c r="D172" s="37"/>
      <c r="E172" s="37"/>
      <c r="J172" s="17">
        <f t="shared" si="13"/>
        <v>0</v>
      </c>
      <c r="K172" s="2" t="str">
        <f t="shared" si="14"/>
        <v xml:space="preserve"> </v>
      </c>
      <c r="L172" s="2" t="str">
        <f t="shared" si="11"/>
        <v xml:space="preserve"> </v>
      </c>
      <c r="M172" s="2" t="str">
        <f t="shared" si="12"/>
        <v xml:space="preserve"> </v>
      </c>
    </row>
    <row r="173" spans="1:13">
      <c r="A173" s="38" t="str">
        <f t="shared" si="10"/>
        <v xml:space="preserve"> </v>
      </c>
      <c r="D173" s="37"/>
      <c r="E173" s="37"/>
      <c r="J173" s="17">
        <f t="shared" si="13"/>
        <v>0</v>
      </c>
      <c r="K173" s="2" t="str">
        <f t="shared" si="14"/>
        <v xml:space="preserve"> </v>
      </c>
      <c r="L173" s="2" t="str">
        <f t="shared" si="11"/>
        <v xml:space="preserve"> </v>
      </c>
      <c r="M173" s="2" t="str">
        <f t="shared" si="12"/>
        <v xml:space="preserve"> </v>
      </c>
    </row>
    <row r="174" spans="1:13">
      <c r="A174" s="38" t="str">
        <f t="shared" si="10"/>
        <v xml:space="preserve"> </v>
      </c>
      <c r="D174" s="37"/>
      <c r="E174" s="37"/>
      <c r="J174" s="17">
        <f t="shared" si="13"/>
        <v>0</v>
      </c>
      <c r="K174" s="2" t="str">
        <f t="shared" si="14"/>
        <v xml:space="preserve"> </v>
      </c>
      <c r="L174" s="2" t="str">
        <f t="shared" si="11"/>
        <v xml:space="preserve"> </v>
      </c>
      <c r="M174" s="2" t="str">
        <f t="shared" si="12"/>
        <v xml:space="preserve"> </v>
      </c>
    </row>
    <row r="175" spans="1:13">
      <c r="A175" s="38" t="str">
        <f t="shared" si="10"/>
        <v xml:space="preserve"> </v>
      </c>
      <c r="D175" s="37"/>
      <c r="E175" s="37"/>
      <c r="J175" s="17">
        <f t="shared" si="13"/>
        <v>0</v>
      </c>
      <c r="K175" s="2" t="str">
        <f t="shared" si="14"/>
        <v xml:space="preserve"> </v>
      </c>
      <c r="L175" s="2" t="str">
        <f t="shared" si="11"/>
        <v xml:space="preserve"> </v>
      </c>
      <c r="M175" s="2" t="str">
        <f t="shared" si="12"/>
        <v xml:space="preserve"> </v>
      </c>
    </row>
    <row r="176" spans="1:13">
      <c r="A176" s="38" t="str">
        <f t="shared" si="10"/>
        <v xml:space="preserve"> </v>
      </c>
      <c r="D176" s="37"/>
      <c r="E176" s="37"/>
      <c r="J176" s="17">
        <f t="shared" si="13"/>
        <v>0</v>
      </c>
      <c r="K176" s="2" t="str">
        <f t="shared" si="14"/>
        <v xml:space="preserve"> </v>
      </c>
      <c r="L176" s="2" t="str">
        <f t="shared" si="11"/>
        <v xml:space="preserve"> </v>
      </c>
      <c r="M176" s="2" t="str">
        <f t="shared" si="12"/>
        <v xml:space="preserve"> </v>
      </c>
    </row>
    <row r="177" spans="1:13">
      <c r="A177" s="38" t="str">
        <f t="shared" si="10"/>
        <v xml:space="preserve"> </v>
      </c>
      <c r="D177" s="37"/>
      <c r="E177" s="37"/>
      <c r="J177" s="17">
        <f t="shared" si="13"/>
        <v>0</v>
      </c>
      <c r="K177" s="2" t="str">
        <f t="shared" si="14"/>
        <v xml:space="preserve"> </v>
      </c>
      <c r="L177" s="2" t="str">
        <f t="shared" si="11"/>
        <v xml:space="preserve"> </v>
      </c>
      <c r="M177" s="2" t="str">
        <f t="shared" si="12"/>
        <v xml:space="preserve"> </v>
      </c>
    </row>
    <row r="178" spans="1:13">
      <c r="A178" s="38" t="str">
        <f t="shared" si="10"/>
        <v xml:space="preserve"> </v>
      </c>
      <c r="D178" s="37"/>
      <c r="E178" s="37"/>
      <c r="J178" s="17">
        <f t="shared" si="13"/>
        <v>0</v>
      </c>
      <c r="K178" s="2" t="str">
        <f t="shared" si="14"/>
        <v xml:space="preserve"> </v>
      </c>
      <c r="L178" s="2" t="str">
        <f t="shared" si="11"/>
        <v xml:space="preserve"> </v>
      </c>
      <c r="M178" s="2" t="str">
        <f t="shared" si="12"/>
        <v xml:space="preserve"> </v>
      </c>
    </row>
    <row r="179" spans="1:13">
      <c r="A179" s="38" t="str">
        <f t="shared" si="10"/>
        <v xml:space="preserve"> </v>
      </c>
      <c r="D179" s="37"/>
      <c r="E179" s="37"/>
      <c r="J179" s="17">
        <f t="shared" si="13"/>
        <v>0</v>
      </c>
      <c r="K179" s="2" t="str">
        <f t="shared" si="14"/>
        <v xml:space="preserve"> </v>
      </c>
      <c r="L179" s="2" t="str">
        <f t="shared" si="11"/>
        <v xml:space="preserve"> </v>
      </c>
      <c r="M179" s="2" t="str">
        <f t="shared" si="12"/>
        <v xml:space="preserve"> </v>
      </c>
    </row>
    <row r="180" spans="1:13">
      <c r="A180" s="38" t="str">
        <f t="shared" si="10"/>
        <v xml:space="preserve"> </v>
      </c>
      <c r="D180" s="37"/>
      <c r="E180" s="37"/>
      <c r="J180" s="17">
        <f t="shared" si="13"/>
        <v>0</v>
      </c>
      <c r="K180" s="2" t="str">
        <f t="shared" si="14"/>
        <v xml:space="preserve"> </v>
      </c>
      <c r="L180" s="2" t="str">
        <f t="shared" si="11"/>
        <v xml:space="preserve"> </v>
      </c>
      <c r="M180" s="2" t="str">
        <f t="shared" si="12"/>
        <v xml:space="preserve"> </v>
      </c>
    </row>
    <row r="181" spans="1:13">
      <c r="A181" s="38" t="str">
        <f t="shared" si="10"/>
        <v xml:space="preserve"> </v>
      </c>
      <c r="D181" s="37"/>
      <c r="E181" s="37"/>
      <c r="J181" s="17">
        <f t="shared" si="13"/>
        <v>0</v>
      </c>
      <c r="K181" s="2" t="str">
        <f t="shared" si="14"/>
        <v xml:space="preserve"> </v>
      </c>
      <c r="L181" s="2" t="str">
        <f t="shared" si="11"/>
        <v xml:space="preserve"> </v>
      </c>
      <c r="M181" s="2" t="str">
        <f t="shared" si="12"/>
        <v xml:space="preserve"> </v>
      </c>
    </row>
    <row r="182" spans="1:13">
      <c r="A182" s="38" t="str">
        <f t="shared" si="10"/>
        <v xml:space="preserve"> </v>
      </c>
      <c r="D182" s="37"/>
      <c r="E182" s="37"/>
      <c r="J182" s="17">
        <f t="shared" si="13"/>
        <v>0</v>
      </c>
      <c r="K182" s="2" t="str">
        <f t="shared" si="14"/>
        <v xml:space="preserve"> </v>
      </c>
      <c r="L182" s="2" t="str">
        <f t="shared" si="11"/>
        <v xml:space="preserve"> </v>
      </c>
      <c r="M182" s="2" t="str">
        <f t="shared" si="12"/>
        <v xml:space="preserve"> </v>
      </c>
    </row>
    <row r="183" spans="1:13">
      <c r="A183" s="38" t="str">
        <f t="shared" si="10"/>
        <v xml:space="preserve"> </v>
      </c>
      <c r="D183" s="37"/>
      <c r="E183" s="37"/>
      <c r="J183" s="17">
        <f t="shared" si="13"/>
        <v>0</v>
      </c>
      <c r="K183" s="2" t="str">
        <f t="shared" si="14"/>
        <v xml:space="preserve"> </v>
      </c>
      <c r="L183" s="2" t="str">
        <f t="shared" si="11"/>
        <v xml:space="preserve"> </v>
      </c>
      <c r="M183" s="2" t="str">
        <f t="shared" si="12"/>
        <v xml:space="preserve"> </v>
      </c>
    </row>
    <row r="184" spans="1:13">
      <c r="A184" s="38" t="str">
        <f t="shared" si="10"/>
        <v xml:space="preserve"> </v>
      </c>
      <c r="D184" s="37"/>
      <c r="E184" s="37"/>
      <c r="J184" s="17">
        <f t="shared" si="13"/>
        <v>0</v>
      </c>
      <c r="K184" s="2" t="str">
        <f t="shared" si="14"/>
        <v xml:space="preserve"> </v>
      </c>
      <c r="L184" s="2" t="str">
        <f t="shared" si="11"/>
        <v xml:space="preserve"> </v>
      </c>
      <c r="M184" s="2" t="str">
        <f t="shared" si="12"/>
        <v xml:space="preserve"> </v>
      </c>
    </row>
    <row r="185" spans="1:13">
      <c r="A185" s="38" t="str">
        <f t="shared" si="10"/>
        <v xml:space="preserve"> </v>
      </c>
      <c r="D185" s="37"/>
      <c r="E185" s="37"/>
      <c r="J185" s="17">
        <f t="shared" si="13"/>
        <v>0</v>
      </c>
      <c r="K185" s="2" t="str">
        <f t="shared" si="14"/>
        <v xml:space="preserve"> </v>
      </c>
      <c r="L185" s="2" t="str">
        <f t="shared" si="11"/>
        <v xml:space="preserve"> </v>
      </c>
      <c r="M185" s="2" t="str">
        <f t="shared" si="12"/>
        <v xml:space="preserve"> </v>
      </c>
    </row>
    <row r="186" spans="1:13">
      <c r="A186" s="38" t="str">
        <f t="shared" si="10"/>
        <v xml:space="preserve"> </v>
      </c>
      <c r="D186" s="37"/>
      <c r="E186" s="37"/>
      <c r="J186" s="17">
        <f t="shared" si="13"/>
        <v>0</v>
      </c>
      <c r="K186" s="2" t="str">
        <f t="shared" si="14"/>
        <v xml:space="preserve"> </v>
      </c>
      <c r="L186" s="2" t="str">
        <f t="shared" si="11"/>
        <v xml:space="preserve"> </v>
      </c>
      <c r="M186" s="2" t="str">
        <f t="shared" si="12"/>
        <v xml:space="preserve"> </v>
      </c>
    </row>
    <row r="187" spans="1:13">
      <c r="A187" s="38" t="str">
        <f t="shared" si="10"/>
        <v xml:space="preserve"> </v>
      </c>
      <c r="D187" s="37"/>
      <c r="E187" s="37"/>
      <c r="J187" s="17">
        <f t="shared" si="13"/>
        <v>0</v>
      </c>
      <c r="K187" s="2" t="str">
        <f t="shared" si="14"/>
        <v xml:space="preserve"> </v>
      </c>
      <c r="L187" s="2" t="str">
        <f t="shared" si="11"/>
        <v xml:space="preserve"> </v>
      </c>
      <c r="M187" s="2" t="str">
        <f t="shared" si="12"/>
        <v xml:space="preserve"> </v>
      </c>
    </row>
    <row r="188" spans="1:13">
      <c r="A188" s="38" t="str">
        <f t="shared" si="10"/>
        <v xml:space="preserve"> </v>
      </c>
      <c r="D188" s="37"/>
      <c r="E188" s="37"/>
      <c r="J188" s="17">
        <f t="shared" si="13"/>
        <v>0</v>
      </c>
      <c r="K188" s="2" t="str">
        <f t="shared" si="14"/>
        <v xml:space="preserve"> </v>
      </c>
      <c r="L188" s="2" t="str">
        <f t="shared" si="11"/>
        <v xml:space="preserve"> </v>
      </c>
      <c r="M188" s="2" t="str">
        <f t="shared" si="12"/>
        <v xml:space="preserve"> </v>
      </c>
    </row>
    <row r="189" spans="1:13">
      <c r="A189" s="38" t="str">
        <f t="shared" si="10"/>
        <v xml:space="preserve"> </v>
      </c>
      <c r="D189" s="37"/>
      <c r="E189" s="37"/>
      <c r="J189" s="17">
        <f t="shared" si="13"/>
        <v>0</v>
      </c>
      <c r="K189" s="2" t="str">
        <f t="shared" si="14"/>
        <v xml:space="preserve"> </v>
      </c>
      <c r="L189" s="2" t="str">
        <f t="shared" si="11"/>
        <v xml:space="preserve"> </v>
      </c>
      <c r="M189" s="2" t="str">
        <f t="shared" si="12"/>
        <v xml:space="preserve"> </v>
      </c>
    </row>
    <row r="190" spans="1:13">
      <c r="A190" s="38" t="str">
        <f t="shared" si="10"/>
        <v xml:space="preserve"> </v>
      </c>
      <c r="D190" s="37"/>
      <c r="E190" s="37"/>
      <c r="J190" s="17">
        <f t="shared" si="13"/>
        <v>0</v>
      </c>
      <c r="K190" s="2" t="str">
        <f t="shared" si="14"/>
        <v xml:space="preserve"> </v>
      </c>
      <c r="L190" s="2" t="str">
        <f t="shared" si="11"/>
        <v xml:space="preserve"> </v>
      </c>
      <c r="M190" s="2" t="str">
        <f t="shared" si="12"/>
        <v xml:space="preserve"> </v>
      </c>
    </row>
    <row r="191" spans="1:13">
      <c r="A191" s="38" t="str">
        <f t="shared" si="10"/>
        <v xml:space="preserve"> </v>
      </c>
      <c r="D191" s="37"/>
      <c r="E191" s="37"/>
      <c r="J191" s="17">
        <f t="shared" si="13"/>
        <v>0</v>
      </c>
      <c r="K191" s="2" t="str">
        <f t="shared" si="14"/>
        <v xml:space="preserve"> </v>
      </c>
      <c r="L191" s="2" t="str">
        <f t="shared" si="11"/>
        <v xml:space="preserve"> </v>
      </c>
      <c r="M191" s="2" t="str">
        <f t="shared" si="12"/>
        <v xml:space="preserve"> </v>
      </c>
    </row>
    <row r="192" spans="1:13">
      <c r="A192" s="38" t="str">
        <f t="shared" si="10"/>
        <v xml:space="preserve"> </v>
      </c>
      <c r="D192" s="37"/>
      <c r="E192" s="37"/>
      <c r="J192" s="17">
        <f t="shared" si="13"/>
        <v>0</v>
      </c>
      <c r="K192" s="2" t="str">
        <f t="shared" si="14"/>
        <v xml:space="preserve"> </v>
      </c>
      <c r="L192" s="2" t="str">
        <f t="shared" si="11"/>
        <v xml:space="preserve"> </v>
      </c>
      <c r="M192" s="2" t="str">
        <f t="shared" si="12"/>
        <v xml:space="preserve"> </v>
      </c>
    </row>
    <row r="193" spans="1:13">
      <c r="A193" s="38" t="str">
        <f t="shared" si="10"/>
        <v xml:space="preserve"> </v>
      </c>
      <c r="D193" s="37"/>
      <c r="E193" s="37"/>
      <c r="J193" s="17">
        <f t="shared" si="13"/>
        <v>0</v>
      </c>
      <c r="K193" s="2" t="str">
        <f t="shared" si="14"/>
        <v xml:space="preserve"> </v>
      </c>
      <c r="L193" s="2" t="str">
        <f t="shared" si="11"/>
        <v xml:space="preserve"> </v>
      </c>
      <c r="M193" s="2" t="str">
        <f t="shared" si="12"/>
        <v xml:space="preserve"> </v>
      </c>
    </row>
    <row r="194" spans="1:13">
      <c r="A194" s="38" t="str">
        <f t="shared" si="10"/>
        <v xml:space="preserve"> </v>
      </c>
      <c r="D194" s="37"/>
      <c r="E194" s="37"/>
      <c r="J194" s="17">
        <f t="shared" si="13"/>
        <v>0</v>
      </c>
      <c r="K194" s="2" t="str">
        <f t="shared" si="14"/>
        <v xml:space="preserve"> </v>
      </c>
      <c r="L194" s="2" t="str">
        <f t="shared" si="11"/>
        <v xml:space="preserve"> </v>
      </c>
      <c r="M194" s="2" t="str">
        <f t="shared" si="12"/>
        <v xml:space="preserve"> </v>
      </c>
    </row>
    <row r="195" spans="1:13">
      <c r="A195" s="38" t="str">
        <f t="shared" si="10"/>
        <v xml:space="preserve"> </v>
      </c>
      <c r="D195" s="37"/>
      <c r="E195" s="37"/>
      <c r="J195" s="17">
        <f t="shared" si="13"/>
        <v>0</v>
      </c>
      <c r="K195" s="2" t="str">
        <f t="shared" si="14"/>
        <v xml:space="preserve"> </v>
      </c>
      <c r="L195" s="2" t="str">
        <f t="shared" si="11"/>
        <v xml:space="preserve"> </v>
      </c>
      <c r="M195" s="2" t="str">
        <f t="shared" si="12"/>
        <v xml:space="preserve"> </v>
      </c>
    </row>
    <row r="196" spans="1:13">
      <c r="A196" s="38" t="str">
        <f t="shared" si="10"/>
        <v xml:space="preserve"> </v>
      </c>
      <c r="D196" s="37"/>
      <c r="E196" s="37"/>
      <c r="J196" s="17">
        <f t="shared" si="13"/>
        <v>0</v>
      </c>
      <c r="K196" s="2" t="str">
        <f t="shared" si="14"/>
        <v xml:space="preserve"> </v>
      </c>
      <c r="L196" s="2" t="str">
        <f t="shared" si="11"/>
        <v xml:space="preserve"> </v>
      </c>
      <c r="M196" s="2" t="str">
        <f t="shared" si="12"/>
        <v xml:space="preserve"> </v>
      </c>
    </row>
    <row r="197" spans="1:13">
      <c r="A197" s="38" t="str">
        <f t="shared" si="10"/>
        <v xml:space="preserve"> </v>
      </c>
      <c r="D197" s="37"/>
      <c r="E197" s="37"/>
      <c r="J197" s="17">
        <f t="shared" si="13"/>
        <v>0</v>
      </c>
      <c r="K197" s="2" t="str">
        <f t="shared" si="14"/>
        <v xml:space="preserve"> </v>
      </c>
      <c r="L197" s="2" t="str">
        <f t="shared" si="11"/>
        <v xml:space="preserve"> </v>
      </c>
      <c r="M197" s="2" t="str">
        <f t="shared" si="12"/>
        <v xml:space="preserve"> </v>
      </c>
    </row>
    <row r="198" spans="1:13">
      <c r="A198" s="38" t="str">
        <f t="shared" si="10"/>
        <v xml:space="preserve"> </v>
      </c>
      <c r="D198" s="37"/>
      <c r="E198" s="37"/>
      <c r="J198" s="17">
        <f t="shared" si="13"/>
        <v>0</v>
      </c>
      <c r="K198" s="2" t="str">
        <f t="shared" si="14"/>
        <v xml:space="preserve"> </v>
      </c>
      <c r="L198" s="2" t="str">
        <f t="shared" si="11"/>
        <v xml:space="preserve"> </v>
      </c>
      <c r="M198" s="2" t="str">
        <f t="shared" si="12"/>
        <v xml:space="preserve"> </v>
      </c>
    </row>
    <row r="199" spans="1:13">
      <c r="A199" s="38" t="str">
        <f t="shared" si="10"/>
        <v xml:space="preserve"> </v>
      </c>
      <c r="D199" s="37"/>
      <c r="E199" s="37"/>
      <c r="J199" s="17">
        <f t="shared" si="13"/>
        <v>0</v>
      </c>
      <c r="K199" s="2" t="str">
        <f t="shared" si="14"/>
        <v xml:space="preserve"> </v>
      </c>
      <c r="L199" s="2" t="str">
        <f t="shared" si="11"/>
        <v xml:space="preserve"> </v>
      </c>
      <c r="M199" s="2" t="str">
        <f t="shared" si="12"/>
        <v xml:space="preserve"> </v>
      </c>
    </row>
    <row r="200" spans="1:13">
      <c r="A200" s="38" t="str">
        <f t="shared" si="10"/>
        <v xml:space="preserve"> </v>
      </c>
      <c r="D200" s="37"/>
      <c r="E200" s="37"/>
      <c r="J200" s="17">
        <f t="shared" si="13"/>
        <v>0</v>
      </c>
      <c r="K200" s="2" t="str">
        <f t="shared" si="14"/>
        <v xml:space="preserve"> </v>
      </c>
      <c r="L200" s="2" t="str">
        <f t="shared" si="11"/>
        <v xml:space="preserve"> </v>
      </c>
      <c r="M200" s="2" t="str">
        <f t="shared" si="12"/>
        <v xml:space="preserve"> </v>
      </c>
    </row>
    <row r="201" spans="1:13">
      <c r="A201" s="38" t="str">
        <f t="shared" si="10"/>
        <v xml:space="preserve"> </v>
      </c>
      <c r="D201" s="37"/>
      <c r="E201" s="37"/>
      <c r="J201" s="17">
        <f t="shared" si="13"/>
        <v>0</v>
      </c>
      <c r="K201" s="2" t="str">
        <f t="shared" si="14"/>
        <v xml:space="preserve"> </v>
      </c>
      <c r="L201" s="2" t="str">
        <f t="shared" si="11"/>
        <v xml:space="preserve"> </v>
      </c>
      <c r="M201" s="2" t="str">
        <f t="shared" si="12"/>
        <v xml:space="preserve"> </v>
      </c>
    </row>
    <row r="202" spans="1:13">
      <c r="A202" s="38" t="str">
        <f t="shared" si="10"/>
        <v xml:space="preserve"> </v>
      </c>
      <c r="D202" s="37"/>
      <c r="E202" s="37"/>
      <c r="J202" s="17">
        <f t="shared" si="13"/>
        <v>0</v>
      </c>
      <c r="K202" s="2" t="str">
        <f t="shared" si="14"/>
        <v xml:space="preserve"> </v>
      </c>
      <c r="L202" s="2" t="str">
        <f t="shared" si="11"/>
        <v xml:space="preserve"> </v>
      </c>
      <c r="M202" s="2" t="str">
        <f t="shared" si="12"/>
        <v xml:space="preserve"> </v>
      </c>
    </row>
    <row r="203" spans="1:13">
      <c r="A203" s="38" t="str">
        <f t="shared" si="10"/>
        <v xml:space="preserve"> </v>
      </c>
      <c r="D203" s="37"/>
      <c r="E203" s="37"/>
      <c r="J203" s="17">
        <f t="shared" si="13"/>
        <v>0</v>
      </c>
      <c r="K203" s="2" t="str">
        <f t="shared" si="14"/>
        <v xml:space="preserve"> </v>
      </c>
      <c r="L203" s="2" t="str">
        <f t="shared" si="11"/>
        <v xml:space="preserve"> </v>
      </c>
      <c r="M203" s="2" t="str">
        <f t="shared" si="12"/>
        <v xml:space="preserve"> </v>
      </c>
    </row>
    <row r="204" spans="1:13">
      <c r="A204" s="38" t="str">
        <f t="shared" si="10"/>
        <v xml:space="preserve"> </v>
      </c>
      <c r="D204" s="37"/>
      <c r="E204" s="37"/>
      <c r="J204" s="17">
        <f t="shared" si="13"/>
        <v>0</v>
      </c>
      <c r="K204" s="2" t="str">
        <f t="shared" si="14"/>
        <v xml:space="preserve"> </v>
      </c>
      <c r="L204" s="2" t="str">
        <f t="shared" si="11"/>
        <v xml:space="preserve"> </v>
      </c>
      <c r="M204" s="2" t="str">
        <f t="shared" si="12"/>
        <v xml:space="preserve"> </v>
      </c>
    </row>
    <row r="205" spans="1:13">
      <c r="A205" s="38" t="str">
        <f t="shared" si="10"/>
        <v xml:space="preserve"> </v>
      </c>
      <c r="D205" s="37"/>
      <c r="E205" s="37"/>
      <c r="J205" s="17">
        <f t="shared" si="13"/>
        <v>0</v>
      </c>
      <c r="K205" s="2" t="str">
        <f t="shared" si="14"/>
        <v xml:space="preserve"> </v>
      </c>
      <c r="L205" s="2" t="str">
        <f t="shared" si="11"/>
        <v xml:space="preserve"> </v>
      </c>
      <c r="M205" s="2" t="str">
        <f t="shared" si="12"/>
        <v xml:space="preserve"> </v>
      </c>
    </row>
    <row r="206" spans="1:13">
      <c r="A206" s="38" t="str">
        <f t="shared" si="10"/>
        <v xml:space="preserve"> </v>
      </c>
      <c r="D206" s="37"/>
      <c r="E206" s="37"/>
      <c r="J206" s="17">
        <f t="shared" si="13"/>
        <v>0</v>
      </c>
      <c r="K206" s="2" t="str">
        <f t="shared" si="14"/>
        <v xml:space="preserve"> </v>
      </c>
      <c r="L206" s="2" t="str">
        <f t="shared" si="11"/>
        <v xml:space="preserve"> </v>
      </c>
      <c r="M206" s="2" t="str">
        <f t="shared" si="12"/>
        <v xml:space="preserve"> </v>
      </c>
    </row>
    <row r="207" spans="1:13">
      <c r="A207" s="38" t="str">
        <f t="shared" ref="A207:A270" si="15">IF(COUNTIF(K207:M207,"ERROR")&gt;0,"ERROR"," ")</f>
        <v xml:space="preserve"> </v>
      </c>
      <c r="D207" s="37"/>
      <c r="E207" s="37"/>
      <c r="J207" s="17">
        <f t="shared" si="13"/>
        <v>0</v>
      </c>
      <c r="K207" s="2" t="str">
        <f t="shared" si="14"/>
        <v xml:space="preserve"> </v>
      </c>
      <c r="L207" s="2" t="str">
        <f t="shared" ref="L207:L270" si="16">IF(D207=0," ",IF(COUNTIF(ProfitLoss4,D207)&gt;0," ","ERROR"))</f>
        <v xml:space="preserve"> </v>
      </c>
      <c r="M207" s="2" t="str">
        <f t="shared" ref="M207:M270" si="17">IF(E207=0," ",IF(COUNTIF(BalanceSheet4,E207)&gt;0," ","ERROR"))</f>
        <v xml:space="preserve"> </v>
      </c>
    </row>
    <row r="208" spans="1:13">
      <c r="A208" s="38" t="str">
        <f t="shared" si="15"/>
        <v xml:space="preserve"> </v>
      </c>
      <c r="D208" s="37"/>
      <c r="E208" s="37"/>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c r="A209" s="38" t="str">
        <f t="shared" si="15"/>
        <v xml:space="preserve"> </v>
      </c>
      <c r="D209" s="37"/>
      <c r="E209" s="37"/>
      <c r="J209" s="17">
        <f t="shared" si="18"/>
        <v>0</v>
      </c>
      <c r="K209" s="2" t="str">
        <f t="shared" si="19"/>
        <v xml:space="preserve"> </v>
      </c>
      <c r="L209" s="2" t="str">
        <f t="shared" si="16"/>
        <v xml:space="preserve"> </v>
      </c>
      <c r="M209" s="2" t="str">
        <f t="shared" si="17"/>
        <v xml:space="preserve"> </v>
      </c>
    </row>
    <row r="210" spans="1:13">
      <c r="A210" s="38" t="str">
        <f t="shared" si="15"/>
        <v xml:space="preserve"> </v>
      </c>
      <c r="D210" s="37"/>
      <c r="E210" s="37"/>
      <c r="J210" s="17">
        <f t="shared" si="18"/>
        <v>0</v>
      </c>
      <c r="K210" s="2" t="str">
        <f t="shared" si="19"/>
        <v xml:space="preserve"> </v>
      </c>
      <c r="L210" s="2" t="str">
        <f t="shared" si="16"/>
        <v xml:space="preserve"> </v>
      </c>
      <c r="M210" s="2" t="str">
        <f t="shared" si="17"/>
        <v xml:space="preserve"> </v>
      </c>
    </row>
    <row r="211" spans="1:13">
      <c r="A211" s="38" t="str">
        <f t="shared" si="15"/>
        <v xml:space="preserve"> </v>
      </c>
      <c r="D211" s="37"/>
      <c r="E211" s="37"/>
      <c r="J211" s="17">
        <f t="shared" si="18"/>
        <v>0</v>
      </c>
      <c r="K211" s="2" t="str">
        <f t="shared" si="19"/>
        <v xml:space="preserve"> </v>
      </c>
      <c r="L211" s="2" t="str">
        <f t="shared" si="16"/>
        <v xml:space="preserve"> </v>
      </c>
      <c r="M211" s="2" t="str">
        <f t="shared" si="17"/>
        <v xml:space="preserve"> </v>
      </c>
    </row>
    <row r="212" spans="1:13">
      <c r="A212" s="38" t="str">
        <f t="shared" si="15"/>
        <v xml:space="preserve"> </v>
      </c>
      <c r="D212" s="37"/>
      <c r="E212" s="37"/>
      <c r="J212" s="17">
        <f t="shared" si="18"/>
        <v>0</v>
      </c>
      <c r="K212" s="2" t="str">
        <f t="shared" si="19"/>
        <v xml:space="preserve"> </v>
      </c>
      <c r="L212" s="2" t="str">
        <f t="shared" si="16"/>
        <v xml:space="preserve"> </v>
      </c>
      <c r="M212" s="2" t="str">
        <f t="shared" si="17"/>
        <v xml:space="preserve"> </v>
      </c>
    </row>
    <row r="213" spans="1:13">
      <c r="A213" s="38" t="str">
        <f t="shared" si="15"/>
        <v xml:space="preserve"> </v>
      </c>
      <c r="D213" s="37"/>
      <c r="E213" s="37"/>
      <c r="J213" s="17">
        <f t="shared" si="18"/>
        <v>0</v>
      </c>
      <c r="K213" s="2" t="str">
        <f t="shared" si="19"/>
        <v xml:space="preserve"> </v>
      </c>
      <c r="L213" s="2" t="str">
        <f t="shared" si="16"/>
        <v xml:space="preserve"> </v>
      </c>
      <c r="M213" s="2" t="str">
        <f t="shared" si="17"/>
        <v xml:space="preserve"> </v>
      </c>
    </row>
    <row r="214" spans="1:13">
      <c r="A214" s="38" t="str">
        <f t="shared" si="15"/>
        <v xml:space="preserve"> </v>
      </c>
      <c r="D214" s="37"/>
      <c r="E214" s="37"/>
      <c r="J214" s="17">
        <f t="shared" si="18"/>
        <v>0</v>
      </c>
      <c r="K214" s="2" t="str">
        <f t="shared" si="19"/>
        <v xml:space="preserve"> </v>
      </c>
      <c r="L214" s="2" t="str">
        <f t="shared" si="16"/>
        <v xml:space="preserve"> </v>
      </c>
      <c r="M214" s="2" t="str">
        <f t="shared" si="17"/>
        <v xml:space="preserve"> </v>
      </c>
    </row>
    <row r="215" spans="1:13">
      <c r="A215" s="38" t="str">
        <f t="shared" si="15"/>
        <v xml:space="preserve"> </v>
      </c>
      <c r="D215" s="37"/>
      <c r="E215" s="37"/>
      <c r="J215" s="17">
        <f t="shared" si="18"/>
        <v>0</v>
      </c>
      <c r="K215" s="2" t="str">
        <f t="shared" si="19"/>
        <v xml:space="preserve"> </v>
      </c>
      <c r="L215" s="2" t="str">
        <f t="shared" si="16"/>
        <v xml:space="preserve"> </v>
      </c>
      <c r="M215" s="2" t="str">
        <f t="shared" si="17"/>
        <v xml:space="preserve"> </v>
      </c>
    </row>
    <row r="216" spans="1:13">
      <c r="A216" s="38" t="str">
        <f t="shared" si="15"/>
        <v xml:space="preserve"> </v>
      </c>
      <c r="D216" s="37"/>
      <c r="E216" s="37"/>
      <c r="J216" s="17">
        <f t="shared" si="18"/>
        <v>0</v>
      </c>
      <c r="K216" s="2" t="str">
        <f t="shared" si="19"/>
        <v xml:space="preserve"> </v>
      </c>
      <c r="L216" s="2" t="str">
        <f t="shared" si="16"/>
        <v xml:space="preserve"> </v>
      </c>
      <c r="M216" s="2" t="str">
        <f t="shared" si="17"/>
        <v xml:space="preserve"> </v>
      </c>
    </row>
    <row r="217" spans="1:13">
      <c r="A217" s="38" t="str">
        <f t="shared" si="15"/>
        <v xml:space="preserve"> </v>
      </c>
      <c r="D217" s="37"/>
      <c r="E217" s="37"/>
      <c r="J217" s="17">
        <f t="shared" si="18"/>
        <v>0</v>
      </c>
      <c r="K217" s="2" t="str">
        <f t="shared" si="19"/>
        <v xml:space="preserve"> </v>
      </c>
      <c r="L217" s="2" t="str">
        <f t="shared" si="16"/>
        <v xml:space="preserve"> </v>
      </c>
      <c r="M217" s="2" t="str">
        <f t="shared" si="17"/>
        <v xml:space="preserve"> </v>
      </c>
    </row>
    <row r="218" spans="1:13">
      <c r="A218" s="38" t="str">
        <f t="shared" si="15"/>
        <v xml:space="preserve"> </v>
      </c>
      <c r="D218" s="37"/>
      <c r="E218" s="37"/>
      <c r="J218" s="17">
        <f t="shared" si="18"/>
        <v>0</v>
      </c>
      <c r="K218" s="2" t="str">
        <f t="shared" si="19"/>
        <v xml:space="preserve"> </v>
      </c>
      <c r="L218" s="2" t="str">
        <f t="shared" si="16"/>
        <v xml:space="preserve"> </v>
      </c>
      <c r="M218" s="2" t="str">
        <f t="shared" si="17"/>
        <v xml:space="preserve"> </v>
      </c>
    </row>
    <row r="219" spans="1:13">
      <c r="A219" s="38" t="str">
        <f t="shared" si="15"/>
        <v xml:space="preserve"> </v>
      </c>
      <c r="D219" s="37"/>
      <c r="E219" s="37"/>
      <c r="J219" s="17">
        <f t="shared" si="18"/>
        <v>0</v>
      </c>
      <c r="K219" s="2" t="str">
        <f t="shared" si="19"/>
        <v xml:space="preserve"> </v>
      </c>
      <c r="L219" s="2" t="str">
        <f t="shared" si="16"/>
        <v xml:space="preserve"> </v>
      </c>
      <c r="M219" s="2" t="str">
        <f t="shared" si="17"/>
        <v xml:space="preserve"> </v>
      </c>
    </row>
    <row r="220" spans="1:13">
      <c r="A220" s="38" t="str">
        <f t="shared" si="15"/>
        <v xml:space="preserve"> </v>
      </c>
      <c r="D220" s="37"/>
      <c r="E220" s="37"/>
      <c r="J220" s="17">
        <f t="shared" si="18"/>
        <v>0</v>
      </c>
      <c r="K220" s="2" t="str">
        <f t="shared" si="19"/>
        <v xml:space="preserve"> </v>
      </c>
      <c r="L220" s="2" t="str">
        <f t="shared" si="16"/>
        <v xml:space="preserve"> </v>
      </c>
      <c r="M220" s="2" t="str">
        <f t="shared" si="17"/>
        <v xml:space="preserve"> </v>
      </c>
    </row>
    <row r="221" spans="1:13">
      <c r="A221" s="38" t="str">
        <f t="shared" si="15"/>
        <v xml:space="preserve"> </v>
      </c>
      <c r="D221" s="37"/>
      <c r="E221" s="37"/>
      <c r="J221" s="17">
        <f t="shared" si="18"/>
        <v>0</v>
      </c>
      <c r="K221" s="2" t="str">
        <f t="shared" si="19"/>
        <v xml:space="preserve"> </v>
      </c>
      <c r="L221" s="2" t="str">
        <f t="shared" si="16"/>
        <v xml:space="preserve"> </v>
      </c>
      <c r="M221" s="2" t="str">
        <f t="shared" si="17"/>
        <v xml:space="preserve"> </v>
      </c>
    </row>
    <row r="222" spans="1:13">
      <c r="A222" s="38" t="str">
        <f t="shared" si="15"/>
        <v xml:space="preserve"> </v>
      </c>
      <c r="D222" s="37"/>
      <c r="E222" s="37"/>
      <c r="J222" s="17">
        <f t="shared" si="18"/>
        <v>0</v>
      </c>
      <c r="K222" s="2" t="str">
        <f t="shared" si="19"/>
        <v xml:space="preserve"> </v>
      </c>
      <c r="L222" s="2" t="str">
        <f t="shared" si="16"/>
        <v xml:space="preserve"> </v>
      </c>
      <c r="M222" s="2" t="str">
        <f t="shared" si="17"/>
        <v xml:space="preserve"> </v>
      </c>
    </row>
    <row r="223" spans="1:13">
      <c r="A223" s="38" t="str">
        <f t="shared" si="15"/>
        <v xml:space="preserve"> </v>
      </c>
      <c r="D223" s="37"/>
      <c r="E223" s="37"/>
      <c r="J223" s="17">
        <f t="shared" si="18"/>
        <v>0</v>
      </c>
      <c r="K223" s="2" t="str">
        <f t="shared" si="19"/>
        <v xml:space="preserve"> </v>
      </c>
      <c r="L223" s="2" t="str">
        <f t="shared" si="16"/>
        <v xml:space="preserve"> </v>
      </c>
      <c r="M223" s="2" t="str">
        <f t="shared" si="17"/>
        <v xml:space="preserve"> </v>
      </c>
    </row>
    <row r="224" spans="1:13">
      <c r="A224" s="38" t="str">
        <f t="shared" si="15"/>
        <v xml:space="preserve"> </v>
      </c>
      <c r="D224" s="37"/>
      <c r="E224" s="37"/>
      <c r="J224" s="17">
        <f t="shared" si="18"/>
        <v>0</v>
      </c>
      <c r="K224" s="2" t="str">
        <f t="shared" si="19"/>
        <v xml:space="preserve"> </v>
      </c>
      <c r="L224" s="2" t="str">
        <f t="shared" si="16"/>
        <v xml:space="preserve"> </v>
      </c>
      <c r="M224" s="2" t="str">
        <f t="shared" si="17"/>
        <v xml:space="preserve"> </v>
      </c>
    </row>
    <row r="225" spans="1:13">
      <c r="A225" s="38" t="str">
        <f t="shared" si="15"/>
        <v xml:space="preserve"> </v>
      </c>
      <c r="D225" s="37"/>
      <c r="E225" s="37"/>
      <c r="J225" s="17">
        <f t="shared" si="18"/>
        <v>0</v>
      </c>
      <c r="K225" s="2" t="str">
        <f t="shared" si="19"/>
        <v xml:space="preserve"> </v>
      </c>
      <c r="L225" s="2" t="str">
        <f t="shared" si="16"/>
        <v xml:space="preserve"> </v>
      </c>
      <c r="M225" s="2" t="str">
        <f t="shared" si="17"/>
        <v xml:space="preserve"> </v>
      </c>
    </row>
    <row r="226" spans="1:13">
      <c r="A226" s="38" t="str">
        <f t="shared" si="15"/>
        <v xml:space="preserve"> </v>
      </c>
      <c r="D226" s="37"/>
      <c r="E226" s="37"/>
      <c r="J226" s="17">
        <f t="shared" si="18"/>
        <v>0</v>
      </c>
      <c r="K226" s="2" t="str">
        <f t="shared" si="19"/>
        <v xml:space="preserve"> </v>
      </c>
      <c r="L226" s="2" t="str">
        <f t="shared" si="16"/>
        <v xml:space="preserve"> </v>
      </c>
      <c r="M226" s="2" t="str">
        <f t="shared" si="17"/>
        <v xml:space="preserve"> </v>
      </c>
    </row>
    <row r="227" spans="1:13">
      <c r="A227" s="38" t="str">
        <f t="shared" si="15"/>
        <v xml:space="preserve"> </v>
      </c>
      <c r="D227" s="37"/>
      <c r="E227" s="37"/>
      <c r="J227" s="17">
        <f t="shared" si="18"/>
        <v>0</v>
      </c>
      <c r="K227" s="2" t="str">
        <f t="shared" si="19"/>
        <v xml:space="preserve"> </v>
      </c>
      <c r="L227" s="2" t="str">
        <f t="shared" si="16"/>
        <v xml:space="preserve"> </v>
      </c>
      <c r="M227" s="2" t="str">
        <f t="shared" si="17"/>
        <v xml:space="preserve"> </v>
      </c>
    </row>
    <row r="228" spans="1:13">
      <c r="A228" s="38" t="str">
        <f t="shared" si="15"/>
        <v xml:space="preserve"> </v>
      </c>
      <c r="D228" s="37"/>
      <c r="E228" s="37"/>
      <c r="J228" s="17">
        <f t="shared" si="18"/>
        <v>0</v>
      </c>
      <c r="K228" s="2" t="str">
        <f t="shared" si="19"/>
        <v xml:space="preserve"> </v>
      </c>
      <c r="L228" s="2" t="str">
        <f t="shared" si="16"/>
        <v xml:space="preserve"> </v>
      </c>
      <c r="M228" s="2" t="str">
        <f t="shared" si="17"/>
        <v xml:space="preserve"> </v>
      </c>
    </row>
    <row r="229" spans="1:13">
      <c r="A229" s="38" t="str">
        <f t="shared" si="15"/>
        <v xml:space="preserve"> </v>
      </c>
      <c r="D229" s="37"/>
      <c r="E229" s="37"/>
      <c r="J229" s="17">
        <f t="shared" si="18"/>
        <v>0</v>
      </c>
      <c r="K229" s="2" t="str">
        <f t="shared" si="19"/>
        <v xml:space="preserve"> </v>
      </c>
      <c r="L229" s="2" t="str">
        <f t="shared" si="16"/>
        <v xml:space="preserve"> </v>
      </c>
      <c r="M229" s="2" t="str">
        <f t="shared" si="17"/>
        <v xml:space="preserve"> </v>
      </c>
    </row>
    <row r="230" spans="1:13">
      <c r="A230" s="38" t="str">
        <f t="shared" si="15"/>
        <v xml:space="preserve"> </v>
      </c>
      <c r="D230" s="37"/>
      <c r="E230" s="37"/>
      <c r="J230" s="17">
        <f t="shared" si="18"/>
        <v>0</v>
      </c>
      <c r="K230" s="2" t="str">
        <f t="shared" si="19"/>
        <v xml:space="preserve"> </v>
      </c>
      <c r="L230" s="2" t="str">
        <f t="shared" si="16"/>
        <v xml:space="preserve"> </v>
      </c>
      <c r="M230" s="2" t="str">
        <f t="shared" si="17"/>
        <v xml:space="preserve"> </v>
      </c>
    </row>
    <row r="231" spans="1:13">
      <c r="A231" s="38" t="str">
        <f t="shared" si="15"/>
        <v xml:space="preserve"> </v>
      </c>
      <c r="D231" s="37"/>
      <c r="E231" s="37"/>
      <c r="J231" s="17">
        <f t="shared" si="18"/>
        <v>0</v>
      </c>
      <c r="K231" s="2" t="str">
        <f t="shared" si="19"/>
        <v xml:space="preserve"> </v>
      </c>
      <c r="L231" s="2" t="str">
        <f t="shared" si="16"/>
        <v xml:space="preserve"> </v>
      </c>
      <c r="M231" s="2" t="str">
        <f t="shared" si="17"/>
        <v xml:space="preserve"> </v>
      </c>
    </row>
    <row r="232" spans="1:13">
      <c r="A232" s="38" t="str">
        <f t="shared" si="15"/>
        <v xml:space="preserve"> </v>
      </c>
      <c r="D232" s="37"/>
      <c r="E232" s="37"/>
      <c r="J232" s="17">
        <f t="shared" si="18"/>
        <v>0</v>
      </c>
      <c r="K232" s="2" t="str">
        <f t="shared" si="19"/>
        <v xml:space="preserve"> </v>
      </c>
      <c r="L232" s="2" t="str">
        <f t="shared" si="16"/>
        <v xml:space="preserve"> </v>
      </c>
      <c r="M232" s="2" t="str">
        <f t="shared" si="17"/>
        <v xml:space="preserve"> </v>
      </c>
    </row>
    <row r="233" spans="1:13">
      <c r="A233" s="38" t="str">
        <f t="shared" si="15"/>
        <v xml:space="preserve"> </v>
      </c>
      <c r="D233" s="37"/>
      <c r="E233" s="37"/>
      <c r="J233" s="17">
        <f t="shared" si="18"/>
        <v>0</v>
      </c>
      <c r="K233" s="2" t="str">
        <f t="shared" si="19"/>
        <v xml:space="preserve"> </v>
      </c>
      <c r="L233" s="2" t="str">
        <f t="shared" si="16"/>
        <v xml:space="preserve"> </v>
      </c>
      <c r="M233" s="2" t="str">
        <f t="shared" si="17"/>
        <v xml:space="preserve"> </v>
      </c>
    </row>
    <row r="234" spans="1:13">
      <c r="A234" s="38" t="str">
        <f t="shared" si="15"/>
        <v xml:space="preserve"> </v>
      </c>
      <c r="D234" s="37"/>
      <c r="E234" s="37"/>
      <c r="J234" s="17">
        <f t="shared" si="18"/>
        <v>0</v>
      </c>
      <c r="K234" s="2" t="str">
        <f t="shared" si="19"/>
        <v xml:space="preserve"> </v>
      </c>
      <c r="L234" s="2" t="str">
        <f t="shared" si="16"/>
        <v xml:space="preserve"> </v>
      </c>
      <c r="M234" s="2" t="str">
        <f t="shared" si="17"/>
        <v xml:space="preserve"> </v>
      </c>
    </row>
    <row r="235" spans="1:13">
      <c r="A235" s="38" t="str">
        <f t="shared" si="15"/>
        <v xml:space="preserve"> </v>
      </c>
      <c r="D235" s="37"/>
      <c r="E235" s="37"/>
      <c r="J235" s="17">
        <f t="shared" si="18"/>
        <v>0</v>
      </c>
      <c r="K235" s="2" t="str">
        <f t="shared" si="19"/>
        <v xml:space="preserve"> </v>
      </c>
      <c r="L235" s="2" t="str">
        <f t="shared" si="16"/>
        <v xml:space="preserve"> </v>
      </c>
      <c r="M235" s="2" t="str">
        <f t="shared" si="17"/>
        <v xml:space="preserve"> </v>
      </c>
    </row>
    <row r="236" spans="1:13">
      <c r="A236" s="38" t="str">
        <f t="shared" si="15"/>
        <v xml:space="preserve"> </v>
      </c>
      <c r="D236" s="37"/>
      <c r="E236" s="37"/>
      <c r="J236" s="17">
        <f t="shared" si="18"/>
        <v>0</v>
      </c>
      <c r="K236" s="2" t="str">
        <f t="shared" si="19"/>
        <v xml:space="preserve"> </v>
      </c>
      <c r="L236" s="2" t="str">
        <f t="shared" si="16"/>
        <v xml:space="preserve"> </v>
      </c>
      <c r="M236" s="2" t="str">
        <f t="shared" si="17"/>
        <v xml:space="preserve"> </v>
      </c>
    </row>
    <row r="237" spans="1:13">
      <c r="A237" s="38" t="str">
        <f t="shared" si="15"/>
        <v xml:space="preserve"> </v>
      </c>
      <c r="D237" s="37"/>
      <c r="E237" s="37"/>
      <c r="J237" s="17">
        <f t="shared" si="18"/>
        <v>0</v>
      </c>
      <c r="K237" s="2" t="str">
        <f t="shared" si="19"/>
        <v xml:space="preserve"> </v>
      </c>
      <c r="L237" s="2" t="str">
        <f t="shared" si="16"/>
        <v xml:space="preserve"> </v>
      </c>
      <c r="M237" s="2" t="str">
        <f t="shared" si="17"/>
        <v xml:space="preserve"> </v>
      </c>
    </row>
    <row r="238" spans="1:13">
      <c r="A238" s="38" t="str">
        <f t="shared" si="15"/>
        <v xml:space="preserve"> </v>
      </c>
      <c r="D238" s="37"/>
      <c r="E238" s="37"/>
      <c r="J238" s="17">
        <f t="shared" si="18"/>
        <v>0</v>
      </c>
      <c r="K238" s="2" t="str">
        <f t="shared" si="19"/>
        <v xml:space="preserve"> </v>
      </c>
      <c r="L238" s="2" t="str">
        <f t="shared" si="16"/>
        <v xml:space="preserve"> </v>
      </c>
      <c r="M238" s="2" t="str">
        <f t="shared" si="17"/>
        <v xml:space="preserve"> </v>
      </c>
    </row>
    <row r="239" spans="1:13">
      <c r="A239" s="38" t="str">
        <f t="shared" si="15"/>
        <v xml:space="preserve"> </v>
      </c>
      <c r="D239" s="37"/>
      <c r="E239" s="37"/>
      <c r="J239" s="17">
        <f t="shared" si="18"/>
        <v>0</v>
      </c>
      <c r="K239" s="2" t="str">
        <f t="shared" si="19"/>
        <v xml:space="preserve"> </v>
      </c>
      <c r="L239" s="2" t="str">
        <f t="shared" si="16"/>
        <v xml:space="preserve"> </v>
      </c>
      <c r="M239" s="2" t="str">
        <f t="shared" si="17"/>
        <v xml:space="preserve"> </v>
      </c>
    </row>
    <row r="240" spans="1:13">
      <c r="A240" s="38" t="str">
        <f t="shared" si="15"/>
        <v xml:space="preserve"> </v>
      </c>
      <c r="D240" s="37"/>
      <c r="E240" s="37"/>
      <c r="J240" s="17">
        <f t="shared" si="18"/>
        <v>0</v>
      </c>
      <c r="K240" s="2" t="str">
        <f t="shared" si="19"/>
        <v xml:space="preserve"> </v>
      </c>
      <c r="L240" s="2" t="str">
        <f t="shared" si="16"/>
        <v xml:space="preserve"> </v>
      </c>
      <c r="M240" s="2" t="str">
        <f t="shared" si="17"/>
        <v xml:space="preserve"> </v>
      </c>
    </row>
    <row r="241" spans="1:13">
      <c r="A241" s="38" t="str">
        <f t="shared" si="15"/>
        <v xml:space="preserve"> </v>
      </c>
      <c r="D241" s="37"/>
      <c r="E241" s="37"/>
      <c r="J241" s="17">
        <f t="shared" si="18"/>
        <v>0</v>
      </c>
      <c r="K241" s="2" t="str">
        <f t="shared" si="19"/>
        <v xml:space="preserve"> </v>
      </c>
      <c r="L241" s="2" t="str">
        <f t="shared" si="16"/>
        <v xml:space="preserve"> </v>
      </c>
      <c r="M241" s="2" t="str">
        <f t="shared" si="17"/>
        <v xml:space="preserve"> </v>
      </c>
    </row>
    <row r="242" spans="1:13">
      <c r="A242" s="38" t="str">
        <f t="shared" si="15"/>
        <v xml:space="preserve"> </v>
      </c>
      <c r="D242" s="37"/>
      <c r="E242" s="37"/>
      <c r="J242" s="17">
        <f t="shared" si="18"/>
        <v>0</v>
      </c>
      <c r="K242" s="2" t="str">
        <f t="shared" si="19"/>
        <v xml:space="preserve"> </v>
      </c>
      <c r="L242" s="2" t="str">
        <f t="shared" si="16"/>
        <v xml:space="preserve"> </v>
      </c>
      <c r="M242" s="2" t="str">
        <f t="shared" si="17"/>
        <v xml:space="preserve"> </v>
      </c>
    </row>
    <row r="243" spans="1:13">
      <c r="A243" s="38" t="str">
        <f t="shared" si="15"/>
        <v xml:space="preserve"> </v>
      </c>
      <c r="D243" s="37"/>
      <c r="E243" s="37"/>
      <c r="J243" s="17">
        <f t="shared" si="18"/>
        <v>0</v>
      </c>
      <c r="K243" s="2" t="str">
        <f t="shared" si="19"/>
        <v xml:space="preserve"> </v>
      </c>
      <c r="L243" s="2" t="str">
        <f t="shared" si="16"/>
        <v xml:space="preserve"> </v>
      </c>
      <c r="M243" s="2" t="str">
        <f t="shared" si="17"/>
        <v xml:space="preserve"> </v>
      </c>
    </row>
    <row r="244" spans="1:13">
      <c r="A244" s="38" t="str">
        <f t="shared" si="15"/>
        <v xml:space="preserve"> </v>
      </c>
      <c r="D244" s="37"/>
      <c r="E244" s="37"/>
      <c r="J244" s="17">
        <f t="shared" si="18"/>
        <v>0</v>
      </c>
      <c r="K244" s="2" t="str">
        <f t="shared" si="19"/>
        <v xml:space="preserve"> </v>
      </c>
      <c r="L244" s="2" t="str">
        <f t="shared" si="16"/>
        <v xml:space="preserve"> </v>
      </c>
      <c r="M244" s="2" t="str">
        <f t="shared" si="17"/>
        <v xml:space="preserve"> </v>
      </c>
    </row>
    <row r="245" spans="1:13">
      <c r="A245" s="38" t="str">
        <f t="shared" si="15"/>
        <v xml:space="preserve"> </v>
      </c>
      <c r="D245" s="37"/>
      <c r="E245" s="37"/>
      <c r="J245" s="17">
        <f t="shared" si="18"/>
        <v>0</v>
      </c>
      <c r="K245" s="2" t="str">
        <f t="shared" si="19"/>
        <v xml:space="preserve"> </v>
      </c>
      <c r="L245" s="2" t="str">
        <f t="shared" si="16"/>
        <v xml:space="preserve"> </v>
      </c>
      <c r="M245" s="2" t="str">
        <f t="shared" si="17"/>
        <v xml:space="preserve"> </v>
      </c>
    </row>
    <row r="246" spans="1:13">
      <c r="A246" s="38" t="str">
        <f t="shared" si="15"/>
        <v xml:space="preserve"> </v>
      </c>
      <c r="D246" s="37"/>
      <c r="E246" s="37"/>
      <c r="J246" s="17">
        <f t="shared" si="18"/>
        <v>0</v>
      </c>
      <c r="K246" s="2" t="str">
        <f t="shared" si="19"/>
        <v xml:space="preserve"> </v>
      </c>
      <c r="L246" s="2" t="str">
        <f t="shared" si="16"/>
        <v xml:space="preserve"> </v>
      </c>
      <c r="M246" s="2" t="str">
        <f t="shared" si="17"/>
        <v xml:space="preserve"> </v>
      </c>
    </row>
    <row r="247" spans="1:13">
      <c r="A247" s="38" t="str">
        <f t="shared" si="15"/>
        <v xml:space="preserve"> </v>
      </c>
      <c r="D247" s="37"/>
      <c r="E247" s="37"/>
      <c r="J247" s="17">
        <f t="shared" si="18"/>
        <v>0</v>
      </c>
      <c r="K247" s="2" t="str">
        <f t="shared" si="19"/>
        <v xml:space="preserve"> </v>
      </c>
      <c r="L247" s="2" t="str">
        <f t="shared" si="16"/>
        <v xml:space="preserve"> </v>
      </c>
      <c r="M247" s="2" t="str">
        <f t="shared" si="17"/>
        <v xml:space="preserve"> </v>
      </c>
    </row>
    <row r="248" spans="1:13">
      <c r="A248" s="38" t="str">
        <f t="shared" si="15"/>
        <v xml:space="preserve"> </v>
      </c>
      <c r="D248" s="37"/>
      <c r="E248" s="37"/>
      <c r="J248" s="17">
        <f t="shared" si="18"/>
        <v>0</v>
      </c>
      <c r="K248" s="2" t="str">
        <f t="shared" si="19"/>
        <v xml:space="preserve"> </v>
      </c>
      <c r="L248" s="2" t="str">
        <f t="shared" si="16"/>
        <v xml:space="preserve"> </v>
      </c>
      <c r="M248" s="2" t="str">
        <f t="shared" si="17"/>
        <v xml:space="preserve"> </v>
      </c>
    </row>
    <row r="249" spans="1:13">
      <c r="A249" s="38" t="str">
        <f t="shared" si="15"/>
        <v xml:space="preserve"> </v>
      </c>
      <c r="D249" s="37"/>
      <c r="E249" s="37"/>
      <c r="J249" s="17">
        <f t="shared" si="18"/>
        <v>0</v>
      </c>
      <c r="K249" s="2" t="str">
        <f t="shared" si="19"/>
        <v xml:space="preserve"> </v>
      </c>
      <c r="L249" s="2" t="str">
        <f t="shared" si="16"/>
        <v xml:space="preserve"> </v>
      </c>
      <c r="M249" s="2" t="str">
        <f t="shared" si="17"/>
        <v xml:space="preserve"> </v>
      </c>
    </row>
    <row r="250" spans="1:13">
      <c r="A250" s="38" t="str">
        <f t="shared" si="15"/>
        <v xml:space="preserve"> </v>
      </c>
      <c r="D250" s="37"/>
      <c r="E250" s="37"/>
      <c r="J250" s="17">
        <f t="shared" si="18"/>
        <v>0</v>
      </c>
      <c r="K250" s="2" t="str">
        <f t="shared" si="19"/>
        <v xml:space="preserve"> </v>
      </c>
      <c r="L250" s="2" t="str">
        <f t="shared" si="16"/>
        <v xml:space="preserve"> </v>
      </c>
      <c r="M250" s="2" t="str">
        <f t="shared" si="17"/>
        <v xml:space="preserve"> </v>
      </c>
    </row>
    <row r="251" spans="1:13">
      <c r="A251" s="38" t="str">
        <f t="shared" si="15"/>
        <v xml:space="preserve"> </v>
      </c>
      <c r="D251" s="37"/>
      <c r="E251" s="37"/>
      <c r="J251" s="17">
        <f t="shared" si="18"/>
        <v>0</v>
      </c>
      <c r="K251" s="2" t="str">
        <f t="shared" si="19"/>
        <v xml:space="preserve"> </v>
      </c>
      <c r="L251" s="2" t="str">
        <f t="shared" si="16"/>
        <v xml:space="preserve"> </v>
      </c>
      <c r="M251" s="2" t="str">
        <f t="shared" si="17"/>
        <v xml:space="preserve"> </v>
      </c>
    </row>
    <row r="252" spans="1:13">
      <c r="A252" s="38" t="str">
        <f t="shared" si="15"/>
        <v xml:space="preserve"> </v>
      </c>
      <c r="D252" s="37"/>
      <c r="E252" s="37"/>
      <c r="J252" s="17">
        <f t="shared" si="18"/>
        <v>0</v>
      </c>
      <c r="K252" s="2" t="str">
        <f t="shared" si="19"/>
        <v xml:space="preserve"> </v>
      </c>
      <c r="L252" s="2" t="str">
        <f t="shared" si="16"/>
        <v xml:space="preserve"> </v>
      </c>
      <c r="M252" s="2" t="str">
        <f t="shared" si="17"/>
        <v xml:space="preserve"> </v>
      </c>
    </row>
    <row r="253" spans="1:13">
      <c r="A253" s="38" t="str">
        <f t="shared" si="15"/>
        <v xml:space="preserve"> </v>
      </c>
      <c r="D253" s="37"/>
      <c r="E253" s="37"/>
      <c r="J253" s="17">
        <f t="shared" si="18"/>
        <v>0</v>
      </c>
      <c r="K253" s="2" t="str">
        <f t="shared" si="19"/>
        <v xml:space="preserve"> </v>
      </c>
      <c r="L253" s="2" t="str">
        <f t="shared" si="16"/>
        <v xml:space="preserve"> </v>
      </c>
      <c r="M253" s="2" t="str">
        <f t="shared" si="17"/>
        <v xml:space="preserve"> </v>
      </c>
    </row>
    <row r="254" spans="1:13">
      <c r="A254" s="38" t="str">
        <f t="shared" si="15"/>
        <v xml:space="preserve"> </v>
      </c>
      <c r="D254" s="37"/>
      <c r="E254" s="37"/>
      <c r="J254" s="17">
        <f t="shared" si="18"/>
        <v>0</v>
      </c>
      <c r="K254" s="2" t="str">
        <f t="shared" si="19"/>
        <v xml:space="preserve"> </v>
      </c>
      <c r="L254" s="2" t="str">
        <f t="shared" si="16"/>
        <v xml:space="preserve"> </v>
      </c>
      <c r="M254" s="2" t="str">
        <f t="shared" si="17"/>
        <v xml:space="preserve"> </v>
      </c>
    </row>
    <row r="255" spans="1:13">
      <c r="A255" s="38" t="str">
        <f t="shared" si="15"/>
        <v xml:space="preserve"> </v>
      </c>
      <c r="D255" s="37"/>
      <c r="E255" s="37"/>
      <c r="J255" s="17">
        <f t="shared" si="18"/>
        <v>0</v>
      </c>
      <c r="K255" s="2" t="str">
        <f t="shared" si="19"/>
        <v xml:space="preserve"> </v>
      </c>
      <c r="L255" s="2" t="str">
        <f t="shared" si="16"/>
        <v xml:space="preserve"> </v>
      </c>
      <c r="M255" s="2" t="str">
        <f t="shared" si="17"/>
        <v xml:space="preserve"> </v>
      </c>
    </row>
    <row r="256" spans="1:13">
      <c r="A256" s="38" t="str">
        <f t="shared" si="15"/>
        <v xml:space="preserve"> </v>
      </c>
      <c r="D256" s="37"/>
      <c r="E256" s="37"/>
      <c r="J256" s="17">
        <f t="shared" si="18"/>
        <v>0</v>
      </c>
      <c r="K256" s="2" t="str">
        <f t="shared" si="19"/>
        <v xml:space="preserve"> </v>
      </c>
      <c r="L256" s="2" t="str">
        <f t="shared" si="16"/>
        <v xml:space="preserve"> </v>
      </c>
      <c r="M256" s="2" t="str">
        <f t="shared" si="17"/>
        <v xml:space="preserve"> </v>
      </c>
    </row>
    <row r="257" spans="1:13">
      <c r="A257" s="38" t="str">
        <f t="shared" si="15"/>
        <v xml:space="preserve"> </v>
      </c>
      <c r="D257" s="37"/>
      <c r="E257" s="37"/>
      <c r="J257" s="17">
        <f t="shared" si="18"/>
        <v>0</v>
      </c>
      <c r="K257" s="2" t="str">
        <f t="shared" si="19"/>
        <v xml:space="preserve"> </v>
      </c>
      <c r="L257" s="2" t="str">
        <f t="shared" si="16"/>
        <v xml:space="preserve"> </v>
      </c>
      <c r="M257" s="2" t="str">
        <f t="shared" si="17"/>
        <v xml:space="preserve"> </v>
      </c>
    </row>
    <row r="258" spans="1:13">
      <c r="A258" s="38" t="str">
        <f t="shared" si="15"/>
        <v xml:space="preserve"> </v>
      </c>
      <c r="D258" s="37"/>
      <c r="E258" s="37"/>
      <c r="J258" s="17">
        <f t="shared" si="18"/>
        <v>0</v>
      </c>
      <c r="K258" s="2" t="str">
        <f t="shared" si="19"/>
        <v xml:space="preserve"> </v>
      </c>
      <c r="L258" s="2" t="str">
        <f t="shared" si="16"/>
        <v xml:space="preserve"> </v>
      </c>
      <c r="M258" s="2" t="str">
        <f t="shared" si="17"/>
        <v xml:space="preserve"> </v>
      </c>
    </row>
    <row r="259" spans="1:13">
      <c r="A259" s="38" t="str">
        <f t="shared" si="15"/>
        <v xml:space="preserve"> </v>
      </c>
      <c r="D259" s="37"/>
      <c r="E259" s="37"/>
      <c r="J259" s="17">
        <f t="shared" si="18"/>
        <v>0</v>
      </c>
      <c r="K259" s="2" t="str">
        <f t="shared" si="19"/>
        <v xml:space="preserve"> </v>
      </c>
      <c r="L259" s="2" t="str">
        <f t="shared" si="16"/>
        <v xml:space="preserve"> </v>
      </c>
      <c r="M259" s="2" t="str">
        <f t="shared" si="17"/>
        <v xml:space="preserve"> </v>
      </c>
    </row>
    <row r="260" spans="1:13">
      <c r="A260" s="38" t="str">
        <f t="shared" si="15"/>
        <v xml:space="preserve"> </v>
      </c>
      <c r="D260" s="37"/>
      <c r="E260" s="37"/>
      <c r="J260" s="17">
        <f t="shared" si="18"/>
        <v>0</v>
      </c>
      <c r="K260" s="2" t="str">
        <f t="shared" si="19"/>
        <v xml:space="preserve"> </v>
      </c>
      <c r="L260" s="2" t="str">
        <f t="shared" si="16"/>
        <v xml:space="preserve"> </v>
      </c>
      <c r="M260" s="2" t="str">
        <f t="shared" si="17"/>
        <v xml:space="preserve"> </v>
      </c>
    </row>
    <row r="261" spans="1:13">
      <c r="A261" s="38" t="str">
        <f t="shared" si="15"/>
        <v xml:space="preserve"> </v>
      </c>
      <c r="D261" s="37"/>
      <c r="E261" s="37"/>
      <c r="J261" s="17">
        <f t="shared" si="18"/>
        <v>0</v>
      </c>
      <c r="K261" s="2" t="str">
        <f t="shared" si="19"/>
        <v xml:space="preserve"> </v>
      </c>
      <c r="L261" s="2" t="str">
        <f t="shared" si="16"/>
        <v xml:space="preserve"> </v>
      </c>
      <c r="M261" s="2" t="str">
        <f t="shared" si="17"/>
        <v xml:space="preserve"> </v>
      </c>
    </row>
    <row r="262" spans="1:13">
      <c r="A262" s="38" t="str">
        <f t="shared" si="15"/>
        <v xml:space="preserve"> </v>
      </c>
      <c r="D262" s="37"/>
      <c r="E262" s="37"/>
      <c r="J262" s="17">
        <f t="shared" si="18"/>
        <v>0</v>
      </c>
      <c r="K262" s="2" t="str">
        <f t="shared" si="19"/>
        <v xml:space="preserve"> </v>
      </c>
      <c r="L262" s="2" t="str">
        <f t="shared" si="16"/>
        <v xml:space="preserve"> </v>
      </c>
      <c r="M262" s="2" t="str">
        <f t="shared" si="17"/>
        <v xml:space="preserve"> </v>
      </c>
    </row>
    <row r="263" spans="1:13">
      <c r="A263" s="38" t="str">
        <f t="shared" si="15"/>
        <v xml:space="preserve"> </v>
      </c>
      <c r="D263" s="37"/>
      <c r="E263" s="37"/>
      <c r="J263" s="17">
        <f t="shared" si="18"/>
        <v>0</v>
      </c>
      <c r="K263" s="2" t="str">
        <f t="shared" si="19"/>
        <v xml:space="preserve"> </v>
      </c>
      <c r="L263" s="2" t="str">
        <f t="shared" si="16"/>
        <v xml:space="preserve"> </v>
      </c>
      <c r="M263" s="2" t="str">
        <f t="shared" si="17"/>
        <v xml:space="preserve"> </v>
      </c>
    </row>
    <row r="264" spans="1:13">
      <c r="A264" s="38" t="str">
        <f t="shared" si="15"/>
        <v xml:space="preserve"> </v>
      </c>
      <c r="D264" s="37"/>
      <c r="E264" s="37"/>
      <c r="J264" s="17">
        <f t="shared" si="18"/>
        <v>0</v>
      </c>
      <c r="K264" s="2" t="str">
        <f t="shared" si="19"/>
        <v xml:space="preserve"> </v>
      </c>
      <c r="L264" s="2" t="str">
        <f t="shared" si="16"/>
        <v xml:space="preserve"> </v>
      </c>
      <c r="M264" s="2" t="str">
        <f t="shared" si="17"/>
        <v xml:space="preserve"> </v>
      </c>
    </row>
    <row r="265" spans="1:13">
      <c r="A265" s="38" t="str">
        <f t="shared" si="15"/>
        <v xml:space="preserve"> </v>
      </c>
      <c r="D265" s="37"/>
      <c r="E265" s="37"/>
      <c r="J265" s="17">
        <f t="shared" si="18"/>
        <v>0</v>
      </c>
      <c r="K265" s="2" t="str">
        <f t="shared" si="19"/>
        <v xml:space="preserve"> </v>
      </c>
      <c r="L265" s="2" t="str">
        <f t="shared" si="16"/>
        <v xml:space="preserve"> </v>
      </c>
      <c r="M265" s="2" t="str">
        <f t="shared" si="17"/>
        <v xml:space="preserve"> </v>
      </c>
    </row>
    <row r="266" spans="1:13">
      <c r="A266" s="38" t="str">
        <f t="shared" si="15"/>
        <v xml:space="preserve"> </v>
      </c>
      <c r="D266" s="37"/>
      <c r="E266" s="37"/>
      <c r="J266" s="17">
        <f t="shared" si="18"/>
        <v>0</v>
      </c>
      <c r="K266" s="2" t="str">
        <f t="shared" si="19"/>
        <v xml:space="preserve"> </v>
      </c>
      <c r="L266" s="2" t="str">
        <f t="shared" si="16"/>
        <v xml:space="preserve"> </v>
      </c>
      <c r="M266" s="2" t="str">
        <f t="shared" si="17"/>
        <v xml:space="preserve"> </v>
      </c>
    </row>
    <row r="267" spans="1:13">
      <c r="A267" s="38" t="str">
        <f t="shared" si="15"/>
        <v xml:space="preserve"> </v>
      </c>
      <c r="D267" s="37"/>
      <c r="E267" s="37"/>
      <c r="J267" s="17">
        <f t="shared" si="18"/>
        <v>0</v>
      </c>
      <c r="K267" s="2" t="str">
        <f t="shared" si="19"/>
        <v xml:space="preserve"> </v>
      </c>
      <c r="L267" s="2" t="str">
        <f t="shared" si="16"/>
        <v xml:space="preserve"> </v>
      </c>
      <c r="M267" s="2" t="str">
        <f t="shared" si="17"/>
        <v xml:space="preserve"> </v>
      </c>
    </row>
    <row r="268" spans="1:13">
      <c r="A268" s="38" t="str">
        <f t="shared" si="15"/>
        <v xml:space="preserve"> </v>
      </c>
      <c r="D268" s="37"/>
      <c r="E268" s="37"/>
      <c r="J268" s="17">
        <f t="shared" si="18"/>
        <v>0</v>
      </c>
      <c r="K268" s="2" t="str">
        <f t="shared" si="19"/>
        <v xml:space="preserve"> </v>
      </c>
      <c r="L268" s="2" t="str">
        <f t="shared" si="16"/>
        <v xml:space="preserve"> </v>
      </c>
      <c r="M268" s="2" t="str">
        <f t="shared" si="17"/>
        <v xml:space="preserve"> </v>
      </c>
    </row>
    <row r="269" spans="1:13">
      <c r="A269" s="38" t="str">
        <f t="shared" si="15"/>
        <v xml:space="preserve"> </v>
      </c>
      <c r="D269" s="37"/>
      <c r="E269" s="37"/>
      <c r="J269" s="17">
        <f t="shared" si="18"/>
        <v>0</v>
      </c>
      <c r="K269" s="2" t="str">
        <f t="shared" si="19"/>
        <v xml:space="preserve"> </v>
      </c>
      <c r="L269" s="2" t="str">
        <f t="shared" si="16"/>
        <v xml:space="preserve"> </v>
      </c>
      <c r="M269" s="2" t="str">
        <f t="shared" si="17"/>
        <v xml:space="preserve"> </v>
      </c>
    </row>
    <row r="270" spans="1:13">
      <c r="A270" s="38" t="str">
        <f t="shared" si="15"/>
        <v xml:space="preserve"> </v>
      </c>
      <c r="D270" s="37"/>
      <c r="E270" s="37"/>
      <c r="J270" s="17">
        <f t="shared" si="18"/>
        <v>0</v>
      </c>
      <c r="K270" s="2" t="str">
        <f t="shared" si="19"/>
        <v xml:space="preserve"> </v>
      </c>
      <c r="L270" s="2" t="str">
        <f t="shared" si="16"/>
        <v xml:space="preserve"> </v>
      </c>
      <c r="M270" s="2" t="str">
        <f t="shared" si="17"/>
        <v xml:space="preserve"> </v>
      </c>
    </row>
    <row r="271" spans="1:13">
      <c r="A271" s="38" t="str">
        <f t="shared" ref="A271:A334" si="20">IF(COUNTIF(K271:M271,"ERROR")&gt;0,"ERROR"," ")</f>
        <v xml:space="preserve"> </v>
      </c>
      <c r="D271" s="37"/>
      <c r="E271" s="37"/>
      <c r="J271" s="17">
        <f t="shared" si="18"/>
        <v>0</v>
      </c>
      <c r="K271" s="2" t="str">
        <f t="shared" si="19"/>
        <v xml:space="preserve"> </v>
      </c>
      <c r="L271" s="2" t="str">
        <f t="shared" ref="L271:L334" si="21">IF(D271=0," ",IF(COUNTIF(ProfitLoss4,D271)&gt;0," ","ERROR"))</f>
        <v xml:space="preserve"> </v>
      </c>
      <c r="M271" s="2" t="str">
        <f t="shared" ref="M271:M334" si="22">IF(E271=0," ",IF(COUNTIF(BalanceSheet4,E271)&gt;0," ","ERROR"))</f>
        <v xml:space="preserve"> </v>
      </c>
    </row>
    <row r="272" spans="1:13">
      <c r="A272" s="38" t="str">
        <f t="shared" si="20"/>
        <v xml:space="preserve"> </v>
      </c>
      <c r="D272" s="37"/>
      <c r="E272" s="37"/>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c r="A273" s="38" t="str">
        <f t="shared" si="20"/>
        <v xml:space="preserve"> </v>
      </c>
      <c r="D273" s="37"/>
      <c r="E273" s="37"/>
      <c r="J273" s="17">
        <f t="shared" si="23"/>
        <v>0</v>
      </c>
      <c r="K273" s="2" t="str">
        <f t="shared" si="24"/>
        <v xml:space="preserve"> </v>
      </c>
      <c r="L273" s="2" t="str">
        <f t="shared" si="21"/>
        <v xml:space="preserve"> </v>
      </c>
      <c r="M273" s="2" t="str">
        <f t="shared" si="22"/>
        <v xml:space="preserve"> </v>
      </c>
    </row>
    <row r="274" spans="1:13">
      <c r="A274" s="38" t="str">
        <f t="shared" si="20"/>
        <v xml:space="preserve"> </v>
      </c>
      <c r="D274" s="37"/>
      <c r="E274" s="37"/>
      <c r="J274" s="17">
        <f t="shared" si="23"/>
        <v>0</v>
      </c>
      <c r="K274" s="2" t="str">
        <f t="shared" si="24"/>
        <v xml:space="preserve"> </v>
      </c>
      <c r="L274" s="2" t="str">
        <f t="shared" si="21"/>
        <v xml:space="preserve"> </v>
      </c>
      <c r="M274" s="2" t="str">
        <f t="shared" si="22"/>
        <v xml:space="preserve"> </v>
      </c>
    </row>
    <row r="275" spans="1:13">
      <c r="A275" s="38" t="str">
        <f t="shared" si="20"/>
        <v xml:space="preserve"> </v>
      </c>
      <c r="D275" s="37"/>
      <c r="E275" s="37"/>
      <c r="J275" s="17">
        <f t="shared" si="23"/>
        <v>0</v>
      </c>
      <c r="K275" s="2" t="str">
        <f t="shared" si="24"/>
        <v xml:space="preserve"> </v>
      </c>
      <c r="L275" s="2" t="str">
        <f t="shared" si="21"/>
        <v xml:space="preserve"> </v>
      </c>
      <c r="M275" s="2" t="str">
        <f t="shared" si="22"/>
        <v xml:space="preserve"> </v>
      </c>
    </row>
    <row r="276" spans="1:13">
      <c r="A276" s="38" t="str">
        <f t="shared" si="20"/>
        <v xml:space="preserve"> </v>
      </c>
      <c r="D276" s="37"/>
      <c r="E276" s="37"/>
      <c r="J276" s="17">
        <f t="shared" si="23"/>
        <v>0</v>
      </c>
      <c r="K276" s="2" t="str">
        <f t="shared" si="24"/>
        <v xml:space="preserve"> </v>
      </c>
      <c r="L276" s="2" t="str">
        <f t="shared" si="21"/>
        <v xml:space="preserve"> </v>
      </c>
      <c r="M276" s="2" t="str">
        <f t="shared" si="22"/>
        <v xml:space="preserve"> </v>
      </c>
    </row>
    <row r="277" spans="1:13">
      <c r="A277" s="38" t="str">
        <f t="shared" si="20"/>
        <v xml:space="preserve"> </v>
      </c>
      <c r="D277" s="37"/>
      <c r="E277" s="37"/>
      <c r="J277" s="17">
        <f t="shared" si="23"/>
        <v>0</v>
      </c>
      <c r="K277" s="2" t="str">
        <f t="shared" si="24"/>
        <v xml:space="preserve"> </v>
      </c>
      <c r="L277" s="2" t="str">
        <f t="shared" si="21"/>
        <v xml:space="preserve"> </v>
      </c>
      <c r="M277" s="2" t="str">
        <f t="shared" si="22"/>
        <v xml:space="preserve"> </v>
      </c>
    </row>
    <row r="278" spans="1:13">
      <c r="A278" s="38" t="str">
        <f t="shared" si="20"/>
        <v xml:space="preserve"> </v>
      </c>
      <c r="D278" s="37"/>
      <c r="E278" s="37"/>
      <c r="J278" s="17">
        <f t="shared" si="23"/>
        <v>0</v>
      </c>
      <c r="K278" s="2" t="str">
        <f t="shared" si="24"/>
        <v xml:space="preserve"> </v>
      </c>
      <c r="L278" s="2" t="str">
        <f t="shared" si="21"/>
        <v xml:space="preserve"> </v>
      </c>
      <c r="M278" s="2" t="str">
        <f t="shared" si="22"/>
        <v xml:space="preserve"> </v>
      </c>
    </row>
    <row r="279" spans="1:13">
      <c r="A279" s="38" t="str">
        <f t="shared" si="20"/>
        <v xml:space="preserve"> </v>
      </c>
      <c r="D279" s="37"/>
      <c r="E279" s="37"/>
      <c r="J279" s="17">
        <f t="shared" si="23"/>
        <v>0</v>
      </c>
      <c r="K279" s="2" t="str">
        <f t="shared" si="24"/>
        <v xml:space="preserve"> </v>
      </c>
      <c r="L279" s="2" t="str">
        <f t="shared" si="21"/>
        <v xml:space="preserve"> </v>
      </c>
      <c r="M279" s="2" t="str">
        <f t="shared" si="22"/>
        <v xml:space="preserve"> </v>
      </c>
    </row>
    <row r="280" spans="1:13">
      <c r="A280" s="38" t="str">
        <f t="shared" si="20"/>
        <v xml:space="preserve"> </v>
      </c>
      <c r="D280" s="37"/>
      <c r="E280" s="37"/>
      <c r="J280" s="17">
        <f t="shared" si="23"/>
        <v>0</v>
      </c>
      <c r="K280" s="2" t="str">
        <f t="shared" si="24"/>
        <v xml:space="preserve"> </v>
      </c>
      <c r="L280" s="2" t="str">
        <f t="shared" si="21"/>
        <v xml:space="preserve"> </v>
      </c>
      <c r="M280" s="2" t="str">
        <f t="shared" si="22"/>
        <v xml:space="preserve"> </v>
      </c>
    </row>
    <row r="281" spans="1:13">
      <c r="A281" s="38" t="str">
        <f t="shared" si="20"/>
        <v xml:space="preserve"> </v>
      </c>
      <c r="D281" s="37"/>
      <c r="E281" s="37"/>
      <c r="J281" s="17">
        <f t="shared" si="23"/>
        <v>0</v>
      </c>
      <c r="K281" s="2" t="str">
        <f t="shared" si="24"/>
        <v xml:space="preserve"> </v>
      </c>
      <c r="L281" s="2" t="str">
        <f t="shared" si="21"/>
        <v xml:space="preserve"> </v>
      </c>
      <c r="M281" s="2" t="str">
        <f t="shared" si="22"/>
        <v xml:space="preserve"> </v>
      </c>
    </row>
    <row r="282" spans="1:13">
      <c r="A282" s="38" t="str">
        <f t="shared" si="20"/>
        <v xml:space="preserve"> </v>
      </c>
      <c r="D282" s="37"/>
      <c r="E282" s="37"/>
      <c r="J282" s="17">
        <f t="shared" si="23"/>
        <v>0</v>
      </c>
      <c r="K282" s="2" t="str">
        <f t="shared" si="24"/>
        <v xml:space="preserve"> </v>
      </c>
      <c r="L282" s="2" t="str">
        <f t="shared" si="21"/>
        <v xml:space="preserve"> </v>
      </c>
      <c r="M282" s="2" t="str">
        <f t="shared" si="22"/>
        <v xml:space="preserve"> </v>
      </c>
    </row>
    <row r="283" spans="1:13">
      <c r="A283" s="38" t="str">
        <f t="shared" si="20"/>
        <v xml:space="preserve"> </v>
      </c>
      <c r="D283" s="37"/>
      <c r="E283" s="37"/>
      <c r="J283" s="17">
        <f t="shared" si="23"/>
        <v>0</v>
      </c>
      <c r="K283" s="2" t="str">
        <f t="shared" si="24"/>
        <v xml:space="preserve"> </v>
      </c>
      <c r="L283" s="2" t="str">
        <f t="shared" si="21"/>
        <v xml:space="preserve"> </v>
      </c>
      <c r="M283" s="2" t="str">
        <f t="shared" si="22"/>
        <v xml:space="preserve"> </v>
      </c>
    </row>
    <row r="284" spans="1:13">
      <c r="A284" s="38" t="str">
        <f t="shared" si="20"/>
        <v xml:space="preserve"> </v>
      </c>
      <c r="D284" s="37"/>
      <c r="E284" s="37"/>
      <c r="J284" s="17">
        <f t="shared" si="23"/>
        <v>0</v>
      </c>
      <c r="K284" s="2" t="str">
        <f t="shared" si="24"/>
        <v xml:space="preserve"> </v>
      </c>
      <c r="L284" s="2" t="str">
        <f t="shared" si="21"/>
        <v xml:space="preserve"> </v>
      </c>
      <c r="M284" s="2" t="str">
        <f t="shared" si="22"/>
        <v xml:space="preserve"> </v>
      </c>
    </row>
    <row r="285" spans="1:13">
      <c r="A285" s="38" t="str">
        <f t="shared" si="20"/>
        <v xml:space="preserve"> </v>
      </c>
      <c r="D285" s="37"/>
      <c r="E285" s="37"/>
      <c r="J285" s="17">
        <f t="shared" si="23"/>
        <v>0</v>
      </c>
      <c r="K285" s="2" t="str">
        <f t="shared" si="24"/>
        <v xml:space="preserve"> </v>
      </c>
      <c r="L285" s="2" t="str">
        <f t="shared" si="21"/>
        <v xml:space="preserve"> </v>
      </c>
      <c r="M285" s="2" t="str">
        <f t="shared" si="22"/>
        <v xml:space="preserve"> </v>
      </c>
    </row>
    <row r="286" spans="1:13">
      <c r="A286" s="38" t="str">
        <f t="shared" si="20"/>
        <v xml:space="preserve"> </v>
      </c>
      <c r="D286" s="37"/>
      <c r="E286" s="37"/>
      <c r="J286" s="17">
        <f t="shared" si="23"/>
        <v>0</v>
      </c>
      <c r="K286" s="2" t="str">
        <f t="shared" si="24"/>
        <v xml:space="preserve"> </v>
      </c>
      <c r="L286" s="2" t="str">
        <f t="shared" si="21"/>
        <v xml:space="preserve"> </v>
      </c>
      <c r="M286" s="2" t="str">
        <f t="shared" si="22"/>
        <v xml:space="preserve"> </v>
      </c>
    </row>
    <row r="287" spans="1:13">
      <c r="A287" s="38" t="str">
        <f t="shared" si="20"/>
        <v xml:space="preserve"> </v>
      </c>
      <c r="D287" s="37"/>
      <c r="E287" s="37"/>
      <c r="J287" s="17">
        <f t="shared" si="23"/>
        <v>0</v>
      </c>
      <c r="K287" s="2" t="str">
        <f t="shared" si="24"/>
        <v xml:space="preserve"> </v>
      </c>
      <c r="L287" s="2" t="str">
        <f t="shared" si="21"/>
        <v xml:space="preserve"> </v>
      </c>
      <c r="M287" s="2" t="str">
        <f t="shared" si="22"/>
        <v xml:space="preserve"> </v>
      </c>
    </row>
    <row r="288" spans="1:13">
      <c r="A288" s="38" t="str">
        <f t="shared" si="20"/>
        <v xml:space="preserve"> </v>
      </c>
      <c r="D288" s="37"/>
      <c r="E288" s="37"/>
      <c r="J288" s="17">
        <f t="shared" si="23"/>
        <v>0</v>
      </c>
      <c r="K288" s="2" t="str">
        <f t="shared" si="24"/>
        <v xml:space="preserve"> </v>
      </c>
      <c r="L288" s="2" t="str">
        <f t="shared" si="21"/>
        <v xml:space="preserve"> </v>
      </c>
      <c r="M288" s="2" t="str">
        <f t="shared" si="22"/>
        <v xml:space="preserve"> </v>
      </c>
    </row>
    <row r="289" spans="1:13">
      <c r="A289" s="38" t="str">
        <f t="shared" si="20"/>
        <v xml:space="preserve"> </v>
      </c>
      <c r="D289" s="37"/>
      <c r="E289" s="37"/>
      <c r="J289" s="17">
        <f t="shared" si="23"/>
        <v>0</v>
      </c>
      <c r="K289" s="2" t="str">
        <f t="shared" si="24"/>
        <v xml:space="preserve"> </v>
      </c>
      <c r="L289" s="2" t="str">
        <f t="shared" si="21"/>
        <v xml:space="preserve"> </v>
      </c>
      <c r="M289" s="2" t="str">
        <f t="shared" si="22"/>
        <v xml:space="preserve"> </v>
      </c>
    </row>
    <row r="290" spans="1:13">
      <c r="A290" s="38" t="str">
        <f t="shared" si="20"/>
        <v xml:space="preserve"> </v>
      </c>
      <c r="D290" s="37"/>
      <c r="E290" s="37"/>
      <c r="J290" s="17">
        <f t="shared" si="23"/>
        <v>0</v>
      </c>
      <c r="K290" s="2" t="str">
        <f t="shared" si="24"/>
        <v xml:space="preserve"> </v>
      </c>
      <c r="L290" s="2" t="str">
        <f t="shared" si="21"/>
        <v xml:space="preserve"> </v>
      </c>
      <c r="M290" s="2" t="str">
        <f t="shared" si="22"/>
        <v xml:space="preserve"> </v>
      </c>
    </row>
    <row r="291" spans="1:13">
      <c r="A291" s="38" t="str">
        <f t="shared" si="20"/>
        <v xml:space="preserve"> </v>
      </c>
      <c r="D291" s="37"/>
      <c r="E291" s="37"/>
      <c r="J291" s="17">
        <f t="shared" si="23"/>
        <v>0</v>
      </c>
      <c r="K291" s="2" t="str">
        <f t="shared" si="24"/>
        <v xml:space="preserve"> </v>
      </c>
      <c r="L291" s="2" t="str">
        <f t="shared" si="21"/>
        <v xml:space="preserve"> </v>
      </c>
      <c r="M291" s="2" t="str">
        <f t="shared" si="22"/>
        <v xml:space="preserve"> </v>
      </c>
    </row>
    <row r="292" spans="1:13">
      <c r="A292" s="38" t="str">
        <f t="shared" si="20"/>
        <v xml:space="preserve"> </v>
      </c>
      <c r="D292" s="37"/>
      <c r="E292" s="37"/>
      <c r="J292" s="17">
        <f t="shared" si="23"/>
        <v>0</v>
      </c>
      <c r="K292" s="2" t="str">
        <f t="shared" si="24"/>
        <v xml:space="preserve"> </v>
      </c>
      <c r="L292" s="2" t="str">
        <f t="shared" si="21"/>
        <v xml:space="preserve"> </v>
      </c>
      <c r="M292" s="2" t="str">
        <f t="shared" si="22"/>
        <v xml:space="preserve"> </v>
      </c>
    </row>
    <row r="293" spans="1:13">
      <c r="A293" s="38" t="str">
        <f t="shared" si="20"/>
        <v xml:space="preserve"> </v>
      </c>
      <c r="D293" s="37"/>
      <c r="E293" s="37"/>
      <c r="J293" s="17">
        <f t="shared" si="23"/>
        <v>0</v>
      </c>
      <c r="K293" s="2" t="str">
        <f t="shared" si="24"/>
        <v xml:space="preserve"> </v>
      </c>
      <c r="L293" s="2" t="str">
        <f t="shared" si="21"/>
        <v xml:space="preserve"> </v>
      </c>
      <c r="M293" s="2" t="str">
        <f t="shared" si="22"/>
        <v xml:space="preserve"> </v>
      </c>
    </row>
    <row r="294" spans="1:13">
      <c r="A294" s="38" t="str">
        <f t="shared" si="20"/>
        <v xml:space="preserve"> </v>
      </c>
      <c r="D294" s="37"/>
      <c r="E294" s="37"/>
      <c r="J294" s="17">
        <f t="shared" si="23"/>
        <v>0</v>
      </c>
      <c r="K294" s="2" t="str">
        <f t="shared" si="24"/>
        <v xml:space="preserve"> </v>
      </c>
      <c r="L294" s="2" t="str">
        <f t="shared" si="21"/>
        <v xml:space="preserve"> </v>
      </c>
      <c r="M294" s="2" t="str">
        <f t="shared" si="22"/>
        <v xml:space="preserve"> </v>
      </c>
    </row>
    <row r="295" spans="1:13">
      <c r="A295" s="38" t="str">
        <f t="shared" si="20"/>
        <v xml:space="preserve"> </v>
      </c>
      <c r="D295" s="37"/>
      <c r="E295" s="37"/>
      <c r="J295" s="17">
        <f t="shared" si="23"/>
        <v>0</v>
      </c>
      <c r="K295" s="2" t="str">
        <f t="shared" si="24"/>
        <v xml:space="preserve"> </v>
      </c>
      <c r="L295" s="2" t="str">
        <f t="shared" si="21"/>
        <v xml:space="preserve"> </v>
      </c>
      <c r="M295" s="2" t="str">
        <f t="shared" si="22"/>
        <v xml:space="preserve"> </v>
      </c>
    </row>
    <row r="296" spans="1:13">
      <c r="A296" s="38" t="str">
        <f t="shared" si="20"/>
        <v xml:space="preserve"> </v>
      </c>
      <c r="D296" s="37"/>
      <c r="E296" s="37"/>
      <c r="J296" s="17">
        <f t="shared" si="23"/>
        <v>0</v>
      </c>
      <c r="K296" s="2" t="str">
        <f t="shared" si="24"/>
        <v xml:space="preserve"> </v>
      </c>
      <c r="L296" s="2" t="str">
        <f t="shared" si="21"/>
        <v xml:space="preserve"> </v>
      </c>
      <c r="M296" s="2" t="str">
        <f t="shared" si="22"/>
        <v xml:space="preserve"> </v>
      </c>
    </row>
    <row r="297" spans="1:13">
      <c r="A297" s="38" t="str">
        <f t="shared" si="20"/>
        <v xml:space="preserve"> </v>
      </c>
      <c r="D297" s="37"/>
      <c r="E297" s="37"/>
      <c r="J297" s="17">
        <f t="shared" si="23"/>
        <v>0</v>
      </c>
      <c r="K297" s="2" t="str">
        <f t="shared" si="24"/>
        <v xml:space="preserve"> </v>
      </c>
      <c r="L297" s="2" t="str">
        <f t="shared" si="21"/>
        <v xml:space="preserve"> </v>
      </c>
      <c r="M297" s="2" t="str">
        <f t="shared" si="22"/>
        <v xml:space="preserve"> </v>
      </c>
    </row>
    <row r="298" spans="1:13">
      <c r="A298" s="38" t="str">
        <f t="shared" si="20"/>
        <v xml:space="preserve"> </v>
      </c>
      <c r="D298" s="37"/>
      <c r="E298" s="37"/>
      <c r="J298" s="17">
        <f t="shared" si="23"/>
        <v>0</v>
      </c>
      <c r="K298" s="2" t="str">
        <f t="shared" si="24"/>
        <v xml:space="preserve"> </v>
      </c>
      <c r="L298" s="2" t="str">
        <f t="shared" si="21"/>
        <v xml:space="preserve"> </v>
      </c>
      <c r="M298" s="2" t="str">
        <f t="shared" si="22"/>
        <v xml:space="preserve"> </v>
      </c>
    </row>
    <row r="299" spans="1:13">
      <c r="A299" s="38" t="str">
        <f t="shared" si="20"/>
        <v xml:space="preserve"> </v>
      </c>
      <c r="D299" s="37"/>
      <c r="E299" s="37"/>
      <c r="J299" s="17">
        <f t="shared" si="23"/>
        <v>0</v>
      </c>
      <c r="K299" s="2" t="str">
        <f t="shared" si="24"/>
        <v xml:space="preserve"> </v>
      </c>
      <c r="L299" s="2" t="str">
        <f t="shared" si="21"/>
        <v xml:space="preserve"> </v>
      </c>
      <c r="M299" s="2" t="str">
        <f t="shared" si="22"/>
        <v xml:space="preserve"> </v>
      </c>
    </row>
    <row r="300" spans="1:13">
      <c r="A300" s="38" t="str">
        <f t="shared" si="20"/>
        <v xml:space="preserve"> </v>
      </c>
      <c r="D300" s="37"/>
      <c r="E300" s="37"/>
      <c r="J300" s="17">
        <f t="shared" si="23"/>
        <v>0</v>
      </c>
      <c r="K300" s="2" t="str">
        <f t="shared" si="24"/>
        <v xml:space="preserve"> </v>
      </c>
      <c r="L300" s="2" t="str">
        <f t="shared" si="21"/>
        <v xml:space="preserve"> </v>
      </c>
      <c r="M300" s="2" t="str">
        <f t="shared" si="22"/>
        <v xml:space="preserve"> </v>
      </c>
    </row>
    <row r="301" spans="1:13">
      <c r="A301" s="38" t="str">
        <f t="shared" si="20"/>
        <v xml:space="preserve"> </v>
      </c>
      <c r="D301" s="37"/>
      <c r="E301" s="37"/>
      <c r="J301" s="17">
        <f t="shared" si="23"/>
        <v>0</v>
      </c>
      <c r="K301" s="2" t="str">
        <f t="shared" si="24"/>
        <v xml:space="preserve"> </v>
      </c>
      <c r="L301" s="2" t="str">
        <f t="shared" si="21"/>
        <v xml:space="preserve"> </v>
      </c>
      <c r="M301" s="2" t="str">
        <f t="shared" si="22"/>
        <v xml:space="preserve"> </v>
      </c>
    </row>
    <row r="302" spans="1:13">
      <c r="A302" s="38" t="str">
        <f t="shared" si="20"/>
        <v xml:space="preserve"> </v>
      </c>
      <c r="D302" s="37"/>
      <c r="E302" s="37"/>
      <c r="J302" s="17">
        <f t="shared" si="23"/>
        <v>0</v>
      </c>
      <c r="K302" s="2" t="str">
        <f t="shared" si="24"/>
        <v xml:space="preserve"> </v>
      </c>
      <c r="L302" s="2" t="str">
        <f t="shared" si="21"/>
        <v xml:space="preserve"> </v>
      </c>
      <c r="M302" s="2" t="str">
        <f t="shared" si="22"/>
        <v xml:space="preserve"> </v>
      </c>
    </row>
    <row r="303" spans="1:13">
      <c r="A303" s="38" t="str">
        <f t="shared" si="20"/>
        <v xml:space="preserve"> </v>
      </c>
      <c r="D303" s="37"/>
      <c r="E303" s="37"/>
      <c r="J303" s="17">
        <f t="shared" si="23"/>
        <v>0</v>
      </c>
      <c r="K303" s="2" t="str">
        <f t="shared" si="24"/>
        <v xml:space="preserve"> </v>
      </c>
      <c r="L303" s="2" t="str">
        <f t="shared" si="21"/>
        <v xml:space="preserve"> </v>
      </c>
      <c r="M303" s="2" t="str">
        <f t="shared" si="22"/>
        <v xml:space="preserve"> </v>
      </c>
    </row>
    <row r="304" spans="1:13">
      <c r="A304" s="38" t="str">
        <f t="shared" si="20"/>
        <v xml:space="preserve"> </v>
      </c>
      <c r="D304" s="37"/>
      <c r="E304" s="37"/>
      <c r="J304" s="17">
        <f t="shared" si="23"/>
        <v>0</v>
      </c>
      <c r="K304" s="2" t="str">
        <f t="shared" si="24"/>
        <v xml:space="preserve"> </v>
      </c>
      <c r="L304" s="2" t="str">
        <f t="shared" si="21"/>
        <v xml:space="preserve"> </v>
      </c>
      <c r="M304" s="2" t="str">
        <f t="shared" si="22"/>
        <v xml:space="preserve"> </v>
      </c>
    </row>
    <row r="305" spans="1:13">
      <c r="A305" s="38" t="str">
        <f t="shared" si="20"/>
        <v xml:space="preserve"> </v>
      </c>
      <c r="D305" s="37"/>
      <c r="E305" s="37"/>
      <c r="J305" s="17">
        <f t="shared" si="23"/>
        <v>0</v>
      </c>
      <c r="K305" s="2" t="str">
        <f t="shared" si="24"/>
        <v xml:space="preserve"> </v>
      </c>
      <c r="L305" s="2" t="str">
        <f t="shared" si="21"/>
        <v xml:space="preserve"> </v>
      </c>
      <c r="M305" s="2" t="str">
        <f t="shared" si="22"/>
        <v xml:space="preserve"> </v>
      </c>
    </row>
    <row r="306" spans="1:13">
      <c r="A306" s="38" t="str">
        <f t="shared" si="20"/>
        <v xml:space="preserve"> </v>
      </c>
      <c r="D306" s="37"/>
      <c r="E306" s="37"/>
      <c r="J306" s="17">
        <f t="shared" si="23"/>
        <v>0</v>
      </c>
      <c r="K306" s="2" t="str">
        <f t="shared" si="24"/>
        <v xml:space="preserve"> </v>
      </c>
      <c r="L306" s="2" t="str">
        <f t="shared" si="21"/>
        <v xml:space="preserve"> </v>
      </c>
      <c r="M306" s="2" t="str">
        <f t="shared" si="22"/>
        <v xml:space="preserve"> </v>
      </c>
    </row>
    <row r="307" spans="1:13">
      <c r="A307" s="38" t="str">
        <f t="shared" si="20"/>
        <v xml:space="preserve"> </v>
      </c>
      <c r="D307" s="37"/>
      <c r="E307" s="37"/>
      <c r="J307" s="17">
        <f t="shared" si="23"/>
        <v>0</v>
      </c>
      <c r="K307" s="2" t="str">
        <f t="shared" si="24"/>
        <v xml:space="preserve"> </v>
      </c>
      <c r="L307" s="2" t="str">
        <f t="shared" si="21"/>
        <v xml:space="preserve"> </v>
      </c>
      <c r="M307" s="2" t="str">
        <f t="shared" si="22"/>
        <v xml:space="preserve"> </v>
      </c>
    </row>
    <row r="308" spans="1:13">
      <c r="A308" s="38" t="str">
        <f t="shared" si="20"/>
        <v xml:space="preserve"> </v>
      </c>
      <c r="D308" s="37"/>
      <c r="E308" s="37"/>
      <c r="J308" s="17">
        <f t="shared" si="23"/>
        <v>0</v>
      </c>
      <c r="K308" s="2" t="str">
        <f t="shared" si="24"/>
        <v xml:space="preserve"> </v>
      </c>
      <c r="L308" s="2" t="str">
        <f t="shared" si="21"/>
        <v xml:space="preserve"> </v>
      </c>
      <c r="M308" s="2" t="str">
        <f t="shared" si="22"/>
        <v xml:space="preserve"> </v>
      </c>
    </row>
    <row r="309" spans="1:13">
      <c r="A309" s="38" t="str">
        <f t="shared" si="20"/>
        <v xml:space="preserve"> </v>
      </c>
      <c r="D309" s="37"/>
      <c r="E309" s="37"/>
      <c r="J309" s="17">
        <f t="shared" si="23"/>
        <v>0</v>
      </c>
      <c r="K309" s="2" t="str">
        <f t="shared" si="24"/>
        <v xml:space="preserve"> </v>
      </c>
      <c r="L309" s="2" t="str">
        <f t="shared" si="21"/>
        <v xml:space="preserve"> </v>
      </c>
      <c r="M309" s="2" t="str">
        <f t="shared" si="22"/>
        <v xml:space="preserve"> </v>
      </c>
    </row>
    <row r="310" spans="1:13">
      <c r="A310" s="38" t="str">
        <f t="shared" si="20"/>
        <v xml:space="preserve"> </v>
      </c>
      <c r="D310" s="37"/>
      <c r="E310" s="37"/>
      <c r="J310" s="17">
        <f t="shared" si="23"/>
        <v>0</v>
      </c>
      <c r="K310" s="2" t="str">
        <f t="shared" si="24"/>
        <v xml:space="preserve"> </v>
      </c>
      <c r="L310" s="2" t="str">
        <f t="shared" si="21"/>
        <v xml:space="preserve"> </v>
      </c>
      <c r="M310" s="2" t="str">
        <f t="shared" si="22"/>
        <v xml:space="preserve"> </v>
      </c>
    </row>
    <row r="311" spans="1:13">
      <c r="A311" s="38" t="str">
        <f t="shared" si="20"/>
        <v xml:space="preserve"> </v>
      </c>
      <c r="D311" s="37"/>
      <c r="E311" s="37"/>
      <c r="J311" s="17">
        <f t="shared" si="23"/>
        <v>0</v>
      </c>
      <c r="K311" s="2" t="str">
        <f t="shared" si="24"/>
        <v xml:space="preserve"> </v>
      </c>
      <c r="L311" s="2" t="str">
        <f t="shared" si="21"/>
        <v xml:space="preserve"> </v>
      </c>
      <c r="M311" s="2" t="str">
        <f t="shared" si="22"/>
        <v xml:space="preserve"> </v>
      </c>
    </row>
    <row r="312" spans="1:13">
      <c r="A312" s="38" t="str">
        <f t="shared" si="20"/>
        <v xml:space="preserve"> </v>
      </c>
      <c r="D312" s="37"/>
      <c r="E312" s="37"/>
      <c r="J312" s="17">
        <f t="shared" si="23"/>
        <v>0</v>
      </c>
      <c r="K312" s="2" t="str">
        <f t="shared" si="24"/>
        <v xml:space="preserve"> </v>
      </c>
      <c r="L312" s="2" t="str">
        <f t="shared" si="21"/>
        <v xml:space="preserve"> </v>
      </c>
      <c r="M312" s="2" t="str">
        <f t="shared" si="22"/>
        <v xml:space="preserve"> </v>
      </c>
    </row>
    <row r="313" spans="1:13">
      <c r="A313" s="38" t="str">
        <f t="shared" si="20"/>
        <v xml:space="preserve"> </v>
      </c>
      <c r="D313" s="37"/>
      <c r="E313" s="37"/>
      <c r="J313" s="17">
        <f t="shared" si="23"/>
        <v>0</v>
      </c>
      <c r="K313" s="2" t="str">
        <f t="shared" si="24"/>
        <v xml:space="preserve"> </v>
      </c>
      <c r="L313" s="2" t="str">
        <f t="shared" si="21"/>
        <v xml:space="preserve"> </v>
      </c>
      <c r="M313" s="2" t="str">
        <f t="shared" si="22"/>
        <v xml:space="preserve"> </v>
      </c>
    </row>
    <row r="314" spans="1:13">
      <c r="A314" s="38" t="str">
        <f t="shared" si="20"/>
        <v xml:space="preserve"> </v>
      </c>
      <c r="D314" s="37"/>
      <c r="E314" s="37"/>
      <c r="J314" s="17">
        <f t="shared" si="23"/>
        <v>0</v>
      </c>
      <c r="K314" s="2" t="str">
        <f t="shared" si="24"/>
        <v xml:space="preserve"> </v>
      </c>
      <c r="L314" s="2" t="str">
        <f t="shared" si="21"/>
        <v xml:space="preserve"> </v>
      </c>
      <c r="M314" s="2" t="str">
        <f t="shared" si="22"/>
        <v xml:space="preserve"> </v>
      </c>
    </row>
    <row r="315" spans="1:13">
      <c r="A315" s="38" t="str">
        <f t="shared" si="20"/>
        <v xml:space="preserve"> </v>
      </c>
      <c r="D315" s="37"/>
      <c r="E315" s="37"/>
      <c r="J315" s="17">
        <f t="shared" si="23"/>
        <v>0</v>
      </c>
      <c r="K315" s="2" t="str">
        <f t="shared" si="24"/>
        <v xml:space="preserve"> </v>
      </c>
      <c r="L315" s="2" t="str">
        <f t="shared" si="21"/>
        <v xml:space="preserve"> </v>
      </c>
      <c r="M315" s="2" t="str">
        <f t="shared" si="22"/>
        <v xml:space="preserve"> </v>
      </c>
    </row>
    <row r="316" spans="1:13">
      <c r="A316" s="38" t="str">
        <f t="shared" si="20"/>
        <v xml:space="preserve"> </v>
      </c>
      <c r="D316" s="37"/>
      <c r="E316" s="37"/>
      <c r="J316" s="17">
        <f t="shared" si="23"/>
        <v>0</v>
      </c>
      <c r="K316" s="2" t="str">
        <f t="shared" si="24"/>
        <v xml:space="preserve"> </v>
      </c>
      <c r="L316" s="2" t="str">
        <f t="shared" si="21"/>
        <v xml:space="preserve"> </v>
      </c>
      <c r="M316" s="2" t="str">
        <f t="shared" si="22"/>
        <v xml:space="preserve"> </v>
      </c>
    </row>
    <row r="317" spans="1:13">
      <c r="A317" s="38" t="str">
        <f t="shared" si="20"/>
        <v xml:space="preserve"> </v>
      </c>
      <c r="D317" s="37"/>
      <c r="E317" s="37"/>
      <c r="J317" s="17">
        <f t="shared" si="23"/>
        <v>0</v>
      </c>
      <c r="K317" s="2" t="str">
        <f t="shared" si="24"/>
        <v xml:space="preserve"> </v>
      </c>
      <c r="L317" s="2" t="str">
        <f t="shared" si="21"/>
        <v xml:space="preserve"> </v>
      </c>
      <c r="M317" s="2" t="str">
        <f t="shared" si="22"/>
        <v xml:space="preserve"> </v>
      </c>
    </row>
    <row r="318" spans="1:13">
      <c r="A318" s="38" t="str">
        <f t="shared" si="20"/>
        <v xml:space="preserve"> </v>
      </c>
      <c r="D318" s="37"/>
      <c r="E318" s="37"/>
      <c r="J318" s="17">
        <f t="shared" si="23"/>
        <v>0</v>
      </c>
      <c r="K318" s="2" t="str">
        <f t="shared" si="24"/>
        <v xml:space="preserve"> </v>
      </c>
      <c r="L318" s="2" t="str">
        <f t="shared" si="21"/>
        <v xml:space="preserve"> </v>
      </c>
      <c r="M318" s="2" t="str">
        <f t="shared" si="22"/>
        <v xml:space="preserve"> </v>
      </c>
    </row>
    <row r="319" spans="1:13">
      <c r="A319" s="38" t="str">
        <f t="shared" si="20"/>
        <v xml:space="preserve"> </v>
      </c>
      <c r="D319" s="37"/>
      <c r="E319" s="37"/>
      <c r="J319" s="17">
        <f t="shared" si="23"/>
        <v>0</v>
      </c>
      <c r="K319" s="2" t="str">
        <f t="shared" si="24"/>
        <v xml:space="preserve"> </v>
      </c>
      <c r="L319" s="2" t="str">
        <f t="shared" si="21"/>
        <v xml:space="preserve"> </v>
      </c>
      <c r="M319" s="2" t="str">
        <f t="shared" si="22"/>
        <v xml:space="preserve"> </v>
      </c>
    </row>
    <row r="320" spans="1:13">
      <c r="A320" s="38" t="str">
        <f t="shared" si="20"/>
        <v xml:space="preserve"> </v>
      </c>
      <c r="D320" s="37"/>
      <c r="E320" s="37"/>
      <c r="J320" s="17">
        <f t="shared" si="23"/>
        <v>0</v>
      </c>
      <c r="K320" s="2" t="str">
        <f t="shared" si="24"/>
        <v xml:space="preserve"> </v>
      </c>
      <c r="L320" s="2" t="str">
        <f t="shared" si="21"/>
        <v xml:space="preserve"> </v>
      </c>
      <c r="M320" s="2" t="str">
        <f t="shared" si="22"/>
        <v xml:space="preserve"> </v>
      </c>
    </row>
    <row r="321" spans="1:13">
      <c r="A321" s="38" t="str">
        <f t="shared" si="20"/>
        <v xml:space="preserve"> </v>
      </c>
      <c r="D321" s="37"/>
      <c r="E321" s="37"/>
      <c r="J321" s="17">
        <f t="shared" si="23"/>
        <v>0</v>
      </c>
      <c r="K321" s="2" t="str">
        <f t="shared" si="24"/>
        <v xml:space="preserve"> </v>
      </c>
      <c r="L321" s="2" t="str">
        <f t="shared" si="21"/>
        <v xml:space="preserve"> </v>
      </c>
      <c r="M321" s="2" t="str">
        <f t="shared" si="22"/>
        <v xml:space="preserve"> </v>
      </c>
    </row>
    <row r="322" spans="1:13">
      <c r="A322" s="38" t="str">
        <f t="shared" si="20"/>
        <v xml:space="preserve"> </v>
      </c>
      <c r="D322" s="37"/>
      <c r="E322" s="37"/>
      <c r="J322" s="17">
        <f t="shared" si="23"/>
        <v>0</v>
      </c>
      <c r="K322" s="2" t="str">
        <f t="shared" si="24"/>
        <v xml:space="preserve"> </v>
      </c>
      <c r="L322" s="2" t="str">
        <f t="shared" si="21"/>
        <v xml:space="preserve"> </v>
      </c>
      <c r="M322" s="2" t="str">
        <f t="shared" si="22"/>
        <v xml:space="preserve"> </v>
      </c>
    </row>
    <row r="323" spans="1:13">
      <c r="A323" s="38" t="str">
        <f t="shared" si="20"/>
        <v xml:space="preserve"> </v>
      </c>
      <c r="D323" s="37"/>
      <c r="E323" s="37"/>
      <c r="J323" s="17">
        <f t="shared" si="23"/>
        <v>0</v>
      </c>
      <c r="K323" s="2" t="str">
        <f t="shared" si="24"/>
        <v xml:space="preserve"> </v>
      </c>
      <c r="L323" s="2" t="str">
        <f t="shared" si="21"/>
        <v xml:space="preserve"> </v>
      </c>
      <c r="M323" s="2" t="str">
        <f t="shared" si="22"/>
        <v xml:space="preserve"> </v>
      </c>
    </row>
    <row r="324" spans="1:13">
      <c r="A324" s="38" t="str">
        <f t="shared" si="20"/>
        <v xml:space="preserve"> </v>
      </c>
      <c r="D324" s="37"/>
      <c r="E324" s="37"/>
      <c r="J324" s="17">
        <f t="shared" si="23"/>
        <v>0</v>
      </c>
      <c r="K324" s="2" t="str">
        <f t="shared" si="24"/>
        <v xml:space="preserve"> </v>
      </c>
      <c r="L324" s="2" t="str">
        <f t="shared" si="21"/>
        <v xml:space="preserve"> </v>
      </c>
      <c r="M324" s="2" t="str">
        <f t="shared" si="22"/>
        <v xml:space="preserve"> </v>
      </c>
    </row>
    <row r="325" spans="1:13">
      <c r="A325" s="38" t="str">
        <f t="shared" si="20"/>
        <v xml:space="preserve"> </v>
      </c>
      <c r="D325" s="37"/>
      <c r="E325" s="37"/>
      <c r="J325" s="17">
        <f t="shared" si="23"/>
        <v>0</v>
      </c>
      <c r="K325" s="2" t="str">
        <f t="shared" si="24"/>
        <v xml:space="preserve"> </v>
      </c>
      <c r="L325" s="2" t="str">
        <f t="shared" si="21"/>
        <v xml:space="preserve"> </v>
      </c>
      <c r="M325" s="2" t="str">
        <f t="shared" si="22"/>
        <v xml:space="preserve"> </v>
      </c>
    </row>
    <row r="326" spans="1:13">
      <c r="A326" s="38" t="str">
        <f t="shared" si="20"/>
        <v xml:space="preserve"> </v>
      </c>
      <c r="D326" s="37"/>
      <c r="E326" s="37"/>
      <c r="J326" s="17">
        <f t="shared" si="23"/>
        <v>0</v>
      </c>
      <c r="K326" s="2" t="str">
        <f t="shared" si="24"/>
        <v xml:space="preserve"> </v>
      </c>
      <c r="L326" s="2" t="str">
        <f t="shared" si="21"/>
        <v xml:space="preserve"> </v>
      </c>
      <c r="M326" s="2" t="str">
        <f t="shared" si="22"/>
        <v xml:space="preserve"> </v>
      </c>
    </row>
    <row r="327" spans="1:13">
      <c r="A327" s="38" t="str">
        <f t="shared" si="20"/>
        <v xml:space="preserve"> </v>
      </c>
      <c r="D327" s="37"/>
      <c r="E327" s="37"/>
      <c r="J327" s="17">
        <f t="shared" si="23"/>
        <v>0</v>
      </c>
      <c r="K327" s="2" t="str">
        <f t="shared" si="24"/>
        <v xml:space="preserve"> </v>
      </c>
      <c r="L327" s="2" t="str">
        <f t="shared" si="21"/>
        <v xml:space="preserve"> </v>
      </c>
      <c r="M327" s="2" t="str">
        <f t="shared" si="22"/>
        <v xml:space="preserve"> </v>
      </c>
    </row>
    <row r="328" spans="1:13">
      <c r="A328" s="38" t="str">
        <f t="shared" si="20"/>
        <v xml:space="preserve"> </v>
      </c>
      <c r="D328" s="37"/>
      <c r="E328" s="37"/>
      <c r="J328" s="17">
        <f t="shared" si="23"/>
        <v>0</v>
      </c>
      <c r="K328" s="2" t="str">
        <f t="shared" si="24"/>
        <v xml:space="preserve"> </v>
      </c>
      <c r="L328" s="2" t="str">
        <f t="shared" si="21"/>
        <v xml:space="preserve"> </v>
      </c>
      <c r="M328" s="2" t="str">
        <f t="shared" si="22"/>
        <v xml:space="preserve"> </v>
      </c>
    </row>
    <row r="329" spans="1:13">
      <c r="A329" s="38" t="str">
        <f t="shared" si="20"/>
        <v xml:space="preserve"> </v>
      </c>
      <c r="D329" s="37"/>
      <c r="E329" s="37"/>
      <c r="J329" s="17">
        <f t="shared" si="23"/>
        <v>0</v>
      </c>
      <c r="K329" s="2" t="str">
        <f t="shared" si="24"/>
        <v xml:space="preserve"> </v>
      </c>
      <c r="L329" s="2" t="str">
        <f t="shared" si="21"/>
        <v xml:space="preserve"> </v>
      </c>
      <c r="M329" s="2" t="str">
        <f t="shared" si="22"/>
        <v xml:space="preserve"> </v>
      </c>
    </row>
    <row r="330" spans="1:13">
      <c r="A330" s="38" t="str">
        <f t="shared" si="20"/>
        <v xml:space="preserve"> </v>
      </c>
      <c r="D330" s="37"/>
      <c r="E330" s="37"/>
      <c r="J330" s="17">
        <f t="shared" si="23"/>
        <v>0</v>
      </c>
      <c r="K330" s="2" t="str">
        <f t="shared" si="24"/>
        <v xml:space="preserve"> </v>
      </c>
      <c r="L330" s="2" t="str">
        <f t="shared" si="21"/>
        <v xml:space="preserve"> </v>
      </c>
      <c r="M330" s="2" t="str">
        <f t="shared" si="22"/>
        <v xml:space="preserve"> </v>
      </c>
    </row>
    <row r="331" spans="1:13">
      <c r="A331" s="38" t="str">
        <f t="shared" si="20"/>
        <v xml:space="preserve"> </v>
      </c>
      <c r="D331" s="37"/>
      <c r="E331" s="37"/>
      <c r="J331" s="17">
        <f t="shared" si="23"/>
        <v>0</v>
      </c>
      <c r="K331" s="2" t="str">
        <f t="shared" si="24"/>
        <v xml:space="preserve"> </v>
      </c>
      <c r="L331" s="2" t="str">
        <f t="shared" si="21"/>
        <v xml:space="preserve"> </v>
      </c>
      <c r="M331" s="2" t="str">
        <f t="shared" si="22"/>
        <v xml:space="preserve"> </v>
      </c>
    </row>
    <row r="332" spans="1:13">
      <c r="A332" s="38" t="str">
        <f t="shared" si="20"/>
        <v xml:space="preserve"> </v>
      </c>
      <c r="D332" s="37"/>
      <c r="E332" s="37"/>
      <c r="J332" s="17">
        <f t="shared" si="23"/>
        <v>0</v>
      </c>
      <c r="K332" s="2" t="str">
        <f t="shared" si="24"/>
        <v xml:space="preserve"> </v>
      </c>
      <c r="L332" s="2" t="str">
        <f t="shared" si="21"/>
        <v xml:space="preserve"> </v>
      </c>
      <c r="M332" s="2" t="str">
        <f t="shared" si="22"/>
        <v xml:space="preserve"> </v>
      </c>
    </row>
    <row r="333" spans="1:13">
      <c r="A333" s="38" t="str">
        <f t="shared" si="20"/>
        <v xml:space="preserve"> </v>
      </c>
      <c r="D333" s="37"/>
      <c r="E333" s="37"/>
      <c r="J333" s="17">
        <f t="shared" si="23"/>
        <v>0</v>
      </c>
      <c r="K333" s="2" t="str">
        <f t="shared" si="24"/>
        <v xml:space="preserve"> </v>
      </c>
      <c r="L333" s="2" t="str">
        <f t="shared" si="21"/>
        <v xml:space="preserve"> </v>
      </c>
      <c r="M333" s="2" t="str">
        <f t="shared" si="22"/>
        <v xml:space="preserve"> </v>
      </c>
    </row>
    <row r="334" spans="1:13">
      <c r="A334" s="38" t="str">
        <f t="shared" si="20"/>
        <v xml:space="preserve"> </v>
      </c>
      <c r="D334" s="37"/>
      <c r="E334" s="37"/>
      <c r="J334" s="17">
        <f t="shared" si="23"/>
        <v>0</v>
      </c>
      <c r="K334" s="2" t="str">
        <f t="shared" si="24"/>
        <v xml:space="preserve"> </v>
      </c>
      <c r="L334" s="2" t="str">
        <f t="shared" si="21"/>
        <v xml:space="preserve"> </v>
      </c>
      <c r="M334" s="2" t="str">
        <f t="shared" si="22"/>
        <v xml:space="preserve"> </v>
      </c>
    </row>
    <row r="335" spans="1:13">
      <c r="A335" s="38" t="str">
        <f t="shared" ref="A335:A398" si="25">IF(COUNTIF(K335:M335,"ERROR")&gt;0,"ERROR"," ")</f>
        <v xml:space="preserve"> </v>
      </c>
      <c r="D335" s="37"/>
      <c r="E335" s="37"/>
      <c r="J335" s="17">
        <f t="shared" si="23"/>
        <v>0</v>
      </c>
      <c r="K335" s="2" t="str">
        <f t="shared" si="24"/>
        <v xml:space="preserve"> </v>
      </c>
      <c r="L335" s="2" t="str">
        <f t="shared" ref="L335:L398" si="26">IF(D335=0," ",IF(COUNTIF(ProfitLoss4,D335)&gt;0," ","ERROR"))</f>
        <v xml:space="preserve"> </v>
      </c>
      <c r="M335" s="2" t="str">
        <f t="shared" ref="M335:M398" si="27">IF(E335=0," ",IF(COUNTIF(BalanceSheet4,E335)&gt;0," ","ERROR"))</f>
        <v xml:space="preserve"> </v>
      </c>
    </row>
    <row r="336" spans="1:13">
      <c r="A336" s="38" t="str">
        <f t="shared" si="25"/>
        <v xml:space="preserve"> </v>
      </c>
      <c r="D336" s="37"/>
      <c r="E336" s="37"/>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c r="A337" s="38" t="str">
        <f t="shared" si="25"/>
        <v xml:space="preserve"> </v>
      </c>
      <c r="D337" s="37"/>
      <c r="E337" s="37"/>
      <c r="J337" s="17">
        <f t="shared" si="28"/>
        <v>0</v>
      </c>
      <c r="K337" s="2" t="str">
        <f t="shared" si="29"/>
        <v xml:space="preserve"> </v>
      </c>
      <c r="L337" s="2" t="str">
        <f t="shared" si="26"/>
        <v xml:space="preserve"> </v>
      </c>
      <c r="M337" s="2" t="str">
        <f t="shared" si="27"/>
        <v xml:space="preserve"> </v>
      </c>
    </row>
    <row r="338" spans="1:13">
      <c r="A338" s="38" t="str">
        <f t="shared" si="25"/>
        <v xml:space="preserve"> </v>
      </c>
      <c r="D338" s="37"/>
      <c r="E338" s="37"/>
      <c r="J338" s="17">
        <f t="shared" si="28"/>
        <v>0</v>
      </c>
      <c r="K338" s="2" t="str">
        <f t="shared" si="29"/>
        <v xml:space="preserve"> </v>
      </c>
      <c r="L338" s="2" t="str">
        <f t="shared" si="26"/>
        <v xml:space="preserve"> </v>
      </c>
      <c r="M338" s="2" t="str">
        <f t="shared" si="27"/>
        <v xml:space="preserve"> </v>
      </c>
    </row>
    <row r="339" spans="1:13">
      <c r="A339" s="38" t="str">
        <f t="shared" si="25"/>
        <v xml:space="preserve"> </v>
      </c>
      <c r="D339" s="37"/>
      <c r="E339" s="37"/>
      <c r="J339" s="17">
        <f t="shared" si="28"/>
        <v>0</v>
      </c>
      <c r="K339" s="2" t="str">
        <f t="shared" si="29"/>
        <v xml:space="preserve"> </v>
      </c>
      <c r="L339" s="2" t="str">
        <f t="shared" si="26"/>
        <v xml:space="preserve"> </v>
      </c>
      <c r="M339" s="2" t="str">
        <f t="shared" si="27"/>
        <v xml:space="preserve"> </v>
      </c>
    </row>
    <row r="340" spans="1:13">
      <c r="A340" s="38" t="str">
        <f t="shared" si="25"/>
        <v xml:space="preserve"> </v>
      </c>
      <c r="D340" s="37"/>
      <c r="E340" s="37"/>
      <c r="J340" s="17">
        <f t="shared" si="28"/>
        <v>0</v>
      </c>
      <c r="K340" s="2" t="str">
        <f t="shared" si="29"/>
        <v xml:space="preserve"> </v>
      </c>
      <c r="L340" s="2" t="str">
        <f t="shared" si="26"/>
        <v xml:space="preserve"> </v>
      </c>
      <c r="M340" s="2" t="str">
        <f t="shared" si="27"/>
        <v xml:space="preserve"> </v>
      </c>
    </row>
    <row r="341" spans="1:13">
      <c r="A341" s="38" t="str">
        <f t="shared" si="25"/>
        <v xml:space="preserve"> </v>
      </c>
      <c r="D341" s="37"/>
      <c r="E341" s="37"/>
      <c r="J341" s="17">
        <f t="shared" si="28"/>
        <v>0</v>
      </c>
      <c r="K341" s="2" t="str">
        <f t="shared" si="29"/>
        <v xml:space="preserve"> </v>
      </c>
      <c r="L341" s="2" t="str">
        <f t="shared" si="26"/>
        <v xml:space="preserve"> </v>
      </c>
      <c r="M341" s="2" t="str">
        <f t="shared" si="27"/>
        <v xml:space="preserve"> </v>
      </c>
    </row>
    <row r="342" spans="1:13">
      <c r="A342" s="38" t="str">
        <f t="shared" si="25"/>
        <v xml:space="preserve"> </v>
      </c>
      <c r="D342" s="37"/>
      <c r="E342" s="37"/>
      <c r="J342" s="17">
        <f t="shared" si="28"/>
        <v>0</v>
      </c>
      <c r="K342" s="2" t="str">
        <f t="shared" si="29"/>
        <v xml:space="preserve"> </v>
      </c>
      <c r="L342" s="2" t="str">
        <f t="shared" si="26"/>
        <v xml:space="preserve"> </v>
      </c>
      <c r="M342" s="2" t="str">
        <f t="shared" si="27"/>
        <v xml:space="preserve"> </v>
      </c>
    </row>
    <row r="343" spans="1:13">
      <c r="A343" s="38" t="str">
        <f t="shared" si="25"/>
        <v xml:space="preserve"> </v>
      </c>
      <c r="D343" s="37"/>
      <c r="E343" s="37"/>
      <c r="J343" s="17">
        <f t="shared" si="28"/>
        <v>0</v>
      </c>
      <c r="K343" s="2" t="str">
        <f t="shared" si="29"/>
        <v xml:space="preserve"> </v>
      </c>
      <c r="L343" s="2" t="str">
        <f t="shared" si="26"/>
        <v xml:space="preserve"> </v>
      </c>
      <c r="M343" s="2" t="str">
        <f t="shared" si="27"/>
        <v xml:space="preserve"> </v>
      </c>
    </row>
    <row r="344" spans="1:13">
      <c r="A344" s="38" t="str">
        <f t="shared" si="25"/>
        <v xml:space="preserve"> </v>
      </c>
      <c r="D344" s="37"/>
      <c r="E344" s="37"/>
      <c r="J344" s="17">
        <f t="shared" si="28"/>
        <v>0</v>
      </c>
      <c r="K344" s="2" t="str">
        <f t="shared" si="29"/>
        <v xml:space="preserve"> </v>
      </c>
      <c r="L344" s="2" t="str">
        <f t="shared" si="26"/>
        <v xml:space="preserve"> </v>
      </c>
      <c r="M344" s="2" t="str">
        <f t="shared" si="27"/>
        <v xml:space="preserve"> </v>
      </c>
    </row>
    <row r="345" spans="1:13">
      <c r="A345" s="38" t="str">
        <f t="shared" si="25"/>
        <v xml:space="preserve"> </v>
      </c>
      <c r="D345" s="37"/>
      <c r="E345" s="37"/>
      <c r="J345" s="17">
        <f t="shared" si="28"/>
        <v>0</v>
      </c>
      <c r="K345" s="2" t="str">
        <f t="shared" si="29"/>
        <v xml:space="preserve"> </v>
      </c>
      <c r="L345" s="2" t="str">
        <f t="shared" si="26"/>
        <v xml:space="preserve"> </v>
      </c>
      <c r="M345" s="2" t="str">
        <f t="shared" si="27"/>
        <v xml:space="preserve"> </v>
      </c>
    </row>
    <row r="346" spans="1:13">
      <c r="A346" s="38" t="str">
        <f t="shared" si="25"/>
        <v xml:space="preserve"> </v>
      </c>
      <c r="D346" s="37"/>
      <c r="E346" s="37"/>
      <c r="J346" s="17">
        <f t="shared" si="28"/>
        <v>0</v>
      </c>
      <c r="K346" s="2" t="str">
        <f t="shared" si="29"/>
        <v xml:space="preserve"> </v>
      </c>
      <c r="L346" s="2" t="str">
        <f t="shared" si="26"/>
        <v xml:space="preserve"> </v>
      </c>
      <c r="M346" s="2" t="str">
        <f t="shared" si="27"/>
        <v xml:space="preserve"> </v>
      </c>
    </row>
    <row r="347" spans="1:13">
      <c r="A347" s="38" t="str">
        <f t="shared" si="25"/>
        <v xml:space="preserve"> </v>
      </c>
      <c r="D347" s="37"/>
      <c r="E347" s="37"/>
      <c r="J347" s="17">
        <f t="shared" si="28"/>
        <v>0</v>
      </c>
      <c r="K347" s="2" t="str">
        <f t="shared" si="29"/>
        <v xml:space="preserve"> </v>
      </c>
      <c r="L347" s="2" t="str">
        <f t="shared" si="26"/>
        <v xml:space="preserve"> </v>
      </c>
      <c r="M347" s="2" t="str">
        <f t="shared" si="27"/>
        <v xml:space="preserve"> </v>
      </c>
    </row>
    <row r="348" spans="1:13">
      <c r="A348" s="38" t="str">
        <f t="shared" si="25"/>
        <v xml:space="preserve"> </v>
      </c>
      <c r="D348" s="37"/>
      <c r="E348" s="37"/>
      <c r="J348" s="17">
        <f t="shared" si="28"/>
        <v>0</v>
      </c>
      <c r="K348" s="2" t="str">
        <f t="shared" si="29"/>
        <v xml:space="preserve"> </v>
      </c>
      <c r="L348" s="2" t="str">
        <f t="shared" si="26"/>
        <v xml:space="preserve"> </v>
      </c>
      <c r="M348" s="2" t="str">
        <f t="shared" si="27"/>
        <v xml:space="preserve"> </v>
      </c>
    </row>
    <row r="349" spans="1:13">
      <c r="A349" s="38" t="str">
        <f t="shared" si="25"/>
        <v xml:space="preserve"> </v>
      </c>
      <c r="D349" s="37"/>
      <c r="E349" s="37"/>
      <c r="J349" s="17">
        <f t="shared" si="28"/>
        <v>0</v>
      </c>
      <c r="K349" s="2" t="str">
        <f t="shared" si="29"/>
        <v xml:space="preserve"> </v>
      </c>
      <c r="L349" s="2" t="str">
        <f t="shared" si="26"/>
        <v xml:space="preserve"> </v>
      </c>
      <c r="M349" s="2" t="str">
        <f t="shared" si="27"/>
        <v xml:space="preserve"> </v>
      </c>
    </row>
    <row r="350" spans="1:13">
      <c r="A350" s="38" t="str">
        <f t="shared" si="25"/>
        <v xml:space="preserve"> </v>
      </c>
      <c r="D350" s="37"/>
      <c r="E350" s="37"/>
      <c r="J350" s="17">
        <f t="shared" si="28"/>
        <v>0</v>
      </c>
      <c r="K350" s="2" t="str">
        <f t="shared" si="29"/>
        <v xml:space="preserve"> </v>
      </c>
      <c r="L350" s="2" t="str">
        <f t="shared" si="26"/>
        <v xml:space="preserve"> </v>
      </c>
      <c r="M350" s="2" t="str">
        <f t="shared" si="27"/>
        <v xml:space="preserve"> </v>
      </c>
    </row>
    <row r="351" spans="1:13">
      <c r="A351" s="38" t="str">
        <f t="shared" si="25"/>
        <v xml:space="preserve"> </v>
      </c>
      <c r="D351" s="37"/>
      <c r="E351" s="37"/>
      <c r="J351" s="17">
        <f t="shared" si="28"/>
        <v>0</v>
      </c>
      <c r="K351" s="2" t="str">
        <f t="shared" si="29"/>
        <v xml:space="preserve"> </v>
      </c>
      <c r="L351" s="2" t="str">
        <f t="shared" si="26"/>
        <v xml:space="preserve"> </v>
      </c>
      <c r="M351" s="2" t="str">
        <f t="shared" si="27"/>
        <v xml:space="preserve"> </v>
      </c>
    </row>
    <row r="352" spans="1:13">
      <c r="A352" s="38" t="str">
        <f t="shared" si="25"/>
        <v xml:space="preserve"> </v>
      </c>
      <c r="D352" s="37"/>
      <c r="E352" s="37"/>
      <c r="J352" s="17">
        <f t="shared" si="28"/>
        <v>0</v>
      </c>
      <c r="K352" s="2" t="str">
        <f t="shared" si="29"/>
        <v xml:space="preserve"> </v>
      </c>
      <c r="L352" s="2" t="str">
        <f t="shared" si="26"/>
        <v xml:space="preserve"> </v>
      </c>
      <c r="M352" s="2" t="str">
        <f t="shared" si="27"/>
        <v xml:space="preserve"> </v>
      </c>
    </row>
    <row r="353" spans="1:13">
      <c r="A353" s="38" t="str">
        <f t="shared" si="25"/>
        <v xml:space="preserve"> </v>
      </c>
      <c r="D353" s="37"/>
      <c r="E353" s="37"/>
      <c r="J353" s="17">
        <f t="shared" si="28"/>
        <v>0</v>
      </c>
      <c r="K353" s="2" t="str">
        <f t="shared" si="29"/>
        <v xml:space="preserve"> </v>
      </c>
      <c r="L353" s="2" t="str">
        <f t="shared" si="26"/>
        <v xml:space="preserve"> </v>
      </c>
      <c r="M353" s="2" t="str">
        <f t="shared" si="27"/>
        <v xml:space="preserve"> </v>
      </c>
    </row>
    <row r="354" spans="1:13">
      <c r="A354" s="38" t="str">
        <f t="shared" si="25"/>
        <v xml:space="preserve"> </v>
      </c>
      <c r="D354" s="37"/>
      <c r="E354" s="37"/>
      <c r="J354" s="17">
        <f t="shared" si="28"/>
        <v>0</v>
      </c>
      <c r="K354" s="2" t="str">
        <f t="shared" si="29"/>
        <v xml:space="preserve"> </v>
      </c>
      <c r="L354" s="2" t="str">
        <f t="shared" si="26"/>
        <v xml:space="preserve"> </v>
      </c>
      <c r="M354" s="2" t="str">
        <f t="shared" si="27"/>
        <v xml:space="preserve"> </v>
      </c>
    </row>
    <row r="355" spans="1:13">
      <c r="A355" s="38" t="str">
        <f t="shared" si="25"/>
        <v xml:space="preserve"> </v>
      </c>
      <c r="D355" s="37"/>
      <c r="E355" s="37"/>
      <c r="J355" s="17">
        <f t="shared" si="28"/>
        <v>0</v>
      </c>
      <c r="K355" s="2" t="str">
        <f t="shared" si="29"/>
        <v xml:space="preserve"> </v>
      </c>
      <c r="L355" s="2" t="str">
        <f t="shared" si="26"/>
        <v xml:space="preserve"> </v>
      </c>
      <c r="M355" s="2" t="str">
        <f t="shared" si="27"/>
        <v xml:space="preserve"> </v>
      </c>
    </row>
    <row r="356" spans="1:13">
      <c r="A356" s="38" t="str">
        <f t="shared" si="25"/>
        <v xml:space="preserve"> </v>
      </c>
      <c r="D356" s="37"/>
      <c r="E356" s="37"/>
      <c r="J356" s="17">
        <f t="shared" si="28"/>
        <v>0</v>
      </c>
      <c r="K356" s="2" t="str">
        <f t="shared" si="29"/>
        <v xml:space="preserve"> </v>
      </c>
      <c r="L356" s="2" t="str">
        <f t="shared" si="26"/>
        <v xml:space="preserve"> </v>
      </c>
      <c r="M356" s="2" t="str">
        <f t="shared" si="27"/>
        <v xml:space="preserve"> </v>
      </c>
    </row>
    <row r="357" spans="1:13">
      <c r="A357" s="38" t="str">
        <f t="shared" si="25"/>
        <v xml:space="preserve"> </v>
      </c>
      <c r="D357" s="37"/>
      <c r="E357" s="37"/>
      <c r="J357" s="17">
        <f t="shared" si="28"/>
        <v>0</v>
      </c>
      <c r="K357" s="2" t="str">
        <f t="shared" si="29"/>
        <v xml:space="preserve"> </v>
      </c>
      <c r="L357" s="2" t="str">
        <f t="shared" si="26"/>
        <v xml:space="preserve"> </v>
      </c>
      <c r="M357" s="2" t="str">
        <f t="shared" si="27"/>
        <v xml:space="preserve"> </v>
      </c>
    </row>
    <row r="358" spans="1:13">
      <c r="A358" s="38" t="str">
        <f t="shared" si="25"/>
        <v xml:space="preserve"> </v>
      </c>
      <c r="D358" s="37"/>
      <c r="E358" s="37"/>
      <c r="J358" s="17">
        <f t="shared" si="28"/>
        <v>0</v>
      </c>
      <c r="K358" s="2" t="str">
        <f t="shared" si="29"/>
        <v xml:space="preserve"> </v>
      </c>
      <c r="L358" s="2" t="str">
        <f t="shared" si="26"/>
        <v xml:space="preserve"> </v>
      </c>
      <c r="M358" s="2" t="str">
        <f t="shared" si="27"/>
        <v xml:space="preserve"> </v>
      </c>
    </row>
    <row r="359" spans="1:13">
      <c r="A359" s="38" t="str">
        <f t="shared" si="25"/>
        <v xml:space="preserve"> </v>
      </c>
      <c r="D359" s="37"/>
      <c r="E359" s="37"/>
      <c r="J359" s="17">
        <f t="shared" si="28"/>
        <v>0</v>
      </c>
      <c r="K359" s="2" t="str">
        <f t="shared" si="29"/>
        <v xml:space="preserve"> </v>
      </c>
      <c r="L359" s="2" t="str">
        <f t="shared" si="26"/>
        <v xml:space="preserve"> </v>
      </c>
      <c r="M359" s="2" t="str">
        <f t="shared" si="27"/>
        <v xml:space="preserve"> </v>
      </c>
    </row>
    <row r="360" spans="1:13">
      <c r="A360" s="38" t="str">
        <f t="shared" si="25"/>
        <v xml:space="preserve"> </v>
      </c>
      <c r="D360" s="37"/>
      <c r="E360" s="37"/>
      <c r="J360" s="17">
        <f t="shared" si="28"/>
        <v>0</v>
      </c>
      <c r="K360" s="2" t="str">
        <f t="shared" si="29"/>
        <v xml:space="preserve"> </v>
      </c>
      <c r="L360" s="2" t="str">
        <f t="shared" si="26"/>
        <v xml:space="preserve"> </v>
      </c>
      <c r="M360" s="2" t="str">
        <f t="shared" si="27"/>
        <v xml:space="preserve"> </v>
      </c>
    </row>
    <row r="361" spans="1:13">
      <c r="A361" s="38" t="str">
        <f t="shared" si="25"/>
        <v xml:space="preserve"> </v>
      </c>
      <c r="D361" s="37"/>
      <c r="E361" s="37"/>
      <c r="J361" s="17">
        <f t="shared" si="28"/>
        <v>0</v>
      </c>
      <c r="K361" s="2" t="str">
        <f t="shared" si="29"/>
        <v xml:space="preserve"> </v>
      </c>
      <c r="L361" s="2" t="str">
        <f t="shared" si="26"/>
        <v xml:space="preserve"> </v>
      </c>
      <c r="M361" s="2" t="str">
        <f t="shared" si="27"/>
        <v xml:space="preserve"> </v>
      </c>
    </row>
    <row r="362" spans="1:13">
      <c r="A362" s="38" t="str">
        <f t="shared" si="25"/>
        <v xml:space="preserve"> </v>
      </c>
      <c r="D362" s="37"/>
      <c r="E362" s="37"/>
      <c r="J362" s="17">
        <f t="shared" si="28"/>
        <v>0</v>
      </c>
      <c r="K362" s="2" t="str">
        <f t="shared" si="29"/>
        <v xml:space="preserve"> </v>
      </c>
      <c r="L362" s="2" t="str">
        <f t="shared" si="26"/>
        <v xml:space="preserve"> </v>
      </c>
      <c r="M362" s="2" t="str">
        <f t="shared" si="27"/>
        <v xml:space="preserve"> </v>
      </c>
    </row>
    <row r="363" spans="1:13">
      <c r="A363" s="38" t="str">
        <f t="shared" si="25"/>
        <v xml:space="preserve"> </v>
      </c>
      <c r="D363" s="37"/>
      <c r="E363" s="37"/>
      <c r="J363" s="17">
        <f t="shared" si="28"/>
        <v>0</v>
      </c>
      <c r="K363" s="2" t="str">
        <f t="shared" si="29"/>
        <v xml:space="preserve"> </v>
      </c>
      <c r="L363" s="2" t="str">
        <f t="shared" si="26"/>
        <v xml:space="preserve"> </v>
      </c>
      <c r="M363" s="2" t="str">
        <f t="shared" si="27"/>
        <v xml:space="preserve"> </v>
      </c>
    </row>
    <row r="364" spans="1:13">
      <c r="A364" s="38" t="str">
        <f t="shared" si="25"/>
        <v xml:space="preserve"> </v>
      </c>
      <c r="D364" s="37"/>
      <c r="E364" s="37"/>
      <c r="J364" s="17">
        <f t="shared" si="28"/>
        <v>0</v>
      </c>
      <c r="K364" s="2" t="str">
        <f t="shared" si="29"/>
        <v xml:space="preserve"> </v>
      </c>
      <c r="L364" s="2" t="str">
        <f t="shared" si="26"/>
        <v xml:space="preserve"> </v>
      </c>
      <c r="M364" s="2" t="str">
        <f t="shared" si="27"/>
        <v xml:space="preserve"> </v>
      </c>
    </row>
    <row r="365" spans="1:13">
      <c r="A365" s="38" t="str">
        <f t="shared" si="25"/>
        <v xml:space="preserve"> </v>
      </c>
      <c r="D365" s="37"/>
      <c r="E365" s="37"/>
      <c r="J365" s="17">
        <f t="shared" si="28"/>
        <v>0</v>
      </c>
      <c r="K365" s="2" t="str">
        <f t="shared" si="29"/>
        <v xml:space="preserve"> </v>
      </c>
      <c r="L365" s="2" t="str">
        <f t="shared" si="26"/>
        <v xml:space="preserve"> </v>
      </c>
      <c r="M365" s="2" t="str">
        <f t="shared" si="27"/>
        <v xml:space="preserve"> </v>
      </c>
    </row>
    <row r="366" spans="1:13">
      <c r="A366" s="38" t="str">
        <f t="shared" si="25"/>
        <v xml:space="preserve"> </v>
      </c>
      <c r="D366" s="37"/>
      <c r="E366" s="37"/>
      <c r="J366" s="17">
        <f t="shared" si="28"/>
        <v>0</v>
      </c>
      <c r="K366" s="2" t="str">
        <f t="shared" si="29"/>
        <v xml:space="preserve"> </v>
      </c>
      <c r="L366" s="2" t="str">
        <f t="shared" si="26"/>
        <v xml:space="preserve"> </v>
      </c>
      <c r="M366" s="2" t="str">
        <f t="shared" si="27"/>
        <v xml:space="preserve"> </v>
      </c>
    </row>
    <row r="367" spans="1:13">
      <c r="A367" s="38" t="str">
        <f t="shared" si="25"/>
        <v xml:space="preserve"> </v>
      </c>
      <c r="D367" s="37"/>
      <c r="E367" s="37"/>
      <c r="J367" s="17">
        <f t="shared" si="28"/>
        <v>0</v>
      </c>
      <c r="K367" s="2" t="str">
        <f t="shared" si="29"/>
        <v xml:space="preserve"> </v>
      </c>
      <c r="L367" s="2" t="str">
        <f t="shared" si="26"/>
        <v xml:space="preserve"> </v>
      </c>
      <c r="M367" s="2" t="str">
        <f t="shared" si="27"/>
        <v xml:space="preserve"> </v>
      </c>
    </row>
    <row r="368" spans="1:13">
      <c r="A368" s="38" t="str">
        <f t="shared" si="25"/>
        <v xml:space="preserve"> </v>
      </c>
      <c r="D368" s="37"/>
      <c r="E368" s="37"/>
      <c r="J368" s="17">
        <f t="shared" si="28"/>
        <v>0</v>
      </c>
      <c r="K368" s="2" t="str">
        <f t="shared" si="29"/>
        <v xml:space="preserve"> </v>
      </c>
      <c r="L368" s="2" t="str">
        <f t="shared" si="26"/>
        <v xml:space="preserve"> </v>
      </c>
      <c r="M368" s="2" t="str">
        <f t="shared" si="27"/>
        <v xml:space="preserve"> </v>
      </c>
    </row>
    <row r="369" spans="1:13">
      <c r="A369" s="38" t="str">
        <f t="shared" si="25"/>
        <v xml:space="preserve"> </v>
      </c>
      <c r="D369" s="37"/>
      <c r="E369" s="37"/>
      <c r="J369" s="17">
        <f t="shared" si="28"/>
        <v>0</v>
      </c>
      <c r="K369" s="2" t="str">
        <f t="shared" si="29"/>
        <v xml:space="preserve"> </v>
      </c>
      <c r="L369" s="2" t="str">
        <f t="shared" si="26"/>
        <v xml:space="preserve"> </v>
      </c>
      <c r="M369" s="2" t="str">
        <f t="shared" si="27"/>
        <v xml:space="preserve"> </v>
      </c>
    </row>
    <row r="370" spans="1:13">
      <c r="A370" s="38" t="str">
        <f t="shared" si="25"/>
        <v xml:space="preserve"> </v>
      </c>
      <c r="D370" s="37"/>
      <c r="E370" s="37"/>
      <c r="J370" s="17">
        <f t="shared" si="28"/>
        <v>0</v>
      </c>
      <c r="K370" s="2" t="str">
        <f t="shared" si="29"/>
        <v xml:space="preserve"> </v>
      </c>
      <c r="L370" s="2" t="str">
        <f t="shared" si="26"/>
        <v xml:space="preserve"> </v>
      </c>
      <c r="M370" s="2" t="str">
        <f t="shared" si="27"/>
        <v xml:space="preserve"> </v>
      </c>
    </row>
    <row r="371" spans="1:13">
      <c r="A371" s="38" t="str">
        <f t="shared" si="25"/>
        <v xml:space="preserve"> </v>
      </c>
      <c r="D371" s="37"/>
      <c r="E371" s="37"/>
      <c r="J371" s="17">
        <f t="shared" si="28"/>
        <v>0</v>
      </c>
      <c r="K371" s="2" t="str">
        <f t="shared" si="29"/>
        <v xml:space="preserve"> </v>
      </c>
      <c r="L371" s="2" t="str">
        <f t="shared" si="26"/>
        <v xml:space="preserve"> </v>
      </c>
      <c r="M371" s="2" t="str">
        <f t="shared" si="27"/>
        <v xml:space="preserve"> </v>
      </c>
    </row>
    <row r="372" spans="1:13">
      <c r="A372" s="38" t="str">
        <f t="shared" si="25"/>
        <v xml:space="preserve"> </v>
      </c>
      <c r="D372" s="37"/>
      <c r="E372" s="37"/>
      <c r="J372" s="17">
        <f t="shared" si="28"/>
        <v>0</v>
      </c>
      <c r="K372" s="2" t="str">
        <f t="shared" si="29"/>
        <v xml:space="preserve"> </v>
      </c>
      <c r="L372" s="2" t="str">
        <f t="shared" si="26"/>
        <v xml:space="preserve"> </v>
      </c>
      <c r="M372" s="2" t="str">
        <f t="shared" si="27"/>
        <v xml:space="preserve"> </v>
      </c>
    </row>
    <row r="373" spans="1:13">
      <c r="A373" s="38" t="str">
        <f t="shared" si="25"/>
        <v xml:space="preserve"> </v>
      </c>
      <c r="D373" s="37"/>
      <c r="E373" s="37"/>
      <c r="J373" s="17">
        <f t="shared" si="28"/>
        <v>0</v>
      </c>
      <c r="K373" s="2" t="str">
        <f t="shared" si="29"/>
        <v xml:space="preserve"> </v>
      </c>
      <c r="L373" s="2" t="str">
        <f t="shared" si="26"/>
        <v xml:space="preserve"> </v>
      </c>
      <c r="M373" s="2" t="str">
        <f t="shared" si="27"/>
        <v xml:space="preserve"> </v>
      </c>
    </row>
    <row r="374" spans="1:13">
      <c r="A374" s="38" t="str">
        <f t="shared" si="25"/>
        <v xml:space="preserve"> </v>
      </c>
      <c r="D374" s="37"/>
      <c r="E374" s="37"/>
      <c r="J374" s="17">
        <f t="shared" si="28"/>
        <v>0</v>
      </c>
      <c r="K374" s="2" t="str">
        <f t="shared" si="29"/>
        <v xml:space="preserve"> </v>
      </c>
      <c r="L374" s="2" t="str">
        <f t="shared" si="26"/>
        <v xml:space="preserve"> </v>
      </c>
      <c r="M374" s="2" t="str">
        <f t="shared" si="27"/>
        <v xml:space="preserve"> </v>
      </c>
    </row>
    <row r="375" spans="1:13">
      <c r="A375" s="38" t="str">
        <f t="shared" si="25"/>
        <v xml:space="preserve"> </v>
      </c>
      <c r="D375" s="37"/>
      <c r="E375" s="37"/>
      <c r="J375" s="17">
        <f t="shared" si="28"/>
        <v>0</v>
      </c>
      <c r="K375" s="2" t="str">
        <f t="shared" si="29"/>
        <v xml:space="preserve"> </v>
      </c>
      <c r="L375" s="2" t="str">
        <f t="shared" si="26"/>
        <v xml:space="preserve"> </v>
      </c>
      <c r="M375" s="2" t="str">
        <f t="shared" si="27"/>
        <v xml:space="preserve"> </v>
      </c>
    </row>
    <row r="376" spans="1:13">
      <c r="A376" s="38" t="str">
        <f t="shared" si="25"/>
        <v xml:space="preserve"> </v>
      </c>
      <c r="D376" s="37"/>
      <c r="E376" s="37"/>
      <c r="J376" s="17">
        <f t="shared" si="28"/>
        <v>0</v>
      </c>
      <c r="K376" s="2" t="str">
        <f t="shared" si="29"/>
        <v xml:space="preserve"> </v>
      </c>
      <c r="L376" s="2" t="str">
        <f t="shared" si="26"/>
        <v xml:space="preserve"> </v>
      </c>
      <c r="M376" s="2" t="str">
        <f t="shared" si="27"/>
        <v xml:space="preserve"> </v>
      </c>
    </row>
    <row r="377" spans="1:13">
      <c r="A377" s="38" t="str">
        <f t="shared" si="25"/>
        <v xml:space="preserve"> </v>
      </c>
      <c r="D377" s="37"/>
      <c r="E377" s="37"/>
      <c r="J377" s="17">
        <f t="shared" si="28"/>
        <v>0</v>
      </c>
      <c r="K377" s="2" t="str">
        <f t="shared" si="29"/>
        <v xml:space="preserve"> </v>
      </c>
      <c r="L377" s="2" t="str">
        <f t="shared" si="26"/>
        <v xml:space="preserve"> </v>
      </c>
      <c r="M377" s="2" t="str">
        <f t="shared" si="27"/>
        <v xml:space="preserve"> </v>
      </c>
    </row>
    <row r="378" spans="1:13">
      <c r="A378" s="38" t="str">
        <f t="shared" si="25"/>
        <v xml:space="preserve"> </v>
      </c>
      <c r="D378" s="37"/>
      <c r="E378" s="37"/>
      <c r="J378" s="17">
        <f t="shared" si="28"/>
        <v>0</v>
      </c>
      <c r="K378" s="2" t="str">
        <f t="shared" si="29"/>
        <v xml:space="preserve"> </v>
      </c>
      <c r="L378" s="2" t="str">
        <f t="shared" si="26"/>
        <v xml:space="preserve"> </v>
      </c>
      <c r="M378" s="2" t="str">
        <f t="shared" si="27"/>
        <v xml:space="preserve"> </v>
      </c>
    </row>
    <row r="379" spans="1:13">
      <c r="A379" s="38" t="str">
        <f t="shared" si="25"/>
        <v xml:space="preserve"> </v>
      </c>
      <c r="D379" s="37"/>
      <c r="E379" s="37"/>
      <c r="J379" s="17">
        <f t="shared" si="28"/>
        <v>0</v>
      </c>
      <c r="K379" s="2" t="str">
        <f t="shared" si="29"/>
        <v xml:space="preserve"> </v>
      </c>
      <c r="L379" s="2" t="str">
        <f t="shared" si="26"/>
        <v xml:space="preserve"> </v>
      </c>
      <c r="M379" s="2" t="str">
        <f t="shared" si="27"/>
        <v xml:space="preserve"> </v>
      </c>
    </row>
    <row r="380" spans="1:13">
      <c r="A380" s="38" t="str">
        <f t="shared" si="25"/>
        <v xml:space="preserve"> </v>
      </c>
      <c r="D380" s="37"/>
      <c r="E380" s="37"/>
      <c r="J380" s="17">
        <f t="shared" si="28"/>
        <v>0</v>
      </c>
      <c r="K380" s="2" t="str">
        <f t="shared" si="29"/>
        <v xml:space="preserve"> </v>
      </c>
      <c r="L380" s="2" t="str">
        <f t="shared" si="26"/>
        <v xml:space="preserve"> </v>
      </c>
      <c r="M380" s="2" t="str">
        <f t="shared" si="27"/>
        <v xml:space="preserve"> </v>
      </c>
    </row>
    <row r="381" spans="1:13">
      <c r="A381" s="38" t="str">
        <f t="shared" si="25"/>
        <v xml:space="preserve"> </v>
      </c>
      <c r="D381" s="37"/>
      <c r="E381" s="37"/>
      <c r="J381" s="17">
        <f t="shared" si="28"/>
        <v>0</v>
      </c>
      <c r="K381" s="2" t="str">
        <f t="shared" si="29"/>
        <v xml:space="preserve"> </v>
      </c>
      <c r="L381" s="2" t="str">
        <f t="shared" si="26"/>
        <v xml:space="preserve"> </v>
      </c>
      <c r="M381" s="2" t="str">
        <f t="shared" si="27"/>
        <v xml:space="preserve"> </v>
      </c>
    </row>
    <row r="382" spans="1:13">
      <c r="A382" s="38" t="str">
        <f t="shared" si="25"/>
        <v xml:space="preserve"> </v>
      </c>
      <c r="D382" s="37"/>
      <c r="E382" s="37"/>
      <c r="J382" s="17">
        <f t="shared" si="28"/>
        <v>0</v>
      </c>
      <c r="K382" s="2" t="str">
        <f t="shared" si="29"/>
        <v xml:space="preserve"> </v>
      </c>
      <c r="L382" s="2" t="str">
        <f t="shared" si="26"/>
        <v xml:space="preserve"> </v>
      </c>
      <c r="M382" s="2" t="str">
        <f t="shared" si="27"/>
        <v xml:space="preserve"> </v>
      </c>
    </row>
    <row r="383" spans="1:13">
      <c r="A383" s="38" t="str">
        <f t="shared" si="25"/>
        <v xml:space="preserve"> </v>
      </c>
      <c r="D383" s="37"/>
      <c r="E383" s="37"/>
      <c r="J383" s="17">
        <f t="shared" si="28"/>
        <v>0</v>
      </c>
      <c r="K383" s="2" t="str">
        <f t="shared" si="29"/>
        <v xml:space="preserve"> </v>
      </c>
      <c r="L383" s="2" t="str">
        <f t="shared" si="26"/>
        <v xml:space="preserve"> </v>
      </c>
      <c r="M383" s="2" t="str">
        <f t="shared" si="27"/>
        <v xml:space="preserve"> </v>
      </c>
    </row>
    <row r="384" spans="1:13">
      <c r="A384" s="38" t="str">
        <f t="shared" si="25"/>
        <v xml:space="preserve"> </v>
      </c>
      <c r="D384" s="37"/>
      <c r="E384" s="37"/>
      <c r="J384" s="17">
        <f t="shared" si="28"/>
        <v>0</v>
      </c>
      <c r="K384" s="2" t="str">
        <f t="shared" si="29"/>
        <v xml:space="preserve"> </v>
      </c>
      <c r="L384" s="2" t="str">
        <f t="shared" si="26"/>
        <v xml:space="preserve"> </v>
      </c>
      <c r="M384" s="2" t="str">
        <f t="shared" si="27"/>
        <v xml:space="preserve"> </v>
      </c>
    </row>
    <row r="385" spans="1:13">
      <c r="A385" s="38" t="str">
        <f t="shared" si="25"/>
        <v xml:space="preserve"> </v>
      </c>
      <c r="D385" s="37"/>
      <c r="E385" s="37"/>
      <c r="J385" s="17">
        <f t="shared" si="28"/>
        <v>0</v>
      </c>
      <c r="K385" s="2" t="str">
        <f t="shared" si="29"/>
        <v xml:space="preserve"> </v>
      </c>
      <c r="L385" s="2" t="str">
        <f t="shared" si="26"/>
        <v xml:space="preserve"> </v>
      </c>
      <c r="M385" s="2" t="str">
        <f t="shared" si="27"/>
        <v xml:space="preserve"> </v>
      </c>
    </row>
    <row r="386" spans="1:13">
      <c r="A386" s="38" t="str">
        <f t="shared" si="25"/>
        <v xml:space="preserve"> </v>
      </c>
      <c r="D386" s="37"/>
      <c r="E386" s="37"/>
      <c r="J386" s="17">
        <f t="shared" si="28"/>
        <v>0</v>
      </c>
      <c r="K386" s="2" t="str">
        <f t="shared" si="29"/>
        <v xml:space="preserve"> </v>
      </c>
      <c r="L386" s="2" t="str">
        <f t="shared" si="26"/>
        <v xml:space="preserve"> </v>
      </c>
      <c r="M386" s="2" t="str">
        <f t="shared" si="27"/>
        <v xml:space="preserve"> </v>
      </c>
    </row>
    <row r="387" spans="1:13">
      <c r="A387" s="38" t="str">
        <f t="shared" si="25"/>
        <v xml:space="preserve"> </v>
      </c>
      <c r="D387" s="37"/>
      <c r="E387" s="37"/>
      <c r="J387" s="17">
        <f t="shared" si="28"/>
        <v>0</v>
      </c>
      <c r="K387" s="2" t="str">
        <f t="shared" si="29"/>
        <v xml:space="preserve"> </v>
      </c>
      <c r="L387" s="2" t="str">
        <f t="shared" si="26"/>
        <v xml:space="preserve"> </v>
      </c>
      <c r="M387" s="2" t="str">
        <f t="shared" si="27"/>
        <v xml:space="preserve"> </v>
      </c>
    </row>
    <row r="388" spans="1:13">
      <c r="A388" s="38" t="str">
        <f t="shared" si="25"/>
        <v xml:space="preserve"> </v>
      </c>
      <c r="D388" s="37"/>
      <c r="E388" s="37"/>
      <c r="J388" s="17">
        <f t="shared" si="28"/>
        <v>0</v>
      </c>
      <c r="K388" s="2" t="str">
        <f t="shared" si="29"/>
        <v xml:space="preserve"> </v>
      </c>
      <c r="L388" s="2" t="str">
        <f t="shared" si="26"/>
        <v xml:space="preserve"> </v>
      </c>
      <c r="M388" s="2" t="str">
        <f t="shared" si="27"/>
        <v xml:space="preserve"> </v>
      </c>
    </row>
    <row r="389" spans="1:13">
      <c r="A389" s="38" t="str">
        <f t="shared" si="25"/>
        <v xml:space="preserve"> </v>
      </c>
      <c r="D389" s="37"/>
      <c r="E389" s="37"/>
      <c r="J389" s="17">
        <f t="shared" si="28"/>
        <v>0</v>
      </c>
      <c r="K389" s="2" t="str">
        <f t="shared" si="29"/>
        <v xml:space="preserve"> </v>
      </c>
      <c r="L389" s="2" t="str">
        <f t="shared" si="26"/>
        <v xml:space="preserve"> </v>
      </c>
      <c r="M389" s="2" t="str">
        <f t="shared" si="27"/>
        <v xml:space="preserve"> </v>
      </c>
    </row>
    <row r="390" spans="1:13">
      <c r="A390" s="38" t="str">
        <f t="shared" si="25"/>
        <v xml:space="preserve"> </v>
      </c>
      <c r="D390" s="37"/>
      <c r="E390" s="37"/>
      <c r="J390" s="17">
        <f t="shared" si="28"/>
        <v>0</v>
      </c>
      <c r="K390" s="2" t="str">
        <f t="shared" si="29"/>
        <v xml:space="preserve"> </v>
      </c>
      <c r="L390" s="2" t="str">
        <f t="shared" si="26"/>
        <v xml:space="preserve"> </v>
      </c>
      <c r="M390" s="2" t="str">
        <f t="shared" si="27"/>
        <v xml:space="preserve"> </v>
      </c>
    </row>
    <row r="391" spans="1:13">
      <c r="A391" s="38" t="str">
        <f t="shared" si="25"/>
        <v xml:space="preserve"> </v>
      </c>
      <c r="D391" s="37"/>
      <c r="E391" s="37"/>
      <c r="J391" s="17">
        <f t="shared" si="28"/>
        <v>0</v>
      </c>
      <c r="K391" s="2" t="str">
        <f t="shared" si="29"/>
        <v xml:space="preserve"> </v>
      </c>
      <c r="L391" s="2" t="str">
        <f t="shared" si="26"/>
        <v xml:space="preserve"> </v>
      </c>
      <c r="M391" s="2" t="str">
        <f t="shared" si="27"/>
        <v xml:space="preserve"> </v>
      </c>
    </row>
    <row r="392" spans="1:13">
      <c r="A392" s="38" t="str">
        <f t="shared" si="25"/>
        <v xml:space="preserve"> </v>
      </c>
      <c r="D392" s="37"/>
      <c r="E392" s="37"/>
      <c r="J392" s="17">
        <f t="shared" si="28"/>
        <v>0</v>
      </c>
      <c r="K392" s="2" t="str">
        <f t="shared" si="29"/>
        <v xml:space="preserve"> </v>
      </c>
      <c r="L392" s="2" t="str">
        <f t="shared" si="26"/>
        <v xml:space="preserve"> </v>
      </c>
      <c r="M392" s="2" t="str">
        <f t="shared" si="27"/>
        <v xml:space="preserve"> </v>
      </c>
    </row>
    <row r="393" spans="1:13">
      <c r="A393" s="38" t="str">
        <f t="shared" si="25"/>
        <v xml:space="preserve"> </v>
      </c>
      <c r="D393" s="37"/>
      <c r="E393" s="37"/>
      <c r="J393" s="17">
        <f t="shared" si="28"/>
        <v>0</v>
      </c>
      <c r="K393" s="2" t="str">
        <f t="shared" si="29"/>
        <v xml:space="preserve"> </v>
      </c>
      <c r="L393" s="2" t="str">
        <f t="shared" si="26"/>
        <v xml:space="preserve"> </v>
      </c>
      <c r="M393" s="2" t="str">
        <f t="shared" si="27"/>
        <v xml:space="preserve"> </v>
      </c>
    </row>
    <row r="394" spans="1:13">
      <c r="A394" s="38" t="str">
        <f t="shared" si="25"/>
        <v xml:space="preserve"> </v>
      </c>
      <c r="D394" s="37"/>
      <c r="E394" s="37"/>
      <c r="J394" s="17">
        <f t="shared" si="28"/>
        <v>0</v>
      </c>
      <c r="K394" s="2" t="str">
        <f t="shared" si="29"/>
        <v xml:space="preserve"> </v>
      </c>
      <c r="L394" s="2" t="str">
        <f t="shared" si="26"/>
        <v xml:space="preserve"> </v>
      </c>
      <c r="M394" s="2" t="str">
        <f t="shared" si="27"/>
        <v xml:space="preserve"> </v>
      </c>
    </row>
    <row r="395" spans="1:13">
      <c r="A395" s="38" t="str">
        <f t="shared" si="25"/>
        <v xml:space="preserve"> </v>
      </c>
      <c r="D395" s="37"/>
      <c r="E395" s="37"/>
      <c r="J395" s="17">
        <f t="shared" si="28"/>
        <v>0</v>
      </c>
      <c r="K395" s="2" t="str">
        <f t="shared" si="29"/>
        <v xml:space="preserve"> </v>
      </c>
      <c r="L395" s="2" t="str">
        <f t="shared" si="26"/>
        <v xml:space="preserve"> </v>
      </c>
      <c r="M395" s="2" t="str">
        <f t="shared" si="27"/>
        <v xml:space="preserve"> </v>
      </c>
    </row>
    <row r="396" spans="1:13">
      <c r="A396" s="38" t="str">
        <f t="shared" si="25"/>
        <v xml:space="preserve"> </v>
      </c>
      <c r="D396" s="37"/>
      <c r="E396" s="37"/>
      <c r="J396" s="17">
        <f t="shared" si="28"/>
        <v>0</v>
      </c>
      <c r="K396" s="2" t="str">
        <f t="shared" si="29"/>
        <v xml:space="preserve"> </v>
      </c>
      <c r="L396" s="2" t="str">
        <f t="shared" si="26"/>
        <v xml:space="preserve"> </v>
      </c>
      <c r="M396" s="2" t="str">
        <f t="shared" si="27"/>
        <v xml:space="preserve"> </v>
      </c>
    </row>
    <row r="397" spans="1:13">
      <c r="A397" s="38" t="str">
        <f t="shared" si="25"/>
        <v xml:space="preserve"> </v>
      </c>
      <c r="D397" s="37"/>
      <c r="E397" s="37"/>
      <c r="J397" s="17">
        <f t="shared" si="28"/>
        <v>0</v>
      </c>
      <c r="K397" s="2" t="str">
        <f t="shared" si="29"/>
        <v xml:space="preserve"> </v>
      </c>
      <c r="L397" s="2" t="str">
        <f t="shared" si="26"/>
        <v xml:space="preserve"> </v>
      </c>
      <c r="M397" s="2" t="str">
        <f t="shared" si="27"/>
        <v xml:space="preserve"> </v>
      </c>
    </row>
    <row r="398" spans="1:13">
      <c r="A398" s="38" t="str">
        <f t="shared" si="25"/>
        <v xml:space="preserve"> </v>
      </c>
      <c r="D398" s="37"/>
      <c r="E398" s="37"/>
      <c r="J398" s="17">
        <f t="shared" si="28"/>
        <v>0</v>
      </c>
      <c r="K398" s="2" t="str">
        <f t="shared" si="29"/>
        <v xml:space="preserve"> </v>
      </c>
      <c r="L398" s="2" t="str">
        <f t="shared" si="26"/>
        <v xml:space="preserve"> </v>
      </c>
      <c r="M398" s="2" t="str">
        <f t="shared" si="27"/>
        <v xml:space="preserve"> </v>
      </c>
    </row>
    <row r="399" spans="1:13">
      <c r="A399" s="38" t="str">
        <f t="shared" ref="A399:A462" si="30">IF(COUNTIF(K399:M399,"ERROR")&gt;0,"ERROR"," ")</f>
        <v xml:space="preserve"> </v>
      </c>
      <c r="D399" s="37"/>
      <c r="E399" s="37"/>
      <c r="J399" s="17">
        <f t="shared" si="28"/>
        <v>0</v>
      </c>
      <c r="K399" s="2" t="str">
        <f t="shared" si="29"/>
        <v xml:space="preserve"> </v>
      </c>
      <c r="L399" s="2" t="str">
        <f t="shared" ref="L399:L462" si="31">IF(D399=0," ",IF(COUNTIF(ProfitLoss4,D399)&gt;0," ","ERROR"))</f>
        <v xml:space="preserve"> </v>
      </c>
      <c r="M399" s="2" t="str">
        <f t="shared" ref="M399:M462" si="32">IF(E399=0," ",IF(COUNTIF(BalanceSheet4,E399)&gt;0," ","ERROR"))</f>
        <v xml:space="preserve"> </v>
      </c>
    </row>
    <row r="400" spans="1:13">
      <c r="A400" s="38" t="str">
        <f t="shared" si="30"/>
        <v xml:space="preserve"> </v>
      </c>
      <c r="D400" s="37"/>
      <c r="E400" s="37"/>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c r="A401" s="38" t="str">
        <f t="shared" si="30"/>
        <v xml:space="preserve"> </v>
      </c>
      <c r="D401" s="37"/>
      <c r="E401" s="37"/>
      <c r="J401" s="17">
        <f t="shared" si="33"/>
        <v>0</v>
      </c>
      <c r="K401" s="2" t="str">
        <f t="shared" si="34"/>
        <v xml:space="preserve"> </v>
      </c>
      <c r="L401" s="2" t="str">
        <f t="shared" si="31"/>
        <v xml:space="preserve"> </v>
      </c>
      <c r="M401" s="2" t="str">
        <f t="shared" si="32"/>
        <v xml:space="preserve"> </v>
      </c>
    </row>
    <row r="402" spans="1:13">
      <c r="A402" s="38" t="str">
        <f t="shared" si="30"/>
        <v xml:space="preserve"> </v>
      </c>
      <c r="D402" s="37"/>
      <c r="E402" s="37"/>
      <c r="J402" s="17">
        <f t="shared" si="33"/>
        <v>0</v>
      </c>
      <c r="K402" s="2" t="str">
        <f t="shared" si="34"/>
        <v xml:space="preserve"> </v>
      </c>
      <c r="L402" s="2" t="str">
        <f t="shared" si="31"/>
        <v xml:space="preserve"> </v>
      </c>
      <c r="M402" s="2" t="str">
        <f t="shared" si="32"/>
        <v xml:space="preserve"> </v>
      </c>
    </row>
    <row r="403" spans="1:13">
      <c r="A403" s="38" t="str">
        <f t="shared" si="30"/>
        <v xml:space="preserve"> </v>
      </c>
      <c r="D403" s="37"/>
      <c r="E403" s="37"/>
      <c r="J403" s="17">
        <f t="shared" si="33"/>
        <v>0</v>
      </c>
      <c r="K403" s="2" t="str">
        <f t="shared" si="34"/>
        <v xml:space="preserve"> </v>
      </c>
      <c r="L403" s="2" t="str">
        <f t="shared" si="31"/>
        <v xml:space="preserve"> </v>
      </c>
      <c r="M403" s="2" t="str">
        <f t="shared" si="32"/>
        <v xml:space="preserve"> </v>
      </c>
    </row>
    <row r="404" spans="1:13">
      <c r="A404" s="38" t="str">
        <f t="shared" si="30"/>
        <v xml:space="preserve"> </v>
      </c>
      <c r="D404" s="37"/>
      <c r="E404" s="37"/>
      <c r="J404" s="17">
        <f t="shared" si="33"/>
        <v>0</v>
      </c>
      <c r="K404" s="2" t="str">
        <f t="shared" si="34"/>
        <v xml:space="preserve"> </v>
      </c>
      <c r="L404" s="2" t="str">
        <f t="shared" si="31"/>
        <v xml:space="preserve"> </v>
      </c>
      <c r="M404" s="2" t="str">
        <f t="shared" si="32"/>
        <v xml:space="preserve"> </v>
      </c>
    </row>
    <row r="405" spans="1:13">
      <c r="A405" s="38" t="str">
        <f t="shared" si="30"/>
        <v xml:space="preserve"> </v>
      </c>
      <c r="D405" s="37"/>
      <c r="E405" s="37"/>
      <c r="J405" s="17">
        <f t="shared" si="33"/>
        <v>0</v>
      </c>
      <c r="K405" s="2" t="str">
        <f t="shared" si="34"/>
        <v xml:space="preserve"> </v>
      </c>
      <c r="L405" s="2" t="str">
        <f t="shared" si="31"/>
        <v xml:space="preserve"> </v>
      </c>
      <c r="M405" s="2" t="str">
        <f t="shared" si="32"/>
        <v xml:space="preserve"> </v>
      </c>
    </row>
    <row r="406" spans="1:13">
      <c r="A406" s="38" t="str">
        <f t="shared" si="30"/>
        <v xml:space="preserve"> </v>
      </c>
      <c r="D406" s="37"/>
      <c r="E406" s="37"/>
      <c r="J406" s="17">
        <f t="shared" si="33"/>
        <v>0</v>
      </c>
      <c r="K406" s="2" t="str">
        <f t="shared" si="34"/>
        <v xml:space="preserve"> </v>
      </c>
      <c r="L406" s="2" t="str">
        <f t="shared" si="31"/>
        <v xml:space="preserve"> </v>
      </c>
      <c r="M406" s="2" t="str">
        <f t="shared" si="32"/>
        <v xml:space="preserve"> </v>
      </c>
    </row>
    <row r="407" spans="1:13">
      <c r="A407" s="38" t="str">
        <f t="shared" si="30"/>
        <v xml:space="preserve"> </v>
      </c>
      <c r="D407" s="37"/>
      <c r="E407" s="37"/>
      <c r="J407" s="17">
        <f t="shared" si="33"/>
        <v>0</v>
      </c>
      <c r="K407" s="2" t="str">
        <f t="shared" si="34"/>
        <v xml:space="preserve"> </v>
      </c>
      <c r="L407" s="2" t="str">
        <f t="shared" si="31"/>
        <v xml:space="preserve"> </v>
      </c>
      <c r="M407" s="2" t="str">
        <f t="shared" si="32"/>
        <v xml:space="preserve"> </v>
      </c>
    </row>
    <row r="408" spans="1:13">
      <c r="A408" s="38" t="str">
        <f t="shared" si="30"/>
        <v xml:space="preserve"> </v>
      </c>
      <c r="D408" s="37"/>
      <c r="E408" s="37"/>
      <c r="J408" s="17">
        <f t="shared" si="33"/>
        <v>0</v>
      </c>
      <c r="K408" s="2" t="str">
        <f t="shared" si="34"/>
        <v xml:space="preserve"> </v>
      </c>
      <c r="L408" s="2" t="str">
        <f t="shared" si="31"/>
        <v xml:space="preserve"> </v>
      </c>
      <c r="M408" s="2" t="str">
        <f t="shared" si="32"/>
        <v xml:space="preserve"> </v>
      </c>
    </row>
    <row r="409" spans="1:13">
      <c r="A409" s="38" t="str">
        <f t="shared" si="30"/>
        <v xml:space="preserve"> </v>
      </c>
      <c r="D409" s="37"/>
      <c r="E409" s="37"/>
      <c r="J409" s="17">
        <f t="shared" si="33"/>
        <v>0</v>
      </c>
      <c r="K409" s="2" t="str">
        <f t="shared" si="34"/>
        <v xml:space="preserve"> </v>
      </c>
      <c r="L409" s="2" t="str">
        <f t="shared" si="31"/>
        <v xml:space="preserve"> </v>
      </c>
      <c r="M409" s="2" t="str">
        <f t="shared" si="32"/>
        <v xml:space="preserve"> </v>
      </c>
    </row>
    <row r="410" spans="1:13">
      <c r="A410" s="38" t="str">
        <f t="shared" si="30"/>
        <v xml:space="preserve"> </v>
      </c>
      <c r="D410" s="37"/>
      <c r="E410" s="37"/>
      <c r="J410" s="17">
        <f t="shared" si="33"/>
        <v>0</v>
      </c>
      <c r="K410" s="2" t="str">
        <f t="shared" si="34"/>
        <v xml:space="preserve"> </v>
      </c>
      <c r="L410" s="2" t="str">
        <f t="shared" si="31"/>
        <v xml:space="preserve"> </v>
      </c>
      <c r="M410" s="2" t="str">
        <f t="shared" si="32"/>
        <v xml:space="preserve"> </v>
      </c>
    </row>
    <row r="411" spans="1:13">
      <c r="A411" s="38" t="str">
        <f t="shared" si="30"/>
        <v xml:space="preserve"> </v>
      </c>
      <c r="D411" s="37"/>
      <c r="E411" s="37"/>
      <c r="J411" s="17">
        <f t="shared" si="33"/>
        <v>0</v>
      </c>
      <c r="K411" s="2" t="str">
        <f t="shared" si="34"/>
        <v xml:space="preserve"> </v>
      </c>
      <c r="L411" s="2" t="str">
        <f t="shared" si="31"/>
        <v xml:space="preserve"> </v>
      </c>
      <c r="M411" s="2" t="str">
        <f t="shared" si="32"/>
        <v xml:space="preserve"> </v>
      </c>
    </row>
    <row r="412" spans="1:13">
      <c r="A412" s="38" t="str">
        <f t="shared" si="30"/>
        <v xml:space="preserve"> </v>
      </c>
      <c r="D412" s="37"/>
      <c r="E412" s="37"/>
      <c r="J412" s="17">
        <f t="shared" si="33"/>
        <v>0</v>
      </c>
      <c r="K412" s="2" t="str">
        <f t="shared" si="34"/>
        <v xml:space="preserve"> </v>
      </c>
      <c r="L412" s="2" t="str">
        <f t="shared" si="31"/>
        <v xml:space="preserve"> </v>
      </c>
      <c r="M412" s="2" t="str">
        <f t="shared" si="32"/>
        <v xml:space="preserve"> </v>
      </c>
    </row>
    <row r="413" spans="1:13">
      <c r="A413" s="38" t="str">
        <f t="shared" si="30"/>
        <v xml:space="preserve"> </v>
      </c>
      <c r="D413" s="37"/>
      <c r="E413" s="37"/>
      <c r="J413" s="17">
        <f t="shared" si="33"/>
        <v>0</v>
      </c>
      <c r="K413" s="2" t="str">
        <f t="shared" si="34"/>
        <v xml:space="preserve"> </v>
      </c>
      <c r="L413" s="2" t="str">
        <f t="shared" si="31"/>
        <v xml:space="preserve"> </v>
      </c>
      <c r="M413" s="2" t="str">
        <f t="shared" si="32"/>
        <v xml:space="preserve"> </v>
      </c>
    </row>
    <row r="414" spans="1:13">
      <c r="A414" s="38" t="str">
        <f t="shared" si="30"/>
        <v xml:space="preserve"> </v>
      </c>
      <c r="D414" s="37"/>
      <c r="E414" s="37"/>
      <c r="J414" s="17">
        <f t="shared" si="33"/>
        <v>0</v>
      </c>
      <c r="K414" s="2" t="str">
        <f t="shared" si="34"/>
        <v xml:space="preserve"> </v>
      </c>
      <c r="L414" s="2" t="str">
        <f t="shared" si="31"/>
        <v xml:space="preserve"> </v>
      </c>
      <c r="M414" s="2" t="str">
        <f t="shared" si="32"/>
        <v xml:space="preserve"> </v>
      </c>
    </row>
    <row r="415" spans="1:13">
      <c r="A415" s="38" t="str">
        <f t="shared" si="30"/>
        <v xml:space="preserve"> </v>
      </c>
      <c r="D415" s="37"/>
      <c r="E415" s="37"/>
      <c r="J415" s="17">
        <f t="shared" si="33"/>
        <v>0</v>
      </c>
      <c r="K415" s="2" t="str">
        <f t="shared" si="34"/>
        <v xml:space="preserve"> </v>
      </c>
      <c r="L415" s="2" t="str">
        <f t="shared" si="31"/>
        <v xml:space="preserve"> </v>
      </c>
      <c r="M415" s="2" t="str">
        <f t="shared" si="32"/>
        <v xml:space="preserve"> </v>
      </c>
    </row>
    <row r="416" spans="1:13">
      <c r="A416" s="38" t="str">
        <f t="shared" si="30"/>
        <v xml:space="preserve"> </v>
      </c>
      <c r="D416" s="37"/>
      <c r="E416" s="37"/>
      <c r="J416" s="17">
        <f t="shared" si="33"/>
        <v>0</v>
      </c>
      <c r="K416" s="2" t="str">
        <f t="shared" si="34"/>
        <v xml:space="preserve"> </v>
      </c>
      <c r="L416" s="2" t="str">
        <f t="shared" si="31"/>
        <v xml:space="preserve"> </v>
      </c>
      <c r="M416" s="2" t="str">
        <f t="shared" si="32"/>
        <v xml:space="preserve"> </v>
      </c>
    </row>
    <row r="417" spans="1:13">
      <c r="A417" s="38" t="str">
        <f t="shared" si="30"/>
        <v xml:space="preserve"> </v>
      </c>
      <c r="D417" s="37"/>
      <c r="E417" s="37"/>
      <c r="J417" s="17">
        <f t="shared" si="33"/>
        <v>0</v>
      </c>
      <c r="K417" s="2" t="str">
        <f t="shared" si="34"/>
        <v xml:space="preserve"> </v>
      </c>
      <c r="L417" s="2" t="str">
        <f t="shared" si="31"/>
        <v xml:space="preserve"> </v>
      </c>
      <c r="M417" s="2" t="str">
        <f t="shared" si="32"/>
        <v xml:space="preserve"> </v>
      </c>
    </row>
    <row r="418" spans="1:13">
      <c r="A418" s="38" t="str">
        <f t="shared" si="30"/>
        <v xml:space="preserve"> </v>
      </c>
      <c r="D418" s="37"/>
      <c r="E418" s="37"/>
      <c r="J418" s="17">
        <f t="shared" si="33"/>
        <v>0</v>
      </c>
      <c r="K418" s="2" t="str">
        <f t="shared" si="34"/>
        <v xml:space="preserve"> </v>
      </c>
      <c r="L418" s="2" t="str">
        <f t="shared" si="31"/>
        <v xml:space="preserve"> </v>
      </c>
      <c r="M418" s="2" t="str">
        <f t="shared" si="32"/>
        <v xml:space="preserve"> </v>
      </c>
    </row>
    <row r="419" spans="1:13">
      <c r="A419" s="38" t="str">
        <f t="shared" si="30"/>
        <v xml:space="preserve"> </v>
      </c>
      <c r="D419" s="37"/>
      <c r="E419" s="37"/>
      <c r="J419" s="17">
        <f t="shared" si="33"/>
        <v>0</v>
      </c>
      <c r="K419" s="2" t="str">
        <f t="shared" si="34"/>
        <v xml:space="preserve"> </v>
      </c>
      <c r="L419" s="2" t="str">
        <f t="shared" si="31"/>
        <v xml:space="preserve"> </v>
      </c>
      <c r="M419" s="2" t="str">
        <f t="shared" si="32"/>
        <v xml:space="preserve"> </v>
      </c>
    </row>
    <row r="420" spans="1:13">
      <c r="A420" s="38" t="str">
        <f t="shared" si="30"/>
        <v xml:space="preserve"> </v>
      </c>
      <c r="D420" s="37"/>
      <c r="E420" s="37"/>
      <c r="J420" s="17">
        <f t="shared" si="33"/>
        <v>0</v>
      </c>
      <c r="K420" s="2" t="str">
        <f t="shared" si="34"/>
        <v xml:space="preserve"> </v>
      </c>
      <c r="L420" s="2" t="str">
        <f t="shared" si="31"/>
        <v xml:space="preserve"> </v>
      </c>
      <c r="M420" s="2" t="str">
        <f t="shared" si="32"/>
        <v xml:space="preserve"> </v>
      </c>
    </row>
    <row r="421" spans="1:13">
      <c r="A421" s="38" t="str">
        <f t="shared" si="30"/>
        <v xml:space="preserve"> </v>
      </c>
      <c r="D421" s="37"/>
      <c r="E421" s="37"/>
      <c r="J421" s="17">
        <f t="shared" si="33"/>
        <v>0</v>
      </c>
      <c r="K421" s="2" t="str">
        <f t="shared" si="34"/>
        <v xml:space="preserve"> </v>
      </c>
      <c r="L421" s="2" t="str">
        <f t="shared" si="31"/>
        <v xml:space="preserve"> </v>
      </c>
      <c r="M421" s="2" t="str">
        <f t="shared" si="32"/>
        <v xml:space="preserve"> </v>
      </c>
    </row>
    <row r="422" spans="1:13">
      <c r="A422" s="38" t="str">
        <f t="shared" si="30"/>
        <v xml:space="preserve"> </v>
      </c>
      <c r="D422" s="37"/>
      <c r="E422" s="37"/>
      <c r="J422" s="17">
        <f t="shared" si="33"/>
        <v>0</v>
      </c>
      <c r="K422" s="2" t="str">
        <f t="shared" si="34"/>
        <v xml:space="preserve"> </v>
      </c>
      <c r="L422" s="2" t="str">
        <f t="shared" si="31"/>
        <v xml:space="preserve"> </v>
      </c>
      <c r="M422" s="2" t="str">
        <f t="shared" si="32"/>
        <v xml:space="preserve"> </v>
      </c>
    </row>
    <row r="423" spans="1:13">
      <c r="A423" s="38" t="str">
        <f t="shared" si="30"/>
        <v xml:space="preserve"> </v>
      </c>
      <c r="D423" s="37"/>
      <c r="E423" s="37"/>
      <c r="J423" s="17">
        <f t="shared" si="33"/>
        <v>0</v>
      </c>
      <c r="K423" s="2" t="str">
        <f t="shared" si="34"/>
        <v xml:space="preserve"> </v>
      </c>
      <c r="L423" s="2" t="str">
        <f t="shared" si="31"/>
        <v xml:space="preserve"> </v>
      </c>
      <c r="M423" s="2" t="str">
        <f t="shared" si="32"/>
        <v xml:space="preserve"> </v>
      </c>
    </row>
    <row r="424" spans="1:13">
      <c r="A424" s="38" t="str">
        <f t="shared" si="30"/>
        <v xml:space="preserve"> </v>
      </c>
      <c r="D424" s="37"/>
      <c r="E424" s="37"/>
      <c r="J424" s="17">
        <f t="shared" si="33"/>
        <v>0</v>
      </c>
      <c r="K424" s="2" t="str">
        <f t="shared" si="34"/>
        <v xml:space="preserve"> </v>
      </c>
      <c r="L424" s="2" t="str">
        <f t="shared" si="31"/>
        <v xml:space="preserve"> </v>
      </c>
      <c r="M424" s="2" t="str">
        <f t="shared" si="32"/>
        <v xml:space="preserve"> </v>
      </c>
    </row>
    <row r="425" spans="1:13">
      <c r="A425" s="38" t="str">
        <f t="shared" si="30"/>
        <v xml:space="preserve"> </v>
      </c>
      <c r="D425" s="37"/>
      <c r="E425" s="37"/>
      <c r="J425" s="17">
        <f t="shared" si="33"/>
        <v>0</v>
      </c>
      <c r="K425" s="2" t="str">
        <f t="shared" si="34"/>
        <v xml:space="preserve"> </v>
      </c>
      <c r="L425" s="2" t="str">
        <f t="shared" si="31"/>
        <v xml:space="preserve"> </v>
      </c>
      <c r="M425" s="2" t="str">
        <f t="shared" si="32"/>
        <v xml:space="preserve"> </v>
      </c>
    </row>
    <row r="426" spans="1:13">
      <c r="A426" s="38" t="str">
        <f t="shared" si="30"/>
        <v xml:space="preserve"> </v>
      </c>
      <c r="D426" s="37"/>
      <c r="E426" s="37"/>
      <c r="J426" s="17">
        <f t="shared" si="33"/>
        <v>0</v>
      </c>
      <c r="K426" s="2" t="str">
        <f t="shared" si="34"/>
        <v xml:space="preserve"> </v>
      </c>
      <c r="L426" s="2" t="str">
        <f t="shared" si="31"/>
        <v xml:space="preserve"> </v>
      </c>
      <c r="M426" s="2" t="str">
        <f t="shared" si="32"/>
        <v xml:space="preserve"> </v>
      </c>
    </row>
    <row r="427" spans="1:13">
      <c r="A427" s="38" t="str">
        <f t="shared" si="30"/>
        <v xml:space="preserve"> </v>
      </c>
      <c r="D427" s="37"/>
      <c r="E427" s="37"/>
      <c r="J427" s="17">
        <f t="shared" si="33"/>
        <v>0</v>
      </c>
      <c r="K427" s="2" t="str">
        <f t="shared" si="34"/>
        <v xml:space="preserve"> </v>
      </c>
      <c r="L427" s="2" t="str">
        <f t="shared" si="31"/>
        <v xml:space="preserve"> </v>
      </c>
      <c r="M427" s="2" t="str">
        <f t="shared" si="32"/>
        <v xml:space="preserve"> </v>
      </c>
    </row>
    <row r="428" spans="1:13">
      <c r="A428" s="38" t="str">
        <f t="shared" si="30"/>
        <v xml:space="preserve"> </v>
      </c>
      <c r="D428" s="37"/>
      <c r="E428" s="37"/>
      <c r="J428" s="17">
        <f t="shared" si="33"/>
        <v>0</v>
      </c>
      <c r="K428" s="2" t="str">
        <f t="shared" si="34"/>
        <v xml:space="preserve"> </v>
      </c>
      <c r="L428" s="2" t="str">
        <f t="shared" si="31"/>
        <v xml:space="preserve"> </v>
      </c>
      <c r="M428" s="2" t="str">
        <f t="shared" si="32"/>
        <v xml:space="preserve"> </v>
      </c>
    </row>
    <row r="429" spans="1:13">
      <c r="A429" s="38" t="str">
        <f t="shared" si="30"/>
        <v xml:space="preserve"> </v>
      </c>
      <c r="D429" s="37"/>
      <c r="E429" s="37"/>
      <c r="J429" s="17">
        <f t="shared" si="33"/>
        <v>0</v>
      </c>
      <c r="K429" s="2" t="str">
        <f t="shared" si="34"/>
        <v xml:space="preserve"> </v>
      </c>
      <c r="L429" s="2" t="str">
        <f t="shared" si="31"/>
        <v xml:space="preserve"> </v>
      </c>
      <c r="M429" s="2" t="str">
        <f t="shared" si="32"/>
        <v xml:space="preserve"> </v>
      </c>
    </row>
    <row r="430" spans="1:13">
      <c r="A430" s="38" t="str">
        <f t="shared" si="30"/>
        <v xml:space="preserve"> </v>
      </c>
      <c r="D430" s="37"/>
      <c r="E430" s="37"/>
      <c r="J430" s="17">
        <f t="shared" si="33"/>
        <v>0</v>
      </c>
      <c r="K430" s="2" t="str">
        <f t="shared" si="34"/>
        <v xml:space="preserve"> </v>
      </c>
      <c r="L430" s="2" t="str">
        <f t="shared" si="31"/>
        <v xml:space="preserve"> </v>
      </c>
      <c r="M430" s="2" t="str">
        <f t="shared" si="32"/>
        <v xml:space="preserve"> </v>
      </c>
    </row>
    <row r="431" spans="1:13">
      <c r="A431" s="38" t="str">
        <f t="shared" si="30"/>
        <v xml:space="preserve"> </v>
      </c>
      <c r="D431" s="37"/>
      <c r="E431" s="37"/>
      <c r="J431" s="17">
        <f t="shared" si="33"/>
        <v>0</v>
      </c>
      <c r="K431" s="2" t="str">
        <f t="shared" si="34"/>
        <v xml:space="preserve"> </v>
      </c>
      <c r="L431" s="2" t="str">
        <f t="shared" si="31"/>
        <v xml:space="preserve"> </v>
      </c>
      <c r="M431" s="2" t="str">
        <f t="shared" si="32"/>
        <v xml:space="preserve"> </v>
      </c>
    </row>
    <row r="432" spans="1:13">
      <c r="A432" s="38" t="str">
        <f t="shared" si="30"/>
        <v xml:space="preserve"> </v>
      </c>
      <c r="D432" s="37"/>
      <c r="E432" s="37"/>
      <c r="J432" s="17">
        <f t="shared" si="33"/>
        <v>0</v>
      </c>
      <c r="K432" s="2" t="str">
        <f t="shared" si="34"/>
        <v xml:space="preserve"> </v>
      </c>
      <c r="L432" s="2" t="str">
        <f t="shared" si="31"/>
        <v xml:space="preserve"> </v>
      </c>
      <c r="M432" s="2" t="str">
        <f t="shared" si="32"/>
        <v xml:space="preserve"> </v>
      </c>
    </row>
    <row r="433" spans="1:13">
      <c r="A433" s="38" t="str">
        <f t="shared" si="30"/>
        <v xml:space="preserve"> </v>
      </c>
      <c r="D433" s="37"/>
      <c r="E433" s="37"/>
      <c r="J433" s="17">
        <f t="shared" si="33"/>
        <v>0</v>
      </c>
      <c r="K433" s="2" t="str">
        <f t="shared" si="34"/>
        <v xml:space="preserve"> </v>
      </c>
      <c r="L433" s="2" t="str">
        <f t="shared" si="31"/>
        <v xml:space="preserve"> </v>
      </c>
      <c r="M433" s="2" t="str">
        <f t="shared" si="32"/>
        <v xml:space="preserve"> </v>
      </c>
    </row>
    <row r="434" spans="1:13">
      <c r="A434" s="38" t="str">
        <f t="shared" si="30"/>
        <v xml:space="preserve"> </v>
      </c>
      <c r="D434" s="37"/>
      <c r="E434" s="37"/>
      <c r="J434" s="17">
        <f t="shared" si="33"/>
        <v>0</v>
      </c>
      <c r="K434" s="2" t="str">
        <f t="shared" si="34"/>
        <v xml:space="preserve"> </v>
      </c>
      <c r="L434" s="2" t="str">
        <f t="shared" si="31"/>
        <v xml:space="preserve"> </v>
      </c>
      <c r="M434" s="2" t="str">
        <f t="shared" si="32"/>
        <v xml:space="preserve"> </v>
      </c>
    </row>
    <row r="435" spans="1:13">
      <c r="A435" s="38" t="str">
        <f t="shared" si="30"/>
        <v xml:space="preserve"> </v>
      </c>
      <c r="D435" s="37"/>
      <c r="E435" s="37"/>
      <c r="J435" s="17">
        <f t="shared" si="33"/>
        <v>0</v>
      </c>
      <c r="K435" s="2" t="str">
        <f t="shared" si="34"/>
        <v xml:space="preserve"> </v>
      </c>
      <c r="L435" s="2" t="str">
        <f t="shared" si="31"/>
        <v xml:space="preserve"> </v>
      </c>
      <c r="M435" s="2" t="str">
        <f t="shared" si="32"/>
        <v xml:space="preserve"> </v>
      </c>
    </row>
    <row r="436" spans="1:13">
      <c r="A436" s="38" t="str">
        <f t="shared" si="30"/>
        <v xml:space="preserve"> </v>
      </c>
      <c r="D436" s="37"/>
      <c r="E436" s="37"/>
      <c r="J436" s="17">
        <f t="shared" si="33"/>
        <v>0</v>
      </c>
      <c r="K436" s="2" t="str">
        <f t="shared" si="34"/>
        <v xml:space="preserve"> </v>
      </c>
      <c r="L436" s="2" t="str">
        <f t="shared" si="31"/>
        <v xml:space="preserve"> </v>
      </c>
      <c r="M436" s="2" t="str">
        <f t="shared" si="32"/>
        <v xml:space="preserve"> </v>
      </c>
    </row>
    <row r="437" spans="1:13">
      <c r="A437" s="38" t="str">
        <f t="shared" si="30"/>
        <v xml:space="preserve"> </v>
      </c>
      <c r="D437" s="37"/>
      <c r="E437" s="37"/>
      <c r="J437" s="17">
        <f t="shared" si="33"/>
        <v>0</v>
      </c>
      <c r="K437" s="2" t="str">
        <f t="shared" si="34"/>
        <v xml:space="preserve"> </v>
      </c>
      <c r="L437" s="2" t="str">
        <f t="shared" si="31"/>
        <v xml:space="preserve"> </v>
      </c>
      <c r="M437" s="2" t="str">
        <f t="shared" si="32"/>
        <v xml:space="preserve"> </v>
      </c>
    </row>
    <row r="438" spans="1:13">
      <c r="A438" s="38" t="str">
        <f t="shared" si="30"/>
        <v xml:space="preserve"> </v>
      </c>
      <c r="D438" s="37"/>
      <c r="E438" s="37"/>
      <c r="J438" s="17">
        <f t="shared" si="33"/>
        <v>0</v>
      </c>
      <c r="K438" s="2" t="str">
        <f t="shared" si="34"/>
        <v xml:space="preserve"> </v>
      </c>
      <c r="L438" s="2" t="str">
        <f t="shared" si="31"/>
        <v xml:space="preserve"> </v>
      </c>
      <c r="M438" s="2" t="str">
        <f t="shared" si="32"/>
        <v xml:space="preserve"> </v>
      </c>
    </row>
    <row r="439" spans="1:13">
      <c r="A439" s="38" t="str">
        <f t="shared" si="30"/>
        <v xml:space="preserve"> </v>
      </c>
      <c r="D439" s="37"/>
      <c r="E439" s="37"/>
      <c r="J439" s="17">
        <f t="shared" si="33"/>
        <v>0</v>
      </c>
      <c r="K439" s="2" t="str">
        <f t="shared" si="34"/>
        <v xml:space="preserve"> </v>
      </c>
      <c r="L439" s="2" t="str">
        <f t="shared" si="31"/>
        <v xml:space="preserve"> </v>
      </c>
      <c r="M439" s="2" t="str">
        <f t="shared" si="32"/>
        <v xml:space="preserve"> </v>
      </c>
    </row>
    <row r="440" spans="1:13">
      <c r="A440" s="38" t="str">
        <f t="shared" si="30"/>
        <v xml:space="preserve"> </v>
      </c>
      <c r="D440" s="37"/>
      <c r="E440" s="37"/>
      <c r="J440" s="17">
        <f t="shared" si="33"/>
        <v>0</v>
      </c>
      <c r="K440" s="2" t="str">
        <f t="shared" si="34"/>
        <v xml:space="preserve"> </v>
      </c>
      <c r="L440" s="2" t="str">
        <f t="shared" si="31"/>
        <v xml:space="preserve"> </v>
      </c>
      <c r="M440" s="2" t="str">
        <f t="shared" si="32"/>
        <v xml:space="preserve"> </v>
      </c>
    </row>
    <row r="441" spans="1:13">
      <c r="A441" s="38" t="str">
        <f t="shared" si="30"/>
        <v xml:space="preserve"> </v>
      </c>
      <c r="D441" s="37"/>
      <c r="E441" s="37"/>
      <c r="J441" s="17">
        <f t="shared" si="33"/>
        <v>0</v>
      </c>
      <c r="K441" s="2" t="str">
        <f t="shared" si="34"/>
        <v xml:space="preserve"> </v>
      </c>
      <c r="L441" s="2" t="str">
        <f t="shared" si="31"/>
        <v xml:space="preserve"> </v>
      </c>
      <c r="M441" s="2" t="str">
        <f t="shared" si="32"/>
        <v xml:space="preserve"> </v>
      </c>
    </row>
    <row r="442" spans="1:13">
      <c r="A442" s="38" t="str">
        <f t="shared" si="30"/>
        <v xml:space="preserve"> </v>
      </c>
      <c r="D442" s="37"/>
      <c r="E442" s="37"/>
      <c r="J442" s="17">
        <f t="shared" si="33"/>
        <v>0</v>
      </c>
      <c r="K442" s="2" t="str">
        <f t="shared" si="34"/>
        <v xml:space="preserve"> </v>
      </c>
      <c r="L442" s="2" t="str">
        <f t="shared" si="31"/>
        <v xml:space="preserve"> </v>
      </c>
      <c r="M442" s="2" t="str">
        <f t="shared" si="32"/>
        <v xml:space="preserve"> </v>
      </c>
    </row>
    <row r="443" spans="1:13">
      <c r="A443" s="38" t="str">
        <f t="shared" si="30"/>
        <v xml:space="preserve"> </v>
      </c>
      <c r="D443" s="37"/>
      <c r="E443" s="37"/>
      <c r="J443" s="17">
        <f t="shared" si="33"/>
        <v>0</v>
      </c>
      <c r="K443" s="2" t="str">
        <f t="shared" si="34"/>
        <v xml:space="preserve"> </v>
      </c>
      <c r="L443" s="2" t="str">
        <f t="shared" si="31"/>
        <v xml:space="preserve"> </v>
      </c>
      <c r="M443" s="2" t="str">
        <f t="shared" si="32"/>
        <v xml:space="preserve"> </v>
      </c>
    </row>
    <row r="444" spans="1:13">
      <c r="A444" s="38" t="str">
        <f t="shared" si="30"/>
        <v xml:space="preserve"> </v>
      </c>
      <c r="D444" s="37"/>
      <c r="E444" s="37"/>
      <c r="J444" s="17">
        <f t="shared" si="33"/>
        <v>0</v>
      </c>
      <c r="K444" s="2" t="str">
        <f t="shared" si="34"/>
        <v xml:space="preserve"> </v>
      </c>
      <c r="L444" s="2" t="str">
        <f t="shared" si="31"/>
        <v xml:space="preserve"> </v>
      </c>
      <c r="M444" s="2" t="str">
        <f t="shared" si="32"/>
        <v xml:space="preserve"> </v>
      </c>
    </row>
    <row r="445" spans="1:13">
      <c r="A445" s="38" t="str">
        <f t="shared" si="30"/>
        <v xml:space="preserve"> </v>
      </c>
      <c r="D445" s="37"/>
      <c r="E445" s="37"/>
      <c r="J445" s="17">
        <f t="shared" si="33"/>
        <v>0</v>
      </c>
      <c r="K445" s="2" t="str">
        <f t="shared" si="34"/>
        <v xml:space="preserve"> </v>
      </c>
      <c r="L445" s="2" t="str">
        <f t="shared" si="31"/>
        <v xml:space="preserve"> </v>
      </c>
      <c r="M445" s="2" t="str">
        <f t="shared" si="32"/>
        <v xml:space="preserve"> </v>
      </c>
    </row>
    <row r="446" spans="1:13">
      <c r="A446" s="38" t="str">
        <f t="shared" si="30"/>
        <v xml:space="preserve"> </v>
      </c>
      <c r="D446" s="37"/>
      <c r="E446" s="37"/>
      <c r="J446" s="17">
        <f t="shared" si="33"/>
        <v>0</v>
      </c>
      <c r="K446" s="2" t="str">
        <f t="shared" si="34"/>
        <v xml:space="preserve"> </v>
      </c>
      <c r="L446" s="2" t="str">
        <f t="shared" si="31"/>
        <v xml:space="preserve"> </v>
      </c>
      <c r="M446" s="2" t="str">
        <f t="shared" si="32"/>
        <v xml:space="preserve"> </v>
      </c>
    </row>
    <row r="447" spans="1:13">
      <c r="A447" s="38" t="str">
        <f t="shared" si="30"/>
        <v xml:space="preserve"> </v>
      </c>
      <c r="D447" s="37"/>
      <c r="E447" s="37"/>
      <c r="J447" s="17">
        <f t="shared" si="33"/>
        <v>0</v>
      </c>
      <c r="K447" s="2" t="str">
        <f t="shared" si="34"/>
        <v xml:space="preserve"> </v>
      </c>
      <c r="L447" s="2" t="str">
        <f t="shared" si="31"/>
        <v xml:space="preserve"> </v>
      </c>
      <c r="M447" s="2" t="str">
        <f t="shared" si="32"/>
        <v xml:space="preserve"> </v>
      </c>
    </row>
    <row r="448" spans="1:13">
      <c r="A448" s="38" t="str">
        <f t="shared" si="30"/>
        <v xml:space="preserve"> </v>
      </c>
      <c r="D448" s="37"/>
      <c r="E448" s="37"/>
      <c r="J448" s="17">
        <f t="shared" si="33"/>
        <v>0</v>
      </c>
      <c r="K448" s="2" t="str">
        <f t="shared" si="34"/>
        <v xml:space="preserve"> </v>
      </c>
      <c r="L448" s="2" t="str">
        <f t="shared" si="31"/>
        <v xml:space="preserve"> </v>
      </c>
      <c r="M448" s="2" t="str">
        <f t="shared" si="32"/>
        <v xml:space="preserve"> </v>
      </c>
    </row>
    <row r="449" spans="1:13">
      <c r="A449" s="38" t="str">
        <f t="shared" si="30"/>
        <v xml:space="preserve"> </v>
      </c>
      <c r="D449" s="37"/>
      <c r="E449" s="37"/>
      <c r="J449" s="17">
        <f t="shared" si="33"/>
        <v>0</v>
      </c>
      <c r="K449" s="2" t="str">
        <f t="shared" si="34"/>
        <v xml:space="preserve"> </v>
      </c>
      <c r="L449" s="2" t="str">
        <f t="shared" si="31"/>
        <v xml:space="preserve"> </v>
      </c>
      <c r="M449" s="2" t="str">
        <f t="shared" si="32"/>
        <v xml:space="preserve"> </v>
      </c>
    </row>
    <row r="450" spans="1:13">
      <c r="A450" s="38" t="str">
        <f t="shared" si="30"/>
        <v xml:space="preserve"> </v>
      </c>
      <c r="D450" s="37"/>
      <c r="E450" s="37"/>
      <c r="J450" s="17">
        <f t="shared" si="33"/>
        <v>0</v>
      </c>
      <c r="K450" s="2" t="str">
        <f t="shared" si="34"/>
        <v xml:space="preserve"> </v>
      </c>
      <c r="L450" s="2" t="str">
        <f t="shared" si="31"/>
        <v xml:space="preserve"> </v>
      </c>
      <c r="M450" s="2" t="str">
        <f t="shared" si="32"/>
        <v xml:space="preserve"> </v>
      </c>
    </row>
    <row r="451" spans="1:13">
      <c r="A451" s="38" t="str">
        <f t="shared" si="30"/>
        <v xml:space="preserve"> </v>
      </c>
      <c r="D451" s="37"/>
      <c r="E451" s="37"/>
      <c r="J451" s="17">
        <f t="shared" si="33"/>
        <v>0</v>
      </c>
      <c r="K451" s="2" t="str">
        <f t="shared" si="34"/>
        <v xml:space="preserve"> </v>
      </c>
      <c r="L451" s="2" t="str">
        <f t="shared" si="31"/>
        <v xml:space="preserve"> </v>
      </c>
      <c r="M451" s="2" t="str">
        <f t="shared" si="32"/>
        <v xml:space="preserve"> </v>
      </c>
    </row>
    <row r="452" spans="1:13">
      <c r="A452" s="38" t="str">
        <f t="shared" si="30"/>
        <v xml:space="preserve"> </v>
      </c>
      <c r="D452" s="37"/>
      <c r="E452" s="37"/>
      <c r="J452" s="17">
        <f t="shared" si="33"/>
        <v>0</v>
      </c>
      <c r="K452" s="2" t="str">
        <f t="shared" si="34"/>
        <v xml:space="preserve"> </v>
      </c>
      <c r="L452" s="2" t="str">
        <f t="shared" si="31"/>
        <v xml:space="preserve"> </v>
      </c>
      <c r="M452" s="2" t="str">
        <f t="shared" si="32"/>
        <v xml:space="preserve"> </v>
      </c>
    </row>
    <row r="453" spans="1:13">
      <c r="A453" s="38" t="str">
        <f t="shared" si="30"/>
        <v xml:space="preserve"> </v>
      </c>
      <c r="D453" s="37"/>
      <c r="E453" s="37"/>
      <c r="J453" s="17">
        <f t="shared" si="33"/>
        <v>0</v>
      </c>
      <c r="K453" s="2" t="str">
        <f t="shared" si="34"/>
        <v xml:space="preserve"> </v>
      </c>
      <c r="L453" s="2" t="str">
        <f t="shared" si="31"/>
        <v xml:space="preserve"> </v>
      </c>
      <c r="M453" s="2" t="str">
        <f t="shared" si="32"/>
        <v xml:space="preserve"> </v>
      </c>
    </row>
    <row r="454" spans="1:13">
      <c r="A454" s="38" t="str">
        <f t="shared" si="30"/>
        <v xml:space="preserve"> </v>
      </c>
      <c r="D454" s="37"/>
      <c r="E454" s="37"/>
      <c r="J454" s="17">
        <f t="shared" si="33"/>
        <v>0</v>
      </c>
      <c r="K454" s="2" t="str">
        <f t="shared" si="34"/>
        <v xml:space="preserve"> </v>
      </c>
      <c r="L454" s="2" t="str">
        <f t="shared" si="31"/>
        <v xml:space="preserve"> </v>
      </c>
      <c r="M454" s="2" t="str">
        <f t="shared" si="32"/>
        <v xml:space="preserve"> </v>
      </c>
    </row>
    <row r="455" spans="1:13">
      <c r="A455" s="38" t="str">
        <f t="shared" si="30"/>
        <v xml:space="preserve"> </v>
      </c>
      <c r="D455" s="37"/>
      <c r="E455" s="37"/>
      <c r="J455" s="17">
        <f t="shared" si="33"/>
        <v>0</v>
      </c>
      <c r="K455" s="2" t="str">
        <f t="shared" si="34"/>
        <v xml:space="preserve"> </v>
      </c>
      <c r="L455" s="2" t="str">
        <f t="shared" si="31"/>
        <v xml:space="preserve"> </v>
      </c>
      <c r="M455" s="2" t="str">
        <f t="shared" si="32"/>
        <v xml:space="preserve"> </v>
      </c>
    </row>
    <row r="456" spans="1:13">
      <c r="A456" s="38" t="str">
        <f t="shared" si="30"/>
        <v xml:space="preserve"> </v>
      </c>
      <c r="D456" s="37"/>
      <c r="E456" s="37"/>
      <c r="J456" s="17">
        <f t="shared" si="33"/>
        <v>0</v>
      </c>
      <c r="K456" s="2" t="str">
        <f t="shared" si="34"/>
        <v xml:space="preserve"> </v>
      </c>
      <c r="L456" s="2" t="str">
        <f t="shared" si="31"/>
        <v xml:space="preserve"> </v>
      </c>
      <c r="M456" s="2" t="str">
        <f t="shared" si="32"/>
        <v xml:space="preserve"> </v>
      </c>
    </row>
    <row r="457" spans="1:13">
      <c r="A457" s="38" t="str">
        <f t="shared" si="30"/>
        <v xml:space="preserve"> </v>
      </c>
      <c r="D457" s="37"/>
      <c r="E457" s="37"/>
      <c r="J457" s="17">
        <f t="shared" si="33"/>
        <v>0</v>
      </c>
      <c r="K457" s="2" t="str">
        <f t="shared" si="34"/>
        <v xml:space="preserve"> </v>
      </c>
      <c r="L457" s="2" t="str">
        <f t="shared" si="31"/>
        <v xml:space="preserve"> </v>
      </c>
      <c r="M457" s="2" t="str">
        <f t="shared" si="32"/>
        <v xml:space="preserve"> </v>
      </c>
    </row>
    <row r="458" spans="1:13">
      <c r="A458" s="38" t="str">
        <f t="shared" si="30"/>
        <v xml:space="preserve"> </v>
      </c>
      <c r="D458" s="37"/>
      <c r="E458" s="37"/>
      <c r="J458" s="17">
        <f t="shared" si="33"/>
        <v>0</v>
      </c>
      <c r="K458" s="2" t="str">
        <f t="shared" si="34"/>
        <v xml:space="preserve"> </v>
      </c>
      <c r="L458" s="2" t="str">
        <f t="shared" si="31"/>
        <v xml:space="preserve"> </v>
      </c>
      <c r="M458" s="2" t="str">
        <f t="shared" si="32"/>
        <v xml:space="preserve"> </v>
      </c>
    </row>
    <row r="459" spans="1:13">
      <c r="A459" s="38" t="str">
        <f t="shared" si="30"/>
        <v xml:space="preserve"> </v>
      </c>
      <c r="D459" s="37"/>
      <c r="E459" s="37"/>
      <c r="J459" s="17">
        <f t="shared" si="33"/>
        <v>0</v>
      </c>
      <c r="K459" s="2" t="str">
        <f t="shared" si="34"/>
        <v xml:space="preserve"> </v>
      </c>
      <c r="L459" s="2" t="str">
        <f t="shared" si="31"/>
        <v xml:space="preserve"> </v>
      </c>
      <c r="M459" s="2" t="str">
        <f t="shared" si="32"/>
        <v xml:space="preserve"> </v>
      </c>
    </row>
    <row r="460" spans="1:13">
      <c r="A460" s="38" t="str">
        <f t="shared" si="30"/>
        <v xml:space="preserve"> </v>
      </c>
      <c r="D460" s="37"/>
      <c r="E460" s="37"/>
      <c r="J460" s="17">
        <f t="shared" si="33"/>
        <v>0</v>
      </c>
      <c r="K460" s="2" t="str">
        <f t="shared" si="34"/>
        <v xml:space="preserve"> </v>
      </c>
      <c r="L460" s="2" t="str">
        <f t="shared" si="31"/>
        <v xml:space="preserve"> </v>
      </c>
      <c r="M460" s="2" t="str">
        <f t="shared" si="32"/>
        <v xml:space="preserve"> </v>
      </c>
    </row>
    <row r="461" spans="1:13">
      <c r="A461" s="38" t="str">
        <f t="shared" si="30"/>
        <v xml:space="preserve"> </v>
      </c>
      <c r="D461" s="37"/>
      <c r="E461" s="37"/>
      <c r="J461" s="17">
        <f t="shared" si="33"/>
        <v>0</v>
      </c>
      <c r="K461" s="2" t="str">
        <f t="shared" si="34"/>
        <v xml:space="preserve"> </v>
      </c>
      <c r="L461" s="2" t="str">
        <f t="shared" si="31"/>
        <v xml:space="preserve"> </v>
      </c>
      <c r="M461" s="2" t="str">
        <f t="shared" si="32"/>
        <v xml:space="preserve"> </v>
      </c>
    </row>
    <row r="462" spans="1:13">
      <c r="A462" s="38" t="str">
        <f t="shared" si="30"/>
        <v xml:space="preserve"> </v>
      </c>
      <c r="D462" s="37"/>
      <c r="E462" s="37"/>
      <c r="J462" s="17">
        <f t="shared" si="33"/>
        <v>0</v>
      </c>
      <c r="K462" s="2" t="str">
        <f t="shared" si="34"/>
        <v xml:space="preserve"> </v>
      </c>
      <c r="L462" s="2" t="str">
        <f t="shared" si="31"/>
        <v xml:space="preserve"> </v>
      </c>
      <c r="M462" s="2" t="str">
        <f t="shared" si="32"/>
        <v xml:space="preserve"> </v>
      </c>
    </row>
    <row r="463" spans="1:13">
      <c r="A463" s="38" t="str">
        <f t="shared" ref="A463:A482" si="35">IF(COUNTIF(K463:M463,"ERROR")&gt;0,"ERROR"," ")</f>
        <v xml:space="preserve"> </v>
      </c>
      <c r="D463" s="37"/>
      <c r="E463" s="37"/>
      <c r="J463" s="17">
        <f t="shared" si="33"/>
        <v>0</v>
      </c>
      <c r="K463" s="2" t="str">
        <f t="shared" si="34"/>
        <v xml:space="preserve"> </v>
      </c>
      <c r="L463" s="2" t="str">
        <f t="shared" ref="L463:L482" si="36">IF(D463=0," ",IF(COUNTIF(ProfitLoss4,D463)&gt;0," ","ERROR"))</f>
        <v xml:space="preserve"> </v>
      </c>
      <c r="M463" s="2" t="str">
        <f t="shared" ref="M463:M482" si="37">IF(E463=0," ",IF(COUNTIF(BalanceSheet4,E463)&gt;0," ","ERROR"))</f>
        <v xml:space="preserve"> </v>
      </c>
    </row>
    <row r="464" spans="1:13">
      <c r="A464" s="38" t="str">
        <f t="shared" si="35"/>
        <v xml:space="preserve"> </v>
      </c>
      <c r="D464" s="37"/>
      <c r="E464" s="37"/>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c r="A465" s="38" t="str">
        <f t="shared" si="35"/>
        <v xml:space="preserve"> </v>
      </c>
      <c r="D465" s="37"/>
      <c r="E465" s="37"/>
      <c r="J465" s="17">
        <f t="shared" si="38"/>
        <v>0</v>
      </c>
      <c r="K465" s="2" t="str">
        <f t="shared" si="39"/>
        <v xml:space="preserve"> </v>
      </c>
      <c r="L465" s="2" t="str">
        <f t="shared" si="36"/>
        <v xml:space="preserve"> </v>
      </c>
      <c r="M465" s="2" t="str">
        <f t="shared" si="37"/>
        <v xml:space="preserve"> </v>
      </c>
    </row>
    <row r="466" spans="1:13">
      <c r="A466" s="38" t="str">
        <f t="shared" si="35"/>
        <v xml:space="preserve"> </v>
      </c>
      <c r="D466" s="37"/>
      <c r="E466" s="37"/>
      <c r="J466" s="17">
        <f t="shared" si="38"/>
        <v>0</v>
      </c>
      <c r="K466" s="2" t="str">
        <f t="shared" si="39"/>
        <v xml:space="preserve"> </v>
      </c>
      <c r="L466" s="2" t="str">
        <f t="shared" si="36"/>
        <v xml:space="preserve"> </v>
      </c>
      <c r="M466" s="2" t="str">
        <f t="shared" si="37"/>
        <v xml:space="preserve"> </v>
      </c>
    </row>
    <row r="467" spans="1:13">
      <c r="A467" s="38" t="str">
        <f t="shared" si="35"/>
        <v xml:space="preserve"> </v>
      </c>
      <c r="D467" s="37"/>
      <c r="E467" s="37"/>
      <c r="J467" s="17">
        <f t="shared" si="38"/>
        <v>0</v>
      </c>
      <c r="K467" s="2" t="str">
        <f t="shared" si="39"/>
        <v xml:space="preserve"> </v>
      </c>
      <c r="L467" s="2" t="str">
        <f t="shared" si="36"/>
        <v xml:space="preserve"> </v>
      </c>
      <c r="M467" s="2" t="str">
        <f t="shared" si="37"/>
        <v xml:space="preserve"> </v>
      </c>
    </row>
    <row r="468" spans="1:13">
      <c r="A468" s="38" t="str">
        <f t="shared" si="35"/>
        <v xml:space="preserve"> </v>
      </c>
      <c r="D468" s="37"/>
      <c r="E468" s="37"/>
      <c r="J468" s="17">
        <f t="shared" si="38"/>
        <v>0</v>
      </c>
      <c r="K468" s="2" t="str">
        <f t="shared" si="39"/>
        <v xml:space="preserve"> </v>
      </c>
      <c r="L468" s="2" t="str">
        <f t="shared" si="36"/>
        <v xml:space="preserve"> </v>
      </c>
      <c r="M468" s="2" t="str">
        <f t="shared" si="37"/>
        <v xml:space="preserve"> </v>
      </c>
    </row>
    <row r="469" spans="1:13">
      <c r="A469" s="38" t="str">
        <f t="shared" si="35"/>
        <v xml:space="preserve"> </v>
      </c>
      <c r="D469" s="37"/>
      <c r="E469" s="37"/>
      <c r="J469" s="17">
        <f t="shared" si="38"/>
        <v>0</v>
      </c>
      <c r="K469" s="2" t="str">
        <f t="shared" si="39"/>
        <v xml:space="preserve"> </v>
      </c>
      <c r="L469" s="2" t="str">
        <f t="shared" si="36"/>
        <v xml:space="preserve"> </v>
      </c>
      <c r="M469" s="2" t="str">
        <f t="shared" si="37"/>
        <v xml:space="preserve"> </v>
      </c>
    </row>
    <row r="470" spans="1:13">
      <c r="A470" s="38" t="str">
        <f t="shared" si="35"/>
        <v xml:space="preserve"> </v>
      </c>
      <c r="D470" s="37"/>
      <c r="E470" s="37"/>
      <c r="J470" s="17">
        <f t="shared" si="38"/>
        <v>0</v>
      </c>
      <c r="K470" s="2" t="str">
        <f t="shared" si="39"/>
        <v xml:space="preserve"> </v>
      </c>
      <c r="L470" s="2" t="str">
        <f t="shared" si="36"/>
        <v xml:space="preserve"> </v>
      </c>
      <c r="M470" s="2" t="str">
        <f t="shared" si="37"/>
        <v xml:space="preserve"> </v>
      </c>
    </row>
    <row r="471" spans="1:13">
      <c r="A471" s="38" t="str">
        <f t="shared" si="35"/>
        <v xml:space="preserve"> </v>
      </c>
      <c r="D471" s="37"/>
      <c r="E471" s="37"/>
      <c r="J471" s="17">
        <f t="shared" si="38"/>
        <v>0</v>
      </c>
      <c r="K471" s="2" t="str">
        <f t="shared" si="39"/>
        <v xml:space="preserve"> </v>
      </c>
      <c r="L471" s="2" t="str">
        <f t="shared" si="36"/>
        <v xml:space="preserve"> </v>
      </c>
      <c r="M471" s="2" t="str">
        <f t="shared" si="37"/>
        <v xml:space="preserve"> </v>
      </c>
    </row>
    <row r="472" spans="1:13">
      <c r="A472" s="38" t="str">
        <f t="shared" si="35"/>
        <v xml:space="preserve"> </v>
      </c>
      <c r="D472" s="37"/>
      <c r="E472" s="37"/>
      <c r="J472" s="17">
        <f t="shared" si="38"/>
        <v>0</v>
      </c>
      <c r="K472" s="2" t="str">
        <f t="shared" si="39"/>
        <v xml:space="preserve"> </v>
      </c>
      <c r="L472" s="2" t="str">
        <f t="shared" si="36"/>
        <v xml:space="preserve"> </v>
      </c>
      <c r="M472" s="2" t="str">
        <f t="shared" si="37"/>
        <v xml:space="preserve"> </v>
      </c>
    </row>
    <row r="473" spans="1:13">
      <c r="A473" s="38" t="str">
        <f t="shared" si="35"/>
        <v xml:space="preserve"> </v>
      </c>
      <c r="D473" s="37"/>
      <c r="E473" s="37"/>
      <c r="J473" s="17">
        <f t="shared" si="38"/>
        <v>0</v>
      </c>
      <c r="K473" s="2" t="str">
        <f t="shared" si="39"/>
        <v xml:space="preserve"> </v>
      </c>
      <c r="L473" s="2" t="str">
        <f t="shared" si="36"/>
        <v xml:space="preserve"> </v>
      </c>
      <c r="M473" s="2" t="str">
        <f t="shared" si="37"/>
        <v xml:space="preserve"> </v>
      </c>
    </row>
    <row r="474" spans="1:13">
      <c r="A474" s="38" t="str">
        <f t="shared" si="35"/>
        <v xml:space="preserve"> </v>
      </c>
      <c r="D474" s="37"/>
      <c r="E474" s="37"/>
      <c r="J474" s="17">
        <f t="shared" si="38"/>
        <v>0</v>
      </c>
      <c r="K474" s="2" t="str">
        <f t="shared" si="39"/>
        <v xml:space="preserve"> </v>
      </c>
      <c r="L474" s="2" t="str">
        <f t="shared" si="36"/>
        <v xml:space="preserve"> </v>
      </c>
      <c r="M474" s="2" t="str">
        <f t="shared" si="37"/>
        <v xml:space="preserve"> </v>
      </c>
    </row>
    <row r="475" spans="1:13">
      <c r="A475" s="38" t="str">
        <f t="shared" si="35"/>
        <v xml:space="preserve"> </v>
      </c>
      <c r="D475" s="37"/>
      <c r="E475" s="37"/>
      <c r="J475" s="17">
        <f t="shared" si="38"/>
        <v>0</v>
      </c>
      <c r="K475" s="2" t="str">
        <f t="shared" si="39"/>
        <v xml:space="preserve"> </v>
      </c>
      <c r="L475" s="2" t="str">
        <f t="shared" si="36"/>
        <v xml:space="preserve"> </v>
      </c>
      <c r="M475" s="2" t="str">
        <f t="shared" si="37"/>
        <v xml:space="preserve"> </v>
      </c>
    </row>
    <row r="476" spans="1:13">
      <c r="A476" s="38" t="str">
        <f t="shared" si="35"/>
        <v xml:space="preserve"> </v>
      </c>
      <c r="D476" s="37"/>
      <c r="E476" s="37"/>
      <c r="J476" s="17">
        <f t="shared" si="38"/>
        <v>0</v>
      </c>
      <c r="K476" s="2" t="str">
        <f t="shared" si="39"/>
        <v xml:space="preserve"> </v>
      </c>
      <c r="L476" s="2" t="str">
        <f t="shared" si="36"/>
        <v xml:space="preserve"> </v>
      </c>
      <c r="M476" s="2" t="str">
        <f t="shared" si="37"/>
        <v xml:space="preserve"> </v>
      </c>
    </row>
    <row r="477" spans="1:13">
      <c r="A477" s="38" t="str">
        <f t="shared" si="35"/>
        <v xml:space="preserve"> </v>
      </c>
      <c r="D477" s="37"/>
      <c r="E477" s="37"/>
      <c r="J477" s="17">
        <f t="shared" si="38"/>
        <v>0</v>
      </c>
      <c r="K477" s="2" t="str">
        <f t="shared" si="39"/>
        <v xml:space="preserve"> </v>
      </c>
      <c r="L477" s="2" t="str">
        <f t="shared" si="36"/>
        <v xml:space="preserve"> </v>
      </c>
      <c r="M477" s="2" t="str">
        <f t="shared" si="37"/>
        <v xml:space="preserve"> </v>
      </c>
    </row>
    <row r="478" spans="1:13">
      <c r="A478" s="38" t="str">
        <f t="shared" si="35"/>
        <v xml:space="preserve"> </v>
      </c>
      <c r="D478" s="37"/>
      <c r="E478" s="37"/>
      <c r="J478" s="17">
        <f t="shared" si="38"/>
        <v>0</v>
      </c>
      <c r="K478" s="2" t="str">
        <f t="shared" si="39"/>
        <v xml:space="preserve"> </v>
      </c>
      <c r="L478" s="2" t="str">
        <f t="shared" si="36"/>
        <v xml:space="preserve"> </v>
      </c>
      <c r="M478" s="2" t="str">
        <f t="shared" si="37"/>
        <v xml:space="preserve"> </v>
      </c>
    </row>
    <row r="479" spans="1:13">
      <c r="A479" s="38" t="str">
        <f t="shared" si="35"/>
        <v xml:space="preserve"> </v>
      </c>
      <c r="D479" s="37"/>
      <c r="E479" s="37"/>
      <c r="J479" s="17">
        <f t="shared" si="38"/>
        <v>0</v>
      </c>
      <c r="K479" s="2" t="str">
        <f t="shared" si="39"/>
        <v xml:space="preserve"> </v>
      </c>
      <c r="L479" s="2" t="str">
        <f t="shared" si="36"/>
        <v xml:space="preserve"> </v>
      </c>
      <c r="M479" s="2" t="str">
        <f t="shared" si="37"/>
        <v xml:space="preserve"> </v>
      </c>
    </row>
    <row r="480" spans="1:13">
      <c r="A480" s="38" t="str">
        <f t="shared" si="35"/>
        <v xml:space="preserve"> </v>
      </c>
      <c r="D480" s="37"/>
      <c r="E480" s="37"/>
      <c r="J480" s="17">
        <f t="shared" si="38"/>
        <v>0</v>
      </c>
      <c r="K480" s="2" t="str">
        <f t="shared" si="39"/>
        <v xml:space="preserve"> </v>
      </c>
      <c r="L480" s="2" t="str">
        <f t="shared" si="36"/>
        <v xml:space="preserve"> </v>
      </c>
      <c r="M480" s="2" t="str">
        <f t="shared" si="37"/>
        <v xml:space="preserve"> </v>
      </c>
    </row>
    <row r="481" spans="1:13">
      <c r="A481" s="38" t="str">
        <f t="shared" si="35"/>
        <v xml:space="preserve"> </v>
      </c>
      <c r="D481" s="37"/>
      <c r="E481" s="37"/>
      <c r="J481" s="17">
        <f t="shared" si="38"/>
        <v>0</v>
      </c>
      <c r="K481" s="2" t="str">
        <f t="shared" si="39"/>
        <v xml:space="preserve"> </v>
      </c>
      <c r="L481" s="2" t="str">
        <f t="shared" si="36"/>
        <v xml:space="preserve"> </v>
      </c>
      <c r="M481" s="2" t="str">
        <f t="shared" si="37"/>
        <v xml:space="preserve"> </v>
      </c>
    </row>
    <row r="482" spans="1:13">
      <c r="A482" s="38" t="str">
        <f t="shared" si="35"/>
        <v xml:space="preserve"> </v>
      </c>
      <c r="D482" s="37"/>
      <c r="E482" s="37"/>
      <c r="J482" s="17">
        <f t="shared" si="38"/>
        <v>0</v>
      </c>
      <c r="K482" s="2" t="str">
        <f t="shared" si="39"/>
        <v xml:space="preserve"> </v>
      </c>
      <c r="L482" s="2" t="str">
        <f t="shared" si="36"/>
        <v xml:space="preserve"> </v>
      </c>
      <c r="M482" s="2" t="str">
        <f t="shared" si="37"/>
        <v xml:space="preserve"> </v>
      </c>
    </row>
    <row r="483" spans="1:13">
      <c r="A483" s="38"/>
    </row>
    <row r="484" spans="1:13" ht="16.5" thickBot="1">
      <c r="A484" s="38"/>
      <c r="F484" s="18">
        <f>SUM(F14:F483)</f>
        <v>0</v>
      </c>
      <c r="G484" s="18">
        <f>SUM(G14:G483)</f>
        <v>0</v>
      </c>
      <c r="H484" s="18">
        <f>SUM(H14:H483)</f>
        <v>0</v>
      </c>
      <c r="I484" s="18">
        <f>SUM(I14:I483)</f>
        <v>0</v>
      </c>
    </row>
    <row r="485" spans="1:13" ht="16.5" thickTop="1">
      <c r="A485" s="38"/>
    </row>
    <row r="486" spans="1:13">
      <c r="A486" s="38"/>
      <c r="C486" s="2" t="s">
        <v>268</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093EE597-2AFC-44E8-88C1-565DFF24CC67}">
      <formula1>ProfitLoss4</formula1>
    </dataValidation>
    <dataValidation type="list" showInputMessage="1" showErrorMessage="1" sqref="E15:E482" xr:uid="{2E3147B5-9855-4082-A36E-52F64D239CEB}">
      <formula1>BalanceSheet4</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2:W285"/>
  <sheetViews>
    <sheetView zoomScale="87" zoomScaleNormal="87" workbookViewId="0">
      <selection activeCell="E9" sqref="E9:G9"/>
    </sheetView>
  </sheetViews>
  <sheetFormatPr defaultRowHeight="15.75"/>
  <cols>
    <col min="1" max="1" width="8.85546875" style="24" customWidth="1"/>
    <col min="2" max="2" width="7.140625" customWidth="1"/>
    <col min="3" max="3" width="27.5703125" style="2" customWidth="1"/>
    <col min="4" max="4" width="11.42578125" style="2" customWidth="1"/>
    <col min="5" max="5" width="30.85546875" style="2" customWidth="1"/>
    <col min="6" max="6" width="24.140625" style="2" customWidth="1"/>
    <col min="7" max="7" width="28.7109375" style="2" customWidth="1"/>
    <col min="8" max="8" width="17.5703125" style="2" customWidth="1"/>
    <col min="9" max="9" width="18.5703125" style="2" customWidth="1"/>
    <col min="10" max="10" width="19.5703125" style="2" customWidth="1"/>
    <col min="11" max="11" width="14.85546875" style="2" customWidth="1"/>
    <col min="12" max="12" width="5.7109375" style="2" customWidth="1"/>
    <col min="13" max="13" width="18.140625" customWidth="1"/>
    <col min="14" max="14" width="18.7109375" customWidth="1"/>
    <col min="15" max="15" width="16" bestFit="1" customWidth="1"/>
    <col min="16" max="16" width="18.140625" customWidth="1"/>
    <col min="18" max="18" width="17.5703125" customWidth="1"/>
    <col min="19" max="19" width="16" customWidth="1"/>
    <col min="20" max="20" width="15.5703125" customWidth="1"/>
    <col min="21" max="21" width="12.5703125" customWidth="1"/>
    <col min="22" max="22" width="10.28515625" bestFit="1" customWidth="1"/>
  </cols>
  <sheetData>
    <row r="2" spans="3:10" ht="23.25">
      <c r="E2" s="32" t="s">
        <v>968</v>
      </c>
    </row>
    <row r="3" spans="3:10" ht="18.75">
      <c r="E3" s="294" t="s">
        <v>844</v>
      </c>
    </row>
    <row r="4" spans="3:10" ht="18.75">
      <c r="E4" s="294" t="s">
        <v>642</v>
      </c>
    </row>
    <row r="7" spans="3:10" ht="19.5">
      <c r="C7" s="149" t="s">
        <v>682</v>
      </c>
    </row>
    <row r="9" spans="3:10" ht="18.75">
      <c r="C9" s="2" t="s">
        <v>683</v>
      </c>
      <c r="E9" s="553" t="s">
        <v>879</v>
      </c>
      <c r="F9" s="553"/>
      <c r="G9" s="553"/>
    </row>
    <row r="10" spans="3:10" ht="18.75">
      <c r="E10" s="553" t="s">
        <v>990</v>
      </c>
      <c r="F10" s="553"/>
      <c r="G10" s="553"/>
      <c r="H10" s="2" t="s">
        <v>961</v>
      </c>
    </row>
    <row r="11" spans="3:10">
      <c r="E11" s="552" t="s">
        <v>880</v>
      </c>
      <c r="F11" s="552"/>
      <c r="G11" s="552"/>
    </row>
    <row r="13" spans="3:10" ht="18.75">
      <c r="D13" s="2" t="s">
        <v>749</v>
      </c>
      <c r="E13" s="554" t="s">
        <v>991</v>
      </c>
      <c r="F13" s="554"/>
      <c r="G13" s="554"/>
      <c r="H13" s="295" t="s">
        <v>994</v>
      </c>
      <c r="I13" s="260"/>
      <c r="J13" s="2" t="s">
        <v>961</v>
      </c>
    </row>
    <row r="14" spans="3:10" ht="18.75">
      <c r="C14" s="2" t="s">
        <v>436</v>
      </c>
      <c r="D14" s="2" t="s">
        <v>527</v>
      </c>
      <c r="E14" s="554" t="s">
        <v>992</v>
      </c>
      <c r="F14" s="554"/>
      <c r="G14" s="554"/>
      <c r="H14" s="295" t="s">
        <v>995</v>
      </c>
      <c r="I14" s="260"/>
      <c r="J14" s="2" t="s">
        <v>961</v>
      </c>
    </row>
    <row r="15" spans="3:10" ht="18.75">
      <c r="D15" s="2" t="s">
        <v>528</v>
      </c>
      <c r="E15" s="554" t="s">
        <v>993</v>
      </c>
      <c r="F15" s="554"/>
      <c r="G15" s="554"/>
      <c r="H15" s="295" t="s">
        <v>996</v>
      </c>
      <c r="I15" s="260"/>
      <c r="J15" s="2" t="s">
        <v>961</v>
      </c>
    </row>
    <row r="16" spans="3:10" ht="18.75">
      <c r="D16" s="2" t="s">
        <v>529</v>
      </c>
      <c r="E16" s="554"/>
      <c r="F16" s="554"/>
      <c r="G16" s="554"/>
      <c r="H16" s="295"/>
      <c r="I16" s="260"/>
    </row>
    <row r="17" spans="3:9">
      <c r="I17"/>
    </row>
    <row r="18" spans="3:9">
      <c r="C18" s="2" t="s">
        <v>149</v>
      </c>
      <c r="E18" s="296" t="s">
        <v>1103</v>
      </c>
      <c r="G18" s="301">
        <v>46081</v>
      </c>
    </row>
    <row r="19" spans="3:9">
      <c r="G19" s="301">
        <f>G18-365</f>
        <v>45716</v>
      </c>
    </row>
    <row r="20" spans="3:9">
      <c r="C20" s="2" t="s">
        <v>150</v>
      </c>
      <c r="E20" s="297">
        <v>2026</v>
      </c>
      <c r="G20" s="301">
        <f>G19-365</f>
        <v>45351</v>
      </c>
      <c r="H20" s="5"/>
    </row>
    <row r="21" spans="3:9">
      <c r="E21" s="5"/>
      <c r="G21" s="147"/>
    </row>
    <row r="22" spans="3:9">
      <c r="C22" s="2" t="s">
        <v>96</v>
      </c>
      <c r="E22" s="298" t="s">
        <v>93</v>
      </c>
      <c r="G22" s="5" t="str">
        <f>PROPER(E18)</f>
        <v>28 February 2026</v>
      </c>
    </row>
    <row r="23" spans="3:9" hidden="1">
      <c r="E23" s="5"/>
      <c r="F23" s="2" t="s">
        <v>92</v>
      </c>
      <c r="G23" s="5" t="s">
        <v>93</v>
      </c>
    </row>
    <row r="24" spans="3:9">
      <c r="E24" s="5"/>
    </row>
    <row r="25" spans="3:9">
      <c r="C25" s="2" t="s">
        <v>906</v>
      </c>
      <c r="E25" s="299">
        <f>E20-1</f>
        <v>2025</v>
      </c>
    </row>
    <row r="27" spans="3:9">
      <c r="C27" s="2" t="s">
        <v>612</v>
      </c>
      <c r="E27" s="300" t="s">
        <v>691</v>
      </c>
    </row>
    <row r="30" spans="3:9" ht="19.5">
      <c r="C30" s="149" t="s">
        <v>153</v>
      </c>
    </row>
    <row r="32" spans="3:9">
      <c r="C32" s="2" t="s">
        <v>103</v>
      </c>
      <c r="E32" s="302" t="s">
        <v>997</v>
      </c>
      <c r="F32" s="144"/>
    </row>
    <row r="33" spans="3:8">
      <c r="E33" s="303" t="s">
        <v>998</v>
      </c>
      <c r="F33" s="145"/>
    </row>
    <row r="34" spans="3:8">
      <c r="E34" s="303" t="s">
        <v>999</v>
      </c>
      <c r="F34" s="145"/>
    </row>
    <row r="35" spans="3:8">
      <c r="E35" s="304"/>
      <c r="F35" s="146"/>
    </row>
    <row r="37" spans="3:8">
      <c r="C37" s="2" t="s">
        <v>684</v>
      </c>
      <c r="D37" s="305">
        <v>0.25</v>
      </c>
      <c r="E37" s="306" t="s">
        <v>881</v>
      </c>
      <c r="F37" s="307" t="s">
        <v>105</v>
      </c>
      <c r="G37" s="2" t="str">
        <f>E37</f>
        <v>A Individual</v>
      </c>
      <c r="H37" s="2">
        <f>IF(G37=0," ",1)</f>
        <v>1</v>
      </c>
    </row>
    <row r="38" spans="3:8">
      <c r="D38" s="305">
        <v>0.25</v>
      </c>
      <c r="E38" s="306" t="s">
        <v>882</v>
      </c>
      <c r="F38" s="307" t="s">
        <v>105</v>
      </c>
      <c r="G38" s="2" t="str">
        <f>E38</f>
        <v>B Individual</v>
      </c>
      <c r="H38" s="2">
        <f>IF(G38=0," ",H37+1)</f>
        <v>2</v>
      </c>
    </row>
    <row r="39" spans="3:8">
      <c r="D39" s="305">
        <v>0.25</v>
      </c>
      <c r="E39" s="306" t="s">
        <v>883</v>
      </c>
      <c r="F39" s="307"/>
      <c r="G39" s="2" t="str">
        <f>E39</f>
        <v>C Individual</v>
      </c>
      <c r="H39" s="2">
        <f>IF(G39=0," ",H38+1)</f>
        <v>3</v>
      </c>
    </row>
    <row r="40" spans="3:8">
      <c r="D40" s="305">
        <v>0.25</v>
      </c>
      <c r="E40" s="306" t="s">
        <v>884</v>
      </c>
      <c r="F40" s="307"/>
      <c r="G40" s="2" t="str">
        <f>E40</f>
        <v>D Individual</v>
      </c>
      <c r="H40" s="2">
        <f>IF(G40=0," ",H39+1)</f>
        <v>4</v>
      </c>
    </row>
    <row r="42" spans="3:8" hidden="1">
      <c r="G42" s="2" t="s">
        <v>304</v>
      </c>
    </row>
    <row r="43" spans="3:8" hidden="1">
      <c r="G43" s="2" t="s">
        <v>597</v>
      </c>
    </row>
    <row r="44" spans="3:8" hidden="1">
      <c r="G44" s="2" t="s">
        <v>305</v>
      </c>
    </row>
    <row r="45" spans="3:8">
      <c r="C45" s="2" t="s">
        <v>795</v>
      </c>
      <c r="E45" s="306"/>
    </row>
    <row r="46" spans="3:8">
      <c r="E46" s="306"/>
    </row>
    <row r="47" spans="3:8">
      <c r="E47" s="308"/>
      <c r="G47" s="53"/>
    </row>
    <row r="48" spans="3:8">
      <c r="E48" s="307"/>
    </row>
    <row r="50" spans="1:10">
      <c r="C50" s="2" t="s">
        <v>104</v>
      </c>
      <c r="E50" s="306"/>
    </row>
    <row r="51" spans="1:10">
      <c r="E51" s="306"/>
    </row>
    <row r="52" spans="1:10">
      <c r="E52" s="308"/>
    </row>
    <row r="53" spans="1:10">
      <c r="E53" s="307"/>
    </row>
    <row r="55" spans="1:10">
      <c r="C55" s="2" t="s">
        <v>716</v>
      </c>
      <c r="E55" s="307"/>
    </row>
    <row r="56" spans="1:10">
      <c r="E56" s="307"/>
    </row>
    <row r="57" spans="1:10">
      <c r="E57" s="307"/>
    </row>
    <row r="59" spans="1:10">
      <c r="E59" s="27"/>
    </row>
    <row r="60" spans="1:10" ht="18.75">
      <c r="A60" s="551" t="s">
        <v>495</v>
      </c>
      <c r="B60" s="551"/>
      <c r="C60" s="551"/>
      <c r="D60" s="551"/>
      <c r="E60" s="551"/>
      <c r="F60" s="551"/>
      <c r="G60" s="551"/>
      <c r="H60" s="551"/>
      <c r="I60" s="551"/>
      <c r="J60" s="551"/>
    </row>
    <row r="61" spans="1:10">
      <c r="E61" s="27"/>
    </row>
    <row r="62" spans="1:10" ht="16.5">
      <c r="C62" s="148" t="s">
        <v>109</v>
      </c>
    </row>
    <row r="65" spans="3:14">
      <c r="C65" s="19" t="s">
        <v>732</v>
      </c>
      <c r="F65" s="309" t="s">
        <v>351</v>
      </c>
      <c r="G65" s="309" t="s">
        <v>792</v>
      </c>
      <c r="H65" s="309" t="s">
        <v>791</v>
      </c>
      <c r="I65" s="309" t="s">
        <v>352</v>
      </c>
      <c r="J65" s="250"/>
    </row>
    <row r="66" spans="3:14">
      <c r="F66" s="310" t="s">
        <v>473</v>
      </c>
      <c r="G66" s="310" t="s">
        <v>474</v>
      </c>
      <c r="H66" s="310" t="s">
        <v>473</v>
      </c>
      <c r="I66" s="310" t="s">
        <v>729</v>
      </c>
      <c r="J66" s="250"/>
    </row>
    <row r="67" spans="3:14">
      <c r="C67" s="2" t="s">
        <v>54</v>
      </c>
      <c r="F67" s="311">
        <v>0.2</v>
      </c>
      <c r="G67" s="311">
        <v>0.2</v>
      </c>
      <c r="H67" s="311">
        <v>0.33339999999999997</v>
      </c>
      <c r="I67" s="311">
        <v>0.2</v>
      </c>
      <c r="J67" s="251"/>
    </row>
    <row r="68" spans="3:14">
      <c r="F68" s="312" t="s">
        <v>733</v>
      </c>
      <c r="G68" s="312" t="s">
        <v>733</v>
      </c>
      <c r="H68" s="312" t="s">
        <v>733</v>
      </c>
      <c r="I68" s="312" t="s">
        <v>733</v>
      </c>
      <c r="J68" s="5"/>
    </row>
    <row r="71" spans="3:14">
      <c r="C71" s="19" t="s">
        <v>734</v>
      </c>
      <c r="F71" s="20" t="str">
        <f t="shared" ref="F71:I72" si="0">F65</f>
        <v>Plant and</v>
      </c>
      <c r="G71" s="20" t="str">
        <f t="shared" si="0"/>
        <v>Motor</v>
      </c>
      <c r="H71" s="20" t="str">
        <f t="shared" si="0"/>
        <v>Electronic</v>
      </c>
      <c r="I71" s="20" t="str">
        <f t="shared" si="0"/>
        <v>Furniture and</v>
      </c>
      <c r="J71" s="20"/>
      <c r="L71" s="8"/>
      <c r="M71" s="8"/>
    </row>
    <row r="72" spans="3:14">
      <c r="F72" s="23" t="str">
        <f t="shared" si="0"/>
        <v>equipment</v>
      </c>
      <c r="G72" s="23" t="str">
        <f t="shared" si="0"/>
        <v>vehicles</v>
      </c>
      <c r="H72" s="23" t="str">
        <f t="shared" si="0"/>
        <v>equipment</v>
      </c>
      <c r="I72" s="23" t="str">
        <f t="shared" si="0"/>
        <v>fittings</v>
      </c>
      <c r="J72" s="23" t="s">
        <v>353</v>
      </c>
      <c r="L72" s="8"/>
      <c r="M72" s="8"/>
    </row>
    <row r="73" spans="3:14">
      <c r="C73" s="2" t="s">
        <v>182</v>
      </c>
      <c r="E73" s="10">
        <f>G19</f>
        <v>45716</v>
      </c>
      <c r="F73" s="263">
        <f>F76-F77</f>
        <v>0</v>
      </c>
      <c r="G73" s="264">
        <f>G76-G77</f>
        <v>0</v>
      </c>
      <c r="H73" s="263">
        <f>H76-H77</f>
        <v>0</v>
      </c>
      <c r="I73" s="263">
        <f>I76-I77</f>
        <v>0</v>
      </c>
      <c r="J73" s="263">
        <f>J76-J77</f>
        <v>0</v>
      </c>
      <c r="L73" s="8"/>
      <c r="M73" s="8"/>
      <c r="N73" s="4"/>
    </row>
    <row r="74" spans="3:14" ht="3.6" customHeight="1">
      <c r="E74" s="10"/>
      <c r="F74" s="263"/>
      <c r="G74" s="264"/>
      <c r="H74" s="263"/>
      <c r="I74" s="263"/>
      <c r="J74" s="263"/>
      <c r="L74" s="8"/>
      <c r="M74" s="8"/>
      <c r="N74" s="4"/>
    </row>
    <row r="75" spans="3:14" ht="4.1500000000000004" customHeight="1">
      <c r="E75" s="10"/>
      <c r="F75" s="265"/>
      <c r="G75" s="266"/>
      <c r="H75" s="267"/>
      <c r="I75" s="267"/>
      <c r="J75" s="268"/>
      <c r="L75" s="8"/>
      <c r="M75" s="8"/>
      <c r="N75" s="4"/>
    </row>
    <row r="76" spans="3:14">
      <c r="C76" s="2" t="s">
        <v>354</v>
      </c>
      <c r="E76" s="8"/>
      <c r="F76" s="313"/>
      <c r="G76" s="314"/>
      <c r="H76" s="315"/>
      <c r="I76" s="315"/>
      <c r="J76" s="269">
        <f>SUM(F76:I76)</f>
        <v>0</v>
      </c>
      <c r="L76" s="8"/>
      <c r="M76" s="8"/>
      <c r="N76" s="4"/>
    </row>
    <row r="77" spans="3:14">
      <c r="C77" s="2" t="s">
        <v>735</v>
      </c>
      <c r="E77" s="8"/>
      <c r="F77" s="313"/>
      <c r="G77" s="314"/>
      <c r="H77" s="315"/>
      <c r="I77" s="315"/>
      <c r="J77" s="269">
        <f>SUM(F77:I77)</f>
        <v>0</v>
      </c>
      <c r="L77" s="8"/>
      <c r="M77" s="8"/>
      <c r="N77" s="4"/>
    </row>
    <row r="78" spans="3:14" ht="3.6" customHeight="1">
      <c r="C78" s="1"/>
      <c r="E78" s="8"/>
      <c r="F78" s="270"/>
      <c r="G78" s="271"/>
      <c r="H78" s="271"/>
      <c r="I78" s="271"/>
      <c r="J78" s="272"/>
      <c r="L78" s="8"/>
      <c r="M78" s="8"/>
      <c r="N78" s="4"/>
    </row>
    <row r="79" spans="3:14">
      <c r="E79" s="8"/>
      <c r="F79" s="263"/>
      <c r="G79" s="263"/>
      <c r="H79" s="263"/>
      <c r="I79" s="263"/>
      <c r="J79" s="263"/>
      <c r="L79" s="8"/>
      <c r="M79" s="8"/>
      <c r="N79" s="4"/>
    </row>
    <row r="80" spans="3:14">
      <c r="C80" s="2" t="s">
        <v>182</v>
      </c>
      <c r="E80" s="10">
        <f>G18</f>
        <v>46081</v>
      </c>
      <c r="F80" s="263">
        <f>F83-F84</f>
        <v>0</v>
      </c>
      <c r="G80" s="263">
        <f>G83-G84</f>
        <v>0</v>
      </c>
      <c r="H80" s="263">
        <f>H83-H84</f>
        <v>0</v>
      </c>
      <c r="I80" s="263">
        <f>I83-I84</f>
        <v>0</v>
      </c>
      <c r="J80" s="263">
        <f>J83-J84</f>
        <v>0</v>
      </c>
      <c r="L80" s="8"/>
      <c r="M80" s="8"/>
      <c r="N80" s="4"/>
    </row>
    <row r="81" spans="3:14" ht="3.6" customHeight="1">
      <c r="E81" s="10"/>
      <c r="F81" s="263"/>
      <c r="G81" s="263"/>
      <c r="H81" s="263"/>
      <c r="I81" s="263"/>
      <c r="J81" s="263"/>
      <c r="L81" s="8"/>
      <c r="M81" s="8"/>
      <c r="N81" s="4"/>
    </row>
    <row r="82" spans="3:14" ht="3.6" customHeight="1">
      <c r="E82" s="10"/>
      <c r="F82" s="265"/>
      <c r="G82" s="267"/>
      <c r="H82" s="267"/>
      <c r="I82" s="267"/>
      <c r="J82" s="268"/>
      <c r="L82" s="8"/>
      <c r="M82" s="8"/>
      <c r="N82" s="4"/>
    </row>
    <row r="83" spans="3:14">
      <c r="C83" s="2" t="s">
        <v>354</v>
      </c>
      <c r="E83" s="8"/>
      <c r="F83" s="313"/>
      <c r="G83" s="314"/>
      <c r="H83" s="315"/>
      <c r="I83" s="315"/>
      <c r="J83" s="269">
        <f>SUM(F83:I83)</f>
        <v>0</v>
      </c>
      <c r="L83" s="8"/>
      <c r="M83" s="8"/>
      <c r="N83" s="4"/>
    </row>
    <row r="84" spans="3:14">
      <c r="C84" s="2" t="s">
        <v>735</v>
      </c>
      <c r="E84" s="8"/>
      <c r="F84" s="313"/>
      <c r="G84" s="314"/>
      <c r="H84" s="315"/>
      <c r="I84" s="315"/>
      <c r="J84" s="269">
        <f>SUM(F84:I84)</f>
        <v>0</v>
      </c>
      <c r="L84" s="8"/>
      <c r="M84" s="8"/>
      <c r="N84" s="4"/>
    </row>
    <row r="85" spans="3:14" ht="3.6" customHeight="1">
      <c r="E85" s="8"/>
      <c r="F85" s="270"/>
      <c r="G85" s="271"/>
      <c r="H85" s="271"/>
      <c r="I85" s="271"/>
      <c r="J85" s="272"/>
      <c r="L85" s="8"/>
      <c r="M85" s="8"/>
      <c r="N85" s="4"/>
    </row>
    <row r="88" spans="3:14">
      <c r="C88" s="19" t="s">
        <v>736</v>
      </c>
    </row>
    <row r="90" spans="3:14">
      <c r="C90" s="2">
        <f>TrialBalance!C264</f>
        <v>0</v>
      </c>
      <c r="E90" s="104">
        <f>TrialBalance!L264</f>
        <v>0</v>
      </c>
      <c r="G90" s="316" t="s">
        <v>346</v>
      </c>
      <c r="H90" s="153"/>
      <c r="I90" s="153"/>
      <c r="J90" s="153"/>
    </row>
    <row r="91" spans="3:14">
      <c r="E91" s="104"/>
      <c r="G91" s="316" t="s">
        <v>347</v>
      </c>
      <c r="H91" s="153"/>
      <c r="I91" s="153"/>
      <c r="J91" s="153"/>
    </row>
    <row r="92" spans="3:14">
      <c r="E92" s="104"/>
    </row>
    <row r="93" spans="3:14">
      <c r="C93" s="2">
        <f>TrialBalance!C265</f>
        <v>0</v>
      </c>
      <c r="E93" s="104">
        <f>TrialBalance!L265</f>
        <v>0</v>
      </c>
      <c r="G93" s="316" t="s">
        <v>346</v>
      </c>
      <c r="H93" s="153"/>
      <c r="I93" s="153"/>
      <c r="J93" s="153"/>
    </row>
    <row r="94" spans="3:14">
      <c r="E94" s="104"/>
      <c r="G94" s="316" t="s">
        <v>347</v>
      </c>
      <c r="H94" s="153"/>
      <c r="I94" s="153"/>
      <c r="J94" s="153"/>
    </row>
    <row r="95" spans="3:14">
      <c r="E95" s="104"/>
    </row>
    <row r="96" spans="3:14">
      <c r="C96" s="2">
        <f>TrialBalance!C266</f>
        <v>0</v>
      </c>
      <c r="E96" s="104">
        <f>TrialBalance!L266</f>
        <v>0</v>
      </c>
      <c r="G96" s="316" t="s">
        <v>346</v>
      </c>
      <c r="H96" s="153"/>
      <c r="I96" s="153"/>
      <c r="J96" s="153"/>
    </row>
    <row r="97" spans="3:11">
      <c r="E97" s="104"/>
      <c r="G97" s="316" t="s">
        <v>347</v>
      </c>
      <c r="H97" s="153"/>
      <c r="I97" s="153"/>
      <c r="J97" s="153"/>
    </row>
    <row r="98" spans="3:11">
      <c r="E98" s="104"/>
    </row>
    <row r="99" spans="3:11">
      <c r="C99" s="2">
        <f>TrialBalance!C267</f>
        <v>0</v>
      </c>
      <c r="E99" s="104">
        <f>TrialBalance!L267</f>
        <v>0</v>
      </c>
      <c r="G99" s="316" t="s">
        <v>346</v>
      </c>
      <c r="H99" s="153"/>
      <c r="I99" s="153"/>
      <c r="J99" s="153"/>
    </row>
    <row r="100" spans="3:11">
      <c r="E100" s="104"/>
      <c r="G100" s="316" t="s">
        <v>347</v>
      </c>
      <c r="H100" s="153"/>
      <c r="I100" s="153"/>
      <c r="J100" s="153"/>
    </row>
    <row r="102" spans="3:11">
      <c r="C102" s="19" t="s">
        <v>719</v>
      </c>
    </row>
    <row r="104" spans="3:11">
      <c r="C104" s="2" t="s">
        <v>737</v>
      </c>
      <c r="G104" s="298" t="s">
        <v>93</v>
      </c>
    </row>
    <row r="106" spans="3:11">
      <c r="F106" s="2" t="s">
        <v>94</v>
      </c>
      <c r="G106" s="316" t="s">
        <v>738</v>
      </c>
      <c r="H106" s="153"/>
      <c r="I106" s="153"/>
    </row>
    <row r="107" spans="3:11">
      <c r="G107" s="316"/>
      <c r="H107" s="153"/>
      <c r="I107" s="153"/>
    </row>
    <row r="109" spans="3:11">
      <c r="C109" s="19" t="s">
        <v>908</v>
      </c>
    </row>
    <row r="110" spans="3:11">
      <c r="C110" s="2" t="s">
        <v>909</v>
      </c>
      <c r="G110" s="550" t="s">
        <v>800</v>
      </c>
      <c r="H110" s="550"/>
      <c r="I110" s="550"/>
      <c r="J110" s="550"/>
    </row>
    <row r="111" spans="3:11">
      <c r="C111" s="2" t="s">
        <v>798</v>
      </c>
      <c r="G111" s="317">
        <v>0.25</v>
      </c>
      <c r="H111" s="317">
        <v>0.25</v>
      </c>
      <c r="I111" s="317">
        <v>0.25</v>
      </c>
      <c r="J111" s="317">
        <v>0.25</v>
      </c>
    </row>
    <row r="112" spans="3:11">
      <c r="C112" s="2" t="s">
        <v>797</v>
      </c>
      <c r="G112" s="5" t="s">
        <v>715</v>
      </c>
      <c r="H112" s="5" t="s">
        <v>714</v>
      </c>
      <c r="I112" s="5" t="s">
        <v>713</v>
      </c>
      <c r="J112" s="5" t="s">
        <v>712</v>
      </c>
      <c r="K112" s="5" t="s">
        <v>353</v>
      </c>
    </row>
    <row r="113" spans="3:11">
      <c r="D113" s="2" t="s">
        <v>799</v>
      </c>
      <c r="G113" s="318"/>
      <c r="H113" s="318"/>
      <c r="I113" s="318"/>
      <c r="J113" s="318"/>
      <c r="K113" s="261">
        <f>SUM(G113:J113)</f>
        <v>0</v>
      </c>
    </row>
    <row r="114" spans="3:11">
      <c r="J114" s="2" t="s">
        <v>794</v>
      </c>
      <c r="K114" s="104">
        <f>-TrialBalance!L155-TrialBalance!L157-TrialBalance!L159-TrialBalance!L161</f>
        <v>0</v>
      </c>
    </row>
    <row r="115" spans="3:11" ht="16.5" thickBot="1">
      <c r="J115" s="2" t="s">
        <v>306</v>
      </c>
      <c r="K115" s="262">
        <f>K113-K114</f>
        <v>0</v>
      </c>
    </row>
    <row r="116" spans="3:11" ht="16.5" thickTop="1">
      <c r="C116" s="19" t="s">
        <v>739</v>
      </c>
      <c r="E116" s="25" t="s">
        <v>95</v>
      </c>
    </row>
    <row r="118" spans="3:11">
      <c r="C118" s="2">
        <f>TrialBalance!C164</f>
        <v>0</v>
      </c>
      <c r="E118" s="104">
        <f>-TrialBalance!L164</f>
        <v>0</v>
      </c>
      <c r="F118" s="316" t="s">
        <v>989</v>
      </c>
      <c r="G118" s="153"/>
      <c r="H118" s="153"/>
      <c r="I118" s="153"/>
    </row>
    <row r="119" spans="3:11">
      <c r="E119" s="104"/>
      <c r="F119" s="316" t="s">
        <v>958</v>
      </c>
      <c r="G119" s="153"/>
      <c r="H119" s="153"/>
      <c r="I119" s="153"/>
    </row>
    <row r="120" spans="3:11">
      <c r="E120" s="104"/>
      <c r="F120" s="316" t="s">
        <v>960</v>
      </c>
      <c r="G120" s="153"/>
      <c r="H120" s="153"/>
      <c r="I120" s="153"/>
    </row>
    <row r="121" spans="3:11">
      <c r="E121" s="104"/>
      <c r="F121" s="316" t="s">
        <v>959</v>
      </c>
      <c r="G121" s="153"/>
      <c r="H121" s="153"/>
      <c r="I121" s="153"/>
    </row>
    <row r="122" spans="3:11">
      <c r="E122" s="104"/>
    </row>
    <row r="123" spans="3:11">
      <c r="C123" s="2">
        <f>TrialBalance!C165</f>
        <v>0</v>
      </c>
      <c r="E123" s="104">
        <f>-TrialBalance!L165</f>
        <v>0</v>
      </c>
      <c r="F123" s="316" t="s">
        <v>989</v>
      </c>
      <c r="G123" s="153"/>
      <c r="H123" s="153"/>
      <c r="I123" s="153"/>
    </row>
    <row r="124" spans="3:11">
      <c r="E124" s="104"/>
      <c r="F124" s="316" t="s">
        <v>958</v>
      </c>
      <c r="G124" s="153"/>
      <c r="H124" s="153"/>
      <c r="I124" s="153"/>
    </row>
    <row r="125" spans="3:11">
      <c r="E125" s="104"/>
      <c r="F125" s="316" t="s">
        <v>960</v>
      </c>
      <c r="G125" s="153"/>
      <c r="H125" s="153"/>
      <c r="I125" s="153"/>
    </row>
    <row r="126" spans="3:11">
      <c r="E126" s="104"/>
      <c r="F126" s="316" t="s">
        <v>959</v>
      </c>
      <c r="G126" s="153"/>
      <c r="H126" s="153"/>
      <c r="I126" s="153"/>
    </row>
    <row r="127" spans="3:11">
      <c r="E127" s="104"/>
    </row>
    <row r="128" spans="3:11">
      <c r="C128" s="2">
        <f>TrialBalance!C166</f>
        <v>0</v>
      </c>
      <c r="E128" s="104">
        <f>-TrialBalance!L166</f>
        <v>0</v>
      </c>
      <c r="F128" s="316" t="s">
        <v>989</v>
      </c>
      <c r="G128" s="153"/>
      <c r="H128" s="153"/>
      <c r="I128" s="153"/>
    </row>
    <row r="129" spans="3:9">
      <c r="E129" s="104"/>
      <c r="F129" s="316" t="s">
        <v>958</v>
      </c>
      <c r="G129" s="153"/>
      <c r="H129" s="153"/>
      <c r="I129" s="153"/>
    </row>
    <row r="130" spans="3:9">
      <c r="E130" s="104"/>
      <c r="F130" s="316" t="s">
        <v>960</v>
      </c>
      <c r="G130" s="153"/>
      <c r="H130" s="153"/>
      <c r="I130" s="153"/>
    </row>
    <row r="131" spans="3:9">
      <c r="E131" s="104"/>
      <c r="F131" s="316" t="s">
        <v>959</v>
      </c>
      <c r="G131" s="153"/>
      <c r="H131" s="153"/>
      <c r="I131" s="153"/>
    </row>
    <row r="132" spans="3:9">
      <c r="E132" s="104"/>
    </row>
    <row r="133" spans="3:9">
      <c r="C133" s="2">
        <f>TrialBalance!C167</f>
        <v>0</v>
      </c>
      <c r="E133" s="104">
        <f>-TrialBalance!L167</f>
        <v>0</v>
      </c>
      <c r="F133" s="316" t="s">
        <v>989</v>
      </c>
      <c r="G133" s="153"/>
      <c r="H133" s="153"/>
      <c r="I133" s="153"/>
    </row>
    <row r="134" spans="3:9">
      <c r="E134" s="104"/>
      <c r="F134" s="316" t="s">
        <v>958</v>
      </c>
      <c r="G134" s="153"/>
      <c r="H134" s="153"/>
      <c r="I134" s="153"/>
    </row>
    <row r="135" spans="3:9">
      <c r="E135" s="104"/>
      <c r="F135" s="316" t="s">
        <v>960</v>
      </c>
      <c r="G135" s="153"/>
      <c r="H135" s="153"/>
      <c r="I135" s="153"/>
    </row>
    <row r="136" spans="3:9">
      <c r="E136" s="104"/>
      <c r="F136" s="316" t="s">
        <v>959</v>
      </c>
      <c r="G136" s="153"/>
      <c r="H136" s="153"/>
      <c r="I136" s="153"/>
    </row>
    <row r="137" spans="3:9">
      <c r="E137" s="104"/>
    </row>
    <row r="138" spans="3:9">
      <c r="C138" s="2">
        <f>TrialBalance!C168</f>
        <v>0</v>
      </c>
      <c r="E138" s="104">
        <f>-TrialBalance!L168</f>
        <v>0</v>
      </c>
      <c r="F138" s="316" t="s">
        <v>989</v>
      </c>
      <c r="G138" s="153"/>
      <c r="H138" s="153"/>
      <c r="I138" s="153"/>
    </row>
    <row r="139" spans="3:9">
      <c r="E139" s="104"/>
      <c r="F139" s="316" t="s">
        <v>958</v>
      </c>
      <c r="G139" s="153"/>
      <c r="H139" s="153"/>
      <c r="I139" s="153"/>
    </row>
    <row r="140" spans="3:9">
      <c r="E140" s="104"/>
      <c r="F140" s="316" t="s">
        <v>960</v>
      </c>
      <c r="G140" s="153"/>
      <c r="H140" s="153"/>
      <c r="I140" s="153"/>
    </row>
    <row r="141" spans="3:9">
      <c r="E141" s="104"/>
      <c r="F141" s="316" t="s">
        <v>959</v>
      </c>
      <c r="G141" s="153"/>
      <c r="H141" s="153"/>
      <c r="I141" s="153"/>
    </row>
    <row r="142" spans="3:9">
      <c r="E142" s="104"/>
    </row>
    <row r="143" spans="3:9">
      <c r="C143" s="2">
        <f>TrialBalance!C169</f>
        <v>0</v>
      </c>
      <c r="E143" s="104">
        <f>-TrialBalance!L169</f>
        <v>0</v>
      </c>
      <c r="F143" s="316" t="s">
        <v>989</v>
      </c>
      <c r="G143" s="153"/>
      <c r="H143" s="153"/>
      <c r="I143" s="153"/>
    </row>
    <row r="144" spans="3:9">
      <c r="E144" s="104"/>
      <c r="F144" s="316" t="s">
        <v>958</v>
      </c>
      <c r="G144" s="153"/>
      <c r="H144" s="153"/>
      <c r="I144" s="153"/>
    </row>
    <row r="145" spans="3:9">
      <c r="E145" s="104"/>
      <c r="F145" s="316" t="s">
        <v>960</v>
      </c>
      <c r="G145" s="153"/>
      <c r="H145" s="153"/>
      <c r="I145" s="153"/>
    </row>
    <row r="146" spans="3:9">
      <c r="E146" s="104"/>
      <c r="F146" s="316" t="s">
        <v>959</v>
      </c>
      <c r="G146" s="153"/>
      <c r="H146" s="153"/>
      <c r="I146" s="153"/>
    </row>
    <row r="147" spans="3:9">
      <c r="E147" s="104"/>
    </row>
    <row r="148" spans="3:9">
      <c r="C148" s="2">
        <f>TrialBalance!C170</f>
        <v>0</v>
      </c>
      <c r="E148" s="104">
        <f>-TrialBalance!L170</f>
        <v>0</v>
      </c>
      <c r="F148" s="316" t="s">
        <v>989</v>
      </c>
      <c r="G148" s="153"/>
      <c r="H148" s="153"/>
      <c r="I148" s="153"/>
    </row>
    <row r="149" spans="3:9">
      <c r="E149" s="104"/>
      <c r="F149" s="316" t="s">
        <v>958</v>
      </c>
      <c r="G149" s="153"/>
      <c r="H149" s="153"/>
      <c r="I149" s="153"/>
    </row>
    <row r="150" spans="3:9">
      <c r="E150" s="104"/>
      <c r="F150" s="316" t="s">
        <v>960</v>
      </c>
      <c r="G150" s="153"/>
      <c r="H150" s="153"/>
      <c r="I150" s="153"/>
    </row>
    <row r="151" spans="3:9">
      <c r="E151" s="104"/>
      <c r="F151" s="316" t="s">
        <v>959</v>
      </c>
      <c r="G151" s="153"/>
      <c r="H151" s="153"/>
      <c r="I151" s="153"/>
    </row>
    <row r="152" spans="3:9">
      <c r="E152" s="104"/>
    </row>
    <row r="153" spans="3:9">
      <c r="C153" s="2">
        <f>TrialBalance!C171</f>
        <v>0</v>
      </c>
      <c r="E153" s="104">
        <f>-TrialBalance!L171</f>
        <v>0</v>
      </c>
      <c r="F153" s="316" t="s">
        <v>989</v>
      </c>
      <c r="G153" s="153"/>
      <c r="H153" s="153"/>
      <c r="I153" s="153"/>
    </row>
    <row r="154" spans="3:9">
      <c r="E154" s="104"/>
      <c r="F154" s="316" t="s">
        <v>958</v>
      </c>
      <c r="G154" s="153"/>
      <c r="H154" s="153"/>
      <c r="I154" s="153"/>
    </row>
    <row r="155" spans="3:9">
      <c r="E155" s="104"/>
      <c r="F155" s="316" t="s">
        <v>960</v>
      </c>
      <c r="G155" s="153"/>
      <c r="H155" s="153"/>
      <c r="I155" s="153"/>
    </row>
    <row r="156" spans="3:9">
      <c r="E156" s="104"/>
      <c r="F156" s="316" t="s">
        <v>959</v>
      </c>
      <c r="G156" s="153"/>
      <c r="H156" s="153"/>
      <c r="I156" s="153"/>
    </row>
    <row r="157" spans="3:9">
      <c r="E157" s="104"/>
    </row>
    <row r="158" spans="3:9">
      <c r="C158" s="2">
        <f>TrialBalance!C172</f>
        <v>0</v>
      </c>
      <c r="E158" s="104">
        <f>-TrialBalance!L172</f>
        <v>0</v>
      </c>
      <c r="F158" s="316" t="s">
        <v>989</v>
      </c>
      <c r="G158" s="153"/>
      <c r="H158" s="153"/>
      <c r="I158" s="153"/>
    </row>
    <row r="159" spans="3:9">
      <c r="E159" s="104"/>
      <c r="F159" s="316" t="s">
        <v>958</v>
      </c>
      <c r="G159" s="153"/>
      <c r="H159" s="153"/>
      <c r="I159" s="153"/>
    </row>
    <row r="160" spans="3:9">
      <c r="E160" s="104"/>
      <c r="F160" s="316" t="s">
        <v>960</v>
      </c>
      <c r="G160" s="153"/>
      <c r="H160" s="153"/>
      <c r="I160" s="153"/>
    </row>
    <row r="161" spans="3:9">
      <c r="E161" s="104"/>
      <c r="F161" s="316" t="s">
        <v>959</v>
      </c>
      <c r="G161" s="153"/>
      <c r="H161" s="153"/>
      <c r="I161" s="153"/>
    </row>
    <row r="162" spans="3:9">
      <c r="E162" s="104"/>
    </row>
    <row r="163" spans="3:9">
      <c r="C163" s="2">
        <f>TrialBalance!C173</f>
        <v>0</v>
      </c>
      <c r="E163" s="104">
        <f>-TrialBalance!L173</f>
        <v>0</v>
      </c>
      <c r="F163" s="316" t="s">
        <v>989</v>
      </c>
      <c r="G163" s="153"/>
      <c r="H163" s="153"/>
      <c r="I163" s="153"/>
    </row>
    <row r="164" spans="3:9">
      <c r="C164"/>
      <c r="D164"/>
      <c r="E164" s="219"/>
      <c r="F164" s="316" t="s">
        <v>958</v>
      </c>
      <c r="G164" s="153"/>
      <c r="H164" s="153"/>
      <c r="I164" s="153"/>
    </row>
    <row r="165" spans="3:9">
      <c r="C165"/>
      <c r="D165"/>
      <c r="E165" s="219"/>
      <c r="F165" s="316" t="s">
        <v>960</v>
      </c>
      <c r="G165" s="153"/>
      <c r="H165" s="153"/>
      <c r="I165" s="153"/>
    </row>
    <row r="166" spans="3:9">
      <c r="E166" s="104"/>
      <c r="F166" s="316" t="s">
        <v>959</v>
      </c>
      <c r="G166" s="153"/>
      <c r="H166" s="153"/>
      <c r="I166" s="153"/>
    </row>
    <row r="167" spans="3:9">
      <c r="E167" s="104"/>
    </row>
    <row r="168" spans="3:9">
      <c r="C168" s="2">
        <f>TrialBalance!C174</f>
        <v>0</v>
      </c>
      <c r="E168" s="104">
        <f>-TrialBalance!L174</f>
        <v>0</v>
      </c>
      <c r="F168" s="316" t="s">
        <v>989</v>
      </c>
      <c r="G168" s="153"/>
      <c r="H168" s="153"/>
      <c r="I168" s="153"/>
    </row>
    <row r="169" spans="3:9">
      <c r="C169"/>
      <c r="D169"/>
      <c r="E169" s="219"/>
      <c r="F169" s="316" t="s">
        <v>958</v>
      </c>
      <c r="G169" s="153"/>
      <c r="H169" s="153"/>
      <c r="I169" s="153"/>
    </row>
    <row r="170" spans="3:9">
      <c r="E170" s="104"/>
      <c r="F170" s="316" t="s">
        <v>960</v>
      </c>
      <c r="G170" s="153"/>
      <c r="H170" s="153"/>
      <c r="I170" s="153"/>
    </row>
    <row r="171" spans="3:9">
      <c r="E171" s="104"/>
      <c r="F171" s="316" t="s">
        <v>959</v>
      </c>
      <c r="G171" s="153"/>
      <c r="H171" s="153"/>
      <c r="I171" s="153"/>
    </row>
    <row r="172" spans="3:9">
      <c r="E172" s="104"/>
    </row>
    <row r="173" spans="3:9">
      <c r="C173" s="2">
        <f>TrialBalance!C175</f>
        <v>0</v>
      </c>
      <c r="E173" s="104">
        <f>-TrialBalance!L175</f>
        <v>0</v>
      </c>
      <c r="F173" s="316" t="s">
        <v>989</v>
      </c>
      <c r="G173" s="153"/>
      <c r="H173" s="153"/>
      <c r="I173" s="153"/>
    </row>
    <row r="174" spans="3:9">
      <c r="E174" s="104"/>
      <c r="F174" s="316" t="s">
        <v>958</v>
      </c>
      <c r="G174" s="153"/>
      <c r="H174" s="153"/>
      <c r="I174" s="153"/>
    </row>
    <row r="175" spans="3:9">
      <c r="E175" s="104"/>
      <c r="F175" s="316" t="s">
        <v>960</v>
      </c>
      <c r="G175" s="153"/>
      <c r="H175" s="153"/>
      <c r="I175" s="153"/>
    </row>
    <row r="176" spans="3:9">
      <c r="E176" s="104"/>
      <c r="F176" s="316" t="s">
        <v>959</v>
      </c>
      <c r="G176" s="153"/>
      <c r="H176" s="153"/>
      <c r="I176" s="153"/>
    </row>
    <row r="177" spans="3:9">
      <c r="E177" s="104"/>
    </row>
    <row r="178" spans="3:9">
      <c r="C178" s="2">
        <f>TrialBalance!C176</f>
        <v>0</v>
      </c>
      <c r="E178" s="104">
        <f>-TrialBalance!L176</f>
        <v>0</v>
      </c>
      <c r="F178" s="316" t="s">
        <v>989</v>
      </c>
      <c r="G178" s="153"/>
      <c r="H178" s="153"/>
      <c r="I178" s="153"/>
    </row>
    <row r="179" spans="3:9">
      <c r="E179" s="104"/>
      <c r="F179" s="316" t="s">
        <v>958</v>
      </c>
      <c r="G179" s="153"/>
      <c r="H179" s="153"/>
      <c r="I179" s="153"/>
    </row>
    <row r="180" spans="3:9">
      <c r="E180" s="104"/>
      <c r="F180" s="316" t="s">
        <v>960</v>
      </c>
      <c r="G180" s="153"/>
      <c r="H180" s="153"/>
      <c r="I180" s="153"/>
    </row>
    <row r="181" spans="3:9">
      <c r="E181" s="104"/>
      <c r="F181" s="316" t="s">
        <v>959</v>
      </c>
      <c r="G181" s="153"/>
      <c r="H181" s="153"/>
      <c r="I181" s="153"/>
    </row>
    <row r="182" spans="3:9">
      <c r="E182" s="104"/>
    </row>
    <row r="183" spans="3:9">
      <c r="C183" s="2">
        <f>TrialBalance!C177</f>
        <v>0</v>
      </c>
      <c r="E183" s="104">
        <f>-TrialBalance!L177</f>
        <v>0</v>
      </c>
      <c r="F183" s="316" t="s">
        <v>989</v>
      </c>
      <c r="G183" s="153"/>
      <c r="H183" s="153"/>
      <c r="I183" s="153"/>
    </row>
    <row r="184" spans="3:9">
      <c r="E184" s="104"/>
      <c r="F184" s="316" t="s">
        <v>958</v>
      </c>
      <c r="G184" s="153"/>
      <c r="H184" s="153"/>
      <c r="I184" s="153"/>
    </row>
    <row r="185" spans="3:9">
      <c r="E185" s="104"/>
      <c r="F185" s="316" t="s">
        <v>960</v>
      </c>
      <c r="G185" s="153"/>
      <c r="H185" s="153"/>
      <c r="I185" s="153"/>
    </row>
    <row r="186" spans="3:9">
      <c r="E186" s="104"/>
      <c r="F186" s="316" t="s">
        <v>959</v>
      </c>
      <c r="G186" s="153"/>
      <c r="H186" s="153"/>
      <c r="I186" s="153"/>
    </row>
    <row r="187" spans="3:9">
      <c r="E187" s="104"/>
    </row>
    <row r="188" spans="3:9">
      <c r="C188" s="2">
        <f>TrialBalance!C178</f>
        <v>0</v>
      </c>
      <c r="E188" s="104">
        <f>-TrialBalance!L178</f>
        <v>0</v>
      </c>
      <c r="F188" s="316" t="s">
        <v>989</v>
      </c>
      <c r="G188" s="153"/>
      <c r="H188" s="153"/>
      <c r="I188" s="153"/>
    </row>
    <row r="189" spans="3:9">
      <c r="E189" s="104"/>
      <c r="F189" s="316" t="s">
        <v>958</v>
      </c>
      <c r="G189" s="153"/>
      <c r="H189" s="153"/>
      <c r="I189" s="153"/>
    </row>
    <row r="190" spans="3:9">
      <c r="E190" s="104"/>
      <c r="F190" s="316" t="s">
        <v>960</v>
      </c>
      <c r="G190" s="153"/>
      <c r="H190" s="153"/>
      <c r="I190" s="153"/>
    </row>
    <row r="191" spans="3:9">
      <c r="E191" s="104"/>
      <c r="F191" s="316" t="s">
        <v>959</v>
      </c>
      <c r="G191" s="153"/>
      <c r="H191" s="153"/>
      <c r="I191" s="153"/>
    </row>
    <row r="194" spans="3:13" ht="16.5">
      <c r="C194" s="148" t="s">
        <v>100</v>
      </c>
    </row>
    <row r="196" spans="3:13">
      <c r="C196" s="2" t="s">
        <v>238</v>
      </c>
      <c r="F196" s="298" t="s">
        <v>92</v>
      </c>
    </row>
    <row r="198" spans="3:13" ht="19.5">
      <c r="C198" s="149" t="s">
        <v>796</v>
      </c>
    </row>
    <row r="200" spans="3:13">
      <c r="C200" s="19"/>
      <c r="F200" s="26" t="s">
        <v>42</v>
      </c>
      <c r="G200" s="26"/>
    </row>
    <row r="201" spans="3:13">
      <c r="F201" s="26">
        <f>E25</f>
        <v>2025</v>
      </c>
      <c r="G201" s="26"/>
    </row>
    <row r="203" spans="3:13">
      <c r="C203" s="2" t="s">
        <v>740</v>
      </c>
      <c r="F203" s="319"/>
    </row>
    <row r="204" spans="3:13">
      <c r="C204" s="2" t="s">
        <v>741</v>
      </c>
      <c r="F204" s="319"/>
    </row>
    <row r="205" spans="3:13">
      <c r="C205" s="2" t="s">
        <v>742</v>
      </c>
      <c r="F205" s="319"/>
    </row>
    <row r="208" spans="3:13">
      <c r="C208" s="3" t="s">
        <v>208</v>
      </c>
      <c r="F208" s="273">
        <f>F227-F228</f>
        <v>0</v>
      </c>
      <c r="H208" s="17"/>
      <c r="K208" s="6"/>
      <c r="L208" s="6"/>
      <c r="M208" s="8">
        <f>SUM(T211:T231)</f>
        <v>0</v>
      </c>
    </row>
    <row r="209" spans="3:13" ht="4.5" customHeight="1">
      <c r="C209" s="3"/>
      <c r="F209" s="274"/>
      <c r="H209" s="11"/>
      <c r="K209" s="6"/>
      <c r="L209" s="6"/>
      <c r="M209" s="8"/>
    </row>
    <row r="210" spans="3:13" ht="4.5" customHeight="1">
      <c r="C210" s="3"/>
      <c r="F210" s="275"/>
      <c r="H210" s="98"/>
      <c r="I210"/>
      <c r="J210"/>
      <c r="K210" s="6"/>
      <c r="L210" s="6"/>
      <c r="M210" s="8"/>
    </row>
    <row r="211" spans="3:13">
      <c r="C211" s="2" t="s">
        <v>690</v>
      </c>
      <c r="F211" s="276">
        <f>H211</f>
        <v>0</v>
      </c>
      <c r="H211" s="320"/>
    </row>
    <row r="212" spans="3:13">
      <c r="C212" s="2" t="s">
        <v>209</v>
      </c>
      <c r="F212" s="276">
        <f>H212</f>
        <v>0</v>
      </c>
      <c r="H212" s="320"/>
    </row>
    <row r="213" spans="3:13" ht="3.6" customHeight="1">
      <c r="F213" s="277"/>
      <c r="H213" s="320"/>
    </row>
    <row r="214" spans="3:13" ht="3.6" customHeight="1">
      <c r="F214" s="276"/>
      <c r="H214" s="320"/>
    </row>
    <row r="215" spans="3:13">
      <c r="C215" s="2" t="s">
        <v>210</v>
      </c>
      <c r="F215" s="276">
        <f>F211-F212</f>
        <v>0</v>
      </c>
      <c r="H215" s="320"/>
    </row>
    <row r="216" spans="3:13">
      <c r="C216" s="2" t="s">
        <v>211</v>
      </c>
      <c r="F216" s="276">
        <f>SUM(F219:F224)</f>
        <v>0</v>
      </c>
      <c r="H216" s="320"/>
    </row>
    <row r="217" spans="3:13" ht="3.6" customHeight="1">
      <c r="F217" s="276"/>
      <c r="H217" s="320"/>
    </row>
    <row r="218" spans="3:13" ht="3.6" customHeight="1">
      <c r="F218" s="278"/>
      <c r="H218" s="320"/>
    </row>
    <row r="219" spans="3:13">
      <c r="C219" s="2" t="s">
        <v>212</v>
      </c>
      <c r="F219" s="276">
        <f>H219</f>
        <v>0</v>
      </c>
      <c r="H219" s="320"/>
    </row>
    <row r="220" spans="3:13">
      <c r="C220" s="2" t="s">
        <v>213</v>
      </c>
      <c r="F220" s="276">
        <f>H220</f>
        <v>0</v>
      </c>
      <c r="H220" s="320"/>
    </row>
    <row r="221" spans="3:13">
      <c r="C221" s="2" t="s">
        <v>469</v>
      </c>
      <c r="F221" s="276">
        <f>H221</f>
        <v>0</v>
      </c>
      <c r="H221" s="320"/>
    </row>
    <row r="222" spans="3:13">
      <c r="C222" s="2" t="s">
        <v>470</v>
      </c>
      <c r="F222" s="276">
        <f>H222</f>
        <v>0</v>
      </c>
      <c r="H222" s="320"/>
    </row>
    <row r="223" spans="3:13">
      <c r="C223" s="2" t="s">
        <v>471</v>
      </c>
      <c r="F223" s="276">
        <f>H223</f>
        <v>0</v>
      </c>
      <c r="H223" s="320"/>
    </row>
    <row r="224" spans="3:13" ht="3.6" customHeight="1">
      <c r="F224" s="277"/>
      <c r="H224" s="320"/>
    </row>
    <row r="225" spans="3:10" ht="3.6" customHeight="1">
      <c r="F225" s="279"/>
      <c r="H225" s="320"/>
    </row>
    <row r="226" spans="3:10" ht="3.6" customHeight="1">
      <c r="F226" s="276"/>
      <c r="H226" s="320"/>
      <c r="I226"/>
      <c r="J226"/>
    </row>
    <row r="227" spans="3:10">
      <c r="F227" s="276">
        <f>SUM(F215:F216)</f>
        <v>0</v>
      </c>
      <c r="H227" s="320"/>
    </row>
    <row r="228" spans="3:10">
      <c r="C228" s="2" t="s">
        <v>214</v>
      </c>
      <c r="F228" s="276">
        <f>SUM(F231:F231)</f>
        <v>0</v>
      </c>
      <c r="H228" s="320"/>
    </row>
    <row r="229" spans="3:10" ht="3.6" customHeight="1">
      <c r="F229" s="276"/>
      <c r="H229" s="320"/>
    </row>
    <row r="230" spans="3:10" ht="3.6" customHeight="1">
      <c r="F230" s="278"/>
      <c r="H230" s="320"/>
    </row>
    <row r="231" spans="3:10">
      <c r="C231" s="2" t="s">
        <v>472</v>
      </c>
      <c r="F231" s="276">
        <f>H231</f>
        <v>0</v>
      </c>
      <c r="H231" s="320"/>
    </row>
    <row r="232" spans="3:10" ht="3.6" customHeight="1">
      <c r="F232" s="277"/>
      <c r="H232" s="320"/>
    </row>
    <row r="233" spans="3:10" ht="3.6" customHeight="1">
      <c r="F233" s="277"/>
      <c r="H233" s="320"/>
    </row>
    <row r="234" spans="3:10" ht="3.6" customHeight="1">
      <c r="F234" s="280"/>
      <c r="H234" s="320"/>
      <c r="I234"/>
      <c r="J234"/>
    </row>
    <row r="235" spans="3:10">
      <c r="F235" s="280"/>
      <c r="H235" s="320"/>
    </row>
    <row r="236" spans="3:10">
      <c r="C236" s="3" t="s">
        <v>215</v>
      </c>
      <c r="F236" s="281">
        <f>SUM(F239:F243)</f>
        <v>0</v>
      </c>
      <c r="H236" s="320"/>
    </row>
    <row r="237" spans="3:10" ht="6.75" customHeight="1">
      <c r="F237" s="280"/>
      <c r="H237" s="320"/>
      <c r="I237"/>
      <c r="J237"/>
    </row>
    <row r="238" spans="3:10" ht="6.75" customHeight="1">
      <c r="F238" s="278"/>
      <c r="H238" s="320"/>
      <c r="I238"/>
      <c r="J238"/>
    </row>
    <row r="239" spans="3:10">
      <c r="C239" s="2" t="s">
        <v>728</v>
      </c>
      <c r="F239" s="276">
        <f>H239</f>
        <v>0</v>
      </c>
      <c r="G239" s="17"/>
      <c r="H239" s="320"/>
    </row>
    <row r="240" spans="3:10">
      <c r="C240" s="2" t="s">
        <v>956</v>
      </c>
      <c r="F240" s="276">
        <f>H240</f>
        <v>0</v>
      </c>
      <c r="H240" s="320"/>
    </row>
    <row r="241" spans="3:10">
      <c r="C241" s="2" t="s">
        <v>743</v>
      </c>
      <c r="F241" s="276">
        <f>H241</f>
        <v>0</v>
      </c>
      <c r="H241" s="320"/>
    </row>
    <row r="242" spans="3:10">
      <c r="C242" s="2" t="s">
        <v>744</v>
      </c>
      <c r="F242" s="276">
        <f>H242</f>
        <v>0</v>
      </c>
      <c r="H242" s="320"/>
    </row>
    <row r="243" spans="3:10" ht="15.75" customHeight="1">
      <c r="C243" s="2" t="s">
        <v>687</v>
      </c>
      <c r="F243" s="276">
        <f>H243</f>
        <v>0</v>
      </c>
      <c r="H243" s="320"/>
    </row>
    <row r="244" spans="3:10" ht="3.75" customHeight="1">
      <c r="F244" s="277"/>
      <c r="H244" s="320"/>
    </row>
    <row r="245" spans="3:10" ht="3.75" customHeight="1">
      <c r="F245" s="280"/>
      <c r="H245" s="320"/>
      <c r="I245"/>
      <c r="J245"/>
    </row>
    <row r="246" spans="3:10">
      <c r="F246" s="280"/>
      <c r="H246" s="320"/>
    </row>
    <row r="247" spans="3:10">
      <c r="C247" s="3" t="s">
        <v>116</v>
      </c>
      <c r="F247" s="281">
        <f>SUM(F249:F253)</f>
        <v>0</v>
      </c>
      <c r="H247" s="320"/>
    </row>
    <row r="248" spans="3:10" ht="3.75" customHeight="1">
      <c r="F248" s="280"/>
      <c r="H248" s="320"/>
    </row>
    <row r="249" spans="3:10" ht="4.5" customHeight="1">
      <c r="F249" s="278"/>
      <c r="H249" s="320"/>
    </row>
    <row r="250" spans="3:10">
      <c r="C250" s="2" t="s">
        <v>745</v>
      </c>
      <c r="F250" s="276">
        <f>H250</f>
        <v>0</v>
      </c>
      <c r="H250" s="320"/>
    </row>
    <row r="251" spans="3:10">
      <c r="C251" s="2" t="s">
        <v>746</v>
      </c>
      <c r="F251" s="276">
        <f>H251</f>
        <v>0</v>
      </c>
      <c r="H251" s="320"/>
    </row>
    <row r="252" spans="3:10">
      <c r="C252" s="2" t="s">
        <v>975</v>
      </c>
      <c r="F252" s="276">
        <f>H252</f>
        <v>0</v>
      </c>
      <c r="H252" s="320"/>
    </row>
    <row r="253" spans="3:10" ht="4.5" customHeight="1">
      <c r="F253" s="277"/>
      <c r="H253" s="320"/>
    </row>
    <row r="254" spans="3:10" ht="4.5" customHeight="1">
      <c r="F254" s="282"/>
      <c r="H254" s="320"/>
      <c r="I254"/>
      <c r="J254"/>
    </row>
    <row r="255" spans="3:10" ht="4.5" customHeight="1">
      <c r="F255" s="280"/>
      <c r="H255" s="320"/>
      <c r="I255"/>
      <c r="J255"/>
    </row>
    <row r="256" spans="3:10">
      <c r="C256" s="3" t="s">
        <v>117</v>
      </c>
      <c r="F256" s="280"/>
      <c r="H256" s="320"/>
    </row>
    <row r="257" spans="1:23">
      <c r="C257" s="3" t="s">
        <v>118</v>
      </c>
      <c r="F257" s="281">
        <f>F208+F236+F247</f>
        <v>0</v>
      </c>
      <c r="H257" s="320"/>
      <c r="I257"/>
      <c r="J257"/>
    </row>
    <row r="258" spans="1:23">
      <c r="C258" s="3"/>
      <c r="F258" s="280"/>
      <c r="H258" s="320"/>
      <c r="I258"/>
      <c r="J258"/>
    </row>
    <row r="259" spans="1:23">
      <c r="C259" s="3" t="s">
        <v>157</v>
      </c>
      <c r="F259" s="104"/>
      <c r="H259" s="320"/>
    </row>
    <row r="260" spans="1:23">
      <c r="C260" s="2" t="s">
        <v>158</v>
      </c>
      <c r="F260" s="280">
        <f>H260</f>
        <v>0</v>
      </c>
      <c r="H260" s="320"/>
    </row>
    <row r="261" spans="1:23">
      <c r="F261" s="280"/>
      <c r="H261" s="134"/>
    </row>
    <row r="262" spans="1:23" ht="3.75" customHeight="1">
      <c r="F262" s="283"/>
      <c r="H262" s="134"/>
      <c r="I262"/>
      <c r="J262"/>
    </row>
    <row r="263" spans="1:23" ht="4.5" customHeight="1">
      <c r="F263" s="280"/>
      <c r="I263"/>
      <c r="J263"/>
    </row>
    <row r="264" spans="1:23" ht="16.5" thickBot="1">
      <c r="C264" s="2" t="s">
        <v>159</v>
      </c>
      <c r="F264" s="284">
        <f>SUM(F256:F261)</f>
        <v>0</v>
      </c>
      <c r="H264" s="17"/>
      <c r="I264"/>
      <c r="J264"/>
    </row>
    <row r="265" spans="1:23" ht="16.5" thickTop="1">
      <c r="F265" s="134"/>
      <c r="I265"/>
      <c r="J265"/>
    </row>
    <row r="266" spans="1:23">
      <c r="F266" s="134"/>
      <c r="I266"/>
      <c r="J266"/>
    </row>
    <row r="267" spans="1:23" ht="19.5">
      <c r="C267" s="149" t="s">
        <v>561</v>
      </c>
      <c r="F267" s="134"/>
      <c r="I267"/>
      <c r="J267"/>
    </row>
    <row r="268" spans="1:23">
      <c r="A268" s="9"/>
      <c r="B268" s="2"/>
      <c r="C268" s="19"/>
      <c r="F268" s="134"/>
      <c r="M268" s="2"/>
      <c r="N268" s="2"/>
      <c r="O268" s="2"/>
      <c r="P268" s="2"/>
      <c r="Q268" s="2"/>
      <c r="R268" s="2"/>
      <c r="S268" s="2"/>
      <c r="T268" s="2"/>
      <c r="U268" s="2"/>
      <c r="V268" s="2"/>
      <c r="W268" s="2"/>
    </row>
    <row r="269" spans="1:23">
      <c r="G269" s="26">
        <f>E20</f>
        <v>2026</v>
      </c>
      <c r="K269" s="104"/>
      <c r="P269" s="219"/>
      <c r="U269" s="219"/>
    </row>
    <row r="270" spans="1:23">
      <c r="K270" s="17"/>
      <c r="P270" s="30"/>
      <c r="U270" s="30"/>
    </row>
    <row r="272" spans="1:23">
      <c r="C272" s="2" t="s">
        <v>631</v>
      </c>
    </row>
    <row r="273" spans="1:12">
      <c r="C273" s="2" t="s">
        <v>632</v>
      </c>
      <c r="G273" s="318">
        <f>ROUND(TARegister!L14,0)</f>
        <v>0</v>
      </c>
    </row>
    <row r="274" spans="1:12">
      <c r="C274" s="318"/>
      <c r="D274" s="259"/>
      <c r="E274" s="259"/>
      <c r="G274" s="318"/>
    </row>
    <row r="275" spans="1:12">
      <c r="C275" s="318"/>
      <c r="D275" s="259"/>
      <c r="E275" s="259"/>
      <c r="G275" s="318"/>
    </row>
    <row r="276" spans="1:12">
      <c r="C276" s="318"/>
      <c r="D276" s="259"/>
      <c r="E276" s="259"/>
      <c r="G276" s="318"/>
    </row>
    <row r="277" spans="1:12">
      <c r="C277" s="318"/>
      <c r="D277" s="259"/>
      <c r="E277" s="259"/>
      <c r="G277" s="318"/>
    </row>
    <row r="278" spans="1:12">
      <c r="C278" s="2" t="s">
        <v>633</v>
      </c>
    </row>
    <row r="279" spans="1:12">
      <c r="C279" s="2" t="s">
        <v>634</v>
      </c>
      <c r="G279" s="318">
        <f>ROUND(SUM(TARegister!O10:O13),0)</f>
        <v>0</v>
      </c>
    </row>
    <row r="280" spans="1:12">
      <c r="C280" s="2" t="s">
        <v>635</v>
      </c>
      <c r="G280" s="318">
        <f>ROUND(TARegister!M14,0)</f>
        <v>0</v>
      </c>
    </row>
    <row r="281" spans="1:12">
      <c r="C281" s="318"/>
      <c r="D281" s="259"/>
      <c r="E281" s="259"/>
      <c r="G281" s="318"/>
    </row>
    <row r="282" spans="1:12">
      <c r="C282" s="318"/>
      <c r="D282" s="259"/>
      <c r="E282" s="259"/>
      <c r="G282" s="318"/>
    </row>
    <row r="284" spans="1:12">
      <c r="A284"/>
      <c r="G284" s="5" t="s">
        <v>301</v>
      </c>
      <c r="H284" s="5" t="s">
        <v>302</v>
      </c>
      <c r="I284"/>
      <c r="J284"/>
      <c r="K284"/>
      <c r="L284"/>
    </row>
    <row r="285" spans="1:12">
      <c r="A285"/>
      <c r="C285" s="2" t="s">
        <v>747</v>
      </c>
      <c r="G285" s="318">
        <f>ROUND(IF(TARegister!N14&gt;0,TARegister!N14,0),0)</f>
        <v>0</v>
      </c>
      <c r="H285" s="318">
        <f>ROUND(IF(TARegister!N14&lt;0,-TARegister!N14,0),0)</f>
        <v>0</v>
      </c>
      <c r="I285"/>
      <c r="J285"/>
      <c r="K285"/>
      <c r="L285"/>
    </row>
  </sheetData>
  <sheetProtection algorithmName="SHA-512" hashValue="yfYoxDThc++HkVsKXwZIQx89eGEGQTmpEBGcJsxdBFByNg36vs/Ux0R6MtQ2HN7nLpJao3Ys0Qav+P2VwsqDaw==" saltValue="X6rCl2PFGmCyl/Xw4BM90g==" spinCount="100000" sheet="1" objects="1" scenarios="1" selectLockedCells="1"/>
  <mergeCells count="9">
    <mergeCell ref="G110:J110"/>
    <mergeCell ref="A60:J60"/>
    <mergeCell ref="E11:G11"/>
    <mergeCell ref="E9:G9"/>
    <mergeCell ref="E10:G10"/>
    <mergeCell ref="E13:G13"/>
    <mergeCell ref="E14:G14"/>
    <mergeCell ref="E15:G15"/>
    <mergeCell ref="E16:G16"/>
  </mergeCells>
  <phoneticPr fontId="0" type="noConversion"/>
  <dataValidations count="1">
    <dataValidation type="list" allowBlank="1" showInputMessage="1" showErrorMessage="1" sqref="E22 G104 F196" xr:uid="{00000000-0002-0000-0300-00000D000000}">
      <formula1>$F$23:$G$23</formula1>
    </dataValidation>
  </dataValidations>
  <hyperlinks>
    <hyperlink ref="E3" r:id="rId1" xr:uid="{CAD6E6D1-274B-4A06-A98B-883148B026B0}"/>
    <hyperlink ref="E4" r:id="rId2" xr:uid="{156C9FBC-1870-431C-82BB-E5877EC21424}"/>
  </hyperlinks>
  <pageMargins left="0.75" right="0.75" top="1" bottom="1" header="0.5" footer="0.5"/>
  <pageSetup paperSize="9" orientation="portrait"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D5E22-80E6-4AEB-9D94-B1DA4567711B}">
  <sheetPr>
    <pageSetUpPr fitToPage="1"/>
  </sheetPr>
  <dimension ref="A1:AU2142"/>
  <sheetViews>
    <sheetView view="pageBreakPreview" zoomScale="60" zoomScaleNormal="100" workbookViewId="0">
      <selection activeCell="D14" sqref="D14"/>
    </sheetView>
  </sheetViews>
  <sheetFormatPr defaultRowHeight="27.75" customHeight="1"/>
  <cols>
    <col min="1" max="1" width="4.28515625" style="429" customWidth="1"/>
    <col min="2" max="2" width="6.140625" style="429" customWidth="1"/>
    <col min="3" max="3" width="9.7109375" style="429" customWidth="1"/>
    <col min="4" max="4" width="10.28515625" style="429" customWidth="1"/>
    <col min="5" max="5" width="9.7109375" style="429" customWidth="1"/>
    <col min="6" max="6" width="5.140625" style="429" customWidth="1"/>
    <col min="7" max="7" width="17.5703125" style="429" customWidth="1"/>
    <col min="8" max="8" width="22" style="429" customWidth="1"/>
    <col min="9" max="9" width="4.85546875" style="429" customWidth="1"/>
    <col min="10" max="10" width="22" style="429" customWidth="1"/>
    <col min="11" max="11" width="21.85546875" style="429" customWidth="1"/>
    <col min="12" max="12" width="3.28515625" style="429" customWidth="1"/>
    <col min="13" max="13" width="26.5703125" style="430" customWidth="1"/>
    <col min="14" max="14" width="3.7109375" style="431" customWidth="1"/>
    <col min="15" max="15" width="26.5703125" style="430" customWidth="1"/>
    <col min="16" max="16" width="3.42578125" style="431" customWidth="1"/>
    <col min="17" max="17" width="6.5703125" style="429" customWidth="1"/>
    <col min="18" max="18" width="17.42578125" style="432" customWidth="1"/>
    <col min="19" max="19" width="20.85546875" style="416" bestFit="1" customWidth="1"/>
    <col min="20" max="20" width="4.85546875" style="416" customWidth="1"/>
    <col min="21" max="21" width="18.7109375" style="416" bestFit="1" customWidth="1"/>
    <col min="22" max="22" width="6.28515625" style="416" customWidth="1"/>
    <col min="23" max="23" width="12" style="416" bestFit="1" customWidth="1"/>
    <col min="24" max="24" width="21.85546875" style="416" bestFit="1" customWidth="1"/>
    <col min="25" max="25" width="8.85546875" style="433" customWidth="1"/>
    <col min="26" max="47" width="9.140625" style="433"/>
    <col min="48" max="16384" width="9.140625" style="435"/>
  </cols>
  <sheetData>
    <row r="1" spans="1:23" ht="31.5" customHeight="1">
      <c r="T1" s="555" t="s">
        <v>608</v>
      </c>
      <c r="U1" s="555"/>
      <c r="V1" s="555"/>
      <c r="W1" s="432"/>
    </row>
    <row r="2" spans="1:23" ht="31.5" customHeight="1">
      <c r="T2" s="290"/>
      <c r="U2" s="402" t="str">
        <f>IF(COUNTIF(U3:U2142,"FALSE")&gt;0,"NO","YES")</f>
        <v>YES</v>
      </c>
      <c r="V2" s="290"/>
    </row>
    <row r="3" spans="1:23" ht="31.5" customHeight="1"/>
    <row r="4" spans="1:23" ht="31.5" customHeight="1"/>
    <row r="5" spans="1:23" ht="31.5" customHeight="1"/>
    <row r="6" spans="1:23" ht="31.5" customHeight="1"/>
    <row r="7" spans="1:23" ht="31.5" customHeight="1"/>
    <row r="8" spans="1:23" ht="31.5" customHeight="1"/>
    <row r="9" spans="1:23" ht="31.5" customHeight="1"/>
    <row r="10" spans="1:23" ht="31.5" customHeight="1"/>
    <row r="11" spans="1:23" ht="31.5" customHeight="1"/>
    <row r="12" spans="1:23" ht="31.5" customHeight="1"/>
    <row r="13" spans="1:23" ht="31.5" customHeight="1">
      <c r="A13" s="522"/>
      <c r="B13" s="522"/>
      <c r="C13" s="522"/>
      <c r="D13" s="522"/>
      <c r="E13" s="522"/>
      <c r="F13" s="522"/>
      <c r="G13" s="522"/>
      <c r="H13" s="522"/>
      <c r="I13" s="522"/>
      <c r="J13" s="522"/>
      <c r="K13" s="522"/>
      <c r="L13" s="522"/>
      <c r="M13" s="523"/>
      <c r="N13" s="523"/>
      <c r="O13" s="523"/>
      <c r="P13" s="523"/>
      <c r="Q13" s="522"/>
    </row>
    <row r="14" spans="1:23" ht="31.5" customHeight="1">
      <c r="A14" s="522"/>
      <c r="B14" s="522"/>
      <c r="C14" s="522"/>
      <c r="D14" s="522"/>
      <c r="E14" s="522"/>
      <c r="F14" s="522"/>
      <c r="G14" s="522"/>
      <c r="H14" s="522"/>
      <c r="I14" s="522"/>
      <c r="J14" s="522"/>
      <c r="K14" s="522"/>
      <c r="L14" s="522"/>
      <c r="M14" s="523"/>
      <c r="N14" s="523"/>
      <c r="O14" s="523"/>
      <c r="P14" s="523"/>
      <c r="Q14" s="522"/>
    </row>
    <row r="15" spans="1:23" ht="36" customHeight="1">
      <c r="A15" s="522"/>
      <c r="B15" s="522"/>
      <c r="C15" s="522"/>
      <c r="D15" s="522"/>
      <c r="E15" s="522"/>
      <c r="F15" s="522"/>
      <c r="G15" s="522"/>
      <c r="H15" s="522"/>
      <c r="I15" s="522"/>
      <c r="J15" s="522"/>
      <c r="K15" s="522"/>
      <c r="L15" s="522"/>
      <c r="M15" s="524"/>
      <c r="N15" s="523"/>
      <c r="O15" s="523"/>
      <c r="P15" s="523"/>
      <c r="Q15" s="522"/>
    </row>
    <row r="16" spans="1:23" ht="36" customHeight="1">
      <c r="A16" s="545" t="str">
        <f>Criteria!E9</f>
        <v>ABC PARTNERSHIP</v>
      </c>
      <c r="B16" s="545"/>
      <c r="C16" s="545"/>
      <c r="D16" s="545"/>
      <c r="E16" s="545"/>
      <c r="F16" s="545"/>
      <c r="G16" s="545"/>
      <c r="H16" s="545"/>
      <c r="I16" s="545"/>
      <c r="J16" s="545"/>
      <c r="K16" s="545"/>
      <c r="L16" s="545"/>
      <c r="M16" s="545"/>
      <c r="N16" s="545"/>
      <c r="O16" s="545"/>
      <c r="P16" s="545"/>
      <c r="Q16" s="545"/>
    </row>
    <row r="17" spans="1:17" ht="36" customHeight="1">
      <c r="A17" s="502"/>
      <c r="B17" s="502"/>
      <c r="C17" s="502"/>
      <c r="D17" s="502"/>
      <c r="E17" s="502"/>
      <c r="F17" s="525"/>
      <c r="G17" s="525"/>
      <c r="H17" s="525"/>
      <c r="I17" s="525"/>
      <c r="J17" s="525"/>
      <c r="K17" s="525"/>
      <c r="L17" s="525"/>
      <c r="M17" s="525"/>
      <c r="N17" s="503"/>
      <c r="O17" s="503"/>
      <c r="P17" s="503"/>
      <c r="Q17" s="502"/>
    </row>
    <row r="18" spans="1:17" ht="36" customHeight="1">
      <c r="A18" s="545" t="s">
        <v>1096</v>
      </c>
      <c r="B18" s="545"/>
      <c r="C18" s="545"/>
      <c r="D18" s="545"/>
      <c r="E18" s="545"/>
      <c r="F18" s="545"/>
      <c r="G18" s="545"/>
      <c r="H18" s="545"/>
      <c r="I18" s="545"/>
      <c r="J18" s="545"/>
      <c r="K18" s="545"/>
      <c r="L18" s="545"/>
      <c r="M18" s="545"/>
      <c r="N18" s="545"/>
      <c r="O18" s="545"/>
      <c r="P18" s="545"/>
      <c r="Q18" s="545"/>
    </row>
    <row r="19" spans="1:17" ht="36" customHeight="1">
      <c r="A19" s="502"/>
      <c r="B19" s="502"/>
      <c r="C19" s="502"/>
      <c r="D19" s="502"/>
      <c r="E19" s="502"/>
      <c r="F19" s="525"/>
      <c r="G19" s="525"/>
      <c r="H19" s="525"/>
      <c r="I19" s="525"/>
      <c r="J19" s="525"/>
      <c r="K19" s="525"/>
      <c r="L19" s="525"/>
      <c r="M19" s="525"/>
      <c r="N19" s="525"/>
      <c r="O19" s="503"/>
      <c r="P19" s="503"/>
      <c r="Q19" s="502"/>
    </row>
    <row r="20" spans="1:17" ht="36" customHeight="1">
      <c r="A20" s="545" t="str">
        <f>Criteria!E18</f>
        <v>28 FEBRUARY 2026</v>
      </c>
      <c r="B20" s="545"/>
      <c r="C20" s="545"/>
      <c r="D20" s="545"/>
      <c r="E20" s="545"/>
      <c r="F20" s="545"/>
      <c r="G20" s="545"/>
      <c r="H20" s="545"/>
      <c r="I20" s="545"/>
      <c r="J20" s="545"/>
      <c r="K20" s="545"/>
      <c r="L20" s="545"/>
      <c r="M20" s="545"/>
      <c r="N20" s="545"/>
      <c r="O20" s="545"/>
      <c r="P20" s="545"/>
      <c r="Q20" s="545"/>
    </row>
    <row r="21" spans="1:17" ht="36" customHeight="1">
      <c r="A21" s="522"/>
      <c r="B21" s="522"/>
      <c r="C21" s="522"/>
      <c r="D21" s="522"/>
      <c r="E21" s="522"/>
      <c r="F21" s="522"/>
      <c r="G21" s="522"/>
      <c r="H21" s="522"/>
      <c r="I21" s="522"/>
      <c r="J21" s="522"/>
      <c r="K21" s="522"/>
      <c r="L21" s="522"/>
      <c r="M21" s="524"/>
      <c r="N21" s="523"/>
      <c r="O21" s="523"/>
      <c r="P21" s="523"/>
      <c r="Q21" s="522"/>
    </row>
    <row r="22" spans="1:17" ht="31.5" customHeight="1">
      <c r="A22" s="522"/>
      <c r="B22" s="522"/>
      <c r="C22" s="522"/>
      <c r="D22" s="522"/>
      <c r="E22" s="522"/>
      <c r="F22" s="522"/>
      <c r="G22" s="522"/>
      <c r="H22" s="522"/>
      <c r="I22" s="522"/>
      <c r="J22" s="522"/>
      <c r="K22" s="522"/>
      <c r="L22" s="522"/>
      <c r="M22" s="524"/>
      <c r="N22" s="523"/>
      <c r="O22" s="523"/>
      <c r="P22" s="523"/>
      <c r="Q22" s="522"/>
    </row>
    <row r="23" spans="1:17" ht="31.5" customHeight="1">
      <c r="A23" s="522"/>
      <c r="B23" s="522"/>
      <c r="C23" s="522"/>
      <c r="D23" s="522"/>
      <c r="E23" s="522"/>
      <c r="F23" s="522"/>
      <c r="G23" s="522"/>
      <c r="H23" s="522"/>
      <c r="I23" s="522"/>
      <c r="J23" s="522"/>
      <c r="K23" s="522"/>
      <c r="L23" s="522"/>
      <c r="M23" s="524"/>
      <c r="N23" s="523"/>
      <c r="O23" s="523"/>
      <c r="P23" s="523"/>
      <c r="Q23" s="522"/>
    </row>
    <row r="24" spans="1:17" ht="31.5" customHeight="1">
      <c r="A24" s="522"/>
      <c r="B24" s="522"/>
      <c r="C24" s="522"/>
      <c r="D24" s="522"/>
      <c r="E24" s="522"/>
      <c r="F24" s="522"/>
      <c r="G24" s="522"/>
      <c r="H24" s="522"/>
      <c r="I24" s="522"/>
      <c r="J24" s="522"/>
      <c r="K24" s="522"/>
      <c r="L24" s="522"/>
      <c r="M24" s="524"/>
      <c r="N24" s="523"/>
      <c r="O24" s="523"/>
      <c r="P24" s="523"/>
      <c r="Q24" s="522"/>
    </row>
    <row r="25" spans="1:17" ht="31.5" customHeight="1">
      <c r="M25" s="454"/>
    </row>
    <row r="26" spans="1:17" ht="31.5" customHeight="1">
      <c r="M26" s="454"/>
    </row>
    <row r="27" spans="1:17" ht="31.5" customHeight="1">
      <c r="M27" s="454"/>
    </row>
    <row r="28" spans="1:17" ht="31.5" customHeight="1">
      <c r="M28" s="454"/>
    </row>
    <row r="29" spans="1:17" ht="31.5" customHeight="1">
      <c r="M29" s="454"/>
    </row>
    <row r="30" spans="1:17" ht="31.5" customHeight="1">
      <c r="M30" s="454"/>
    </row>
    <row r="31" spans="1:17" ht="31.5" customHeight="1">
      <c r="M31" s="454"/>
    </row>
    <row r="32" spans="1:17" ht="31.5" customHeight="1">
      <c r="M32" s="454"/>
    </row>
    <row r="33" spans="13:13" ht="31.5" customHeight="1">
      <c r="M33" s="454"/>
    </row>
    <row r="34" spans="13:13" ht="31.5" customHeight="1">
      <c r="M34" s="454"/>
    </row>
    <row r="35" spans="13:13" ht="31.5" customHeight="1">
      <c r="M35" s="454"/>
    </row>
    <row r="36" spans="13:13" ht="31.5" customHeight="1">
      <c r="M36" s="454"/>
    </row>
    <row r="37" spans="13:13" ht="31.5" customHeight="1">
      <c r="M37" s="454"/>
    </row>
    <row r="38" spans="13:13" ht="31.5" customHeight="1">
      <c r="M38" s="454"/>
    </row>
    <row r="39" spans="13:13" ht="31.5" customHeight="1">
      <c r="M39" s="454"/>
    </row>
    <row r="40" spans="13:13" ht="31.5" customHeight="1">
      <c r="M40" s="454"/>
    </row>
    <row r="41" spans="13:13" ht="31.5" customHeight="1">
      <c r="M41" s="454"/>
    </row>
    <row r="42" spans="13:13" ht="31.5" customHeight="1">
      <c r="M42" s="454"/>
    </row>
    <row r="43" spans="13:13" ht="31.5" customHeight="1">
      <c r="M43" s="454"/>
    </row>
    <row r="44" spans="13:13" ht="31.5" customHeight="1">
      <c r="M44" s="454"/>
    </row>
    <row r="45" spans="13:13" ht="31.5" customHeight="1">
      <c r="M45" s="454"/>
    </row>
    <row r="46" spans="13:13" ht="31.5" customHeight="1">
      <c r="M46" s="454"/>
    </row>
    <row r="47" spans="13:13" ht="31.5" customHeight="1">
      <c r="M47" s="454"/>
    </row>
    <row r="48" spans="13:13" ht="31.5" customHeight="1">
      <c r="M48" s="454"/>
    </row>
    <row r="49" spans="4:18" ht="31.5" customHeight="1">
      <c r="M49" s="454"/>
    </row>
    <row r="50" spans="4:18" ht="31.5" customHeight="1">
      <c r="M50" s="454"/>
    </row>
    <row r="51" spans="4:18" ht="31.5" customHeight="1">
      <c r="M51" s="454"/>
    </row>
    <row r="52" spans="4:18" ht="31.5" customHeight="1">
      <c r="M52" s="454"/>
    </row>
    <row r="53" spans="4:18" ht="31.5" customHeight="1">
      <c r="M53" s="454"/>
    </row>
    <row r="54" spans="4:18" ht="31.5" customHeight="1">
      <c r="M54" s="454"/>
    </row>
    <row r="55" spans="4:18" ht="31.5" customHeight="1"/>
    <row r="56" spans="4:18" ht="36" customHeight="1"/>
    <row r="57" spans="4:18" ht="36" customHeight="1">
      <c r="D57" s="501" t="str">
        <f>Criteria!E9</f>
        <v>ABC PARTNERSHIP</v>
      </c>
      <c r="E57" s="502"/>
      <c r="F57" s="502"/>
      <c r="G57" s="502"/>
      <c r="H57" s="502"/>
      <c r="I57" s="502"/>
      <c r="J57" s="502"/>
      <c r="K57" s="502"/>
      <c r="L57" s="502"/>
      <c r="M57" s="503"/>
      <c r="N57" s="503"/>
      <c r="O57" s="503"/>
      <c r="P57" s="503"/>
      <c r="Q57" s="502"/>
    </row>
    <row r="58" spans="4:18" ht="36" customHeight="1">
      <c r="D58" s="501" t="str">
        <f>Criteria!E10</f>
        <v>T/A SEAFRONT HOTEL, SEAFRONT RESTAURANT AND SURF SHOP</v>
      </c>
      <c r="E58" s="502"/>
      <c r="F58" s="502"/>
      <c r="G58" s="502"/>
      <c r="H58" s="502"/>
      <c r="I58" s="502"/>
      <c r="J58" s="502"/>
      <c r="K58" s="502"/>
      <c r="L58" s="502"/>
      <c r="M58" s="503"/>
      <c r="N58" s="503"/>
      <c r="O58" s="503"/>
      <c r="P58" s="503"/>
      <c r="Q58" s="502"/>
      <c r="R58" s="432" t="str">
        <f>IF(D58=0,"DELETE"," ")</f>
        <v xml:space="preserve"> </v>
      </c>
    </row>
    <row r="59" spans="4:18" ht="36" customHeight="1">
      <c r="D59" s="501"/>
      <c r="E59" s="502"/>
      <c r="F59" s="502"/>
      <c r="G59" s="502"/>
      <c r="H59" s="502"/>
      <c r="I59" s="502"/>
      <c r="J59" s="502"/>
      <c r="K59" s="502"/>
      <c r="L59" s="502"/>
      <c r="M59" s="503"/>
      <c r="N59" s="503"/>
      <c r="O59" s="503"/>
      <c r="P59" s="503"/>
      <c r="Q59" s="502"/>
    </row>
    <row r="60" spans="4:18" ht="36" customHeight="1">
      <c r="D60" s="501" t="s">
        <v>152</v>
      </c>
      <c r="E60" s="502"/>
      <c r="F60" s="502"/>
      <c r="G60" s="502"/>
      <c r="H60" s="502"/>
      <c r="I60" s="502"/>
      <c r="J60" s="502"/>
      <c r="K60" s="502"/>
      <c r="L60" s="502"/>
      <c r="M60" s="503"/>
      <c r="N60" s="503"/>
      <c r="O60" s="503"/>
      <c r="P60" s="503"/>
      <c r="Q60" s="502"/>
    </row>
    <row r="61" spans="4:18" ht="36" customHeight="1">
      <c r="D61" s="501" t="str">
        <f>Criteria!E18</f>
        <v>28 FEBRUARY 2026</v>
      </c>
      <c r="E61" s="502"/>
      <c r="F61" s="502"/>
      <c r="G61" s="502"/>
      <c r="H61" s="502"/>
      <c r="I61" s="502"/>
      <c r="J61" s="502"/>
      <c r="K61" s="502"/>
      <c r="L61" s="502"/>
      <c r="M61" s="503"/>
      <c r="N61" s="503"/>
      <c r="O61" s="503"/>
      <c r="P61" s="503"/>
      <c r="Q61" s="502"/>
    </row>
    <row r="62" spans="4:18" ht="36" customHeight="1">
      <c r="D62" s="502"/>
      <c r="E62" s="502"/>
      <c r="F62" s="502"/>
      <c r="G62" s="502"/>
      <c r="H62" s="502"/>
      <c r="I62" s="502"/>
      <c r="J62" s="502"/>
      <c r="K62" s="502"/>
      <c r="L62" s="502"/>
      <c r="M62" s="503"/>
      <c r="N62" s="503"/>
      <c r="O62" s="503"/>
      <c r="P62" s="503"/>
      <c r="Q62" s="502"/>
    </row>
    <row r="63" spans="4:18" ht="36" customHeight="1">
      <c r="D63" s="502"/>
      <c r="E63" s="502"/>
      <c r="F63" s="502"/>
      <c r="G63" s="502"/>
      <c r="H63" s="502"/>
      <c r="I63" s="502"/>
      <c r="J63" s="502"/>
      <c r="K63" s="502"/>
      <c r="L63" s="502"/>
      <c r="M63" s="503"/>
      <c r="N63" s="503"/>
      <c r="O63" s="503"/>
      <c r="P63" s="503"/>
      <c r="Q63" s="502"/>
    </row>
    <row r="64" spans="4:18" ht="36" customHeight="1">
      <c r="D64" s="502" t="s">
        <v>892</v>
      </c>
      <c r="E64" s="502"/>
      <c r="F64" s="502"/>
      <c r="G64" s="502"/>
      <c r="H64" s="502"/>
      <c r="I64" s="502"/>
      <c r="J64" s="502"/>
      <c r="K64" s="502"/>
      <c r="L64" s="502"/>
      <c r="M64" s="503"/>
      <c r="N64" s="503"/>
      <c r="O64" s="503"/>
      <c r="P64" s="503"/>
      <c r="Q64" s="502"/>
    </row>
    <row r="65" spans="4:17" ht="36" customHeight="1">
      <c r="D65" s="502" t="s">
        <v>891</v>
      </c>
      <c r="E65" s="502"/>
      <c r="F65" s="502"/>
      <c r="G65" s="502"/>
      <c r="H65" s="502"/>
      <c r="I65" s="502"/>
      <c r="J65" s="502"/>
      <c r="K65" s="502"/>
      <c r="L65" s="502"/>
      <c r="M65" s="503"/>
      <c r="N65" s="503"/>
      <c r="O65" s="503"/>
      <c r="P65" s="503"/>
      <c r="Q65" s="502"/>
    </row>
    <row r="66" spans="4:17" ht="36" customHeight="1">
      <c r="D66" s="502"/>
      <c r="E66" s="502"/>
      <c r="F66" s="502"/>
      <c r="G66" s="502"/>
      <c r="H66" s="502"/>
      <c r="I66" s="502"/>
      <c r="J66" s="502"/>
      <c r="K66" s="502"/>
      <c r="L66" s="502"/>
      <c r="M66" s="503"/>
      <c r="N66" s="503"/>
      <c r="O66" s="503"/>
      <c r="P66" s="503"/>
      <c r="Q66" s="502"/>
    </row>
    <row r="67" spans="4:17" ht="36" customHeight="1">
      <c r="D67" s="501" t="s">
        <v>1006</v>
      </c>
      <c r="E67" s="502"/>
      <c r="F67" s="502"/>
      <c r="G67" s="502"/>
      <c r="H67" s="502"/>
      <c r="I67" s="502"/>
      <c r="J67" s="502"/>
      <c r="K67" s="502"/>
      <c r="L67" s="502"/>
      <c r="M67" s="503"/>
      <c r="N67" s="504"/>
      <c r="O67" s="504" t="s">
        <v>1007</v>
      </c>
      <c r="P67" s="503"/>
      <c r="Q67" s="502"/>
    </row>
    <row r="68" spans="4:17" ht="36" customHeight="1">
      <c r="D68" s="502"/>
      <c r="E68" s="502"/>
      <c r="F68" s="502"/>
      <c r="G68" s="502"/>
      <c r="H68" s="502"/>
      <c r="I68" s="502"/>
      <c r="J68" s="502"/>
      <c r="K68" s="502"/>
      <c r="L68" s="502"/>
      <c r="M68" s="503"/>
      <c r="N68" s="503"/>
      <c r="O68" s="503"/>
      <c r="P68" s="503"/>
      <c r="Q68" s="502"/>
    </row>
    <row r="69" spans="4:17" ht="36" customHeight="1">
      <c r="D69" s="502" t="s">
        <v>1008</v>
      </c>
      <c r="E69" s="502"/>
      <c r="F69" s="502"/>
      <c r="G69" s="502"/>
      <c r="H69" s="502"/>
      <c r="I69" s="502"/>
      <c r="J69" s="502"/>
      <c r="K69" s="502"/>
      <c r="L69" s="502"/>
      <c r="M69" s="503"/>
      <c r="N69" s="505"/>
      <c r="O69" s="505">
        <f>Q104</f>
        <v>1</v>
      </c>
      <c r="P69" s="503"/>
      <c r="Q69" s="502"/>
    </row>
    <row r="70" spans="4:17" ht="36" customHeight="1">
      <c r="D70" s="502"/>
      <c r="E70" s="502"/>
      <c r="F70" s="502"/>
      <c r="G70" s="502"/>
      <c r="H70" s="502"/>
      <c r="I70" s="502"/>
      <c r="J70" s="502"/>
      <c r="K70" s="502"/>
      <c r="L70" s="502"/>
      <c r="M70" s="503"/>
      <c r="N70" s="505"/>
      <c r="O70" s="505"/>
      <c r="P70" s="503"/>
      <c r="Q70" s="502"/>
    </row>
    <row r="71" spans="4:17" ht="36" customHeight="1">
      <c r="D71" s="502" t="s">
        <v>1057</v>
      </c>
      <c r="E71" s="502"/>
      <c r="F71" s="502"/>
      <c r="G71" s="502"/>
      <c r="H71" s="502"/>
      <c r="I71" s="502"/>
      <c r="J71" s="502"/>
      <c r="K71" s="502"/>
      <c r="L71" s="502"/>
      <c r="M71" s="503"/>
      <c r="N71" s="505"/>
      <c r="O71" s="505">
        <f>Q152</f>
        <v>2</v>
      </c>
      <c r="P71" s="503"/>
      <c r="Q71" s="502"/>
    </row>
    <row r="72" spans="4:17" ht="36" customHeight="1">
      <c r="D72" s="502"/>
      <c r="E72" s="502"/>
      <c r="F72" s="502"/>
      <c r="G72" s="502"/>
      <c r="H72" s="502"/>
      <c r="I72" s="502"/>
      <c r="J72" s="502"/>
      <c r="K72" s="502"/>
      <c r="L72" s="502"/>
      <c r="M72" s="503"/>
      <c r="N72" s="505"/>
      <c r="O72" s="505"/>
      <c r="P72" s="503"/>
      <c r="Q72" s="502"/>
    </row>
    <row r="73" spans="4:17" ht="36" customHeight="1">
      <c r="D73" s="502" t="s">
        <v>1010</v>
      </c>
      <c r="E73" s="502"/>
      <c r="F73" s="502"/>
      <c r="G73" s="502"/>
      <c r="H73" s="502"/>
      <c r="I73" s="502"/>
      <c r="J73" s="502"/>
      <c r="K73" s="502"/>
      <c r="L73" s="502"/>
      <c r="M73" s="503"/>
      <c r="N73" s="505"/>
      <c r="O73" s="505">
        <f>Q201</f>
        <v>3</v>
      </c>
      <c r="P73" s="503"/>
      <c r="Q73" s="502"/>
    </row>
    <row r="74" spans="4:17" ht="36" customHeight="1">
      <c r="D74" s="502"/>
      <c r="E74" s="502"/>
      <c r="F74" s="502"/>
      <c r="G74" s="502"/>
      <c r="H74" s="502"/>
      <c r="I74" s="502"/>
      <c r="J74" s="502"/>
      <c r="K74" s="502"/>
      <c r="L74" s="502"/>
      <c r="M74" s="503"/>
      <c r="N74" s="505"/>
      <c r="O74" s="505"/>
      <c r="P74" s="503"/>
      <c r="Q74" s="502"/>
    </row>
    <row r="75" spans="4:17" ht="36" customHeight="1">
      <c r="D75" s="502" t="s">
        <v>1011</v>
      </c>
      <c r="E75" s="502"/>
      <c r="F75" s="502"/>
      <c r="G75" s="502"/>
      <c r="H75" s="502"/>
      <c r="I75" s="502"/>
      <c r="J75" s="502"/>
      <c r="K75" s="502"/>
      <c r="L75" s="502"/>
      <c r="M75" s="503"/>
      <c r="N75" s="505"/>
      <c r="O75" s="505">
        <f>Q250</f>
        <v>4</v>
      </c>
      <c r="P75" s="503"/>
      <c r="Q75" s="502"/>
    </row>
    <row r="76" spans="4:17" ht="36" customHeight="1">
      <c r="D76" s="502"/>
      <c r="E76" s="502"/>
      <c r="F76" s="502"/>
      <c r="G76" s="502"/>
      <c r="H76" s="502"/>
      <c r="I76" s="502"/>
      <c r="J76" s="502"/>
      <c r="K76" s="502"/>
      <c r="L76" s="502"/>
      <c r="M76" s="503"/>
      <c r="N76" s="505"/>
      <c r="O76" s="505"/>
      <c r="P76" s="503"/>
      <c r="Q76" s="502"/>
    </row>
    <row r="77" spans="4:17" ht="36" customHeight="1">
      <c r="D77" s="502" t="s">
        <v>1012</v>
      </c>
      <c r="E77" s="502"/>
      <c r="F77" s="502"/>
      <c r="G77" s="502"/>
      <c r="H77" s="502"/>
      <c r="I77" s="502"/>
      <c r="J77" s="502"/>
      <c r="K77" s="502"/>
      <c r="L77" s="502"/>
      <c r="M77" s="503"/>
      <c r="N77" s="505"/>
      <c r="O77" s="505">
        <f>Q304</f>
        <v>5</v>
      </c>
      <c r="P77" s="503"/>
      <c r="Q77" s="502"/>
    </row>
    <row r="78" spans="4:17" ht="36" customHeight="1">
      <c r="D78" s="502"/>
      <c r="E78" s="502"/>
      <c r="F78" s="502"/>
      <c r="G78" s="502"/>
      <c r="H78" s="502"/>
      <c r="I78" s="502"/>
      <c r="J78" s="502"/>
      <c r="K78" s="502"/>
      <c r="L78" s="502"/>
      <c r="M78" s="503"/>
      <c r="N78" s="505"/>
      <c r="O78" s="505"/>
      <c r="P78" s="503"/>
      <c r="Q78" s="502"/>
    </row>
    <row r="79" spans="4:17" ht="36" customHeight="1">
      <c r="D79" s="502" t="s">
        <v>1013</v>
      </c>
      <c r="E79" s="502"/>
      <c r="F79" s="502"/>
      <c r="G79" s="502"/>
      <c r="H79" s="502"/>
      <c r="I79" s="502"/>
      <c r="J79" s="502"/>
      <c r="K79" s="502"/>
      <c r="L79" s="502"/>
      <c r="M79" s="503"/>
      <c r="N79" s="505"/>
      <c r="O79" s="505">
        <f>Q374</f>
        <v>6</v>
      </c>
      <c r="P79" s="503"/>
      <c r="Q79" s="502"/>
    </row>
    <row r="80" spans="4:17" ht="36" customHeight="1">
      <c r="D80" s="502"/>
      <c r="E80" s="502"/>
      <c r="F80" s="502"/>
      <c r="G80" s="502"/>
      <c r="H80" s="502"/>
      <c r="I80" s="502"/>
      <c r="J80" s="502"/>
      <c r="K80" s="502"/>
      <c r="L80" s="502"/>
      <c r="M80" s="503"/>
      <c r="N80" s="505"/>
      <c r="O80" s="505"/>
      <c r="P80" s="503"/>
      <c r="Q80" s="502"/>
    </row>
    <row r="81" spans="4:18" ht="36" customHeight="1">
      <c r="D81" s="502" t="s">
        <v>1015</v>
      </c>
      <c r="E81" s="502"/>
      <c r="F81" s="502"/>
      <c r="G81" s="502"/>
      <c r="H81" s="502"/>
      <c r="I81" s="502"/>
      <c r="J81" s="502"/>
      <c r="K81" s="502"/>
      <c r="L81" s="502"/>
      <c r="M81" s="503"/>
      <c r="N81" s="505"/>
      <c r="O81" s="505" t="str">
        <f>IF(Q445&lt;MAX(Q445:Q1354),CONCATENATE(Q445," - ",MAX(Q445:Q1354)),Q445)</f>
        <v>7 - 31</v>
      </c>
      <c r="P81" s="503"/>
      <c r="Q81" s="502"/>
    </row>
    <row r="82" spans="4:18" ht="36" customHeight="1">
      <c r="D82" s="502"/>
      <c r="E82" s="502"/>
      <c r="F82" s="502"/>
      <c r="G82" s="502"/>
      <c r="H82" s="502"/>
      <c r="I82" s="502"/>
      <c r="J82" s="502"/>
      <c r="K82" s="502"/>
      <c r="L82" s="502"/>
      <c r="M82" s="503"/>
      <c r="N82" s="505"/>
      <c r="O82" s="505"/>
      <c r="P82" s="503"/>
      <c r="Q82" s="502"/>
    </row>
    <row r="83" spans="4:18" ht="36" customHeight="1">
      <c r="D83" s="502" t="s">
        <v>1016</v>
      </c>
      <c r="E83" s="502"/>
      <c r="F83" s="502"/>
      <c r="G83" s="502"/>
      <c r="H83" s="502"/>
      <c r="I83" s="502"/>
      <c r="J83" s="502"/>
      <c r="K83" s="502"/>
      <c r="L83" s="502"/>
      <c r="M83" s="503"/>
      <c r="N83" s="505"/>
      <c r="O83" s="505" t="str">
        <f>IF(Q1355&lt;MAX(Q1355:Q1523),CONCATENATE(Q1355," - ",MAX(Q1355:Q1523)),Q1355)</f>
        <v>32 - 33</v>
      </c>
      <c r="P83" s="503"/>
      <c r="Q83" s="502"/>
    </row>
    <row r="84" spans="4:18" ht="36" customHeight="1">
      <c r="D84" s="502"/>
      <c r="E84" s="502"/>
      <c r="F84" s="502"/>
      <c r="G84" s="502"/>
      <c r="H84" s="502"/>
      <c r="I84" s="502"/>
      <c r="J84" s="502"/>
      <c r="K84" s="502"/>
      <c r="L84" s="502"/>
      <c r="M84" s="503"/>
      <c r="N84" s="505"/>
      <c r="O84" s="505"/>
      <c r="P84" s="503"/>
      <c r="Q84" s="502"/>
    </row>
    <row r="85" spans="4:18" ht="36" customHeight="1">
      <c r="D85" s="502" t="s">
        <v>1017</v>
      </c>
      <c r="E85" s="502"/>
      <c r="F85" s="502"/>
      <c r="G85" s="502"/>
      <c r="H85" s="502"/>
      <c r="I85" s="502"/>
      <c r="J85" s="502"/>
      <c r="K85" s="502"/>
      <c r="L85" s="502"/>
      <c r="M85" s="503"/>
      <c r="N85" s="505"/>
      <c r="O85" s="505">
        <f>Q1524</f>
        <v>34</v>
      </c>
      <c r="P85" s="503"/>
      <c r="Q85" s="502"/>
    </row>
    <row r="86" spans="4:18" ht="36" customHeight="1">
      <c r="D86" s="502"/>
      <c r="E86" s="502"/>
      <c r="F86" s="502"/>
      <c r="G86" s="502"/>
      <c r="H86" s="502"/>
      <c r="I86" s="502"/>
      <c r="J86" s="502"/>
      <c r="K86" s="502"/>
      <c r="L86" s="502"/>
      <c r="M86" s="503"/>
      <c r="N86" s="505"/>
      <c r="O86" s="505"/>
      <c r="P86" s="503"/>
      <c r="Q86" s="502"/>
    </row>
    <row r="87" spans="4:18" ht="36" customHeight="1">
      <c r="D87" s="502" t="s">
        <v>1018</v>
      </c>
      <c r="E87" s="502"/>
      <c r="F87" s="502"/>
      <c r="G87" s="502"/>
      <c r="H87" s="502"/>
      <c r="I87" s="502"/>
      <c r="J87" s="502"/>
      <c r="K87" s="502"/>
      <c r="L87" s="502"/>
      <c r="M87" s="503"/>
      <c r="N87" s="505"/>
      <c r="O87" s="505">
        <f>Q1596</f>
        <v>35</v>
      </c>
      <c r="P87" s="503"/>
      <c r="Q87" s="502"/>
      <c r="R87" s="432" t="str">
        <f>R1597</f>
        <v>DELETE</v>
      </c>
    </row>
    <row r="88" spans="4:18" ht="36" customHeight="1">
      <c r="D88" s="502"/>
      <c r="E88" s="502"/>
      <c r="F88" s="502"/>
      <c r="G88" s="502"/>
      <c r="H88" s="502"/>
      <c r="I88" s="502"/>
      <c r="J88" s="502"/>
      <c r="K88" s="502"/>
      <c r="L88" s="502"/>
      <c r="M88" s="503"/>
      <c r="N88" s="503"/>
      <c r="O88" s="503"/>
      <c r="P88" s="503"/>
      <c r="Q88" s="502"/>
    </row>
    <row r="89" spans="4:18" ht="36" customHeight="1">
      <c r="D89" s="502" t="s">
        <v>1019</v>
      </c>
      <c r="E89" s="502"/>
      <c r="F89" s="502"/>
      <c r="G89" s="502"/>
      <c r="H89" s="502"/>
      <c r="I89" s="502"/>
      <c r="J89" s="502"/>
      <c r="K89" s="502"/>
      <c r="L89" s="502"/>
      <c r="M89" s="503"/>
      <c r="N89" s="503"/>
      <c r="O89" s="503"/>
      <c r="P89" s="503"/>
      <c r="Q89" s="502"/>
      <c r="R89" s="432" t="str">
        <f>IF(Criteria!E14=0,"DELETE"," ")</f>
        <v xml:space="preserve"> </v>
      </c>
    </row>
    <row r="90" spans="4:18" ht="36" customHeight="1">
      <c r="D90" s="502" t="s">
        <v>24</v>
      </c>
      <c r="E90" s="502" t="str">
        <f>CONCATENATE("Detailed income statement"," - ",Criteria!H14)</f>
        <v>Detailed income statement - Seafront Restaurant</v>
      </c>
      <c r="F90" s="502"/>
      <c r="G90" s="502"/>
      <c r="H90" s="502"/>
      <c r="I90" s="502"/>
      <c r="J90" s="502"/>
      <c r="K90" s="502"/>
      <c r="L90" s="502"/>
      <c r="M90" s="503"/>
      <c r="N90" s="503"/>
      <c r="O90" s="503"/>
      <c r="P90" s="503"/>
      <c r="Q90" s="502"/>
      <c r="R90" s="432" t="str">
        <f>IF(Criteria!E14=0,"DELETE"," ")</f>
        <v xml:space="preserve"> </v>
      </c>
    </row>
    <row r="91" spans="4:18" ht="36" customHeight="1">
      <c r="D91" s="502" t="s">
        <v>553</v>
      </c>
      <c r="E91" s="502" t="str">
        <f>CONCATENATE("Detailed income statement"," - ",Criteria!H15)</f>
        <v>Detailed income statement - Surf Shop</v>
      </c>
      <c r="F91" s="502"/>
      <c r="G91" s="502"/>
      <c r="H91" s="502"/>
      <c r="I91" s="502"/>
      <c r="J91" s="502"/>
      <c r="K91" s="502"/>
      <c r="L91" s="502"/>
      <c r="M91" s="503"/>
      <c r="N91" s="503"/>
      <c r="O91" s="503"/>
      <c r="P91" s="503"/>
      <c r="Q91" s="502"/>
      <c r="R91" s="432" t="str">
        <f>IF(Criteria!E15=0,"DELETE"," ")</f>
        <v xml:space="preserve"> </v>
      </c>
    </row>
    <row r="92" spans="4:18" ht="36" customHeight="1">
      <c r="D92" s="502" t="s">
        <v>558</v>
      </c>
      <c r="E92" s="502" t="str">
        <f>CONCATENATE("Detailed income statement"," - ",Criteria!H16)</f>
        <v xml:space="preserve">Detailed income statement - </v>
      </c>
      <c r="F92" s="502"/>
      <c r="G92" s="502"/>
      <c r="H92" s="502"/>
      <c r="I92" s="502"/>
      <c r="J92" s="502"/>
      <c r="K92" s="502"/>
      <c r="L92" s="502"/>
      <c r="M92" s="503"/>
      <c r="N92" s="503"/>
      <c r="O92" s="503"/>
      <c r="P92" s="503"/>
      <c r="Q92" s="502"/>
      <c r="R92" s="432" t="str">
        <f>IF(Criteria!E16=0,"DELETE"," ")</f>
        <v>DELETE</v>
      </c>
    </row>
    <row r="93" spans="4:18" ht="36" customHeight="1">
      <c r="D93" s="502"/>
      <c r="E93" s="502"/>
      <c r="F93" s="502"/>
      <c r="G93" s="502"/>
      <c r="H93" s="502"/>
      <c r="I93" s="502"/>
      <c r="J93" s="502"/>
      <c r="K93" s="502"/>
      <c r="L93" s="502"/>
      <c r="M93" s="503"/>
      <c r="N93" s="503"/>
      <c r="O93" s="503"/>
      <c r="P93" s="503"/>
      <c r="Q93" s="502"/>
    </row>
    <row r="94" spans="4:18" ht="36" customHeight="1">
      <c r="D94" s="501"/>
      <c r="E94" s="502"/>
      <c r="F94" s="502"/>
      <c r="G94" s="502"/>
      <c r="H94" s="502"/>
      <c r="I94" s="502"/>
      <c r="J94" s="502"/>
      <c r="K94" s="502"/>
      <c r="L94" s="502"/>
      <c r="M94" s="503"/>
      <c r="N94" s="503"/>
      <c r="O94" s="503"/>
      <c r="P94" s="503"/>
      <c r="Q94" s="502"/>
    </row>
    <row r="95" spans="4:18" ht="36" customHeight="1">
      <c r="D95" s="502"/>
      <c r="E95" s="502"/>
      <c r="F95" s="502"/>
      <c r="G95" s="502"/>
      <c r="H95" s="502"/>
      <c r="I95" s="502"/>
      <c r="J95" s="502"/>
      <c r="K95" s="502"/>
      <c r="L95" s="502"/>
      <c r="M95" s="503"/>
      <c r="N95" s="503"/>
      <c r="O95" s="503"/>
      <c r="P95" s="503"/>
      <c r="Q95" s="502"/>
    </row>
    <row r="96" spans="4:18" ht="36" customHeight="1">
      <c r="D96" s="502"/>
      <c r="E96" s="502"/>
      <c r="F96" s="502"/>
      <c r="G96" s="502"/>
      <c r="H96" s="502"/>
      <c r="I96" s="502"/>
      <c r="J96" s="502"/>
      <c r="K96" s="502"/>
      <c r="L96" s="502"/>
      <c r="M96" s="503"/>
      <c r="N96" s="503"/>
      <c r="O96" s="503"/>
      <c r="P96" s="503"/>
      <c r="Q96" s="502"/>
    </row>
    <row r="97" spans="4:18" ht="36" customHeight="1">
      <c r="D97" s="502"/>
      <c r="E97" s="502"/>
      <c r="F97" s="502"/>
      <c r="G97" s="502"/>
      <c r="H97" s="502"/>
      <c r="I97" s="502"/>
      <c r="J97" s="502"/>
      <c r="K97" s="502"/>
      <c r="L97" s="502"/>
      <c r="M97" s="503"/>
      <c r="N97" s="503"/>
      <c r="O97" s="503"/>
      <c r="P97" s="503"/>
      <c r="Q97" s="502"/>
    </row>
    <row r="98" spans="4:18" ht="36" customHeight="1">
      <c r="D98" s="502"/>
      <c r="E98" s="502"/>
      <c r="F98" s="502"/>
      <c r="G98" s="502"/>
      <c r="H98" s="502"/>
      <c r="I98" s="502"/>
      <c r="J98" s="502"/>
      <c r="K98" s="502"/>
      <c r="L98" s="502"/>
      <c r="M98" s="503"/>
      <c r="N98" s="503"/>
      <c r="O98" s="503"/>
      <c r="P98" s="503"/>
      <c r="Q98" s="502"/>
    </row>
    <row r="99" spans="4:18" ht="36" customHeight="1">
      <c r="D99" s="502"/>
      <c r="E99" s="502"/>
      <c r="F99" s="502"/>
      <c r="G99" s="502"/>
      <c r="H99" s="502"/>
      <c r="I99" s="502"/>
      <c r="J99" s="502"/>
      <c r="K99" s="502"/>
      <c r="L99" s="502"/>
      <c r="M99" s="503"/>
      <c r="N99" s="503"/>
      <c r="O99" s="503"/>
      <c r="P99" s="503"/>
      <c r="Q99" s="502"/>
    </row>
    <row r="100" spans="4:18" ht="36" customHeight="1">
      <c r="D100" s="502"/>
      <c r="E100" s="502"/>
      <c r="F100" s="502"/>
      <c r="G100" s="502"/>
      <c r="H100" s="502"/>
      <c r="I100" s="502"/>
      <c r="J100" s="502"/>
      <c r="K100" s="502"/>
      <c r="L100" s="502"/>
      <c r="M100" s="503"/>
      <c r="N100" s="503"/>
      <c r="O100" s="503"/>
      <c r="P100" s="503"/>
      <c r="Q100" s="502"/>
    </row>
    <row r="101" spans="4:18" ht="36" customHeight="1">
      <c r="D101" s="502"/>
      <c r="E101" s="502"/>
      <c r="F101" s="502"/>
      <c r="G101" s="502"/>
      <c r="H101" s="502"/>
      <c r="I101" s="502"/>
      <c r="J101" s="502"/>
      <c r="K101" s="502"/>
      <c r="L101" s="502"/>
      <c r="M101" s="503"/>
      <c r="N101" s="503"/>
      <c r="O101" s="503"/>
      <c r="P101" s="503"/>
      <c r="Q101" s="502"/>
    </row>
    <row r="102" spans="4:18" ht="36" customHeight="1">
      <c r="D102" s="502"/>
      <c r="E102" s="502"/>
      <c r="F102" s="502"/>
      <c r="G102" s="502"/>
      <c r="H102" s="502"/>
      <c r="I102" s="502"/>
      <c r="J102" s="502"/>
      <c r="K102" s="502"/>
      <c r="L102" s="502"/>
      <c r="M102" s="503"/>
      <c r="N102" s="503"/>
      <c r="O102" s="503"/>
      <c r="P102" s="503"/>
      <c r="Q102" s="502"/>
    </row>
    <row r="103" spans="4:18" ht="36" customHeight="1">
      <c r="D103" s="502"/>
      <c r="E103" s="502"/>
      <c r="F103" s="502"/>
      <c r="G103" s="502"/>
      <c r="H103" s="502"/>
      <c r="I103" s="502"/>
      <c r="J103" s="502"/>
      <c r="K103" s="502"/>
      <c r="L103" s="502"/>
      <c r="M103" s="503"/>
      <c r="N103" s="503"/>
      <c r="O103" s="503"/>
      <c r="P103" s="503"/>
      <c r="Q103" s="502"/>
    </row>
    <row r="104" spans="4:18" ht="36" customHeight="1">
      <c r="O104" s="380" t="s">
        <v>102</v>
      </c>
      <c r="P104" s="380"/>
      <c r="Q104" s="378">
        <v>1</v>
      </c>
    </row>
    <row r="105" spans="4:18" ht="36" customHeight="1">
      <c r="D105" s="501" t="str">
        <f>Criteria!E9</f>
        <v>ABC PARTNERSHIP</v>
      </c>
      <c r="E105" s="502"/>
      <c r="F105" s="502"/>
      <c r="G105" s="502"/>
      <c r="H105" s="502"/>
      <c r="I105" s="502"/>
      <c r="J105" s="502"/>
      <c r="K105" s="502"/>
      <c r="L105" s="502"/>
      <c r="M105" s="503"/>
      <c r="N105" s="503"/>
      <c r="O105" s="503"/>
      <c r="P105" s="503"/>
      <c r="Q105" s="502"/>
    </row>
    <row r="106" spans="4:18" ht="36" customHeight="1">
      <c r="D106" s="501" t="str">
        <f>Criteria!E10</f>
        <v>T/A SEAFRONT HOTEL, SEAFRONT RESTAURANT AND SURF SHOP</v>
      </c>
      <c r="E106" s="502"/>
      <c r="F106" s="502"/>
      <c r="G106" s="502"/>
      <c r="H106" s="502"/>
      <c r="I106" s="502"/>
      <c r="J106" s="502"/>
      <c r="K106" s="502"/>
      <c r="L106" s="502"/>
      <c r="M106" s="503"/>
      <c r="N106" s="503"/>
      <c r="O106" s="503"/>
      <c r="P106" s="503"/>
      <c r="Q106" s="502"/>
      <c r="R106" s="432" t="str">
        <f>IF(D106=0,"DELETE"," ")</f>
        <v xml:space="preserve"> </v>
      </c>
    </row>
    <row r="107" spans="4:18" ht="36" customHeight="1">
      <c r="D107" s="502"/>
      <c r="E107" s="502"/>
      <c r="F107" s="502"/>
      <c r="G107" s="502"/>
      <c r="H107" s="502"/>
      <c r="I107" s="502"/>
      <c r="J107" s="502"/>
      <c r="K107" s="502"/>
      <c r="L107" s="502"/>
      <c r="M107" s="503"/>
      <c r="N107" s="503"/>
      <c r="O107" s="503"/>
      <c r="P107" s="503"/>
      <c r="Q107" s="502"/>
    </row>
    <row r="108" spans="4:18" ht="36" customHeight="1">
      <c r="D108" s="502"/>
      <c r="E108" s="502"/>
      <c r="F108" s="502"/>
      <c r="G108" s="502"/>
      <c r="H108" s="502"/>
      <c r="I108" s="502"/>
      <c r="J108" s="502"/>
      <c r="K108" s="502"/>
      <c r="L108" s="502"/>
      <c r="M108" s="503"/>
      <c r="N108" s="503"/>
      <c r="O108" s="503"/>
      <c r="P108" s="503"/>
      <c r="Q108" s="502"/>
    </row>
    <row r="109" spans="4:18" ht="36" customHeight="1">
      <c r="D109" s="501" t="s">
        <v>153</v>
      </c>
      <c r="E109" s="502"/>
      <c r="F109" s="502"/>
      <c r="G109" s="502"/>
      <c r="H109" s="502"/>
      <c r="I109" s="502"/>
      <c r="J109" s="502"/>
      <c r="K109" s="502"/>
      <c r="L109" s="502"/>
      <c r="M109" s="503"/>
      <c r="N109" s="503"/>
      <c r="O109" s="503"/>
      <c r="P109" s="503"/>
      <c r="Q109" s="502"/>
    </row>
    <row r="110" spans="4:18" ht="36" customHeight="1">
      <c r="D110" s="502"/>
      <c r="E110" s="502"/>
      <c r="F110" s="502"/>
      <c r="G110" s="502"/>
      <c r="H110" s="502"/>
      <c r="I110" s="502"/>
      <c r="J110" s="502"/>
      <c r="K110" s="502"/>
      <c r="L110" s="502"/>
      <c r="M110" s="503"/>
      <c r="N110" s="503"/>
      <c r="O110" s="503"/>
      <c r="P110" s="503"/>
      <c r="Q110" s="502"/>
    </row>
    <row r="111" spans="4:18" ht="36" customHeight="1">
      <c r="D111" s="502"/>
      <c r="E111" s="502"/>
      <c r="F111" s="502"/>
      <c r="G111" s="502"/>
      <c r="H111" s="502"/>
      <c r="I111" s="502"/>
      <c r="J111" s="502"/>
      <c r="K111" s="502"/>
      <c r="L111" s="502"/>
      <c r="M111" s="503"/>
      <c r="N111" s="503"/>
      <c r="O111" s="503"/>
      <c r="P111" s="503"/>
      <c r="Q111" s="502"/>
    </row>
    <row r="112" spans="4:18" ht="36" customHeight="1">
      <c r="D112" s="502" t="s">
        <v>894</v>
      </c>
      <c r="E112" s="502"/>
      <c r="F112" s="502"/>
      <c r="G112" s="502"/>
      <c r="H112" s="502"/>
      <c r="I112" s="502"/>
      <c r="J112" s="502"/>
      <c r="K112" s="502"/>
      <c r="L112" s="502"/>
      <c r="M112" s="503"/>
      <c r="N112" s="503"/>
      <c r="O112" s="503"/>
      <c r="P112" s="503"/>
      <c r="Q112" s="502"/>
    </row>
    <row r="113" spans="4:18" ht="36" customHeight="1">
      <c r="D113" s="502" t="s">
        <v>893</v>
      </c>
      <c r="E113" s="502"/>
      <c r="F113" s="502"/>
      <c r="G113" s="502"/>
      <c r="H113" s="502"/>
      <c r="I113" s="502"/>
      <c r="J113" s="507" t="s">
        <v>559</v>
      </c>
      <c r="K113" s="502"/>
      <c r="L113" s="502"/>
      <c r="M113" s="503"/>
      <c r="N113" s="503"/>
      <c r="O113" s="503"/>
      <c r="P113" s="503"/>
      <c r="Q113" s="502"/>
    </row>
    <row r="114" spans="4:18" ht="36" customHeight="1">
      <c r="D114" s="502"/>
      <c r="E114" s="502"/>
      <c r="F114" s="502"/>
      <c r="G114" s="502"/>
      <c r="H114" s="502"/>
      <c r="I114" s="502"/>
      <c r="J114" s="507"/>
      <c r="K114" s="502"/>
      <c r="L114" s="502"/>
      <c r="M114" s="503"/>
      <c r="N114" s="503"/>
      <c r="O114" s="503"/>
      <c r="P114" s="503"/>
      <c r="Q114" s="502"/>
    </row>
    <row r="115" spans="4:18" ht="36" customHeight="1">
      <c r="D115" s="502" t="s">
        <v>717</v>
      </c>
      <c r="E115" s="502"/>
      <c r="F115" s="502"/>
      <c r="G115" s="502"/>
      <c r="H115" s="502"/>
      <c r="I115" s="502"/>
      <c r="J115" s="507" t="s">
        <v>718</v>
      </c>
      <c r="K115" s="502"/>
      <c r="L115" s="502"/>
      <c r="M115" s="503"/>
      <c r="N115" s="503"/>
      <c r="O115" s="503"/>
      <c r="P115" s="503"/>
      <c r="Q115" s="502"/>
    </row>
    <row r="116" spans="4:18" ht="36" customHeight="1">
      <c r="D116" s="502"/>
      <c r="E116" s="502"/>
      <c r="F116" s="502"/>
      <c r="G116" s="502"/>
      <c r="H116" s="502"/>
      <c r="I116" s="502"/>
      <c r="J116" s="507"/>
      <c r="K116" s="502"/>
      <c r="L116" s="502"/>
      <c r="M116" s="503"/>
      <c r="N116" s="503"/>
      <c r="O116" s="503"/>
      <c r="P116" s="503"/>
      <c r="Q116" s="502"/>
    </row>
    <row r="117" spans="4:18" ht="36" customHeight="1">
      <c r="D117" s="502" t="s">
        <v>1003</v>
      </c>
      <c r="E117" s="502"/>
      <c r="F117" s="502"/>
      <c r="G117" s="502"/>
      <c r="H117" s="502"/>
      <c r="I117" s="502"/>
      <c r="J117" s="507"/>
      <c r="K117" s="502"/>
      <c r="L117" s="502"/>
      <c r="M117" s="503"/>
      <c r="N117" s="503"/>
      <c r="O117" s="503"/>
      <c r="P117" s="503"/>
      <c r="Q117" s="502"/>
    </row>
    <row r="118" spans="4:18" ht="36" customHeight="1">
      <c r="D118" s="502" t="s">
        <v>1004</v>
      </c>
      <c r="E118" s="502"/>
      <c r="F118" s="502"/>
      <c r="G118" s="502"/>
      <c r="H118" s="502"/>
      <c r="I118" s="502"/>
      <c r="J118" s="507" t="str">
        <f>Criteria!E32</f>
        <v>Hotel industry</v>
      </c>
      <c r="K118" s="502"/>
      <c r="L118" s="502"/>
      <c r="M118" s="503"/>
      <c r="N118" s="503"/>
      <c r="O118" s="503"/>
      <c r="P118" s="503"/>
      <c r="Q118" s="502"/>
    </row>
    <row r="119" spans="4:18" ht="36" customHeight="1">
      <c r="D119" s="506"/>
      <c r="E119" s="502"/>
      <c r="F119" s="502"/>
      <c r="G119" s="502"/>
      <c r="H119" s="502"/>
      <c r="I119" s="502"/>
      <c r="J119" s="507" t="str">
        <f>Criteria!E33</f>
        <v>Restaurant industry</v>
      </c>
      <c r="K119" s="502"/>
      <c r="L119" s="502"/>
      <c r="M119" s="503"/>
      <c r="N119" s="503"/>
      <c r="O119" s="503"/>
      <c r="P119" s="503"/>
      <c r="Q119" s="502"/>
      <c r="R119" s="432" t="str">
        <f>IF(J119=0,"DELETE"," ")</f>
        <v xml:space="preserve"> </v>
      </c>
    </row>
    <row r="120" spans="4:18" ht="36" customHeight="1">
      <c r="D120" s="502"/>
      <c r="E120" s="502"/>
      <c r="F120" s="502"/>
      <c r="G120" s="502"/>
      <c r="H120" s="502"/>
      <c r="I120" s="502"/>
      <c r="J120" s="507" t="str">
        <f>Criteria!E34</f>
        <v>Surf shop</v>
      </c>
      <c r="K120" s="502"/>
      <c r="L120" s="502"/>
      <c r="M120" s="503"/>
      <c r="N120" s="503"/>
      <c r="O120" s="503"/>
      <c r="P120" s="503"/>
      <c r="Q120" s="502"/>
      <c r="R120" s="432" t="str">
        <f>IF(J120=0,"DELETE"," ")</f>
        <v xml:space="preserve"> </v>
      </c>
    </row>
    <row r="121" spans="4:18" ht="36" customHeight="1">
      <c r="D121" s="502"/>
      <c r="E121" s="502"/>
      <c r="F121" s="502"/>
      <c r="G121" s="502"/>
      <c r="H121" s="502"/>
      <c r="I121" s="502"/>
      <c r="J121" s="507">
        <f>Criteria!E35</f>
        <v>0</v>
      </c>
      <c r="K121" s="502"/>
      <c r="L121" s="502"/>
      <c r="M121" s="503"/>
      <c r="N121" s="503"/>
      <c r="O121" s="503"/>
      <c r="P121" s="503"/>
      <c r="Q121" s="502"/>
      <c r="R121" s="432" t="str">
        <f>IF(J121=0,"DELETE"," ")</f>
        <v>DELETE</v>
      </c>
    </row>
    <row r="122" spans="4:18" ht="36" customHeight="1">
      <c r="D122" s="502"/>
      <c r="E122" s="502"/>
      <c r="F122" s="502"/>
      <c r="G122" s="502"/>
      <c r="H122" s="502"/>
      <c r="I122" s="502"/>
      <c r="J122" s="507"/>
      <c r="K122" s="502"/>
      <c r="L122" s="502"/>
      <c r="M122" s="503"/>
      <c r="N122" s="503"/>
      <c r="O122" s="503"/>
      <c r="P122" s="503"/>
      <c r="Q122" s="502"/>
    </row>
    <row r="123" spans="4:18" ht="36" customHeight="1">
      <c r="D123" s="502" t="s">
        <v>684</v>
      </c>
      <c r="E123" s="502"/>
      <c r="F123" s="502"/>
      <c r="G123" s="502"/>
      <c r="H123" s="502"/>
      <c r="I123" s="502"/>
      <c r="J123" s="507" t="str">
        <f>Criteria!E37</f>
        <v>A Individual</v>
      </c>
      <c r="K123" s="502"/>
      <c r="L123" s="502"/>
      <c r="M123" s="503"/>
      <c r="N123" s="503"/>
      <c r="O123" s="503"/>
      <c r="P123" s="503"/>
      <c r="Q123" s="502"/>
    </row>
    <row r="124" spans="4:18" ht="36" customHeight="1">
      <c r="D124" s="502"/>
      <c r="E124" s="502"/>
      <c r="F124" s="502"/>
      <c r="G124" s="502"/>
      <c r="H124" s="502"/>
      <c r="I124" s="502"/>
      <c r="J124" s="507" t="str">
        <f>Criteria!E38</f>
        <v>B Individual</v>
      </c>
      <c r="K124" s="502"/>
      <c r="L124" s="502"/>
      <c r="M124" s="503"/>
      <c r="N124" s="503"/>
      <c r="O124" s="503"/>
      <c r="P124" s="503"/>
      <c r="Q124" s="502"/>
      <c r="R124" s="432" t="str">
        <f>IF(J124=0,"DELETE"," ")</f>
        <v xml:space="preserve"> </v>
      </c>
    </row>
    <row r="125" spans="4:18" ht="36" customHeight="1">
      <c r="D125" s="502"/>
      <c r="E125" s="502"/>
      <c r="F125" s="502"/>
      <c r="G125" s="502"/>
      <c r="H125" s="502"/>
      <c r="I125" s="502"/>
      <c r="J125" s="507" t="str">
        <f>Criteria!E39</f>
        <v>C Individual</v>
      </c>
      <c r="K125" s="502"/>
      <c r="L125" s="502"/>
      <c r="M125" s="503"/>
      <c r="N125" s="503"/>
      <c r="O125" s="503"/>
      <c r="P125" s="503"/>
      <c r="Q125" s="502"/>
      <c r="R125" s="432" t="str">
        <f>IF(J125=0,"DELETE"," ")</f>
        <v xml:space="preserve"> </v>
      </c>
    </row>
    <row r="126" spans="4:18" ht="36" customHeight="1">
      <c r="D126" s="502"/>
      <c r="E126" s="502"/>
      <c r="F126" s="502"/>
      <c r="G126" s="502"/>
      <c r="H126" s="502"/>
      <c r="I126" s="502"/>
      <c r="J126" s="507" t="str">
        <f>Criteria!E40</f>
        <v>D Individual</v>
      </c>
      <c r="K126" s="502"/>
      <c r="L126" s="502"/>
      <c r="M126" s="503"/>
      <c r="N126" s="503"/>
      <c r="O126" s="503"/>
      <c r="P126" s="503"/>
      <c r="Q126" s="502"/>
      <c r="R126" s="432" t="str">
        <f>IF(J126=0,"DELETE"," ")</f>
        <v xml:space="preserve"> </v>
      </c>
    </row>
    <row r="127" spans="4:18" ht="36" customHeight="1">
      <c r="D127" s="502"/>
      <c r="E127" s="502"/>
      <c r="F127" s="502"/>
      <c r="G127" s="502"/>
      <c r="H127" s="502"/>
      <c r="I127" s="502"/>
      <c r="J127" s="507"/>
      <c r="K127" s="502"/>
      <c r="L127" s="502"/>
      <c r="M127" s="503"/>
      <c r="N127" s="503"/>
      <c r="O127" s="503"/>
      <c r="P127" s="503"/>
      <c r="Q127" s="502"/>
    </row>
    <row r="128" spans="4:18" ht="36" customHeight="1">
      <c r="D128" s="502" t="s">
        <v>795</v>
      </c>
      <c r="E128" s="502"/>
      <c r="F128" s="502"/>
      <c r="G128" s="502"/>
      <c r="H128" s="502"/>
      <c r="I128" s="502"/>
      <c r="J128" s="507">
        <f>Criteria!E45</f>
        <v>0</v>
      </c>
      <c r="K128" s="502"/>
      <c r="L128" s="502"/>
      <c r="M128" s="503"/>
      <c r="N128" s="503"/>
      <c r="O128" s="503"/>
      <c r="P128" s="503"/>
      <c r="Q128" s="502"/>
    </row>
    <row r="129" spans="4:18" ht="36" customHeight="1">
      <c r="D129" s="502"/>
      <c r="E129" s="502"/>
      <c r="F129" s="502"/>
      <c r="G129" s="502"/>
      <c r="H129" s="502"/>
      <c r="I129" s="502"/>
      <c r="J129" s="507">
        <f>Criteria!E46</f>
        <v>0</v>
      </c>
      <c r="K129" s="502"/>
      <c r="L129" s="502"/>
      <c r="M129" s="503"/>
      <c r="N129" s="503"/>
      <c r="O129" s="503"/>
      <c r="P129" s="503"/>
      <c r="Q129" s="502"/>
    </row>
    <row r="130" spans="4:18" ht="36" customHeight="1">
      <c r="D130" s="502"/>
      <c r="E130" s="502"/>
      <c r="F130" s="502"/>
      <c r="G130" s="502"/>
      <c r="H130" s="502"/>
      <c r="I130" s="502"/>
      <c r="J130" s="507">
        <f>Criteria!E47</f>
        <v>0</v>
      </c>
      <c r="K130" s="502"/>
      <c r="L130" s="502"/>
      <c r="M130" s="503"/>
      <c r="N130" s="503"/>
      <c r="O130" s="503"/>
      <c r="P130" s="503"/>
      <c r="Q130" s="502"/>
      <c r="R130" s="432" t="str">
        <f>IF(J130=0,"DELETE"," ")</f>
        <v>DELETE</v>
      </c>
    </row>
    <row r="131" spans="4:18" ht="36" customHeight="1">
      <c r="D131" s="502"/>
      <c r="E131" s="502"/>
      <c r="F131" s="502"/>
      <c r="G131" s="502"/>
      <c r="H131" s="502"/>
      <c r="I131" s="502"/>
      <c r="J131" s="507">
        <f>Criteria!E48</f>
        <v>0</v>
      </c>
      <c r="K131" s="502"/>
      <c r="L131" s="502"/>
      <c r="M131" s="503"/>
      <c r="N131" s="503"/>
      <c r="O131" s="503"/>
      <c r="P131" s="503"/>
      <c r="Q131" s="502"/>
      <c r="R131" s="432" t="str">
        <f>IF(J131=0,"DELETE"," ")</f>
        <v>DELETE</v>
      </c>
    </row>
    <row r="132" spans="4:18" ht="36" customHeight="1">
      <c r="D132" s="502"/>
      <c r="E132" s="502"/>
      <c r="F132" s="502"/>
      <c r="G132" s="502"/>
      <c r="H132" s="502"/>
      <c r="I132" s="502"/>
      <c r="J132" s="507"/>
      <c r="K132" s="502"/>
      <c r="L132" s="502"/>
      <c r="M132" s="503"/>
      <c r="N132" s="503"/>
      <c r="O132" s="503"/>
      <c r="P132" s="503"/>
      <c r="Q132" s="502"/>
    </row>
    <row r="133" spans="4:18" ht="36" customHeight="1">
      <c r="D133" s="502" t="s">
        <v>104</v>
      </c>
      <c r="E133" s="502"/>
      <c r="F133" s="502"/>
      <c r="G133" s="502"/>
      <c r="H133" s="502"/>
      <c r="I133" s="502"/>
      <c r="J133" s="507">
        <f>Criteria!E50</f>
        <v>0</v>
      </c>
      <c r="K133" s="502"/>
      <c r="L133" s="502"/>
      <c r="M133" s="503"/>
      <c r="N133" s="503"/>
      <c r="O133" s="503"/>
      <c r="P133" s="503"/>
      <c r="Q133" s="502"/>
      <c r="R133" s="432" t="str">
        <f>IF(J133=0,"DELETE"," ")</f>
        <v>DELETE</v>
      </c>
    </row>
    <row r="134" spans="4:18" ht="36" customHeight="1">
      <c r="D134" s="502"/>
      <c r="E134" s="502"/>
      <c r="F134" s="502"/>
      <c r="G134" s="502"/>
      <c r="H134" s="502"/>
      <c r="I134" s="502"/>
      <c r="J134" s="507">
        <f>Criteria!E51</f>
        <v>0</v>
      </c>
      <c r="K134" s="502"/>
      <c r="L134" s="502"/>
      <c r="M134" s="503"/>
      <c r="N134" s="503"/>
      <c r="O134" s="503"/>
      <c r="P134" s="503"/>
      <c r="Q134" s="502"/>
      <c r="R134" s="432" t="str">
        <f>IF(J134=0,"DELETE"," ")</f>
        <v>DELETE</v>
      </c>
    </row>
    <row r="135" spans="4:18" ht="36" customHeight="1">
      <c r="D135" s="502"/>
      <c r="E135" s="502"/>
      <c r="F135" s="502"/>
      <c r="G135" s="502"/>
      <c r="H135" s="502"/>
      <c r="I135" s="502"/>
      <c r="J135" s="507">
        <f>Criteria!E52</f>
        <v>0</v>
      </c>
      <c r="K135" s="502"/>
      <c r="L135" s="502"/>
      <c r="M135" s="503"/>
      <c r="N135" s="503"/>
      <c r="O135" s="503"/>
      <c r="P135" s="503"/>
      <c r="Q135" s="502"/>
      <c r="R135" s="432" t="str">
        <f>IF(J135=0,"DELETE"," ")</f>
        <v>DELETE</v>
      </c>
    </row>
    <row r="136" spans="4:18" ht="36" customHeight="1">
      <c r="D136" s="502"/>
      <c r="E136" s="502"/>
      <c r="F136" s="502"/>
      <c r="G136" s="502"/>
      <c r="H136" s="502"/>
      <c r="I136" s="502"/>
      <c r="J136" s="507">
        <f>Criteria!E53</f>
        <v>0</v>
      </c>
      <c r="K136" s="502"/>
      <c r="L136" s="502"/>
      <c r="M136" s="503"/>
      <c r="N136" s="503"/>
      <c r="O136" s="503"/>
      <c r="P136" s="503"/>
      <c r="Q136" s="502"/>
      <c r="R136" s="432" t="str">
        <f>IF(J136=0,"DELETE"," ")</f>
        <v>DELETE</v>
      </c>
    </row>
    <row r="137" spans="4:18" ht="36" customHeight="1">
      <c r="D137" s="502"/>
      <c r="E137" s="502"/>
      <c r="F137" s="502"/>
      <c r="G137" s="502"/>
      <c r="H137" s="502"/>
      <c r="I137" s="502"/>
      <c r="J137" s="507"/>
      <c r="K137" s="502"/>
      <c r="L137" s="502"/>
      <c r="M137" s="503"/>
      <c r="N137" s="503"/>
      <c r="O137" s="503"/>
      <c r="P137" s="503"/>
      <c r="Q137" s="502"/>
    </row>
    <row r="138" spans="4:18" ht="36" customHeight="1">
      <c r="D138" s="502" t="s">
        <v>716</v>
      </c>
      <c r="E138" s="502"/>
      <c r="F138" s="502"/>
      <c r="G138" s="502"/>
      <c r="H138" s="502"/>
      <c r="I138" s="502"/>
      <c r="J138" s="507">
        <f>Criteria!E55</f>
        <v>0</v>
      </c>
      <c r="K138" s="502"/>
      <c r="L138" s="502"/>
      <c r="M138" s="503"/>
      <c r="N138" s="503"/>
      <c r="O138" s="503"/>
      <c r="P138" s="503"/>
      <c r="Q138" s="502"/>
      <c r="R138" s="432" t="str">
        <f t="shared" ref="R138:R140" si="0">IF(J138=0,"DELETE"," ")</f>
        <v>DELETE</v>
      </c>
    </row>
    <row r="139" spans="4:18" ht="36" customHeight="1">
      <c r="D139" s="502"/>
      <c r="E139" s="502"/>
      <c r="F139" s="502"/>
      <c r="G139" s="502"/>
      <c r="H139" s="502"/>
      <c r="I139" s="502"/>
      <c r="J139" s="507">
        <f>Criteria!E56</f>
        <v>0</v>
      </c>
      <c r="K139" s="502"/>
      <c r="L139" s="502"/>
      <c r="M139" s="503"/>
      <c r="N139" s="503"/>
      <c r="O139" s="503"/>
      <c r="P139" s="503"/>
      <c r="Q139" s="502"/>
      <c r="R139" s="432" t="str">
        <f t="shared" si="0"/>
        <v>DELETE</v>
      </c>
    </row>
    <row r="140" spans="4:18" ht="36" customHeight="1">
      <c r="D140" s="502"/>
      <c r="E140" s="502"/>
      <c r="F140" s="502"/>
      <c r="G140" s="502"/>
      <c r="H140" s="502"/>
      <c r="I140" s="502"/>
      <c r="J140" s="507">
        <f>Criteria!E57</f>
        <v>0</v>
      </c>
      <c r="K140" s="502"/>
      <c r="L140" s="502"/>
      <c r="M140" s="503"/>
      <c r="N140" s="503"/>
      <c r="O140" s="503"/>
      <c r="P140" s="503"/>
      <c r="Q140" s="502"/>
      <c r="R140" s="432" t="str">
        <f t="shared" si="0"/>
        <v>DELETE</v>
      </c>
    </row>
    <row r="141" spans="4:18" ht="36" customHeight="1">
      <c r="D141" s="502"/>
      <c r="E141" s="502"/>
      <c r="F141" s="502"/>
      <c r="G141" s="502"/>
      <c r="H141" s="502"/>
      <c r="I141" s="502"/>
      <c r="J141" s="507"/>
      <c r="K141" s="502"/>
      <c r="L141" s="502"/>
      <c r="M141" s="503"/>
      <c r="N141" s="503"/>
      <c r="O141" s="503"/>
      <c r="P141" s="503"/>
      <c r="Q141" s="502"/>
    </row>
    <row r="142" spans="4:18" ht="36" customHeight="1">
      <c r="D142" s="502" t="s">
        <v>183</v>
      </c>
      <c r="E142" s="502"/>
      <c r="F142" s="502"/>
      <c r="G142" s="502"/>
      <c r="H142" s="502"/>
      <c r="I142" s="502"/>
      <c r="J142" s="507"/>
      <c r="K142" s="502"/>
      <c r="L142" s="502"/>
      <c r="M142" s="503"/>
      <c r="N142" s="503"/>
      <c r="O142" s="503"/>
      <c r="P142" s="503"/>
      <c r="Q142" s="502"/>
    </row>
    <row r="143" spans="4:18" ht="36" customHeight="1">
      <c r="D143" s="502"/>
      <c r="E143" s="502"/>
      <c r="F143" s="502"/>
      <c r="G143" s="502"/>
      <c r="H143" s="502"/>
      <c r="I143" s="502"/>
      <c r="J143" s="507"/>
      <c r="K143" s="502"/>
      <c r="L143" s="502"/>
      <c r="M143" s="503"/>
      <c r="N143" s="503"/>
      <c r="O143" s="503"/>
      <c r="P143" s="503"/>
      <c r="Q143" s="502"/>
    </row>
    <row r="144" spans="4:18" ht="36" customHeight="1">
      <c r="D144" s="502"/>
      <c r="E144" s="502"/>
      <c r="F144" s="502"/>
      <c r="G144" s="502"/>
      <c r="H144" s="502"/>
      <c r="I144" s="502"/>
      <c r="J144" s="507"/>
      <c r="K144" s="502"/>
      <c r="L144" s="502"/>
      <c r="M144" s="503"/>
      <c r="N144" s="503"/>
      <c r="O144" s="503"/>
      <c r="P144" s="503"/>
      <c r="Q144" s="502"/>
    </row>
    <row r="145" spans="4:18" ht="36" customHeight="1">
      <c r="D145" s="502"/>
      <c r="E145" s="502"/>
      <c r="F145" s="502"/>
      <c r="G145" s="502"/>
      <c r="H145" s="502"/>
      <c r="I145" s="502"/>
      <c r="J145" s="507"/>
      <c r="K145" s="502"/>
      <c r="L145" s="502"/>
      <c r="M145" s="503"/>
      <c r="N145" s="503"/>
      <c r="O145" s="503"/>
      <c r="P145" s="503"/>
      <c r="Q145" s="502"/>
    </row>
    <row r="146" spans="4:18" ht="36" customHeight="1">
      <c r="D146" s="502"/>
      <c r="E146" s="502"/>
      <c r="F146" s="502"/>
      <c r="G146" s="502"/>
      <c r="H146" s="502"/>
      <c r="I146" s="502"/>
      <c r="J146" s="507"/>
      <c r="K146" s="502"/>
      <c r="L146" s="502"/>
      <c r="M146" s="503"/>
      <c r="N146" s="503"/>
      <c r="O146" s="503"/>
      <c r="P146" s="503"/>
      <c r="Q146" s="502"/>
    </row>
    <row r="147" spans="4:18" ht="36" customHeight="1">
      <c r="D147" s="502"/>
      <c r="E147" s="502"/>
      <c r="F147" s="502"/>
      <c r="G147" s="502"/>
      <c r="H147" s="502"/>
      <c r="I147" s="502"/>
      <c r="J147" s="507"/>
      <c r="K147" s="502"/>
      <c r="L147" s="502"/>
      <c r="M147" s="503"/>
      <c r="N147" s="503"/>
      <c r="O147" s="503"/>
      <c r="P147" s="503"/>
      <c r="Q147" s="502"/>
    </row>
    <row r="148" spans="4:18" ht="36" customHeight="1">
      <c r="D148" s="502"/>
      <c r="E148" s="502"/>
      <c r="F148" s="502"/>
      <c r="G148" s="502"/>
      <c r="H148" s="502"/>
      <c r="I148" s="502"/>
      <c r="J148" s="507"/>
      <c r="K148" s="502"/>
      <c r="L148" s="502"/>
      <c r="M148" s="503"/>
      <c r="N148" s="503"/>
      <c r="O148" s="503"/>
      <c r="P148" s="503"/>
      <c r="Q148" s="502"/>
    </row>
    <row r="149" spans="4:18" ht="36" customHeight="1">
      <c r="D149" s="502"/>
      <c r="E149" s="502"/>
      <c r="F149" s="502"/>
      <c r="G149" s="502"/>
      <c r="H149" s="502"/>
      <c r="I149" s="502"/>
      <c r="J149" s="507"/>
      <c r="K149" s="502"/>
      <c r="L149" s="502"/>
      <c r="M149" s="503"/>
      <c r="N149" s="503"/>
      <c r="O149" s="503"/>
      <c r="P149" s="503"/>
      <c r="Q149" s="502"/>
    </row>
    <row r="150" spans="4:18" ht="36" customHeight="1">
      <c r="D150" s="506"/>
      <c r="E150" s="506"/>
      <c r="F150" s="506"/>
      <c r="G150" s="506"/>
      <c r="H150" s="506"/>
      <c r="I150" s="506"/>
      <c r="J150" s="509"/>
      <c r="K150" s="506"/>
      <c r="L150" s="506"/>
      <c r="M150" s="503"/>
      <c r="N150" s="503"/>
      <c r="O150" s="503"/>
      <c r="P150" s="503"/>
      <c r="Q150" s="502"/>
    </row>
    <row r="151" spans="4:18" ht="36" customHeight="1">
      <c r="D151" s="506"/>
      <c r="E151" s="506"/>
      <c r="F151" s="506"/>
      <c r="G151" s="506"/>
      <c r="H151" s="506"/>
      <c r="I151" s="506"/>
      <c r="J151" s="509"/>
      <c r="K151" s="506"/>
      <c r="L151" s="506"/>
      <c r="M151" s="503"/>
      <c r="N151" s="503"/>
      <c r="O151" s="503"/>
      <c r="P151" s="503"/>
      <c r="Q151" s="502"/>
    </row>
    <row r="152" spans="4:18" ht="36" customHeight="1">
      <c r="D152" s="435"/>
      <c r="E152" s="435"/>
      <c r="F152" s="435"/>
      <c r="G152" s="435"/>
      <c r="H152" s="435"/>
      <c r="I152" s="435"/>
      <c r="J152" s="435"/>
      <c r="K152" s="435"/>
      <c r="L152" s="435"/>
      <c r="M152" s="431"/>
      <c r="O152" s="380" t="s">
        <v>102</v>
      </c>
      <c r="P152" s="380"/>
      <c r="Q152" s="378">
        <f>MAX($Q$104:Q151)+1</f>
        <v>2</v>
      </c>
    </row>
    <row r="153" spans="4:18" ht="36" customHeight="1">
      <c r="D153" s="501" t="str">
        <f>Criteria!E9</f>
        <v>ABC PARTNERSHIP</v>
      </c>
      <c r="E153" s="502"/>
      <c r="F153" s="502"/>
      <c r="G153" s="502"/>
      <c r="H153" s="502"/>
      <c r="I153" s="502"/>
      <c r="J153" s="502"/>
      <c r="K153" s="502"/>
      <c r="L153" s="502"/>
      <c r="M153" s="503"/>
      <c r="N153" s="503"/>
      <c r="O153" s="503"/>
      <c r="P153" s="503"/>
      <c r="Q153" s="502"/>
    </row>
    <row r="154" spans="4:18" ht="36" customHeight="1">
      <c r="D154" s="501" t="str">
        <f>Criteria!E10</f>
        <v>T/A SEAFRONT HOTEL, SEAFRONT RESTAURANT AND SURF SHOP</v>
      </c>
      <c r="E154" s="502"/>
      <c r="F154" s="502"/>
      <c r="G154" s="502"/>
      <c r="H154" s="502"/>
      <c r="I154" s="502"/>
      <c r="J154" s="502"/>
      <c r="K154" s="502"/>
      <c r="L154" s="502"/>
      <c r="M154" s="503"/>
      <c r="N154" s="503"/>
      <c r="O154" s="503"/>
      <c r="P154" s="503"/>
      <c r="Q154" s="502"/>
      <c r="R154" s="432" t="str">
        <f>IF(D154=0,"DELETE"," ")</f>
        <v xml:space="preserve"> </v>
      </c>
    </row>
    <row r="155" spans="4:18" ht="36" customHeight="1">
      <c r="D155" s="502"/>
      <c r="E155" s="502"/>
      <c r="F155" s="502"/>
      <c r="G155" s="502"/>
      <c r="H155" s="502"/>
      <c r="I155" s="502"/>
      <c r="J155" s="502"/>
      <c r="K155" s="502"/>
      <c r="L155" s="502"/>
      <c r="M155" s="503"/>
      <c r="N155" s="503"/>
      <c r="O155" s="503"/>
      <c r="P155" s="503"/>
      <c r="Q155" s="502"/>
    </row>
    <row r="156" spans="4:18" ht="36" customHeight="1">
      <c r="D156" s="501" t="s">
        <v>688</v>
      </c>
      <c r="E156" s="502"/>
      <c r="F156" s="502"/>
      <c r="G156" s="502"/>
      <c r="H156" s="502"/>
      <c r="I156" s="502"/>
      <c r="J156" s="502"/>
      <c r="K156" s="502"/>
      <c r="L156" s="502"/>
      <c r="M156" s="503"/>
      <c r="N156" s="503"/>
      <c r="O156" s="503"/>
      <c r="P156" s="503"/>
      <c r="Q156" s="502"/>
    </row>
    <row r="157" spans="4:18" ht="36" customHeight="1">
      <c r="D157" s="510"/>
      <c r="E157" s="510"/>
      <c r="F157" s="510"/>
      <c r="G157" s="510"/>
      <c r="H157" s="510"/>
      <c r="I157" s="510"/>
      <c r="J157" s="510"/>
      <c r="K157" s="510"/>
      <c r="L157" s="510"/>
      <c r="M157" s="511"/>
      <c r="N157" s="511"/>
      <c r="O157" s="511"/>
      <c r="P157" s="511"/>
      <c r="Q157" s="510"/>
    </row>
    <row r="158" spans="4:18" ht="36" customHeight="1">
      <c r="D158" s="502"/>
      <c r="E158" s="502"/>
      <c r="F158" s="502"/>
      <c r="G158" s="502"/>
      <c r="H158" s="502"/>
      <c r="I158" s="502"/>
      <c r="J158" s="502"/>
      <c r="K158" s="502"/>
      <c r="L158" s="502"/>
      <c r="M158" s="503"/>
      <c r="N158" s="503"/>
      <c r="O158" s="503"/>
      <c r="P158" s="503"/>
      <c r="Q158" s="502"/>
    </row>
    <row r="159" spans="4:18" ht="36" customHeight="1">
      <c r="D159" s="502"/>
      <c r="E159" s="502"/>
      <c r="F159" s="502"/>
      <c r="G159" s="502"/>
      <c r="H159" s="502"/>
      <c r="I159" s="502"/>
      <c r="J159" s="502"/>
      <c r="K159" s="502"/>
      <c r="L159" s="502"/>
      <c r="M159" s="503"/>
      <c r="N159" s="503"/>
      <c r="O159" s="503"/>
      <c r="P159" s="503"/>
      <c r="Q159" s="502"/>
    </row>
    <row r="160" spans="4:18" ht="36" customHeight="1">
      <c r="D160" s="501" t="s">
        <v>1009</v>
      </c>
      <c r="E160" s="502"/>
      <c r="F160" s="502"/>
      <c r="G160" s="502"/>
      <c r="H160" s="502"/>
      <c r="I160" s="502"/>
      <c r="J160" s="502"/>
      <c r="K160" s="502"/>
      <c r="L160" s="502"/>
      <c r="M160" s="503"/>
      <c r="N160" s="503"/>
      <c r="O160" s="503"/>
      <c r="P160" s="503"/>
      <c r="Q160" s="502"/>
    </row>
    <row r="161" spans="4:17" ht="36" customHeight="1">
      <c r="D161" s="502"/>
      <c r="E161" s="502"/>
      <c r="F161" s="502"/>
      <c r="G161" s="502"/>
      <c r="H161" s="502"/>
      <c r="I161" s="502"/>
      <c r="J161" s="502"/>
      <c r="K161" s="502"/>
      <c r="L161" s="502"/>
      <c r="M161" s="503"/>
      <c r="N161" s="503"/>
      <c r="O161" s="503"/>
      <c r="P161" s="503"/>
      <c r="Q161" s="502"/>
    </row>
    <row r="162" spans="4:17" ht="36" customHeight="1">
      <c r="D162" s="542" t="str">
        <f>CONCATENATE("The partners are responsible for the preparation and fair presentation of the annual Financial Statements of ",Criteria!E11,", comprising the statement of financial position as at ",Criteria!G22," and the statements of comprehensive income and cash flows for the year then ended and the notes to the Financial Statements, which include other explanatory notes.")</f>
        <v>The partners are responsible for the preparation and fair presentation of the annual Financial Statements of ABC Partnership, comprising the statement of financial position as at 28 February 2026 and the statements of comprehensive income and cash flows for the year then ended and the notes to the Financial Statements, which include other explanatory notes.</v>
      </c>
      <c r="E162" s="542"/>
      <c r="F162" s="542"/>
      <c r="G162" s="542"/>
      <c r="H162" s="542"/>
      <c r="I162" s="542"/>
      <c r="J162" s="542"/>
      <c r="K162" s="542"/>
      <c r="L162" s="542"/>
      <c r="M162" s="542"/>
      <c r="N162" s="542"/>
      <c r="O162" s="542"/>
      <c r="P162" s="542"/>
      <c r="Q162" s="542"/>
    </row>
    <row r="163" spans="4:17" ht="36" customHeight="1">
      <c r="D163" s="542"/>
      <c r="E163" s="542"/>
      <c r="F163" s="542"/>
      <c r="G163" s="542"/>
      <c r="H163" s="542"/>
      <c r="I163" s="542"/>
      <c r="J163" s="542"/>
      <c r="K163" s="542"/>
      <c r="L163" s="542"/>
      <c r="M163" s="542"/>
      <c r="N163" s="542"/>
      <c r="O163" s="542"/>
      <c r="P163" s="542"/>
      <c r="Q163" s="542"/>
    </row>
    <row r="164" spans="4:17" ht="36" customHeight="1">
      <c r="D164" s="542"/>
      <c r="E164" s="542"/>
      <c r="F164" s="542"/>
      <c r="G164" s="542"/>
      <c r="H164" s="542"/>
      <c r="I164" s="542"/>
      <c r="J164" s="542"/>
      <c r="K164" s="542"/>
      <c r="L164" s="542"/>
      <c r="M164" s="542"/>
      <c r="N164" s="542"/>
      <c r="O164" s="542"/>
      <c r="P164" s="542"/>
      <c r="Q164" s="542"/>
    </row>
    <row r="165" spans="4:17" ht="36" customHeight="1">
      <c r="D165" s="542"/>
      <c r="E165" s="542"/>
      <c r="F165" s="542"/>
      <c r="G165" s="542"/>
      <c r="H165" s="542"/>
      <c r="I165" s="542"/>
      <c r="J165" s="542"/>
      <c r="K165" s="542"/>
      <c r="L165" s="542"/>
      <c r="M165" s="542"/>
      <c r="N165" s="542"/>
      <c r="O165" s="542"/>
      <c r="P165" s="542"/>
      <c r="Q165" s="542"/>
    </row>
    <row r="166" spans="4:17" ht="36" customHeight="1">
      <c r="D166" s="542"/>
      <c r="E166" s="542"/>
      <c r="F166" s="542"/>
      <c r="G166" s="542"/>
      <c r="H166" s="542"/>
      <c r="I166" s="542"/>
      <c r="J166" s="542"/>
      <c r="K166" s="542"/>
      <c r="L166" s="542"/>
      <c r="M166" s="542"/>
      <c r="N166" s="542"/>
      <c r="O166" s="542"/>
      <c r="P166" s="542"/>
      <c r="Q166" s="542"/>
    </row>
    <row r="167" spans="4:17" ht="36" customHeight="1">
      <c r="D167" s="502"/>
      <c r="E167" s="502"/>
      <c r="F167" s="502"/>
      <c r="G167" s="502"/>
      <c r="H167" s="502"/>
      <c r="I167" s="502"/>
      <c r="J167" s="502"/>
      <c r="K167" s="502"/>
      <c r="L167" s="502"/>
      <c r="M167" s="503"/>
      <c r="N167" s="503"/>
      <c r="O167" s="503"/>
      <c r="P167" s="503"/>
      <c r="Q167" s="502"/>
    </row>
    <row r="168" spans="4:17" ht="36" customHeight="1">
      <c r="D168" s="502" t="s">
        <v>1077</v>
      </c>
      <c r="E168" s="502"/>
      <c r="F168" s="502"/>
      <c r="G168" s="502"/>
      <c r="H168" s="502"/>
      <c r="I168" s="502"/>
      <c r="J168" s="502"/>
      <c r="K168" s="502"/>
      <c r="L168" s="502"/>
      <c r="M168" s="503"/>
      <c r="N168" s="503"/>
      <c r="O168" s="503"/>
      <c r="P168" s="503"/>
      <c r="Q168" s="502"/>
    </row>
    <row r="169" spans="4:17" ht="36" customHeight="1">
      <c r="D169" s="502" t="s">
        <v>1074</v>
      </c>
      <c r="E169" s="502"/>
      <c r="F169" s="502"/>
      <c r="G169" s="502"/>
      <c r="H169" s="502"/>
      <c r="I169" s="502"/>
      <c r="J169" s="502"/>
      <c r="K169" s="502"/>
      <c r="L169" s="502"/>
      <c r="M169" s="503"/>
      <c r="N169" s="503"/>
      <c r="O169" s="503"/>
      <c r="P169" s="503"/>
      <c r="Q169" s="502"/>
    </row>
    <row r="170" spans="4:17" ht="36" customHeight="1">
      <c r="D170" s="502" t="s">
        <v>1078</v>
      </c>
      <c r="E170" s="502"/>
      <c r="F170" s="502"/>
      <c r="G170" s="502"/>
      <c r="H170" s="502"/>
      <c r="I170" s="502"/>
      <c r="J170" s="502"/>
      <c r="K170" s="502"/>
      <c r="L170" s="502"/>
      <c r="M170" s="503"/>
      <c r="N170" s="503"/>
      <c r="O170" s="503"/>
      <c r="P170" s="503"/>
      <c r="Q170" s="502"/>
    </row>
    <row r="171" spans="4:17" ht="36" customHeight="1">
      <c r="D171" s="502" t="s">
        <v>1076</v>
      </c>
      <c r="E171" s="502"/>
      <c r="F171" s="502"/>
      <c r="G171" s="502"/>
      <c r="H171" s="502"/>
      <c r="I171" s="502"/>
      <c r="J171" s="502"/>
      <c r="K171" s="502"/>
      <c r="L171" s="502"/>
      <c r="M171" s="503"/>
      <c r="N171" s="503"/>
      <c r="O171" s="503"/>
      <c r="P171" s="503"/>
      <c r="Q171" s="502"/>
    </row>
    <row r="172" spans="4:17" ht="36" customHeight="1">
      <c r="D172" s="502"/>
      <c r="E172" s="502"/>
      <c r="F172" s="502"/>
      <c r="G172" s="502"/>
      <c r="H172" s="502"/>
      <c r="I172" s="502"/>
      <c r="J172" s="502"/>
      <c r="K172" s="502"/>
      <c r="L172" s="502"/>
      <c r="M172" s="503"/>
      <c r="N172" s="503"/>
      <c r="O172" s="503"/>
      <c r="P172" s="503"/>
      <c r="Q172" s="502"/>
    </row>
    <row r="173" spans="4:17" ht="36" customHeight="1">
      <c r="D173" s="501" t="s">
        <v>1037</v>
      </c>
      <c r="E173" s="502"/>
      <c r="F173" s="502"/>
      <c r="G173" s="502"/>
      <c r="H173" s="502"/>
      <c r="I173" s="502"/>
      <c r="J173" s="502"/>
      <c r="K173" s="502"/>
      <c r="L173" s="502"/>
      <c r="M173" s="503"/>
      <c r="N173" s="503"/>
      <c r="O173" s="503"/>
      <c r="P173" s="503"/>
      <c r="Q173" s="502"/>
    </row>
    <row r="174" spans="4:17" ht="36" customHeight="1">
      <c r="D174" s="502"/>
      <c r="E174" s="502"/>
      <c r="F174" s="502"/>
      <c r="G174" s="502"/>
      <c r="H174" s="502"/>
      <c r="I174" s="502"/>
      <c r="J174" s="502"/>
      <c r="K174" s="502"/>
      <c r="L174" s="502"/>
      <c r="M174" s="503"/>
      <c r="N174" s="503"/>
      <c r="O174" s="503"/>
      <c r="P174" s="503"/>
      <c r="Q174" s="502"/>
    </row>
    <row r="175" spans="4:17" ht="36" customHeight="1">
      <c r="D175" s="542" t="str">
        <f>CONCATENATE("The annual Financial Statements of ",Criteria!E11,", as identified in the first paragraph, were approved by the partners and signed on their behalf by:")</f>
        <v>The annual Financial Statements of ABC Partnership, as identified in the first paragraph, were approved by the partners and signed on their behalf by:</v>
      </c>
      <c r="E175" s="542"/>
      <c r="F175" s="542"/>
      <c r="G175" s="542"/>
      <c r="H175" s="542"/>
      <c r="I175" s="542"/>
      <c r="J175" s="542"/>
      <c r="K175" s="542"/>
      <c r="L175" s="542"/>
      <c r="M175" s="542"/>
      <c r="N175" s="542"/>
      <c r="O175" s="542"/>
      <c r="P175" s="542"/>
      <c r="Q175" s="542"/>
    </row>
    <row r="176" spans="4:17" ht="36" customHeight="1">
      <c r="D176" s="542"/>
      <c r="E176" s="542"/>
      <c r="F176" s="542"/>
      <c r="G176" s="542"/>
      <c r="H176" s="542"/>
      <c r="I176" s="542"/>
      <c r="J176" s="542"/>
      <c r="K176" s="542"/>
      <c r="L176" s="542"/>
      <c r="M176" s="542"/>
      <c r="N176" s="542"/>
      <c r="O176" s="542"/>
      <c r="P176" s="542"/>
      <c r="Q176" s="542"/>
    </row>
    <row r="177" spans="4:17" ht="36" customHeight="1">
      <c r="D177" s="542"/>
      <c r="E177" s="542"/>
      <c r="F177" s="542"/>
      <c r="G177" s="542"/>
      <c r="H177" s="542"/>
      <c r="I177" s="542"/>
      <c r="J177" s="542"/>
      <c r="K177" s="542"/>
      <c r="L177" s="542"/>
      <c r="M177" s="542"/>
      <c r="N177" s="542"/>
      <c r="O177" s="542"/>
      <c r="P177" s="542"/>
      <c r="Q177" s="542"/>
    </row>
    <row r="178" spans="4:17" ht="36" customHeight="1">
      <c r="D178" s="502"/>
      <c r="E178" s="502"/>
      <c r="F178" s="502"/>
      <c r="G178" s="502"/>
      <c r="H178" s="502"/>
      <c r="I178" s="502"/>
      <c r="J178" s="502"/>
      <c r="K178" s="502"/>
      <c r="L178" s="502"/>
      <c r="M178" s="503"/>
      <c r="N178" s="503"/>
      <c r="O178" s="503"/>
      <c r="P178" s="503"/>
      <c r="Q178" s="502"/>
    </row>
    <row r="179" spans="4:17" ht="36" customHeight="1">
      <c r="D179" s="502"/>
      <c r="E179" s="502"/>
      <c r="F179" s="502"/>
      <c r="G179" s="502"/>
      <c r="H179" s="502"/>
      <c r="I179" s="502"/>
      <c r="J179" s="502"/>
      <c r="K179" s="502"/>
      <c r="L179" s="502"/>
      <c r="M179" s="503"/>
      <c r="N179" s="503"/>
      <c r="O179" s="503"/>
      <c r="P179" s="503"/>
      <c r="Q179" s="502"/>
    </row>
    <row r="180" spans="4:17" ht="36" customHeight="1">
      <c r="D180" s="502"/>
      <c r="E180" s="502"/>
      <c r="F180" s="502"/>
      <c r="G180" s="502"/>
      <c r="H180" s="502"/>
      <c r="I180" s="502"/>
      <c r="J180" s="502"/>
      <c r="K180" s="502"/>
      <c r="L180" s="502"/>
      <c r="M180" s="503"/>
      <c r="N180" s="503"/>
      <c r="O180" s="503"/>
      <c r="P180" s="503"/>
      <c r="Q180" s="502"/>
    </row>
    <row r="181" spans="4:17" ht="36" customHeight="1">
      <c r="D181" s="502"/>
      <c r="E181" s="502"/>
      <c r="F181" s="502"/>
      <c r="G181" s="502"/>
      <c r="H181" s="502"/>
      <c r="I181" s="502"/>
      <c r="J181" s="502"/>
      <c r="K181" s="502"/>
      <c r="L181" s="502"/>
      <c r="M181" s="503"/>
      <c r="N181" s="503"/>
      <c r="O181" s="503"/>
      <c r="P181" s="503"/>
      <c r="Q181" s="502"/>
    </row>
    <row r="182" spans="4:17" ht="36" customHeight="1">
      <c r="D182" s="502"/>
      <c r="E182" s="502"/>
      <c r="F182" s="502"/>
      <c r="G182" s="502"/>
      <c r="H182" s="502"/>
      <c r="I182" s="502"/>
      <c r="J182" s="502"/>
      <c r="K182" s="502"/>
      <c r="L182" s="502"/>
      <c r="M182" s="503"/>
      <c r="N182" s="503"/>
      <c r="O182" s="503"/>
      <c r="P182" s="503"/>
      <c r="Q182" s="502"/>
    </row>
    <row r="183" spans="4:17" ht="36" customHeight="1">
      <c r="D183" s="502"/>
      <c r="E183" s="502"/>
      <c r="F183" s="502"/>
      <c r="G183" s="502"/>
      <c r="H183" s="502"/>
      <c r="I183" s="502"/>
      <c r="J183" s="502"/>
      <c r="K183" s="502"/>
      <c r="L183" s="502"/>
      <c r="M183" s="503"/>
      <c r="N183" s="503"/>
      <c r="O183" s="503"/>
      <c r="P183" s="503"/>
      <c r="Q183" s="502"/>
    </row>
    <row r="184" spans="4:17" ht="36" customHeight="1">
      <c r="D184" s="502"/>
      <c r="E184" s="502"/>
      <c r="F184" s="502"/>
      <c r="G184" s="502"/>
      <c r="H184" s="502"/>
      <c r="I184" s="502"/>
      <c r="J184" s="502"/>
      <c r="K184" s="502"/>
      <c r="L184" s="502"/>
      <c r="M184" s="503"/>
      <c r="N184" s="503"/>
      <c r="O184" s="503"/>
      <c r="P184" s="503"/>
      <c r="Q184" s="502"/>
    </row>
    <row r="185" spans="4:17" ht="36" customHeight="1">
      <c r="D185" s="502"/>
      <c r="E185" s="502"/>
      <c r="F185" s="502"/>
      <c r="G185" s="502"/>
      <c r="H185" s="502"/>
      <c r="I185" s="502"/>
      <c r="J185" s="502"/>
      <c r="K185" s="502"/>
      <c r="L185" s="502"/>
      <c r="M185" s="503"/>
      <c r="N185" s="503"/>
      <c r="O185" s="503"/>
      <c r="P185" s="503"/>
      <c r="Q185" s="502"/>
    </row>
    <row r="186" spans="4:17" ht="36" customHeight="1">
      <c r="D186" s="502"/>
      <c r="E186" s="502"/>
      <c r="F186" s="502"/>
      <c r="G186" s="502"/>
      <c r="H186" s="502"/>
      <c r="I186" s="502"/>
      <c r="J186" s="502"/>
      <c r="K186" s="502"/>
      <c r="L186" s="502"/>
      <c r="M186" s="503"/>
      <c r="N186" s="503"/>
      <c r="O186" s="503"/>
      <c r="P186" s="503"/>
      <c r="Q186" s="502"/>
    </row>
    <row r="187" spans="4:17" ht="36" customHeight="1">
      <c r="D187" s="502" t="s">
        <v>143</v>
      </c>
      <c r="E187" s="502"/>
      <c r="F187" s="502"/>
      <c r="G187" s="502"/>
      <c r="H187" s="502"/>
      <c r="I187" s="502"/>
      <c r="J187" s="502"/>
      <c r="K187" s="502"/>
      <c r="L187" s="502"/>
      <c r="M187" s="503" t="str">
        <f>IF(Criteria!F38="Signature",D187," ")</f>
        <v>. . . . . . . . . . . . . . . . . . . . . . .</v>
      </c>
      <c r="N187" s="503"/>
      <c r="O187" s="503"/>
      <c r="P187" s="503"/>
      <c r="Q187" s="502"/>
    </row>
    <row r="188" spans="4:17" ht="36" customHeight="1">
      <c r="D188" s="502" t="str">
        <f>Criteria!E37</f>
        <v>A Individual</v>
      </c>
      <c r="E188" s="502"/>
      <c r="F188" s="502"/>
      <c r="G188" s="502"/>
      <c r="H188" s="502"/>
      <c r="I188" s="502"/>
      <c r="J188" s="502"/>
      <c r="K188" s="502"/>
      <c r="L188" s="502"/>
      <c r="M188" s="503" t="str">
        <f>IF(Criteria!F38="Signature",Criteria!E38," ")</f>
        <v>B Individual</v>
      </c>
      <c r="N188" s="503"/>
      <c r="O188" s="503"/>
      <c r="P188" s="503"/>
      <c r="Q188" s="502"/>
    </row>
    <row r="189" spans="4:17" ht="36" customHeight="1">
      <c r="D189" s="502"/>
      <c r="E189" s="502"/>
      <c r="F189" s="502"/>
      <c r="G189" s="502"/>
      <c r="H189" s="502"/>
      <c r="I189" s="502"/>
      <c r="J189" s="502"/>
      <c r="K189" s="502"/>
      <c r="L189" s="502"/>
      <c r="M189" s="503"/>
      <c r="N189" s="503"/>
      <c r="O189" s="503"/>
      <c r="P189" s="503"/>
      <c r="Q189" s="502"/>
    </row>
    <row r="190" spans="4:17" ht="36" customHeight="1">
      <c r="D190" s="502"/>
      <c r="E190" s="502"/>
      <c r="F190" s="502"/>
      <c r="G190" s="502"/>
      <c r="H190" s="502"/>
      <c r="I190" s="502"/>
      <c r="J190" s="502"/>
      <c r="K190" s="502"/>
      <c r="L190" s="502"/>
      <c r="M190" s="503"/>
      <c r="N190" s="503"/>
      <c r="O190" s="503"/>
      <c r="P190" s="503"/>
      <c r="Q190" s="502"/>
    </row>
    <row r="191" spans="4:17" ht="36" customHeight="1">
      <c r="D191" s="502" t="str">
        <f>Criteria!E27</f>
        <v>Cape Town</v>
      </c>
      <c r="E191" s="502"/>
      <c r="F191" s="502"/>
      <c r="G191" s="502"/>
      <c r="H191" s="502" t="s">
        <v>106</v>
      </c>
      <c r="I191" s="502"/>
      <c r="J191" s="543"/>
      <c r="K191" s="543"/>
      <c r="L191" s="502"/>
      <c r="M191" s="503"/>
      <c r="N191" s="503"/>
      <c r="O191" s="503"/>
      <c r="P191" s="503"/>
      <c r="Q191" s="502"/>
    </row>
    <row r="192" spans="4:17" ht="21" customHeight="1">
      <c r="D192" s="502"/>
      <c r="E192" s="502"/>
      <c r="F192" s="502"/>
      <c r="G192" s="502"/>
      <c r="H192" s="502"/>
      <c r="I192" s="502"/>
      <c r="J192" s="502" t="s">
        <v>630</v>
      </c>
      <c r="K192" s="502"/>
      <c r="L192" s="502"/>
      <c r="M192" s="503"/>
      <c r="N192" s="503"/>
      <c r="O192" s="503"/>
      <c r="P192" s="503"/>
      <c r="Q192" s="502"/>
    </row>
    <row r="193" spans="1:24" ht="36" customHeight="1">
      <c r="D193" s="502"/>
      <c r="E193" s="502"/>
      <c r="F193" s="502"/>
      <c r="G193" s="502"/>
      <c r="H193" s="502"/>
      <c r="I193" s="502"/>
      <c r="J193" s="502"/>
      <c r="K193" s="502"/>
      <c r="L193" s="502"/>
      <c r="M193" s="503"/>
      <c r="N193" s="503"/>
      <c r="O193" s="503"/>
      <c r="P193" s="503"/>
      <c r="Q193" s="502"/>
    </row>
    <row r="194" spans="1:24" ht="36" customHeight="1">
      <c r="D194" s="502"/>
      <c r="E194" s="502"/>
      <c r="F194" s="502"/>
      <c r="G194" s="502"/>
      <c r="H194" s="502"/>
      <c r="I194" s="502"/>
      <c r="J194" s="502"/>
      <c r="K194" s="502"/>
      <c r="L194" s="502"/>
      <c r="M194" s="503"/>
      <c r="N194" s="503"/>
      <c r="O194" s="503"/>
      <c r="P194" s="503"/>
      <c r="Q194" s="502"/>
    </row>
    <row r="195" spans="1:24" ht="36" customHeight="1">
      <c r="D195" s="502"/>
      <c r="E195" s="502"/>
      <c r="F195" s="502"/>
      <c r="G195" s="502"/>
      <c r="H195" s="502"/>
      <c r="I195" s="502"/>
      <c r="J195" s="502"/>
      <c r="K195" s="502"/>
      <c r="L195" s="502"/>
      <c r="M195" s="503"/>
      <c r="N195" s="503"/>
      <c r="O195" s="503"/>
      <c r="P195" s="503"/>
      <c r="Q195" s="502"/>
    </row>
    <row r="196" spans="1:24" ht="36" customHeight="1">
      <c r="D196" s="502"/>
      <c r="E196" s="502"/>
      <c r="F196" s="502"/>
      <c r="G196" s="502"/>
      <c r="H196" s="502"/>
      <c r="I196" s="502"/>
      <c r="J196" s="502"/>
      <c r="K196" s="502"/>
      <c r="L196" s="502"/>
      <c r="M196" s="503"/>
      <c r="N196" s="503"/>
      <c r="O196" s="503"/>
      <c r="P196" s="503"/>
      <c r="Q196" s="502"/>
    </row>
    <row r="197" spans="1:24" ht="36" customHeight="1">
      <c r="D197" s="502"/>
      <c r="E197" s="502"/>
      <c r="F197" s="502"/>
      <c r="G197" s="502"/>
      <c r="H197" s="502"/>
      <c r="I197" s="502"/>
      <c r="J197" s="502"/>
      <c r="K197" s="502"/>
      <c r="L197" s="502"/>
      <c r="M197" s="503"/>
      <c r="N197" s="503"/>
      <c r="O197" s="503"/>
      <c r="P197" s="503"/>
      <c r="Q197" s="502"/>
    </row>
    <row r="198" spans="1:24" ht="36" customHeight="1">
      <c r="D198" s="502"/>
      <c r="E198" s="502"/>
      <c r="F198" s="502"/>
      <c r="G198" s="502"/>
      <c r="H198" s="502"/>
      <c r="I198" s="502"/>
      <c r="J198" s="502"/>
      <c r="K198" s="502"/>
      <c r="L198" s="502"/>
      <c r="M198" s="503"/>
      <c r="N198" s="503"/>
      <c r="O198" s="503"/>
      <c r="P198" s="503"/>
      <c r="Q198" s="502"/>
    </row>
    <row r="199" spans="1:24" ht="36" customHeight="1">
      <c r="D199" s="502"/>
      <c r="E199" s="502"/>
      <c r="F199" s="502"/>
      <c r="G199" s="502"/>
      <c r="H199" s="502"/>
      <c r="I199" s="502"/>
      <c r="J199" s="502"/>
      <c r="K199" s="502"/>
      <c r="L199" s="502"/>
      <c r="M199" s="503"/>
      <c r="N199" s="503"/>
      <c r="O199" s="503"/>
      <c r="P199" s="503"/>
      <c r="Q199" s="502"/>
    </row>
    <row r="200" spans="1:24" ht="36" customHeight="1">
      <c r="D200" s="502"/>
      <c r="E200" s="502"/>
      <c r="F200" s="502"/>
      <c r="G200" s="502"/>
      <c r="H200" s="502"/>
      <c r="I200" s="502"/>
      <c r="J200" s="502"/>
      <c r="K200" s="502"/>
      <c r="L200" s="502"/>
      <c r="M200" s="503"/>
      <c r="N200" s="503"/>
      <c r="O200" s="503"/>
      <c r="P200" s="503"/>
      <c r="Q200" s="502"/>
    </row>
    <row r="201" spans="1:24" s="506" customFormat="1" ht="36" customHeight="1">
      <c r="A201" s="502"/>
      <c r="B201" s="502"/>
      <c r="C201" s="502"/>
      <c r="D201" s="502"/>
      <c r="E201" s="502"/>
      <c r="F201" s="502"/>
      <c r="G201" s="502"/>
      <c r="H201" s="502"/>
      <c r="I201" s="502"/>
      <c r="J201" s="502"/>
      <c r="K201" s="502"/>
      <c r="L201" s="502"/>
      <c r="M201" s="503"/>
      <c r="N201" s="503"/>
      <c r="O201" s="514" t="s">
        <v>102</v>
      </c>
      <c r="P201" s="514"/>
      <c r="Q201" s="512">
        <f>MAX($Q$104:Q200)+1</f>
        <v>3</v>
      </c>
      <c r="R201" s="501"/>
      <c r="S201" s="512"/>
      <c r="T201" s="512"/>
      <c r="U201" s="512"/>
      <c r="V201" s="512"/>
      <c r="W201" s="512"/>
      <c r="X201" s="512"/>
    </row>
    <row r="202" spans="1:24" s="506" customFormat="1" ht="36" customHeight="1">
      <c r="A202" s="502"/>
      <c r="B202" s="502"/>
      <c r="C202" s="502"/>
      <c r="D202" s="502"/>
      <c r="E202" s="502"/>
      <c r="F202" s="502"/>
      <c r="G202" s="502"/>
      <c r="H202" s="502"/>
      <c r="I202" s="502"/>
      <c r="J202" s="502"/>
      <c r="K202" s="502"/>
      <c r="L202" s="502"/>
      <c r="M202" s="503"/>
      <c r="N202" s="503"/>
      <c r="O202" s="503"/>
      <c r="P202" s="503"/>
      <c r="Q202" s="502"/>
      <c r="R202" s="501"/>
      <c r="S202" s="512"/>
      <c r="T202" s="512"/>
      <c r="U202" s="512"/>
      <c r="V202" s="512"/>
      <c r="W202" s="512"/>
      <c r="X202" s="512"/>
    </row>
    <row r="203" spans="1:24" s="506" customFormat="1" ht="36" customHeight="1">
      <c r="A203" s="502"/>
      <c r="B203" s="502"/>
      <c r="C203" s="502"/>
      <c r="D203" s="502"/>
      <c r="E203" s="502"/>
      <c r="F203" s="502"/>
      <c r="G203" s="502"/>
      <c r="H203" s="502"/>
      <c r="I203" s="502"/>
      <c r="J203" s="502"/>
      <c r="O203" s="503"/>
      <c r="P203" s="503"/>
      <c r="Q203" s="502"/>
      <c r="R203" s="501"/>
      <c r="S203" s="512"/>
      <c r="T203" s="512"/>
      <c r="U203" s="512"/>
      <c r="V203" s="512"/>
      <c r="W203" s="512"/>
      <c r="X203" s="512"/>
    </row>
    <row r="204" spans="1:24" s="506" customFormat="1" ht="36" customHeight="1">
      <c r="A204" s="502"/>
      <c r="B204" s="502"/>
      <c r="C204" s="502"/>
      <c r="D204" s="502"/>
      <c r="E204" s="502"/>
      <c r="F204" s="502"/>
      <c r="G204" s="502"/>
      <c r="H204" s="502"/>
      <c r="I204" s="502"/>
      <c r="J204" s="502"/>
      <c r="K204" s="502"/>
      <c r="L204" s="502"/>
      <c r="M204" s="502"/>
      <c r="N204" s="503"/>
      <c r="O204" s="502"/>
      <c r="P204" s="503"/>
      <c r="Q204" s="502"/>
      <c r="R204" s="501"/>
      <c r="S204" s="512"/>
      <c r="T204" s="512"/>
      <c r="U204" s="512"/>
      <c r="V204" s="512"/>
      <c r="W204" s="512"/>
      <c r="X204" s="512"/>
    </row>
    <row r="205" spans="1:24" s="506" customFormat="1" ht="36" customHeight="1">
      <c r="A205" s="502"/>
      <c r="B205" s="502"/>
      <c r="C205" s="502"/>
      <c r="D205" s="502"/>
      <c r="E205" s="502"/>
      <c r="F205" s="502"/>
      <c r="G205" s="502"/>
      <c r="H205" s="502"/>
      <c r="I205" s="502"/>
      <c r="J205" s="502"/>
      <c r="K205" s="502"/>
      <c r="N205" s="503"/>
      <c r="O205" s="513"/>
      <c r="P205" s="503"/>
      <c r="Q205" s="502"/>
      <c r="R205" s="501"/>
      <c r="S205" s="512"/>
      <c r="T205" s="512"/>
      <c r="U205" s="512"/>
      <c r="V205" s="512"/>
      <c r="W205" s="512"/>
      <c r="X205" s="512"/>
    </row>
    <row r="206" spans="1:24" s="506" customFormat="1" ht="36" customHeight="1">
      <c r="A206" s="502"/>
      <c r="B206" s="502"/>
      <c r="C206" s="502"/>
      <c r="D206" s="502"/>
      <c r="E206" s="502"/>
      <c r="F206" s="502"/>
      <c r="G206" s="502"/>
      <c r="H206" s="502"/>
      <c r="I206" s="502"/>
      <c r="J206" s="502"/>
      <c r="K206" s="502"/>
      <c r="N206" s="503"/>
      <c r="O206" s="513"/>
      <c r="P206" s="503"/>
      <c r="Q206" s="502"/>
      <c r="R206" s="501"/>
      <c r="S206" s="512"/>
      <c r="T206" s="512"/>
      <c r="U206" s="512"/>
      <c r="V206" s="512"/>
      <c r="W206" s="512"/>
      <c r="X206" s="512"/>
    </row>
    <row r="207" spans="1:24" s="506" customFormat="1" ht="36" customHeight="1">
      <c r="A207" s="502"/>
      <c r="B207" s="502"/>
      <c r="C207" s="502"/>
      <c r="D207" s="502"/>
      <c r="E207" s="502"/>
      <c r="F207" s="502"/>
      <c r="G207" s="502"/>
      <c r="H207" s="502"/>
      <c r="I207" s="502"/>
      <c r="J207" s="502"/>
      <c r="K207" s="502"/>
      <c r="M207" s="502"/>
      <c r="N207" s="503"/>
      <c r="O207" s="502"/>
      <c r="P207" s="503"/>
      <c r="Q207" s="502"/>
      <c r="R207" s="501"/>
      <c r="S207" s="512"/>
      <c r="T207" s="512"/>
      <c r="U207" s="512"/>
      <c r="V207" s="512"/>
      <c r="W207" s="512"/>
      <c r="X207" s="512"/>
    </row>
    <row r="208" spans="1:24" s="506" customFormat="1" ht="36" customHeight="1">
      <c r="A208" s="502"/>
      <c r="B208" s="502"/>
      <c r="C208" s="502"/>
      <c r="D208" s="502"/>
      <c r="E208" s="502"/>
      <c r="F208" s="502"/>
      <c r="G208" s="502"/>
      <c r="H208" s="502"/>
      <c r="I208" s="502"/>
      <c r="J208" s="502"/>
      <c r="K208" s="502"/>
      <c r="M208" s="502"/>
      <c r="N208" s="503"/>
      <c r="O208" s="502"/>
      <c r="P208" s="503"/>
      <c r="Q208" s="502"/>
      <c r="R208" s="501"/>
      <c r="S208" s="512"/>
      <c r="T208" s="512"/>
      <c r="U208" s="512"/>
      <c r="V208" s="512"/>
      <c r="W208" s="512"/>
      <c r="X208" s="512"/>
    </row>
    <row r="209" spans="1:24" s="506" customFormat="1" ht="36" customHeight="1">
      <c r="A209" s="502"/>
      <c r="B209" s="502"/>
      <c r="C209" s="502"/>
      <c r="D209" s="502"/>
      <c r="E209" s="502"/>
      <c r="F209" s="502"/>
      <c r="G209" s="502"/>
      <c r="H209" s="502"/>
      <c r="I209" s="502"/>
      <c r="J209" s="502"/>
      <c r="K209" s="502"/>
      <c r="L209" s="502"/>
      <c r="M209" s="503"/>
      <c r="N209" s="503"/>
      <c r="O209" s="503"/>
      <c r="P209" s="503"/>
      <c r="Q209" s="502"/>
      <c r="R209" s="501"/>
      <c r="S209" s="512"/>
      <c r="T209" s="512"/>
      <c r="U209" s="512"/>
      <c r="V209" s="512"/>
      <c r="W209" s="512"/>
      <c r="X209" s="512"/>
    </row>
    <row r="210" spans="1:24" s="506" customFormat="1" ht="36" customHeight="1">
      <c r="A210" s="502"/>
      <c r="B210" s="502"/>
      <c r="C210" s="502"/>
      <c r="D210" s="501" t="s">
        <v>1080</v>
      </c>
      <c r="E210" s="502"/>
      <c r="F210" s="502"/>
      <c r="G210" s="502"/>
      <c r="H210" s="502"/>
      <c r="I210" s="502"/>
      <c r="J210" s="502"/>
      <c r="K210" s="502"/>
      <c r="L210" s="502"/>
      <c r="M210" s="503"/>
      <c r="N210" s="503"/>
      <c r="O210" s="503"/>
      <c r="P210" s="503"/>
      <c r="Q210" s="502"/>
      <c r="R210" s="501"/>
      <c r="S210" s="512"/>
      <c r="T210" s="512"/>
      <c r="U210" s="512"/>
      <c r="V210" s="512"/>
      <c r="W210" s="512"/>
      <c r="X210" s="512"/>
    </row>
    <row r="211" spans="1:24" s="506" customFormat="1" ht="36" customHeight="1">
      <c r="A211" s="502"/>
      <c r="B211" s="502"/>
      <c r="C211" s="502"/>
      <c r="D211" s="501" t="s">
        <v>1079</v>
      </c>
      <c r="E211" s="502"/>
      <c r="F211" s="502"/>
      <c r="G211" s="502"/>
      <c r="H211" s="502"/>
      <c r="I211" s="502"/>
      <c r="J211" s="502"/>
      <c r="K211" s="502"/>
      <c r="L211" s="502"/>
      <c r="M211" s="503"/>
      <c r="N211" s="503"/>
      <c r="O211" s="503"/>
      <c r="P211" s="503"/>
      <c r="Q211" s="502"/>
      <c r="R211" s="501"/>
      <c r="S211" s="512"/>
      <c r="T211" s="512"/>
      <c r="U211" s="512"/>
      <c r="V211" s="512"/>
      <c r="W211" s="512"/>
      <c r="X211" s="512"/>
    </row>
    <row r="212" spans="1:24" s="506" customFormat="1" ht="36" customHeight="1">
      <c r="A212" s="502"/>
      <c r="B212" s="502"/>
      <c r="C212" s="502"/>
      <c r="D212" s="501" t="str">
        <f>Criteria!E9</f>
        <v>ABC PARTNERSHIP</v>
      </c>
      <c r="E212" s="502"/>
      <c r="F212" s="502"/>
      <c r="G212" s="502"/>
      <c r="H212" s="502"/>
      <c r="I212" s="502"/>
      <c r="J212" s="502"/>
      <c r="K212" s="502"/>
      <c r="L212" s="502"/>
      <c r="M212" s="503"/>
      <c r="N212" s="503"/>
      <c r="O212" s="503"/>
      <c r="P212" s="503"/>
      <c r="Q212" s="502"/>
      <c r="R212" s="501"/>
      <c r="S212" s="512"/>
      <c r="T212" s="512"/>
      <c r="U212" s="512"/>
      <c r="V212" s="512"/>
      <c r="W212" s="512"/>
      <c r="X212" s="512"/>
    </row>
    <row r="213" spans="1:24" s="506" customFormat="1" ht="36" customHeight="1">
      <c r="A213" s="502"/>
      <c r="B213" s="502"/>
      <c r="C213" s="502"/>
      <c r="D213" s="502"/>
      <c r="E213" s="502"/>
      <c r="F213" s="502"/>
      <c r="G213" s="502"/>
      <c r="H213" s="502"/>
      <c r="I213" s="502"/>
      <c r="J213" s="502"/>
      <c r="K213" s="502"/>
      <c r="L213" s="502"/>
      <c r="M213" s="503"/>
      <c r="N213" s="503"/>
      <c r="O213" s="503"/>
      <c r="P213" s="503"/>
      <c r="Q213" s="502"/>
      <c r="R213" s="501"/>
      <c r="S213" s="512"/>
      <c r="T213" s="512"/>
      <c r="U213" s="512"/>
      <c r="V213" s="512"/>
      <c r="W213" s="512"/>
      <c r="X213" s="512"/>
    </row>
    <row r="214" spans="1:24" s="506" customFormat="1" ht="36" customHeight="1">
      <c r="A214" s="502"/>
      <c r="B214" s="502"/>
      <c r="C214" s="502"/>
      <c r="D214" s="542" t="str">
        <f>CONCATENATE("We have compiled the accompanying annual Financial Statements of ",Criteria!E11," as set out on pages ",Q250," to ",MAX(Q250:Q1354),", based on information you have provided. These Financial Statements comprise the statement of financial position as at ",Criteria!G22,", the statement of comprehensive income and statement of cash flows for the year then ended and notes to the Financial Statements, including other explanatory information.")</f>
        <v>We have compiled the accompanying annual Financial Statements of ABC Partnership as set out on pages 4 to 31, based on information you have provided. These Financial Statements comprise the statement of financial position as at 28 February 2026, the statement of comprehensive income and statement of cash flows for the year then ended and notes to the Financial Statements, including other explanatory information.</v>
      </c>
      <c r="E214" s="542"/>
      <c r="F214" s="542"/>
      <c r="G214" s="542"/>
      <c r="H214" s="542"/>
      <c r="I214" s="542"/>
      <c r="J214" s="542"/>
      <c r="K214" s="542"/>
      <c r="L214" s="542"/>
      <c r="M214" s="542"/>
      <c r="N214" s="542"/>
      <c r="O214" s="542"/>
      <c r="P214" s="542"/>
      <c r="Q214" s="542"/>
      <c r="R214" s="501"/>
      <c r="S214" s="512"/>
      <c r="T214" s="512"/>
      <c r="U214" s="512"/>
      <c r="V214" s="512"/>
      <c r="W214" s="512"/>
      <c r="X214" s="512"/>
    </row>
    <row r="215" spans="1:24" s="506" customFormat="1" ht="36" customHeight="1">
      <c r="A215" s="502"/>
      <c r="B215" s="502"/>
      <c r="C215" s="502"/>
      <c r="D215" s="542"/>
      <c r="E215" s="542"/>
      <c r="F215" s="542"/>
      <c r="G215" s="542"/>
      <c r="H215" s="542"/>
      <c r="I215" s="542"/>
      <c r="J215" s="542"/>
      <c r="K215" s="542"/>
      <c r="L215" s="542"/>
      <c r="M215" s="542"/>
      <c r="N215" s="542"/>
      <c r="O215" s="542"/>
      <c r="P215" s="542"/>
      <c r="Q215" s="542"/>
      <c r="R215" s="501"/>
      <c r="S215" s="512"/>
      <c r="T215" s="512"/>
      <c r="U215" s="512"/>
      <c r="V215" s="512"/>
      <c r="W215" s="512"/>
      <c r="X215" s="512"/>
    </row>
    <row r="216" spans="1:24" s="506" customFormat="1" ht="36" customHeight="1">
      <c r="A216" s="502"/>
      <c r="B216" s="502"/>
      <c r="C216" s="502"/>
      <c r="D216" s="542"/>
      <c r="E216" s="542"/>
      <c r="F216" s="542"/>
      <c r="G216" s="542"/>
      <c r="H216" s="542"/>
      <c r="I216" s="542"/>
      <c r="J216" s="542"/>
      <c r="K216" s="542"/>
      <c r="L216" s="542"/>
      <c r="M216" s="542"/>
      <c r="N216" s="542"/>
      <c r="O216" s="542"/>
      <c r="P216" s="542"/>
      <c r="Q216" s="542"/>
      <c r="R216" s="501"/>
      <c r="S216" s="512"/>
      <c r="T216" s="512"/>
      <c r="U216" s="512"/>
      <c r="V216" s="512"/>
      <c r="W216" s="512"/>
      <c r="X216" s="512"/>
    </row>
    <row r="217" spans="1:24" s="506" customFormat="1" ht="36" customHeight="1">
      <c r="A217" s="502"/>
      <c r="B217" s="502"/>
      <c r="C217" s="502"/>
      <c r="D217" s="542"/>
      <c r="E217" s="542"/>
      <c r="F217" s="542"/>
      <c r="G217" s="542"/>
      <c r="H217" s="542"/>
      <c r="I217" s="542"/>
      <c r="J217" s="542"/>
      <c r="K217" s="542"/>
      <c r="L217" s="542"/>
      <c r="M217" s="542"/>
      <c r="N217" s="542"/>
      <c r="O217" s="542"/>
      <c r="P217" s="542"/>
      <c r="Q217" s="542"/>
      <c r="R217" s="501"/>
      <c r="S217" s="512"/>
      <c r="T217" s="512"/>
      <c r="U217" s="512"/>
      <c r="V217" s="512"/>
      <c r="W217" s="512"/>
      <c r="X217" s="512"/>
    </row>
    <row r="218" spans="1:24" s="506" customFormat="1" ht="36" customHeight="1">
      <c r="A218" s="502"/>
      <c r="B218" s="502"/>
      <c r="C218" s="502"/>
      <c r="D218" s="542"/>
      <c r="E218" s="542"/>
      <c r="F218" s="542"/>
      <c r="G218" s="542"/>
      <c r="H218" s="542"/>
      <c r="I218" s="542"/>
      <c r="J218" s="542"/>
      <c r="K218" s="542"/>
      <c r="L218" s="542"/>
      <c r="M218" s="542"/>
      <c r="N218" s="542"/>
      <c r="O218" s="542"/>
      <c r="P218" s="542"/>
      <c r="Q218" s="542"/>
      <c r="R218" s="501"/>
      <c r="S218" s="512"/>
      <c r="T218" s="512"/>
      <c r="U218" s="512"/>
      <c r="V218" s="512"/>
      <c r="W218" s="512"/>
      <c r="X218" s="512"/>
    </row>
    <row r="219" spans="1:24" s="506" customFormat="1" ht="36" customHeight="1">
      <c r="A219" s="502"/>
      <c r="B219" s="502"/>
      <c r="C219" s="502"/>
      <c r="D219" s="542"/>
      <c r="E219" s="542"/>
      <c r="F219" s="542"/>
      <c r="G219" s="542"/>
      <c r="H219" s="542"/>
      <c r="I219" s="542"/>
      <c r="J219" s="542"/>
      <c r="K219" s="542"/>
      <c r="L219" s="542"/>
      <c r="M219" s="542"/>
      <c r="N219" s="542"/>
      <c r="O219" s="542"/>
      <c r="P219" s="542"/>
      <c r="Q219" s="542"/>
      <c r="R219" s="501"/>
      <c r="S219" s="512"/>
      <c r="T219" s="512"/>
      <c r="U219" s="512"/>
      <c r="V219" s="512"/>
      <c r="W219" s="512"/>
      <c r="X219" s="512"/>
    </row>
    <row r="220" spans="1:24" s="506" customFormat="1" ht="36" customHeight="1">
      <c r="A220" s="502"/>
      <c r="B220" s="502"/>
      <c r="C220" s="502"/>
      <c r="D220" s="502"/>
      <c r="E220" s="502"/>
      <c r="F220" s="502"/>
      <c r="G220" s="502"/>
      <c r="H220" s="502"/>
      <c r="I220" s="502"/>
      <c r="J220" s="502"/>
      <c r="K220" s="502"/>
      <c r="L220" s="502"/>
      <c r="M220" s="503"/>
      <c r="N220" s="503"/>
      <c r="O220" s="503"/>
      <c r="P220" s="503"/>
      <c r="Q220" s="502"/>
      <c r="R220" s="501"/>
      <c r="S220" s="512"/>
      <c r="T220" s="512"/>
      <c r="U220" s="512"/>
      <c r="V220" s="512"/>
      <c r="W220" s="512"/>
      <c r="X220" s="512"/>
    </row>
    <row r="221" spans="1:24" s="506" customFormat="1" ht="36" customHeight="1">
      <c r="A221" s="502"/>
      <c r="B221" s="502"/>
      <c r="C221" s="502"/>
      <c r="D221" s="502" t="s">
        <v>1082</v>
      </c>
      <c r="E221" s="502"/>
      <c r="F221" s="502"/>
      <c r="G221" s="502"/>
      <c r="H221" s="502"/>
      <c r="I221" s="502"/>
      <c r="J221" s="502"/>
      <c r="K221" s="502"/>
      <c r="L221" s="502"/>
      <c r="M221" s="503"/>
      <c r="N221" s="503"/>
      <c r="O221" s="503"/>
      <c r="P221" s="503"/>
      <c r="Q221" s="502"/>
      <c r="R221" s="501"/>
      <c r="S221" s="512"/>
      <c r="T221" s="512"/>
      <c r="U221" s="512"/>
      <c r="V221" s="512"/>
      <c r="W221" s="512"/>
      <c r="X221" s="512"/>
    </row>
    <row r="222" spans="1:24" s="506" customFormat="1" ht="36" customHeight="1">
      <c r="A222" s="502"/>
      <c r="B222" s="502"/>
      <c r="C222" s="502"/>
      <c r="D222" s="502" t="s">
        <v>1081</v>
      </c>
      <c r="E222" s="502"/>
      <c r="F222" s="502"/>
      <c r="G222" s="502"/>
      <c r="H222" s="502"/>
      <c r="I222" s="502"/>
      <c r="J222" s="502"/>
      <c r="K222" s="502"/>
      <c r="L222" s="502"/>
      <c r="M222" s="503"/>
      <c r="N222" s="503"/>
      <c r="O222" s="503"/>
      <c r="P222" s="503"/>
      <c r="Q222" s="502"/>
      <c r="R222" s="501"/>
      <c r="S222" s="512"/>
      <c r="T222" s="512"/>
      <c r="U222" s="512"/>
      <c r="V222" s="512"/>
      <c r="W222" s="512"/>
      <c r="X222" s="512"/>
    </row>
    <row r="223" spans="1:24" s="506" customFormat="1" ht="36" customHeight="1">
      <c r="A223" s="502"/>
      <c r="B223" s="502"/>
      <c r="C223" s="502"/>
      <c r="D223" s="502"/>
      <c r="E223" s="502"/>
      <c r="F223" s="502"/>
      <c r="G223" s="502"/>
      <c r="H223" s="502"/>
      <c r="I223" s="502"/>
      <c r="J223" s="502"/>
      <c r="K223" s="502"/>
      <c r="L223" s="502"/>
      <c r="M223" s="503"/>
      <c r="N223" s="503"/>
      <c r="O223" s="503"/>
      <c r="P223" s="503"/>
      <c r="Q223" s="502"/>
      <c r="R223" s="501"/>
      <c r="S223" s="512"/>
      <c r="T223" s="512"/>
      <c r="U223" s="512"/>
      <c r="V223" s="512"/>
      <c r="W223" s="512"/>
      <c r="X223" s="512"/>
    </row>
    <row r="224" spans="1:24" s="506" customFormat="1" ht="36" customHeight="1">
      <c r="A224" s="502"/>
      <c r="B224" s="502"/>
      <c r="C224" s="502"/>
      <c r="D224" s="502" t="s">
        <v>1083</v>
      </c>
      <c r="E224" s="502"/>
      <c r="F224" s="502"/>
      <c r="G224" s="502"/>
      <c r="H224" s="502"/>
      <c r="I224" s="502"/>
      <c r="J224" s="502"/>
      <c r="K224" s="502"/>
      <c r="L224" s="502"/>
      <c r="M224" s="503"/>
      <c r="N224" s="503"/>
      <c r="O224" s="503"/>
      <c r="P224" s="503"/>
      <c r="Q224" s="502"/>
      <c r="R224" s="501"/>
      <c r="S224" s="512"/>
      <c r="T224" s="512"/>
      <c r="U224" s="512"/>
      <c r="V224" s="512"/>
      <c r="W224" s="512"/>
      <c r="X224" s="512"/>
    </row>
    <row r="225" spans="1:24" s="506" customFormat="1" ht="36" customHeight="1">
      <c r="A225" s="502"/>
      <c r="B225" s="502"/>
      <c r="C225" s="502"/>
      <c r="D225" s="502" t="s">
        <v>1084</v>
      </c>
      <c r="E225" s="502"/>
      <c r="F225" s="502"/>
      <c r="G225" s="502"/>
      <c r="H225" s="502"/>
      <c r="I225" s="502"/>
      <c r="J225" s="502"/>
      <c r="K225" s="502"/>
      <c r="L225" s="502"/>
      <c r="M225" s="503"/>
      <c r="N225" s="503"/>
      <c r="O225" s="503"/>
      <c r="P225" s="503"/>
      <c r="Q225" s="502"/>
      <c r="R225" s="501"/>
      <c r="S225" s="512"/>
      <c r="T225" s="512"/>
      <c r="U225" s="512"/>
      <c r="V225" s="512"/>
      <c r="W225" s="512"/>
      <c r="X225" s="512"/>
    </row>
    <row r="226" spans="1:24" s="506" customFormat="1" ht="36" customHeight="1">
      <c r="A226" s="502"/>
      <c r="B226" s="502"/>
      <c r="C226" s="502"/>
      <c r="D226" s="502" t="s">
        <v>1087</v>
      </c>
      <c r="E226" s="502"/>
      <c r="F226" s="502"/>
      <c r="G226" s="502"/>
      <c r="H226" s="502"/>
      <c r="I226" s="502"/>
      <c r="J226" s="502"/>
      <c r="K226" s="502"/>
      <c r="L226" s="502"/>
      <c r="M226" s="503"/>
      <c r="N226" s="503"/>
      <c r="O226" s="503"/>
      <c r="P226" s="503"/>
      <c r="Q226" s="502"/>
      <c r="R226" s="501"/>
      <c r="S226" s="512"/>
      <c r="T226" s="512"/>
      <c r="U226" s="512"/>
      <c r="V226" s="512"/>
      <c r="W226" s="512"/>
      <c r="X226" s="512"/>
    </row>
    <row r="227" spans="1:24" s="506" customFormat="1" ht="36" customHeight="1">
      <c r="A227" s="502"/>
      <c r="B227" s="502"/>
      <c r="C227" s="502"/>
      <c r="D227" s="502" t="s">
        <v>1085</v>
      </c>
      <c r="E227" s="502"/>
      <c r="F227" s="502"/>
      <c r="G227" s="502"/>
      <c r="H227" s="502"/>
      <c r="I227" s="502"/>
      <c r="J227" s="502"/>
      <c r="K227" s="502"/>
      <c r="L227" s="502"/>
      <c r="M227" s="503"/>
      <c r="N227" s="503"/>
      <c r="O227" s="503"/>
      <c r="P227" s="503"/>
      <c r="Q227" s="502"/>
      <c r="R227" s="501"/>
      <c r="S227" s="512"/>
      <c r="T227" s="512"/>
      <c r="U227" s="512"/>
      <c r="V227" s="512"/>
      <c r="W227" s="512"/>
      <c r="X227" s="512"/>
    </row>
    <row r="228" spans="1:24" s="506" customFormat="1" ht="36" customHeight="1">
      <c r="A228" s="502"/>
      <c r="B228" s="502"/>
      <c r="C228" s="502"/>
      <c r="D228" s="502"/>
      <c r="E228" s="502"/>
      <c r="F228" s="502"/>
      <c r="G228" s="502"/>
      <c r="H228" s="502"/>
      <c r="I228" s="502"/>
      <c r="J228" s="502"/>
      <c r="K228" s="502"/>
      <c r="L228" s="502"/>
      <c r="M228" s="503"/>
      <c r="N228" s="503"/>
      <c r="O228" s="503"/>
      <c r="P228" s="503"/>
      <c r="Q228" s="502"/>
      <c r="R228" s="501"/>
      <c r="S228" s="512"/>
      <c r="T228" s="512"/>
      <c r="U228" s="512"/>
      <c r="V228" s="512"/>
      <c r="W228" s="512"/>
      <c r="X228" s="512"/>
    </row>
    <row r="229" spans="1:24" s="506" customFormat="1" ht="36" customHeight="1">
      <c r="A229" s="502"/>
      <c r="B229" s="502"/>
      <c r="C229" s="502"/>
      <c r="D229" s="502" t="s">
        <v>1089</v>
      </c>
      <c r="E229" s="502"/>
      <c r="F229" s="502"/>
      <c r="G229" s="502"/>
      <c r="H229" s="502"/>
      <c r="I229" s="502"/>
      <c r="J229" s="502"/>
      <c r="K229" s="502"/>
      <c r="L229" s="502"/>
      <c r="M229" s="503"/>
      <c r="N229" s="503"/>
      <c r="O229" s="503"/>
      <c r="P229" s="503"/>
      <c r="Q229" s="502"/>
      <c r="R229" s="501"/>
      <c r="S229" s="512"/>
      <c r="T229" s="512"/>
      <c r="U229" s="512"/>
      <c r="V229" s="512"/>
      <c r="W229" s="512"/>
      <c r="X229" s="512"/>
    </row>
    <row r="230" spans="1:24" s="506" customFormat="1" ht="36" customHeight="1">
      <c r="A230" s="502"/>
      <c r="B230" s="502"/>
      <c r="C230" s="502"/>
      <c r="D230" s="502" t="s">
        <v>1088</v>
      </c>
      <c r="E230" s="502"/>
      <c r="F230" s="502"/>
      <c r="G230" s="502"/>
      <c r="H230" s="502"/>
      <c r="I230" s="502"/>
      <c r="J230" s="502"/>
      <c r="K230" s="502"/>
      <c r="L230" s="502"/>
      <c r="M230" s="503"/>
      <c r="N230" s="503"/>
      <c r="O230" s="503"/>
      <c r="P230" s="503"/>
      <c r="Q230" s="502"/>
      <c r="R230" s="501"/>
      <c r="S230" s="512"/>
      <c r="T230" s="512"/>
      <c r="U230" s="512"/>
      <c r="V230" s="512"/>
      <c r="W230" s="512"/>
      <c r="X230" s="512"/>
    </row>
    <row r="231" spans="1:24" s="506" customFormat="1" ht="36" customHeight="1">
      <c r="A231" s="502"/>
      <c r="B231" s="502"/>
      <c r="C231" s="502"/>
      <c r="D231" s="502"/>
      <c r="E231" s="502"/>
      <c r="F231" s="502"/>
      <c r="G231" s="502"/>
      <c r="H231" s="502"/>
      <c r="I231" s="502"/>
      <c r="J231" s="502"/>
      <c r="K231" s="502"/>
      <c r="L231" s="502"/>
      <c r="M231" s="503"/>
      <c r="N231" s="503"/>
      <c r="O231" s="503"/>
      <c r="P231" s="503"/>
      <c r="Q231" s="502"/>
      <c r="R231" s="501"/>
      <c r="S231" s="512"/>
      <c r="T231" s="512"/>
      <c r="U231" s="512"/>
      <c r="V231" s="512"/>
      <c r="W231" s="512"/>
      <c r="X231" s="512"/>
    </row>
    <row r="232" spans="1:24" s="506" customFormat="1" ht="36" customHeight="1">
      <c r="A232" s="502"/>
      <c r="B232" s="502"/>
      <c r="C232" s="502"/>
      <c r="D232" s="502" t="s">
        <v>1090</v>
      </c>
      <c r="E232" s="502"/>
      <c r="F232" s="502"/>
      <c r="G232" s="502"/>
      <c r="H232" s="502"/>
      <c r="I232" s="502"/>
      <c r="J232" s="502"/>
      <c r="K232" s="502"/>
      <c r="L232" s="502"/>
      <c r="M232" s="503"/>
      <c r="N232" s="503"/>
      <c r="O232" s="503"/>
      <c r="P232" s="503"/>
      <c r="Q232" s="502"/>
      <c r="R232" s="501"/>
      <c r="S232" s="512"/>
      <c r="T232" s="512"/>
      <c r="U232" s="512"/>
      <c r="V232" s="512"/>
      <c r="W232" s="512"/>
      <c r="X232" s="512"/>
    </row>
    <row r="233" spans="1:24" s="506" customFormat="1" ht="36" customHeight="1">
      <c r="A233" s="502"/>
      <c r="B233" s="502"/>
      <c r="C233" s="502"/>
      <c r="D233" s="502" t="s">
        <v>1092</v>
      </c>
      <c r="E233" s="502"/>
      <c r="F233" s="502"/>
      <c r="G233" s="502"/>
      <c r="H233" s="502"/>
      <c r="I233" s="502"/>
      <c r="J233" s="502"/>
      <c r="K233" s="502"/>
      <c r="L233" s="502"/>
      <c r="M233" s="503"/>
      <c r="N233" s="503"/>
      <c r="O233" s="503"/>
      <c r="P233" s="503"/>
      <c r="Q233" s="502"/>
      <c r="R233" s="501"/>
      <c r="S233" s="512"/>
      <c r="T233" s="512"/>
      <c r="U233" s="512"/>
      <c r="V233" s="512"/>
      <c r="W233" s="512"/>
      <c r="X233" s="512"/>
    </row>
    <row r="234" spans="1:24" s="506" customFormat="1" ht="36" customHeight="1">
      <c r="A234" s="502"/>
      <c r="B234" s="502"/>
      <c r="C234" s="502"/>
      <c r="D234" s="502" t="s">
        <v>1091</v>
      </c>
      <c r="E234" s="502"/>
      <c r="F234" s="502"/>
      <c r="G234" s="502"/>
      <c r="H234" s="502"/>
      <c r="I234" s="502"/>
      <c r="J234" s="502"/>
      <c r="K234" s="502"/>
      <c r="L234" s="502"/>
      <c r="M234" s="503"/>
      <c r="N234" s="503"/>
      <c r="O234" s="503"/>
      <c r="P234" s="503"/>
      <c r="Q234" s="502"/>
      <c r="R234" s="501"/>
      <c r="S234" s="512"/>
      <c r="T234" s="512"/>
      <c r="U234" s="512"/>
      <c r="V234" s="512"/>
      <c r="W234" s="512"/>
      <c r="X234" s="512"/>
    </row>
    <row r="235" spans="1:24" s="506" customFormat="1" ht="36" customHeight="1">
      <c r="A235" s="502"/>
      <c r="B235" s="502"/>
      <c r="C235" s="502"/>
      <c r="D235" s="502"/>
      <c r="E235" s="502"/>
      <c r="F235" s="502"/>
      <c r="G235" s="502"/>
      <c r="H235" s="502"/>
      <c r="I235" s="502"/>
      <c r="J235" s="502"/>
      <c r="K235" s="502"/>
      <c r="L235" s="502"/>
      <c r="M235" s="503"/>
      <c r="N235" s="503"/>
      <c r="O235" s="503"/>
      <c r="P235" s="503"/>
      <c r="Q235" s="502"/>
      <c r="R235" s="501"/>
      <c r="S235" s="512"/>
      <c r="T235" s="512"/>
      <c r="U235" s="512"/>
      <c r="V235" s="512"/>
      <c r="W235" s="512"/>
      <c r="X235" s="512"/>
    </row>
    <row r="236" spans="1:24" s="506" customFormat="1" ht="36" customHeight="1">
      <c r="A236" s="502"/>
      <c r="B236" s="502"/>
      <c r="C236" s="502"/>
      <c r="D236" s="502"/>
      <c r="E236" s="502"/>
      <c r="F236" s="502"/>
      <c r="G236" s="502"/>
      <c r="H236" s="502"/>
      <c r="I236" s="502"/>
      <c r="J236" s="502"/>
      <c r="K236" s="502"/>
      <c r="L236" s="502"/>
      <c r="M236" s="503"/>
      <c r="N236" s="503"/>
      <c r="O236" s="503"/>
      <c r="P236" s="503"/>
      <c r="Q236" s="502"/>
      <c r="R236" s="501"/>
      <c r="S236" s="512"/>
      <c r="T236" s="512"/>
      <c r="U236" s="512"/>
      <c r="V236" s="512"/>
      <c r="W236" s="512"/>
      <c r="X236" s="512"/>
    </row>
    <row r="237" spans="1:24" s="506" customFormat="1" ht="36" customHeight="1">
      <c r="A237" s="502"/>
      <c r="B237" s="502"/>
      <c r="C237" s="502"/>
      <c r="D237" s="502"/>
      <c r="E237" s="502"/>
      <c r="F237" s="502"/>
      <c r="G237" s="502"/>
      <c r="H237" s="502"/>
      <c r="I237" s="502"/>
      <c r="J237" s="502"/>
      <c r="K237" s="502"/>
      <c r="L237" s="502"/>
      <c r="M237" s="503"/>
      <c r="N237" s="503"/>
      <c r="O237" s="503"/>
      <c r="P237" s="503"/>
      <c r="Q237" s="502"/>
      <c r="R237" s="501"/>
      <c r="S237" s="512"/>
      <c r="T237" s="512"/>
      <c r="U237" s="512"/>
      <c r="V237" s="512"/>
      <c r="W237" s="512"/>
      <c r="X237" s="512"/>
    </row>
    <row r="238" spans="1:24" s="506" customFormat="1" ht="36" customHeight="1">
      <c r="A238" s="502"/>
      <c r="B238" s="502"/>
      <c r="C238" s="502"/>
      <c r="D238" s="502" t="s">
        <v>126</v>
      </c>
      <c r="E238" s="502"/>
      <c r="F238" s="502"/>
      <c r="G238" s="502"/>
      <c r="H238" s="502"/>
      <c r="I238" s="502"/>
      <c r="J238" s="502"/>
      <c r="K238" s="502"/>
      <c r="L238" s="502"/>
      <c r="M238" s="503"/>
      <c r="N238" s="503"/>
      <c r="O238" s="503"/>
      <c r="P238" s="503"/>
      <c r="Q238" s="502"/>
      <c r="R238" s="501"/>
      <c r="S238" s="512"/>
      <c r="T238" s="512"/>
      <c r="U238" s="512"/>
      <c r="V238" s="512"/>
      <c r="W238" s="512"/>
      <c r="X238" s="512"/>
    </row>
    <row r="239" spans="1:24" s="506" customFormat="1" ht="36" customHeight="1">
      <c r="A239" s="502"/>
      <c r="B239" s="502"/>
      <c r="C239" s="502"/>
      <c r="D239" s="543" t="s">
        <v>183</v>
      </c>
      <c r="E239" s="543"/>
      <c r="F239" s="543"/>
      <c r="G239" s="543"/>
      <c r="H239" s="543"/>
      <c r="I239" s="502"/>
      <c r="J239" s="502"/>
      <c r="K239" s="502" t="s">
        <v>106</v>
      </c>
      <c r="L239" s="502"/>
      <c r="M239" s="503"/>
      <c r="N239" s="503"/>
      <c r="O239" s="503"/>
      <c r="P239" s="503"/>
      <c r="Q239" s="502"/>
      <c r="R239" s="501"/>
      <c r="S239" s="512"/>
      <c r="T239" s="512"/>
      <c r="U239" s="512"/>
      <c r="V239" s="512"/>
      <c r="W239" s="512"/>
      <c r="X239" s="512"/>
    </row>
    <row r="240" spans="1:24" s="506" customFormat="1" ht="21" customHeight="1">
      <c r="A240" s="502"/>
      <c r="B240" s="502"/>
      <c r="C240" s="502"/>
      <c r="D240" s="502"/>
      <c r="E240" s="502"/>
      <c r="F240" s="502"/>
      <c r="G240" s="502"/>
      <c r="H240" s="502"/>
      <c r="I240" s="502"/>
      <c r="J240" s="502"/>
      <c r="K240" s="502"/>
      <c r="L240" s="502"/>
      <c r="M240" s="502" t="s">
        <v>1094</v>
      </c>
      <c r="N240" s="503"/>
      <c r="O240" s="503"/>
      <c r="P240" s="503"/>
      <c r="Q240" s="502"/>
      <c r="R240" s="501"/>
      <c r="S240" s="512"/>
      <c r="T240" s="512"/>
      <c r="U240" s="512"/>
      <c r="V240" s="512"/>
      <c r="W240" s="512"/>
      <c r="X240" s="512"/>
    </row>
    <row r="241" spans="1:24" s="506" customFormat="1" ht="36" customHeight="1">
      <c r="A241" s="502"/>
      <c r="B241" s="502"/>
      <c r="C241" s="502"/>
      <c r="D241" s="502" t="str">
        <f>Criteria!E27</f>
        <v>Cape Town</v>
      </c>
      <c r="E241" s="502"/>
      <c r="F241" s="502"/>
      <c r="G241" s="502"/>
      <c r="H241" s="502"/>
      <c r="I241" s="502"/>
      <c r="J241" s="502"/>
      <c r="K241" s="502"/>
      <c r="L241" s="502"/>
      <c r="M241" s="503"/>
      <c r="N241" s="503"/>
      <c r="O241" s="503"/>
      <c r="P241" s="503"/>
      <c r="Q241" s="502"/>
      <c r="R241" s="501"/>
      <c r="S241" s="512"/>
      <c r="T241" s="512"/>
      <c r="U241" s="512"/>
      <c r="V241" s="512"/>
      <c r="W241" s="512"/>
      <c r="X241" s="512"/>
    </row>
    <row r="242" spans="1:24" s="506" customFormat="1" ht="36" customHeight="1">
      <c r="A242" s="502"/>
      <c r="B242" s="502"/>
      <c r="C242" s="502"/>
      <c r="D242" s="502"/>
      <c r="E242" s="502"/>
      <c r="F242" s="502"/>
      <c r="G242" s="502"/>
      <c r="H242" s="502"/>
      <c r="I242" s="502"/>
      <c r="J242" s="502"/>
      <c r="K242" s="502"/>
      <c r="L242" s="502"/>
      <c r="M242" s="503"/>
      <c r="N242" s="503"/>
      <c r="O242" s="503"/>
      <c r="P242" s="503"/>
      <c r="Q242" s="502"/>
      <c r="R242" s="501"/>
      <c r="S242" s="512"/>
      <c r="T242" s="512"/>
      <c r="U242" s="512"/>
      <c r="V242" s="512"/>
      <c r="W242" s="512"/>
      <c r="X242" s="512"/>
    </row>
    <row r="243" spans="1:24" s="506" customFormat="1" ht="36" customHeight="1">
      <c r="A243" s="502"/>
      <c r="B243" s="502"/>
      <c r="C243" s="502"/>
      <c r="E243" s="502"/>
      <c r="F243" s="502"/>
      <c r="G243" s="502"/>
      <c r="H243" s="502"/>
      <c r="I243" s="502"/>
      <c r="J243" s="502"/>
      <c r="K243" s="502"/>
      <c r="L243" s="502"/>
      <c r="M243" s="503"/>
      <c r="N243" s="503"/>
      <c r="O243" s="503"/>
      <c r="P243" s="503"/>
      <c r="Q243" s="502"/>
      <c r="R243" s="501"/>
      <c r="S243" s="512"/>
      <c r="T243" s="512"/>
      <c r="U243" s="512"/>
      <c r="V243" s="512"/>
      <c r="W243" s="512"/>
      <c r="X243" s="512"/>
    </row>
    <row r="244" spans="1:24" s="506" customFormat="1" ht="36" customHeight="1">
      <c r="A244" s="502"/>
      <c r="B244" s="502"/>
      <c r="C244" s="502"/>
      <c r="D244" s="502"/>
      <c r="F244" s="502"/>
      <c r="G244" s="502"/>
      <c r="H244" s="502"/>
      <c r="I244" s="502"/>
      <c r="J244" s="502"/>
      <c r="K244" s="502"/>
      <c r="L244" s="502"/>
      <c r="M244" s="503"/>
      <c r="N244" s="503"/>
      <c r="O244" s="503"/>
      <c r="P244" s="503"/>
      <c r="Q244" s="502"/>
      <c r="R244" s="501"/>
      <c r="S244" s="512"/>
      <c r="T244" s="512"/>
      <c r="U244" s="512"/>
      <c r="V244" s="512"/>
      <c r="W244" s="512"/>
      <c r="X244" s="512"/>
    </row>
    <row r="245" spans="1:24" s="506" customFormat="1" ht="36" customHeight="1">
      <c r="A245" s="502"/>
      <c r="B245" s="502"/>
      <c r="C245" s="502"/>
      <c r="D245" s="502"/>
      <c r="E245" s="502"/>
      <c r="F245" s="502"/>
      <c r="G245" s="502"/>
      <c r="H245" s="502"/>
      <c r="I245" s="502"/>
      <c r="J245" s="502"/>
      <c r="K245" s="502"/>
      <c r="L245" s="502"/>
      <c r="M245" s="503"/>
      <c r="N245" s="503"/>
      <c r="O245" s="503"/>
      <c r="P245" s="503"/>
      <c r="Q245" s="502"/>
      <c r="R245" s="501"/>
      <c r="S245" s="512"/>
      <c r="T245" s="512"/>
      <c r="U245" s="512"/>
      <c r="V245" s="512"/>
      <c r="W245" s="512"/>
      <c r="X245" s="512"/>
    </row>
    <row r="246" spans="1:24" s="506" customFormat="1" ht="36" customHeight="1">
      <c r="A246" s="502"/>
      <c r="B246" s="502"/>
      <c r="C246" s="502"/>
      <c r="E246" s="502"/>
      <c r="F246" s="502"/>
      <c r="G246" s="502"/>
      <c r="H246" s="502"/>
      <c r="I246" s="502"/>
      <c r="J246" s="502"/>
      <c r="K246" s="502"/>
      <c r="L246" s="502"/>
      <c r="M246" s="503"/>
      <c r="N246" s="503"/>
      <c r="O246" s="503"/>
      <c r="P246" s="503"/>
      <c r="Q246" s="502"/>
      <c r="R246" s="501"/>
      <c r="S246" s="512"/>
      <c r="T246" s="512"/>
      <c r="U246" s="512"/>
      <c r="V246" s="512"/>
      <c r="W246" s="512"/>
      <c r="X246" s="512"/>
    </row>
    <row r="247" spans="1:24" s="506" customFormat="1" ht="36" customHeight="1">
      <c r="A247" s="502"/>
      <c r="B247" s="502"/>
      <c r="C247" s="502"/>
      <c r="D247" s="502"/>
      <c r="E247" s="502"/>
      <c r="F247" s="502"/>
      <c r="G247" s="502"/>
      <c r="H247" s="502"/>
      <c r="I247" s="502"/>
      <c r="J247" s="502"/>
      <c r="K247" s="502"/>
      <c r="L247" s="502"/>
      <c r="M247" s="503"/>
      <c r="N247" s="503"/>
      <c r="O247" s="503"/>
      <c r="P247" s="503"/>
      <c r="Q247" s="502"/>
      <c r="R247" s="501"/>
      <c r="S247" s="512"/>
      <c r="T247" s="512"/>
      <c r="U247" s="512"/>
      <c r="V247" s="512"/>
      <c r="W247" s="512"/>
      <c r="X247" s="512"/>
    </row>
    <row r="248" spans="1:24" s="506" customFormat="1" ht="36" customHeight="1">
      <c r="A248" s="502"/>
      <c r="B248" s="502"/>
      <c r="C248" s="502"/>
      <c r="D248" s="502"/>
      <c r="E248" s="502"/>
      <c r="F248" s="502"/>
      <c r="G248" s="502"/>
      <c r="H248" s="502"/>
      <c r="I248" s="502"/>
      <c r="J248" s="502"/>
      <c r="K248" s="502"/>
      <c r="L248" s="502"/>
      <c r="M248" s="502"/>
      <c r="N248" s="502"/>
      <c r="O248" s="502"/>
      <c r="P248" s="502"/>
      <c r="Q248" s="502"/>
      <c r="R248" s="501"/>
      <c r="S248" s="512"/>
      <c r="T248" s="512"/>
      <c r="U248" s="512"/>
      <c r="V248" s="512"/>
      <c r="W248" s="512"/>
      <c r="X248" s="512"/>
    </row>
    <row r="249" spans="1:24" s="506" customFormat="1" ht="36" customHeight="1">
      <c r="A249" s="502"/>
      <c r="B249" s="502"/>
      <c r="C249" s="502"/>
      <c r="D249" s="502"/>
      <c r="E249" s="502"/>
      <c r="F249" s="502"/>
      <c r="G249" s="502"/>
      <c r="H249" s="502"/>
      <c r="I249" s="502"/>
      <c r="J249" s="502"/>
      <c r="K249" s="502"/>
      <c r="L249" s="502"/>
      <c r="M249" s="502"/>
      <c r="N249" s="502"/>
      <c r="O249" s="502"/>
      <c r="P249" s="502"/>
      <c r="Q249" s="502"/>
      <c r="R249" s="501"/>
      <c r="S249" s="512"/>
      <c r="T249" s="512"/>
      <c r="U249" s="512"/>
      <c r="V249" s="512"/>
      <c r="W249" s="512"/>
      <c r="X249" s="512"/>
    </row>
    <row r="250" spans="1:24" ht="36" customHeight="1">
      <c r="M250" s="431"/>
      <c r="O250" s="380" t="s">
        <v>102</v>
      </c>
      <c r="Q250" s="378">
        <f>MAX($Q$104:Q249)+1</f>
        <v>4</v>
      </c>
    </row>
    <row r="251" spans="1:24" ht="36" customHeight="1">
      <c r="C251" s="437"/>
      <c r="D251" s="501" t="str">
        <f>Criteria!E9</f>
        <v>ABC PARTNERSHIP</v>
      </c>
      <c r="E251" s="502"/>
      <c r="F251" s="502"/>
      <c r="G251" s="502"/>
      <c r="H251" s="502"/>
      <c r="I251" s="437"/>
      <c r="J251" s="437"/>
      <c r="M251" s="431"/>
      <c r="O251" s="431"/>
    </row>
    <row r="252" spans="1:24" ht="36" customHeight="1">
      <c r="C252" s="437"/>
      <c r="D252" s="501" t="str">
        <f>Criteria!E10</f>
        <v>T/A SEAFRONT HOTEL, SEAFRONT RESTAURANT AND SURF SHOP</v>
      </c>
      <c r="E252" s="502"/>
      <c r="F252" s="502"/>
      <c r="G252" s="502"/>
      <c r="H252" s="502"/>
      <c r="I252" s="437"/>
      <c r="J252" s="437"/>
      <c r="M252" s="431"/>
      <c r="O252" s="431"/>
      <c r="R252" s="432" t="str">
        <f>IF(D252=0,"DELETE"," ")</f>
        <v xml:space="preserve"> </v>
      </c>
    </row>
    <row r="253" spans="1:24" ht="36" customHeight="1">
      <c r="C253" s="437"/>
      <c r="D253" s="502"/>
      <c r="E253" s="502"/>
      <c r="F253" s="502"/>
      <c r="G253" s="502"/>
      <c r="H253" s="502"/>
      <c r="I253" s="437"/>
      <c r="J253" s="437"/>
      <c r="M253" s="431"/>
      <c r="O253" s="431"/>
    </row>
    <row r="254" spans="1:24" ht="36" customHeight="1">
      <c r="C254" s="437"/>
      <c r="D254" s="501" t="s">
        <v>595</v>
      </c>
      <c r="E254" s="502"/>
      <c r="F254" s="502"/>
      <c r="G254" s="502"/>
      <c r="H254" s="502"/>
      <c r="I254" s="437"/>
      <c r="J254" s="437"/>
      <c r="M254" s="431"/>
      <c r="O254" s="431"/>
    </row>
    <row r="255" spans="1:24" ht="36" customHeight="1">
      <c r="C255" s="437"/>
      <c r="D255" s="501" t="str">
        <f>Criteria!E18</f>
        <v>28 FEBRUARY 2026</v>
      </c>
      <c r="E255" s="502"/>
      <c r="F255" s="502"/>
      <c r="G255" s="502"/>
      <c r="H255" s="502"/>
      <c r="I255" s="437"/>
      <c r="J255" s="437"/>
      <c r="M255" s="431"/>
      <c r="O255" s="431"/>
    </row>
    <row r="256" spans="1:24" ht="36" customHeight="1">
      <c r="C256" s="437"/>
      <c r="D256" s="502"/>
      <c r="E256" s="502"/>
      <c r="F256" s="502"/>
      <c r="G256" s="502"/>
      <c r="H256" s="502"/>
      <c r="I256" s="437"/>
      <c r="J256" s="437"/>
      <c r="K256" s="438"/>
      <c r="L256" s="438"/>
      <c r="M256" s="439"/>
      <c r="N256" s="439"/>
      <c r="O256" s="439"/>
    </row>
    <row r="257" spans="3:23" ht="36" customHeight="1">
      <c r="C257" s="437"/>
      <c r="D257" s="515"/>
      <c r="E257" s="515"/>
      <c r="F257" s="515"/>
      <c r="G257" s="515"/>
      <c r="H257" s="515"/>
      <c r="I257" s="483"/>
      <c r="J257" s="483"/>
      <c r="K257" s="378"/>
      <c r="L257" s="378"/>
      <c r="M257" s="379"/>
      <c r="N257" s="379"/>
      <c r="O257" s="379"/>
      <c r="P257" s="386"/>
      <c r="Q257" s="442"/>
    </row>
    <row r="258" spans="3:23" ht="36" customHeight="1">
      <c r="C258" s="437"/>
      <c r="D258" s="502"/>
      <c r="E258" s="502"/>
      <c r="F258" s="502"/>
      <c r="G258" s="502"/>
      <c r="H258" s="502"/>
      <c r="I258" s="437"/>
      <c r="J258" s="437"/>
      <c r="K258" s="378" t="s">
        <v>1025</v>
      </c>
      <c r="L258" s="435"/>
      <c r="M258" s="435"/>
      <c r="N258" s="378"/>
      <c r="O258" s="379">
        <f>Criteria!E20</f>
        <v>2026</v>
      </c>
      <c r="P258" s="379"/>
    </row>
    <row r="259" spans="3:23" ht="36" customHeight="1">
      <c r="C259" s="437"/>
      <c r="D259" s="502"/>
      <c r="E259" s="502"/>
      <c r="F259" s="502"/>
      <c r="G259" s="502"/>
      <c r="H259" s="502"/>
      <c r="I259" s="437"/>
      <c r="J259" s="437"/>
      <c r="K259" s="378"/>
      <c r="L259" s="435"/>
      <c r="M259" s="435"/>
      <c r="N259" s="378"/>
      <c r="O259" s="380"/>
      <c r="P259" s="380"/>
    </row>
    <row r="260" spans="3:23" ht="36" customHeight="1">
      <c r="C260" s="437"/>
      <c r="D260" s="502" t="s">
        <v>1020</v>
      </c>
      <c r="E260" s="502"/>
      <c r="F260" s="502"/>
      <c r="G260" s="502"/>
      <c r="H260" s="502"/>
      <c r="I260" s="437"/>
      <c r="J260" s="437"/>
      <c r="K260" s="378">
        <f>B455</f>
        <v>1</v>
      </c>
      <c r="L260" s="435"/>
      <c r="M260" s="435"/>
      <c r="N260" s="378"/>
      <c r="O260" s="381">
        <f>-SUM(TrialBalance!L4:L11)-SUM(TrialBalanceA!I4:I11)-SUM(TrialBalanceB!I4:I11)-SUM(TrialBalanceC!I4:I11)</f>
        <v>0</v>
      </c>
      <c r="P260" s="380"/>
      <c r="S260" s="419">
        <f>O260</f>
        <v>0</v>
      </c>
      <c r="T260" s="419"/>
      <c r="U260" s="416" t="b">
        <f>O260=O466</f>
        <v>1</v>
      </c>
    </row>
    <row r="261" spans="3:23" ht="36" customHeight="1">
      <c r="C261" s="437"/>
      <c r="D261" s="502"/>
      <c r="E261" s="502"/>
      <c r="F261" s="502"/>
      <c r="G261" s="502"/>
      <c r="H261" s="502"/>
      <c r="I261" s="437"/>
      <c r="J261" s="437"/>
      <c r="K261" s="378"/>
      <c r="L261" s="435"/>
      <c r="M261" s="435"/>
      <c r="N261" s="378"/>
      <c r="O261" s="381"/>
      <c r="P261" s="380"/>
    </row>
    <row r="262" spans="3:23" ht="36" customHeight="1">
      <c r="C262" s="437"/>
      <c r="D262" s="502" t="s">
        <v>1021</v>
      </c>
      <c r="E262" s="502"/>
      <c r="F262" s="502"/>
      <c r="G262" s="502"/>
      <c r="H262" s="502"/>
      <c r="I262" s="437"/>
      <c r="J262" s="437"/>
      <c r="K262" s="378"/>
      <c r="L262" s="435"/>
      <c r="M262" s="435"/>
      <c r="N262" s="378"/>
      <c r="O262" s="387">
        <f>-SUM(TrialBalance!L12:L26)-SUM(TrialBalanceA!I12:I26)-SUM(TrialBalanceB!I12:I26)-SUM(TrialBalanceC!I12:I26)</f>
        <v>0</v>
      </c>
      <c r="P262" s="380"/>
      <c r="R262" s="432" t="str">
        <f t="shared" ref="R262" si="1">IF(O262=0,"DELETE"," ")</f>
        <v>DELETE</v>
      </c>
      <c r="S262" s="419">
        <f>O262</f>
        <v>0</v>
      </c>
      <c r="T262" s="419"/>
    </row>
    <row r="263" spans="3:23" ht="9" customHeight="1">
      <c r="C263" s="437"/>
      <c r="D263" s="502"/>
      <c r="E263" s="502"/>
      <c r="F263" s="502"/>
      <c r="G263" s="502"/>
      <c r="H263" s="502"/>
      <c r="I263" s="437"/>
      <c r="J263" s="437"/>
      <c r="K263" s="378"/>
      <c r="L263" s="435"/>
      <c r="M263" s="435"/>
      <c r="N263" s="378"/>
      <c r="O263" s="384"/>
      <c r="P263" s="380"/>
      <c r="R263" s="432" t="str">
        <f>R262</f>
        <v>DELETE</v>
      </c>
    </row>
    <row r="264" spans="3:23" ht="9" customHeight="1">
      <c r="C264" s="437"/>
      <c r="D264" s="502"/>
      <c r="E264" s="502"/>
      <c r="F264" s="502"/>
      <c r="G264" s="502"/>
      <c r="H264" s="502"/>
      <c r="I264" s="437"/>
      <c r="J264" s="437"/>
      <c r="K264" s="378"/>
      <c r="L264" s="435"/>
      <c r="M264" s="435"/>
      <c r="N264" s="378"/>
      <c r="O264" s="381"/>
      <c r="P264" s="380"/>
      <c r="R264" s="432" t="str">
        <f>R263</f>
        <v>DELETE</v>
      </c>
    </row>
    <row r="265" spans="3:23" ht="36" customHeight="1">
      <c r="C265" s="437"/>
      <c r="D265" s="516" t="str">
        <f>IF(W265=2,"Gross profit","Gross loss")</f>
        <v>Gross profit</v>
      </c>
      <c r="E265" s="502"/>
      <c r="F265" s="502"/>
      <c r="G265" s="502"/>
      <c r="H265" s="502"/>
      <c r="I265" s="437"/>
      <c r="J265" s="497"/>
      <c r="K265" s="388"/>
      <c r="L265" s="435"/>
      <c r="M265" s="435"/>
      <c r="N265" s="378"/>
      <c r="O265" s="381">
        <f>SUM(S260:S262)</f>
        <v>0</v>
      </c>
      <c r="P265" s="380"/>
      <c r="R265" s="432" t="str">
        <f>R264</f>
        <v>DELETE</v>
      </c>
      <c r="W265" s="416">
        <f>IF(O265&lt;0,1,2)</f>
        <v>2</v>
      </c>
    </row>
    <row r="266" spans="3:23" ht="36" customHeight="1">
      <c r="C266" s="437"/>
      <c r="D266" s="502"/>
      <c r="E266" s="502"/>
      <c r="F266" s="502"/>
      <c r="G266" s="502"/>
      <c r="H266" s="502"/>
      <c r="I266" s="437"/>
      <c r="J266" s="437"/>
      <c r="K266" s="378"/>
      <c r="L266" s="435"/>
      <c r="M266" s="435"/>
      <c r="N266" s="378"/>
      <c r="O266" s="381"/>
      <c r="P266" s="380"/>
      <c r="R266" s="432" t="str">
        <f>R265</f>
        <v>DELETE</v>
      </c>
    </row>
    <row r="267" spans="3:23" ht="36" customHeight="1">
      <c r="C267" s="437"/>
      <c r="D267" s="502" t="s">
        <v>1022</v>
      </c>
      <c r="E267" s="502"/>
      <c r="F267" s="502"/>
      <c r="G267" s="502"/>
      <c r="H267" s="502"/>
      <c r="I267" s="437"/>
      <c r="J267" s="437"/>
      <c r="K267" s="378">
        <f>B470</f>
        <v>2</v>
      </c>
      <c r="L267" s="435"/>
      <c r="M267" s="435"/>
      <c r="N267" s="378"/>
      <c r="O267" s="381">
        <f>-SUM(TrialBalance!L27:L32)-SUM(TrialBalanceA!I27:I32)-SUM(TrialBalanceB!I27:I32)-SUM(TrialBalanceC!I27:I32)</f>
        <v>0</v>
      </c>
      <c r="P267" s="380"/>
      <c r="R267" s="432" t="str">
        <f t="shared" ref="R267:R271" si="2">IF(O267=0,"DELETE"," ")</f>
        <v>DELETE</v>
      </c>
      <c r="S267" s="419">
        <f>O267</f>
        <v>0</v>
      </c>
      <c r="T267" s="419"/>
      <c r="U267" s="416" t="b">
        <f>O267=O494</f>
        <v>1</v>
      </c>
    </row>
    <row r="268" spans="3:23" ht="36" customHeight="1">
      <c r="C268" s="437"/>
      <c r="D268" s="502"/>
      <c r="E268" s="502"/>
      <c r="F268" s="502"/>
      <c r="G268" s="502"/>
      <c r="H268" s="502"/>
      <c r="I268" s="437"/>
      <c r="J268" s="437"/>
      <c r="K268" s="378"/>
      <c r="L268" s="435"/>
      <c r="M268" s="435"/>
      <c r="N268" s="378"/>
      <c r="O268" s="381"/>
      <c r="P268" s="380"/>
      <c r="R268" s="432" t="str">
        <f>R267</f>
        <v>DELETE</v>
      </c>
    </row>
    <row r="269" spans="3:23" ht="36" customHeight="1">
      <c r="C269" s="437"/>
      <c r="D269" s="502" t="s">
        <v>44</v>
      </c>
      <c r="E269" s="502"/>
      <c r="F269" s="502"/>
      <c r="G269" s="502"/>
      <c r="H269" s="502"/>
      <c r="I269" s="437"/>
      <c r="J269" s="437"/>
      <c r="K269" s="378"/>
      <c r="L269" s="435"/>
      <c r="M269" s="435"/>
      <c r="N269" s="378"/>
      <c r="O269" s="389">
        <f>-SUM(TrialBalance!L38:L80)-SUM(TrialBalanceA!I38:I80)-SUM(TrialBalanceB!I38:I80)-SUM(TrialBalanceC!I38:I80)</f>
        <v>0</v>
      </c>
      <c r="P269" s="380"/>
      <c r="R269" s="432" t="str">
        <f t="shared" si="2"/>
        <v>DELETE</v>
      </c>
      <c r="S269" s="419">
        <f>O269</f>
        <v>0</v>
      </c>
      <c r="T269" s="419"/>
    </row>
    <row r="270" spans="3:23" ht="36" customHeight="1">
      <c r="C270" s="437"/>
      <c r="D270" s="502"/>
      <c r="E270" s="502"/>
      <c r="F270" s="502"/>
      <c r="G270" s="502"/>
      <c r="H270" s="502"/>
      <c r="I270" s="437"/>
      <c r="J270" s="437"/>
      <c r="K270" s="378"/>
      <c r="L270" s="435"/>
      <c r="M270" s="435"/>
      <c r="N270" s="378"/>
      <c r="O270" s="381"/>
      <c r="P270" s="380"/>
      <c r="R270" s="432" t="str">
        <f>R269</f>
        <v>DELETE</v>
      </c>
    </row>
    <row r="271" spans="3:23" ht="36" customHeight="1">
      <c r="C271" s="437"/>
      <c r="D271" s="502" t="s">
        <v>1023</v>
      </c>
      <c r="E271" s="502"/>
      <c r="F271" s="502"/>
      <c r="G271" s="502"/>
      <c r="H271" s="502"/>
      <c r="I271" s="437"/>
      <c r="J271" s="437"/>
      <c r="K271" s="378"/>
      <c r="L271" s="435"/>
      <c r="M271" s="435"/>
      <c r="N271" s="378"/>
      <c r="O271" s="389">
        <f>-SUM(TrialBalance!L94:L137)-IF(TrialBalance!L91&lt;0,0,TrialBalance!L91)-SUM(TrialBalanceA!I94:I137)-IF(TrialBalanceA!I91&lt;0,0,TrialBalanceA!I91)-SUM(TrialBalanceB!I94:I137)-IF(TrialBalanceB!I91&lt;0,0,TrialBalanceB!I91)-SUM(TrialBalanceC!I94:I137)-IF(TrialBalanceC!I91&lt;0,0,TrialBalanceC!I91)</f>
        <v>0</v>
      </c>
      <c r="P271" s="380"/>
      <c r="R271" s="432" t="str">
        <f t="shared" si="2"/>
        <v>DELETE</v>
      </c>
      <c r="S271" s="419">
        <f>O271</f>
        <v>0</v>
      </c>
      <c r="T271" s="419"/>
    </row>
    <row r="272" spans="3:23" ht="36" customHeight="1">
      <c r="C272" s="437"/>
      <c r="D272" s="502"/>
      <c r="E272" s="502"/>
      <c r="F272" s="502"/>
      <c r="G272" s="502"/>
      <c r="H272" s="502"/>
      <c r="I272" s="437"/>
      <c r="J272" s="437"/>
      <c r="K272" s="378"/>
      <c r="L272" s="435"/>
      <c r="M272" s="435"/>
      <c r="N272" s="378"/>
      <c r="O272" s="381"/>
      <c r="P272" s="380"/>
      <c r="R272" s="432" t="str">
        <f>R271</f>
        <v>DELETE</v>
      </c>
    </row>
    <row r="273" spans="3:23" ht="9" customHeight="1">
      <c r="C273" s="437"/>
      <c r="D273" s="502"/>
      <c r="E273" s="502"/>
      <c r="F273" s="502"/>
      <c r="G273" s="502"/>
      <c r="H273" s="502"/>
      <c r="I273" s="437"/>
      <c r="J273" s="437"/>
      <c r="K273" s="378"/>
      <c r="L273" s="435"/>
      <c r="M273" s="435"/>
      <c r="N273" s="378"/>
      <c r="O273" s="384"/>
      <c r="P273" s="380"/>
      <c r="R273" s="432" t="str">
        <f>R275</f>
        <v>DELETE</v>
      </c>
    </row>
    <row r="274" spans="3:23" ht="9" customHeight="1">
      <c r="C274" s="437"/>
      <c r="D274" s="502"/>
      <c r="E274" s="502"/>
      <c r="F274" s="502"/>
      <c r="G274" s="502"/>
      <c r="H274" s="502"/>
      <c r="I274" s="437"/>
      <c r="J274" s="437"/>
      <c r="K274" s="378"/>
      <c r="L274" s="435"/>
      <c r="M274" s="435"/>
      <c r="N274" s="378"/>
      <c r="O274" s="381"/>
      <c r="P274" s="380"/>
      <c r="R274" s="432" t="str">
        <f>R275</f>
        <v>DELETE</v>
      </c>
    </row>
    <row r="275" spans="3:23" ht="36" customHeight="1">
      <c r="C275" s="437"/>
      <c r="D275" s="516" t="str">
        <f>IF(W275=2,"Operating profit","Operating loss")</f>
        <v>Operating profit</v>
      </c>
      <c r="E275" s="502"/>
      <c r="F275" s="502"/>
      <c r="G275" s="502"/>
      <c r="H275" s="502"/>
      <c r="I275" s="437"/>
      <c r="J275" s="437"/>
      <c r="K275" s="378">
        <f>B518</f>
        <v>3</v>
      </c>
      <c r="L275" s="435"/>
      <c r="M275" s="435"/>
      <c r="N275" s="378"/>
      <c r="O275" s="381">
        <f>SUM(S260:S272)</f>
        <v>0</v>
      </c>
      <c r="P275" s="380"/>
      <c r="R275" s="432" t="str">
        <f t="shared" ref="R275:R279" si="3">IF(O275=0,"DELETE"," ")</f>
        <v>DELETE</v>
      </c>
      <c r="W275" s="416">
        <f>IF(O275&lt;0,1,2)</f>
        <v>2</v>
      </c>
    </row>
    <row r="276" spans="3:23" ht="36" customHeight="1">
      <c r="C276" s="437"/>
      <c r="D276" s="502"/>
      <c r="E276" s="502"/>
      <c r="F276" s="502"/>
      <c r="G276" s="502"/>
      <c r="H276" s="502"/>
      <c r="I276" s="437"/>
      <c r="J276" s="437"/>
      <c r="K276" s="378"/>
      <c r="L276" s="435"/>
      <c r="M276" s="435"/>
      <c r="N276" s="378"/>
      <c r="O276" s="381"/>
      <c r="P276" s="380"/>
      <c r="R276" s="432" t="str">
        <f>R275</f>
        <v>DELETE</v>
      </c>
    </row>
    <row r="277" spans="3:23" ht="36" customHeight="1">
      <c r="C277" s="437"/>
      <c r="D277" s="502" t="s">
        <v>190</v>
      </c>
      <c r="E277" s="502"/>
      <c r="F277" s="502"/>
      <c r="G277" s="502"/>
      <c r="H277" s="502"/>
      <c r="I277" s="437"/>
      <c r="J277" s="437"/>
      <c r="K277" s="378">
        <f>B608</f>
        <v>4</v>
      </c>
      <c r="L277" s="435"/>
      <c r="M277" s="435"/>
      <c r="N277" s="378"/>
      <c r="O277" s="381">
        <f>-SUM(TrialBalance!L81:L90)-SUM(TrialBalance!L92:L93)+IF(TrialBalance!L91&lt;0,-TrialBalance!L91,0)-SUM(TrialBalanceA!I81:I90)-SUM(TrialBalanceA!I92:I93)+IF(TrialBalanceA!I91&lt;0,-TrialBalanceA!I91,0)-SUM(TrialBalanceB!I81:I90)-SUM(TrialBalanceB!I92:I93)+IF(TrialBalanceB!I91&lt;0,-TrialBalanceB!I91,0)-SUM(TrialBalanceC!I81:I90)-SUM(TrialBalanceC!I92:I93)+IF(TrialBalanceC!I91&lt;0,-TrialBalanceC!I91,0)</f>
        <v>0</v>
      </c>
      <c r="P277" s="380"/>
      <c r="R277" s="432" t="str">
        <f t="shared" si="3"/>
        <v>DELETE</v>
      </c>
      <c r="S277" s="419">
        <f>O277</f>
        <v>0</v>
      </c>
      <c r="T277" s="419"/>
      <c r="U277" s="416" t="b">
        <f>O277=O649</f>
        <v>1</v>
      </c>
    </row>
    <row r="278" spans="3:23" ht="36" customHeight="1">
      <c r="C278" s="437"/>
      <c r="D278" s="502"/>
      <c r="E278" s="502"/>
      <c r="F278" s="502"/>
      <c r="G278" s="502"/>
      <c r="H278" s="502"/>
      <c r="I278" s="437"/>
      <c r="J278" s="437"/>
      <c r="K278" s="378"/>
      <c r="L278" s="435"/>
      <c r="M278" s="435"/>
      <c r="N278" s="378"/>
      <c r="O278" s="381"/>
      <c r="P278" s="380"/>
      <c r="R278" s="432" t="str">
        <f>R277</f>
        <v>DELETE</v>
      </c>
    </row>
    <row r="279" spans="3:23" ht="36" customHeight="1">
      <c r="C279" s="437"/>
      <c r="D279" s="502" t="s">
        <v>1024</v>
      </c>
      <c r="E279" s="502"/>
      <c r="F279" s="502"/>
      <c r="G279" s="502"/>
      <c r="H279" s="502"/>
      <c r="I279" s="437"/>
      <c r="J279" s="437"/>
      <c r="K279" s="378">
        <f>B666</f>
        <v>5</v>
      </c>
      <c r="L279" s="435"/>
      <c r="M279" s="435"/>
      <c r="N279" s="378"/>
      <c r="O279" s="389">
        <f>-SUM(TrialBalance!L138:L150)-SUM(TrialBalanceA!I138:I150)-SUM(TrialBalanceB!I138:I150)-SUM(TrialBalanceC!I138:I150)</f>
        <v>0</v>
      </c>
      <c r="P279" s="380"/>
      <c r="R279" s="432" t="str">
        <f t="shared" si="3"/>
        <v>DELETE</v>
      </c>
      <c r="S279" s="419">
        <f>O279</f>
        <v>0</v>
      </c>
      <c r="T279" s="419"/>
      <c r="U279" s="416" t="b">
        <f>-O279=O714</f>
        <v>1</v>
      </c>
    </row>
    <row r="280" spans="3:23" ht="36" customHeight="1">
      <c r="C280" s="437"/>
      <c r="D280" s="502"/>
      <c r="E280" s="502"/>
      <c r="F280" s="502"/>
      <c r="G280" s="502"/>
      <c r="H280" s="502"/>
      <c r="I280" s="437"/>
      <c r="J280" s="437"/>
      <c r="K280" s="378"/>
      <c r="L280" s="435"/>
      <c r="M280" s="435"/>
      <c r="N280" s="378"/>
      <c r="O280" s="381"/>
      <c r="P280" s="380"/>
      <c r="R280" s="432" t="str">
        <f>R279</f>
        <v>DELETE</v>
      </c>
    </row>
    <row r="281" spans="3:23" ht="9" customHeight="1">
      <c r="C281" s="437"/>
      <c r="D281" s="502"/>
      <c r="E281" s="502"/>
      <c r="F281" s="502"/>
      <c r="G281" s="502"/>
      <c r="H281" s="502"/>
      <c r="I281" s="437"/>
      <c r="J281" s="437"/>
      <c r="K281" s="378"/>
      <c r="L281" s="435"/>
      <c r="M281" s="435"/>
      <c r="N281" s="378"/>
      <c r="O281" s="384"/>
      <c r="P281" s="380"/>
    </row>
    <row r="282" spans="3:23" ht="9" customHeight="1">
      <c r="C282" s="437"/>
      <c r="D282" s="502"/>
      <c r="E282" s="502"/>
      <c r="F282" s="502"/>
      <c r="G282" s="502"/>
      <c r="H282" s="502"/>
      <c r="I282" s="437"/>
      <c r="J282" s="437"/>
      <c r="K282" s="378"/>
      <c r="L282" s="435"/>
      <c r="M282" s="435"/>
      <c r="N282" s="378"/>
      <c r="O282" s="381"/>
      <c r="P282" s="380"/>
    </row>
    <row r="283" spans="3:23" ht="36.75" customHeight="1">
      <c r="C283" s="437"/>
      <c r="D283" s="516" t="str">
        <f>IF(W283=2,"Net profit for the year","Net loss for the year")</f>
        <v>Net profit for the year</v>
      </c>
      <c r="E283" s="502"/>
      <c r="F283" s="502"/>
      <c r="G283" s="502"/>
      <c r="H283" s="502"/>
      <c r="I283" s="437"/>
      <c r="J283" s="437"/>
      <c r="K283" s="378"/>
      <c r="L283" s="435"/>
      <c r="M283" s="435"/>
      <c r="N283" s="378"/>
      <c r="O283" s="381">
        <f>SUM(S260:S280)</f>
        <v>0</v>
      </c>
      <c r="P283" s="380"/>
      <c r="U283" s="416" t="b">
        <f>O283=O1517</f>
        <v>1</v>
      </c>
      <c r="W283" s="416">
        <f>IF(O283&lt;0,1,2)</f>
        <v>2</v>
      </c>
    </row>
    <row r="284" spans="3:23" ht="9" customHeight="1" thickBot="1">
      <c r="C284" s="437"/>
      <c r="D284" s="502"/>
      <c r="E284" s="502"/>
      <c r="F284" s="502"/>
      <c r="G284" s="502"/>
      <c r="H284" s="502"/>
      <c r="I284" s="437"/>
      <c r="J284" s="437"/>
      <c r="K284" s="378"/>
      <c r="L284" s="435"/>
      <c r="M284" s="435"/>
      <c r="N284" s="378"/>
      <c r="O284" s="385"/>
      <c r="P284" s="380"/>
    </row>
    <row r="285" spans="3:23" ht="9" customHeight="1" thickTop="1">
      <c r="C285" s="437"/>
      <c r="D285" s="502"/>
      <c r="E285" s="502"/>
      <c r="F285" s="502"/>
      <c r="G285" s="502"/>
      <c r="H285" s="502"/>
      <c r="I285" s="437"/>
      <c r="J285" s="437"/>
      <c r="K285" s="378"/>
      <c r="L285" s="435"/>
      <c r="M285" s="435"/>
      <c r="N285" s="378"/>
      <c r="O285" s="381"/>
      <c r="P285" s="380"/>
    </row>
    <row r="286" spans="3:23" ht="36" customHeight="1">
      <c r="C286" s="437"/>
      <c r="D286" s="502"/>
      <c r="E286" s="502"/>
      <c r="F286" s="502"/>
      <c r="G286" s="502"/>
      <c r="H286" s="502"/>
      <c r="I286" s="437"/>
      <c r="J286" s="437"/>
      <c r="K286" s="378"/>
      <c r="L286" s="435"/>
      <c r="M286" s="435"/>
      <c r="N286" s="378"/>
      <c r="O286" s="380"/>
      <c r="P286" s="380"/>
      <c r="U286" s="419">
        <f>O283-O1517</f>
        <v>0</v>
      </c>
      <c r="V286" s="422"/>
    </row>
    <row r="287" spans="3:23" ht="36" customHeight="1">
      <c r="C287" s="437"/>
      <c r="D287" s="502"/>
      <c r="E287" s="502"/>
      <c r="F287" s="502"/>
      <c r="G287" s="502"/>
      <c r="H287" s="502"/>
      <c r="I287" s="437"/>
      <c r="J287" s="437"/>
      <c r="K287" s="378"/>
      <c r="L287" s="435"/>
      <c r="M287" s="435"/>
      <c r="N287" s="378"/>
      <c r="O287" s="380"/>
      <c r="P287" s="380"/>
    </row>
    <row r="288" spans="3:23" ht="36" customHeight="1">
      <c r="C288" s="437"/>
      <c r="D288" s="502"/>
      <c r="E288" s="502"/>
      <c r="F288" s="502"/>
      <c r="G288" s="502"/>
      <c r="H288" s="502"/>
      <c r="I288" s="437"/>
      <c r="J288" s="437"/>
      <c r="K288" s="378"/>
      <c r="L288" s="378"/>
      <c r="M288" s="380"/>
      <c r="N288" s="380"/>
      <c r="O288" s="380"/>
      <c r="P288" s="380"/>
    </row>
    <row r="289" spans="3:17" ht="36" customHeight="1">
      <c r="C289" s="437"/>
      <c r="D289" s="502"/>
      <c r="E289" s="502"/>
      <c r="F289" s="502"/>
      <c r="G289" s="502"/>
      <c r="H289" s="502"/>
      <c r="I289" s="437"/>
      <c r="J289" s="437"/>
      <c r="K289" s="378"/>
      <c r="L289" s="378"/>
      <c r="M289" s="380"/>
      <c r="N289" s="380"/>
      <c r="O289" s="380"/>
      <c r="P289" s="380"/>
    </row>
    <row r="290" spans="3:17" ht="36" customHeight="1">
      <c r="C290" s="437"/>
      <c r="D290" s="502"/>
      <c r="E290" s="502"/>
      <c r="F290" s="502"/>
      <c r="G290" s="502"/>
      <c r="H290" s="502"/>
      <c r="I290" s="437"/>
      <c r="J290" s="437"/>
      <c r="K290" s="378"/>
      <c r="L290" s="378"/>
      <c r="M290" s="380"/>
      <c r="N290" s="380"/>
      <c r="O290" s="380"/>
      <c r="P290" s="380"/>
    </row>
    <row r="291" spans="3:17" ht="36" customHeight="1">
      <c r="C291" s="437"/>
      <c r="D291" s="502"/>
      <c r="E291" s="502"/>
      <c r="F291" s="502"/>
      <c r="G291" s="502"/>
      <c r="H291" s="502"/>
      <c r="I291" s="437"/>
      <c r="J291" s="437"/>
      <c r="K291" s="378"/>
      <c r="L291" s="378"/>
      <c r="M291" s="380"/>
      <c r="N291" s="380"/>
      <c r="O291" s="380"/>
      <c r="P291" s="380"/>
    </row>
    <row r="292" spans="3:17" ht="36" customHeight="1">
      <c r="C292" s="437"/>
      <c r="D292" s="502"/>
      <c r="E292" s="502"/>
      <c r="F292" s="502"/>
      <c r="G292" s="502"/>
      <c r="H292" s="502"/>
      <c r="I292" s="437"/>
      <c r="J292" s="437"/>
      <c r="K292" s="378"/>
      <c r="L292" s="378"/>
      <c r="M292" s="380"/>
      <c r="N292" s="380"/>
      <c r="O292" s="380"/>
      <c r="P292" s="380"/>
    </row>
    <row r="293" spans="3:17" ht="36" customHeight="1">
      <c r="C293" s="437"/>
      <c r="D293" s="502"/>
      <c r="E293" s="502"/>
      <c r="F293" s="502"/>
      <c r="G293" s="502"/>
      <c r="H293" s="502"/>
      <c r="I293" s="437"/>
      <c r="J293" s="437"/>
      <c r="K293" s="378"/>
      <c r="L293" s="378"/>
      <c r="M293" s="380"/>
      <c r="N293" s="380"/>
      <c r="O293" s="380"/>
      <c r="P293" s="380"/>
    </row>
    <row r="294" spans="3:17" ht="36" customHeight="1">
      <c r="C294" s="437"/>
      <c r="D294" s="502"/>
      <c r="E294" s="502"/>
      <c r="F294" s="502"/>
      <c r="G294" s="502"/>
      <c r="H294" s="502"/>
      <c r="I294" s="437"/>
      <c r="J294" s="437"/>
      <c r="K294" s="378"/>
      <c r="L294" s="378"/>
      <c r="M294" s="380"/>
      <c r="N294" s="380"/>
      <c r="O294" s="380"/>
      <c r="P294" s="380"/>
    </row>
    <row r="295" spans="3:17" ht="36" customHeight="1">
      <c r="C295" s="437"/>
      <c r="D295" s="502"/>
      <c r="E295" s="502"/>
      <c r="F295" s="502"/>
      <c r="G295" s="502"/>
      <c r="H295" s="502"/>
      <c r="I295" s="437"/>
      <c r="J295" s="437"/>
      <c r="K295" s="378"/>
      <c r="L295" s="378"/>
      <c r="M295" s="380"/>
      <c r="N295" s="380"/>
      <c r="O295" s="380"/>
      <c r="P295" s="380"/>
    </row>
    <row r="296" spans="3:17" ht="36" customHeight="1">
      <c r="C296" s="437"/>
      <c r="D296" s="502"/>
      <c r="E296" s="502"/>
      <c r="F296" s="502"/>
      <c r="G296" s="502"/>
      <c r="H296" s="502"/>
      <c r="I296" s="437"/>
      <c r="J296" s="437"/>
      <c r="K296" s="378"/>
      <c r="L296" s="378"/>
      <c r="M296" s="380"/>
      <c r="N296" s="380"/>
      <c r="O296" s="380"/>
      <c r="P296" s="380"/>
    </row>
    <row r="297" spans="3:17" ht="36" customHeight="1">
      <c r="C297" s="437"/>
      <c r="D297" s="502"/>
      <c r="E297" s="502"/>
      <c r="F297" s="502"/>
      <c r="G297" s="502"/>
      <c r="H297" s="502"/>
      <c r="I297" s="437"/>
      <c r="J297" s="437"/>
      <c r="K297" s="378"/>
      <c r="L297" s="378"/>
      <c r="M297" s="380"/>
      <c r="N297" s="380"/>
      <c r="O297" s="380"/>
      <c r="P297" s="380"/>
    </row>
    <row r="298" spans="3:17" ht="36" customHeight="1">
      <c r="C298" s="437"/>
      <c r="D298" s="502"/>
      <c r="E298" s="502"/>
      <c r="F298" s="502"/>
      <c r="G298" s="502"/>
      <c r="H298" s="502"/>
      <c r="I298" s="437"/>
      <c r="J298" s="437"/>
      <c r="K298" s="378"/>
      <c r="L298" s="378"/>
      <c r="M298" s="380"/>
      <c r="N298" s="380"/>
      <c r="O298" s="380"/>
      <c r="P298" s="380"/>
    </row>
    <row r="299" spans="3:17" ht="36" customHeight="1">
      <c r="C299" s="437"/>
      <c r="D299" s="502"/>
      <c r="E299" s="502"/>
      <c r="F299" s="502"/>
      <c r="G299" s="502"/>
      <c r="H299" s="502"/>
      <c r="I299" s="437"/>
      <c r="J299" s="437"/>
      <c r="K299" s="378"/>
      <c r="L299" s="378"/>
      <c r="M299" s="380"/>
      <c r="N299" s="380"/>
      <c r="O299" s="380"/>
      <c r="P299" s="380"/>
    </row>
    <row r="300" spans="3:17" ht="36" customHeight="1">
      <c r="C300" s="437"/>
      <c r="D300" s="502"/>
      <c r="E300" s="502"/>
      <c r="F300" s="502"/>
      <c r="G300" s="502"/>
      <c r="H300" s="502"/>
      <c r="I300" s="437"/>
      <c r="J300" s="437"/>
      <c r="K300" s="378"/>
      <c r="L300" s="378"/>
      <c r="M300" s="380"/>
      <c r="N300" s="380"/>
      <c r="O300" s="380"/>
      <c r="P300" s="380"/>
    </row>
    <row r="301" spans="3:17" ht="36" customHeight="1">
      <c r="C301" s="437"/>
      <c r="D301" s="502"/>
      <c r="E301" s="502"/>
      <c r="F301" s="502"/>
      <c r="G301" s="502"/>
      <c r="H301" s="502"/>
      <c r="I301" s="437"/>
      <c r="J301" s="437"/>
      <c r="K301" s="378"/>
      <c r="L301" s="378"/>
      <c r="M301" s="380"/>
      <c r="N301" s="380"/>
      <c r="O301" s="380"/>
      <c r="P301" s="380"/>
    </row>
    <row r="302" spans="3:17" ht="36" customHeight="1">
      <c r="C302" s="437"/>
      <c r="D302" s="502"/>
      <c r="E302" s="502"/>
      <c r="F302" s="502"/>
      <c r="G302" s="502"/>
      <c r="H302" s="502"/>
      <c r="I302" s="437"/>
      <c r="J302" s="437"/>
      <c r="K302" s="378"/>
      <c r="L302" s="378"/>
      <c r="M302" s="426"/>
      <c r="N302" s="426"/>
      <c r="O302" s="426"/>
      <c r="P302" s="426"/>
    </row>
    <row r="303" spans="3:17" ht="36" customHeight="1">
      <c r="C303" s="437"/>
      <c r="D303" s="502"/>
      <c r="E303" s="502"/>
      <c r="F303" s="502"/>
      <c r="G303" s="502"/>
      <c r="H303" s="502"/>
      <c r="I303" s="437"/>
      <c r="J303" s="437"/>
      <c r="M303" s="431"/>
      <c r="O303" s="431"/>
    </row>
    <row r="304" spans="3:17" ht="36" customHeight="1">
      <c r="C304" s="437"/>
      <c r="D304" s="437"/>
      <c r="E304" s="437"/>
      <c r="F304" s="437"/>
      <c r="G304" s="437"/>
      <c r="H304" s="437"/>
      <c r="I304" s="437"/>
      <c r="J304" s="437"/>
      <c r="M304" s="431"/>
      <c r="O304" s="380" t="s">
        <v>102</v>
      </c>
      <c r="Q304" s="378">
        <f>MAX($Q$104:Q303)+1</f>
        <v>5</v>
      </c>
    </row>
    <row r="305" spans="3:24" ht="36" customHeight="1">
      <c r="C305" s="437"/>
      <c r="D305" s="501" t="str">
        <f>Criteria!E9</f>
        <v>ABC PARTNERSHIP</v>
      </c>
      <c r="E305" s="502"/>
      <c r="F305" s="502"/>
      <c r="G305" s="502"/>
      <c r="H305" s="502"/>
      <c r="I305" s="437"/>
      <c r="J305" s="437"/>
      <c r="M305" s="431"/>
      <c r="O305" s="431"/>
      <c r="S305" s="418"/>
      <c r="T305" s="418"/>
      <c r="U305" s="418"/>
      <c r="V305" s="418"/>
    </row>
    <row r="306" spans="3:24" ht="36" customHeight="1">
      <c r="C306" s="437"/>
      <c r="D306" s="501" t="str">
        <f>Criteria!E10</f>
        <v>T/A SEAFRONT HOTEL, SEAFRONT RESTAURANT AND SURF SHOP</v>
      </c>
      <c r="E306" s="502"/>
      <c r="F306" s="502"/>
      <c r="G306" s="502"/>
      <c r="H306" s="502"/>
      <c r="I306" s="437"/>
      <c r="J306" s="437"/>
      <c r="M306" s="431"/>
      <c r="O306" s="431"/>
      <c r="R306" s="432" t="str">
        <f>IF(D306=0,"DELETE"," ")</f>
        <v xml:space="preserve"> </v>
      </c>
      <c r="S306" s="418"/>
      <c r="T306" s="418"/>
      <c r="U306" s="418"/>
      <c r="V306" s="418"/>
    </row>
    <row r="307" spans="3:24" ht="36" customHeight="1">
      <c r="C307" s="437"/>
      <c r="D307" s="502"/>
      <c r="E307" s="502"/>
      <c r="F307" s="502"/>
      <c r="G307" s="502"/>
      <c r="H307" s="502"/>
      <c r="I307" s="437"/>
      <c r="J307" s="437"/>
      <c r="M307" s="431"/>
      <c r="O307" s="431"/>
      <c r="S307" s="418"/>
      <c r="T307" s="418"/>
      <c r="U307" s="418"/>
      <c r="V307" s="418"/>
    </row>
    <row r="308" spans="3:24" ht="36" customHeight="1">
      <c r="C308" s="437"/>
      <c r="D308" s="501" t="str">
        <f>CONCATENATE("STATEMENT OF FINANCIAL POSITION AS AT ",Criteria!E18)</f>
        <v>STATEMENT OF FINANCIAL POSITION AS AT 28 FEBRUARY 2026</v>
      </c>
      <c r="E308" s="502"/>
      <c r="F308" s="502"/>
      <c r="G308" s="502"/>
      <c r="H308" s="501"/>
      <c r="I308" s="437"/>
      <c r="J308" s="437"/>
      <c r="M308" s="431"/>
      <c r="O308" s="431"/>
    </row>
    <row r="309" spans="3:24" ht="36" customHeight="1">
      <c r="C309" s="437"/>
      <c r="D309" s="502"/>
      <c r="E309" s="502"/>
      <c r="F309" s="502"/>
      <c r="G309" s="502"/>
      <c r="H309" s="502"/>
      <c r="I309" s="437"/>
      <c r="J309" s="437"/>
      <c r="M309" s="431"/>
      <c r="O309" s="431"/>
    </row>
    <row r="310" spans="3:24" ht="36" customHeight="1">
      <c r="C310" s="437"/>
      <c r="D310" s="515"/>
      <c r="E310" s="515"/>
      <c r="F310" s="515"/>
      <c r="G310" s="515"/>
      <c r="H310" s="515"/>
      <c r="I310" s="483"/>
      <c r="J310" s="483"/>
      <c r="K310" s="442"/>
      <c r="L310" s="442"/>
      <c r="M310" s="444"/>
      <c r="N310" s="444"/>
      <c r="O310" s="444"/>
      <c r="P310" s="444"/>
      <c r="Q310" s="442"/>
    </row>
    <row r="311" spans="3:24" ht="36" customHeight="1">
      <c r="C311" s="437"/>
      <c r="D311" s="502"/>
      <c r="E311" s="502"/>
      <c r="F311" s="502"/>
      <c r="G311" s="502"/>
      <c r="H311" s="502"/>
      <c r="I311" s="437"/>
      <c r="J311" s="437"/>
      <c r="K311" s="378" t="s">
        <v>1025</v>
      </c>
      <c r="L311" s="378"/>
      <c r="M311" s="435"/>
      <c r="N311" s="379"/>
      <c r="O311" s="379">
        <f>Criteria!E20</f>
        <v>2026</v>
      </c>
      <c r="P311" s="379"/>
    </row>
    <row r="312" spans="3:24" ht="36" customHeight="1">
      <c r="D312" s="501" t="s">
        <v>110</v>
      </c>
      <c r="E312" s="502"/>
      <c r="F312" s="502"/>
      <c r="G312" s="502"/>
      <c r="H312" s="502"/>
      <c r="I312" s="437"/>
      <c r="J312" s="437"/>
      <c r="K312" s="378"/>
      <c r="L312" s="378"/>
      <c r="M312" s="380"/>
      <c r="N312" s="380"/>
      <c r="O312" s="380"/>
      <c r="P312" s="380"/>
    </row>
    <row r="313" spans="3:24" ht="36" customHeight="1">
      <c r="C313" s="437"/>
      <c r="D313" s="502"/>
      <c r="E313" s="502"/>
      <c r="F313" s="502"/>
      <c r="G313" s="502"/>
      <c r="H313" s="502"/>
      <c r="I313" s="437"/>
      <c r="J313" s="437"/>
      <c r="K313" s="378"/>
      <c r="L313" s="378"/>
      <c r="M313" s="380"/>
      <c r="N313" s="380"/>
      <c r="O313" s="380"/>
      <c r="P313" s="380"/>
    </row>
    <row r="314" spans="3:24" ht="36" customHeight="1">
      <c r="C314" s="437"/>
      <c r="D314" s="501" t="s">
        <v>1026</v>
      </c>
      <c r="E314" s="502"/>
      <c r="F314" s="502"/>
      <c r="G314" s="502"/>
      <c r="H314" s="502"/>
      <c r="I314" s="437"/>
      <c r="J314" s="437"/>
      <c r="K314" s="378"/>
      <c r="L314" s="435"/>
      <c r="M314" s="435"/>
      <c r="N314" s="378"/>
      <c r="O314" s="381">
        <f>SUM(O316:O322)</f>
        <v>0</v>
      </c>
      <c r="P314" s="380"/>
      <c r="R314" s="432" t="str">
        <f>IF(O314=0,"DELETE"," ")</f>
        <v>DELETE</v>
      </c>
      <c r="S314" s="419">
        <f>O314</f>
        <v>0</v>
      </c>
      <c r="T314" s="419"/>
      <c r="U314" s="419"/>
      <c r="V314" s="419"/>
    </row>
    <row r="315" spans="3:24" ht="9" customHeight="1">
      <c r="C315" s="437"/>
      <c r="D315" s="501"/>
      <c r="E315" s="502"/>
      <c r="F315" s="502"/>
      <c r="G315" s="502"/>
      <c r="H315" s="502"/>
      <c r="I315" s="437"/>
      <c r="J315" s="437"/>
      <c r="K315" s="378"/>
      <c r="L315" s="435"/>
      <c r="M315" s="435"/>
      <c r="N315" s="378"/>
      <c r="O315" s="381"/>
      <c r="P315" s="380"/>
      <c r="R315" s="432" t="str">
        <f>R314</f>
        <v>DELETE</v>
      </c>
    </row>
    <row r="316" spans="3:24" ht="9" customHeight="1">
      <c r="C316" s="437"/>
      <c r="D316" s="501"/>
      <c r="E316" s="502"/>
      <c r="F316" s="502"/>
      <c r="G316" s="502"/>
      <c r="H316" s="502"/>
      <c r="I316" s="437"/>
      <c r="J316" s="437"/>
      <c r="K316" s="378"/>
      <c r="L316" s="435"/>
      <c r="M316" s="435"/>
      <c r="N316" s="378"/>
      <c r="O316" s="480"/>
      <c r="P316" s="380"/>
      <c r="R316" s="432" t="str">
        <f>R314</f>
        <v>DELETE</v>
      </c>
    </row>
    <row r="317" spans="3:24" ht="36" customHeight="1">
      <c r="C317" s="437"/>
      <c r="D317" s="502" t="s">
        <v>726</v>
      </c>
      <c r="E317" s="502"/>
      <c r="F317" s="502"/>
      <c r="G317" s="502"/>
      <c r="H317" s="502"/>
      <c r="I317" s="437"/>
      <c r="J317" s="437"/>
      <c r="K317" s="378">
        <f>B729</f>
        <v>6</v>
      </c>
      <c r="L317" s="435"/>
      <c r="M317" s="435"/>
      <c r="N317" s="378"/>
      <c r="O317" s="481">
        <f>SUM(TrialBalance!L198:L229)</f>
        <v>0</v>
      </c>
      <c r="P317" s="380"/>
      <c r="R317" s="432" t="str">
        <f>IF(O317=0,"DELETE"," ")</f>
        <v>DELETE</v>
      </c>
      <c r="U317" s="420" t="b">
        <f>O317=O756</f>
        <v>1</v>
      </c>
      <c r="V317" s="420"/>
      <c r="X317" s="420"/>
    </row>
    <row r="318" spans="3:24" ht="36" customHeight="1">
      <c r="C318" s="437"/>
      <c r="D318" s="502" t="s">
        <v>950</v>
      </c>
      <c r="E318" s="502"/>
      <c r="F318" s="502"/>
      <c r="G318" s="502"/>
      <c r="H318" s="502"/>
      <c r="I318" s="437"/>
      <c r="J318" s="437"/>
      <c r="K318" s="378">
        <f>B801</f>
        <v>7</v>
      </c>
      <c r="L318" s="435"/>
      <c r="M318" s="435"/>
      <c r="N318" s="378"/>
      <c r="O318" s="481">
        <f>SUM(TrialBalance!L232:L248)</f>
        <v>0</v>
      </c>
      <c r="P318" s="380"/>
      <c r="R318" s="432" t="str">
        <f>IF(O318=0,"DELETE"," ")</f>
        <v>DELETE</v>
      </c>
      <c r="U318" s="420" t="b">
        <f>O318=O869</f>
        <v>1</v>
      </c>
      <c r="V318" s="420"/>
      <c r="X318" s="420"/>
    </row>
    <row r="319" spans="3:24" ht="36" customHeight="1">
      <c r="C319" s="437"/>
      <c r="D319" s="502" t="str">
        <f>IF(COUNTIF(TrialBalance!L251:L255,"&gt;0")&gt;1,"Listed investments","Listed investment")</f>
        <v>Listed investment</v>
      </c>
      <c r="E319" s="502"/>
      <c r="F319" s="502"/>
      <c r="G319" s="502"/>
      <c r="H319" s="502"/>
      <c r="I319" s="437"/>
      <c r="J319" s="437"/>
      <c r="K319" s="378">
        <f>B886</f>
        <v>8</v>
      </c>
      <c r="L319" s="435"/>
      <c r="M319" s="435"/>
      <c r="N319" s="378"/>
      <c r="O319" s="481">
        <f>SUM(TrialBalance!L251:L255)</f>
        <v>0</v>
      </c>
      <c r="P319" s="380"/>
      <c r="R319" s="432" t="str">
        <f t="shared" ref="R319:R321" si="4">IF(O319=0,"DELETE"," ")</f>
        <v>DELETE</v>
      </c>
      <c r="U319" s="420" t="b">
        <f>O319=O895</f>
        <v>1</v>
      </c>
      <c r="V319" s="420"/>
      <c r="X319" s="420"/>
    </row>
    <row r="320" spans="3:24" ht="36" customHeight="1">
      <c r="C320" s="437"/>
      <c r="D320" s="502" t="str">
        <f>IF(COUNTIF(TrialBalance!L257:L261,"&gt;0")&gt;1,"Other investments","Other investment")</f>
        <v>Other investment</v>
      </c>
      <c r="E320" s="502"/>
      <c r="F320" s="502"/>
      <c r="G320" s="502"/>
      <c r="H320" s="502"/>
      <c r="I320" s="437"/>
      <c r="J320" s="437"/>
      <c r="K320" s="378">
        <f>B912</f>
        <v>9</v>
      </c>
      <c r="L320" s="435"/>
      <c r="M320" s="435"/>
      <c r="N320" s="378"/>
      <c r="O320" s="481">
        <f>SUM(TrialBalance!L257:L261)</f>
        <v>0</v>
      </c>
      <c r="P320" s="380"/>
      <c r="R320" s="432" t="str">
        <f t="shared" si="4"/>
        <v>DELETE</v>
      </c>
      <c r="U320" s="420" t="b">
        <f>O320=O921</f>
        <v>1</v>
      </c>
      <c r="V320" s="420"/>
      <c r="X320" s="420"/>
    </row>
    <row r="321" spans="3:24" ht="36" customHeight="1">
      <c r="C321" s="437"/>
      <c r="D321" s="502" t="str">
        <f>IF(COUNTIF(TrialBalance!L262:L273,"&gt;0")&gt;1,"Non - current receivables","Non - current receivable")</f>
        <v>Non - current receivable</v>
      </c>
      <c r="E321" s="502"/>
      <c r="F321" s="502"/>
      <c r="G321" s="502"/>
      <c r="H321" s="502"/>
      <c r="I321" s="437"/>
      <c r="J321" s="437"/>
      <c r="K321" s="378">
        <f>B938</f>
        <v>10</v>
      </c>
      <c r="L321" s="435"/>
      <c r="M321" s="435"/>
      <c r="N321" s="378"/>
      <c r="O321" s="481">
        <f>SUM(TrialBalance!L262:L273)</f>
        <v>0</v>
      </c>
      <c r="P321" s="380"/>
      <c r="R321" s="432" t="str">
        <f t="shared" si="4"/>
        <v>DELETE</v>
      </c>
      <c r="U321" s="420" t="b">
        <f>O321=O960</f>
        <v>1</v>
      </c>
      <c r="V321" s="420"/>
    </row>
    <row r="322" spans="3:24" ht="9" customHeight="1">
      <c r="C322" s="437"/>
      <c r="D322" s="502"/>
      <c r="E322" s="502"/>
      <c r="F322" s="502"/>
      <c r="G322" s="502"/>
      <c r="H322" s="502"/>
      <c r="I322" s="437"/>
      <c r="J322" s="437"/>
      <c r="K322" s="378"/>
      <c r="L322" s="435"/>
      <c r="M322" s="435"/>
      <c r="N322" s="378"/>
      <c r="O322" s="482"/>
      <c r="P322" s="380"/>
      <c r="R322" s="432" t="str">
        <f>R314</f>
        <v>DELETE</v>
      </c>
    </row>
    <row r="323" spans="3:24" ht="9" customHeight="1">
      <c r="C323" s="437"/>
      <c r="D323" s="502"/>
      <c r="E323" s="502"/>
      <c r="F323" s="502"/>
      <c r="G323" s="502"/>
      <c r="H323" s="502"/>
      <c r="I323" s="437"/>
      <c r="J323" s="437"/>
      <c r="K323" s="378"/>
      <c r="L323" s="435"/>
      <c r="M323" s="435"/>
      <c r="N323" s="378"/>
      <c r="O323" s="381"/>
      <c r="P323" s="380"/>
      <c r="R323" s="432" t="str">
        <f>R314</f>
        <v>DELETE</v>
      </c>
    </row>
    <row r="324" spans="3:24" ht="36" customHeight="1">
      <c r="C324" s="437"/>
      <c r="D324" s="502"/>
      <c r="E324" s="502"/>
      <c r="F324" s="502"/>
      <c r="G324" s="502"/>
      <c r="H324" s="502"/>
      <c r="I324" s="437"/>
      <c r="J324" s="437"/>
      <c r="K324" s="378"/>
      <c r="L324" s="435"/>
      <c r="M324" s="435"/>
      <c r="N324" s="378"/>
      <c r="O324" s="381"/>
      <c r="P324" s="380"/>
      <c r="R324" s="432" t="str">
        <f>R314</f>
        <v>DELETE</v>
      </c>
    </row>
    <row r="325" spans="3:24" ht="36" customHeight="1">
      <c r="C325" s="437"/>
      <c r="D325" s="501" t="s">
        <v>1027</v>
      </c>
      <c r="E325" s="502"/>
      <c r="F325" s="502"/>
      <c r="G325" s="502"/>
      <c r="H325" s="502"/>
      <c r="I325" s="437"/>
      <c r="J325" s="437"/>
      <c r="K325" s="378"/>
      <c r="L325" s="435"/>
      <c r="M325" s="435"/>
      <c r="N325" s="378"/>
      <c r="O325" s="381">
        <f>SUM(O328:O331)</f>
        <v>0</v>
      </c>
      <c r="P325" s="380"/>
      <c r="R325" s="432" t="str">
        <f t="shared" ref="R325" si="5">IF(O325=0,"DELETE"," ")</f>
        <v>DELETE</v>
      </c>
      <c r="S325" s="419">
        <f>O325</f>
        <v>0</v>
      </c>
      <c r="T325" s="419"/>
      <c r="U325" s="419"/>
      <c r="V325" s="419"/>
    </row>
    <row r="326" spans="3:24" ht="9" customHeight="1">
      <c r="C326" s="437"/>
      <c r="D326" s="502"/>
      <c r="E326" s="502"/>
      <c r="F326" s="502"/>
      <c r="G326" s="502"/>
      <c r="H326" s="502"/>
      <c r="I326" s="437"/>
      <c r="J326" s="437"/>
      <c r="K326" s="378"/>
      <c r="L326" s="435"/>
      <c r="M326" s="435"/>
      <c r="N326" s="378"/>
      <c r="O326" s="381"/>
      <c r="P326" s="380"/>
      <c r="R326" s="432" t="str">
        <f>R325</f>
        <v>DELETE</v>
      </c>
    </row>
    <row r="327" spans="3:24" ht="9" customHeight="1">
      <c r="C327" s="437"/>
      <c r="D327" s="502"/>
      <c r="E327" s="502"/>
      <c r="F327" s="502"/>
      <c r="G327" s="502"/>
      <c r="H327" s="502"/>
      <c r="I327" s="437"/>
      <c r="J327" s="437"/>
      <c r="K327" s="378"/>
      <c r="L327" s="435"/>
      <c r="M327" s="435"/>
      <c r="N327" s="378"/>
      <c r="O327" s="480"/>
      <c r="P327" s="380"/>
      <c r="R327" s="432" t="str">
        <f>R325</f>
        <v>DELETE</v>
      </c>
    </row>
    <row r="328" spans="3:24" ht="36" customHeight="1">
      <c r="C328" s="437"/>
      <c r="D328" s="502" t="s">
        <v>904</v>
      </c>
      <c r="E328" s="502"/>
      <c r="F328" s="502"/>
      <c r="G328" s="502"/>
      <c r="H328" s="502"/>
      <c r="I328" s="437"/>
      <c r="J328" s="437"/>
      <c r="K328" s="378">
        <f>B977</f>
        <v>11</v>
      </c>
      <c r="L328" s="435"/>
      <c r="M328" s="435"/>
      <c r="N328" s="378"/>
      <c r="O328" s="481">
        <f>SUM(TrialBalance!L275:L278)</f>
        <v>0</v>
      </c>
      <c r="P328" s="380"/>
      <c r="R328" s="432" t="str">
        <f t="shared" ref="R328:R330" si="6">IF(O328=0,"DELETE"," ")</f>
        <v>DELETE</v>
      </c>
      <c r="U328" s="420" t="b">
        <f>O328=O986</f>
        <v>1</v>
      </c>
      <c r="V328" s="420"/>
      <c r="X328" s="420"/>
    </row>
    <row r="329" spans="3:24" ht="36" customHeight="1">
      <c r="C329" s="437"/>
      <c r="D329" s="502" t="s">
        <v>719</v>
      </c>
      <c r="E329" s="502"/>
      <c r="F329" s="502"/>
      <c r="G329" s="502"/>
      <c r="H329" s="502"/>
      <c r="I329" s="437"/>
      <c r="J329" s="437"/>
      <c r="K329" s="378">
        <f>B1003</f>
        <v>12</v>
      </c>
      <c r="L329" s="435"/>
      <c r="M329" s="435"/>
      <c r="N329" s="378"/>
      <c r="O329" s="481">
        <f>SUM(TrialBalance!L280:L285)+IF(TrialBalance!L306&gt;0,TrialBalance!L306,0)</f>
        <v>0</v>
      </c>
      <c r="P329" s="380"/>
      <c r="R329" s="432" t="str">
        <f t="shared" si="6"/>
        <v>DELETE</v>
      </c>
      <c r="U329" s="420" t="b">
        <f>O329=O1017</f>
        <v>1</v>
      </c>
      <c r="V329" s="420"/>
    </row>
    <row r="330" spans="3:24" ht="36" customHeight="1">
      <c r="C330" s="437"/>
      <c r="D330" s="502" t="s">
        <v>680</v>
      </c>
      <c r="E330" s="502"/>
      <c r="F330" s="502"/>
      <c r="G330" s="502"/>
      <c r="H330" s="502"/>
      <c r="I330" s="437"/>
      <c r="J330" s="437"/>
      <c r="K330" s="378">
        <f>B1035</f>
        <v>13</v>
      </c>
      <c r="L330" s="435"/>
      <c r="M330" s="435"/>
      <c r="N330" s="378"/>
      <c r="O330" s="481">
        <f>TrialBalance!L293+IF(TrialBalance!L287&gt;0,TrialBalance!L287,0)+IF(TrialBalance!L288&gt;0,TrialBalance!L288,0)+IF(TrialBalance!L289&gt;0,TrialBalance!L289,0)+IF(TrialBalance!L290&gt;0,TrialBalance!L290,0)+IF(TrialBalance!L291&gt;0,TrialBalance!L291,0)+IF(TrialBalance!L292&gt;0,TrialBalance!L292,0)</f>
        <v>0</v>
      </c>
      <c r="P330" s="380"/>
      <c r="R330" s="432" t="str">
        <f t="shared" si="6"/>
        <v>DELETE</v>
      </c>
      <c r="U330" s="420" t="b">
        <f>O330=O1046</f>
        <v>1</v>
      </c>
      <c r="V330" s="420"/>
    </row>
    <row r="331" spans="3:24" ht="9" customHeight="1">
      <c r="C331" s="437"/>
      <c r="D331" s="502"/>
      <c r="E331" s="502"/>
      <c r="F331" s="502"/>
      <c r="G331" s="502"/>
      <c r="H331" s="502"/>
      <c r="I331" s="437"/>
      <c r="J331" s="437"/>
      <c r="K331" s="378"/>
      <c r="L331" s="435"/>
      <c r="M331" s="435"/>
      <c r="N331" s="378"/>
      <c r="O331" s="482"/>
      <c r="P331" s="380"/>
      <c r="R331" s="432" t="str">
        <f>R325</f>
        <v>DELETE</v>
      </c>
    </row>
    <row r="332" spans="3:24" ht="9" customHeight="1">
      <c r="C332" s="437"/>
      <c r="D332" s="502"/>
      <c r="E332" s="502"/>
      <c r="F332" s="502"/>
      <c r="G332" s="502"/>
      <c r="H332" s="502"/>
      <c r="I332" s="437"/>
      <c r="J332" s="437"/>
      <c r="K332" s="378"/>
      <c r="L332" s="435"/>
      <c r="M332" s="435"/>
      <c r="N332" s="378"/>
      <c r="O332" s="381"/>
      <c r="P332" s="380"/>
      <c r="R332" s="432" t="str">
        <f>R325</f>
        <v>DELETE</v>
      </c>
    </row>
    <row r="333" spans="3:24" ht="36.75" customHeight="1">
      <c r="C333" s="437"/>
      <c r="D333" s="502"/>
      <c r="E333" s="502"/>
      <c r="F333" s="502"/>
      <c r="G333" s="502"/>
      <c r="H333" s="502"/>
      <c r="I333" s="437"/>
      <c r="J333" s="437"/>
      <c r="K333" s="378"/>
      <c r="L333" s="435"/>
      <c r="M333" s="435"/>
      <c r="N333" s="378"/>
      <c r="O333" s="381"/>
      <c r="P333" s="380"/>
      <c r="R333" s="432" t="str">
        <f>R325</f>
        <v>DELETE</v>
      </c>
    </row>
    <row r="334" spans="3:24" ht="9" customHeight="1">
      <c r="C334" s="437"/>
      <c r="D334" s="502"/>
      <c r="E334" s="502"/>
      <c r="F334" s="502"/>
      <c r="G334" s="502"/>
      <c r="H334" s="502"/>
      <c r="I334" s="437"/>
      <c r="J334" s="437"/>
      <c r="K334" s="378"/>
      <c r="L334" s="435"/>
      <c r="M334" s="435"/>
      <c r="N334" s="378"/>
      <c r="O334" s="384"/>
      <c r="P334" s="380"/>
    </row>
    <row r="335" spans="3:24" ht="9" customHeight="1">
      <c r="C335" s="437"/>
      <c r="D335" s="502"/>
      <c r="E335" s="502"/>
      <c r="F335" s="502"/>
      <c r="G335" s="502"/>
      <c r="H335" s="502"/>
      <c r="I335" s="437"/>
      <c r="J335" s="437"/>
      <c r="K335" s="378"/>
      <c r="L335" s="435"/>
      <c r="M335" s="435"/>
      <c r="N335" s="378"/>
      <c r="O335" s="381"/>
      <c r="P335" s="380"/>
    </row>
    <row r="336" spans="3:24" ht="36.75" customHeight="1">
      <c r="C336" s="437"/>
      <c r="D336" s="502" t="s">
        <v>1028</v>
      </c>
      <c r="E336" s="502"/>
      <c r="F336" s="502"/>
      <c r="G336" s="502"/>
      <c r="H336" s="502"/>
      <c r="I336" s="437"/>
      <c r="J336" s="437"/>
      <c r="K336" s="378"/>
      <c r="L336" s="435"/>
      <c r="M336" s="435"/>
      <c r="N336" s="378"/>
      <c r="O336" s="381">
        <f>SUM(S314:S334)</f>
        <v>0</v>
      </c>
      <c r="P336" s="380"/>
      <c r="U336" s="421" t="b">
        <f>O336=O369</f>
        <v>1</v>
      </c>
      <c r="V336" s="421"/>
    </row>
    <row r="337" spans="3:22" ht="9" customHeight="1" thickBot="1">
      <c r="C337" s="437"/>
      <c r="D337" s="502"/>
      <c r="E337" s="502"/>
      <c r="F337" s="502"/>
      <c r="G337" s="502"/>
      <c r="H337" s="502"/>
      <c r="I337" s="437"/>
      <c r="J337" s="437"/>
      <c r="K337" s="378"/>
      <c r="L337" s="435"/>
      <c r="M337" s="435"/>
      <c r="N337" s="378"/>
      <c r="O337" s="385"/>
      <c r="P337" s="380"/>
    </row>
    <row r="338" spans="3:22" ht="9" customHeight="1" thickTop="1">
      <c r="C338" s="437"/>
      <c r="D338" s="502"/>
      <c r="E338" s="502"/>
      <c r="F338" s="502"/>
      <c r="G338" s="502"/>
      <c r="H338" s="502"/>
      <c r="I338" s="437"/>
      <c r="J338" s="437"/>
      <c r="K338" s="378"/>
      <c r="L338" s="435"/>
      <c r="M338" s="435"/>
      <c r="N338" s="378"/>
      <c r="O338" s="381"/>
      <c r="P338" s="380"/>
    </row>
    <row r="339" spans="3:22" ht="36" customHeight="1">
      <c r="C339" s="437"/>
      <c r="D339" s="502"/>
      <c r="E339" s="502"/>
      <c r="F339" s="502"/>
      <c r="G339" s="502"/>
      <c r="H339" s="502"/>
      <c r="I339" s="437"/>
      <c r="J339" s="437"/>
      <c r="K339" s="378"/>
      <c r="L339" s="435"/>
      <c r="M339" s="435"/>
      <c r="N339" s="378"/>
      <c r="O339" s="381"/>
      <c r="P339" s="380"/>
    </row>
    <row r="340" spans="3:22" ht="36" customHeight="1">
      <c r="D340" s="501" t="s">
        <v>111</v>
      </c>
      <c r="E340" s="502"/>
      <c r="F340" s="502"/>
      <c r="G340" s="502"/>
      <c r="H340" s="502"/>
      <c r="I340" s="437"/>
      <c r="J340" s="437"/>
      <c r="K340" s="378"/>
      <c r="L340" s="435"/>
      <c r="M340" s="435"/>
      <c r="N340" s="378"/>
      <c r="O340" s="381"/>
      <c r="P340" s="380"/>
    </row>
    <row r="341" spans="3:22" ht="36" customHeight="1">
      <c r="C341" s="437"/>
      <c r="D341" s="502"/>
      <c r="E341" s="502"/>
      <c r="F341" s="502"/>
      <c r="G341" s="502"/>
      <c r="H341" s="502"/>
      <c r="I341" s="437"/>
      <c r="J341" s="437"/>
      <c r="K341" s="378"/>
      <c r="L341" s="435"/>
      <c r="M341" s="435"/>
      <c r="N341" s="378"/>
      <c r="O341" s="381"/>
      <c r="P341" s="380"/>
    </row>
    <row r="342" spans="3:22" ht="36" customHeight="1">
      <c r="C342" s="437"/>
      <c r="D342" s="501" t="s">
        <v>1029</v>
      </c>
      <c r="E342" s="502"/>
      <c r="F342" s="502"/>
      <c r="G342" s="502"/>
      <c r="H342" s="502"/>
      <c r="I342" s="437"/>
      <c r="J342" s="437"/>
      <c r="K342" s="378"/>
      <c r="L342" s="435"/>
      <c r="M342" s="435"/>
      <c r="N342" s="378"/>
      <c r="O342" s="381">
        <f>SUM(O345:O345)</f>
        <v>0</v>
      </c>
      <c r="P342" s="380"/>
      <c r="S342" s="419">
        <f>O342</f>
        <v>0</v>
      </c>
      <c r="T342" s="419"/>
      <c r="U342" s="419"/>
      <c r="V342" s="419"/>
    </row>
    <row r="343" spans="3:22" ht="9" customHeight="1">
      <c r="C343" s="437"/>
      <c r="D343" s="502"/>
      <c r="E343" s="502"/>
      <c r="F343" s="502"/>
      <c r="G343" s="502"/>
      <c r="H343" s="502"/>
      <c r="I343" s="437"/>
      <c r="J343" s="437"/>
      <c r="K343" s="378"/>
      <c r="L343" s="435"/>
      <c r="M343" s="435"/>
      <c r="N343" s="378"/>
      <c r="O343" s="381"/>
      <c r="P343" s="380"/>
    </row>
    <row r="344" spans="3:22" ht="9" customHeight="1">
      <c r="C344" s="437"/>
      <c r="D344" s="502"/>
      <c r="E344" s="502"/>
      <c r="F344" s="502"/>
      <c r="G344" s="502"/>
      <c r="H344" s="502"/>
      <c r="I344" s="437"/>
      <c r="J344" s="437"/>
      <c r="K344" s="378"/>
      <c r="L344" s="435"/>
      <c r="M344" s="435"/>
      <c r="N344" s="378"/>
      <c r="O344" s="480"/>
      <c r="P344" s="380"/>
    </row>
    <row r="345" spans="3:22" ht="36.75" customHeight="1">
      <c r="C345" s="437"/>
      <c r="D345" s="502" t="s">
        <v>686</v>
      </c>
      <c r="E345" s="502"/>
      <c r="F345" s="502"/>
      <c r="G345" s="502"/>
      <c r="H345" s="502"/>
      <c r="I345" s="437"/>
      <c r="J345" s="437"/>
      <c r="K345" s="378">
        <f>B1092</f>
        <v>14</v>
      </c>
      <c r="L345" s="435"/>
      <c r="M345" s="435"/>
      <c r="N345" s="378"/>
      <c r="O345" s="481">
        <f>-SUM(TrialBalance!L155:L162)</f>
        <v>0</v>
      </c>
      <c r="P345" s="380"/>
      <c r="U345" s="420" t="b">
        <f>O345=O1103</f>
        <v>1</v>
      </c>
      <c r="V345" s="420"/>
    </row>
    <row r="346" spans="3:22" ht="9" customHeight="1">
      <c r="C346" s="437"/>
      <c r="D346" s="502"/>
      <c r="E346" s="502"/>
      <c r="F346" s="502"/>
      <c r="G346" s="502"/>
      <c r="H346" s="502"/>
      <c r="I346" s="437"/>
      <c r="J346" s="437"/>
      <c r="K346" s="378"/>
      <c r="L346" s="435"/>
      <c r="M346" s="435"/>
      <c r="N346" s="378"/>
      <c r="O346" s="482"/>
      <c r="P346" s="380"/>
    </row>
    <row r="347" spans="3:22" ht="9" customHeight="1">
      <c r="C347" s="437"/>
      <c r="D347" s="502"/>
      <c r="E347" s="502"/>
      <c r="F347" s="502"/>
      <c r="G347" s="502"/>
      <c r="H347" s="502"/>
      <c r="I347" s="437"/>
      <c r="J347" s="437"/>
      <c r="K347" s="378"/>
      <c r="L347" s="435"/>
      <c r="M347" s="435"/>
      <c r="N347" s="378"/>
      <c r="O347" s="381"/>
      <c r="P347" s="380"/>
    </row>
    <row r="348" spans="3:22" ht="36" customHeight="1">
      <c r="C348" s="437"/>
      <c r="D348" s="502"/>
      <c r="E348" s="502"/>
      <c r="F348" s="502"/>
      <c r="G348" s="502"/>
      <c r="H348" s="502"/>
      <c r="I348" s="437"/>
      <c r="J348" s="437"/>
      <c r="K348" s="378"/>
      <c r="L348" s="435"/>
      <c r="M348" s="435"/>
      <c r="N348" s="378"/>
      <c r="O348" s="381"/>
      <c r="P348" s="380"/>
    </row>
    <row r="349" spans="3:22" ht="36" customHeight="1">
      <c r="C349" s="437"/>
      <c r="D349" s="501" t="s">
        <v>1030</v>
      </c>
      <c r="E349" s="502"/>
      <c r="F349" s="502"/>
      <c r="G349" s="502"/>
      <c r="H349" s="502"/>
      <c r="I349" s="437"/>
      <c r="J349" s="437"/>
      <c r="K349" s="378"/>
      <c r="L349" s="435"/>
      <c r="M349" s="435"/>
      <c r="N349" s="378"/>
      <c r="O349" s="381">
        <f>SUM(O352:O354)</f>
        <v>0</v>
      </c>
      <c r="P349" s="380"/>
      <c r="R349" s="432" t="str">
        <f t="shared" ref="R349" si="7">IF(O349=0,"DELETE"," ")</f>
        <v>DELETE</v>
      </c>
      <c r="S349" s="419">
        <f>O349</f>
        <v>0</v>
      </c>
      <c r="T349" s="419"/>
      <c r="U349" s="419"/>
      <c r="V349" s="419"/>
    </row>
    <row r="350" spans="3:22" ht="9" customHeight="1">
      <c r="C350" s="437"/>
      <c r="D350" s="502"/>
      <c r="E350" s="502"/>
      <c r="F350" s="502"/>
      <c r="G350" s="502"/>
      <c r="H350" s="502"/>
      <c r="I350" s="437"/>
      <c r="J350" s="437"/>
      <c r="K350" s="378"/>
      <c r="L350" s="435"/>
      <c r="M350" s="435"/>
      <c r="N350" s="378"/>
      <c r="O350" s="381"/>
      <c r="P350" s="380"/>
      <c r="R350" s="432" t="str">
        <f>R349</f>
        <v>DELETE</v>
      </c>
    </row>
    <row r="351" spans="3:22" ht="9" customHeight="1">
      <c r="C351" s="437"/>
      <c r="D351" s="502"/>
      <c r="E351" s="502"/>
      <c r="F351" s="502"/>
      <c r="G351" s="502"/>
      <c r="H351" s="502"/>
      <c r="I351" s="437"/>
      <c r="J351" s="437"/>
      <c r="K351" s="378"/>
      <c r="L351" s="435"/>
      <c r="M351" s="435"/>
      <c r="N351" s="378"/>
      <c r="O351" s="480"/>
      <c r="P351" s="380"/>
      <c r="R351" s="432" t="str">
        <f>R349</f>
        <v>DELETE</v>
      </c>
    </row>
    <row r="352" spans="3:22" ht="36" customHeight="1">
      <c r="C352" s="437"/>
      <c r="D352" s="502" t="str">
        <f>IF(COUNTIF(TrialBalance!L164:L178,"&lt;0")&gt;1,"Interest bearing borrowings","Interest bearing borrowing")</f>
        <v>Interest bearing borrowing</v>
      </c>
      <c r="E352" s="502"/>
      <c r="F352" s="502"/>
      <c r="G352" s="502"/>
      <c r="H352" s="502"/>
      <c r="I352" s="437"/>
      <c r="J352" s="437"/>
      <c r="K352" s="378">
        <f>B1165</f>
        <v>15</v>
      </c>
      <c r="L352" s="435"/>
      <c r="M352" s="435"/>
      <c r="N352" s="378"/>
      <c r="O352" s="481">
        <f>-SUM(TrialBalance!L164:L179)</f>
        <v>0</v>
      </c>
      <c r="P352" s="380"/>
      <c r="R352" s="432" t="str">
        <f t="shared" ref="R352:R353" si="8">IF(O352=0,"DELETE"," ")</f>
        <v>DELETE</v>
      </c>
      <c r="U352" s="416" t="b">
        <f>O352=O1188</f>
        <v>1</v>
      </c>
    </row>
    <row r="353" spans="3:22" ht="36" customHeight="1">
      <c r="C353" s="437"/>
      <c r="D353" s="502" t="str">
        <f>IF(COUNTIF(TrialBalance!L181:L197,"&lt;0")&gt;1,"Interest free borrowings","Interest free borrowing")</f>
        <v>Interest free borrowing</v>
      </c>
      <c r="E353" s="502"/>
      <c r="F353" s="502"/>
      <c r="G353" s="502"/>
      <c r="H353" s="502"/>
      <c r="I353" s="437"/>
      <c r="J353" s="437"/>
      <c r="K353" s="378">
        <f>B1205</f>
        <v>16</v>
      </c>
      <c r="L353" s="435"/>
      <c r="M353" s="435"/>
      <c r="N353" s="378"/>
      <c r="O353" s="481">
        <f>-SUM(TrialBalance!L181:L197)</f>
        <v>0</v>
      </c>
      <c r="P353" s="380"/>
      <c r="R353" s="432" t="str">
        <f t="shared" si="8"/>
        <v>DELETE</v>
      </c>
      <c r="U353" s="416" t="b">
        <f>O353=O1226</f>
        <v>1</v>
      </c>
    </row>
    <row r="354" spans="3:22" ht="9" customHeight="1">
      <c r="C354" s="437"/>
      <c r="D354" s="502"/>
      <c r="E354" s="502"/>
      <c r="F354" s="502"/>
      <c r="G354" s="502"/>
      <c r="H354" s="502"/>
      <c r="I354" s="437"/>
      <c r="J354" s="437"/>
      <c r="K354" s="378"/>
      <c r="L354" s="435"/>
      <c r="M354" s="435"/>
      <c r="N354" s="378"/>
      <c r="O354" s="482"/>
      <c r="P354" s="380"/>
      <c r="R354" s="432" t="str">
        <f>R349</f>
        <v>DELETE</v>
      </c>
    </row>
    <row r="355" spans="3:22" ht="9" customHeight="1">
      <c r="C355" s="437"/>
      <c r="D355" s="502"/>
      <c r="E355" s="502"/>
      <c r="F355" s="502"/>
      <c r="G355" s="502"/>
      <c r="H355" s="502"/>
      <c r="I355" s="437"/>
      <c r="J355" s="437"/>
      <c r="K355" s="378"/>
      <c r="L355" s="435"/>
      <c r="M355" s="435"/>
      <c r="N355" s="378"/>
      <c r="O355" s="381"/>
      <c r="P355" s="380"/>
      <c r="R355" s="432" t="str">
        <f>R349</f>
        <v>DELETE</v>
      </c>
    </row>
    <row r="356" spans="3:22" ht="36" customHeight="1">
      <c r="C356" s="437"/>
      <c r="D356" s="502"/>
      <c r="E356" s="502"/>
      <c r="F356" s="502"/>
      <c r="G356" s="502"/>
      <c r="H356" s="502"/>
      <c r="I356" s="437"/>
      <c r="J356" s="437"/>
      <c r="K356" s="378"/>
      <c r="L356" s="435"/>
      <c r="M356" s="435"/>
      <c r="N356" s="378"/>
      <c r="O356" s="381"/>
      <c r="P356" s="380"/>
      <c r="R356" s="432" t="str">
        <f>R349</f>
        <v>DELETE</v>
      </c>
    </row>
    <row r="357" spans="3:22" ht="36" customHeight="1">
      <c r="C357" s="437"/>
      <c r="D357" s="501" t="s">
        <v>1031</v>
      </c>
      <c r="E357" s="502"/>
      <c r="F357" s="502"/>
      <c r="G357" s="502"/>
      <c r="H357" s="502"/>
      <c r="I357" s="437"/>
      <c r="J357" s="437"/>
      <c r="K357" s="378"/>
      <c r="L357" s="435"/>
      <c r="M357" s="435"/>
      <c r="N357" s="378"/>
      <c r="O357" s="381">
        <f>SUM(O360:O363)</f>
        <v>0</v>
      </c>
      <c r="P357" s="380"/>
      <c r="R357" s="432" t="str">
        <f t="shared" ref="R357" si="9">IF(O357=0,"DELETE"," ")</f>
        <v>DELETE</v>
      </c>
      <c r="S357" s="419">
        <f>O357</f>
        <v>0</v>
      </c>
      <c r="T357" s="419"/>
      <c r="U357" s="419"/>
      <c r="V357" s="419"/>
    </row>
    <row r="358" spans="3:22" ht="9" customHeight="1">
      <c r="C358" s="437"/>
      <c r="D358" s="502"/>
      <c r="E358" s="502"/>
      <c r="F358" s="502"/>
      <c r="G358" s="502"/>
      <c r="H358" s="502"/>
      <c r="I358" s="437"/>
      <c r="J358" s="437"/>
      <c r="K358" s="378"/>
      <c r="L358" s="435"/>
      <c r="M358" s="435"/>
      <c r="N358" s="378"/>
      <c r="O358" s="381"/>
      <c r="P358" s="380"/>
      <c r="R358" s="432" t="str">
        <f>R357</f>
        <v>DELETE</v>
      </c>
    </row>
    <row r="359" spans="3:22" ht="9" customHeight="1">
      <c r="C359" s="437"/>
      <c r="D359" s="502"/>
      <c r="E359" s="502"/>
      <c r="F359" s="502"/>
      <c r="G359" s="502"/>
      <c r="H359" s="502"/>
      <c r="I359" s="437"/>
      <c r="J359" s="437"/>
      <c r="K359" s="378"/>
      <c r="L359" s="435"/>
      <c r="M359" s="435"/>
      <c r="N359" s="378"/>
      <c r="O359" s="480"/>
      <c r="P359" s="380"/>
      <c r="R359" s="432" t="str">
        <f>R357</f>
        <v>DELETE</v>
      </c>
    </row>
    <row r="360" spans="3:22" ht="36" customHeight="1">
      <c r="C360" s="437"/>
      <c r="D360" s="502" t="s">
        <v>727</v>
      </c>
      <c r="E360" s="502"/>
      <c r="F360" s="502"/>
      <c r="G360" s="502"/>
      <c r="H360" s="502"/>
      <c r="I360" s="437"/>
      <c r="J360" s="437"/>
      <c r="K360" s="378">
        <f>B1244</f>
        <v>17</v>
      </c>
      <c r="L360" s="435"/>
      <c r="M360" s="435"/>
      <c r="N360" s="378"/>
      <c r="O360" s="481">
        <f>-SUM(TrialBalance!L299:L304)-IF(TrialBalance!L306&lt;0,TrialBalance!L306,0)</f>
        <v>0</v>
      </c>
      <c r="P360" s="380"/>
      <c r="R360" s="432" t="str">
        <f t="shared" ref="R360:R363" si="10">IF(O360=0,"DELETE"," ")</f>
        <v>DELETE</v>
      </c>
      <c r="U360" s="416" t="b">
        <f>O360=O1254</f>
        <v>1</v>
      </c>
    </row>
    <row r="361" spans="3:22" ht="36" customHeight="1">
      <c r="C361" s="437"/>
      <c r="D361" s="502" t="str">
        <f>IF(COUNTIF(TrialBalance!L287:L292,"&lt;0")&gt;1,"Bank overdrafts","Bank overdraft")</f>
        <v>Bank overdraft</v>
      </c>
      <c r="E361" s="502"/>
      <c r="F361" s="502"/>
      <c r="G361" s="502"/>
      <c r="H361" s="502"/>
      <c r="I361" s="437"/>
      <c r="J361" s="437"/>
      <c r="K361" s="378">
        <f>B1271</f>
        <v>18</v>
      </c>
      <c r="L361" s="435"/>
      <c r="M361" s="435"/>
      <c r="N361" s="378"/>
      <c r="O361" s="481">
        <f>IF(TrialBalance!L287&lt;0,-TrialBalance!L287,0)+IF(TrialBalance!L288&lt;0,-TrialBalance!L288,0)+IF(TrialBalance!L289&lt;0,-TrialBalance!L289,0)+IF(TrialBalance!L290&lt;0,-TrialBalance!L290,0)+IF(TrialBalance!L291&lt;0,-TrialBalance!L291,0)+IF(TrialBalance!L292&lt;0,-TrialBalance!L292,0)</f>
        <v>0</v>
      </c>
      <c r="P361" s="380"/>
      <c r="R361" s="432" t="str">
        <f t="shared" si="10"/>
        <v>DELETE</v>
      </c>
      <c r="U361" s="416" t="b">
        <f>O361=O1281</f>
        <v>1</v>
      </c>
    </row>
    <row r="362" spans="3:22" ht="36" customHeight="1">
      <c r="C362" s="437"/>
      <c r="D362" s="502" t="str">
        <f>IF(COUNTIF(TrialBalance!L295:L297,"&lt;0")&gt;1,"Short term loans","Short term loan")</f>
        <v>Short term loan</v>
      </c>
      <c r="E362" s="502"/>
      <c r="F362" s="502"/>
      <c r="G362" s="502"/>
      <c r="H362" s="502"/>
      <c r="I362" s="437"/>
      <c r="J362" s="437"/>
      <c r="K362" s="378">
        <f>B1298</f>
        <v>19</v>
      </c>
      <c r="L362" s="435"/>
      <c r="M362" s="435"/>
      <c r="N362" s="378"/>
      <c r="O362" s="481">
        <f>-SUM(TrialBalance!L295:L297)</f>
        <v>0</v>
      </c>
      <c r="P362" s="380"/>
      <c r="R362" s="432" t="str">
        <f t="shared" si="10"/>
        <v>DELETE</v>
      </c>
      <c r="U362" s="416" t="b">
        <f>O362=O1305</f>
        <v>1</v>
      </c>
    </row>
    <row r="363" spans="3:22" ht="36" customHeight="1">
      <c r="C363" s="437"/>
      <c r="D363" s="502" t="str">
        <f>IF(COUNTIF(TrialBalance!L164:L178,"&lt;0")&gt;1,"Current portion of interest bearing loans","Current portion of interest bearing loan")</f>
        <v>Current portion of interest bearing loan</v>
      </c>
      <c r="E363" s="502"/>
      <c r="F363" s="502"/>
      <c r="G363" s="502"/>
      <c r="H363" s="502"/>
      <c r="I363" s="437"/>
      <c r="J363" s="437"/>
      <c r="K363" s="378">
        <f>B1165</f>
        <v>15</v>
      </c>
      <c r="L363" s="435"/>
      <c r="M363" s="435"/>
      <c r="N363" s="378"/>
      <c r="O363" s="481">
        <f>-TrialBalance!L298</f>
        <v>0</v>
      </c>
      <c r="P363" s="380"/>
      <c r="R363" s="432" t="str">
        <f t="shared" si="10"/>
        <v>DELETE</v>
      </c>
      <c r="U363" s="416" t="b">
        <f>O363=O1185</f>
        <v>1</v>
      </c>
    </row>
    <row r="364" spans="3:22" ht="9" customHeight="1">
      <c r="C364" s="437"/>
      <c r="D364" s="502"/>
      <c r="E364" s="502"/>
      <c r="F364" s="502"/>
      <c r="G364" s="502"/>
      <c r="H364" s="502"/>
      <c r="I364" s="437"/>
      <c r="J364" s="437"/>
      <c r="K364" s="378"/>
      <c r="L364" s="435"/>
      <c r="M364" s="435"/>
      <c r="N364" s="378"/>
      <c r="O364" s="482"/>
      <c r="P364" s="380"/>
      <c r="R364" s="432" t="str">
        <f>R357</f>
        <v>DELETE</v>
      </c>
    </row>
    <row r="365" spans="3:22" ht="9" customHeight="1">
      <c r="C365" s="437"/>
      <c r="D365" s="502"/>
      <c r="E365" s="502"/>
      <c r="F365" s="502"/>
      <c r="G365" s="502"/>
      <c r="H365" s="502"/>
      <c r="I365" s="437"/>
      <c r="J365" s="437"/>
      <c r="K365" s="378"/>
      <c r="L365" s="435"/>
      <c r="M365" s="435"/>
      <c r="N365" s="378"/>
      <c r="O365" s="381"/>
      <c r="P365" s="380"/>
      <c r="R365" s="432" t="str">
        <f>R357</f>
        <v>DELETE</v>
      </c>
    </row>
    <row r="366" spans="3:22" ht="36.75" customHeight="1">
      <c r="C366" s="437"/>
      <c r="D366" s="502"/>
      <c r="E366" s="502"/>
      <c r="F366" s="502"/>
      <c r="G366" s="502"/>
      <c r="H366" s="502"/>
      <c r="I366" s="437"/>
      <c r="J366" s="437"/>
      <c r="K366" s="378"/>
      <c r="L366" s="435"/>
      <c r="M366" s="435"/>
      <c r="N366" s="378"/>
      <c r="O366" s="381"/>
      <c r="P366" s="380"/>
      <c r="R366" s="432" t="str">
        <f>R357</f>
        <v>DELETE</v>
      </c>
    </row>
    <row r="367" spans="3:22" ht="9" customHeight="1">
      <c r="C367" s="437"/>
      <c r="D367" s="502"/>
      <c r="E367" s="502"/>
      <c r="F367" s="502"/>
      <c r="G367" s="502"/>
      <c r="H367" s="502"/>
      <c r="I367" s="437"/>
      <c r="J367" s="437"/>
      <c r="K367" s="378"/>
      <c r="L367" s="435"/>
      <c r="M367" s="435"/>
      <c r="N367" s="378"/>
      <c r="O367" s="384"/>
      <c r="P367" s="380"/>
    </row>
    <row r="368" spans="3:22" ht="9" customHeight="1">
      <c r="C368" s="437"/>
      <c r="D368" s="502"/>
      <c r="E368" s="502"/>
      <c r="F368" s="502"/>
      <c r="G368" s="502"/>
      <c r="H368" s="502"/>
      <c r="I368" s="437"/>
      <c r="J368" s="437"/>
      <c r="K368" s="378"/>
      <c r="L368" s="435"/>
      <c r="M368" s="435"/>
      <c r="N368" s="378"/>
      <c r="O368" s="381"/>
      <c r="P368" s="380"/>
    </row>
    <row r="369" spans="3:18" ht="36.75" customHeight="1">
      <c r="C369" s="437"/>
      <c r="D369" s="501" t="s">
        <v>1032</v>
      </c>
      <c r="E369" s="502"/>
      <c r="F369" s="502"/>
      <c r="G369" s="502"/>
      <c r="H369" s="502"/>
      <c r="I369" s="437"/>
      <c r="J369" s="498"/>
      <c r="K369" s="378"/>
      <c r="L369" s="435"/>
      <c r="M369" s="435"/>
      <c r="N369" s="378"/>
      <c r="O369" s="381">
        <f>SUM(S342:S366)</f>
        <v>0</v>
      </c>
      <c r="P369" s="380"/>
      <c r="R369" s="517"/>
    </row>
    <row r="370" spans="3:18" ht="9" customHeight="1" thickBot="1">
      <c r="C370" s="437"/>
      <c r="D370" s="502"/>
      <c r="E370" s="502"/>
      <c r="F370" s="502"/>
      <c r="G370" s="502"/>
      <c r="H370" s="502"/>
      <c r="I370" s="437"/>
      <c r="J370" s="498"/>
      <c r="K370" s="378"/>
      <c r="L370" s="435"/>
      <c r="M370" s="435"/>
      <c r="N370" s="378"/>
      <c r="O370" s="385"/>
      <c r="P370" s="380"/>
    </row>
    <row r="371" spans="3:18" ht="9" customHeight="1" thickTop="1">
      <c r="C371" s="437"/>
      <c r="D371" s="502"/>
      <c r="E371" s="502"/>
      <c r="F371" s="502"/>
      <c r="G371" s="502"/>
      <c r="H371" s="502"/>
      <c r="I371" s="437"/>
      <c r="J371" s="498"/>
      <c r="K371" s="378"/>
      <c r="L371" s="435"/>
      <c r="M371" s="435"/>
      <c r="N371" s="378"/>
      <c r="O371" s="381"/>
      <c r="P371" s="380"/>
    </row>
    <row r="372" spans="3:18" ht="36" customHeight="1">
      <c r="C372" s="437"/>
      <c r="D372" s="502"/>
      <c r="E372" s="502"/>
      <c r="F372" s="502"/>
      <c r="G372" s="502"/>
      <c r="H372" s="502"/>
      <c r="I372" s="437"/>
      <c r="J372" s="498"/>
      <c r="K372" s="378"/>
      <c r="L372" s="435"/>
      <c r="M372" s="435"/>
      <c r="N372" s="378"/>
      <c r="O372" s="380"/>
      <c r="P372" s="380"/>
    </row>
    <row r="373" spans="3:18" ht="36" customHeight="1">
      <c r="C373" s="437"/>
      <c r="D373" s="502"/>
      <c r="E373" s="502"/>
      <c r="F373" s="502"/>
      <c r="G373" s="502"/>
      <c r="H373" s="502"/>
      <c r="I373" s="437"/>
      <c r="J373" s="437"/>
      <c r="M373" s="431"/>
      <c r="O373" s="431"/>
    </row>
    <row r="374" spans="3:18" ht="36" customHeight="1">
      <c r="C374" s="437"/>
      <c r="D374" s="437"/>
      <c r="E374" s="437"/>
      <c r="F374" s="437"/>
      <c r="G374" s="437"/>
      <c r="H374" s="437"/>
      <c r="I374" s="437"/>
      <c r="J374" s="437"/>
      <c r="M374" s="431"/>
      <c r="O374" s="380" t="s">
        <v>102</v>
      </c>
      <c r="Q374" s="378">
        <f>MAX($Q$104:Q373)+1</f>
        <v>6</v>
      </c>
    </row>
    <row r="375" spans="3:18" ht="36" customHeight="1">
      <c r="C375" s="437"/>
      <c r="D375" s="501" t="str">
        <f>Criteria!E9</f>
        <v>ABC PARTNERSHIP</v>
      </c>
      <c r="E375" s="502"/>
      <c r="F375" s="502"/>
      <c r="G375" s="502"/>
      <c r="H375" s="502"/>
      <c r="I375" s="502"/>
      <c r="J375" s="502"/>
      <c r="M375" s="431"/>
      <c r="O375" s="431"/>
    </row>
    <row r="376" spans="3:18" ht="36" customHeight="1">
      <c r="C376" s="437"/>
      <c r="D376" s="501" t="str">
        <f>Criteria!E10</f>
        <v>T/A SEAFRONT HOTEL, SEAFRONT RESTAURANT AND SURF SHOP</v>
      </c>
      <c r="E376" s="502"/>
      <c r="F376" s="502"/>
      <c r="G376" s="502"/>
      <c r="H376" s="502"/>
      <c r="I376" s="502"/>
      <c r="J376" s="502"/>
      <c r="M376" s="431"/>
      <c r="O376" s="431"/>
      <c r="R376" s="432" t="str">
        <f>IF(D376=0,"DELETE"," ")</f>
        <v xml:space="preserve"> </v>
      </c>
    </row>
    <row r="377" spans="3:18" ht="36" customHeight="1">
      <c r="C377" s="437"/>
      <c r="D377" s="502"/>
      <c r="E377" s="502"/>
      <c r="F377" s="502"/>
      <c r="G377" s="502"/>
      <c r="H377" s="502"/>
      <c r="I377" s="502"/>
      <c r="J377" s="502"/>
      <c r="M377" s="431"/>
      <c r="O377" s="431"/>
    </row>
    <row r="378" spans="3:18" ht="36" customHeight="1">
      <c r="C378" s="437"/>
      <c r="D378" s="501" t="s">
        <v>1014</v>
      </c>
      <c r="E378" s="502"/>
      <c r="F378" s="502"/>
      <c r="G378" s="502"/>
      <c r="H378" s="502"/>
      <c r="I378" s="502"/>
      <c r="J378" s="502"/>
      <c r="M378" s="431"/>
      <c r="O378" s="431"/>
    </row>
    <row r="379" spans="3:18" ht="36" customHeight="1">
      <c r="C379" s="437"/>
      <c r="D379" s="501" t="str">
        <f>Criteria!E18</f>
        <v>28 FEBRUARY 2026</v>
      </c>
      <c r="E379" s="502"/>
      <c r="F379" s="502"/>
      <c r="G379" s="502"/>
      <c r="H379" s="502"/>
      <c r="I379" s="502"/>
      <c r="J379" s="502"/>
      <c r="M379" s="431"/>
      <c r="O379" s="431"/>
    </row>
    <row r="380" spans="3:18" ht="36" customHeight="1">
      <c r="C380" s="437"/>
      <c r="D380" s="510"/>
      <c r="E380" s="510"/>
      <c r="F380" s="510"/>
      <c r="G380" s="510"/>
      <c r="H380" s="510"/>
      <c r="I380" s="510"/>
      <c r="J380" s="510"/>
      <c r="K380" s="438"/>
      <c r="L380" s="438"/>
      <c r="M380" s="439"/>
      <c r="N380" s="439"/>
      <c r="O380" s="439"/>
      <c r="P380" s="439"/>
      <c r="Q380" s="438"/>
    </row>
    <row r="381" spans="3:18" ht="36" customHeight="1">
      <c r="C381" s="437"/>
      <c r="D381" s="502"/>
      <c r="E381" s="502"/>
      <c r="F381" s="502"/>
      <c r="G381" s="502"/>
      <c r="H381" s="502"/>
      <c r="I381" s="502"/>
      <c r="J381" s="502"/>
      <c r="M381" s="431"/>
      <c r="O381" s="431"/>
      <c r="Q381" s="442"/>
    </row>
    <row r="382" spans="3:18" ht="36" customHeight="1">
      <c r="C382" s="437"/>
      <c r="D382" s="502"/>
      <c r="E382" s="502"/>
      <c r="F382" s="502"/>
      <c r="G382" s="502"/>
      <c r="H382" s="502"/>
      <c r="I382" s="502"/>
      <c r="J382" s="502"/>
      <c r="K382" s="378" t="s">
        <v>1025</v>
      </c>
      <c r="L382" s="435"/>
      <c r="M382" s="435"/>
      <c r="N382" s="378"/>
      <c r="O382" s="379">
        <f>Criteria!E20</f>
        <v>2026</v>
      </c>
      <c r="P382" s="379"/>
    </row>
    <row r="383" spans="3:18" ht="36" customHeight="1">
      <c r="C383" s="437"/>
      <c r="D383" s="502"/>
      <c r="E383" s="502"/>
      <c r="F383" s="502"/>
      <c r="G383" s="502"/>
      <c r="H383" s="502"/>
      <c r="I383" s="502"/>
      <c r="J383" s="502"/>
      <c r="K383" s="378"/>
      <c r="L383" s="435"/>
      <c r="M383" s="435"/>
      <c r="N383" s="378"/>
      <c r="O383" s="380"/>
      <c r="P383" s="380"/>
    </row>
    <row r="384" spans="3:18" ht="36" customHeight="1">
      <c r="D384" s="501" t="s">
        <v>1033</v>
      </c>
      <c r="E384" s="502"/>
      <c r="F384" s="502"/>
      <c r="G384" s="502"/>
      <c r="H384" s="502"/>
      <c r="I384" s="502"/>
      <c r="J384" s="502"/>
      <c r="K384" s="378"/>
      <c r="L384" s="435"/>
      <c r="M384" s="435"/>
      <c r="N384" s="378"/>
      <c r="O384" s="381">
        <f>SUM(S387:S407)</f>
        <v>0</v>
      </c>
      <c r="P384" s="380"/>
    </row>
    <row r="385" spans="3:23" ht="9" customHeight="1">
      <c r="C385" s="474"/>
      <c r="D385" s="502"/>
      <c r="E385" s="502"/>
      <c r="F385" s="502"/>
      <c r="G385" s="502"/>
      <c r="H385" s="502"/>
      <c r="I385" s="502"/>
      <c r="J385" s="502"/>
      <c r="K385" s="378"/>
      <c r="L385" s="435"/>
      <c r="M385" s="435"/>
      <c r="N385" s="378"/>
      <c r="O385" s="381"/>
      <c r="P385" s="380"/>
    </row>
    <row r="386" spans="3:23" ht="9" customHeight="1">
      <c r="C386" s="474"/>
      <c r="D386" s="502"/>
      <c r="E386" s="502"/>
      <c r="F386" s="502"/>
      <c r="G386" s="502"/>
      <c r="H386" s="502"/>
      <c r="I386" s="502"/>
      <c r="J386" s="502"/>
      <c r="K386" s="378"/>
      <c r="L386" s="435"/>
      <c r="M386" s="435"/>
      <c r="N386" s="392"/>
      <c r="O386" s="382"/>
      <c r="P386" s="393"/>
    </row>
    <row r="387" spans="3:23" ht="36" customHeight="1">
      <c r="C387" s="474"/>
      <c r="D387" s="502" t="s">
        <v>690</v>
      </c>
      <c r="E387" s="502"/>
      <c r="F387" s="502"/>
      <c r="G387" s="502"/>
      <c r="H387" s="502"/>
      <c r="I387" s="502"/>
      <c r="J387" s="502"/>
      <c r="K387" s="378"/>
      <c r="L387" s="435"/>
      <c r="M387" s="435"/>
      <c r="N387" s="394"/>
      <c r="O387" s="381">
        <f>SUM(TrialBalance!N279:N285)-SUM(TrialBalance!L4:L11)-SUM(TrialBalance!L27:L32)-SUM(TrialBalance!L279:L285)-SUM(TrialBalanceA!I4:I11)-SUM(TrialBalanceA!I27:I32)-SUM(TrialBalanceB!I4:I11)-SUM(TrialBalanceB!I27:I32)-SUM(TrialBalanceC!I4:I11)-SUM(TrialBalanceC!I27:I32)</f>
        <v>0</v>
      </c>
      <c r="P387" s="395"/>
      <c r="R387" s="517"/>
      <c r="S387" s="420">
        <f>O387</f>
        <v>0</v>
      </c>
      <c r="T387" s="420"/>
      <c r="U387" s="420"/>
      <c r="V387" s="420"/>
    </row>
    <row r="388" spans="3:23" ht="36" customHeight="1">
      <c r="C388" s="474"/>
      <c r="D388" s="502" t="s">
        <v>209</v>
      </c>
      <c r="E388" s="502"/>
      <c r="F388" s="502"/>
      <c r="G388" s="502"/>
      <c r="H388" s="502"/>
      <c r="I388" s="502"/>
      <c r="J388" s="502"/>
      <c r="K388" s="378"/>
      <c r="L388" s="435"/>
      <c r="M388" s="435"/>
      <c r="N388" s="394"/>
      <c r="O388" s="389">
        <f>-SUM(TrialBalance!N299:N304)-SUM(TrialBalance!N305:N306)+SUM(TrialBalance!L17:L22)+SUM(TrialBalance!L38:L41)+SUM(TrialBalance!L45:L80)+SUM(TrialBalance!L94:L103)+SUM(TrialBalance!L107:L134)+SUM(TrialBalance!L299:L304)+SUM(TrialBalance!L305:L306)+SUM(TrialBalanceA!I17:I22)+SUM(TrialBalanceA!I38:I41)+SUM(TrialBalanceA!I45:I80)+SUM(TrialBalanceA!I94:I103)+SUM(TrialBalanceA!I107:I134)+SUM(TrialBalanceB!I17:I22)+SUM(TrialBalanceB!I38:I41)+SUM(TrialBalanceB!I45:I80)+SUM(TrialBalanceB!I94:I103)+SUM(TrialBalanceB!I107:I134)+SUM(TrialBalanceC!I17:I22)+SUM(TrialBalanceC!I38:I41)+SUM(TrialBalanceC!I45:I80)+SUM(TrialBalanceC!I94:I103)+SUM(TrialBalanceC!I107:I134)</f>
        <v>0</v>
      </c>
      <c r="P388" s="395"/>
      <c r="R388" s="517"/>
      <c r="S388" s="420">
        <f>-O388</f>
        <v>0</v>
      </c>
      <c r="T388" s="420"/>
      <c r="U388" s="420"/>
      <c r="V388" s="420"/>
    </row>
    <row r="389" spans="3:23" ht="9" customHeight="1">
      <c r="C389" s="474"/>
      <c r="D389" s="502"/>
      <c r="E389" s="502"/>
      <c r="F389" s="502"/>
      <c r="G389" s="502"/>
      <c r="H389" s="502"/>
      <c r="I389" s="502"/>
      <c r="J389" s="502"/>
      <c r="K389" s="378"/>
      <c r="L389" s="435"/>
      <c r="M389" s="435"/>
      <c r="N389" s="394"/>
      <c r="O389" s="384"/>
      <c r="P389" s="395"/>
    </row>
    <row r="390" spans="3:23" ht="9" customHeight="1">
      <c r="C390" s="474"/>
      <c r="D390" s="502"/>
      <c r="E390" s="502"/>
      <c r="F390" s="502"/>
      <c r="G390" s="502"/>
      <c r="H390" s="502"/>
      <c r="I390" s="502"/>
      <c r="J390" s="502"/>
      <c r="K390" s="378"/>
      <c r="L390" s="435"/>
      <c r="M390" s="435"/>
      <c r="N390" s="394"/>
      <c r="O390" s="381"/>
      <c r="P390" s="395"/>
    </row>
    <row r="391" spans="3:23" ht="36" customHeight="1">
      <c r="C391" s="474"/>
      <c r="D391" s="502" t="s">
        <v>210</v>
      </c>
      <c r="E391" s="502"/>
      <c r="F391" s="502"/>
      <c r="G391" s="502"/>
      <c r="H391" s="502"/>
      <c r="I391" s="502"/>
      <c r="J391" s="502"/>
      <c r="K391" s="378">
        <f>B1322</f>
        <v>20</v>
      </c>
      <c r="L391" s="435"/>
      <c r="M391" s="435"/>
      <c r="N391" s="394"/>
      <c r="O391" s="381">
        <f>O387-O388</f>
        <v>0</v>
      </c>
      <c r="P391" s="395"/>
      <c r="U391" s="420" t="b">
        <f>O391=O1348</f>
        <v>1</v>
      </c>
      <c r="V391" s="420"/>
      <c r="W391" s="420"/>
    </row>
    <row r="392" spans="3:23" ht="36" customHeight="1">
      <c r="C392" s="474"/>
      <c r="D392" s="502" t="s">
        <v>211</v>
      </c>
      <c r="E392" s="502"/>
      <c r="F392" s="502"/>
      <c r="G392" s="502"/>
      <c r="H392" s="502"/>
      <c r="I392" s="502"/>
      <c r="J392" s="502"/>
      <c r="K392" s="378"/>
      <c r="L392" s="435"/>
      <c r="M392" s="435"/>
      <c r="N392" s="394"/>
      <c r="O392" s="381">
        <f>SUM(O395:O400)</f>
        <v>0</v>
      </c>
      <c r="P392" s="395"/>
      <c r="R392" s="432" t="str">
        <f>IF(O392=0,"DELETE"," ")</f>
        <v>DELETE</v>
      </c>
      <c r="U392" s="420">
        <f>O391-O1348</f>
        <v>0</v>
      </c>
      <c r="V392" s="420"/>
    </row>
    <row r="393" spans="3:23" ht="9" customHeight="1">
      <c r="C393" s="474"/>
      <c r="D393" s="502"/>
      <c r="E393" s="502"/>
      <c r="F393" s="502"/>
      <c r="G393" s="502"/>
      <c r="H393" s="502"/>
      <c r="I393" s="502"/>
      <c r="J393" s="502"/>
      <c r="K393" s="378"/>
      <c r="L393" s="435"/>
      <c r="M393" s="435"/>
      <c r="N393" s="394"/>
      <c r="O393" s="381"/>
      <c r="P393" s="395"/>
      <c r="R393" s="432" t="str">
        <f>R392</f>
        <v>DELETE</v>
      </c>
    </row>
    <row r="394" spans="3:23" ht="9" customHeight="1">
      <c r="C394" s="474"/>
      <c r="D394" s="502"/>
      <c r="E394" s="502"/>
      <c r="F394" s="502"/>
      <c r="G394" s="502"/>
      <c r="H394" s="502"/>
      <c r="I394" s="502"/>
      <c r="J394" s="502"/>
      <c r="K394" s="378"/>
      <c r="L394" s="435"/>
      <c r="M394" s="435"/>
      <c r="N394" s="394"/>
      <c r="O394" s="480"/>
      <c r="P394" s="395"/>
      <c r="R394" s="432" t="str">
        <f>R393</f>
        <v>DELETE</v>
      </c>
    </row>
    <row r="395" spans="3:23" ht="36" customHeight="1">
      <c r="C395" s="474"/>
      <c r="D395" s="502" t="s">
        <v>449</v>
      </c>
      <c r="E395" s="502"/>
      <c r="F395" s="502"/>
      <c r="G395" s="502"/>
      <c r="H395" s="502"/>
      <c r="I395" s="502"/>
      <c r="J395" s="502"/>
      <c r="K395" s="378">
        <f>C611</f>
        <v>4.0999999999999996</v>
      </c>
      <c r="L395" s="435"/>
      <c r="M395" s="435"/>
      <c r="N395" s="394"/>
      <c r="O395" s="481">
        <f>-SUM(TrialBalance!L88:L90)-SUM(TrialBalanceA!I88:I90)-SUM(TrialBalanceB!I88:I90)-SUM(TrialBalanceC!I88:I90)</f>
        <v>0</v>
      </c>
      <c r="P395" s="395"/>
      <c r="R395" s="432" t="str">
        <f>IF(O395=0,"DELETE"," ")</f>
        <v>DELETE</v>
      </c>
      <c r="S395" s="420">
        <f>O395</f>
        <v>0</v>
      </c>
      <c r="T395" s="420"/>
      <c r="U395" s="420" t="b">
        <f>O395=O611</f>
        <v>1</v>
      </c>
      <c r="V395" s="420"/>
    </row>
    <row r="396" spans="3:23" ht="36" customHeight="1">
      <c r="C396" s="474"/>
      <c r="D396" s="502" t="s">
        <v>1039</v>
      </c>
      <c r="E396" s="502"/>
      <c r="F396" s="502"/>
      <c r="G396" s="502"/>
      <c r="H396" s="502"/>
      <c r="I396" s="502"/>
      <c r="J396" s="502"/>
      <c r="K396" s="378">
        <f>C618</f>
        <v>4.1999999999999993</v>
      </c>
      <c r="L396" s="435"/>
      <c r="M396" s="435"/>
      <c r="N396" s="394"/>
      <c r="O396" s="481">
        <f>-SUM(TrialBalance!L83:L87)-SUM(TrialBalanceA!I83:I87)-SUM(TrialBalanceB!I83:I87)-SUM(TrialBalanceC!I83:I87)</f>
        <v>0</v>
      </c>
      <c r="P396" s="395"/>
      <c r="R396" s="432" t="str">
        <f>IF(O396=0,"DELETE"," ")</f>
        <v>DELETE</v>
      </c>
      <c r="S396" s="420">
        <f>O396</f>
        <v>0</v>
      </c>
      <c r="T396" s="420"/>
      <c r="U396" s="420" t="b">
        <f>O396=O618</f>
        <v>1</v>
      </c>
      <c r="V396" s="420"/>
    </row>
    <row r="397" spans="3:23" ht="36" customHeight="1">
      <c r="C397" s="474"/>
      <c r="D397" s="502" t="s">
        <v>188</v>
      </c>
      <c r="E397" s="502"/>
      <c r="F397" s="502"/>
      <c r="G397" s="502"/>
      <c r="H397" s="502"/>
      <c r="I397" s="502"/>
      <c r="J397" s="502"/>
      <c r="K397" s="378"/>
      <c r="L397" s="435"/>
      <c r="M397" s="435"/>
      <c r="N397" s="394"/>
      <c r="O397" s="481">
        <f>-TrialBalance!L92-TrialBalanceA!I92-TrialBalanceB!I92-TrialBalanceC!I92</f>
        <v>0</v>
      </c>
      <c r="P397" s="395"/>
      <c r="R397" s="432" t="str">
        <f>IF(O397=0,"DELETE"," ")</f>
        <v>DELETE</v>
      </c>
      <c r="S397" s="420">
        <f>O397</f>
        <v>0</v>
      </c>
      <c r="T397" s="420"/>
      <c r="U397" s="420"/>
      <c r="V397" s="420"/>
    </row>
    <row r="398" spans="3:23" ht="36" customHeight="1">
      <c r="C398" s="474"/>
      <c r="D398" s="502" t="s">
        <v>190</v>
      </c>
      <c r="E398" s="502"/>
      <c r="F398" s="502"/>
      <c r="G398" s="502"/>
      <c r="H398" s="502"/>
      <c r="I398" s="502"/>
      <c r="J398" s="502"/>
      <c r="K398" s="378"/>
      <c r="L398" s="435"/>
      <c r="M398" s="435"/>
      <c r="N398" s="394"/>
      <c r="O398" s="481">
        <f>-TrialBalance!L93-TrialBalanceA!I93-TrialBalanceB!I93-TrialBalanceC!I93</f>
        <v>0</v>
      </c>
      <c r="P398" s="395"/>
      <c r="R398" s="432" t="str">
        <f>IF(O398=0,"DELETE"," ")</f>
        <v>DELETE</v>
      </c>
      <c r="S398" s="420">
        <f>O398</f>
        <v>0</v>
      </c>
      <c r="T398" s="420"/>
      <c r="U398" s="420"/>
      <c r="V398" s="420"/>
    </row>
    <row r="399" spans="3:23" ht="36" customHeight="1">
      <c r="C399" s="474"/>
      <c r="D399" s="502" t="s">
        <v>332</v>
      </c>
      <c r="E399" s="502"/>
      <c r="F399" s="502"/>
      <c r="G399" s="502"/>
      <c r="H399" s="502"/>
      <c r="I399" s="502"/>
      <c r="J399" s="502"/>
      <c r="K399" s="378"/>
      <c r="L399" s="435"/>
      <c r="M399" s="435"/>
      <c r="N399" s="394"/>
      <c r="O399" s="481">
        <f>-TrialBalance!L82-TrialBalanceA!I82-TrialBalanceB!I82-TrialBalanceC!I82</f>
        <v>0</v>
      </c>
      <c r="P399" s="395"/>
      <c r="R399" s="432" t="str">
        <f>IF(O399=0,"DELETE"," ")</f>
        <v>DELETE</v>
      </c>
      <c r="S399" s="420">
        <f>O399</f>
        <v>0</v>
      </c>
      <c r="T399" s="420"/>
      <c r="U399" s="420"/>
      <c r="V399" s="420"/>
    </row>
    <row r="400" spans="3:23" ht="9" customHeight="1">
      <c r="C400" s="474"/>
      <c r="D400" s="502"/>
      <c r="E400" s="502"/>
      <c r="F400" s="502"/>
      <c r="G400" s="502"/>
      <c r="H400" s="502"/>
      <c r="I400" s="502"/>
      <c r="J400" s="502"/>
      <c r="K400" s="378"/>
      <c r="L400" s="435"/>
      <c r="M400" s="435"/>
      <c r="N400" s="394"/>
      <c r="O400" s="482"/>
      <c r="P400" s="395"/>
      <c r="R400" s="432" t="str">
        <f>R392</f>
        <v>DELETE</v>
      </c>
    </row>
    <row r="401" spans="3:23" ht="9" customHeight="1">
      <c r="C401" s="474"/>
      <c r="D401" s="502"/>
      <c r="E401" s="502"/>
      <c r="F401" s="502"/>
      <c r="G401" s="502"/>
      <c r="H401" s="502"/>
      <c r="I401" s="502"/>
      <c r="J401" s="502"/>
      <c r="K401" s="378"/>
      <c r="L401" s="435"/>
      <c r="M401" s="435"/>
      <c r="N401" s="394"/>
      <c r="O401" s="396"/>
      <c r="P401" s="395"/>
      <c r="R401" s="432" t="str">
        <f>R392</f>
        <v>DELETE</v>
      </c>
    </row>
    <row r="402" spans="3:23" ht="9" customHeight="1">
      <c r="C402" s="474"/>
      <c r="D402" s="502"/>
      <c r="E402" s="502"/>
      <c r="F402" s="502"/>
      <c r="G402" s="502"/>
      <c r="H402" s="502"/>
      <c r="I402" s="502"/>
      <c r="J402" s="502"/>
      <c r="K402" s="378"/>
      <c r="L402" s="435"/>
      <c r="M402" s="435"/>
      <c r="N402" s="394"/>
      <c r="O402" s="381"/>
      <c r="P402" s="395"/>
      <c r="R402" s="432" t="str">
        <f>R401</f>
        <v>DELETE</v>
      </c>
    </row>
    <row r="403" spans="3:23" ht="36" customHeight="1">
      <c r="C403" s="474"/>
      <c r="D403" s="502"/>
      <c r="E403" s="502"/>
      <c r="F403" s="502"/>
      <c r="G403" s="502"/>
      <c r="H403" s="502"/>
      <c r="I403" s="502"/>
      <c r="J403" s="502"/>
      <c r="K403" s="378"/>
      <c r="L403" s="435"/>
      <c r="M403" s="435"/>
      <c r="N403" s="394"/>
      <c r="O403" s="381">
        <f>SUM(S387:S399)</f>
        <v>0</v>
      </c>
      <c r="P403" s="395"/>
      <c r="R403" s="432" t="str">
        <f>R402</f>
        <v>DELETE</v>
      </c>
    </row>
    <row r="404" spans="3:23" ht="36" customHeight="1">
      <c r="C404" s="474"/>
      <c r="D404" s="502" t="s">
        <v>214</v>
      </c>
      <c r="E404" s="502"/>
      <c r="F404" s="502"/>
      <c r="G404" s="502"/>
      <c r="H404" s="502"/>
      <c r="I404" s="502"/>
      <c r="J404" s="502"/>
      <c r="K404" s="378"/>
      <c r="L404" s="435"/>
      <c r="M404" s="435"/>
      <c r="N404" s="394"/>
      <c r="O404" s="381">
        <f>SUM(O407:O407)</f>
        <v>0</v>
      </c>
      <c r="P404" s="395"/>
      <c r="R404" s="432" t="str">
        <f>IF(O404=0,"DELETE"," ")</f>
        <v>DELETE</v>
      </c>
    </row>
    <row r="405" spans="3:23" ht="9" customHeight="1">
      <c r="C405" s="474"/>
      <c r="D405" s="502"/>
      <c r="E405" s="502"/>
      <c r="F405" s="502"/>
      <c r="G405" s="502"/>
      <c r="H405" s="502"/>
      <c r="I405" s="502"/>
      <c r="J405" s="502"/>
      <c r="K405" s="378"/>
      <c r="L405" s="435"/>
      <c r="M405" s="435"/>
      <c r="N405" s="394"/>
      <c r="O405" s="381"/>
      <c r="P405" s="395"/>
      <c r="R405" s="432" t="str">
        <f>R404</f>
        <v>DELETE</v>
      </c>
    </row>
    <row r="406" spans="3:23" ht="9" customHeight="1">
      <c r="C406" s="474"/>
      <c r="D406" s="502"/>
      <c r="E406" s="502"/>
      <c r="F406" s="502"/>
      <c r="G406" s="502"/>
      <c r="H406" s="502"/>
      <c r="I406" s="502"/>
      <c r="J406" s="502"/>
      <c r="K406" s="378"/>
      <c r="L406" s="435"/>
      <c r="M406" s="435"/>
      <c r="N406" s="394"/>
      <c r="O406" s="480"/>
      <c r="P406" s="395"/>
      <c r="R406" s="432" t="str">
        <f>R405</f>
        <v>DELETE</v>
      </c>
    </row>
    <row r="407" spans="3:23" ht="36.75" customHeight="1">
      <c r="C407" s="474"/>
      <c r="D407" s="502" t="s">
        <v>1024</v>
      </c>
      <c r="E407" s="502"/>
      <c r="F407" s="502"/>
      <c r="G407" s="502"/>
      <c r="H407" s="502"/>
      <c r="I407" s="502"/>
      <c r="J407" s="502"/>
      <c r="K407" s="378">
        <f>B666</f>
        <v>5</v>
      </c>
      <c r="L407" s="435"/>
      <c r="M407" s="435"/>
      <c r="N407" s="394"/>
      <c r="O407" s="481">
        <f>SUM(TrialBalance!L139:L150)+SUM(TrialBalanceA!I139:I150)+SUM(TrialBalanceB!I139:I150)+SUM(TrialBalanceC!I139:I150)</f>
        <v>0</v>
      </c>
      <c r="P407" s="395"/>
      <c r="R407" s="432" t="str">
        <f>IF(O407=0,"DELETE"," ")</f>
        <v>DELETE</v>
      </c>
      <c r="S407" s="420">
        <f>-O407</f>
        <v>0</v>
      </c>
      <c r="T407" s="420"/>
      <c r="U407" s="420" t="b">
        <f>O407=O714</f>
        <v>1</v>
      </c>
      <c r="V407" s="420"/>
    </row>
    <row r="408" spans="3:23" ht="9" customHeight="1">
      <c r="C408" s="474"/>
      <c r="D408" s="502"/>
      <c r="E408" s="502"/>
      <c r="F408" s="502"/>
      <c r="G408" s="502"/>
      <c r="H408" s="502"/>
      <c r="I408" s="502"/>
      <c r="J408" s="502"/>
      <c r="K408" s="378"/>
      <c r="L408" s="435"/>
      <c r="M408" s="435"/>
      <c r="N408" s="394"/>
      <c r="O408" s="482"/>
      <c r="P408" s="395"/>
      <c r="R408" s="432" t="str">
        <f>R404</f>
        <v>DELETE</v>
      </c>
    </row>
    <row r="409" spans="3:23" ht="9" customHeight="1">
      <c r="C409" s="474"/>
      <c r="D409" s="502"/>
      <c r="E409" s="502"/>
      <c r="F409" s="502"/>
      <c r="G409" s="502"/>
      <c r="H409" s="502"/>
      <c r="I409" s="502"/>
      <c r="J409" s="502"/>
      <c r="K409" s="378"/>
      <c r="L409" s="435"/>
      <c r="M409" s="435"/>
      <c r="N409" s="397"/>
      <c r="O409" s="384"/>
      <c r="P409" s="398"/>
    </row>
    <row r="410" spans="3:23" ht="9" customHeight="1">
      <c r="C410" s="474"/>
      <c r="D410" s="502"/>
      <c r="E410" s="502"/>
      <c r="F410" s="502"/>
      <c r="G410" s="502"/>
      <c r="H410" s="502"/>
      <c r="I410" s="502"/>
      <c r="J410" s="502"/>
      <c r="K410" s="378"/>
      <c r="L410" s="435"/>
      <c r="M410" s="435"/>
      <c r="N410" s="378"/>
      <c r="O410" s="381"/>
      <c r="P410" s="380"/>
    </row>
    <row r="411" spans="3:23" ht="36" customHeight="1">
      <c r="C411" s="474"/>
      <c r="D411" s="502"/>
      <c r="E411" s="502"/>
      <c r="F411" s="502"/>
      <c r="G411" s="502"/>
      <c r="H411" s="502"/>
      <c r="I411" s="502"/>
      <c r="J411" s="502"/>
      <c r="K411" s="378"/>
      <c r="L411" s="435"/>
      <c r="M411" s="435"/>
      <c r="N411" s="378"/>
      <c r="O411" s="381"/>
      <c r="P411" s="380"/>
      <c r="R411" s="432" t="str">
        <f>R412</f>
        <v>DELETE</v>
      </c>
    </row>
    <row r="412" spans="3:23" ht="36" customHeight="1">
      <c r="D412" s="501" t="s">
        <v>1034</v>
      </c>
      <c r="E412" s="502"/>
      <c r="F412" s="502"/>
      <c r="G412" s="502"/>
      <c r="H412" s="502"/>
      <c r="I412" s="502"/>
      <c r="J412" s="502"/>
      <c r="K412" s="378"/>
      <c r="L412" s="435"/>
      <c r="M412" s="435"/>
      <c r="N412" s="378"/>
      <c r="O412" s="381">
        <f>SUM(S415:S419)</f>
        <v>0</v>
      </c>
      <c r="P412" s="380"/>
      <c r="R412" s="432" t="str">
        <f>IF(O412=0,"DELETE"," ")</f>
        <v>DELETE</v>
      </c>
    </row>
    <row r="413" spans="3:23" ht="9" customHeight="1">
      <c r="C413" s="474"/>
      <c r="D413" s="502"/>
      <c r="E413" s="502"/>
      <c r="F413" s="502"/>
      <c r="G413" s="502"/>
      <c r="H413" s="502"/>
      <c r="I413" s="502"/>
      <c r="J413" s="502"/>
      <c r="K413" s="378"/>
      <c r="L413" s="435"/>
      <c r="M413" s="435"/>
      <c r="N413" s="378"/>
      <c r="O413" s="381"/>
      <c r="P413" s="380"/>
      <c r="R413" s="432" t="str">
        <f>R412</f>
        <v>DELETE</v>
      </c>
    </row>
    <row r="414" spans="3:23" ht="9" customHeight="1">
      <c r="C414" s="474"/>
      <c r="D414" s="502"/>
      <c r="E414" s="502"/>
      <c r="F414" s="502"/>
      <c r="G414" s="502"/>
      <c r="H414" s="502"/>
      <c r="I414" s="502"/>
      <c r="J414" s="502"/>
      <c r="K414" s="378"/>
      <c r="L414" s="435"/>
      <c r="M414" s="435"/>
      <c r="N414" s="392"/>
      <c r="O414" s="382"/>
      <c r="P414" s="393"/>
      <c r="R414" s="432" t="str">
        <f>R413</f>
        <v>DELETE</v>
      </c>
    </row>
    <row r="415" spans="3:23" ht="36" customHeight="1">
      <c r="C415" s="474"/>
      <c r="D415" s="502" t="s">
        <v>911</v>
      </c>
      <c r="E415" s="502"/>
      <c r="F415" s="502"/>
      <c r="G415" s="502"/>
      <c r="H415" s="502"/>
      <c r="I415" s="502"/>
      <c r="J415" s="502"/>
      <c r="K415" s="378"/>
      <c r="L415" s="435"/>
      <c r="M415" s="435"/>
      <c r="N415" s="394"/>
      <c r="O415" s="399">
        <f>-(+TrialBalance!L200+TrialBalance!L208+TrialBalance!L216+TrialBalance!L224)</f>
        <v>0</v>
      </c>
      <c r="P415" s="395"/>
      <c r="R415" s="432" t="str">
        <f t="shared" ref="R415:R419" si="11">IF(O415=0,"DELETE"," ")</f>
        <v>DELETE</v>
      </c>
      <c r="S415" s="420">
        <f>O415</f>
        <v>0</v>
      </c>
      <c r="T415" s="420"/>
      <c r="U415" s="420"/>
      <c r="V415" s="420"/>
    </row>
    <row r="416" spans="3:23" ht="36" customHeight="1">
      <c r="C416" s="474"/>
      <c r="D416" s="516" t="s">
        <v>956</v>
      </c>
      <c r="E416" s="502"/>
      <c r="F416" s="502"/>
      <c r="G416" s="502"/>
      <c r="H416" s="502"/>
      <c r="I416" s="502"/>
      <c r="J416" s="502"/>
      <c r="K416" s="378"/>
      <c r="L416" s="435"/>
      <c r="M416" s="435"/>
      <c r="N416" s="394"/>
      <c r="O416" s="399">
        <f>-TrialBalance!L233-TrialBalance!L242</f>
        <v>0</v>
      </c>
      <c r="P416" s="395"/>
      <c r="R416" s="432" t="str">
        <f t="shared" si="11"/>
        <v>DELETE</v>
      </c>
      <c r="S416" s="420">
        <f>O416</f>
        <v>0</v>
      </c>
      <c r="T416" s="420"/>
      <c r="U416" s="420"/>
      <c r="V416" s="420"/>
      <c r="W416" s="416">
        <f>IF(O416&lt;0,1,2)</f>
        <v>2</v>
      </c>
    </row>
    <row r="417" spans="3:25" ht="36" customHeight="1">
      <c r="C417" s="474"/>
      <c r="D417" s="516" t="str">
        <f>IF(W417=2,CONCATENATE("Decrease in ",Y417),CONCATENATE("Increase in ",Y417))</f>
        <v>Decrease in investment</v>
      </c>
      <c r="E417" s="502"/>
      <c r="F417" s="502"/>
      <c r="G417" s="502"/>
      <c r="H417" s="502"/>
      <c r="I417" s="502"/>
      <c r="J417" s="502"/>
      <c r="K417" s="378"/>
      <c r="L417" s="435"/>
      <c r="M417" s="435"/>
      <c r="N417" s="394"/>
      <c r="O417" s="399">
        <f>SUM(TrialBalance!N249:N261)-SUM(TrialBalance!L249:L261)</f>
        <v>0</v>
      </c>
      <c r="P417" s="395"/>
      <c r="R417" s="432" t="str">
        <f t="shared" si="11"/>
        <v>DELETE</v>
      </c>
      <c r="S417" s="420">
        <f>O417</f>
        <v>0</v>
      </c>
      <c r="T417" s="420"/>
      <c r="U417" s="420"/>
      <c r="V417" s="420"/>
      <c r="W417" s="416">
        <f>IF(O417&lt;0,1,2)</f>
        <v>2</v>
      </c>
      <c r="X417" s="416">
        <f>IF(COUNTIF(TrialBalance!L249:L261,"&gt;0")&gt;1,2,1)</f>
        <v>1</v>
      </c>
      <c r="Y417" s="433" t="str">
        <f>IF(X417=1,"investment","investments")</f>
        <v>investment</v>
      </c>
    </row>
    <row r="418" spans="3:25" ht="36" customHeight="1">
      <c r="C418" s="474"/>
      <c r="D418" s="516" t="str">
        <f>IF(W418=2,CONCATENATE("Decrease in other non - current ",Y418),CONCATENATE("Increase in non - current ",Y418))</f>
        <v>Decrease in other non - current receivable</v>
      </c>
      <c r="E418" s="502"/>
      <c r="F418" s="502"/>
      <c r="G418" s="502"/>
      <c r="H418" s="502"/>
      <c r="I418" s="502"/>
      <c r="J418" s="502"/>
      <c r="K418" s="378"/>
      <c r="L418" s="435"/>
      <c r="M418" s="435"/>
      <c r="N418" s="394"/>
      <c r="O418" s="399">
        <f>SUM(TrialBalance!N262:N273)-SUM(TrialBalance!L262:L273)</f>
        <v>0</v>
      </c>
      <c r="P418" s="395"/>
      <c r="R418" s="432" t="str">
        <f t="shared" si="11"/>
        <v>DELETE</v>
      </c>
      <c r="S418" s="420">
        <f>O418</f>
        <v>0</v>
      </c>
      <c r="T418" s="420"/>
      <c r="U418" s="420"/>
      <c r="V418" s="420"/>
      <c r="W418" s="416">
        <f>IF(O418&lt;0,1,2)</f>
        <v>2</v>
      </c>
      <c r="X418" s="416">
        <f>IF(COUNTIF(TrialBalance!L262:L273,"&gt;0")&gt;1,2,1)</f>
        <v>1</v>
      </c>
      <c r="Y418" s="433" t="str">
        <f>IF(X418=1,"receivable","receivables")</f>
        <v>receivable</v>
      </c>
    </row>
    <row r="419" spans="3:25" ht="36" customHeight="1">
      <c r="C419" s="474"/>
      <c r="D419" s="502" t="s">
        <v>687</v>
      </c>
      <c r="E419" s="502"/>
      <c r="F419" s="502"/>
      <c r="G419" s="502"/>
      <c r="H419" s="502"/>
      <c r="I419" s="502"/>
      <c r="J419" s="502"/>
      <c r="K419" s="378"/>
      <c r="L419" s="435"/>
      <c r="M419" s="435"/>
      <c r="N419" s="394"/>
      <c r="O419" s="399">
        <f>-(+TrialBalance!L201+TrialBalance!L205+TrialBalance!L209+TrialBalance!L213+TrialBalance!L217+TrialBalance!L221+TrialBalance!L225+TrialBalance!L229)-TrialBalance!L91-TrialBalanceA!I91-TrialBalanceB!I91-TrialBalanceC!I91</f>
        <v>0</v>
      </c>
      <c r="P419" s="395"/>
      <c r="R419" s="432" t="str">
        <f t="shared" si="11"/>
        <v>DELETE</v>
      </c>
      <c r="S419" s="420">
        <f>O419</f>
        <v>0</v>
      </c>
      <c r="T419" s="420"/>
      <c r="U419" s="420"/>
      <c r="V419" s="420"/>
    </row>
    <row r="420" spans="3:25" ht="9" customHeight="1">
      <c r="C420" s="474"/>
      <c r="D420" s="502"/>
      <c r="E420" s="502"/>
      <c r="F420" s="502"/>
      <c r="G420" s="502"/>
      <c r="H420" s="502"/>
      <c r="I420" s="502"/>
      <c r="J420" s="502"/>
      <c r="K420" s="378"/>
      <c r="L420" s="435"/>
      <c r="M420" s="435"/>
      <c r="N420" s="397"/>
      <c r="O420" s="384"/>
      <c r="P420" s="398"/>
      <c r="R420" s="432" t="str">
        <f>R412</f>
        <v>DELETE</v>
      </c>
    </row>
    <row r="421" spans="3:25" ht="9" customHeight="1">
      <c r="C421" s="474"/>
      <c r="D421" s="502"/>
      <c r="E421" s="502"/>
      <c r="F421" s="502"/>
      <c r="G421" s="502"/>
      <c r="H421" s="502"/>
      <c r="I421" s="502"/>
      <c r="J421" s="502"/>
      <c r="K421" s="378"/>
      <c r="L421" s="435"/>
      <c r="M421" s="435"/>
      <c r="N421" s="378"/>
      <c r="O421" s="381"/>
      <c r="P421" s="380"/>
      <c r="R421" s="432" t="str">
        <f>R420</f>
        <v>DELETE</v>
      </c>
    </row>
    <row r="422" spans="3:25" ht="36" customHeight="1">
      <c r="C422" s="474"/>
      <c r="D422" s="502"/>
      <c r="E422" s="502"/>
      <c r="F422" s="502"/>
      <c r="G422" s="502"/>
      <c r="H422" s="502"/>
      <c r="I422" s="502"/>
      <c r="J422" s="502"/>
      <c r="K422" s="378"/>
      <c r="L422" s="435"/>
      <c r="M422" s="435"/>
      <c r="N422" s="378"/>
      <c r="O422" s="381"/>
      <c r="P422" s="380"/>
      <c r="R422" s="432" t="str">
        <f>R423</f>
        <v>DELETE</v>
      </c>
    </row>
    <row r="423" spans="3:25" ht="36" customHeight="1">
      <c r="D423" s="501" t="s">
        <v>1035</v>
      </c>
      <c r="E423" s="502"/>
      <c r="F423" s="502"/>
      <c r="G423" s="502"/>
      <c r="H423" s="502"/>
      <c r="I423" s="502"/>
      <c r="J423" s="502"/>
      <c r="K423" s="378"/>
      <c r="L423" s="435"/>
      <c r="M423" s="435"/>
      <c r="N423" s="378"/>
      <c r="O423" s="381">
        <f>SUM(O426:O428)</f>
        <v>0</v>
      </c>
      <c r="P423" s="380"/>
      <c r="R423" s="432" t="str">
        <f t="shared" ref="R423" si="12">IF(O423=0,"DELETE"," ")</f>
        <v>DELETE</v>
      </c>
    </row>
    <row r="424" spans="3:25" ht="9" customHeight="1">
      <c r="C424" s="474"/>
      <c r="D424" s="502"/>
      <c r="E424" s="502"/>
      <c r="F424" s="502"/>
      <c r="G424" s="502"/>
      <c r="H424" s="502"/>
      <c r="I424" s="502"/>
      <c r="J424" s="502"/>
      <c r="K424" s="378"/>
      <c r="L424" s="435"/>
      <c r="M424" s="435"/>
      <c r="N424" s="378"/>
      <c r="O424" s="381"/>
      <c r="P424" s="380"/>
      <c r="R424" s="432" t="str">
        <f>R423</f>
        <v>DELETE</v>
      </c>
    </row>
    <row r="425" spans="3:25" ht="9" customHeight="1">
      <c r="C425" s="474"/>
      <c r="D425" s="502"/>
      <c r="E425" s="502"/>
      <c r="F425" s="502"/>
      <c r="G425" s="502"/>
      <c r="H425" s="502"/>
      <c r="I425" s="502"/>
      <c r="J425" s="502"/>
      <c r="K425" s="378"/>
      <c r="L425" s="435"/>
      <c r="M425" s="435"/>
      <c r="N425" s="392"/>
      <c r="O425" s="382"/>
      <c r="P425" s="393"/>
      <c r="R425" s="432" t="str">
        <f>R424</f>
        <v>DELETE</v>
      </c>
    </row>
    <row r="426" spans="3:25" ht="36" customHeight="1">
      <c r="C426" s="474"/>
      <c r="D426" s="516" t="str">
        <f>IF(W426=2,CONCATENATE("Increase in interest bearing ",Y426),CONCATENATE("Decrease in interest bearing ",Y426))</f>
        <v>Increase in interest bearing borrowing</v>
      </c>
      <c r="E426" s="502"/>
      <c r="F426" s="502"/>
      <c r="G426" s="502"/>
      <c r="H426" s="502"/>
      <c r="I426" s="502"/>
      <c r="J426" s="502"/>
      <c r="K426" s="378"/>
      <c r="L426" s="435"/>
      <c r="M426" s="435"/>
      <c r="N426" s="394"/>
      <c r="O426" s="399">
        <f>SUM(TrialBalance!N163:N179)-SUM(TrialBalance!L163:L179)</f>
        <v>0</v>
      </c>
      <c r="P426" s="395"/>
      <c r="R426" s="432" t="str">
        <f t="shared" ref="R426:R428" si="13">IF(O426=0,"DELETE"," ")</f>
        <v>DELETE</v>
      </c>
      <c r="S426" s="420">
        <f>O426</f>
        <v>0</v>
      </c>
      <c r="T426" s="420"/>
      <c r="U426" s="420"/>
      <c r="V426" s="420"/>
      <c r="W426" s="416">
        <f>IF(O426&lt;0,1,2)</f>
        <v>2</v>
      </c>
      <c r="X426" s="416">
        <f>IF(COUNTIF(TrialBalance!L164:L178,"&lt;0")&gt;1,2,1)</f>
        <v>1</v>
      </c>
      <c r="Y426" s="433" t="str">
        <f>IF(X426=1,"borrowing","borrowings")</f>
        <v>borrowing</v>
      </c>
    </row>
    <row r="427" spans="3:25" ht="36" customHeight="1">
      <c r="C427" s="474"/>
      <c r="D427" s="516" t="str">
        <f>IF(W427=2,CONCATENATE("Increase in interest free ",Y427),CONCATENATE("Decrease in interest free ",Y427))</f>
        <v>Increase in interest free borrowing</v>
      </c>
      <c r="E427" s="502"/>
      <c r="F427" s="502"/>
      <c r="G427" s="502"/>
      <c r="H427" s="502"/>
      <c r="I427" s="502"/>
      <c r="J427" s="502"/>
      <c r="K427" s="378"/>
      <c r="L427" s="435"/>
      <c r="M427" s="435"/>
      <c r="N427" s="394"/>
      <c r="O427" s="399">
        <f>+SUM(TrialBalance!N180:N197)-SUM(TrialBalance!L180:L197)</f>
        <v>0</v>
      </c>
      <c r="P427" s="395"/>
      <c r="R427" s="432" t="str">
        <f t="shared" si="13"/>
        <v>DELETE</v>
      </c>
      <c r="S427" s="420">
        <f>O427</f>
        <v>0</v>
      </c>
      <c r="T427" s="420"/>
      <c r="U427" s="420"/>
      <c r="V427" s="420"/>
      <c r="W427" s="416">
        <f>IF(O427&lt;0,1,2)</f>
        <v>2</v>
      </c>
      <c r="X427" s="416">
        <f>IF(COUNTIF(TrialBalance!L181:L197,"&lt;0")&gt;1,2,1)</f>
        <v>1</v>
      </c>
      <c r="Y427" s="433" t="str">
        <f>IF(X427=1,"borrowing","borrowings")</f>
        <v>borrowing</v>
      </c>
    </row>
    <row r="428" spans="3:25" ht="36" customHeight="1">
      <c r="C428" s="474"/>
      <c r="D428" s="516" t="str">
        <f>IF(W428=2,CONCATENATE("Increase in short term ",Y428),CONCATENATE("Decrease in short term ",Y428))</f>
        <v>Increase in short term loan</v>
      </c>
      <c r="E428" s="502"/>
      <c r="F428" s="502"/>
      <c r="G428" s="502"/>
      <c r="H428" s="502"/>
      <c r="I428" s="502"/>
      <c r="J428" s="502"/>
      <c r="K428" s="378"/>
      <c r="L428" s="435"/>
      <c r="M428" s="435"/>
      <c r="N428" s="394"/>
      <c r="O428" s="399">
        <f>SUM(TrialBalance!N294:N298)-SUM(TrialBalance!L294:L298)</f>
        <v>0</v>
      </c>
      <c r="P428" s="395"/>
      <c r="R428" s="432" t="str">
        <f t="shared" si="13"/>
        <v>DELETE</v>
      </c>
      <c r="S428" s="420">
        <f>O428</f>
        <v>0</v>
      </c>
      <c r="T428" s="420"/>
      <c r="U428" s="420"/>
      <c r="V428" s="420"/>
      <c r="W428" s="416">
        <f>IF(O428&lt;0,1,2)</f>
        <v>2</v>
      </c>
      <c r="X428" s="416">
        <f>IF(COUNTIF(TrialBalance!L295:L298,"&lt;0")&gt;1,2,1)</f>
        <v>1</v>
      </c>
      <c r="Y428" s="433" t="str">
        <f>IF(X428=1,"loan","loans")</f>
        <v>loan</v>
      </c>
    </row>
    <row r="429" spans="3:25" ht="9" customHeight="1">
      <c r="C429" s="474"/>
      <c r="D429" s="502"/>
      <c r="E429" s="502"/>
      <c r="F429" s="502"/>
      <c r="G429" s="502"/>
      <c r="H429" s="502"/>
      <c r="I429" s="502"/>
      <c r="J429" s="502"/>
      <c r="K429" s="378"/>
      <c r="L429" s="435"/>
      <c r="M429" s="435"/>
      <c r="N429" s="397"/>
      <c r="O429" s="384"/>
      <c r="P429" s="398"/>
      <c r="R429" s="432" t="str">
        <f>R423</f>
        <v>DELETE</v>
      </c>
    </row>
    <row r="430" spans="3:25" ht="9" customHeight="1">
      <c r="C430" s="474"/>
      <c r="D430" s="502"/>
      <c r="E430" s="502"/>
      <c r="F430" s="502"/>
      <c r="G430" s="502"/>
      <c r="H430" s="502"/>
      <c r="I430" s="502"/>
      <c r="J430" s="502"/>
      <c r="K430" s="378"/>
      <c r="L430" s="435"/>
      <c r="M430" s="435"/>
      <c r="N430" s="390"/>
      <c r="O430" s="384"/>
      <c r="P430" s="391"/>
    </row>
    <row r="431" spans="3:25" ht="9" customHeight="1">
      <c r="C431" s="474"/>
      <c r="D431" s="502"/>
      <c r="E431" s="502"/>
      <c r="F431" s="502"/>
      <c r="G431" s="502"/>
      <c r="H431" s="502"/>
      <c r="I431" s="502"/>
      <c r="J431" s="502"/>
      <c r="K431" s="378"/>
      <c r="L431" s="435"/>
      <c r="M431" s="435"/>
      <c r="N431" s="378"/>
      <c r="O431" s="381"/>
      <c r="P431" s="380"/>
    </row>
    <row r="432" spans="3:25" ht="36" customHeight="1">
      <c r="D432" s="518" t="str">
        <f>IF(W432=2,"Net increase in cash and","Net decrease in cash and")</f>
        <v>Net increase in cash and</v>
      </c>
      <c r="E432" s="502"/>
      <c r="F432" s="502"/>
      <c r="G432" s="502"/>
      <c r="H432" s="502"/>
      <c r="I432" s="502"/>
      <c r="J432" s="502"/>
      <c r="K432" s="378"/>
      <c r="L432" s="435"/>
      <c r="M432" s="435"/>
      <c r="N432" s="378"/>
      <c r="O432" s="381"/>
      <c r="P432" s="380"/>
      <c r="W432" s="416">
        <f>IF(O433&lt;0,1,2)</f>
        <v>2</v>
      </c>
    </row>
    <row r="433" spans="2:22" ht="36" customHeight="1">
      <c r="D433" s="501" t="s">
        <v>1036</v>
      </c>
      <c r="E433" s="502"/>
      <c r="F433" s="502"/>
      <c r="G433" s="502"/>
      <c r="H433" s="502"/>
      <c r="I433" s="502"/>
      <c r="J433" s="502"/>
      <c r="K433" s="378"/>
      <c r="L433" s="435"/>
      <c r="M433" s="435"/>
      <c r="N433" s="378"/>
      <c r="O433" s="381">
        <f>SUM(S387:S429)</f>
        <v>0</v>
      </c>
      <c r="P433" s="380"/>
    </row>
    <row r="434" spans="2:22" ht="36" customHeight="1">
      <c r="D434" s="501"/>
      <c r="E434" s="502"/>
      <c r="F434" s="502"/>
      <c r="G434" s="502"/>
      <c r="H434" s="502"/>
      <c r="I434" s="502"/>
      <c r="J434" s="502"/>
      <c r="K434" s="378"/>
      <c r="L434" s="435"/>
      <c r="M434" s="435"/>
      <c r="N434" s="378"/>
      <c r="O434" s="381"/>
      <c r="P434" s="380"/>
    </row>
    <row r="435" spans="2:22" ht="36" customHeight="1">
      <c r="D435" s="501" t="s">
        <v>680</v>
      </c>
      <c r="E435" s="502"/>
      <c r="F435" s="502"/>
      <c r="G435" s="502"/>
      <c r="H435" s="502"/>
      <c r="I435" s="502"/>
      <c r="J435" s="502"/>
      <c r="K435" s="378"/>
      <c r="L435" s="435"/>
      <c r="M435" s="435"/>
      <c r="N435" s="378"/>
      <c r="O435" s="435"/>
      <c r="P435" s="380"/>
    </row>
    <row r="436" spans="2:22" ht="36" customHeight="1">
      <c r="C436" s="474"/>
      <c r="D436" s="502" t="s">
        <v>158</v>
      </c>
      <c r="E436" s="502"/>
      <c r="F436" s="502"/>
      <c r="G436" s="502"/>
      <c r="H436" s="502"/>
      <c r="I436" s="502"/>
      <c r="J436" s="502"/>
      <c r="K436" s="378"/>
      <c r="L436" s="435"/>
      <c r="M436" s="435"/>
      <c r="N436" s="378"/>
      <c r="O436" s="381">
        <f>SUM(TrialBalance!N287:N293)</f>
        <v>0</v>
      </c>
      <c r="P436" s="380"/>
    </row>
    <row r="437" spans="2:22" ht="9" customHeight="1">
      <c r="C437" s="474"/>
      <c r="D437" s="502"/>
      <c r="E437" s="502"/>
      <c r="F437" s="502"/>
      <c r="G437" s="502"/>
      <c r="H437" s="502"/>
      <c r="I437" s="502"/>
      <c r="J437" s="502"/>
      <c r="K437" s="378"/>
      <c r="L437" s="435"/>
      <c r="M437" s="435"/>
      <c r="N437" s="390"/>
      <c r="O437" s="384"/>
      <c r="P437" s="391"/>
    </row>
    <row r="438" spans="2:22" ht="9" customHeight="1">
      <c r="C438" s="474"/>
      <c r="D438" s="502"/>
      <c r="E438" s="502"/>
      <c r="F438" s="502"/>
      <c r="G438" s="502"/>
      <c r="H438" s="502"/>
      <c r="I438" s="502"/>
      <c r="J438" s="502"/>
      <c r="K438" s="378"/>
      <c r="L438" s="435"/>
      <c r="M438" s="435"/>
      <c r="N438" s="378"/>
      <c r="O438" s="381"/>
      <c r="P438" s="380"/>
    </row>
    <row r="439" spans="2:22" ht="36" customHeight="1">
      <c r="D439" s="501" t="s">
        <v>680</v>
      </c>
      <c r="E439" s="502"/>
      <c r="F439" s="502"/>
      <c r="G439" s="502"/>
      <c r="H439" s="502"/>
      <c r="I439" s="502"/>
      <c r="J439" s="502"/>
      <c r="K439" s="378"/>
      <c r="L439" s="435"/>
      <c r="M439" s="435"/>
      <c r="N439" s="378"/>
      <c r="O439" s="381"/>
      <c r="P439" s="380"/>
    </row>
    <row r="440" spans="2:22" ht="36" customHeight="1">
      <c r="C440" s="474"/>
      <c r="D440" s="502" t="s">
        <v>159</v>
      </c>
      <c r="E440" s="502"/>
      <c r="F440" s="502"/>
      <c r="G440" s="502"/>
      <c r="H440" s="502"/>
      <c r="I440" s="502"/>
      <c r="J440" s="502"/>
      <c r="K440" s="378">
        <f>B1035</f>
        <v>13</v>
      </c>
      <c r="L440" s="435"/>
      <c r="M440" s="435"/>
      <c r="N440" s="378"/>
      <c r="O440" s="381">
        <f>SUM(O433:O438)</f>
        <v>0</v>
      </c>
      <c r="P440" s="380"/>
      <c r="U440" s="472" t="b">
        <f>O440=SUM(TrialBalance!L287:L293)</f>
        <v>1</v>
      </c>
      <c r="V440" s="433"/>
    </row>
    <row r="441" spans="2:22" ht="9" customHeight="1" thickBot="1">
      <c r="C441" s="437"/>
      <c r="D441" s="502"/>
      <c r="E441" s="502"/>
      <c r="F441" s="502"/>
      <c r="G441" s="502"/>
      <c r="H441" s="502"/>
      <c r="I441" s="502"/>
      <c r="J441" s="502"/>
      <c r="L441" s="435"/>
      <c r="M441" s="435"/>
      <c r="N441" s="445"/>
      <c r="O441" s="446"/>
      <c r="P441" s="447"/>
      <c r="U441" s="420"/>
      <c r="V441" s="420"/>
    </row>
    <row r="442" spans="2:22" ht="9" customHeight="1" thickTop="1">
      <c r="C442" s="437"/>
      <c r="D442" s="502"/>
      <c r="E442" s="502"/>
      <c r="F442" s="502"/>
      <c r="G442" s="502"/>
      <c r="H442" s="502"/>
      <c r="I442" s="502"/>
      <c r="J442" s="502"/>
      <c r="L442" s="435"/>
      <c r="M442" s="435"/>
      <c r="N442" s="429"/>
      <c r="O442" s="449"/>
    </row>
    <row r="443" spans="2:22" ht="36" customHeight="1">
      <c r="C443" s="437"/>
      <c r="D443" s="502"/>
      <c r="E443" s="502"/>
      <c r="F443" s="502"/>
      <c r="G443" s="502"/>
      <c r="H443" s="502"/>
      <c r="I443" s="502"/>
      <c r="J443" s="502"/>
      <c r="L443" s="435"/>
      <c r="M443" s="435"/>
      <c r="N443" s="429"/>
      <c r="O443" s="449"/>
      <c r="R443" s="517"/>
      <c r="U443" s="420"/>
      <c r="V443" s="420"/>
    </row>
    <row r="444" spans="2:22" ht="36" customHeight="1">
      <c r="C444" s="437"/>
      <c r="D444" s="502"/>
      <c r="E444" s="502"/>
      <c r="F444" s="502"/>
      <c r="G444" s="502"/>
      <c r="H444" s="502"/>
      <c r="I444" s="502"/>
      <c r="J444" s="502"/>
      <c r="M444" s="431"/>
      <c r="O444" s="431"/>
    </row>
    <row r="445" spans="2:22" ht="36" customHeight="1">
      <c r="B445" s="441"/>
      <c r="C445" s="522"/>
      <c r="D445" s="522"/>
      <c r="E445" s="522"/>
      <c r="F445" s="522"/>
      <c r="G445" s="522"/>
      <c r="H445" s="522"/>
      <c r="I445" s="522"/>
      <c r="J445" s="522"/>
      <c r="M445" s="431"/>
      <c r="O445" s="380" t="s">
        <v>102</v>
      </c>
      <c r="Q445" s="378">
        <f>MAX($Q$104:Q444)+1</f>
        <v>7</v>
      </c>
    </row>
    <row r="446" spans="2:22" ht="36" customHeight="1">
      <c r="B446" s="441"/>
      <c r="C446" s="522"/>
      <c r="D446" s="530" t="str">
        <f>Criteria!E9</f>
        <v>ABC PARTNERSHIP</v>
      </c>
      <c r="E446" s="522"/>
      <c r="F446" s="522"/>
      <c r="G446" s="522"/>
      <c r="H446" s="522"/>
      <c r="I446" s="522"/>
      <c r="J446" s="522"/>
      <c r="M446" s="431"/>
      <c r="O446" s="431"/>
    </row>
    <row r="447" spans="2:22" ht="36" customHeight="1">
      <c r="B447" s="441"/>
      <c r="C447" s="522"/>
      <c r="D447" s="530" t="str">
        <f>Criteria!E10</f>
        <v>T/A SEAFRONT HOTEL, SEAFRONT RESTAURANT AND SURF SHOP</v>
      </c>
      <c r="E447" s="522"/>
      <c r="F447" s="522"/>
      <c r="G447" s="522"/>
      <c r="H447" s="522"/>
      <c r="I447" s="522"/>
      <c r="J447" s="522"/>
      <c r="M447" s="431"/>
      <c r="O447" s="431"/>
      <c r="R447" s="432" t="str">
        <f>IF(D447=0,"DELETE"," ")</f>
        <v xml:space="preserve"> </v>
      </c>
    </row>
    <row r="448" spans="2:22" ht="36" customHeight="1">
      <c r="B448" s="441"/>
      <c r="C448" s="522"/>
      <c r="D448" s="522"/>
      <c r="E448" s="522"/>
      <c r="F448" s="522"/>
      <c r="G448" s="522"/>
      <c r="H448" s="522"/>
      <c r="I448" s="522"/>
      <c r="J448" s="522"/>
      <c r="M448" s="431"/>
      <c r="O448" s="431"/>
    </row>
    <row r="449" spans="2:18" ht="36" customHeight="1">
      <c r="B449" s="441"/>
      <c r="C449" s="522"/>
      <c r="D449" s="530" t="s">
        <v>349</v>
      </c>
      <c r="E449" s="522"/>
      <c r="F449" s="522"/>
      <c r="G449" s="522"/>
      <c r="H449" s="522"/>
      <c r="I449" s="522"/>
      <c r="J449" s="522"/>
      <c r="M449" s="431"/>
      <c r="O449" s="431"/>
    </row>
    <row r="450" spans="2:18" ht="36" customHeight="1">
      <c r="B450" s="441"/>
      <c r="C450" s="522"/>
      <c r="D450" s="530" t="str">
        <f>Criteria!E18</f>
        <v>28 FEBRUARY 2026</v>
      </c>
      <c r="E450" s="522"/>
      <c r="F450" s="522"/>
      <c r="G450" s="522"/>
      <c r="H450" s="522"/>
      <c r="I450" s="522"/>
      <c r="J450" s="522"/>
      <c r="M450" s="431"/>
      <c r="O450" s="431"/>
    </row>
    <row r="451" spans="2:18" ht="36" customHeight="1">
      <c r="B451" s="441"/>
      <c r="C451" s="522"/>
      <c r="D451" s="530"/>
      <c r="E451" s="522"/>
      <c r="F451" s="522"/>
      <c r="G451" s="522"/>
      <c r="H451" s="522"/>
      <c r="I451" s="522"/>
      <c r="J451" s="522"/>
      <c r="M451" s="431"/>
      <c r="O451" s="431"/>
    </row>
    <row r="452" spans="2:18" ht="36" customHeight="1">
      <c r="B452" s="519"/>
      <c r="C452" s="531"/>
      <c r="D452" s="532"/>
      <c r="E452" s="531"/>
      <c r="F452" s="531"/>
      <c r="G452" s="531"/>
      <c r="H452" s="531"/>
      <c r="I452" s="531"/>
      <c r="J452" s="531"/>
      <c r="K452" s="442"/>
      <c r="L452" s="442"/>
      <c r="M452" s="444"/>
      <c r="N452" s="444"/>
      <c r="O452" s="444"/>
      <c r="P452" s="444"/>
      <c r="Q452" s="442"/>
    </row>
    <row r="453" spans="2:18" ht="36" customHeight="1">
      <c r="B453" s="441"/>
      <c r="C453" s="522"/>
      <c r="D453" s="530"/>
      <c r="E453" s="522"/>
      <c r="F453" s="522"/>
      <c r="G453" s="522"/>
      <c r="H453" s="522"/>
      <c r="I453" s="522"/>
      <c r="J453" s="522"/>
      <c r="M453" s="453"/>
      <c r="N453" s="453"/>
      <c r="O453" s="400">
        <f>Criteria!E20</f>
        <v>2026</v>
      </c>
      <c r="P453" s="453"/>
    </row>
    <row r="454" spans="2:18" ht="36" customHeight="1">
      <c r="B454" s="441"/>
      <c r="C454" s="522"/>
      <c r="D454" s="530"/>
      <c r="E454" s="522"/>
      <c r="F454" s="522"/>
      <c r="G454" s="522"/>
      <c r="H454" s="522"/>
      <c r="I454" s="522"/>
      <c r="J454" s="522"/>
      <c r="M454" s="453"/>
      <c r="N454" s="453"/>
      <c r="O454" s="453"/>
      <c r="P454" s="453"/>
    </row>
    <row r="455" spans="2:18" ht="36" customHeight="1">
      <c r="B455" s="441">
        <v>1</v>
      </c>
      <c r="C455" s="530" t="s">
        <v>1020</v>
      </c>
      <c r="D455" s="530"/>
      <c r="E455" s="522"/>
      <c r="F455" s="522"/>
      <c r="G455" s="522"/>
      <c r="H455" s="522"/>
      <c r="I455" s="522"/>
      <c r="J455" s="522"/>
      <c r="M455" s="453"/>
      <c r="N455" s="453"/>
      <c r="O455" s="453"/>
      <c r="P455" s="453"/>
    </row>
    <row r="456" spans="2:18" ht="36" customHeight="1">
      <c r="B456" s="441"/>
      <c r="C456" s="530"/>
      <c r="D456" s="530"/>
      <c r="E456" s="522"/>
      <c r="F456" s="522"/>
      <c r="G456" s="522"/>
      <c r="H456" s="522"/>
      <c r="I456" s="522"/>
      <c r="J456" s="522"/>
      <c r="M456" s="453"/>
      <c r="N456" s="453"/>
      <c r="O456" s="453"/>
      <c r="P456" s="453"/>
    </row>
    <row r="457" spans="2:18" ht="36" customHeight="1">
      <c r="B457" s="441"/>
      <c r="C457" s="522" t="str">
        <f>TrialBalance!C5</f>
        <v>Sale of goods</v>
      </c>
      <c r="D457" s="533"/>
      <c r="E457" s="522"/>
      <c r="F457" s="522"/>
      <c r="G457" s="522"/>
      <c r="H457" s="522"/>
      <c r="I457" s="522"/>
      <c r="J457" s="522"/>
      <c r="M457" s="453"/>
      <c r="N457" s="453"/>
      <c r="O457" s="455">
        <f>-TrialBalance!L5-TrialBalanceA!I5-TrialBalanceB!I5-TrialBalanceC!I5</f>
        <v>0</v>
      </c>
      <c r="P457" s="453"/>
      <c r="R457" s="432" t="str">
        <f>IF(O457=0,IF(SUM(O458:O463)&gt;0,"DELETE"," ")," ")</f>
        <v xml:space="preserve"> </v>
      </c>
    </row>
    <row r="458" spans="2:18" ht="36" customHeight="1">
      <c r="B458" s="441"/>
      <c r="C458" s="522" t="str">
        <f>TrialBalance!C6</f>
        <v>Rendering of services</v>
      </c>
      <c r="D458" s="533"/>
      <c r="E458" s="522"/>
      <c r="F458" s="522"/>
      <c r="G458" s="522"/>
      <c r="H458" s="522"/>
      <c r="I458" s="522"/>
      <c r="J458" s="522"/>
      <c r="M458" s="453"/>
      <c r="N458" s="453"/>
      <c r="O458" s="455">
        <f>-TrialBalance!L6-TrialBalanceA!I6-TrialBalanceB!I6-TrialBalanceC!I6</f>
        <v>0</v>
      </c>
      <c r="P458" s="453"/>
      <c r="R458" s="432" t="str">
        <f>IF(O458=0,"DELETE"," ")</f>
        <v>DELETE</v>
      </c>
    </row>
    <row r="459" spans="2:18" ht="36" customHeight="1">
      <c r="B459" s="441"/>
      <c r="C459" s="522" t="str">
        <f>TrialBalance!C7</f>
        <v>Commissions received</v>
      </c>
      <c r="D459" s="533"/>
      <c r="E459" s="522"/>
      <c r="F459" s="522"/>
      <c r="G459" s="522"/>
      <c r="H459" s="522"/>
      <c r="I459" s="522"/>
      <c r="J459" s="522"/>
      <c r="M459" s="453"/>
      <c r="N459" s="453"/>
      <c r="O459" s="455">
        <f>-TrialBalance!L7-TrialBalanceA!I7-TrialBalanceB!I7-TrialBalanceC!I7</f>
        <v>0</v>
      </c>
      <c r="P459" s="453"/>
      <c r="R459" s="432" t="str">
        <f t="shared" ref="R459:R463" si="14">IF(O459=0,"DELETE"," ")</f>
        <v>DELETE</v>
      </c>
    </row>
    <row r="460" spans="2:18" ht="36" customHeight="1">
      <c r="B460" s="441"/>
      <c r="C460" s="522">
        <f>TrialBalance!C8</f>
        <v>0</v>
      </c>
      <c r="D460" s="533"/>
      <c r="E460" s="522"/>
      <c r="F460" s="522"/>
      <c r="G460" s="522"/>
      <c r="H460" s="522"/>
      <c r="I460" s="522"/>
      <c r="J460" s="522"/>
      <c r="M460" s="453"/>
      <c r="N460" s="453"/>
      <c r="O460" s="455">
        <f>-TrialBalance!L8-TrialBalanceA!I8-TrialBalanceB!I8-TrialBalanceC!I8</f>
        <v>0</v>
      </c>
      <c r="P460" s="453"/>
      <c r="R460" s="432" t="str">
        <f t="shared" si="14"/>
        <v>DELETE</v>
      </c>
    </row>
    <row r="461" spans="2:18" ht="36" customHeight="1">
      <c r="B461" s="441"/>
      <c r="C461" s="522">
        <f>TrialBalance!C9</f>
        <v>0</v>
      </c>
      <c r="D461" s="533"/>
      <c r="E461" s="522"/>
      <c r="F461" s="522"/>
      <c r="G461" s="522"/>
      <c r="H461" s="522"/>
      <c r="I461" s="522"/>
      <c r="J461" s="522"/>
      <c r="M461" s="453"/>
      <c r="N461" s="453"/>
      <c r="O461" s="455">
        <f>-TrialBalance!L9-TrialBalanceA!I9-TrialBalanceB!I9-TrialBalanceC!I9</f>
        <v>0</v>
      </c>
      <c r="P461" s="453"/>
      <c r="R461" s="432" t="str">
        <f t="shared" si="14"/>
        <v>DELETE</v>
      </c>
    </row>
    <row r="462" spans="2:18" ht="36" customHeight="1">
      <c r="B462" s="441"/>
      <c r="C462" s="522">
        <f>TrialBalance!C10</f>
        <v>0</v>
      </c>
      <c r="D462" s="533"/>
      <c r="E462" s="522"/>
      <c r="F462" s="522"/>
      <c r="G462" s="522"/>
      <c r="H462" s="522"/>
      <c r="I462" s="522"/>
      <c r="J462" s="522"/>
      <c r="M462" s="453"/>
      <c r="N462" s="453"/>
      <c r="O462" s="455">
        <f>-TrialBalance!L10-TrialBalanceA!I10-TrialBalanceB!I10-TrialBalanceC!I10</f>
        <v>0</v>
      </c>
      <c r="P462" s="453"/>
      <c r="R462" s="432" t="str">
        <f t="shared" si="14"/>
        <v>DELETE</v>
      </c>
    </row>
    <row r="463" spans="2:18" ht="36" customHeight="1">
      <c r="B463" s="441"/>
      <c r="C463" s="522" t="str">
        <f>TrialBalance!C11</f>
        <v>Rent received</v>
      </c>
      <c r="D463" s="533"/>
      <c r="E463" s="522"/>
      <c r="F463" s="522"/>
      <c r="G463" s="522"/>
      <c r="H463" s="522"/>
      <c r="I463" s="522"/>
      <c r="J463" s="522"/>
      <c r="M463" s="453"/>
      <c r="N463" s="453"/>
      <c r="O463" s="455">
        <f>-TrialBalance!L11-TrialBalanceA!I11-TrialBalanceB!I11-TrialBalanceC!I11</f>
        <v>0</v>
      </c>
      <c r="P463" s="453"/>
      <c r="R463" s="432" t="str">
        <f t="shared" si="14"/>
        <v>DELETE</v>
      </c>
    </row>
    <row r="464" spans="2:18" ht="9" customHeight="1">
      <c r="B464" s="441"/>
      <c r="C464" s="522"/>
      <c r="D464" s="530"/>
      <c r="E464" s="522"/>
      <c r="F464" s="522"/>
      <c r="G464" s="522"/>
      <c r="H464" s="522"/>
      <c r="I464" s="522"/>
      <c r="J464" s="522"/>
      <c r="M464" s="453"/>
      <c r="N464" s="453"/>
      <c r="O464" s="451"/>
      <c r="P464" s="453"/>
    </row>
    <row r="465" spans="2:18" ht="9" customHeight="1">
      <c r="B465" s="441"/>
      <c r="C465" s="522"/>
      <c r="D465" s="530"/>
      <c r="E465" s="522"/>
      <c r="F465" s="522"/>
      <c r="G465" s="522"/>
      <c r="H465" s="522"/>
      <c r="I465" s="522"/>
      <c r="J465" s="522"/>
      <c r="M465" s="453"/>
      <c r="N465" s="453"/>
      <c r="O465" s="455"/>
      <c r="P465" s="453"/>
    </row>
    <row r="466" spans="2:18" ht="36.75" customHeight="1">
      <c r="B466" s="441"/>
      <c r="C466" s="522"/>
      <c r="D466" s="530"/>
      <c r="E466" s="522"/>
      <c r="F466" s="522"/>
      <c r="G466" s="522"/>
      <c r="H466" s="522"/>
      <c r="I466" s="522"/>
      <c r="J466" s="522"/>
      <c r="M466" s="453"/>
      <c r="N466" s="453"/>
      <c r="O466" s="455">
        <f>SUM(O457:O465)</f>
        <v>0</v>
      </c>
      <c r="P466" s="453"/>
    </row>
    <row r="467" spans="2:18" ht="9" customHeight="1" thickBot="1">
      <c r="B467" s="441"/>
      <c r="C467" s="522"/>
      <c r="D467" s="530"/>
      <c r="E467" s="522"/>
      <c r="F467" s="522"/>
      <c r="G467" s="522"/>
      <c r="H467" s="522"/>
      <c r="I467" s="522"/>
      <c r="J467" s="522"/>
      <c r="M467" s="453"/>
      <c r="N467" s="453"/>
      <c r="O467" s="446"/>
      <c r="P467" s="453"/>
    </row>
    <row r="468" spans="2:18" ht="9" customHeight="1" thickTop="1">
      <c r="B468" s="441"/>
      <c r="C468" s="522"/>
      <c r="D468" s="530"/>
      <c r="E468" s="522"/>
      <c r="F468" s="522"/>
      <c r="G468" s="522"/>
      <c r="H468" s="522"/>
      <c r="I468" s="522"/>
      <c r="J468" s="522"/>
      <c r="M468" s="453"/>
      <c r="N468" s="453"/>
      <c r="O468" s="453"/>
      <c r="P468" s="453"/>
    </row>
    <row r="469" spans="2:18" ht="36" customHeight="1">
      <c r="B469" s="441"/>
      <c r="C469" s="522"/>
      <c r="D469" s="530"/>
      <c r="E469" s="522"/>
      <c r="F469" s="522"/>
      <c r="G469" s="522"/>
      <c r="H469" s="522"/>
      <c r="I469" s="522"/>
      <c r="J469" s="522"/>
      <c r="M469" s="453"/>
      <c r="N469" s="453"/>
      <c r="O469" s="453"/>
      <c r="P469" s="453"/>
    </row>
    <row r="470" spans="2:18" ht="36" customHeight="1">
      <c r="B470" s="415">
        <f>MAX($B$445:B469)+1</f>
        <v>2</v>
      </c>
      <c r="C470" s="530" t="s">
        <v>1022</v>
      </c>
      <c r="D470" s="522"/>
      <c r="E470" s="522"/>
      <c r="F470" s="522"/>
      <c r="G470" s="522"/>
      <c r="H470" s="522"/>
      <c r="I470" s="522"/>
      <c r="J470" s="522"/>
      <c r="L470" s="435"/>
      <c r="M470" s="435"/>
      <c r="N470" s="429"/>
      <c r="O470" s="399"/>
      <c r="P470" s="453"/>
      <c r="R470" s="432" t="str">
        <f>R$494</f>
        <v>DELETE</v>
      </c>
    </row>
    <row r="471" spans="2:18" ht="36" customHeight="1">
      <c r="B471" s="415"/>
      <c r="C471" s="530"/>
      <c r="D471" s="522"/>
      <c r="E471" s="522"/>
      <c r="F471" s="522"/>
      <c r="G471" s="522"/>
      <c r="H471" s="522"/>
      <c r="I471" s="522"/>
      <c r="J471" s="522"/>
      <c r="L471" s="435"/>
      <c r="M471" s="435"/>
      <c r="N471" s="429"/>
      <c r="O471" s="399"/>
      <c r="P471" s="453"/>
      <c r="R471" s="432" t="str">
        <f>R$494</f>
        <v>DELETE</v>
      </c>
    </row>
    <row r="472" spans="2:18" ht="36" customHeight="1">
      <c r="B472" s="415"/>
      <c r="C472" s="522" t="str">
        <f>TrialBalance!C28</f>
        <v>Insurance claims - Seafront Hotel</v>
      </c>
      <c r="D472" s="522"/>
      <c r="E472" s="522"/>
      <c r="F472" s="522"/>
      <c r="G472" s="533"/>
      <c r="H472" s="522"/>
      <c r="I472" s="522"/>
      <c r="J472" s="522"/>
      <c r="L472" s="435"/>
      <c r="M472" s="435"/>
      <c r="N472" s="429"/>
      <c r="O472" s="399">
        <f>-TrialBalance!L28</f>
        <v>0</v>
      </c>
      <c r="P472" s="453"/>
      <c r="R472" s="432" t="str">
        <f t="shared" ref="R472:R491" si="15">IF(O472=0,"DELETE"," ")</f>
        <v>DELETE</v>
      </c>
    </row>
    <row r="473" spans="2:18" ht="36" customHeight="1">
      <c r="B473" s="415"/>
      <c r="C473" s="522">
        <f>TrialBalance!C29</f>
        <v>0</v>
      </c>
      <c r="D473" s="522"/>
      <c r="E473" s="522"/>
      <c r="F473" s="522"/>
      <c r="G473" s="533"/>
      <c r="H473" s="522"/>
      <c r="I473" s="522"/>
      <c r="J473" s="522"/>
      <c r="L473" s="435"/>
      <c r="M473" s="435"/>
      <c r="N473" s="429"/>
      <c r="O473" s="399">
        <f>-TrialBalance!L29</f>
        <v>0</v>
      </c>
      <c r="P473" s="453"/>
      <c r="R473" s="432" t="str">
        <f t="shared" si="15"/>
        <v>DELETE</v>
      </c>
    </row>
    <row r="474" spans="2:18" ht="36" customHeight="1">
      <c r="B474" s="415"/>
      <c r="C474" s="522">
        <f>TrialBalance!C30</f>
        <v>0</v>
      </c>
      <c r="D474" s="522"/>
      <c r="E474" s="522"/>
      <c r="F474" s="522"/>
      <c r="G474" s="533"/>
      <c r="H474" s="522"/>
      <c r="I474" s="522"/>
      <c r="J474" s="522"/>
      <c r="L474" s="435"/>
      <c r="M474" s="435"/>
      <c r="N474" s="429"/>
      <c r="O474" s="399">
        <f>-TrialBalance!L30</f>
        <v>0</v>
      </c>
      <c r="P474" s="453"/>
      <c r="R474" s="432" t="str">
        <f t="shared" si="15"/>
        <v>DELETE</v>
      </c>
    </row>
    <row r="475" spans="2:18" ht="36" customHeight="1">
      <c r="B475" s="415"/>
      <c r="C475" s="522">
        <f>TrialBalance!C31</f>
        <v>0</v>
      </c>
      <c r="D475" s="522"/>
      <c r="E475" s="522"/>
      <c r="F475" s="522"/>
      <c r="G475" s="533"/>
      <c r="H475" s="522"/>
      <c r="I475" s="522"/>
      <c r="J475" s="522"/>
      <c r="L475" s="435"/>
      <c r="M475" s="435"/>
      <c r="N475" s="429"/>
      <c r="O475" s="399">
        <f>-TrialBalance!L31</f>
        <v>0</v>
      </c>
      <c r="P475" s="453"/>
      <c r="R475" s="432" t="str">
        <f t="shared" si="15"/>
        <v>DELETE</v>
      </c>
    </row>
    <row r="476" spans="2:18" ht="36" customHeight="1">
      <c r="B476" s="415"/>
      <c r="C476" s="522">
        <f>TrialBalance!C32</f>
        <v>0</v>
      </c>
      <c r="D476" s="522"/>
      <c r="E476" s="522"/>
      <c r="F476" s="522"/>
      <c r="G476" s="533"/>
      <c r="H476" s="522"/>
      <c r="I476" s="522"/>
      <c r="J476" s="522"/>
      <c r="L476" s="435"/>
      <c r="M476" s="435"/>
      <c r="N476" s="429"/>
      <c r="O476" s="399">
        <f>-TrialBalance!L32</f>
        <v>0</v>
      </c>
      <c r="P476" s="453"/>
      <c r="R476" s="432" t="str">
        <f t="shared" si="15"/>
        <v>DELETE</v>
      </c>
    </row>
    <row r="477" spans="2:18" ht="36" customHeight="1">
      <c r="B477" s="415"/>
      <c r="C477" s="522" t="str">
        <f>TrialBalanceA!C28</f>
        <v>Insurance claims - Seafront Restaurant</v>
      </c>
      <c r="D477" s="522"/>
      <c r="E477" s="522"/>
      <c r="F477" s="522"/>
      <c r="G477" s="533"/>
      <c r="H477" s="522"/>
      <c r="I477" s="522"/>
      <c r="J477" s="522"/>
      <c r="L477" s="435"/>
      <c r="M477" s="435"/>
      <c r="N477" s="429"/>
      <c r="O477" s="399">
        <f>-TrialBalanceA!I28</f>
        <v>0</v>
      </c>
      <c r="P477" s="453"/>
      <c r="R477" s="432" t="str">
        <f t="shared" si="15"/>
        <v>DELETE</v>
      </c>
    </row>
    <row r="478" spans="2:18" ht="36" customHeight="1">
      <c r="B478" s="415"/>
      <c r="C478" s="522">
        <f>TrialBalanceA!C29</f>
        <v>0</v>
      </c>
      <c r="D478" s="522"/>
      <c r="E478" s="522"/>
      <c r="F478" s="522"/>
      <c r="G478" s="533"/>
      <c r="H478" s="522"/>
      <c r="I478" s="522"/>
      <c r="J478" s="522"/>
      <c r="L478" s="435"/>
      <c r="M478" s="435"/>
      <c r="N478" s="429"/>
      <c r="O478" s="399">
        <f>-TrialBalanceA!I29</f>
        <v>0</v>
      </c>
      <c r="P478" s="453"/>
      <c r="R478" s="432" t="str">
        <f t="shared" si="15"/>
        <v>DELETE</v>
      </c>
    </row>
    <row r="479" spans="2:18" ht="36" customHeight="1">
      <c r="B479" s="415"/>
      <c r="C479" s="522">
        <f>TrialBalanceA!C30</f>
        <v>0</v>
      </c>
      <c r="D479" s="522"/>
      <c r="E479" s="522"/>
      <c r="F479" s="522"/>
      <c r="G479" s="533"/>
      <c r="H479" s="522"/>
      <c r="I479" s="522"/>
      <c r="J479" s="522"/>
      <c r="L479" s="435"/>
      <c r="M479" s="435"/>
      <c r="N479" s="429"/>
      <c r="O479" s="399">
        <f>-TrialBalanceA!I30</f>
        <v>0</v>
      </c>
      <c r="P479" s="453"/>
      <c r="R479" s="432" t="str">
        <f t="shared" si="15"/>
        <v>DELETE</v>
      </c>
    </row>
    <row r="480" spans="2:18" ht="36" customHeight="1">
      <c r="B480" s="415"/>
      <c r="C480" s="522">
        <f>TrialBalanceA!C31</f>
        <v>0</v>
      </c>
      <c r="D480" s="522"/>
      <c r="E480" s="522"/>
      <c r="F480" s="522"/>
      <c r="G480" s="533"/>
      <c r="H480" s="522"/>
      <c r="I480" s="522"/>
      <c r="J480" s="522"/>
      <c r="L480" s="435"/>
      <c r="M480" s="435"/>
      <c r="N480" s="429"/>
      <c r="O480" s="399">
        <f>-TrialBalanceA!I31</f>
        <v>0</v>
      </c>
      <c r="P480" s="453"/>
      <c r="R480" s="432" t="str">
        <f t="shared" si="15"/>
        <v>DELETE</v>
      </c>
    </row>
    <row r="481" spans="2:18" ht="36" customHeight="1">
      <c r="B481" s="415"/>
      <c r="C481" s="522">
        <f>TrialBalanceA!C32</f>
        <v>0</v>
      </c>
      <c r="D481" s="522"/>
      <c r="E481" s="522"/>
      <c r="F481" s="522"/>
      <c r="G481" s="533"/>
      <c r="H481" s="522"/>
      <c r="I481" s="522"/>
      <c r="J481" s="522"/>
      <c r="L481" s="435"/>
      <c r="M481" s="435"/>
      <c r="N481" s="429"/>
      <c r="O481" s="399">
        <f>-TrialBalanceA!I32</f>
        <v>0</v>
      </c>
      <c r="P481" s="453"/>
      <c r="R481" s="432" t="str">
        <f t="shared" si="15"/>
        <v>DELETE</v>
      </c>
    </row>
    <row r="482" spans="2:18" ht="36" customHeight="1">
      <c r="B482" s="415"/>
      <c r="C482" s="522" t="str">
        <f>TrialBalanceB!C28</f>
        <v>Insurance claims - Surf Shop</v>
      </c>
      <c r="D482" s="522"/>
      <c r="E482" s="522"/>
      <c r="F482" s="522"/>
      <c r="G482" s="533"/>
      <c r="H482" s="522"/>
      <c r="I482" s="522"/>
      <c r="J482" s="522"/>
      <c r="L482" s="435"/>
      <c r="M482" s="435"/>
      <c r="N482" s="429"/>
      <c r="O482" s="399">
        <f>-TrialBalanceB!I28</f>
        <v>0</v>
      </c>
      <c r="P482" s="453"/>
      <c r="R482" s="432" t="str">
        <f t="shared" si="15"/>
        <v>DELETE</v>
      </c>
    </row>
    <row r="483" spans="2:18" ht="36" customHeight="1">
      <c r="B483" s="415"/>
      <c r="C483" s="522">
        <f>TrialBalanceB!C29</f>
        <v>0</v>
      </c>
      <c r="D483" s="522"/>
      <c r="E483" s="522"/>
      <c r="F483" s="522"/>
      <c r="G483" s="533"/>
      <c r="H483" s="522"/>
      <c r="I483" s="522"/>
      <c r="J483" s="522"/>
      <c r="L483" s="435"/>
      <c r="M483" s="435"/>
      <c r="N483" s="429"/>
      <c r="O483" s="399">
        <f>-TrialBalanceB!I29</f>
        <v>0</v>
      </c>
      <c r="P483" s="453"/>
      <c r="R483" s="432" t="str">
        <f t="shared" si="15"/>
        <v>DELETE</v>
      </c>
    </row>
    <row r="484" spans="2:18" ht="36" customHeight="1">
      <c r="B484" s="415"/>
      <c r="C484" s="522">
        <f>TrialBalanceB!C30</f>
        <v>0</v>
      </c>
      <c r="D484" s="522"/>
      <c r="E484" s="522"/>
      <c r="F484" s="522"/>
      <c r="G484" s="533"/>
      <c r="H484" s="522"/>
      <c r="I484" s="522"/>
      <c r="J484" s="522"/>
      <c r="L484" s="435"/>
      <c r="M484" s="435"/>
      <c r="N484" s="429"/>
      <c r="O484" s="399">
        <f>-TrialBalanceB!I30</f>
        <v>0</v>
      </c>
      <c r="P484" s="453"/>
      <c r="R484" s="432" t="str">
        <f t="shared" si="15"/>
        <v>DELETE</v>
      </c>
    </row>
    <row r="485" spans="2:18" ht="36" customHeight="1">
      <c r="B485" s="415"/>
      <c r="C485" s="522">
        <f>TrialBalanceB!C31</f>
        <v>0</v>
      </c>
      <c r="D485" s="522"/>
      <c r="E485" s="522"/>
      <c r="F485" s="522"/>
      <c r="G485" s="533"/>
      <c r="H485" s="522"/>
      <c r="I485" s="522"/>
      <c r="J485" s="522"/>
      <c r="L485" s="435"/>
      <c r="M485" s="435"/>
      <c r="N485" s="429"/>
      <c r="O485" s="399">
        <f>-TrialBalanceB!I31</f>
        <v>0</v>
      </c>
      <c r="P485" s="453"/>
      <c r="R485" s="432" t="str">
        <f t="shared" si="15"/>
        <v>DELETE</v>
      </c>
    </row>
    <row r="486" spans="2:18" ht="36" customHeight="1">
      <c r="B486" s="415"/>
      <c r="C486" s="522">
        <f>TrialBalanceB!C32</f>
        <v>0</v>
      </c>
      <c r="D486" s="522"/>
      <c r="E486" s="522"/>
      <c r="F486" s="522"/>
      <c r="G486" s="533"/>
      <c r="H486" s="522"/>
      <c r="I486" s="522"/>
      <c r="J486" s="522"/>
      <c r="L486" s="435"/>
      <c r="M486" s="435"/>
      <c r="N486" s="429"/>
      <c r="O486" s="399">
        <f>-TrialBalanceB!I32</f>
        <v>0</v>
      </c>
      <c r="P486" s="453"/>
      <c r="R486" s="432" t="str">
        <f t="shared" si="15"/>
        <v>DELETE</v>
      </c>
    </row>
    <row r="487" spans="2:18" ht="36" customHeight="1">
      <c r="B487" s="415"/>
      <c r="C487" s="522" t="str">
        <f>TrialBalanceC!C28</f>
        <v xml:space="preserve">Insurance claims - </v>
      </c>
      <c r="D487" s="522"/>
      <c r="E487" s="522"/>
      <c r="F487" s="522"/>
      <c r="G487" s="533"/>
      <c r="H487" s="522"/>
      <c r="I487" s="522"/>
      <c r="J487" s="522"/>
      <c r="L487" s="435"/>
      <c r="M487" s="435"/>
      <c r="N487" s="429"/>
      <c r="O487" s="399">
        <f>-TrialBalanceC!I28</f>
        <v>0</v>
      </c>
      <c r="P487" s="453"/>
      <c r="R487" s="432" t="str">
        <f t="shared" si="15"/>
        <v>DELETE</v>
      </c>
    </row>
    <row r="488" spans="2:18" ht="36" customHeight="1">
      <c r="B488" s="415"/>
      <c r="C488" s="522">
        <f>TrialBalanceC!C29</f>
        <v>0</v>
      </c>
      <c r="D488" s="522"/>
      <c r="E488" s="522"/>
      <c r="F488" s="522"/>
      <c r="G488" s="533"/>
      <c r="H488" s="522"/>
      <c r="I488" s="522"/>
      <c r="J488" s="522"/>
      <c r="L488" s="435"/>
      <c r="M488" s="435"/>
      <c r="N488" s="429"/>
      <c r="O488" s="399">
        <f>-TrialBalanceC!I29</f>
        <v>0</v>
      </c>
      <c r="P488" s="453"/>
      <c r="R488" s="432" t="str">
        <f t="shared" si="15"/>
        <v>DELETE</v>
      </c>
    </row>
    <row r="489" spans="2:18" ht="36" customHeight="1">
      <c r="B489" s="415"/>
      <c r="C489" s="522">
        <f>TrialBalanceC!C30</f>
        <v>0</v>
      </c>
      <c r="D489" s="522"/>
      <c r="E489" s="522"/>
      <c r="F489" s="522"/>
      <c r="G489" s="533"/>
      <c r="H489" s="522"/>
      <c r="I489" s="522"/>
      <c r="J489" s="522"/>
      <c r="L489" s="435"/>
      <c r="M489" s="435"/>
      <c r="N489" s="429"/>
      <c r="O489" s="399">
        <f>-TrialBalanceC!I30</f>
        <v>0</v>
      </c>
      <c r="P489" s="453"/>
      <c r="R489" s="432" t="str">
        <f t="shared" si="15"/>
        <v>DELETE</v>
      </c>
    </row>
    <row r="490" spans="2:18" ht="36" customHeight="1">
      <c r="B490" s="415"/>
      <c r="C490" s="522">
        <f>TrialBalanceC!C31</f>
        <v>0</v>
      </c>
      <c r="D490" s="522"/>
      <c r="E490" s="522"/>
      <c r="F490" s="522"/>
      <c r="G490" s="533"/>
      <c r="H490" s="522"/>
      <c r="I490" s="522"/>
      <c r="J490" s="522"/>
      <c r="L490" s="435"/>
      <c r="M490" s="435"/>
      <c r="N490" s="429"/>
      <c r="O490" s="399">
        <f>-TrialBalanceC!I31</f>
        <v>0</v>
      </c>
      <c r="P490" s="453"/>
      <c r="R490" s="432" t="str">
        <f t="shared" si="15"/>
        <v>DELETE</v>
      </c>
    </row>
    <row r="491" spans="2:18" ht="36" customHeight="1">
      <c r="B491" s="415"/>
      <c r="C491" s="522">
        <f>TrialBalanceC!C32</f>
        <v>0</v>
      </c>
      <c r="D491" s="522"/>
      <c r="E491" s="522"/>
      <c r="F491" s="522"/>
      <c r="G491" s="533"/>
      <c r="H491" s="522"/>
      <c r="I491" s="522"/>
      <c r="J491" s="522"/>
      <c r="L491" s="435"/>
      <c r="M491" s="435"/>
      <c r="N491" s="429"/>
      <c r="O491" s="399">
        <f>-TrialBalanceC!I32</f>
        <v>0</v>
      </c>
      <c r="P491" s="453"/>
      <c r="R491" s="432" t="str">
        <f t="shared" si="15"/>
        <v>DELETE</v>
      </c>
    </row>
    <row r="492" spans="2:18" ht="9" customHeight="1">
      <c r="B492" s="415"/>
      <c r="C492" s="530"/>
      <c r="D492" s="522"/>
      <c r="E492" s="522"/>
      <c r="F492" s="522"/>
      <c r="G492" s="522"/>
      <c r="H492" s="522"/>
      <c r="I492" s="522"/>
      <c r="J492" s="522"/>
      <c r="L492" s="435"/>
      <c r="M492" s="435"/>
      <c r="N492" s="429"/>
      <c r="O492" s="384"/>
      <c r="P492" s="453"/>
      <c r="R492" s="432" t="str">
        <f>R$494</f>
        <v>DELETE</v>
      </c>
    </row>
    <row r="493" spans="2:18" ht="9" customHeight="1">
      <c r="B493" s="415"/>
      <c r="C493" s="530"/>
      <c r="D493" s="522"/>
      <c r="E493" s="522"/>
      <c r="F493" s="522"/>
      <c r="G493" s="522"/>
      <c r="H493" s="522"/>
      <c r="I493" s="522"/>
      <c r="J493" s="522"/>
      <c r="L493" s="435"/>
      <c r="M493" s="435"/>
      <c r="N493" s="429"/>
      <c r="O493" s="399"/>
      <c r="P493" s="453"/>
      <c r="R493" s="432" t="str">
        <f>R$494</f>
        <v>DELETE</v>
      </c>
    </row>
    <row r="494" spans="2:18" ht="36.75" customHeight="1">
      <c r="B494" s="415"/>
      <c r="C494" s="530"/>
      <c r="D494" s="522"/>
      <c r="E494" s="522"/>
      <c r="F494" s="522"/>
      <c r="G494" s="522"/>
      <c r="H494" s="522"/>
      <c r="I494" s="522"/>
      <c r="J494" s="522"/>
      <c r="L494" s="435"/>
      <c r="M494" s="435"/>
      <c r="N494" s="429"/>
      <c r="O494" s="399">
        <f>SUM(O472:O493)</f>
        <v>0</v>
      </c>
      <c r="P494" s="453"/>
      <c r="R494" s="432" t="str">
        <f>IF(O494=0,"DELETE"," ")</f>
        <v>DELETE</v>
      </c>
    </row>
    <row r="495" spans="2:18" ht="9" customHeight="1" thickBot="1">
      <c r="B495" s="415"/>
      <c r="C495" s="530"/>
      <c r="D495" s="522"/>
      <c r="E495" s="522"/>
      <c r="F495" s="522"/>
      <c r="G495" s="522"/>
      <c r="H495" s="522"/>
      <c r="I495" s="522"/>
      <c r="J495" s="522"/>
      <c r="L495" s="435"/>
      <c r="M495" s="435"/>
      <c r="N495" s="429"/>
      <c r="O495" s="385"/>
      <c r="P495" s="453"/>
      <c r="R495" s="432" t="str">
        <f>R$494</f>
        <v>DELETE</v>
      </c>
    </row>
    <row r="496" spans="2:18" ht="9" customHeight="1" thickTop="1">
      <c r="B496" s="415"/>
      <c r="C496" s="530"/>
      <c r="D496" s="522"/>
      <c r="E496" s="522"/>
      <c r="F496" s="522"/>
      <c r="G496" s="522"/>
      <c r="H496" s="522"/>
      <c r="I496" s="522"/>
      <c r="J496" s="522"/>
      <c r="L496" s="435"/>
      <c r="M496" s="435"/>
      <c r="N496" s="429"/>
      <c r="O496" s="399"/>
      <c r="P496" s="453"/>
      <c r="R496" s="432" t="str">
        <f>R$494</f>
        <v>DELETE</v>
      </c>
    </row>
    <row r="497" spans="2:18" ht="36" customHeight="1">
      <c r="B497" s="415"/>
      <c r="C497" s="530"/>
      <c r="D497" s="522"/>
      <c r="E497" s="522"/>
      <c r="F497" s="522"/>
      <c r="G497" s="522"/>
      <c r="H497" s="522"/>
      <c r="I497" s="522"/>
      <c r="J497" s="522"/>
      <c r="L497" s="435"/>
      <c r="M497" s="435"/>
      <c r="N497" s="429"/>
      <c r="O497" s="399"/>
      <c r="P497" s="453"/>
      <c r="R497" s="432" t="str">
        <f>R$494</f>
        <v>DELETE</v>
      </c>
    </row>
    <row r="498" spans="2:18" ht="36" customHeight="1">
      <c r="B498" s="415"/>
      <c r="C498" s="530"/>
      <c r="D498" s="522"/>
      <c r="E498" s="522"/>
      <c r="F498" s="522"/>
      <c r="G498" s="522"/>
      <c r="H498" s="522"/>
      <c r="I498" s="522"/>
      <c r="J498" s="522"/>
      <c r="L498" s="435"/>
      <c r="M498" s="435"/>
      <c r="N498" s="429"/>
      <c r="O498" s="399"/>
      <c r="P498" s="453"/>
    </row>
    <row r="499" spans="2:18" ht="36" customHeight="1">
      <c r="B499" s="415"/>
      <c r="C499" s="530"/>
      <c r="D499" s="522"/>
      <c r="E499" s="522"/>
      <c r="F499" s="522"/>
      <c r="G499" s="522"/>
      <c r="H499" s="522"/>
      <c r="I499" s="522"/>
      <c r="J499" s="522"/>
      <c r="L499" s="435"/>
      <c r="M499" s="435"/>
      <c r="N499" s="429"/>
      <c r="O499" s="399"/>
      <c r="P499" s="453"/>
    </row>
    <row r="500" spans="2:18" ht="36" customHeight="1">
      <c r="B500" s="415"/>
      <c r="C500" s="530"/>
      <c r="D500" s="522"/>
      <c r="E500" s="522"/>
      <c r="F500" s="522"/>
      <c r="G500" s="522"/>
      <c r="H500" s="522"/>
      <c r="I500" s="522"/>
      <c r="J500" s="522"/>
      <c r="L500" s="435"/>
      <c r="M500" s="435"/>
      <c r="N500" s="429"/>
      <c r="O500" s="399"/>
      <c r="P500" s="453"/>
    </row>
    <row r="501" spans="2:18" ht="36" customHeight="1">
      <c r="B501" s="415"/>
      <c r="C501" s="530"/>
      <c r="D501" s="522"/>
      <c r="E501" s="522"/>
      <c r="F501" s="522"/>
      <c r="G501" s="522"/>
      <c r="H501" s="522"/>
      <c r="I501" s="522"/>
      <c r="J501" s="522"/>
      <c r="L501" s="435"/>
      <c r="M501" s="435"/>
      <c r="N501" s="429"/>
      <c r="O501" s="399"/>
      <c r="P501" s="453"/>
    </row>
    <row r="502" spans="2:18" ht="36" customHeight="1">
      <c r="B502" s="415"/>
      <c r="C502" s="530"/>
      <c r="D502" s="522"/>
      <c r="E502" s="522"/>
      <c r="F502" s="522"/>
      <c r="G502" s="522"/>
      <c r="H502" s="522"/>
      <c r="I502" s="522"/>
      <c r="J502" s="522"/>
      <c r="L502" s="435"/>
      <c r="M502" s="435"/>
      <c r="N502" s="429"/>
      <c r="O502" s="399"/>
      <c r="P502" s="453"/>
    </row>
    <row r="503" spans="2:18" ht="36" customHeight="1">
      <c r="B503" s="415"/>
      <c r="C503" s="530"/>
      <c r="D503" s="522"/>
      <c r="E503" s="522"/>
      <c r="F503" s="522"/>
      <c r="G503" s="522"/>
      <c r="H503" s="522"/>
      <c r="I503" s="522"/>
      <c r="J503" s="522"/>
      <c r="L503" s="435"/>
      <c r="M503" s="435"/>
      <c r="N503" s="429"/>
      <c r="O503" s="399"/>
      <c r="P503" s="453"/>
    </row>
    <row r="504" spans="2:18" ht="36" customHeight="1">
      <c r="B504" s="415"/>
      <c r="C504" s="530"/>
      <c r="D504" s="522"/>
      <c r="E504" s="522"/>
      <c r="F504" s="522"/>
      <c r="G504" s="522"/>
      <c r="H504" s="522"/>
      <c r="I504" s="522"/>
      <c r="J504" s="522"/>
      <c r="L504" s="435"/>
      <c r="M504" s="435"/>
      <c r="N504" s="429"/>
      <c r="O504" s="399"/>
      <c r="P504" s="453"/>
    </row>
    <row r="505" spans="2:18" ht="36" customHeight="1">
      <c r="B505" s="415"/>
      <c r="C505" s="530"/>
      <c r="D505" s="522"/>
      <c r="E505" s="522"/>
      <c r="F505" s="522"/>
      <c r="G505" s="522"/>
      <c r="H505" s="522"/>
      <c r="I505" s="522"/>
      <c r="J505" s="522"/>
      <c r="L505" s="435"/>
      <c r="M505" s="435"/>
      <c r="N505" s="429"/>
      <c r="O505" s="399"/>
      <c r="P505" s="453"/>
    </row>
    <row r="506" spans="2:18" ht="36" customHeight="1">
      <c r="B506" s="415"/>
      <c r="C506" s="530"/>
      <c r="D506" s="522"/>
      <c r="E506" s="522"/>
      <c r="F506" s="522"/>
      <c r="G506" s="522"/>
      <c r="H506" s="522"/>
      <c r="I506" s="522"/>
      <c r="J506" s="522"/>
      <c r="L506" s="435"/>
      <c r="M506" s="435"/>
      <c r="N506" s="429"/>
      <c r="O506" s="399"/>
      <c r="P506" s="453"/>
    </row>
    <row r="507" spans="2:18" ht="36" customHeight="1">
      <c r="C507" s="522"/>
      <c r="D507" s="522"/>
      <c r="E507" s="522"/>
      <c r="F507" s="522"/>
      <c r="G507" s="522"/>
      <c r="H507" s="522"/>
      <c r="I507" s="522"/>
      <c r="J507" s="522"/>
      <c r="M507" s="431"/>
      <c r="O507" s="431"/>
    </row>
    <row r="508" spans="2:18" ht="36" customHeight="1">
      <c r="B508" s="441"/>
      <c r="C508" s="522"/>
      <c r="D508" s="522"/>
      <c r="E508" s="522"/>
      <c r="F508" s="522"/>
      <c r="G508" s="522"/>
      <c r="H508" s="522"/>
      <c r="I508" s="522"/>
      <c r="J508" s="522"/>
      <c r="M508" s="431"/>
      <c r="O508" s="380" t="s">
        <v>102</v>
      </c>
      <c r="Q508" s="378">
        <f>MAX($Q$104:Q507)+1</f>
        <v>8</v>
      </c>
    </row>
    <row r="509" spans="2:18" ht="36" customHeight="1">
      <c r="B509" s="441"/>
      <c r="C509" s="522"/>
      <c r="D509" s="530" t="str">
        <f>Criteria!E9</f>
        <v>ABC PARTNERSHIP</v>
      </c>
      <c r="E509" s="522"/>
      <c r="F509" s="522"/>
      <c r="G509" s="522"/>
      <c r="H509" s="522"/>
      <c r="I509" s="522"/>
      <c r="J509" s="522"/>
      <c r="M509" s="431"/>
      <c r="O509" s="431"/>
    </row>
    <row r="510" spans="2:18" ht="36" customHeight="1">
      <c r="B510" s="441"/>
      <c r="C510" s="522"/>
      <c r="D510" s="530" t="str">
        <f>Criteria!E10</f>
        <v>T/A SEAFRONT HOTEL, SEAFRONT RESTAURANT AND SURF SHOP</v>
      </c>
      <c r="E510" s="522"/>
      <c r="F510" s="522"/>
      <c r="G510" s="522"/>
      <c r="H510" s="522"/>
      <c r="I510" s="522"/>
      <c r="J510" s="522"/>
      <c r="M510" s="431"/>
      <c r="O510" s="431"/>
      <c r="R510" s="432" t="str">
        <f>IF(D510=0,"DELETE"," ")</f>
        <v xml:space="preserve"> </v>
      </c>
    </row>
    <row r="511" spans="2:18" ht="36" customHeight="1">
      <c r="B511" s="441"/>
      <c r="C511" s="522"/>
      <c r="D511" s="522"/>
      <c r="E511" s="522"/>
      <c r="F511" s="522"/>
      <c r="G511" s="522"/>
      <c r="H511" s="522"/>
      <c r="I511" s="522"/>
      <c r="J511" s="522"/>
      <c r="M511" s="431"/>
      <c r="O511" s="431"/>
    </row>
    <row r="512" spans="2:18" ht="36" customHeight="1">
      <c r="B512" s="441"/>
      <c r="C512" s="522"/>
      <c r="D512" s="530" t="s">
        <v>349</v>
      </c>
      <c r="E512" s="522"/>
      <c r="F512" s="522"/>
      <c r="G512" s="522"/>
      <c r="H512" s="522"/>
      <c r="I512" s="522"/>
      <c r="J512" s="522"/>
      <c r="M512" s="431"/>
      <c r="O512" s="431"/>
    </row>
    <row r="513" spans="2:23" ht="36" customHeight="1">
      <c r="B513" s="441"/>
      <c r="C513" s="522"/>
      <c r="D513" s="530" t="str">
        <f>Criteria!E18</f>
        <v>28 FEBRUARY 2026</v>
      </c>
      <c r="E513" s="522"/>
      <c r="F513" s="522"/>
      <c r="G513" s="522"/>
      <c r="H513" s="522"/>
      <c r="I513" s="522"/>
      <c r="J513" s="522" t="s">
        <v>239</v>
      </c>
      <c r="M513" s="431"/>
      <c r="O513" s="431"/>
    </row>
    <row r="514" spans="2:23" ht="36" customHeight="1">
      <c r="B514" s="441"/>
      <c r="C514" s="522"/>
      <c r="D514" s="530"/>
      <c r="E514" s="522"/>
      <c r="F514" s="522"/>
      <c r="G514" s="522"/>
      <c r="H514" s="522"/>
      <c r="I514" s="522"/>
      <c r="J514" s="522"/>
      <c r="M514" s="431"/>
      <c r="O514" s="431"/>
    </row>
    <row r="515" spans="2:23" ht="36" customHeight="1">
      <c r="B515" s="519"/>
      <c r="C515" s="531"/>
      <c r="D515" s="532"/>
      <c r="E515" s="531"/>
      <c r="F515" s="531"/>
      <c r="G515" s="531"/>
      <c r="H515" s="531"/>
      <c r="I515" s="531"/>
      <c r="J515" s="531"/>
      <c r="K515" s="442"/>
      <c r="L515" s="442"/>
      <c r="M515" s="444"/>
      <c r="N515" s="444"/>
      <c r="O515" s="444"/>
      <c r="P515" s="444"/>
      <c r="Q515" s="442"/>
    </row>
    <row r="516" spans="2:23" ht="36" customHeight="1">
      <c r="B516" s="441"/>
      <c r="C516" s="522"/>
      <c r="D516" s="530"/>
      <c r="E516" s="522"/>
      <c r="F516" s="522"/>
      <c r="G516" s="522"/>
      <c r="H516" s="522"/>
      <c r="I516" s="522"/>
      <c r="J516" s="522"/>
      <c r="M516" s="453"/>
      <c r="N516" s="453"/>
      <c r="O516" s="379">
        <f>Criteria!E20</f>
        <v>2026</v>
      </c>
      <c r="P516" s="453"/>
    </row>
    <row r="517" spans="2:23" ht="36" customHeight="1">
      <c r="B517" s="415"/>
      <c r="C517" s="530"/>
      <c r="D517" s="522"/>
      <c r="E517" s="522"/>
      <c r="F517" s="522"/>
      <c r="G517" s="522"/>
      <c r="H517" s="522"/>
      <c r="I517" s="522"/>
      <c r="J517" s="522"/>
      <c r="L517" s="435"/>
      <c r="M517" s="435"/>
      <c r="N517" s="429"/>
      <c r="O517" s="381"/>
    </row>
    <row r="518" spans="2:23" ht="36" customHeight="1">
      <c r="B518" s="415">
        <f>MAX($B$445:B517)+1</f>
        <v>3</v>
      </c>
      <c r="C518" s="540" t="str">
        <f>IF(W518=2,"Operating profit","Operating loss")</f>
        <v>Operating profit</v>
      </c>
      <c r="D518" s="522"/>
      <c r="E518" s="522"/>
      <c r="F518" s="522"/>
      <c r="G518" s="522"/>
      <c r="H518" s="522"/>
      <c r="I518" s="522"/>
      <c r="J518" s="522"/>
      <c r="L518" s="435"/>
      <c r="M518" s="435"/>
      <c r="N518" s="429"/>
      <c r="O518" s="381"/>
      <c r="W518" s="416">
        <f>IF(SUM(S260:S275)&lt;0,1,2)</f>
        <v>2</v>
      </c>
    </row>
    <row r="519" spans="2:23" ht="36" customHeight="1">
      <c r="B519" s="415"/>
      <c r="C519" s="540"/>
      <c r="D519" s="522"/>
      <c r="E519" s="522"/>
      <c r="F519" s="522"/>
      <c r="G519" s="522"/>
      <c r="H519" s="522"/>
      <c r="I519" s="522"/>
      <c r="J519" s="522"/>
      <c r="L519" s="435"/>
      <c r="M519" s="435"/>
      <c r="N519" s="429"/>
      <c r="O519" s="381"/>
    </row>
    <row r="520" spans="2:23" ht="36" customHeight="1">
      <c r="B520" s="415"/>
      <c r="C520" s="541" t="str">
        <f>IF(W520=2,"The following items have been charged in arriving at the operating profit:","The following items have been charged in arriving at the operating loss:")</f>
        <v>The following items have been charged in arriving at the operating profit:</v>
      </c>
      <c r="D520" s="533"/>
      <c r="E520" s="522"/>
      <c r="F520" s="522"/>
      <c r="G520" s="522"/>
      <c r="H520" s="522"/>
      <c r="I520" s="522"/>
      <c r="J520" s="522"/>
      <c r="L520" s="435"/>
      <c r="M520" s="435"/>
      <c r="N520" s="429"/>
      <c r="O520" s="381"/>
      <c r="W520" s="416">
        <f>IF(SUM(S260:S275)&lt;0,1,2)</f>
        <v>2</v>
      </c>
    </row>
    <row r="521" spans="2:23" ht="36" customHeight="1">
      <c r="B521" s="415"/>
      <c r="C521" s="530"/>
      <c r="D521" s="522"/>
      <c r="E521" s="522"/>
      <c r="F521" s="522"/>
      <c r="G521" s="522"/>
      <c r="H521" s="522"/>
      <c r="I521" s="522"/>
      <c r="J521" s="522"/>
      <c r="L521" s="435"/>
      <c r="M521" s="435"/>
      <c r="N521" s="429"/>
      <c r="O521" s="381"/>
    </row>
    <row r="522" spans="2:23" ht="36" customHeight="1">
      <c r="B522" s="415"/>
      <c r="C522" s="424">
        <f>B518+0.1</f>
        <v>3.1</v>
      </c>
      <c r="D522" s="530" t="s">
        <v>1038</v>
      </c>
      <c r="E522" s="522"/>
      <c r="F522" s="522"/>
      <c r="G522" s="522"/>
      <c r="H522" s="522"/>
      <c r="I522" s="522"/>
      <c r="J522" s="522"/>
      <c r="L522" s="435"/>
      <c r="M522" s="435"/>
      <c r="N522" s="429"/>
      <c r="O522" s="381"/>
    </row>
    <row r="523" spans="2:23" ht="36" customHeight="1">
      <c r="B523" s="415"/>
      <c r="C523" s="424"/>
      <c r="D523" s="530"/>
      <c r="E523" s="522"/>
      <c r="F523" s="522"/>
      <c r="G523" s="522"/>
      <c r="H523" s="522"/>
      <c r="I523" s="522"/>
      <c r="J523" s="522"/>
      <c r="L523" s="435"/>
      <c r="M523" s="435"/>
      <c r="N523" s="429"/>
      <c r="O523" s="381"/>
    </row>
    <row r="524" spans="2:23" ht="36" customHeight="1">
      <c r="B524" s="415"/>
      <c r="C524" s="456"/>
      <c r="D524" s="536" t="str">
        <f>TrialBalance!C108</f>
        <v>A Individual</v>
      </c>
      <c r="E524" s="522"/>
      <c r="F524" s="522"/>
      <c r="G524" s="522"/>
      <c r="H524" s="522"/>
      <c r="I524" s="522"/>
      <c r="J524" s="522"/>
      <c r="L524" s="435"/>
      <c r="M524" s="435"/>
      <c r="N524" s="429"/>
      <c r="O524" s="381">
        <f>TrialBalance!L108+TrialBalanceA!I108+TrialBalanceB!I108+TrialBalanceC!I108</f>
        <v>0</v>
      </c>
      <c r="R524" s="432" t="str">
        <f t="shared" ref="R524:R528" si="16">IF(O524=0,"DELETE"," ")</f>
        <v>DELETE</v>
      </c>
    </row>
    <row r="525" spans="2:23" ht="36" customHeight="1">
      <c r="B525" s="415"/>
      <c r="C525" s="456"/>
      <c r="D525" s="536" t="str">
        <f>TrialBalance!C109</f>
        <v>B Individual</v>
      </c>
      <c r="E525" s="522"/>
      <c r="F525" s="522"/>
      <c r="G525" s="522"/>
      <c r="H525" s="522"/>
      <c r="I525" s="522"/>
      <c r="J525" s="522"/>
      <c r="L525" s="435"/>
      <c r="M525" s="435"/>
      <c r="N525" s="429"/>
      <c r="O525" s="381">
        <f>TrialBalance!L109+TrialBalanceA!I109+TrialBalanceB!I109+TrialBalanceC!I109</f>
        <v>0</v>
      </c>
      <c r="R525" s="432" t="str">
        <f t="shared" si="16"/>
        <v>DELETE</v>
      </c>
    </row>
    <row r="526" spans="2:23" ht="36" customHeight="1">
      <c r="B526" s="415"/>
      <c r="C526" s="456"/>
      <c r="D526" s="536" t="str">
        <f>TrialBalance!C110</f>
        <v>C Individual</v>
      </c>
      <c r="E526" s="522"/>
      <c r="F526" s="522"/>
      <c r="G526" s="522"/>
      <c r="H526" s="522"/>
      <c r="I526" s="522"/>
      <c r="J526" s="522"/>
      <c r="L526" s="435"/>
      <c r="M526" s="435"/>
      <c r="N526" s="429"/>
      <c r="O526" s="381">
        <f>TrialBalance!L110+TrialBalanceA!I110+TrialBalanceB!I110+TrialBalanceC!I110</f>
        <v>0</v>
      </c>
      <c r="R526" s="432" t="str">
        <f t="shared" si="16"/>
        <v>DELETE</v>
      </c>
    </row>
    <row r="527" spans="2:23" ht="36" customHeight="1">
      <c r="B527" s="415"/>
      <c r="C527" s="456"/>
      <c r="D527" s="536" t="str">
        <f>TrialBalance!C111</f>
        <v>D Individual</v>
      </c>
      <c r="E527" s="522"/>
      <c r="F527" s="522"/>
      <c r="G527" s="522"/>
      <c r="H527" s="522"/>
      <c r="I527" s="522"/>
      <c r="J527" s="522"/>
      <c r="L527" s="435"/>
      <c r="M527" s="435"/>
      <c r="N527" s="429"/>
      <c r="O527" s="381">
        <f>TrialBalance!L111+TrialBalanceA!I111+TrialBalanceB!I111+TrialBalanceC!I111</f>
        <v>0</v>
      </c>
      <c r="R527" s="432" t="str">
        <f t="shared" si="16"/>
        <v>DELETE</v>
      </c>
    </row>
    <row r="528" spans="2:23" ht="36" customHeight="1">
      <c r="B528" s="415"/>
      <c r="C528" s="456"/>
      <c r="D528" s="536">
        <f>TrialBalance!C112</f>
        <v>0</v>
      </c>
      <c r="E528" s="522"/>
      <c r="F528" s="522"/>
      <c r="G528" s="522"/>
      <c r="H528" s="522"/>
      <c r="I528" s="522"/>
      <c r="J528" s="522"/>
      <c r="L528" s="435"/>
      <c r="M528" s="435"/>
      <c r="N528" s="429"/>
      <c r="O528" s="381">
        <f>TrialBalance!L112+TrialBalanceA!I112+TrialBalanceB!I112+TrialBalanceC!I112</f>
        <v>0</v>
      </c>
      <c r="R528" s="432" t="str">
        <f t="shared" si="16"/>
        <v>DELETE</v>
      </c>
    </row>
    <row r="529" spans="2:21" ht="9" customHeight="1">
      <c r="B529" s="415"/>
      <c r="C529" s="456"/>
      <c r="D529" s="522"/>
      <c r="E529" s="522"/>
      <c r="F529" s="522"/>
      <c r="G529" s="522"/>
      <c r="H529" s="522"/>
      <c r="I529" s="522"/>
      <c r="J529" s="522"/>
      <c r="L529" s="435"/>
      <c r="M529" s="435"/>
      <c r="N529" s="429"/>
      <c r="O529" s="384"/>
      <c r="R529" s="432" t="str">
        <f>R531</f>
        <v>DELETE</v>
      </c>
    </row>
    <row r="530" spans="2:21" ht="9" customHeight="1">
      <c r="B530" s="415"/>
      <c r="C530" s="456"/>
      <c r="D530" s="522"/>
      <c r="E530" s="522"/>
      <c r="F530" s="522"/>
      <c r="G530" s="522"/>
      <c r="H530" s="522"/>
      <c r="I530" s="522"/>
      <c r="J530" s="522"/>
      <c r="L530" s="435"/>
      <c r="M530" s="435"/>
      <c r="N530" s="429"/>
      <c r="O530" s="381"/>
      <c r="R530" s="432" t="str">
        <f>R531</f>
        <v>DELETE</v>
      </c>
    </row>
    <row r="531" spans="2:21" ht="36.75" customHeight="1">
      <c r="B531" s="415"/>
      <c r="C531" s="456"/>
      <c r="D531" s="522"/>
      <c r="E531" s="522"/>
      <c r="F531" s="522"/>
      <c r="G531" s="522"/>
      <c r="H531" s="522"/>
      <c r="I531" s="522"/>
      <c r="J531" s="522"/>
      <c r="L531" s="435"/>
      <c r="M531" s="435"/>
      <c r="N531" s="429"/>
      <c r="O531" s="381">
        <f>SUM(O524:O530)</f>
        <v>0</v>
      </c>
      <c r="R531" s="432" t="str">
        <f>IF(O531=0,"DELETE"," ")</f>
        <v>DELETE</v>
      </c>
      <c r="U531" s="416" t="b">
        <f>SUM(TrialBalance!L108:L112)+SUM(TrialBalanceA!I108:I112)+SUM(TrialBalanceB!I108:I112)+SUM(TrialBalanceC!I108:I112)='FS2'!O531</f>
        <v>1</v>
      </c>
    </row>
    <row r="532" spans="2:21" ht="9" customHeight="1" thickBot="1">
      <c r="B532" s="415"/>
      <c r="C532" s="456"/>
      <c r="D532" s="522"/>
      <c r="E532" s="522"/>
      <c r="F532" s="522"/>
      <c r="G532" s="522"/>
      <c r="H532" s="522"/>
      <c r="I532" s="522"/>
      <c r="J532" s="522"/>
      <c r="L532" s="435"/>
      <c r="M532" s="435"/>
      <c r="N532" s="429"/>
      <c r="O532" s="385"/>
      <c r="R532" s="432" t="str">
        <f>R531</f>
        <v>DELETE</v>
      </c>
    </row>
    <row r="533" spans="2:21" ht="9" customHeight="1" thickTop="1">
      <c r="B533" s="415"/>
      <c r="C533" s="456"/>
      <c r="D533" s="522"/>
      <c r="E533" s="522"/>
      <c r="F533" s="522"/>
      <c r="G533" s="522"/>
      <c r="H533" s="522"/>
      <c r="I533" s="522"/>
      <c r="J533" s="522"/>
      <c r="L533" s="435"/>
      <c r="M533" s="435"/>
      <c r="N533" s="429"/>
      <c r="O533" s="399"/>
      <c r="R533" s="432" t="str">
        <f>R532</f>
        <v>DELETE</v>
      </c>
    </row>
    <row r="534" spans="2:21" ht="36" customHeight="1">
      <c r="B534" s="415"/>
      <c r="C534" s="456"/>
      <c r="D534" s="522"/>
      <c r="E534" s="522"/>
      <c r="F534" s="522"/>
      <c r="G534" s="522"/>
      <c r="H534" s="522"/>
      <c r="I534" s="522"/>
      <c r="J534" s="522"/>
      <c r="L534" s="435"/>
      <c r="M534" s="435"/>
      <c r="N534" s="429"/>
      <c r="O534" s="381"/>
      <c r="R534" s="432" t="str">
        <f>R531</f>
        <v>DELETE</v>
      </c>
    </row>
    <row r="535" spans="2:21" ht="36" customHeight="1">
      <c r="B535" s="415"/>
      <c r="C535" s="456"/>
      <c r="D535" s="522" t="str">
        <f>IF(SUM(TrialBalance!L108:L112)+SUM(TrialBalance!N108:N112)+SUM(TrialBalanceA!I108:I112)+SUM(TrialBalanceA!K108:K112)+SUM(TrialBalanceB!I108:I112)+SUM(TrialBalanceB!K108:K112)+SUM(TrialBalanceC!I108:I112)+SUM(TrialBalanceC!K108:K112)&gt;0," ","No remuneration was paid to partners during the period under review.")</f>
        <v>No remuneration was paid to partners during the period under review.</v>
      </c>
      <c r="E535" s="522"/>
      <c r="F535" s="522"/>
      <c r="G535" s="522"/>
      <c r="H535" s="522"/>
      <c r="I535" s="522"/>
      <c r="J535" s="522"/>
      <c r="M535" s="381"/>
      <c r="N535" s="381"/>
      <c r="O535" s="381"/>
      <c r="R535" s="432" t="str">
        <f>IF(D535=" ","DELETE"," ")</f>
        <v xml:space="preserve"> </v>
      </c>
    </row>
    <row r="536" spans="2:21" ht="36" customHeight="1">
      <c r="B536" s="415"/>
      <c r="C536" s="456"/>
      <c r="D536" s="522"/>
      <c r="E536" s="522"/>
      <c r="F536" s="522"/>
      <c r="G536" s="522"/>
      <c r="H536" s="522"/>
      <c r="I536" s="522"/>
      <c r="J536" s="522"/>
      <c r="M536" s="381"/>
      <c r="N536" s="381"/>
      <c r="O536" s="381"/>
    </row>
    <row r="537" spans="2:21" ht="36" customHeight="1">
      <c r="B537" s="441"/>
      <c r="D537" s="530"/>
      <c r="E537" s="522"/>
      <c r="F537" s="522"/>
      <c r="G537" s="522"/>
      <c r="H537" s="522"/>
      <c r="I537" s="522"/>
      <c r="J537" s="522"/>
      <c r="M537" s="453"/>
      <c r="N537" s="453"/>
      <c r="O537" s="453"/>
      <c r="P537" s="453"/>
    </row>
    <row r="538" spans="2:21" ht="36" customHeight="1">
      <c r="B538" s="441"/>
      <c r="D538" s="530"/>
      <c r="E538" s="522"/>
      <c r="F538" s="522"/>
      <c r="G538" s="522"/>
      <c r="H538" s="522"/>
      <c r="I538" s="522"/>
      <c r="J538" s="522"/>
      <c r="M538" s="453"/>
      <c r="N538" s="453"/>
      <c r="O538" s="453"/>
      <c r="P538" s="453"/>
    </row>
    <row r="539" spans="2:21" ht="36" customHeight="1">
      <c r="B539" s="441"/>
      <c r="D539" s="530"/>
      <c r="E539" s="522"/>
      <c r="F539" s="522"/>
      <c r="G539" s="522"/>
      <c r="H539" s="522"/>
      <c r="I539" s="522"/>
      <c r="J539" s="522"/>
      <c r="M539" s="431"/>
      <c r="O539" s="431"/>
    </row>
    <row r="540" spans="2:21" ht="36" customHeight="1">
      <c r="B540" s="415"/>
      <c r="C540" s="456"/>
      <c r="D540" s="522"/>
      <c r="E540" s="522"/>
      <c r="F540" s="522"/>
      <c r="G540" s="522"/>
      <c r="H540" s="522"/>
      <c r="I540" s="522"/>
      <c r="J540" s="522"/>
      <c r="M540" s="381"/>
      <c r="N540" s="381"/>
      <c r="O540" s="381" t="s">
        <v>102</v>
      </c>
      <c r="Q540" s="378">
        <f>MAX($Q$104:Q539)+1</f>
        <v>9</v>
      </c>
      <c r="R540" s="432" t="str">
        <f>R$566</f>
        <v>DELETE</v>
      </c>
    </row>
    <row r="541" spans="2:21" ht="36" customHeight="1">
      <c r="B541" s="441"/>
      <c r="C541" s="458"/>
      <c r="D541" s="530" t="str">
        <f>Criteria!E9</f>
        <v>ABC PARTNERSHIP</v>
      </c>
      <c r="E541" s="522"/>
      <c r="F541" s="522"/>
      <c r="G541" s="522"/>
      <c r="H541" s="522"/>
      <c r="I541" s="522"/>
      <c r="J541" s="522"/>
      <c r="M541" s="449"/>
      <c r="N541" s="449"/>
      <c r="O541" s="431"/>
      <c r="R541" s="432" t="str">
        <f>R$566</f>
        <v>DELETE</v>
      </c>
    </row>
    <row r="542" spans="2:21" ht="36" customHeight="1">
      <c r="B542" s="441"/>
      <c r="C542" s="458"/>
      <c r="D542" s="530" t="str">
        <f>Criteria!E10</f>
        <v>T/A SEAFRONT HOTEL, SEAFRONT RESTAURANT AND SURF SHOP</v>
      </c>
      <c r="E542" s="522"/>
      <c r="F542" s="522"/>
      <c r="G542" s="522"/>
      <c r="H542" s="522"/>
      <c r="I542" s="522"/>
      <c r="J542" s="522"/>
      <c r="M542" s="449"/>
      <c r="N542" s="449"/>
      <c r="O542" s="449"/>
      <c r="R542" s="432" t="str">
        <f>IF(R$566="DELETE","DELETE",IF(D542=0,"DELETE"," "))</f>
        <v>DELETE</v>
      </c>
    </row>
    <row r="543" spans="2:21" ht="36" customHeight="1">
      <c r="B543" s="441"/>
      <c r="C543" s="458"/>
      <c r="D543" s="522"/>
      <c r="E543" s="522"/>
      <c r="F543" s="522"/>
      <c r="G543" s="522"/>
      <c r="H543" s="522"/>
      <c r="I543" s="522"/>
      <c r="J543" s="522"/>
      <c r="M543" s="449"/>
      <c r="N543" s="449"/>
      <c r="O543" s="449"/>
      <c r="R543" s="432" t="str">
        <f t="shared" ref="R543:R551" si="17">R$566</f>
        <v>DELETE</v>
      </c>
    </row>
    <row r="544" spans="2:21" ht="36" customHeight="1">
      <c r="B544" s="441"/>
      <c r="C544" s="458"/>
      <c r="D544" s="530" t="s">
        <v>349</v>
      </c>
      <c r="E544" s="522"/>
      <c r="F544" s="522"/>
      <c r="G544" s="522"/>
      <c r="H544" s="522"/>
      <c r="I544" s="522"/>
      <c r="J544" s="522"/>
      <c r="M544" s="449"/>
      <c r="N544" s="449"/>
      <c r="O544" s="449"/>
      <c r="R544" s="432" t="str">
        <f t="shared" si="17"/>
        <v>DELETE</v>
      </c>
    </row>
    <row r="545" spans="2:18" ht="36" customHeight="1">
      <c r="B545" s="441"/>
      <c r="C545" s="458"/>
      <c r="D545" s="530" t="str">
        <f>Criteria!E18</f>
        <v>28 FEBRUARY 2026</v>
      </c>
      <c r="E545" s="522"/>
      <c r="F545" s="522"/>
      <c r="G545" s="522"/>
      <c r="H545" s="522"/>
      <c r="I545" s="522"/>
      <c r="J545" s="522" t="s">
        <v>239</v>
      </c>
      <c r="M545" s="449"/>
      <c r="N545" s="449"/>
      <c r="O545" s="449"/>
      <c r="R545" s="432" t="str">
        <f t="shared" si="17"/>
        <v>DELETE</v>
      </c>
    </row>
    <row r="546" spans="2:18" ht="36" customHeight="1">
      <c r="B546" s="441"/>
      <c r="C546" s="458"/>
      <c r="D546" s="530"/>
      <c r="E546" s="522"/>
      <c r="F546" s="522"/>
      <c r="G546" s="522"/>
      <c r="H546" s="522"/>
      <c r="I546" s="522"/>
      <c r="J546" s="522"/>
      <c r="M546" s="449"/>
      <c r="N546" s="449"/>
      <c r="O546" s="449"/>
      <c r="R546" s="432" t="str">
        <f t="shared" si="17"/>
        <v>DELETE</v>
      </c>
    </row>
    <row r="547" spans="2:18" ht="36" customHeight="1">
      <c r="B547" s="520"/>
      <c r="C547" s="459"/>
      <c r="D547" s="531"/>
      <c r="E547" s="531"/>
      <c r="F547" s="531"/>
      <c r="G547" s="531"/>
      <c r="H547" s="531"/>
      <c r="I547" s="531"/>
      <c r="J547" s="531"/>
      <c r="K547" s="442"/>
      <c r="L547" s="442"/>
      <c r="M547" s="382"/>
      <c r="N547" s="382"/>
      <c r="O547" s="382"/>
      <c r="P547" s="444"/>
      <c r="Q547" s="442"/>
      <c r="R547" s="432" t="str">
        <f t="shared" si="17"/>
        <v>DELETE</v>
      </c>
    </row>
    <row r="548" spans="2:18" ht="36" customHeight="1">
      <c r="B548" s="415"/>
      <c r="C548" s="456"/>
      <c r="D548" s="522"/>
      <c r="E548" s="522"/>
      <c r="F548" s="522"/>
      <c r="G548" s="522"/>
      <c r="H548" s="522"/>
      <c r="I548" s="522"/>
      <c r="J548" s="522"/>
      <c r="L548" s="435"/>
      <c r="M548" s="435"/>
      <c r="N548" s="429"/>
      <c r="O548" s="379">
        <f>Criteria!E20</f>
        <v>2026</v>
      </c>
      <c r="R548" s="432" t="str">
        <f t="shared" si="17"/>
        <v>DELETE</v>
      </c>
    </row>
    <row r="549" spans="2:18" ht="36" customHeight="1">
      <c r="B549" s="415"/>
      <c r="C549" s="456"/>
      <c r="D549" s="522"/>
      <c r="E549" s="522"/>
      <c r="F549" s="522"/>
      <c r="G549" s="522"/>
      <c r="H549" s="522"/>
      <c r="I549" s="522"/>
      <c r="J549" s="522"/>
      <c r="L549" s="435"/>
      <c r="M549" s="435"/>
      <c r="N549" s="429"/>
      <c r="O549" s="381"/>
      <c r="R549" s="432" t="str">
        <f t="shared" si="17"/>
        <v>DELETE</v>
      </c>
    </row>
    <row r="550" spans="2:18" ht="36" customHeight="1">
      <c r="B550" s="415"/>
      <c r="C550" s="424">
        <f>MAX(C520:C549)+0.1</f>
        <v>3.2</v>
      </c>
      <c r="D550" s="530" t="s">
        <v>433</v>
      </c>
      <c r="E550" s="522"/>
      <c r="F550" s="522"/>
      <c r="G550" s="522"/>
      <c r="H550" s="522"/>
      <c r="I550" s="522"/>
      <c r="J550" s="522"/>
      <c r="L550" s="435"/>
      <c r="M550" s="435"/>
      <c r="N550" s="429"/>
      <c r="O550" s="381"/>
      <c r="R550" s="432" t="str">
        <f t="shared" si="17"/>
        <v>DELETE</v>
      </c>
    </row>
    <row r="551" spans="2:18" ht="36" customHeight="1">
      <c r="B551" s="415"/>
      <c r="C551" s="424"/>
      <c r="D551" s="530"/>
      <c r="E551" s="522"/>
      <c r="F551" s="522"/>
      <c r="G551" s="522"/>
      <c r="H551" s="522"/>
      <c r="I551" s="522"/>
      <c r="J551" s="522"/>
      <c r="L551" s="435"/>
      <c r="M551" s="435"/>
      <c r="N551" s="429"/>
      <c r="O551" s="381"/>
      <c r="R551" s="432" t="str">
        <f t="shared" si="17"/>
        <v>DELETE</v>
      </c>
    </row>
    <row r="552" spans="2:18" ht="36" customHeight="1">
      <c r="B552" s="415"/>
      <c r="C552" s="424"/>
      <c r="D552" s="522">
        <f>TrialBalance!C59</f>
        <v>0</v>
      </c>
      <c r="E552" s="522"/>
      <c r="F552" s="522"/>
      <c r="G552" s="522"/>
      <c r="H552" s="522"/>
      <c r="I552" s="522"/>
      <c r="J552" s="522"/>
      <c r="L552" s="435"/>
      <c r="M552" s="435"/>
      <c r="N552" s="429"/>
      <c r="O552" s="381">
        <f>TrialBalance!L59</f>
        <v>0</v>
      </c>
      <c r="R552" s="432" t="str">
        <f t="shared" ref="R552:R563" si="18">IF(O552=0,"DELETE"," ")</f>
        <v>DELETE</v>
      </c>
    </row>
    <row r="553" spans="2:18" ht="36" customHeight="1">
      <c r="B553" s="415"/>
      <c r="C553" s="424"/>
      <c r="D553" s="522">
        <f>TrialBalance!C60</f>
        <v>0</v>
      </c>
      <c r="E553" s="522"/>
      <c r="F553" s="522"/>
      <c r="G553" s="522"/>
      <c r="H553" s="522"/>
      <c r="I553" s="522"/>
      <c r="J553" s="522"/>
      <c r="L553" s="435"/>
      <c r="M553" s="435"/>
      <c r="N553" s="429"/>
      <c r="O553" s="381">
        <f>TrialBalance!L60</f>
        <v>0</v>
      </c>
      <c r="R553" s="432" t="str">
        <f t="shared" si="18"/>
        <v>DELETE</v>
      </c>
    </row>
    <row r="554" spans="2:18" ht="36" customHeight="1">
      <c r="B554" s="415"/>
      <c r="C554" s="424"/>
      <c r="D554" s="522">
        <f>TrialBalance!C61</f>
        <v>0</v>
      </c>
      <c r="E554" s="522"/>
      <c r="F554" s="522"/>
      <c r="G554" s="522"/>
      <c r="H554" s="522"/>
      <c r="I554" s="522"/>
      <c r="J554" s="522"/>
      <c r="L554" s="435"/>
      <c r="M554" s="435"/>
      <c r="N554" s="429"/>
      <c r="O554" s="381">
        <f>TrialBalance!L61</f>
        <v>0</v>
      </c>
      <c r="R554" s="432" t="str">
        <f t="shared" si="18"/>
        <v>DELETE</v>
      </c>
    </row>
    <row r="555" spans="2:18" ht="36" customHeight="1">
      <c r="B555" s="415"/>
      <c r="C555" s="424"/>
      <c r="D555" s="522">
        <f>TrialBalanceA!C59</f>
        <v>0</v>
      </c>
      <c r="E555" s="522"/>
      <c r="F555" s="522"/>
      <c r="G555" s="522"/>
      <c r="H555" s="522"/>
      <c r="I555" s="522"/>
      <c r="J555" s="522"/>
      <c r="L555" s="435"/>
      <c r="M555" s="435"/>
      <c r="N555" s="429"/>
      <c r="O555" s="381">
        <f>TrialBalanceA!I59</f>
        <v>0</v>
      </c>
      <c r="R555" s="432" t="str">
        <f t="shared" si="18"/>
        <v>DELETE</v>
      </c>
    </row>
    <row r="556" spans="2:18" ht="36" customHeight="1">
      <c r="B556" s="415"/>
      <c r="C556" s="424"/>
      <c r="D556" s="522">
        <f>TrialBalanceA!C60</f>
        <v>0</v>
      </c>
      <c r="E556" s="522"/>
      <c r="F556" s="522"/>
      <c r="G556" s="522"/>
      <c r="H556" s="522"/>
      <c r="I556" s="522"/>
      <c r="J556" s="522"/>
      <c r="L556" s="435"/>
      <c r="M556" s="435"/>
      <c r="N556" s="429"/>
      <c r="O556" s="381">
        <f>TrialBalanceA!I60</f>
        <v>0</v>
      </c>
      <c r="R556" s="432" t="str">
        <f t="shared" si="18"/>
        <v>DELETE</v>
      </c>
    </row>
    <row r="557" spans="2:18" ht="36" customHeight="1">
      <c r="B557" s="415"/>
      <c r="C557" s="424"/>
      <c r="D557" s="522">
        <f>TrialBalanceA!C61</f>
        <v>0</v>
      </c>
      <c r="E557" s="522"/>
      <c r="F557" s="522"/>
      <c r="G557" s="522"/>
      <c r="H557" s="522"/>
      <c r="I557" s="522"/>
      <c r="J557" s="522"/>
      <c r="L557" s="435"/>
      <c r="M557" s="435"/>
      <c r="N557" s="429"/>
      <c r="O557" s="381">
        <f>TrialBalanceA!I61</f>
        <v>0</v>
      </c>
      <c r="R557" s="432" t="str">
        <f t="shared" si="18"/>
        <v>DELETE</v>
      </c>
    </row>
    <row r="558" spans="2:18" ht="36" customHeight="1">
      <c r="B558" s="415"/>
      <c r="C558" s="424"/>
      <c r="D558" s="522">
        <f>TrialBalanceB!C59</f>
        <v>0</v>
      </c>
      <c r="E558" s="522"/>
      <c r="F558" s="522"/>
      <c r="G558" s="522"/>
      <c r="H558" s="522"/>
      <c r="I558" s="522"/>
      <c r="J558" s="522"/>
      <c r="L558" s="435"/>
      <c r="M558" s="435"/>
      <c r="N558" s="429"/>
      <c r="O558" s="381">
        <f>TrialBalanceB!I59</f>
        <v>0</v>
      </c>
      <c r="R558" s="432" t="str">
        <f t="shared" si="18"/>
        <v>DELETE</v>
      </c>
    </row>
    <row r="559" spans="2:18" ht="36" customHeight="1">
      <c r="B559" s="415"/>
      <c r="C559" s="424"/>
      <c r="D559" s="522">
        <f>TrialBalanceB!C60</f>
        <v>0</v>
      </c>
      <c r="E559" s="522"/>
      <c r="F559" s="522"/>
      <c r="G559" s="522"/>
      <c r="H559" s="522"/>
      <c r="I559" s="522"/>
      <c r="J559" s="522"/>
      <c r="L559" s="435"/>
      <c r="M559" s="435"/>
      <c r="N559" s="429"/>
      <c r="O559" s="381">
        <f>TrialBalanceB!I60</f>
        <v>0</v>
      </c>
      <c r="R559" s="432" t="str">
        <f t="shared" si="18"/>
        <v>DELETE</v>
      </c>
    </row>
    <row r="560" spans="2:18" ht="36" customHeight="1">
      <c r="B560" s="415"/>
      <c r="C560" s="424"/>
      <c r="D560" s="522">
        <f>TrialBalanceB!C61</f>
        <v>0</v>
      </c>
      <c r="E560" s="522"/>
      <c r="F560" s="522"/>
      <c r="G560" s="522"/>
      <c r="H560" s="522"/>
      <c r="I560" s="522"/>
      <c r="J560" s="522"/>
      <c r="L560" s="435"/>
      <c r="M560" s="435"/>
      <c r="N560" s="429"/>
      <c r="O560" s="381">
        <f>TrialBalanceB!I61</f>
        <v>0</v>
      </c>
      <c r="R560" s="432" t="str">
        <f t="shared" si="18"/>
        <v>DELETE</v>
      </c>
    </row>
    <row r="561" spans="2:21" ht="36" customHeight="1">
      <c r="B561" s="415"/>
      <c r="C561" s="424"/>
      <c r="D561" s="522">
        <f>TrialBalanceC!C59</f>
        <v>0</v>
      </c>
      <c r="E561" s="522"/>
      <c r="F561" s="522"/>
      <c r="G561" s="522"/>
      <c r="H561" s="522"/>
      <c r="I561" s="522"/>
      <c r="J561" s="522"/>
      <c r="L561" s="435"/>
      <c r="M561" s="435"/>
      <c r="N561" s="429"/>
      <c r="O561" s="381">
        <f>TrialBalanceC!I59</f>
        <v>0</v>
      </c>
      <c r="R561" s="432" t="str">
        <f t="shared" si="18"/>
        <v>DELETE</v>
      </c>
    </row>
    <row r="562" spans="2:21" ht="36" customHeight="1">
      <c r="B562" s="415"/>
      <c r="C562" s="424"/>
      <c r="D562" s="522">
        <f>TrialBalanceC!C60</f>
        <v>0</v>
      </c>
      <c r="E562" s="522"/>
      <c r="F562" s="522"/>
      <c r="G562" s="522"/>
      <c r="H562" s="522"/>
      <c r="I562" s="522"/>
      <c r="J562" s="522"/>
      <c r="L562" s="435"/>
      <c r="M562" s="435"/>
      <c r="N562" s="429"/>
      <c r="O562" s="381">
        <f>TrialBalanceC!I60</f>
        <v>0</v>
      </c>
      <c r="R562" s="432" t="str">
        <f t="shared" si="18"/>
        <v>DELETE</v>
      </c>
    </row>
    <row r="563" spans="2:21" ht="36" customHeight="1">
      <c r="B563" s="415"/>
      <c r="C563" s="424"/>
      <c r="D563" s="522">
        <f>TrialBalanceC!C61</f>
        <v>0</v>
      </c>
      <c r="E563" s="522"/>
      <c r="F563" s="522"/>
      <c r="G563" s="522"/>
      <c r="H563" s="522"/>
      <c r="I563" s="522"/>
      <c r="J563" s="522"/>
      <c r="L563" s="435"/>
      <c r="M563" s="435"/>
      <c r="N563" s="429"/>
      <c r="O563" s="381">
        <f>TrialBalanceC!I61</f>
        <v>0</v>
      </c>
      <c r="R563" s="432" t="str">
        <f t="shared" si="18"/>
        <v>DELETE</v>
      </c>
    </row>
    <row r="564" spans="2:21" ht="9" customHeight="1">
      <c r="B564" s="415"/>
      <c r="C564" s="424"/>
      <c r="D564" s="522"/>
      <c r="E564" s="522"/>
      <c r="F564" s="522"/>
      <c r="G564" s="522"/>
      <c r="H564" s="522"/>
      <c r="I564" s="522"/>
      <c r="J564" s="522"/>
      <c r="L564" s="435"/>
      <c r="M564" s="435"/>
      <c r="N564" s="429"/>
      <c r="O564" s="384"/>
      <c r="R564" s="432" t="str">
        <f>R$566</f>
        <v>DELETE</v>
      </c>
    </row>
    <row r="565" spans="2:21" ht="9" customHeight="1">
      <c r="B565" s="415"/>
      <c r="C565" s="424"/>
      <c r="D565" s="522"/>
      <c r="E565" s="522"/>
      <c r="F565" s="522"/>
      <c r="G565" s="522"/>
      <c r="H565" s="522"/>
      <c r="I565" s="522"/>
      <c r="J565" s="522"/>
      <c r="L565" s="435"/>
      <c r="M565" s="435"/>
      <c r="N565" s="429"/>
      <c r="O565" s="381"/>
      <c r="R565" s="432" t="str">
        <f>R$566</f>
        <v>DELETE</v>
      </c>
    </row>
    <row r="566" spans="2:21" ht="36.75" customHeight="1">
      <c r="B566" s="415"/>
      <c r="C566" s="424"/>
      <c r="D566" s="522"/>
      <c r="E566" s="522"/>
      <c r="F566" s="522"/>
      <c r="G566" s="522"/>
      <c r="H566" s="522"/>
      <c r="I566" s="522"/>
      <c r="J566" s="522"/>
      <c r="L566" s="435"/>
      <c r="M566" s="435"/>
      <c r="N566" s="429"/>
      <c r="O566" s="381">
        <f>SUM(O552:O565)</f>
        <v>0</v>
      </c>
      <c r="R566" s="432" t="str">
        <f>IF(O566=0,"DELETE"," ")</f>
        <v>DELETE</v>
      </c>
      <c r="U566" s="416" t="b">
        <f>O566=SUM(TrialBalance!L59:L61)+SUM(TrialBalanceA!I59:I61)+SUM(TrialBalanceB!I59:I61)+SUM(TrialBalanceC!I59:I61)</f>
        <v>1</v>
      </c>
    </row>
    <row r="567" spans="2:21" ht="9" customHeight="1" thickBot="1">
      <c r="B567" s="415"/>
      <c r="C567" s="424"/>
      <c r="D567" s="522"/>
      <c r="E567" s="522"/>
      <c r="F567" s="522"/>
      <c r="G567" s="522"/>
      <c r="H567" s="522"/>
      <c r="I567" s="522"/>
      <c r="J567" s="522"/>
      <c r="L567" s="435"/>
      <c r="M567" s="435"/>
      <c r="N567" s="429"/>
      <c r="O567" s="385"/>
      <c r="R567" s="432" t="str">
        <f t="shared" ref="R567:R572" si="19">R$566</f>
        <v>DELETE</v>
      </c>
    </row>
    <row r="568" spans="2:21" ht="9" customHeight="1" thickTop="1">
      <c r="B568" s="415"/>
      <c r="C568" s="424"/>
      <c r="D568" s="522"/>
      <c r="E568" s="522"/>
      <c r="F568" s="522"/>
      <c r="G568" s="522"/>
      <c r="H568" s="522"/>
      <c r="I568" s="522"/>
      <c r="J568" s="522"/>
      <c r="L568" s="435"/>
      <c r="M568" s="435"/>
      <c r="N568" s="429"/>
      <c r="O568" s="399"/>
      <c r="R568" s="432" t="str">
        <f t="shared" si="19"/>
        <v>DELETE</v>
      </c>
    </row>
    <row r="569" spans="2:21" ht="36" customHeight="1">
      <c r="B569" s="415"/>
      <c r="C569" s="424"/>
      <c r="D569" s="522"/>
      <c r="E569" s="522"/>
      <c r="F569" s="522"/>
      <c r="G569" s="522"/>
      <c r="H569" s="522"/>
      <c r="I569" s="522"/>
      <c r="J569" s="522"/>
      <c r="L569" s="435"/>
      <c r="M569" s="435"/>
      <c r="N569" s="429"/>
      <c r="O569" s="381"/>
      <c r="R569" s="432" t="str">
        <f t="shared" si="19"/>
        <v>DELETE</v>
      </c>
    </row>
    <row r="570" spans="2:21" ht="36" customHeight="1">
      <c r="B570" s="415"/>
      <c r="C570" s="424"/>
      <c r="D570" s="522"/>
      <c r="E570" s="522"/>
      <c r="F570" s="522"/>
      <c r="G570" s="522"/>
      <c r="H570" s="522"/>
      <c r="I570" s="522"/>
      <c r="J570" s="522"/>
      <c r="M570" s="381"/>
      <c r="N570" s="381"/>
      <c r="O570" s="381"/>
      <c r="R570" s="432" t="str">
        <f t="shared" si="19"/>
        <v>DELETE</v>
      </c>
    </row>
    <row r="571" spans="2:21" ht="36" customHeight="1">
      <c r="B571" s="415"/>
      <c r="C571" s="424"/>
      <c r="D571" s="522"/>
      <c r="E571" s="522"/>
      <c r="F571" s="522"/>
      <c r="G571" s="522"/>
      <c r="H571" s="522"/>
      <c r="I571" s="522"/>
      <c r="J571" s="522"/>
      <c r="M571" s="399"/>
      <c r="N571" s="399"/>
      <c r="O571" s="399"/>
      <c r="P571" s="453"/>
      <c r="R571" s="432" t="str">
        <f t="shared" si="19"/>
        <v>DELETE</v>
      </c>
    </row>
    <row r="572" spans="2:21" ht="36" customHeight="1">
      <c r="B572" s="415"/>
      <c r="C572" s="424"/>
      <c r="D572" s="522"/>
      <c r="E572" s="522"/>
      <c r="F572" s="522"/>
      <c r="G572" s="522"/>
      <c r="H572" s="522"/>
      <c r="I572" s="522"/>
      <c r="J572" s="522"/>
      <c r="M572" s="381"/>
      <c r="N572" s="381"/>
      <c r="O572" s="381"/>
      <c r="R572" s="432" t="str">
        <f t="shared" si="19"/>
        <v>DELETE</v>
      </c>
    </row>
    <row r="573" spans="2:21" ht="36" customHeight="1">
      <c r="B573" s="415"/>
      <c r="C573" s="424"/>
      <c r="D573" s="522"/>
      <c r="E573" s="522"/>
      <c r="F573" s="522"/>
      <c r="G573" s="522"/>
      <c r="H573" s="522"/>
      <c r="I573" s="522"/>
      <c r="J573" s="522"/>
      <c r="M573" s="381"/>
      <c r="N573" s="381"/>
      <c r="O573" s="381" t="s">
        <v>102</v>
      </c>
      <c r="Q573" s="378">
        <f>MAX($Q$104:Q572)+1</f>
        <v>10</v>
      </c>
      <c r="R573" s="432" t="str">
        <f>R$591</f>
        <v>DELETE</v>
      </c>
    </row>
    <row r="574" spans="2:21" ht="36" customHeight="1">
      <c r="B574" s="441"/>
      <c r="C574" s="458"/>
      <c r="D574" s="530" t="str">
        <f>Criteria!E9</f>
        <v>ABC PARTNERSHIP</v>
      </c>
      <c r="E574" s="522"/>
      <c r="F574" s="522"/>
      <c r="G574" s="522"/>
      <c r="H574" s="522"/>
      <c r="I574" s="522"/>
      <c r="J574" s="522"/>
      <c r="M574" s="449"/>
      <c r="N574" s="449"/>
      <c r="O574" s="431"/>
      <c r="R574" s="432" t="str">
        <f>R$591</f>
        <v>DELETE</v>
      </c>
    </row>
    <row r="575" spans="2:21" ht="36" customHeight="1">
      <c r="B575" s="441"/>
      <c r="C575" s="458"/>
      <c r="D575" s="530" t="str">
        <f>Criteria!E10</f>
        <v>T/A SEAFRONT HOTEL, SEAFRONT RESTAURANT AND SURF SHOP</v>
      </c>
      <c r="E575" s="522"/>
      <c r="F575" s="522"/>
      <c r="G575" s="522"/>
      <c r="H575" s="522"/>
      <c r="I575" s="522"/>
      <c r="J575" s="522"/>
      <c r="M575" s="449"/>
      <c r="N575" s="449"/>
      <c r="O575" s="449"/>
      <c r="R575" s="432" t="str">
        <f>IF(R$591="DELETE","DELETE",IF(D575=0,"DELETE"," "))</f>
        <v>DELETE</v>
      </c>
    </row>
    <row r="576" spans="2:21" ht="36" customHeight="1">
      <c r="B576" s="441"/>
      <c r="C576" s="458"/>
      <c r="D576" s="522"/>
      <c r="E576" s="522"/>
      <c r="F576" s="522"/>
      <c r="G576" s="522"/>
      <c r="H576" s="522"/>
      <c r="I576" s="522"/>
      <c r="J576" s="522"/>
      <c r="M576" s="449"/>
      <c r="N576" s="449"/>
      <c r="O576" s="449"/>
      <c r="R576" s="432" t="str">
        <f t="shared" ref="R576:R584" si="20">R$591</f>
        <v>DELETE</v>
      </c>
    </row>
    <row r="577" spans="2:21" ht="36" customHeight="1">
      <c r="B577" s="441"/>
      <c r="C577" s="458"/>
      <c r="D577" s="530" t="s">
        <v>349</v>
      </c>
      <c r="E577" s="522"/>
      <c r="F577" s="522"/>
      <c r="G577" s="522"/>
      <c r="H577" s="522"/>
      <c r="I577" s="522"/>
      <c r="J577" s="522"/>
      <c r="M577" s="449"/>
      <c r="N577" s="449"/>
      <c r="O577" s="449"/>
      <c r="R577" s="432" t="str">
        <f t="shared" si="20"/>
        <v>DELETE</v>
      </c>
    </row>
    <row r="578" spans="2:21" ht="36" customHeight="1">
      <c r="B578" s="441"/>
      <c r="C578" s="458"/>
      <c r="D578" s="530" t="str">
        <f>Criteria!E18</f>
        <v>28 FEBRUARY 2026</v>
      </c>
      <c r="E578" s="522"/>
      <c r="F578" s="522"/>
      <c r="G578" s="522"/>
      <c r="H578" s="522"/>
      <c r="I578" s="522"/>
      <c r="J578" s="522" t="s">
        <v>239</v>
      </c>
      <c r="M578" s="449"/>
      <c r="N578" s="449"/>
      <c r="O578" s="449"/>
      <c r="R578" s="432" t="str">
        <f t="shared" si="20"/>
        <v>DELETE</v>
      </c>
    </row>
    <row r="579" spans="2:21" ht="36" customHeight="1">
      <c r="B579" s="441"/>
      <c r="C579" s="458"/>
      <c r="D579" s="530"/>
      <c r="E579" s="522"/>
      <c r="F579" s="522"/>
      <c r="G579" s="522"/>
      <c r="H579" s="522"/>
      <c r="I579" s="522"/>
      <c r="J579" s="522"/>
      <c r="M579" s="449"/>
      <c r="N579" s="449"/>
      <c r="O579" s="449"/>
      <c r="R579" s="432" t="str">
        <f t="shared" si="20"/>
        <v>DELETE</v>
      </c>
    </row>
    <row r="580" spans="2:21" ht="36" customHeight="1">
      <c r="B580" s="520"/>
      <c r="C580" s="425"/>
      <c r="D580" s="531"/>
      <c r="E580" s="531"/>
      <c r="F580" s="531"/>
      <c r="G580" s="531"/>
      <c r="H580" s="531"/>
      <c r="I580" s="531"/>
      <c r="J580" s="531"/>
      <c r="K580" s="442"/>
      <c r="L580" s="442"/>
      <c r="M580" s="382"/>
      <c r="N580" s="382"/>
      <c r="O580" s="382"/>
      <c r="P580" s="444"/>
      <c r="Q580" s="442"/>
      <c r="R580" s="432" t="str">
        <f t="shared" si="20"/>
        <v>DELETE</v>
      </c>
    </row>
    <row r="581" spans="2:21" ht="36" customHeight="1">
      <c r="B581" s="415"/>
      <c r="C581" s="424"/>
      <c r="D581" s="522"/>
      <c r="E581" s="522"/>
      <c r="F581" s="522"/>
      <c r="G581" s="522"/>
      <c r="H581" s="522"/>
      <c r="I581" s="522"/>
      <c r="J581" s="522"/>
      <c r="L581" s="435"/>
      <c r="M581" s="435"/>
      <c r="N581" s="429"/>
      <c r="O581" s="379">
        <f>Criteria!E20</f>
        <v>2026</v>
      </c>
      <c r="R581" s="432" t="str">
        <f t="shared" si="20"/>
        <v>DELETE</v>
      </c>
    </row>
    <row r="582" spans="2:21" ht="36" customHeight="1">
      <c r="B582" s="415"/>
      <c r="C582" s="424"/>
      <c r="D582" s="522"/>
      <c r="E582" s="522"/>
      <c r="F582" s="522"/>
      <c r="G582" s="522"/>
      <c r="H582" s="522"/>
      <c r="I582" s="522"/>
      <c r="J582" s="522"/>
      <c r="L582" s="435"/>
      <c r="M582" s="435"/>
      <c r="N582" s="429"/>
      <c r="O582" s="381"/>
      <c r="R582" s="432" t="str">
        <f t="shared" si="20"/>
        <v>DELETE</v>
      </c>
    </row>
    <row r="583" spans="2:21" ht="36" customHeight="1">
      <c r="B583" s="415"/>
      <c r="C583" s="424">
        <f>MAX(C520:C582)+0.1</f>
        <v>3.3000000000000003</v>
      </c>
      <c r="D583" s="530" t="s">
        <v>258</v>
      </c>
      <c r="E583" s="522"/>
      <c r="F583" s="522"/>
      <c r="G583" s="522"/>
      <c r="H583" s="522"/>
      <c r="I583" s="522"/>
      <c r="J583" s="522"/>
      <c r="L583" s="435"/>
      <c r="M583" s="435"/>
      <c r="N583" s="429"/>
      <c r="O583" s="381"/>
      <c r="R583" s="432" t="str">
        <f t="shared" si="20"/>
        <v>DELETE</v>
      </c>
    </row>
    <row r="584" spans="2:21" ht="36" customHeight="1">
      <c r="B584" s="415"/>
      <c r="C584" s="424"/>
      <c r="D584" s="530"/>
      <c r="E584" s="522"/>
      <c r="F584" s="522"/>
      <c r="G584" s="522"/>
      <c r="H584" s="522"/>
      <c r="I584" s="522"/>
      <c r="J584" s="522"/>
      <c r="L584" s="435"/>
      <c r="M584" s="435"/>
      <c r="N584" s="429"/>
      <c r="O584" s="381"/>
      <c r="R584" s="432" t="str">
        <f t="shared" si="20"/>
        <v>DELETE</v>
      </c>
    </row>
    <row r="585" spans="2:21" ht="36" customHeight="1">
      <c r="B585" s="415"/>
      <c r="C585" s="424"/>
      <c r="D585" s="522" t="s">
        <v>726</v>
      </c>
      <c r="E585" s="522"/>
      <c r="F585" s="522"/>
      <c r="G585" s="522"/>
      <c r="H585" s="522"/>
      <c r="I585" s="522"/>
      <c r="J585" s="522"/>
      <c r="L585" s="435"/>
      <c r="M585" s="435"/>
      <c r="N585" s="429"/>
      <c r="O585" s="381">
        <f>TrialBalance!L43+TrialBalanceA!I43+TrialBalanceB!I43+TrialBalanceC!I43</f>
        <v>0</v>
      </c>
      <c r="R585" s="432" t="str">
        <f t="shared" ref="R585:R588" si="21">IF(O585=0,"DELETE"," ")</f>
        <v>DELETE</v>
      </c>
    </row>
    <row r="586" spans="2:21" ht="36" customHeight="1">
      <c r="B586" s="415"/>
      <c r="C586" s="424"/>
      <c r="D586" s="522" t="s">
        <v>479</v>
      </c>
      <c r="E586" s="522"/>
      <c r="F586" s="522"/>
      <c r="G586" s="522"/>
      <c r="H586" s="522"/>
      <c r="I586" s="522"/>
      <c r="J586" s="522"/>
      <c r="L586" s="435"/>
      <c r="M586" s="435"/>
      <c r="N586" s="429"/>
      <c r="O586" s="381">
        <f>TrialBalance!L44+TrialBalanceA!I44+TrialBalanceB!I44+TrialBalanceC!I44</f>
        <v>0</v>
      </c>
      <c r="R586" s="432" t="str">
        <f t="shared" si="21"/>
        <v>DELETE</v>
      </c>
    </row>
    <row r="587" spans="2:21" ht="36" customHeight="1">
      <c r="B587" s="415"/>
      <c r="C587" s="424"/>
      <c r="D587" s="522" t="s">
        <v>480</v>
      </c>
      <c r="E587" s="522"/>
      <c r="F587" s="522"/>
      <c r="G587" s="522"/>
      <c r="H587" s="522"/>
      <c r="I587" s="522"/>
      <c r="J587" s="522"/>
      <c r="L587" s="435"/>
      <c r="M587" s="435"/>
      <c r="N587" s="429"/>
      <c r="O587" s="381">
        <f>TrialBalance!L105+TrialBalanceA!I105+TrialBalanceB!I105+TrialBalanceC!I105</f>
        <v>0</v>
      </c>
      <c r="R587" s="432" t="str">
        <f t="shared" si="21"/>
        <v>DELETE</v>
      </c>
    </row>
    <row r="588" spans="2:21" ht="36" customHeight="1">
      <c r="B588" s="415"/>
      <c r="C588" s="424"/>
      <c r="D588" s="522" t="s">
        <v>730</v>
      </c>
      <c r="E588" s="522"/>
      <c r="F588" s="522"/>
      <c r="G588" s="522"/>
      <c r="H588" s="522"/>
      <c r="I588" s="522"/>
      <c r="J588" s="522"/>
      <c r="L588" s="435"/>
      <c r="M588" s="435"/>
      <c r="N588" s="429"/>
      <c r="O588" s="381">
        <f>TrialBalance!L106+TrialBalanceA!I106+TrialBalanceB!I106+TrialBalanceC!I106</f>
        <v>0</v>
      </c>
      <c r="R588" s="432" t="str">
        <f t="shared" si="21"/>
        <v>DELETE</v>
      </c>
    </row>
    <row r="589" spans="2:21" ht="9" customHeight="1">
      <c r="B589" s="415"/>
      <c r="C589" s="424"/>
      <c r="D589" s="522"/>
      <c r="E589" s="522"/>
      <c r="F589" s="522"/>
      <c r="G589" s="522"/>
      <c r="H589" s="522"/>
      <c r="I589" s="522"/>
      <c r="J589" s="522"/>
      <c r="L589" s="435"/>
      <c r="M589" s="435"/>
      <c r="N589" s="429"/>
      <c r="O589" s="384"/>
      <c r="R589" s="432" t="str">
        <f>R$591</f>
        <v>DELETE</v>
      </c>
    </row>
    <row r="590" spans="2:21" ht="9" customHeight="1">
      <c r="B590" s="415"/>
      <c r="C590" s="424"/>
      <c r="D590" s="522"/>
      <c r="E590" s="522"/>
      <c r="F590" s="522"/>
      <c r="G590" s="522"/>
      <c r="H590" s="522"/>
      <c r="I590" s="522"/>
      <c r="J590" s="522"/>
      <c r="L590" s="435"/>
      <c r="M590" s="435"/>
      <c r="N590" s="429"/>
      <c r="O590" s="381"/>
      <c r="R590" s="432" t="str">
        <f>R$591</f>
        <v>DELETE</v>
      </c>
    </row>
    <row r="591" spans="2:21" ht="36.75" customHeight="1">
      <c r="B591" s="415"/>
      <c r="C591" s="424"/>
      <c r="D591" s="522"/>
      <c r="E591" s="522"/>
      <c r="F591" s="522"/>
      <c r="G591" s="522"/>
      <c r="H591" s="522"/>
      <c r="I591" s="522"/>
      <c r="J591" s="522"/>
      <c r="L591" s="435"/>
      <c r="M591" s="435"/>
      <c r="N591" s="429"/>
      <c r="O591" s="381">
        <f>SUM(O585:O590)</f>
        <v>0</v>
      </c>
      <c r="R591" s="432" t="str">
        <f>IF(O591=0,"DELETE"," ")</f>
        <v>DELETE</v>
      </c>
      <c r="U591" s="416" t="b">
        <f>O591=SUM(TrialBalance!L43:L44)+SUM(TrialBalance!L105:L106)+SUM(TrialBalanceA!I43:I44)+SUM(TrialBalanceA!I105:I106)+SUM(TrialBalanceB!I43:I44)+SUM(TrialBalanceB!I105:I106)+SUM(TrialBalanceC!I43:I44)+SUM(TrialBalanceC!I105:I106)</f>
        <v>1</v>
      </c>
    </row>
    <row r="592" spans="2:21" ht="9" customHeight="1" thickBot="1">
      <c r="B592" s="415"/>
      <c r="C592" s="424"/>
      <c r="D592" s="522"/>
      <c r="E592" s="522"/>
      <c r="F592" s="522"/>
      <c r="G592" s="522"/>
      <c r="H592" s="522"/>
      <c r="I592" s="522"/>
      <c r="J592" s="522"/>
      <c r="L592" s="435"/>
      <c r="M592" s="435"/>
      <c r="N592" s="429"/>
      <c r="O592" s="385"/>
      <c r="R592" s="432" t="str">
        <f t="shared" ref="R592:R597" si="22">R$591</f>
        <v>DELETE</v>
      </c>
    </row>
    <row r="593" spans="2:18" ht="9" customHeight="1" thickTop="1">
      <c r="B593" s="415"/>
      <c r="C593" s="424"/>
      <c r="D593" s="522"/>
      <c r="E593" s="522"/>
      <c r="F593" s="522"/>
      <c r="G593" s="522"/>
      <c r="H593" s="522"/>
      <c r="I593" s="522"/>
      <c r="J593" s="522"/>
      <c r="L593" s="435"/>
      <c r="M593" s="435"/>
      <c r="N593" s="429"/>
      <c r="O593" s="399"/>
      <c r="R593" s="432" t="str">
        <f t="shared" si="22"/>
        <v>DELETE</v>
      </c>
    </row>
    <row r="594" spans="2:18" ht="36" customHeight="1">
      <c r="B594" s="415"/>
      <c r="C594" s="456"/>
      <c r="D594" s="522"/>
      <c r="E594" s="522"/>
      <c r="F594" s="522"/>
      <c r="G594" s="522"/>
      <c r="H594" s="522"/>
      <c r="I594" s="522"/>
      <c r="J594" s="522"/>
      <c r="L594" s="435"/>
      <c r="M594" s="435"/>
      <c r="N594" s="429"/>
      <c r="O594" s="381"/>
      <c r="R594" s="432" t="str">
        <f t="shared" si="22"/>
        <v>DELETE</v>
      </c>
    </row>
    <row r="595" spans="2:18" ht="36" customHeight="1">
      <c r="B595" s="415"/>
      <c r="C595" s="456"/>
      <c r="D595" s="522"/>
      <c r="E595" s="522"/>
      <c r="F595" s="522"/>
      <c r="G595" s="522"/>
      <c r="H595" s="522"/>
      <c r="I595" s="522"/>
      <c r="J595" s="522"/>
      <c r="M595" s="381"/>
      <c r="N595" s="381"/>
      <c r="O595" s="381"/>
      <c r="R595" s="432" t="str">
        <f t="shared" si="22"/>
        <v>DELETE</v>
      </c>
    </row>
    <row r="596" spans="2:18" ht="36" customHeight="1">
      <c r="B596" s="415"/>
      <c r="C596" s="456"/>
      <c r="D596" s="522"/>
      <c r="E596" s="522"/>
      <c r="F596" s="522"/>
      <c r="G596" s="522"/>
      <c r="H596" s="522"/>
      <c r="I596" s="522"/>
      <c r="J596" s="522"/>
      <c r="M596" s="399"/>
      <c r="N596" s="399"/>
      <c r="O596" s="399"/>
      <c r="P596" s="453"/>
      <c r="R596" s="432" t="str">
        <f t="shared" si="22"/>
        <v>DELETE</v>
      </c>
    </row>
    <row r="597" spans="2:18" ht="36" customHeight="1">
      <c r="B597" s="415"/>
      <c r="C597" s="436"/>
      <c r="D597" s="522"/>
      <c r="E597" s="522"/>
      <c r="F597" s="522"/>
      <c r="G597" s="522"/>
      <c r="H597" s="522"/>
      <c r="I597" s="522"/>
      <c r="J597" s="522"/>
      <c r="M597" s="381"/>
      <c r="N597" s="381"/>
      <c r="O597" s="381"/>
      <c r="R597" s="432" t="str">
        <f t="shared" si="22"/>
        <v>DELETE</v>
      </c>
    </row>
    <row r="598" spans="2:18" ht="36" customHeight="1">
      <c r="B598" s="415"/>
      <c r="C598" s="436"/>
      <c r="D598" s="522"/>
      <c r="E598" s="522"/>
      <c r="F598" s="522"/>
      <c r="G598" s="522"/>
      <c r="H598" s="522"/>
      <c r="I598" s="522"/>
      <c r="J598" s="522"/>
      <c r="M598" s="381"/>
      <c r="N598" s="381"/>
      <c r="O598" s="381" t="s">
        <v>102</v>
      </c>
      <c r="Q598" s="378">
        <f>MAX($Q$104:Q597)+1</f>
        <v>11</v>
      </c>
      <c r="R598" s="432" t="str">
        <f>R$649</f>
        <v>DELETE</v>
      </c>
    </row>
    <row r="599" spans="2:18" ht="36" customHeight="1">
      <c r="B599" s="441"/>
      <c r="D599" s="530" t="str">
        <f>Criteria!E9</f>
        <v>ABC PARTNERSHIP</v>
      </c>
      <c r="E599" s="522"/>
      <c r="F599" s="522"/>
      <c r="G599" s="522"/>
      <c r="H599" s="522"/>
      <c r="I599" s="522"/>
      <c r="J599" s="522"/>
      <c r="M599" s="449"/>
      <c r="N599" s="449"/>
      <c r="O599" s="431"/>
      <c r="R599" s="432" t="str">
        <f>R$649</f>
        <v>DELETE</v>
      </c>
    </row>
    <row r="600" spans="2:18" ht="36" customHeight="1">
      <c r="B600" s="441"/>
      <c r="D600" s="530" t="str">
        <f>Criteria!E10</f>
        <v>T/A SEAFRONT HOTEL, SEAFRONT RESTAURANT AND SURF SHOP</v>
      </c>
      <c r="E600" s="522"/>
      <c r="F600" s="522"/>
      <c r="G600" s="522"/>
      <c r="H600" s="522"/>
      <c r="I600" s="522"/>
      <c r="J600" s="522"/>
      <c r="M600" s="449"/>
      <c r="N600" s="449"/>
      <c r="O600" s="449"/>
      <c r="R600" s="432" t="str">
        <f>IF(R$649="DELETE","DELETE",IF(D600=0,"DELETE"," "))</f>
        <v>DELETE</v>
      </c>
    </row>
    <row r="601" spans="2:18" ht="36" customHeight="1">
      <c r="B601" s="441"/>
      <c r="D601" s="522"/>
      <c r="E601" s="522"/>
      <c r="F601" s="522"/>
      <c r="G601" s="522"/>
      <c r="H601" s="522"/>
      <c r="I601" s="522"/>
      <c r="J601" s="522"/>
      <c r="M601" s="449"/>
      <c r="N601" s="449"/>
      <c r="O601" s="449"/>
      <c r="R601" s="432" t="str">
        <f t="shared" ref="R601:R610" si="23">R$649</f>
        <v>DELETE</v>
      </c>
    </row>
    <row r="602" spans="2:18" ht="36" customHeight="1">
      <c r="B602" s="441"/>
      <c r="D602" s="530" t="s">
        <v>349</v>
      </c>
      <c r="E602" s="522"/>
      <c r="F602" s="522"/>
      <c r="G602" s="522"/>
      <c r="H602" s="522"/>
      <c r="I602" s="522"/>
      <c r="J602" s="522"/>
      <c r="M602" s="449"/>
      <c r="N602" s="449"/>
      <c r="O602" s="449"/>
      <c r="R602" s="432" t="str">
        <f t="shared" si="23"/>
        <v>DELETE</v>
      </c>
    </row>
    <row r="603" spans="2:18" ht="36" customHeight="1">
      <c r="B603" s="441"/>
      <c r="D603" s="530" t="str">
        <f>Criteria!E18</f>
        <v>28 FEBRUARY 2026</v>
      </c>
      <c r="E603" s="522"/>
      <c r="F603" s="522"/>
      <c r="G603" s="522"/>
      <c r="H603" s="522"/>
      <c r="I603" s="522"/>
      <c r="J603" s="522" t="s">
        <v>239</v>
      </c>
      <c r="M603" s="449"/>
      <c r="N603" s="449"/>
      <c r="O603" s="449"/>
      <c r="R603" s="432" t="str">
        <f t="shared" si="23"/>
        <v>DELETE</v>
      </c>
    </row>
    <row r="604" spans="2:18" ht="36" customHeight="1">
      <c r="B604" s="441"/>
      <c r="D604" s="530"/>
      <c r="E604" s="522"/>
      <c r="F604" s="522"/>
      <c r="G604" s="522"/>
      <c r="H604" s="522"/>
      <c r="I604" s="522"/>
      <c r="J604" s="522"/>
      <c r="M604" s="449"/>
      <c r="N604" s="449"/>
      <c r="O604" s="449"/>
      <c r="R604" s="432" t="str">
        <f t="shared" si="23"/>
        <v>DELETE</v>
      </c>
    </row>
    <row r="605" spans="2:18" ht="36" customHeight="1">
      <c r="B605" s="520"/>
      <c r="C605" s="452"/>
      <c r="D605" s="531"/>
      <c r="E605" s="531"/>
      <c r="F605" s="531"/>
      <c r="G605" s="531"/>
      <c r="H605" s="531"/>
      <c r="I605" s="531"/>
      <c r="J605" s="531"/>
      <c r="K605" s="442"/>
      <c r="L605" s="442"/>
      <c r="M605" s="382"/>
      <c r="N605" s="382"/>
      <c r="O605" s="382"/>
      <c r="P605" s="444"/>
      <c r="Q605" s="442"/>
      <c r="R605" s="432" t="str">
        <f t="shared" si="23"/>
        <v>DELETE</v>
      </c>
    </row>
    <row r="606" spans="2:18" ht="36" customHeight="1">
      <c r="B606" s="415"/>
      <c r="C606" s="436"/>
      <c r="D606" s="522"/>
      <c r="E606" s="522"/>
      <c r="F606" s="522"/>
      <c r="G606" s="522"/>
      <c r="H606" s="522"/>
      <c r="I606" s="522"/>
      <c r="J606" s="522"/>
      <c r="L606" s="435"/>
      <c r="M606" s="435"/>
      <c r="N606" s="429"/>
      <c r="O606" s="379">
        <f>Criteria!E20</f>
        <v>2026</v>
      </c>
      <c r="R606" s="432" t="str">
        <f t="shared" si="23"/>
        <v>DELETE</v>
      </c>
    </row>
    <row r="607" spans="2:18" ht="36" customHeight="1">
      <c r="B607" s="415"/>
      <c r="C607" s="436"/>
      <c r="D607" s="522"/>
      <c r="E607" s="522"/>
      <c r="F607" s="522"/>
      <c r="G607" s="522"/>
      <c r="H607" s="522"/>
      <c r="I607" s="522"/>
      <c r="J607" s="522"/>
      <c r="L607" s="435"/>
      <c r="M607" s="435"/>
      <c r="N607" s="429"/>
      <c r="O607" s="381"/>
      <c r="R607" s="432" t="str">
        <f t="shared" si="23"/>
        <v>DELETE</v>
      </c>
    </row>
    <row r="608" spans="2:18" ht="36" customHeight="1">
      <c r="B608" s="415">
        <f>MAX($B$445:B607)+1</f>
        <v>4</v>
      </c>
      <c r="C608" s="530" t="s">
        <v>190</v>
      </c>
      <c r="D608" s="522"/>
      <c r="E608" s="522"/>
      <c r="F608" s="522"/>
      <c r="G608" s="522"/>
      <c r="H608" s="522"/>
      <c r="I608" s="522"/>
      <c r="J608" s="522"/>
      <c r="L608" s="435"/>
      <c r="M608" s="435"/>
      <c r="N608" s="429"/>
      <c r="O608" s="381"/>
      <c r="R608" s="432" t="str">
        <f t="shared" si="23"/>
        <v>DELETE</v>
      </c>
    </row>
    <row r="609" spans="2:22" ht="36" hidden="1" customHeight="1">
      <c r="B609" s="415"/>
      <c r="C609" s="530">
        <f>B608</f>
        <v>4</v>
      </c>
      <c r="D609" s="522"/>
      <c r="E609" s="522"/>
      <c r="F609" s="522"/>
      <c r="G609" s="522"/>
      <c r="H609" s="522"/>
      <c r="I609" s="522"/>
      <c r="J609" s="522"/>
      <c r="L609" s="435"/>
      <c r="M609" s="435"/>
      <c r="N609" s="429"/>
      <c r="O609" s="381"/>
      <c r="R609" s="432" t="str">
        <f>R608</f>
        <v>DELETE</v>
      </c>
    </row>
    <row r="610" spans="2:22" ht="36" customHeight="1">
      <c r="B610" s="415"/>
      <c r="C610" s="530"/>
      <c r="D610" s="522"/>
      <c r="E610" s="522"/>
      <c r="F610" s="522"/>
      <c r="G610" s="522"/>
      <c r="H610" s="522"/>
      <c r="I610" s="522"/>
      <c r="J610" s="522"/>
      <c r="L610" s="435"/>
      <c r="M610" s="435"/>
      <c r="N610" s="429"/>
      <c r="O610" s="381"/>
      <c r="R610" s="432" t="str">
        <f t="shared" si="23"/>
        <v>DELETE</v>
      </c>
    </row>
    <row r="611" spans="2:22" ht="36" customHeight="1">
      <c r="B611" s="415"/>
      <c r="C611" s="424">
        <f>MAX(C$608:C609)+0.1</f>
        <v>4.0999999999999996</v>
      </c>
      <c r="D611" s="522" t="s">
        <v>449</v>
      </c>
      <c r="E611" s="522"/>
      <c r="F611" s="522"/>
      <c r="G611" s="522"/>
      <c r="H611" s="522"/>
      <c r="I611" s="522"/>
      <c r="J611" s="522"/>
      <c r="L611" s="435"/>
      <c r="M611" s="435"/>
      <c r="N611" s="429"/>
      <c r="O611" s="381">
        <f>SUM(O614:O615)</f>
        <v>0</v>
      </c>
      <c r="R611" s="432" t="str">
        <f>IF(O611=0,"DELETE"," ")</f>
        <v>DELETE</v>
      </c>
      <c r="S611" s="420">
        <f>O611</f>
        <v>0</v>
      </c>
      <c r="T611" s="420"/>
      <c r="U611" s="420"/>
      <c r="V611" s="420"/>
    </row>
    <row r="612" spans="2:22" ht="9" customHeight="1">
      <c r="B612" s="415"/>
      <c r="C612" s="456"/>
      <c r="D612" s="522"/>
      <c r="E612" s="522"/>
      <c r="F612" s="522"/>
      <c r="G612" s="522"/>
      <c r="H612" s="522"/>
      <c r="I612" s="522"/>
      <c r="J612" s="522"/>
      <c r="L612" s="435"/>
      <c r="M612" s="435"/>
      <c r="N612" s="429"/>
      <c r="O612" s="381"/>
      <c r="R612" s="432" t="str">
        <f>R611</f>
        <v>DELETE</v>
      </c>
    </row>
    <row r="613" spans="2:22" ht="9" customHeight="1">
      <c r="B613" s="415"/>
      <c r="C613" s="456"/>
      <c r="D613" s="522"/>
      <c r="E613" s="522"/>
      <c r="F613" s="522"/>
      <c r="G613" s="522"/>
      <c r="H613" s="522"/>
      <c r="I613" s="522"/>
      <c r="J613" s="522"/>
      <c r="L613" s="435"/>
      <c r="M613" s="435"/>
      <c r="N613" s="429"/>
      <c r="O613" s="480"/>
      <c r="R613" s="432" t="str">
        <f>R611</f>
        <v>DELETE</v>
      </c>
    </row>
    <row r="614" spans="2:22" ht="36" customHeight="1">
      <c r="B614" s="415"/>
      <c r="C614" s="456"/>
      <c r="D614" s="522" t="s">
        <v>250</v>
      </c>
      <c r="E614" s="522"/>
      <c r="F614" s="522"/>
      <c r="G614" s="522"/>
      <c r="H614" s="522"/>
      <c r="I614" s="522"/>
      <c r="J614" s="522"/>
      <c r="L614" s="435"/>
      <c r="M614" s="435"/>
      <c r="N614" s="429"/>
      <c r="O614" s="481">
        <f>-TrialBalance!L89-TrialBalanceA!I89-TrialBalanceB!I89-TrialBalanceC!I89</f>
        <v>0</v>
      </c>
      <c r="R614" s="432" t="str">
        <f t="shared" ref="R614:R615" si="24">IF(O614=0,"DELETE"," ")</f>
        <v>DELETE</v>
      </c>
    </row>
    <row r="615" spans="2:22" ht="36" customHeight="1">
      <c r="B615" s="415"/>
      <c r="C615" s="456"/>
      <c r="D615" s="522" t="s">
        <v>481</v>
      </c>
      <c r="E615" s="522"/>
      <c r="F615" s="522"/>
      <c r="G615" s="522"/>
      <c r="H615" s="522"/>
      <c r="I615" s="522"/>
      <c r="J615" s="522"/>
      <c r="L615" s="435"/>
      <c r="M615" s="435"/>
      <c r="N615" s="429"/>
      <c r="O615" s="481">
        <f>-TrialBalance!L90-TrialBalanceA!I90-TrialBalanceB!I90-TrialBalanceC!I90</f>
        <v>0</v>
      </c>
      <c r="R615" s="432" t="str">
        <f t="shared" si="24"/>
        <v>DELETE</v>
      </c>
    </row>
    <row r="616" spans="2:22" ht="9" customHeight="1">
      <c r="B616" s="415"/>
      <c r="C616" s="456"/>
      <c r="D616" s="522"/>
      <c r="E616" s="522"/>
      <c r="F616" s="522"/>
      <c r="G616" s="522"/>
      <c r="H616" s="522"/>
      <c r="I616" s="522"/>
      <c r="J616" s="522"/>
      <c r="L616" s="435"/>
      <c r="M616" s="435"/>
      <c r="N616" s="429"/>
      <c r="O616" s="482"/>
      <c r="R616" s="432" t="str">
        <f>R611</f>
        <v>DELETE</v>
      </c>
    </row>
    <row r="617" spans="2:22" ht="9" customHeight="1">
      <c r="B617" s="415"/>
      <c r="C617" s="456"/>
      <c r="D617" s="522"/>
      <c r="E617" s="522"/>
      <c r="F617" s="522"/>
      <c r="G617" s="522"/>
      <c r="H617" s="522"/>
      <c r="I617" s="522"/>
      <c r="J617" s="522"/>
      <c r="L617" s="435"/>
      <c r="M617" s="435"/>
      <c r="N617" s="429"/>
      <c r="O617" s="381"/>
      <c r="R617" s="432" t="str">
        <f>R611</f>
        <v>DELETE</v>
      </c>
    </row>
    <row r="618" spans="2:22" ht="36.75" customHeight="1">
      <c r="B618" s="415"/>
      <c r="C618" s="424">
        <f>MAX(C$608:C617)+0.1</f>
        <v>4.1999999999999993</v>
      </c>
      <c r="D618" s="522" t="s">
        <v>1039</v>
      </c>
      <c r="E618" s="522"/>
      <c r="F618" s="522"/>
      <c r="G618" s="522"/>
      <c r="H618" s="522"/>
      <c r="I618" s="522"/>
      <c r="J618" s="522"/>
      <c r="L618" s="435"/>
      <c r="M618" s="435"/>
      <c r="N618" s="429"/>
      <c r="O618" s="381">
        <f>SUM(O620:O637)</f>
        <v>0</v>
      </c>
      <c r="R618" s="432" t="str">
        <f t="shared" ref="R618" si="25">IF(O618=0,"DELETE"," ")</f>
        <v>DELETE</v>
      </c>
      <c r="S618" s="420">
        <f>O618</f>
        <v>0</v>
      </c>
      <c r="T618" s="420"/>
      <c r="U618" s="420"/>
      <c r="V618" s="420"/>
    </row>
    <row r="619" spans="2:22" ht="9" customHeight="1">
      <c r="B619" s="415"/>
      <c r="C619" s="456"/>
      <c r="D619" s="522"/>
      <c r="E619" s="522"/>
      <c r="F619" s="522"/>
      <c r="G619" s="522"/>
      <c r="H619" s="522"/>
      <c r="I619" s="522"/>
      <c r="J619" s="522"/>
      <c r="L619" s="435"/>
      <c r="M619" s="435"/>
      <c r="N619" s="429"/>
      <c r="O619" s="381"/>
      <c r="R619" s="432" t="str">
        <f>R618</f>
        <v>DELETE</v>
      </c>
    </row>
    <row r="620" spans="2:22" ht="9" customHeight="1">
      <c r="B620" s="415"/>
      <c r="C620" s="456"/>
      <c r="D620" s="522"/>
      <c r="E620" s="522"/>
      <c r="F620" s="522"/>
      <c r="G620" s="522"/>
      <c r="H620" s="522"/>
      <c r="I620" s="522"/>
      <c r="J620" s="522"/>
      <c r="L620" s="435"/>
      <c r="M620" s="435"/>
      <c r="N620" s="429"/>
      <c r="O620" s="480"/>
      <c r="R620" s="432" t="str">
        <f>R618</f>
        <v>DELETE</v>
      </c>
    </row>
    <row r="621" spans="2:22" ht="36" customHeight="1">
      <c r="B621" s="415"/>
      <c r="C621" s="456"/>
      <c r="D621" s="536">
        <f>TrialBalance!C84</f>
        <v>0</v>
      </c>
      <c r="E621" s="522"/>
      <c r="F621" s="522"/>
      <c r="G621" s="522"/>
      <c r="H621" s="522"/>
      <c r="I621" s="522"/>
      <c r="J621" s="522"/>
      <c r="L621" s="435"/>
      <c r="M621" s="435"/>
      <c r="N621" s="429"/>
      <c r="O621" s="481">
        <f>-TrialBalance!L84</f>
        <v>0</v>
      </c>
      <c r="R621" s="432" t="str">
        <f t="shared" ref="R621:R636" si="26">IF(O621=0,"DELETE"," ")</f>
        <v>DELETE</v>
      </c>
    </row>
    <row r="622" spans="2:22" ht="36" customHeight="1">
      <c r="B622" s="415"/>
      <c r="C622" s="456"/>
      <c r="D622" s="536">
        <f>TrialBalance!C85</f>
        <v>0</v>
      </c>
      <c r="E622" s="522"/>
      <c r="F622" s="522"/>
      <c r="G622" s="522"/>
      <c r="H622" s="522"/>
      <c r="I622" s="522"/>
      <c r="J622" s="522"/>
      <c r="L622" s="435"/>
      <c r="M622" s="435"/>
      <c r="N622" s="429"/>
      <c r="O622" s="481">
        <f>-TrialBalance!L85</f>
        <v>0</v>
      </c>
      <c r="R622" s="432" t="str">
        <f t="shared" si="26"/>
        <v>DELETE</v>
      </c>
    </row>
    <row r="623" spans="2:22" ht="36" customHeight="1">
      <c r="B623" s="415"/>
      <c r="C623" s="456"/>
      <c r="D623" s="536">
        <f>TrialBalance!C86</f>
        <v>0</v>
      </c>
      <c r="E623" s="522"/>
      <c r="F623" s="522"/>
      <c r="G623" s="522"/>
      <c r="H623" s="522"/>
      <c r="I623" s="522"/>
      <c r="J623" s="522"/>
      <c r="L623" s="435"/>
      <c r="M623" s="435"/>
      <c r="N623" s="429"/>
      <c r="O623" s="481">
        <f>-TrialBalance!L86</f>
        <v>0</v>
      </c>
      <c r="R623" s="432" t="str">
        <f t="shared" si="26"/>
        <v>DELETE</v>
      </c>
    </row>
    <row r="624" spans="2:22" ht="36" customHeight="1">
      <c r="B624" s="415"/>
      <c r="C624" s="456"/>
      <c r="D624" s="536">
        <f>TrialBalance!C87</f>
        <v>0</v>
      </c>
      <c r="E624" s="522"/>
      <c r="F624" s="522"/>
      <c r="G624" s="522"/>
      <c r="H624" s="522"/>
      <c r="I624" s="522"/>
      <c r="J624" s="522"/>
      <c r="L624" s="435"/>
      <c r="M624" s="435"/>
      <c r="N624" s="429"/>
      <c r="O624" s="481">
        <f>-TrialBalance!L87</f>
        <v>0</v>
      </c>
      <c r="R624" s="432" t="str">
        <f t="shared" si="26"/>
        <v>DELETE</v>
      </c>
    </row>
    <row r="625" spans="2:19" ht="36" customHeight="1">
      <c r="B625" s="415"/>
      <c r="C625" s="456"/>
      <c r="D625" s="536">
        <f>TrialBalanceA!C84</f>
        <v>0</v>
      </c>
      <c r="E625" s="522"/>
      <c r="F625" s="522"/>
      <c r="G625" s="522"/>
      <c r="H625" s="522"/>
      <c r="I625" s="522"/>
      <c r="J625" s="522"/>
      <c r="L625" s="435"/>
      <c r="M625" s="435"/>
      <c r="N625" s="429"/>
      <c r="O625" s="481">
        <f>-TrialBalanceA!I84</f>
        <v>0</v>
      </c>
      <c r="R625" s="432" t="str">
        <f t="shared" si="26"/>
        <v>DELETE</v>
      </c>
    </row>
    <row r="626" spans="2:19" ht="36" customHeight="1">
      <c r="B626" s="415"/>
      <c r="C626" s="456"/>
      <c r="D626" s="536">
        <f>TrialBalanceA!C85</f>
        <v>0</v>
      </c>
      <c r="E626" s="522"/>
      <c r="F626" s="522"/>
      <c r="G626" s="522"/>
      <c r="H626" s="522"/>
      <c r="I626" s="522"/>
      <c r="J626" s="522"/>
      <c r="L626" s="435"/>
      <c r="M626" s="435"/>
      <c r="N626" s="429"/>
      <c r="O626" s="481">
        <f>-TrialBalanceA!I85</f>
        <v>0</v>
      </c>
      <c r="R626" s="432" t="str">
        <f t="shared" si="26"/>
        <v>DELETE</v>
      </c>
    </row>
    <row r="627" spans="2:19" ht="36" customHeight="1">
      <c r="B627" s="415"/>
      <c r="C627" s="456"/>
      <c r="D627" s="536">
        <f>TrialBalanceA!C86</f>
        <v>0</v>
      </c>
      <c r="E627" s="522"/>
      <c r="F627" s="522"/>
      <c r="G627" s="522"/>
      <c r="H627" s="522"/>
      <c r="I627" s="522"/>
      <c r="J627" s="522"/>
      <c r="L627" s="435"/>
      <c r="M627" s="435"/>
      <c r="N627" s="429"/>
      <c r="O627" s="481">
        <f>-TrialBalanceA!I86</f>
        <v>0</v>
      </c>
      <c r="R627" s="432" t="str">
        <f t="shared" si="26"/>
        <v>DELETE</v>
      </c>
    </row>
    <row r="628" spans="2:19" ht="36" customHeight="1">
      <c r="B628" s="415"/>
      <c r="C628" s="456"/>
      <c r="D628" s="536">
        <f>TrialBalanceA!C87</f>
        <v>0</v>
      </c>
      <c r="E628" s="522"/>
      <c r="F628" s="522"/>
      <c r="G628" s="522"/>
      <c r="H628" s="522"/>
      <c r="I628" s="522"/>
      <c r="J628" s="522"/>
      <c r="L628" s="435"/>
      <c r="M628" s="435"/>
      <c r="N628" s="429"/>
      <c r="O628" s="481">
        <f>-TrialBalanceA!I87</f>
        <v>0</v>
      </c>
      <c r="R628" s="432" t="str">
        <f t="shared" si="26"/>
        <v>DELETE</v>
      </c>
    </row>
    <row r="629" spans="2:19" ht="36" customHeight="1">
      <c r="B629" s="415"/>
      <c r="C629" s="456"/>
      <c r="D629" s="536">
        <f>TrialBalanceB!C84</f>
        <v>0</v>
      </c>
      <c r="E629" s="522"/>
      <c r="F629" s="522"/>
      <c r="G629" s="522"/>
      <c r="H629" s="522"/>
      <c r="I629" s="522"/>
      <c r="J629" s="522"/>
      <c r="L629" s="435"/>
      <c r="M629" s="435"/>
      <c r="N629" s="429"/>
      <c r="O629" s="481">
        <f>-TrialBalanceB!I84</f>
        <v>0</v>
      </c>
      <c r="R629" s="432" t="str">
        <f t="shared" si="26"/>
        <v>DELETE</v>
      </c>
    </row>
    <row r="630" spans="2:19" ht="36" customHeight="1">
      <c r="B630" s="415"/>
      <c r="C630" s="456"/>
      <c r="D630" s="536">
        <f>TrialBalanceB!C85</f>
        <v>0</v>
      </c>
      <c r="E630" s="522"/>
      <c r="F630" s="522"/>
      <c r="G630" s="522"/>
      <c r="H630" s="522"/>
      <c r="I630" s="522"/>
      <c r="J630" s="522"/>
      <c r="L630" s="435"/>
      <c r="M630" s="435"/>
      <c r="N630" s="429"/>
      <c r="O630" s="481">
        <f>-TrialBalanceB!I85</f>
        <v>0</v>
      </c>
      <c r="R630" s="432" t="str">
        <f t="shared" si="26"/>
        <v>DELETE</v>
      </c>
    </row>
    <row r="631" spans="2:19" ht="36" customHeight="1">
      <c r="B631" s="415"/>
      <c r="C631" s="456"/>
      <c r="D631" s="536">
        <f>TrialBalanceB!C86</f>
        <v>0</v>
      </c>
      <c r="E631" s="522"/>
      <c r="F631" s="522"/>
      <c r="G631" s="522"/>
      <c r="H631" s="522"/>
      <c r="I631" s="522"/>
      <c r="J631" s="522"/>
      <c r="L631" s="435"/>
      <c r="M631" s="435"/>
      <c r="N631" s="429"/>
      <c r="O631" s="481">
        <f>-TrialBalanceB!I86</f>
        <v>0</v>
      </c>
      <c r="R631" s="432" t="str">
        <f t="shared" si="26"/>
        <v>DELETE</v>
      </c>
    </row>
    <row r="632" spans="2:19" ht="36" customHeight="1">
      <c r="B632" s="415"/>
      <c r="C632" s="456"/>
      <c r="D632" s="536">
        <f>TrialBalanceB!C87</f>
        <v>0</v>
      </c>
      <c r="E632" s="522"/>
      <c r="F632" s="522"/>
      <c r="G632" s="522"/>
      <c r="H632" s="522"/>
      <c r="I632" s="522"/>
      <c r="J632" s="522"/>
      <c r="L632" s="435"/>
      <c r="M632" s="435"/>
      <c r="N632" s="429"/>
      <c r="O632" s="481">
        <f>-TrialBalanceB!I87</f>
        <v>0</v>
      </c>
      <c r="R632" s="432" t="str">
        <f t="shared" si="26"/>
        <v>DELETE</v>
      </c>
    </row>
    <row r="633" spans="2:19" ht="36" customHeight="1">
      <c r="B633" s="415"/>
      <c r="C633" s="456"/>
      <c r="D633" s="536">
        <f>TrialBalanceC!C84</f>
        <v>0</v>
      </c>
      <c r="E633" s="522"/>
      <c r="F633" s="522"/>
      <c r="G633" s="522"/>
      <c r="H633" s="522"/>
      <c r="I633" s="522"/>
      <c r="J633" s="522"/>
      <c r="L633" s="435"/>
      <c r="M633" s="435"/>
      <c r="N633" s="429"/>
      <c r="O633" s="481">
        <f>-TrialBalanceC!I84</f>
        <v>0</v>
      </c>
      <c r="R633" s="432" t="str">
        <f t="shared" si="26"/>
        <v>DELETE</v>
      </c>
    </row>
    <row r="634" spans="2:19" ht="36" customHeight="1">
      <c r="B634" s="415"/>
      <c r="C634" s="456"/>
      <c r="D634" s="536">
        <f>TrialBalanceC!C85</f>
        <v>0</v>
      </c>
      <c r="E634" s="522"/>
      <c r="F634" s="522"/>
      <c r="G634" s="522"/>
      <c r="H634" s="522"/>
      <c r="I634" s="522"/>
      <c r="J634" s="522"/>
      <c r="L634" s="435"/>
      <c r="M634" s="435"/>
      <c r="N634" s="429"/>
      <c r="O634" s="481">
        <f>-TrialBalanceC!I85</f>
        <v>0</v>
      </c>
      <c r="R634" s="432" t="str">
        <f t="shared" si="26"/>
        <v>DELETE</v>
      </c>
    </row>
    <row r="635" spans="2:19" ht="36" customHeight="1">
      <c r="B635" s="415"/>
      <c r="C635" s="456"/>
      <c r="D635" s="536">
        <f>TrialBalanceC!C86</f>
        <v>0</v>
      </c>
      <c r="E635" s="522"/>
      <c r="F635" s="522"/>
      <c r="G635" s="522"/>
      <c r="H635" s="522"/>
      <c r="I635" s="522"/>
      <c r="J635" s="522"/>
      <c r="L635" s="435"/>
      <c r="M635" s="435"/>
      <c r="N635" s="429"/>
      <c r="O635" s="481">
        <f>-TrialBalanceC!I86</f>
        <v>0</v>
      </c>
      <c r="R635" s="432" t="str">
        <f t="shared" si="26"/>
        <v>DELETE</v>
      </c>
    </row>
    <row r="636" spans="2:19" ht="36" customHeight="1">
      <c r="B636" s="415"/>
      <c r="C636" s="456"/>
      <c r="D636" s="536">
        <f>TrialBalanceC!C87</f>
        <v>0</v>
      </c>
      <c r="E636" s="522"/>
      <c r="F636" s="522"/>
      <c r="G636" s="522"/>
      <c r="H636" s="522"/>
      <c r="I636" s="522"/>
      <c r="J636" s="522"/>
      <c r="L636" s="435"/>
      <c r="M636" s="435"/>
      <c r="N636" s="429"/>
      <c r="O636" s="481">
        <f>-TrialBalanceC!I87</f>
        <v>0</v>
      </c>
      <c r="R636" s="432" t="str">
        <f t="shared" si="26"/>
        <v>DELETE</v>
      </c>
    </row>
    <row r="637" spans="2:19" ht="9" customHeight="1">
      <c r="B637" s="415"/>
      <c r="C637" s="456"/>
      <c r="D637" s="522"/>
      <c r="E637" s="522"/>
      <c r="F637" s="522"/>
      <c r="G637" s="522"/>
      <c r="H637" s="522"/>
      <c r="I637" s="522"/>
      <c r="J637" s="522"/>
      <c r="L637" s="435"/>
      <c r="M637" s="435"/>
      <c r="N637" s="429"/>
      <c r="O637" s="482"/>
      <c r="R637" s="432" t="str">
        <f>R618</f>
        <v>DELETE</v>
      </c>
    </row>
    <row r="638" spans="2:19" ht="9" customHeight="1">
      <c r="B638" s="415"/>
      <c r="C638" s="456"/>
      <c r="D638" s="522"/>
      <c r="E638" s="522"/>
      <c r="F638" s="522"/>
      <c r="G638" s="522"/>
      <c r="H638" s="522"/>
      <c r="I638" s="522"/>
      <c r="J638" s="522"/>
      <c r="L638" s="435"/>
      <c r="M638" s="435"/>
      <c r="N638" s="429"/>
      <c r="O638" s="381"/>
      <c r="R638" s="432" t="str">
        <f>R618</f>
        <v>DELETE</v>
      </c>
    </row>
    <row r="639" spans="2:19" ht="36.75" customHeight="1">
      <c r="B639" s="415"/>
      <c r="C639" s="424">
        <f>MAX(C$608:C638)+0.1</f>
        <v>4.2999999999999989</v>
      </c>
      <c r="D639" s="522" t="s">
        <v>389</v>
      </c>
      <c r="E639" s="522"/>
      <c r="F639" s="522"/>
      <c r="G639" s="522"/>
      <c r="H639" s="522"/>
      <c r="I639" s="522"/>
      <c r="J639" s="522"/>
      <c r="L639" s="435"/>
      <c r="M639" s="435"/>
      <c r="N639" s="429"/>
      <c r="O639" s="381">
        <f>SUM(O641:O646)</f>
        <v>0</v>
      </c>
      <c r="R639" s="432" t="str">
        <f t="shared" ref="R639" si="27">IF(O639=0,"DELETE"," ")</f>
        <v>DELETE</v>
      </c>
      <c r="S639" s="419">
        <f>O639</f>
        <v>0</v>
      </c>
    </row>
    <row r="640" spans="2:19" ht="9" customHeight="1">
      <c r="B640" s="415"/>
      <c r="C640" s="424"/>
      <c r="D640" s="522"/>
      <c r="E640" s="522"/>
      <c r="F640" s="522"/>
      <c r="G640" s="522"/>
      <c r="H640" s="522"/>
      <c r="I640" s="522"/>
      <c r="J640" s="522"/>
      <c r="L640" s="435"/>
      <c r="M640" s="435"/>
      <c r="N640" s="429"/>
      <c r="O640" s="381"/>
      <c r="R640" s="432" t="str">
        <f>R639</f>
        <v>DELETE</v>
      </c>
    </row>
    <row r="641" spans="2:22" ht="9" customHeight="1">
      <c r="B641" s="415"/>
      <c r="C641" s="424"/>
      <c r="D641" s="522"/>
      <c r="E641" s="522"/>
      <c r="F641" s="522"/>
      <c r="G641" s="522"/>
      <c r="H641" s="522"/>
      <c r="I641" s="522"/>
      <c r="J641" s="522"/>
      <c r="L641" s="435"/>
      <c r="M641" s="435"/>
      <c r="N641" s="429"/>
      <c r="O641" s="480"/>
      <c r="R641" s="432" t="str">
        <f>R639</f>
        <v>DELETE</v>
      </c>
    </row>
    <row r="642" spans="2:22" ht="36" customHeight="1">
      <c r="B642" s="415"/>
      <c r="C642" s="456"/>
      <c r="D642" s="522" t="s">
        <v>466</v>
      </c>
      <c r="E642" s="522"/>
      <c r="F642" s="522"/>
      <c r="G642" s="522"/>
      <c r="H642" s="522"/>
      <c r="I642" s="522"/>
      <c r="J642" s="522"/>
      <c r="L642" s="435"/>
      <c r="M642" s="435"/>
      <c r="N642" s="429"/>
      <c r="O642" s="481">
        <f>IF(TrialBalance!L91&lt;0,-TrialBalance!L91,0)+IF(TrialBalanceA!I91&lt;0,-TrialBalanceA!I91,0)+IF(TrialBalanceB!I91&lt;0,-TrialBalanceB!I91,0)+IF(TrialBalanceC!I91&lt;0,-TrialBalanceC!I91,0)</f>
        <v>0</v>
      </c>
      <c r="R642" s="432" t="str">
        <f t="shared" ref="R642:R645" si="28">IF(O642=0,"DELETE"," ")</f>
        <v>DELETE</v>
      </c>
      <c r="S642" s="420"/>
      <c r="T642" s="420"/>
      <c r="U642" s="420"/>
      <c r="V642" s="420"/>
    </row>
    <row r="643" spans="2:22" ht="36" customHeight="1">
      <c r="B643" s="415"/>
      <c r="C643" s="456"/>
      <c r="D643" s="522" t="s">
        <v>332</v>
      </c>
      <c r="E643" s="522"/>
      <c r="F643" s="522"/>
      <c r="G643" s="522"/>
      <c r="H643" s="522"/>
      <c r="I643" s="522"/>
      <c r="J643" s="522"/>
      <c r="L643" s="435"/>
      <c r="M643" s="435"/>
      <c r="N643" s="429"/>
      <c r="O643" s="481">
        <f>-TrialBalance!L82-TrialBalanceA!I82-TrialBalanceB!I82-TrialBalanceC!I82</f>
        <v>0</v>
      </c>
      <c r="R643" s="432" t="str">
        <f t="shared" si="28"/>
        <v>DELETE</v>
      </c>
      <c r="S643" s="420"/>
      <c r="T643" s="420"/>
      <c r="U643" s="420"/>
      <c r="V643" s="420"/>
    </row>
    <row r="644" spans="2:22" ht="36" customHeight="1">
      <c r="B644" s="415"/>
      <c r="C644" s="456"/>
      <c r="D644" s="522" t="s">
        <v>188</v>
      </c>
      <c r="E644" s="522"/>
      <c r="F644" s="522"/>
      <c r="G644" s="522"/>
      <c r="H644" s="522"/>
      <c r="I644" s="522"/>
      <c r="J644" s="522"/>
      <c r="L644" s="435"/>
      <c r="M644" s="435"/>
      <c r="N644" s="429"/>
      <c r="O644" s="481">
        <f>-TrialBalance!L92-TrialBalanceA!I92-TrialBalanceB!I92-TrialBalanceC!I92</f>
        <v>0</v>
      </c>
      <c r="R644" s="432" t="str">
        <f t="shared" si="28"/>
        <v>DELETE</v>
      </c>
      <c r="S644" s="420"/>
      <c r="T644" s="420"/>
      <c r="U644" s="420"/>
      <c r="V644" s="420"/>
    </row>
    <row r="645" spans="2:22" ht="36" customHeight="1">
      <c r="B645" s="415"/>
      <c r="C645" s="456"/>
      <c r="D645" s="522" t="s">
        <v>389</v>
      </c>
      <c r="E645" s="522"/>
      <c r="F645" s="522"/>
      <c r="G645" s="522"/>
      <c r="H645" s="522"/>
      <c r="I645" s="522"/>
      <c r="J645" s="522"/>
      <c r="L645" s="435"/>
      <c r="M645" s="435"/>
      <c r="N645" s="429"/>
      <c r="O645" s="481">
        <f>-TrialBalance!L93-TrialBalanceA!I93-TrialBalanceB!I93-TrialBalanceC!I93</f>
        <v>0</v>
      </c>
      <c r="R645" s="432" t="str">
        <f t="shared" si="28"/>
        <v>DELETE</v>
      </c>
      <c r="S645" s="420"/>
      <c r="T645" s="420"/>
      <c r="U645" s="420"/>
      <c r="V645" s="420"/>
    </row>
    <row r="646" spans="2:22" ht="9" customHeight="1">
      <c r="B646" s="415"/>
      <c r="C646" s="456"/>
      <c r="D646" s="522"/>
      <c r="E646" s="522"/>
      <c r="F646" s="522"/>
      <c r="G646" s="522"/>
      <c r="H646" s="522"/>
      <c r="I646" s="522"/>
      <c r="J646" s="522"/>
      <c r="L646" s="435"/>
      <c r="M646" s="435"/>
      <c r="N646" s="429"/>
      <c r="O646" s="482"/>
      <c r="R646" s="432" t="str">
        <f>R639</f>
        <v>DELETE</v>
      </c>
      <c r="S646" s="420"/>
      <c r="T646" s="420"/>
      <c r="U646" s="420"/>
      <c r="V646" s="420"/>
    </row>
    <row r="647" spans="2:22" ht="9" customHeight="1">
      <c r="B647" s="415"/>
      <c r="C647" s="456"/>
      <c r="D647" s="522"/>
      <c r="E647" s="522"/>
      <c r="F647" s="522"/>
      <c r="G647" s="522"/>
      <c r="H647" s="522"/>
      <c r="I647" s="522"/>
      <c r="J647" s="522"/>
      <c r="L647" s="435"/>
      <c r="M647" s="435"/>
      <c r="N647" s="429"/>
      <c r="O647" s="384"/>
      <c r="R647" s="432" t="str">
        <f>R649</f>
        <v>DELETE</v>
      </c>
    </row>
    <row r="648" spans="2:22" ht="9" customHeight="1">
      <c r="B648" s="415"/>
      <c r="C648" s="456"/>
      <c r="D648" s="522"/>
      <c r="E648" s="522"/>
      <c r="F648" s="522"/>
      <c r="G648" s="522"/>
      <c r="H648" s="522"/>
      <c r="I648" s="522"/>
      <c r="J648" s="522"/>
      <c r="L648" s="435"/>
      <c r="M648" s="435"/>
      <c r="N648" s="429"/>
      <c r="O648" s="381"/>
      <c r="R648" s="432" t="str">
        <f>R649</f>
        <v>DELETE</v>
      </c>
    </row>
    <row r="649" spans="2:22" ht="36.75" customHeight="1">
      <c r="B649" s="415"/>
      <c r="C649" s="456"/>
      <c r="D649" s="522" t="s">
        <v>482</v>
      </c>
      <c r="E649" s="522"/>
      <c r="F649" s="522"/>
      <c r="G649" s="522"/>
      <c r="H649" s="522"/>
      <c r="I649" s="522"/>
      <c r="J649" s="522"/>
      <c r="L649" s="435"/>
      <c r="M649" s="435"/>
      <c r="N649" s="429"/>
      <c r="O649" s="381">
        <f>SUM(S611:S647)</f>
        <v>0</v>
      </c>
      <c r="R649" s="432" t="str">
        <f>IF(O649=0,"DELETE"," ")</f>
        <v>DELETE</v>
      </c>
      <c r="U649" s="423"/>
      <c r="V649" s="423"/>
    </row>
    <row r="650" spans="2:22" ht="9" customHeight="1" thickBot="1">
      <c r="B650" s="415"/>
      <c r="C650" s="456"/>
      <c r="D650" s="522"/>
      <c r="E650" s="522"/>
      <c r="F650" s="522"/>
      <c r="G650" s="522"/>
      <c r="H650" s="522"/>
      <c r="I650" s="522"/>
      <c r="J650" s="522"/>
      <c r="L650" s="435"/>
      <c r="M650" s="435"/>
      <c r="N650" s="429"/>
      <c r="O650" s="385"/>
      <c r="R650" s="432" t="str">
        <f t="shared" ref="R650:R655" si="29">R$649</f>
        <v>DELETE</v>
      </c>
    </row>
    <row r="651" spans="2:22" ht="9" customHeight="1" thickTop="1">
      <c r="B651" s="415"/>
      <c r="C651" s="456"/>
      <c r="D651" s="522"/>
      <c r="E651" s="522"/>
      <c r="F651" s="522"/>
      <c r="G651" s="522"/>
      <c r="H651" s="522"/>
      <c r="I651" s="522"/>
      <c r="J651" s="522"/>
      <c r="L651" s="435"/>
      <c r="M651" s="435"/>
      <c r="N651" s="429"/>
      <c r="O651" s="399"/>
      <c r="R651" s="432" t="str">
        <f t="shared" si="29"/>
        <v>DELETE</v>
      </c>
    </row>
    <row r="652" spans="2:22" ht="36" customHeight="1">
      <c r="B652" s="415"/>
      <c r="C652" s="456"/>
      <c r="D652" s="522"/>
      <c r="E652" s="522"/>
      <c r="F652" s="522"/>
      <c r="G652" s="522"/>
      <c r="H652" s="522"/>
      <c r="I652" s="522"/>
      <c r="J652" s="522"/>
      <c r="L652" s="435"/>
      <c r="M652" s="435"/>
      <c r="N652" s="429"/>
      <c r="O652" s="381"/>
      <c r="R652" s="432" t="str">
        <f t="shared" si="29"/>
        <v>DELETE</v>
      </c>
    </row>
    <row r="653" spans="2:22" ht="36" customHeight="1">
      <c r="B653" s="415"/>
      <c r="C653" s="456"/>
      <c r="D653" s="522"/>
      <c r="E653" s="522"/>
      <c r="F653" s="522"/>
      <c r="G653" s="522"/>
      <c r="H653" s="522"/>
      <c r="I653" s="522"/>
      <c r="J653" s="522"/>
      <c r="M653" s="381"/>
      <c r="N653" s="381"/>
      <c r="O653" s="381"/>
      <c r="R653" s="432" t="str">
        <f t="shared" si="29"/>
        <v>DELETE</v>
      </c>
    </row>
    <row r="654" spans="2:22" ht="36" customHeight="1">
      <c r="B654" s="415"/>
      <c r="C654" s="456"/>
      <c r="D654" s="522"/>
      <c r="E654" s="522"/>
      <c r="F654" s="522"/>
      <c r="G654" s="522"/>
      <c r="H654" s="522"/>
      <c r="I654" s="522"/>
      <c r="J654" s="522"/>
      <c r="M654" s="399"/>
      <c r="N654" s="399"/>
      <c r="O654" s="399"/>
      <c r="P654" s="453"/>
      <c r="R654" s="432" t="str">
        <f t="shared" si="29"/>
        <v>DELETE</v>
      </c>
    </row>
    <row r="655" spans="2:22" ht="36" customHeight="1">
      <c r="B655" s="415"/>
      <c r="C655" s="436"/>
      <c r="D655" s="522"/>
      <c r="E655" s="522"/>
      <c r="F655" s="522"/>
      <c r="G655" s="522"/>
      <c r="H655" s="522"/>
      <c r="I655" s="522"/>
      <c r="J655" s="522"/>
      <c r="M655" s="381"/>
      <c r="N655" s="381"/>
      <c r="O655" s="381"/>
      <c r="R655" s="432" t="str">
        <f t="shared" si="29"/>
        <v>DELETE</v>
      </c>
    </row>
    <row r="656" spans="2:22" ht="36" customHeight="1">
      <c r="B656" s="441"/>
      <c r="D656" s="522"/>
      <c r="E656" s="522"/>
      <c r="F656" s="522"/>
      <c r="G656" s="522"/>
      <c r="H656" s="522"/>
      <c r="I656" s="522"/>
      <c r="J656" s="522"/>
      <c r="M656" s="449"/>
      <c r="N656" s="449"/>
      <c r="O656" s="381" t="s">
        <v>102</v>
      </c>
      <c r="Q656" s="378">
        <f>MAX($Q$104:Q655)+1</f>
        <v>12</v>
      </c>
      <c r="R656" s="432" t="str">
        <f>R$714</f>
        <v>DELETE</v>
      </c>
    </row>
    <row r="657" spans="2:18" ht="36" customHeight="1">
      <c r="B657" s="441"/>
      <c r="D657" s="530" t="str">
        <f>Criteria!E9</f>
        <v>ABC PARTNERSHIP</v>
      </c>
      <c r="E657" s="522"/>
      <c r="F657" s="522"/>
      <c r="G657" s="522"/>
      <c r="H657" s="522"/>
      <c r="I657" s="522"/>
      <c r="J657" s="522"/>
      <c r="M657" s="449"/>
      <c r="N657" s="449"/>
      <c r="O657" s="431"/>
      <c r="R657" s="432" t="str">
        <f>R$714</f>
        <v>DELETE</v>
      </c>
    </row>
    <row r="658" spans="2:18" ht="36" customHeight="1">
      <c r="B658" s="441"/>
      <c r="D658" s="530" t="str">
        <f>Criteria!E10</f>
        <v>T/A SEAFRONT HOTEL, SEAFRONT RESTAURANT AND SURF SHOP</v>
      </c>
      <c r="E658" s="522"/>
      <c r="F658" s="522"/>
      <c r="G658" s="522"/>
      <c r="H658" s="522"/>
      <c r="I658" s="522"/>
      <c r="J658" s="522"/>
      <c r="M658" s="449"/>
      <c r="N658" s="449"/>
      <c r="O658" s="449"/>
      <c r="R658" s="432" t="str">
        <f>IF(R$714="DELETE","DELETE",IF(D658=0,"DELETE"," "))</f>
        <v>DELETE</v>
      </c>
    </row>
    <row r="659" spans="2:18" ht="36" customHeight="1">
      <c r="B659" s="441"/>
      <c r="D659" s="522"/>
      <c r="E659" s="522"/>
      <c r="F659" s="522"/>
      <c r="G659" s="522"/>
      <c r="H659" s="522"/>
      <c r="I659" s="522"/>
      <c r="J659" s="522"/>
      <c r="M659" s="449"/>
      <c r="N659" s="449"/>
      <c r="O659" s="449"/>
      <c r="R659" s="432" t="str">
        <f t="shared" ref="R659:R667" si="30">R$714</f>
        <v>DELETE</v>
      </c>
    </row>
    <row r="660" spans="2:18" ht="36" customHeight="1">
      <c r="B660" s="441"/>
      <c r="D660" s="530" t="s">
        <v>349</v>
      </c>
      <c r="E660" s="522"/>
      <c r="F660" s="522"/>
      <c r="G660" s="522"/>
      <c r="H660" s="522"/>
      <c r="I660" s="522"/>
      <c r="J660" s="522"/>
      <c r="M660" s="449"/>
      <c r="N660" s="449"/>
      <c r="O660" s="449"/>
      <c r="R660" s="432" t="str">
        <f t="shared" si="30"/>
        <v>DELETE</v>
      </c>
    </row>
    <row r="661" spans="2:18" ht="36" customHeight="1">
      <c r="B661" s="441"/>
      <c r="D661" s="530" t="str">
        <f>Criteria!E18</f>
        <v>28 FEBRUARY 2026</v>
      </c>
      <c r="E661" s="522"/>
      <c r="F661" s="522"/>
      <c r="G661" s="522"/>
      <c r="H661" s="522"/>
      <c r="I661" s="522"/>
      <c r="J661" s="522" t="s">
        <v>239</v>
      </c>
      <c r="M661" s="449"/>
      <c r="N661" s="449"/>
      <c r="O661" s="449"/>
      <c r="R661" s="432" t="str">
        <f t="shared" si="30"/>
        <v>DELETE</v>
      </c>
    </row>
    <row r="662" spans="2:18" ht="36" customHeight="1">
      <c r="B662" s="441"/>
      <c r="D662" s="522"/>
      <c r="E662" s="522"/>
      <c r="F662" s="522"/>
      <c r="G662" s="522"/>
      <c r="H662" s="522"/>
      <c r="I662" s="522"/>
      <c r="J662" s="522"/>
      <c r="M662" s="451"/>
      <c r="N662" s="451"/>
      <c r="O662" s="451"/>
      <c r="R662" s="432" t="str">
        <f t="shared" si="30"/>
        <v>DELETE</v>
      </c>
    </row>
    <row r="663" spans="2:18" ht="36" customHeight="1">
      <c r="B663" s="519"/>
      <c r="C663" s="442"/>
      <c r="D663" s="531"/>
      <c r="E663" s="531"/>
      <c r="F663" s="531"/>
      <c r="G663" s="531"/>
      <c r="H663" s="531"/>
      <c r="I663" s="531"/>
      <c r="J663" s="531"/>
      <c r="K663" s="442"/>
      <c r="L663" s="442"/>
      <c r="M663" s="461"/>
      <c r="N663" s="461"/>
      <c r="O663" s="461"/>
      <c r="P663" s="444"/>
      <c r="Q663" s="442"/>
      <c r="R663" s="432" t="str">
        <f t="shared" si="30"/>
        <v>DELETE</v>
      </c>
    </row>
    <row r="664" spans="2:18" ht="36" customHeight="1">
      <c r="B664" s="441"/>
      <c r="D664" s="522"/>
      <c r="E664" s="522"/>
      <c r="F664" s="522"/>
      <c r="G664" s="522"/>
      <c r="H664" s="522"/>
      <c r="I664" s="522"/>
      <c r="J664" s="522"/>
      <c r="L664" s="435"/>
      <c r="M664" s="435"/>
      <c r="N664" s="429"/>
      <c r="O664" s="379">
        <f>Criteria!E20</f>
        <v>2026</v>
      </c>
      <c r="R664" s="432" t="str">
        <f t="shared" si="30"/>
        <v>DELETE</v>
      </c>
    </row>
    <row r="665" spans="2:18" ht="36" customHeight="1">
      <c r="B665" s="415"/>
      <c r="C665" s="436"/>
      <c r="D665" s="522"/>
      <c r="E665" s="522"/>
      <c r="F665" s="522"/>
      <c r="G665" s="522"/>
      <c r="H665" s="522"/>
      <c r="I665" s="522"/>
      <c r="J665" s="522"/>
      <c r="L665" s="435"/>
      <c r="M665" s="435"/>
      <c r="N665" s="429"/>
      <c r="O665" s="381"/>
      <c r="R665" s="432" t="str">
        <f t="shared" si="30"/>
        <v>DELETE</v>
      </c>
    </row>
    <row r="666" spans="2:18" ht="36" customHeight="1">
      <c r="B666" s="415">
        <f>MAX($B$445:B665)+1</f>
        <v>5</v>
      </c>
      <c r="C666" s="530" t="s">
        <v>1024</v>
      </c>
      <c r="D666" s="522"/>
      <c r="E666" s="522"/>
      <c r="F666" s="522"/>
      <c r="G666" s="522"/>
      <c r="H666" s="522"/>
      <c r="I666" s="522"/>
      <c r="J666" s="522"/>
      <c r="L666" s="435"/>
      <c r="M666" s="435"/>
      <c r="N666" s="429"/>
      <c r="O666" s="381"/>
      <c r="R666" s="432" t="str">
        <f t="shared" si="30"/>
        <v>DELETE</v>
      </c>
    </row>
    <row r="667" spans="2:18" ht="36" customHeight="1">
      <c r="B667" s="415"/>
      <c r="C667" s="530"/>
      <c r="D667" s="522"/>
      <c r="E667" s="522"/>
      <c r="F667" s="522"/>
      <c r="G667" s="522"/>
      <c r="H667" s="522"/>
      <c r="I667" s="522"/>
      <c r="J667" s="522"/>
      <c r="L667" s="435"/>
      <c r="M667" s="435"/>
      <c r="N667" s="429"/>
      <c r="O667" s="381"/>
      <c r="R667" s="432" t="str">
        <f t="shared" si="30"/>
        <v>DELETE</v>
      </c>
    </row>
    <row r="668" spans="2:18" ht="36" customHeight="1">
      <c r="B668" s="415"/>
      <c r="C668" s="522">
        <f>TrialBalance!C140</f>
        <v>0</v>
      </c>
      <c r="D668" s="533"/>
      <c r="E668" s="522"/>
      <c r="F668" s="522"/>
      <c r="G668" s="522"/>
      <c r="H668" s="522"/>
      <c r="I668" s="522"/>
      <c r="J668" s="522"/>
      <c r="L668" s="435"/>
      <c r="M668" s="435"/>
      <c r="N668" s="429"/>
      <c r="O668" s="381">
        <f>TrialBalance!L140</f>
        <v>0</v>
      </c>
      <c r="R668" s="432" t="str">
        <f t="shared" ref="R668:R711" si="31">IF(O668=0,"DELETE"," ")</f>
        <v>DELETE</v>
      </c>
    </row>
    <row r="669" spans="2:18" ht="36" customHeight="1">
      <c r="B669" s="415"/>
      <c r="C669" s="522">
        <f>TrialBalance!C141</f>
        <v>0</v>
      </c>
      <c r="D669" s="533"/>
      <c r="E669" s="522"/>
      <c r="F669" s="522"/>
      <c r="G669" s="522"/>
      <c r="H669" s="522"/>
      <c r="I669" s="522"/>
      <c r="J669" s="522"/>
      <c r="L669" s="435"/>
      <c r="M669" s="435"/>
      <c r="N669" s="429"/>
      <c r="O669" s="381">
        <f>TrialBalance!L141</f>
        <v>0</v>
      </c>
      <c r="R669" s="432" t="str">
        <f t="shared" si="31"/>
        <v>DELETE</v>
      </c>
    </row>
    <row r="670" spans="2:18" ht="36" customHeight="1">
      <c r="B670" s="415"/>
      <c r="C670" s="522">
        <f>TrialBalance!C142</f>
        <v>0</v>
      </c>
      <c r="D670" s="533"/>
      <c r="E670" s="522"/>
      <c r="F670" s="522"/>
      <c r="G670" s="522"/>
      <c r="H670" s="522"/>
      <c r="I670" s="522"/>
      <c r="J670" s="522"/>
      <c r="L670" s="435"/>
      <c r="M670" s="435"/>
      <c r="N670" s="429"/>
      <c r="O670" s="381">
        <f>TrialBalance!L142</f>
        <v>0</v>
      </c>
      <c r="R670" s="432" t="str">
        <f t="shared" si="31"/>
        <v>DELETE</v>
      </c>
    </row>
    <row r="671" spans="2:18" ht="36" customHeight="1">
      <c r="B671" s="415"/>
      <c r="C671" s="522">
        <f>TrialBalance!C143</f>
        <v>0</v>
      </c>
      <c r="D671" s="533"/>
      <c r="E671" s="522"/>
      <c r="F671" s="522"/>
      <c r="G671" s="522"/>
      <c r="H671" s="522"/>
      <c r="I671" s="522"/>
      <c r="J671" s="522"/>
      <c r="L671" s="435"/>
      <c r="M671" s="435"/>
      <c r="N671" s="429"/>
      <c r="O671" s="381">
        <f>TrialBalance!L143</f>
        <v>0</v>
      </c>
      <c r="R671" s="432" t="str">
        <f t="shared" si="31"/>
        <v>DELETE</v>
      </c>
    </row>
    <row r="672" spans="2:18" ht="36" customHeight="1">
      <c r="B672" s="415"/>
      <c r="C672" s="522">
        <f>TrialBalance!C144</f>
        <v>0</v>
      </c>
      <c r="D672" s="533"/>
      <c r="E672" s="522"/>
      <c r="F672" s="522"/>
      <c r="G672" s="522"/>
      <c r="H672" s="522"/>
      <c r="I672" s="522"/>
      <c r="J672" s="522"/>
      <c r="L672" s="435"/>
      <c r="M672" s="435"/>
      <c r="N672" s="429"/>
      <c r="O672" s="381">
        <f>TrialBalance!L144</f>
        <v>0</v>
      </c>
      <c r="R672" s="432" t="str">
        <f t="shared" si="31"/>
        <v>DELETE</v>
      </c>
    </row>
    <row r="673" spans="2:18" ht="36" customHeight="1">
      <c r="B673" s="415"/>
      <c r="C673" s="522">
        <f>TrialBalance!C145</f>
        <v>0</v>
      </c>
      <c r="D673" s="533"/>
      <c r="E673" s="522"/>
      <c r="F673" s="522"/>
      <c r="G673" s="522"/>
      <c r="H673" s="522"/>
      <c r="I673" s="522"/>
      <c r="J673" s="522"/>
      <c r="L673" s="435"/>
      <c r="M673" s="435"/>
      <c r="N673" s="429"/>
      <c r="O673" s="381">
        <f>TrialBalance!L145</f>
        <v>0</v>
      </c>
      <c r="R673" s="432" t="str">
        <f t="shared" si="31"/>
        <v>DELETE</v>
      </c>
    </row>
    <row r="674" spans="2:18" ht="36" customHeight="1">
      <c r="B674" s="415"/>
      <c r="C674" s="522">
        <f>TrialBalance!C146</f>
        <v>0</v>
      </c>
      <c r="D674" s="533"/>
      <c r="E674" s="522"/>
      <c r="F674" s="522"/>
      <c r="G674" s="522"/>
      <c r="H674" s="522"/>
      <c r="I674" s="522"/>
      <c r="J674" s="522"/>
      <c r="L674" s="435"/>
      <c r="M674" s="435"/>
      <c r="N674" s="429"/>
      <c r="O674" s="381">
        <f>TrialBalance!L146</f>
        <v>0</v>
      </c>
      <c r="R674" s="432" t="str">
        <f t="shared" si="31"/>
        <v>DELETE</v>
      </c>
    </row>
    <row r="675" spans="2:18" ht="36" customHeight="1">
      <c r="B675" s="415"/>
      <c r="C675" s="522">
        <f>TrialBalance!C147</f>
        <v>0</v>
      </c>
      <c r="D675" s="533"/>
      <c r="E675" s="522"/>
      <c r="F675" s="522"/>
      <c r="G675" s="522"/>
      <c r="H675" s="522"/>
      <c r="I675" s="522"/>
      <c r="J675" s="522"/>
      <c r="L675" s="435"/>
      <c r="M675" s="435"/>
      <c r="N675" s="429"/>
      <c r="O675" s="381">
        <f>TrialBalance!L147</f>
        <v>0</v>
      </c>
      <c r="R675" s="432" t="str">
        <f t="shared" si="31"/>
        <v>DELETE</v>
      </c>
    </row>
    <row r="676" spans="2:18" ht="36" customHeight="1">
      <c r="B676" s="415"/>
      <c r="C676" s="522">
        <f>TrialBalance!C148</f>
        <v>0</v>
      </c>
      <c r="D676" s="533"/>
      <c r="E676" s="522"/>
      <c r="F676" s="522"/>
      <c r="G676" s="522"/>
      <c r="H676" s="522"/>
      <c r="I676" s="522"/>
      <c r="J676" s="522"/>
      <c r="L676" s="435"/>
      <c r="M676" s="435"/>
      <c r="N676" s="429"/>
      <c r="O676" s="381">
        <f>TrialBalance!L148</f>
        <v>0</v>
      </c>
      <c r="R676" s="432" t="str">
        <f t="shared" si="31"/>
        <v>DELETE</v>
      </c>
    </row>
    <row r="677" spans="2:18" ht="36" customHeight="1">
      <c r="B677" s="415"/>
      <c r="C677" s="522">
        <f>TrialBalance!C149</f>
        <v>0</v>
      </c>
      <c r="D677" s="533"/>
      <c r="E677" s="522"/>
      <c r="F677" s="522"/>
      <c r="G677" s="522"/>
      <c r="H677" s="522"/>
      <c r="I677" s="522"/>
      <c r="J677" s="522"/>
      <c r="L677" s="435"/>
      <c r="M677" s="435"/>
      <c r="N677" s="429"/>
      <c r="O677" s="381">
        <f>TrialBalance!L149</f>
        <v>0</v>
      </c>
      <c r="R677" s="432" t="str">
        <f t="shared" si="31"/>
        <v>DELETE</v>
      </c>
    </row>
    <row r="678" spans="2:18" ht="36" customHeight="1">
      <c r="B678" s="415"/>
      <c r="C678" s="522" t="str">
        <f>TrialBalance!C150</f>
        <v>Finance leases - Seafront Hotel</v>
      </c>
      <c r="D678" s="533"/>
      <c r="E678" s="522"/>
      <c r="F678" s="522"/>
      <c r="G678" s="522"/>
      <c r="H678" s="522"/>
      <c r="I678" s="522"/>
      <c r="J678" s="522"/>
      <c r="L678" s="435"/>
      <c r="M678" s="435"/>
      <c r="N678" s="429"/>
      <c r="O678" s="381">
        <f>TrialBalance!L150</f>
        <v>0</v>
      </c>
      <c r="R678" s="432" t="str">
        <f t="shared" si="31"/>
        <v>DELETE</v>
      </c>
    </row>
    <row r="679" spans="2:18" ht="36" customHeight="1">
      <c r="B679" s="415"/>
      <c r="C679" s="522">
        <f>TrialBalanceA!C140</f>
        <v>0</v>
      </c>
      <c r="D679" s="533"/>
      <c r="E679" s="522"/>
      <c r="F679" s="522"/>
      <c r="G679" s="522"/>
      <c r="H679" s="522"/>
      <c r="I679" s="522"/>
      <c r="J679" s="522"/>
      <c r="L679" s="435"/>
      <c r="M679" s="435"/>
      <c r="N679" s="429"/>
      <c r="O679" s="381">
        <f>TrialBalanceA!I140</f>
        <v>0</v>
      </c>
      <c r="R679" s="432" t="str">
        <f t="shared" si="31"/>
        <v>DELETE</v>
      </c>
    </row>
    <row r="680" spans="2:18" ht="36" customHeight="1">
      <c r="B680" s="415"/>
      <c r="C680" s="522">
        <f>TrialBalanceA!C141</f>
        <v>0</v>
      </c>
      <c r="D680" s="533"/>
      <c r="E680" s="522"/>
      <c r="F680" s="522"/>
      <c r="G680" s="522"/>
      <c r="H680" s="522"/>
      <c r="I680" s="522"/>
      <c r="J680" s="522"/>
      <c r="L680" s="435"/>
      <c r="M680" s="435"/>
      <c r="N680" s="429"/>
      <c r="O680" s="381">
        <f>TrialBalanceA!I141</f>
        <v>0</v>
      </c>
      <c r="R680" s="432" t="str">
        <f t="shared" si="31"/>
        <v>DELETE</v>
      </c>
    </row>
    <row r="681" spans="2:18" ht="36" customHeight="1">
      <c r="B681" s="415"/>
      <c r="C681" s="522">
        <f>TrialBalanceA!C142</f>
        <v>0</v>
      </c>
      <c r="D681" s="533"/>
      <c r="E681" s="522"/>
      <c r="F681" s="522"/>
      <c r="G681" s="522"/>
      <c r="H681" s="522"/>
      <c r="I681" s="522"/>
      <c r="J681" s="522"/>
      <c r="L681" s="435"/>
      <c r="M681" s="435"/>
      <c r="N681" s="429"/>
      <c r="O681" s="381">
        <f>TrialBalanceA!I142</f>
        <v>0</v>
      </c>
      <c r="R681" s="432" t="str">
        <f t="shared" si="31"/>
        <v>DELETE</v>
      </c>
    </row>
    <row r="682" spans="2:18" ht="36" customHeight="1">
      <c r="B682" s="415"/>
      <c r="C682" s="522">
        <f>TrialBalanceA!C143</f>
        <v>0</v>
      </c>
      <c r="D682" s="533"/>
      <c r="E682" s="522"/>
      <c r="F682" s="522"/>
      <c r="G682" s="522"/>
      <c r="H682" s="522"/>
      <c r="I682" s="522"/>
      <c r="J682" s="522"/>
      <c r="L682" s="435"/>
      <c r="M682" s="435"/>
      <c r="N682" s="429"/>
      <c r="O682" s="381">
        <f>TrialBalanceA!I143</f>
        <v>0</v>
      </c>
      <c r="R682" s="432" t="str">
        <f t="shared" si="31"/>
        <v>DELETE</v>
      </c>
    </row>
    <row r="683" spans="2:18" ht="36" customHeight="1">
      <c r="B683" s="415"/>
      <c r="C683" s="522">
        <f>TrialBalanceA!C144</f>
        <v>0</v>
      </c>
      <c r="D683" s="533"/>
      <c r="E683" s="522"/>
      <c r="F683" s="522"/>
      <c r="G683" s="522"/>
      <c r="H683" s="522"/>
      <c r="I683" s="522"/>
      <c r="J683" s="522"/>
      <c r="L683" s="435"/>
      <c r="M683" s="435"/>
      <c r="N683" s="429"/>
      <c r="O683" s="381">
        <f>TrialBalanceA!I144</f>
        <v>0</v>
      </c>
      <c r="R683" s="432" t="str">
        <f t="shared" si="31"/>
        <v>DELETE</v>
      </c>
    </row>
    <row r="684" spans="2:18" ht="36" customHeight="1">
      <c r="B684" s="415"/>
      <c r="C684" s="522">
        <f>TrialBalanceA!C145</f>
        <v>0</v>
      </c>
      <c r="D684" s="533"/>
      <c r="E684" s="522"/>
      <c r="F684" s="522"/>
      <c r="G684" s="522"/>
      <c r="H684" s="522"/>
      <c r="I684" s="522"/>
      <c r="J684" s="522"/>
      <c r="L684" s="435"/>
      <c r="M684" s="435"/>
      <c r="N684" s="429"/>
      <c r="O684" s="381">
        <f>TrialBalanceA!I145</f>
        <v>0</v>
      </c>
      <c r="R684" s="432" t="str">
        <f t="shared" si="31"/>
        <v>DELETE</v>
      </c>
    </row>
    <row r="685" spans="2:18" ht="36" customHeight="1">
      <c r="B685" s="415"/>
      <c r="C685" s="522">
        <f>TrialBalanceA!C146</f>
        <v>0</v>
      </c>
      <c r="D685" s="533"/>
      <c r="E685" s="522"/>
      <c r="F685" s="522"/>
      <c r="G685" s="522"/>
      <c r="H685" s="522"/>
      <c r="I685" s="522"/>
      <c r="J685" s="522"/>
      <c r="L685" s="435"/>
      <c r="M685" s="435"/>
      <c r="N685" s="429"/>
      <c r="O685" s="381">
        <f>TrialBalanceA!I146</f>
        <v>0</v>
      </c>
      <c r="R685" s="432" t="str">
        <f t="shared" si="31"/>
        <v>DELETE</v>
      </c>
    </row>
    <row r="686" spans="2:18" ht="36" customHeight="1">
      <c r="B686" s="415"/>
      <c r="C686" s="522">
        <f>TrialBalanceA!C147</f>
        <v>0</v>
      </c>
      <c r="D686" s="533"/>
      <c r="E686" s="522"/>
      <c r="F686" s="522"/>
      <c r="G686" s="522"/>
      <c r="H686" s="522"/>
      <c r="I686" s="522"/>
      <c r="J686" s="522"/>
      <c r="L686" s="435"/>
      <c r="M686" s="435"/>
      <c r="N686" s="429"/>
      <c r="O686" s="381">
        <f>TrialBalanceA!I147</f>
        <v>0</v>
      </c>
      <c r="R686" s="432" t="str">
        <f t="shared" si="31"/>
        <v>DELETE</v>
      </c>
    </row>
    <row r="687" spans="2:18" ht="36" customHeight="1">
      <c r="B687" s="415"/>
      <c r="C687" s="522">
        <f>TrialBalanceA!C148</f>
        <v>0</v>
      </c>
      <c r="D687" s="533"/>
      <c r="E687" s="522"/>
      <c r="F687" s="522"/>
      <c r="G687" s="522"/>
      <c r="H687" s="522"/>
      <c r="I687" s="522"/>
      <c r="J687" s="522"/>
      <c r="L687" s="435"/>
      <c r="M687" s="435"/>
      <c r="N687" s="429"/>
      <c r="O687" s="381">
        <f>TrialBalanceA!I148</f>
        <v>0</v>
      </c>
      <c r="R687" s="432" t="str">
        <f t="shared" si="31"/>
        <v>DELETE</v>
      </c>
    </row>
    <row r="688" spans="2:18" ht="36" customHeight="1">
      <c r="B688" s="415"/>
      <c r="C688" s="522">
        <f>TrialBalanceA!C149</f>
        <v>0</v>
      </c>
      <c r="D688" s="533"/>
      <c r="E688" s="522"/>
      <c r="F688" s="522"/>
      <c r="G688" s="522"/>
      <c r="H688" s="522"/>
      <c r="I688" s="522"/>
      <c r="J688" s="522"/>
      <c r="L688" s="435"/>
      <c r="M688" s="435"/>
      <c r="N688" s="429"/>
      <c r="O688" s="381">
        <f>TrialBalanceA!I149</f>
        <v>0</v>
      </c>
      <c r="R688" s="432" t="str">
        <f t="shared" si="31"/>
        <v>DELETE</v>
      </c>
    </row>
    <row r="689" spans="2:18" ht="36" customHeight="1">
      <c r="B689" s="415"/>
      <c r="C689" s="522" t="str">
        <f>TrialBalanceA!C150</f>
        <v>Finance leases - Seafront Restaurant</v>
      </c>
      <c r="D689" s="533"/>
      <c r="E689" s="522"/>
      <c r="F689" s="522"/>
      <c r="G689" s="522"/>
      <c r="H689" s="522"/>
      <c r="I689" s="522"/>
      <c r="J689" s="522"/>
      <c r="L689" s="435"/>
      <c r="M689" s="435"/>
      <c r="N689" s="429"/>
      <c r="O689" s="381">
        <f>TrialBalanceA!I150</f>
        <v>0</v>
      </c>
      <c r="R689" s="432" t="str">
        <f t="shared" si="31"/>
        <v>DELETE</v>
      </c>
    </row>
    <row r="690" spans="2:18" ht="36" customHeight="1">
      <c r="B690" s="415"/>
      <c r="C690" s="522">
        <f>TrialBalanceB!C140</f>
        <v>0</v>
      </c>
      <c r="D690" s="533"/>
      <c r="E690" s="522"/>
      <c r="F690" s="522"/>
      <c r="G690" s="522"/>
      <c r="H690" s="522"/>
      <c r="I690" s="522"/>
      <c r="J690" s="522"/>
      <c r="L690" s="435"/>
      <c r="M690" s="435"/>
      <c r="N690" s="429"/>
      <c r="O690" s="381">
        <f>TrialBalanceB!I140</f>
        <v>0</v>
      </c>
      <c r="R690" s="432" t="str">
        <f t="shared" si="31"/>
        <v>DELETE</v>
      </c>
    </row>
    <row r="691" spans="2:18" ht="36" customHeight="1">
      <c r="B691" s="415"/>
      <c r="C691" s="522">
        <f>TrialBalanceB!C141</f>
        <v>0</v>
      </c>
      <c r="D691" s="533"/>
      <c r="E691" s="522"/>
      <c r="F691" s="522"/>
      <c r="G691" s="522"/>
      <c r="H691" s="522"/>
      <c r="I691" s="522"/>
      <c r="J691" s="522"/>
      <c r="L691" s="435"/>
      <c r="M691" s="435"/>
      <c r="N691" s="429"/>
      <c r="O691" s="381">
        <f>TrialBalanceB!I141</f>
        <v>0</v>
      </c>
      <c r="R691" s="432" t="str">
        <f t="shared" si="31"/>
        <v>DELETE</v>
      </c>
    </row>
    <row r="692" spans="2:18" ht="36" customHeight="1">
      <c r="B692" s="415"/>
      <c r="C692" s="522">
        <f>TrialBalanceB!C142</f>
        <v>0</v>
      </c>
      <c r="D692" s="533"/>
      <c r="E692" s="522"/>
      <c r="F692" s="522"/>
      <c r="G692" s="522"/>
      <c r="H692" s="522"/>
      <c r="I692" s="522"/>
      <c r="J692" s="522"/>
      <c r="L692" s="435"/>
      <c r="M692" s="435"/>
      <c r="N692" s="429"/>
      <c r="O692" s="381">
        <f>TrialBalanceB!I142</f>
        <v>0</v>
      </c>
      <c r="R692" s="432" t="str">
        <f t="shared" si="31"/>
        <v>DELETE</v>
      </c>
    </row>
    <row r="693" spans="2:18" ht="36" customHeight="1">
      <c r="B693" s="415"/>
      <c r="C693" s="522">
        <f>TrialBalanceB!C143</f>
        <v>0</v>
      </c>
      <c r="D693" s="533"/>
      <c r="E693" s="522"/>
      <c r="F693" s="522"/>
      <c r="G693" s="522"/>
      <c r="H693" s="522"/>
      <c r="I693" s="522"/>
      <c r="J693" s="522"/>
      <c r="L693" s="435"/>
      <c r="M693" s="435"/>
      <c r="N693" s="429"/>
      <c r="O693" s="381">
        <f>TrialBalanceB!I143</f>
        <v>0</v>
      </c>
      <c r="R693" s="432" t="str">
        <f t="shared" si="31"/>
        <v>DELETE</v>
      </c>
    </row>
    <row r="694" spans="2:18" ht="36" customHeight="1">
      <c r="B694" s="415"/>
      <c r="C694" s="522">
        <f>TrialBalanceB!C144</f>
        <v>0</v>
      </c>
      <c r="D694" s="533"/>
      <c r="E694" s="522"/>
      <c r="F694" s="522"/>
      <c r="G694" s="522"/>
      <c r="H694" s="522"/>
      <c r="I694" s="522"/>
      <c r="J694" s="522"/>
      <c r="L694" s="435"/>
      <c r="M694" s="435"/>
      <c r="N694" s="429"/>
      <c r="O694" s="381">
        <f>TrialBalanceB!I144</f>
        <v>0</v>
      </c>
      <c r="R694" s="432" t="str">
        <f t="shared" si="31"/>
        <v>DELETE</v>
      </c>
    </row>
    <row r="695" spans="2:18" ht="36" customHeight="1">
      <c r="B695" s="415"/>
      <c r="C695" s="522">
        <f>TrialBalanceB!C145</f>
        <v>0</v>
      </c>
      <c r="D695" s="533"/>
      <c r="E695" s="522"/>
      <c r="F695" s="522"/>
      <c r="G695" s="522"/>
      <c r="H695" s="522"/>
      <c r="I695" s="522"/>
      <c r="J695" s="522"/>
      <c r="L695" s="435"/>
      <c r="M695" s="435"/>
      <c r="N695" s="429"/>
      <c r="O695" s="381">
        <f>TrialBalanceB!I145</f>
        <v>0</v>
      </c>
      <c r="R695" s="432" t="str">
        <f t="shared" si="31"/>
        <v>DELETE</v>
      </c>
    </row>
    <row r="696" spans="2:18" ht="36" customHeight="1">
      <c r="B696" s="415"/>
      <c r="C696" s="522">
        <f>TrialBalanceB!C146</f>
        <v>0</v>
      </c>
      <c r="D696" s="533"/>
      <c r="E696" s="522"/>
      <c r="F696" s="522"/>
      <c r="G696" s="522"/>
      <c r="H696" s="522"/>
      <c r="I696" s="522"/>
      <c r="J696" s="522"/>
      <c r="L696" s="435"/>
      <c r="M696" s="435"/>
      <c r="N696" s="429"/>
      <c r="O696" s="381">
        <f>TrialBalanceB!I146</f>
        <v>0</v>
      </c>
      <c r="R696" s="432" t="str">
        <f t="shared" si="31"/>
        <v>DELETE</v>
      </c>
    </row>
    <row r="697" spans="2:18" ht="36" customHeight="1">
      <c r="B697" s="415"/>
      <c r="C697" s="522">
        <f>TrialBalanceB!C147</f>
        <v>0</v>
      </c>
      <c r="D697" s="533"/>
      <c r="E697" s="522"/>
      <c r="F697" s="522"/>
      <c r="G697" s="522"/>
      <c r="H697" s="522"/>
      <c r="I697" s="522"/>
      <c r="J697" s="522"/>
      <c r="L697" s="435"/>
      <c r="M697" s="435"/>
      <c r="N697" s="429"/>
      <c r="O697" s="381">
        <f>TrialBalanceB!I147</f>
        <v>0</v>
      </c>
      <c r="R697" s="432" t="str">
        <f t="shared" si="31"/>
        <v>DELETE</v>
      </c>
    </row>
    <row r="698" spans="2:18" ht="36" customHeight="1">
      <c r="B698" s="415"/>
      <c r="C698" s="522">
        <f>TrialBalanceB!C148</f>
        <v>0</v>
      </c>
      <c r="D698" s="533"/>
      <c r="E698" s="522"/>
      <c r="F698" s="522"/>
      <c r="G698" s="522"/>
      <c r="H698" s="522"/>
      <c r="I698" s="522"/>
      <c r="J698" s="522"/>
      <c r="L698" s="435"/>
      <c r="M698" s="435"/>
      <c r="N698" s="429"/>
      <c r="O698" s="381">
        <f>TrialBalanceB!I148</f>
        <v>0</v>
      </c>
      <c r="R698" s="432" t="str">
        <f t="shared" si="31"/>
        <v>DELETE</v>
      </c>
    </row>
    <row r="699" spans="2:18" ht="36" customHeight="1">
      <c r="B699" s="415"/>
      <c r="C699" s="522">
        <f>TrialBalanceB!C149</f>
        <v>0</v>
      </c>
      <c r="D699" s="533"/>
      <c r="E699" s="522"/>
      <c r="F699" s="522"/>
      <c r="G699" s="522"/>
      <c r="H699" s="522"/>
      <c r="I699" s="522"/>
      <c r="J699" s="522"/>
      <c r="L699" s="435"/>
      <c r="M699" s="435"/>
      <c r="N699" s="429"/>
      <c r="O699" s="381">
        <f>TrialBalanceB!I149</f>
        <v>0</v>
      </c>
      <c r="R699" s="432" t="str">
        <f t="shared" si="31"/>
        <v>DELETE</v>
      </c>
    </row>
    <row r="700" spans="2:18" ht="36" customHeight="1">
      <c r="B700" s="415"/>
      <c r="C700" s="522" t="str">
        <f>TrialBalanceB!C150</f>
        <v>Finance leases - Surf Shop</v>
      </c>
      <c r="D700" s="533"/>
      <c r="E700" s="522"/>
      <c r="F700" s="522"/>
      <c r="G700" s="522"/>
      <c r="H700" s="522"/>
      <c r="I700" s="522"/>
      <c r="J700" s="522"/>
      <c r="L700" s="435"/>
      <c r="M700" s="435"/>
      <c r="N700" s="429"/>
      <c r="O700" s="381">
        <f>TrialBalanceB!I150</f>
        <v>0</v>
      </c>
      <c r="R700" s="432" t="str">
        <f t="shared" si="31"/>
        <v>DELETE</v>
      </c>
    </row>
    <row r="701" spans="2:18" ht="36" customHeight="1">
      <c r="B701" s="415"/>
      <c r="C701" s="522">
        <f>TrialBalanceC!C140</f>
        <v>0</v>
      </c>
      <c r="D701" s="533"/>
      <c r="E701" s="522"/>
      <c r="F701" s="522"/>
      <c r="G701" s="522"/>
      <c r="H701" s="522"/>
      <c r="I701" s="522"/>
      <c r="J701" s="522"/>
      <c r="L701" s="435"/>
      <c r="M701" s="435"/>
      <c r="N701" s="429"/>
      <c r="O701" s="381">
        <f>TrialBalanceC!I140</f>
        <v>0</v>
      </c>
      <c r="R701" s="432" t="str">
        <f t="shared" si="31"/>
        <v>DELETE</v>
      </c>
    </row>
    <row r="702" spans="2:18" ht="36" customHeight="1">
      <c r="B702" s="415"/>
      <c r="C702" s="522">
        <f>TrialBalanceC!C141</f>
        <v>0</v>
      </c>
      <c r="D702" s="533"/>
      <c r="E702" s="522"/>
      <c r="F702" s="522"/>
      <c r="G702" s="522"/>
      <c r="H702" s="522"/>
      <c r="I702" s="522"/>
      <c r="J702" s="522"/>
      <c r="L702" s="435"/>
      <c r="M702" s="435"/>
      <c r="N702" s="429"/>
      <c r="O702" s="381">
        <f>TrialBalanceC!I141</f>
        <v>0</v>
      </c>
      <c r="R702" s="432" t="str">
        <f t="shared" si="31"/>
        <v>DELETE</v>
      </c>
    </row>
    <row r="703" spans="2:18" ht="36" customHeight="1">
      <c r="B703" s="415"/>
      <c r="C703" s="522">
        <f>TrialBalanceC!C142</f>
        <v>0</v>
      </c>
      <c r="D703" s="533"/>
      <c r="E703" s="522"/>
      <c r="F703" s="522"/>
      <c r="G703" s="522"/>
      <c r="H703" s="522"/>
      <c r="I703" s="522"/>
      <c r="J703" s="522"/>
      <c r="L703" s="435"/>
      <c r="M703" s="435"/>
      <c r="N703" s="429"/>
      <c r="O703" s="381">
        <f>TrialBalanceC!I142</f>
        <v>0</v>
      </c>
      <c r="R703" s="432" t="str">
        <f t="shared" si="31"/>
        <v>DELETE</v>
      </c>
    </row>
    <row r="704" spans="2:18" ht="36" customHeight="1">
      <c r="B704" s="415"/>
      <c r="C704" s="522">
        <f>TrialBalanceC!C143</f>
        <v>0</v>
      </c>
      <c r="D704" s="533"/>
      <c r="E704" s="522"/>
      <c r="F704" s="522"/>
      <c r="G704" s="522"/>
      <c r="H704" s="522"/>
      <c r="I704" s="522"/>
      <c r="J704" s="522"/>
      <c r="L704" s="435"/>
      <c r="M704" s="435"/>
      <c r="N704" s="429"/>
      <c r="O704" s="381">
        <f>TrialBalanceC!I143</f>
        <v>0</v>
      </c>
      <c r="R704" s="432" t="str">
        <f t="shared" si="31"/>
        <v>DELETE</v>
      </c>
    </row>
    <row r="705" spans="2:18" ht="36" customHeight="1">
      <c r="B705" s="415"/>
      <c r="C705" s="522">
        <f>TrialBalanceC!C144</f>
        <v>0</v>
      </c>
      <c r="D705" s="533"/>
      <c r="E705" s="522"/>
      <c r="F705" s="522"/>
      <c r="G705" s="522"/>
      <c r="H705" s="522"/>
      <c r="I705" s="522"/>
      <c r="J705" s="522"/>
      <c r="L705" s="435"/>
      <c r="M705" s="435"/>
      <c r="N705" s="429"/>
      <c r="O705" s="381">
        <f>TrialBalanceC!I144</f>
        <v>0</v>
      </c>
      <c r="R705" s="432" t="str">
        <f t="shared" si="31"/>
        <v>DELETE</v>
      </c>
    </row>
    <row r="706" spans="2:18" ht="36" customHeight="1">
      <c r="B706" s="415"/>
      <c r="C706" s="522">
        <f>TrialBalanceC!C145</f>
        <v>0</v>
      </c>
      <c r="D706" s="533"/>
      <c r="E706" s="522"/>
      <c r="F706" s="522"/>
      <c r="G706" s="522"/>
      <c r="H706" s="522"/>
      <c r="I706" s="522"/>
      <c r="J706" s="522"/>
      <c r="L706" s="435"/>
      <c r="M706" s="435"/>
      <c r="N706" s="429"/>
      <c r="O706" s="381">
        <f>TrialBalanceC!I145</f>
        <v>0</v>
      </c>
      <c r="R706" s="432" t="str">
        <f t="shared" si="31"/>
        <v>DELETE</v>
      </c>
    </row>
    <row r="707" spans="2:18" ht="36" customHeight="1">
      <c r="B707" s="415"/>
      <c r="C707" s="522">
        <f>TrialBalanceC!C146</f>
        <v>0</v>
      </c>
      <c r="D707" s="533"/>
      <c r="E707" s="522"/>
      <c r="F707" s="522"/>
      <c r="G707" s="522"/>
      <c r="H707" s="522"/>
      <c r="I707" s="522"/>
      <c r="J707" s="522"/>
      <c r="L707" s="435"/>
      <c r="M707" s="435"/>
      <c r="N707" s="429"/>
      <c r="O707" s="381">
        <f>TrialBalanceC!I146</f>
        <v>0</v>
      </c>
      <c r="R707" s="432" t="str">
        <f t="shared" si="31"/>
        <v>DELETE</v>
      </c>
    </row>
    <row r="708" spans="2:18" ht="36" customHeight="1">
      <c r="B708" s="415"/>
      <c r="C708" s="522">
        <f>TrialBalanceC!C147</f>
        <v>0</v>
      </c>
      <c r="D708" s="533"/>
      <c r="E708" s="522"/>
      <c r="F708" s="522"/>
      <c r="G708" s="522"/>
      <c r="H708" s="522"/>
      <c r="I708" s="522"/>
      <c r="J708" s="522"/>
      <c r="L708" s="435"/>
      <c r="M708" s="435"/>
      <c r="N708" s="429"/>
      <c r="O708" s="381">
        <f>TrialBalanceC!I147</f>
        <v>0</v>
      </c>
      <c r="R708" s="432" t="str">
        <f t="shared" si="31"/>
        <v>DELETE</v>
      </c>
    </row>
    <row r="709" spans="2:18" ht="36" customHeight="1">
      <c r="B709" s="415"/>
      <c r="C709" s="522">
        <f>TrialBalanceC!C148</f>
        <v>0</v>
      </c>
      <c r="D709" s="533"/>
      <c r="E709" s="522"/>
      <c r="F709" s="522"/>
      <c r="G709" s="522"/>
      <c r="H709" s="522"/>
      <c r="I709" s="522"/>
      <c r="J709" s="522"/>
      <c r="L709" s="435"/>
      <c r="M709" s="435"/>
      <c r="N709" s="429"/>
      <c r="O709" s="381">
        <f>TrialBalanceC!I148</f>
        <v>0</v>
      </c>
      <c r="R709" s="432" t="str">
        <f t="shared" si="31"/>
        <v>DELETE</v>
      </c>
    </row>
    <row r="710" spans="2:18" ht="36" customHeight="1">
      <c r="B710" s="415"/>
      <c r="C710" s="522">
        <f>TrialBalanceC!C149</f>
        <v>0</v>
      </c>
      <c r="D710" s="533"/>
      <c r="E710" s="522"/>
      <c r="F710" s="522"/>
      <c r="G710" s="522"/>
      <c r="H710" s="522"/>
      <c r="I710" s="522"/>
      <c r="J710" s="522"/>
      <c r="L710" s="435"/>
      <c r="M710" s="435"/>
      <c r="N710" s="429"/>
      <c r="O710" s="381">
        <f>TrialBalanceC!I149</f>
        <v>0</v>
      </c>
      <c r="R710" s="432" t="str">
        <f t="shared" si="31"/>
        <v>DELETE</v>
      </c>
    </row>
    <row r="711" spans="2:18" ht="36" customHeight="1">
      <c r="B711" s="415"/>
      <c r="C711" s="522" t="str">
        <f>TrialBalanceC!C150</f>
        <v xml:space="preserve">Finance leases - </v>
      </c>
      <c r="D711" s="533"/>
      <c r="E711" s="522"/>
      <c r="F711" s="522"/>
      <c r="G711" s="522"/>
      <c r="H711" s="522"/>
      <c r="I711" s="522"/>
      <c r="J711" s="522"/>
      <c r="L711" s="435"/>
      <c r="M711" s="435"/>
      <c r="N711" s="429"/>
      <c r="O711" s="381">
        <f>TrialBalanceC!I150</f>
        <v>0</v>
      </c>
      <c r="R711" s="432" t="str">
        <f t="shared" si="31"/>
        <v>DELETE</v>
      </c>
    </row>
    <row r="712" spans="2:18" ht="9" customHeight="1">
      <c r="B712" s="415"/>
      <c r="C712" s="530"/>
      <c r="D712" s="522"/>
      <c r="E712" s="522"/>
      <c r="F712" s="522"/>
      <c r="G712" s="522"/>
      <c r="H712" s="522"/>
      <c r="I712" s="522"/>
      <c r="J712" s="522"/>
      <c r="L712" s="435"/>
      <c r="M712" s="435"/>
      <c r="N712" s="429"/>
      <c r="O712" s="384"/>
      <c r="R712" s="432" t="str">
        <f>R$714</f>
        <v>DELETE</v>
      </c>
    </row>
    <row r="713" spans="2:18" ht="9" customHeight="1">
      <c r="B713" s="415"/>
      <c r="C713" s="530"/>
      <c r="D713" s="522"/>
      <c r="E713" s="522"/>
      <c r="F713" s="522"/>
      <c r="G713" s="522"/>
      <c r="H713" s="522"/>
      <c r="I713" s="522"/>
      <c r="J713" s="522"/>
      <c r="L713" s="435"/>
      <c r="M713" s="435"/>
      <c r="N713" s="429"/>
      <c r="O713" s="381"/>
      <c r="R713" s="432" t="str">
        <f>R$714</f>
        <v>DELETE</v>
      </c>
    </row>
    <row r="714" spans="2:18" ht="36.75" customHeight="1">
      <c r="B714" s="415"/>
      <c r="C714" s="530"/>
      <c r="D714" s="522"/>
      <c r="E714" s="522"/>
      <c r="F714" s="522"/>
      <c r="G714" s="522"/>
      <c r="H714" s="522"/>
      <c r="I714" s="522"/>
      <c r="J714" s="522"/>
      <c r="L714" s="435"/>
      <c r="M714" s="435"/>
      <c r="N714" s="429"/>
      <c r="O714" s="381">
        <f>SUM(O668:O713)</f>
        <v>0</v>
      </c>
      <c r="R714" s="432" t="str">
        <f>IF(O714=0,"DELETE"," ")</f>
        <v>DELETE</v>
      </c>
    </row>
    <row r="715" spans="2:18" ht="9" customHeight="1" thickBot="1">
      <c r="B715" s="415"/>
      <c r="C715" s="530"/>
      <c r="D715" s="522"/>
      <c r="E715" s="522"/>
      <c r="F715" s="522"/>
      <c r="G715" s="522"/>
      <c r="H715" s="522"/>
      <c r="I715" s="522"/>
      <c r="J715" s="522"/>
      <c r="L715" s="435"/>
      <c r="M715" s="435"/>
      <c r="N715" s="429"/>
      <c r="O715" s="385"/>
      <c r="R715" s="432" t="str">
        <f t="shared" ref="R715:R720" si="32">R$714</f>
        <v>DELETE</v>
      </c>
    </row>
    <row r="716" spans="2:18" ht="9" customHeight="1" thickTop="1">
      <c r="B716" s="415"/>
      <c r="C716" s="530"/>
      <c r="D716" s="522"/>
      <c r="E716" s="522"/>
      <c r="F716" s="522"/>
      <c r="G716" s="522"/>
      <c r="H716" s="522"/>
      <c r="I716" s="522"/>
      <c r="J716" s="522"/>
      <c r="L716" s="435"/>
      <c r="M716" s="435"/>
      <c r="N716" s="429"/>
      <c r="O716" s="399"/>
      <c r="R716" s="432" t="str">
        <f t="shared" si="32"/>
        <v>DELETE</v>
      </c>
    </row>
    <row r="717" spans="2:18" ht="36" customHeight="1">
      <c r="B717" s="415"/>
      <c r="C717" s="530"/>
      <c r="D717" s="522"/>
      <c r="E717" s="522"/>
      <c r="F717" s="522"/>
      <c r="G717" s="522"/>
      <c r="H717" s="522"/>
      <c r="I717" s="522"/>
      <c r="J717" s="522"/>
      <c r="L717" s="435"/>
      <c r="M717" s="435"/>
      <c r="N717" s="429"/>
      <c r="O717" s="381"/>
      <c r="R717" s="432" t="str">
        <f t="shared" si="32"/>
        <v>DELETE</v>
      </c>
    </row>
    <row r="718" spans="2:18" ht="36" customHeight="1">
      <c r="B718" s="415"/>
      <c r="C718" s="530"/>
      <c r="D718" s="522"/>
      <c r="E718" s="522"/>
      <c r="F718" s="522"/>
      <c r="G718" s="522"/>
      <c r="H718" s="522"/>
      <c r="I718" s="522"/>
      <c r="J718" s="522"/>
      <c r="M718" s="381"/>
      <c r="N718" s="381"/>
      <c r="O718" s="381"/>
      <c r="R718" s="432" t="str">
        <f t="shared" si="32"/>
        <v>DELETE</v>
      </c>
    </row>
    <row r="719" spans="2:18" ht="36" customHeight="1">
      <c r="B719" s="415"/>
      <c r="C719" s="530"/>
      <c r="D719" s="522"/>
      <c r="E719" s="522"/>
      <c r="F719" s="522"/>
      <c r="G719" s="522"/>
      <c r="H719" s="522"/>
      <c r="I719" s="522"/>
      <c r="J719" s="522"/>
      <c r="M719" s="399"/>
      <c r="N719" s="399"/>
      <c r="O719" s="399"/>
      <c r="P719" s="453"/>
      <c r="R719" s="432" t="str">
        <f t="shared" si="32"/>
        <v>DELETE</v>
      </c>
    </row>
    <row r="720" spans="2:18" ht="36" customHeight="1">
      <c r="B720" s="415"/>
      <c r="C720" s="530"/>
      <c r="D720" s="522"/>
      <c r="E720" s="522"/>
      <c r="F720" s="522"/>
      <c r="G720" s="522"/>
      <c r="H720" s="522"/>
      <c r="I720" s="522"/>
      <c r="J720" s="522"/>
      <c r="M720" s="381"/>
      <c r="N720" s="381"/>
      <c r="O720" s="381"/>
      <c r="R720" s="432" t="str">
        <f t="shared" si="32"/>
        <v>DELETE</v>
      </c>
    </row>
    <row r="721" spans="2:21" ht="36" customHeight="1">
      <c r="B721" s="441"/>
      <c r="C721" s="522"/>
      <c r="D721" s="530"/>
      <c r="E721" s="522"/>
      <c r="F721" s="522"/>
      <c r="G721" s="522"/>
      <c r="H721" s="522"/>
      <c r="I721" s="522"/>
      <c r="J721" s="522"/>
      <c r="M721" s="431"/>
      <c r="O721" s="380" t="s">
        <v>102</v>
      </c>
      <c r="Q721" s="378">
        <f>MAX($Q$104:Q720)+1</f>
        <v>13</v>
      </c>
      <c r="R721" s="432" t="str">
        <f>R$729</f>
        <v>DELETE</v>
      </c>
    </row>
    <row r="722" spans="2:21" ht="36" customHeight="1">
      <c r="B722" s="441"/>
      <c r="C722" s="522"/>
      <c r="D722" s="530" t="str">
        <f>Criteria!E9</f>
        <v>ABC PARTNERSHIP</v>
      </c>
      <c r="E722" s="522"/>
      <c r="F722" s="522"/>
      <c r="G722" s="522"/>
      <c r="H722" s="522"/>
      <c r="I722" s="522"/>
      <c r="J722" s="522"/>
      <c r="R722" s="432" t="str">
        <f t="shared" ref="R722:R728" si="33">R$729</f>
        <v>DELETE</v>
      </c>
    </row>
    <row r="723" spans="2:21" ht="36" customHeight="1">
      <c r="B723" s="441"/>
      <c r="C723" s="522"/>
      <c r="D723" s="530" t="str">
        <f>Criteria!E10</f>
        <v>T/A SEAFRONT HOTEL, SEAFRONT RESTAURANT AND SURF SHOP</v>
      </c>
      <c r="E723" s="522"/>
      <c r="F723" s="522"/>
      <c r="G723" s="522"/>
      <c r="H723" s="522"/>
      <c r="I723" s="522"/>
      <c r="J723" s="522"/>
      <c r="R723" s="432" t="str">
        <f>IF(R$729="DELETE","DELETE",IF(D723=0,"DELETE"," "))</f>
        <v>DELETE</v>
      </c>
    </row>
    <row r="724" spans="2:21" ht="36" customHeight="1">
      <c r="B724" s="441"/>
      <c r="C724" s="522"/>
      <c r="D724" s="522"/>
      <c r="E724" s="522"/>
      <c r="F724" s="522"/>
      <c r="G724" s="522"/>
      <c r="H724" s="522"/>
      <c r="I724" s="522"/>
      <c r="J724" s="522"/>
      <c r="R724" s="432" t="str">
        <f t="shared" si="33"/>
        <v>DELETE</v>
      </c>
    </row>
    <row r="725" spans="2:21" ht="36" customHeight="1">
      <c r="B725" s="441"/>
      <c r="C725" s="522"/>
      <c r="D725" s="530" t="s">
        <v>349</v>
      </c>
      <c r="E725" s="522"/>
      <c r="F725" s="522"/>
      <c r="G725" s="522"/>
      <c r="H725" s="522"/>
      <c r="I725" s="522"/>
      <c r="J725" s="522"/>
      <c r="R725" s="432" t="str">
        <f t="shared" si="33"/>
        <v>DELETE</v>
      </c>
    </row>
    <row r="726" spans="2:21" ht="36" customHeight="1">
      <c r="B726" s="441"/>
      <c r="C726" s="522"/>
      <c r="D726" s="530" t="str">
        <f>Criteria!E18</f>
        <v>28 FEBRUARY 2026</v>
      </c>
      <c r="E726" s="522"/>
      <c r="F726" s="522"/>
      <c r="G726" s="522"/>
      <c r="H726" s="522"/>
      <c r="I726" s="522"/>
      <c r="J726" s="522" t="s">
        <v>239</v>
      </c>
      <c r="R726" s="432" t="str">
        <f t="shared" si="33"/>
        <v>DELETE</v>
      </c>
    </row>
    <row r="727" spans="2:21" ht="36" customHeight="1">
      <c r="B727" s="441"/>
      <c r="C727" s="522"/>
      <c r="D727" s="522"/>
      <c r="E727" s="522"/>
      <c r="F727" s="522"/>
      <c r="G727" s="522"/>
      <c r="H727" s="522"/>
      <c r="I727" s="522"/>
      <c r="J727" s="522"/>
      <c r="R727" s="432" t="str">
        <f t="shared" si="33"/>
        <v>DELETE</v>
      </c>
    </row>
    <row r="728" spans="2:21" ht="36" customHeight="1">
      <c r="B728" s="519"/>
      <c r="C728" s="531"/>
      <c r="D728" s="531"/>
      <c r="E728" s="531"/>
      <c r="F728" s="531"/>
      <c r="G728" s="531"/>
      <c r="H728" s="531"/>
      <c r="I728" s="531"/>
      <c r="J728" s="531"/>
      <c r="K728" s="442"/>
      <c r="L728" s="442"/>
      <c r="M728" s="443"/>
      <c r="N728" s="444"/>
      <c r="O728" s="443"/>
      <c r="P728" s="444"/>
      <c r="Q728" s="442"/>
      <c r="R728" s="432" t="str">
        <f t="shared" si="33"/>
        <v>DELETE</v>
      </c>
    </row>
    <row r="729" spans="2:21" ht="36" customHeight="1">
      <c r="B729" s="415">
        <f>MAX($B$445:B728)+1</f>
        <v>6</v>
      </c>
      <c r="C729" s="474" t="s">
        <v>726</v>
      </c>
      <c r="D729" s="437"/>
      <c r="E729" s="437"/>
      <c r="F729" s="437"/>
      <c r="G729" s="437"/>
      <c r="H729" s="437"/>
      <c r="I729" s="437"/>
      <c r="J729" s="437"/>
      <c r="M729" s="454"/>
      <c r="N729" s="453"/>
      <c r="O729" s="454"/>
      <c r="P729" s="453"/>
      <c r="R729" s="432" t="str">
        <f>IF(O738+O742+O760&gt;0," ","DELETE")</f>
        <v>DELETE</v>
      </c>
    </row>
    <row r="730" spans="2:21" ht="31.5" customHeight="1">
      <c r="B730" s="415"/>
      <c r="C730" s="474"/>
      <c r="D730" s="437"/>
      <c r="E730" s="437"/>
      <c r="F730" s="437"/>
      <c r="G730" s="437"/>
      <c r="H730" s="437"/>
      <c r="I730" s="437"/>
      <c r="J730" s="437"/>
      <c r="M730" s="454"/>
      <c r="N730" s="453"/>
      <c r="O730" s="454"/>
      <c r="P730" s="453"/>
      <c r="R730" s="432" t="str">
        <f>R$729</f>
        <v>DELETE</v>
      </c>
    </row>
    <row r="731" spans="2:21" ht="36.75" customHeight="1">
      <c r="B731" s="415"/>
      <c r="C731" s="441">
        <f>B729+0.1</f>
        <v>6.1</v>
      </c>
      <c r="D731" s="529" t="s">
        <v>182</v>
      </c>
      <c r="G731" s="462"/>
      <c r="M731" s="454"/>
      <c r="N731" s="453"/>
      <c r="O731" s="454"/>
      <c r="P731" s="453"/>
      <c r="R731" s="432" t="str">
        <f>R$729</f>
        <v>DELETE</v>
      </c>
    </row>
    <row r="732" spans="2:21" ht="31.5" customHeight="1">
      <c r="B732" s="415"/>
      <c r="C732" s="435"/>
      <c r="D732" s="435"/>
      <c r="G732" s="453"/>
      <c r="H732" s="500" t="str">
        <f>Criteria!F65</f>
        <v>Plant and</v>
      </c>
      <c r="I732" s="500"/>
      <c r="J732" s="500" t="str">
        <f>Criteria!G65</f>
        <v>Motor</v>
      </c>
      <c r="K732" s="500" t="str">
        <f>Criteria!H65</f>
        <v>Electronic</v>
      </c>
      <c r="L732" s="500"/>
      <c r="M732" s="500" t="str">
        <f>Criteria!I65</f>
        <v>Furniture and</v>
      </c>
      <c r="N732" s="500"/>
      <c r="O732" s="500" t="s">
        <v>353</v>
      </c>
      <c r="P732" s="426"/>
      <c r="R732" s="432" t="str">
        <f t="shared" ref="R732:R767" si="34">R$729</f>
        <v>DELETE</v>
      </c>
    </row>
    <row r="733" spans="2:21" ht="31.5" customHeight="1">
      <c r="B733" s="415"/>
      <c r="G733" s="453"/>
      <c r="H733" s="500" t="str">
        <f>Criteria!F66</f>
        <v>equipment</v>
      </c>
      <c r="I733" s="500"/>
      <c r="J733" s="500" t="str">
        <f>Criteria!G66</f>
        <v>vehicles</v>
      </c>
      <c r="K733" s="500" t="str">
        <f>Criteria!H66</f>
        <v>equipment</v>
      </c>
      <c r="L733" s="500"/>
      <c r="M733" s="500" t="str">
        <f>Criteria!I66</f>
        <v>fittings</v>
      </c>
      <c r="N733" s="500"/>
      <c r="O733" s="500"/>
      <c r="P733" s="426"/>
      <c r="R733" s="432" t="str">
        <f t="shared" si="34"/>
        <v>DELETE</v>
      </c>
    </row>
    <row r="734" spans="2:21" ht="31.5" customHeight="1">
      <c r="B734" s="415"/>
      <c r="D734" s="437" t="s">
        <v>1063</v>
      </c>
      <c r="E734" s="437"/>
      <c r="F734" s="549">
        <f>Criteria!G19+1</f>
        <v>45717</v>
      </c>
      <c r="G734" s="549"/>
      <c r="H734" s="411">
        <f>H738-H739</f>
        <v>0</v>
      </c>
      <c r="I734" s="411"/>
      <c r="J734" s="411">
        <f>J738-J739</f>
        <v>0</v>
      </c>
      <c r="K734" s="411">
        <f>K738-K739</f>
        <v>0</v>
      </c>
      <c r="L734" s="411"/>
      <c r="M734" s="411">
        <f>M738-M739</f>
        <v>0</v>
      </c>
      <c r="N734" s="411"/>
      <c r="O734" s="411">
        <f>O738-O739</f>
        <v>0</v>
      </c>
      <c r="P734" s="426"/>
      <c r="R734" s="432" t="str">
        <f t="shared" si="34"/>
        <v>DELETE</v>
      </c>
      <c r="U734" s="416" t="b">
        <f>O734=SUM(H734:N734)</f>
        <v>1</v>
      </c>
    </row>
    <row r="735" spans="2:21" ht="9" customHeight="1" thickBot="1">
      <c r="B735" s="415"/>
      <c r="D735" s="437"/>
      <c r="E735" s="437"/>
      <c r="F735" s="437"/>
      <c r="G735" s="464"/>
      <c r="H735" s="409"/>
      <c r="I735" s="409"/>
      <c r="J735" s="409"/>
      <c r="K735" s="409"/>
      <c r="L735" s="409"/>
      <c r="M735" s="409"/>
      <c r="N735" s="409"/>
      <c r="O735" s="409"/>
      <c r="P735" s="426"/>
      <c r="R735" s="432" t="str">
        <f t="shared" si="34"/>
        <v>DELETE</v>
      </c>
    </row>
    <row r="736" spans="2:21" ht="9" customHeight="1" thickTop="1">
      <c r="B736" s="415"/>
      <c r="D736" s="437"/>
      <c r="E736" s="437"/>
      <c r="F736" s="437"/>
      <c r="G736" s="464"/>
      <c r="H736" s="411"/>
      <c r="I736" s="411"/>
      <c r="J736" s="411"/>
      <c r="K736" s="411"/>
      <c r="L736" s="411"/>
      <c r="M736" s="411"/>
      <c r="N736" s="411"/>
      <c r="O736" s="411"/>
      <c r="P736" s="426"/>
      <c r="R736" s="432" t="str">
        <f t="shared" si="34"/>
        <v>DELETE</v>
      </c>
    </row>
    <row r="737" spans="2:18" ht="9" customHeight="1">
      <c r="B737" s="415"/>
      <c r="D737" s="437"/>
      <c r="E737" s="437"/>
      <c r="F737" s="437"/>
      <c r="G737" s="464"/>
      <c r="H737" s="405"/>
      <c r="I737" s="410"/>
      <c r="J737" s="410"/>
      <c r="K737" s="410"/>
      <c r="L737" s="410"/>
      <c r="M737" s="410"/>
      <c r="N737" s="410"/>
      <c r="O737" s="412"/>
      <c r="P737" s="426"/>
      <c r="R737" s="432" t="str">
        <f t="shared" si="34"/>
        <v>DELETE</v>
      </c>
    </row>
    <row r="738" spans="2:18" ht="31.5" customHeight="1">
      <c r="B738" s="415"/>
      <c r="D738" s="437" t="s">
        <v>350</v>
      </c>
      <c r="E738" s="437"/>
      <c r="F738" s="437"/>
      <c r="G738" s="453"/>
      <c r="H738" s="406">
        <f>TrialBalance!L199</f>
        <v>0</v>
      </c>
      <c r="I738" s="411"/>
      <c r="J738" s="411">
        <f>TrialBalance!L207</f>
        <v>0</v>
      </c>
      <c r="K738" s="411">
        <f>TrialBalance!L215</f>
        <v>0</v>
      </c>
      <c r="L738" s="411"/>
      <c r="M738" s="411">
        <f>TrialBalance!L223</f>
        <v>0</v>
      </c>
      <c r="N738" s="411"/>
      <c r="O738" s="413">
        <f>SUM(H738:M738)</f>
        <v>0</v>
      </c>
      <c r="P738" s="426"/>
      <c r="R738" s="432" t="str">
        <f t="shared" si="34"/>
        <v>DELETE</v>
      </c>
    </row>
    <row r="739" spans="2:18" ht="31.5" customHeight="1">
      <c r="B739" s="415"/>
      <c r="D739" s="437" t="s">
        <v>1070</v>
      </c>
      <c r="E739" s="437"/>
      <c r="F739" s="437"/>
      <c r="G739" s="453"/>
      <c r="H739" s="406">
        <f>-TrialBalance!L203</f>
        <v>0</v>
      </c>
      <c r="I739" s="411"/>
      <c r="J739" s="411">
        <f>-TrialBalance!L211</f>
        <v>0</v>
      </c>
      <c r="K739" s="411">
        <f>-TrialBalance!L219</f>
        <v>0</v>
      </c>
      <c r="L739" s="411"/>
      <c r="M739" s="411">
        <f>-TrialBalance!L227</f>
        <v>0</v>
      </c>
      <c r="N739" s="411"/>
      <c r="O739" s="413">
        <f>SUM(H739:M739)</f>
        <v>0</v>
      </c>
      <c r="P739" s="426"/>
      <c r="R739" s="432" t="str">
        <f t="shared" si="34"/>
        <v>DELETE</v>
      </c>
    </row>
    <row r="740" spans="2:18" ht="9" customHeight="1">
      <c r="B740" s="415"/>
      <c r="D740" s="437"/>
      <c r="E740" s="437"/>
      <c r="F740" s="437"/>
      <c r="G740" s="453"/>
      <c r="H740" s="407"/>
      <c r="I740" s="408"/>
      <c r="J740" s="408"/>
      <c r="K740" s="408"/>
      <c r="L740" s="408"/>
      <c r="M740" s="408"/>
      <c r="N740" s="408"/>
      <c r="O740" s="414"/>
      <c r="P740" s="426"/>
      <c r="R740" s="432" t="str">
        <f t="shared" si="34"/>
        <v>DELETE</v>
      </c>
    </row>
    <row r="741" spans="2:18" ht="9" customHeight="1">
      <c r="B741" s="415"/>
      <c r="D741" s="437"/>
      <c r="E741" s="437"/>
      <c r="F741" s="437"/>
      <c r="G741" s="453"/>
      <c r="H741" s="411"/>
      <c r="I741" s="411"/>
      <c r="J741" s="411"/>
      <c r="K741" s="411"/>
      <c r="L741" s="411"/>
      <c r="M741" s="411"/>
      <c r="N741" s="411"/>
      <c r="O741" s="411"/>
      <c r="P741" s="426"/>
      <c r="R741" s="432" t="str">
        <f t="shared" si="34"/>
        <v>DELETE</v>
      </c>
    </row>
    <row r="742" spans="2:18" ht="31.5" customHeight="1">
      <c r="B742" s="415"/>
      <c r="D742" s="437" t="s">
        <v>355</v>
      </c>
      <c r="E742" s="437"/>
      <c r="F742" s="437"/>
      <c r="G742" s="453"/>
      <c r="H742" s="411">
        <f>TrialBalance!L200</f>
        <v>0</v>
      </c>
      <c r="I742" s="411"/>
      <c r="J742" s="411">
        <f>TrialBalance!L208</f>
        <v>0</v>
      </c>
      <c r="K742" s="411">
        <f>TrialBalance!L216</f>
        <v>0</v>
      </c>
      <c r="L742" s="411"/>
      <c r="M742" s="411">
        <f>+TrialBalance!L224</f>
        <v>0</v>
      </c>
      <c r="N742" s="411"/>
      <c r="O742" s="411">
        <f>SUM(H742:M742)</f>
        <v>0</v>
      </c>
      <c r="P742" s="426"/>
      <c r="R742" s="432" t="str">
        <f t="shared" si="34"/>
        <v>DELETE</v>
      </c>
    </row>
    <row r="743" spans="2:18" ht="9" customHeight="1">
      <c r="B743" s="415"/>
      <c r="D743" s="437"/>
      <c r="E743" s="437"/>
      <c r="F743" s="437"/>
      <c r="G743" s="453"/>
      <c r="H743" s="408"/>
      <c r="I743" s="408"/>
      <c r="J743" s="408"/>
      <c r="K743" s="408"/>
      <c r="L743" s="408"/>
      <c r="M743" s="408"/>
      <c r="N743" s="408"/>
      <c r="O743" s="408"/>
      <c r="P743" s="426"/>
      <c r="R743" s="432" t="str">
        <f t="shared" si="34"/>
        <v>DELETE</v>
      </c>
    </row>
    <row r="744" spans="2:18" ht="9" customHeight="1">
      <c r="B744" s="415"/>
      <c r="D744" s="437"/>
      <c r="E744" s="437"/>
      <c r="F744" s="437"/>
      <c r="G744" s="453"/>
      <c r="H744" s="411"/>
      <c r="I744" s="411"/>
      <c r="J744" s="411"/>
      <c r="K744" s="411"/>
      <c r="L744" s="411"/>
      <c r="M744" s="411"/>
      <c r="N744" s="411"/>
      <c r="O744" s="411"/>
      <c r="P744" s="426"/>
      <c r="R744" s="432" t="str">
        <f t="shared" si="34"/>
        <v>DELETE</v>
      </c>
    </row>
    <row r="745" spans="2:18" ht="31.5" customHeight="1">
      <c r="B745" s="415"/>
      <c r="D745" s="437"/>
      <c r="E745" s="437"/>
      <c r="F745" s="437"/>
      <c r="G745" s="453"/>
      <c r="H745" s="411">
        <f>+H734+H742</f>
        <v>0</v>
      </c>
      <c r="I745" s="411"/>
      <c r="J745" s="411">
        <f>+J734+J742</f>
        <v>0</v>
      </c>
      <c r="K745" s="411">
        <f>+K734+K742</f>
        <v>0</v>
      </c>
      <c r="L745" s="411"/>
      <c r="M745" s="411">
        <f>+M734+M742</f>
        <v>0</v>
      </c>
      <c r="N745" s="411"/>
      <c r="O745" s="411">
        <f>+O734+O742</f>
        <v>0</v>
      </c>
      <c r="P745" s="426"/>
      <c r="R745" s="432" t="str">
        <f t="shared" si="34"/>
        <v>DELETE</v>
      </c>
    </row>
    <row r="746" spans="2:18" ht="31.5" customHeight="1">
      <c r="B746" s="415"/>
      <c r="D746" s="437" t="s">
        <v>151</v>
      </c>
      <c r="E746" s="437"/>
      <c r="F746" s="437"/>
      <c r="G746" s="453"/>
      <c r="H746" s="411">
        <f>H749-H750</f>
        <v>0</v>
      </c>
      <c r="I746" s="411"/>
      <c r="J746" s="411">
        <f>J749-J750</f>
        <v>0</v>
      </c>
      <c r="K746" s="411">
        <f>K749-K750</f>
        <v>0</v>
      </c>
      <c r="L746" s="411"/>
      <c r="M746" s="411">
        <f>M749-M750</f>
        <v>0</v>
      </c>
      <c r="N746" s="411"/>
      <c r="O746" s="411">
        <f>O749-O750</f>
        <v>0</v>
      </c>
      <c r="P746" s="426"/>
      <c r="R746" s="432" t="str">
        <f t="shared" si="34"/>
        <v>DELETE</v>
      </c>
    </row>
    <row r="747" spans="2:18" ht="9" customHeight="1">
      <c r="B747" s="415"/>
      <c r="D747" s="437"/>
      <c r="E747" s="437"/>
      <c r="F747" s="437"/>
      <c r="G747" s="453"/>
      <c r="H747" s="411"/>
      <c r="I747" s="411"/>
      <c r="J747" s="411"/>
      <c r="K747" s="411"/>
      <c r="L747" s="411"/>
      <c r="M747" s="411"/>
      <c r="N747" s="411"/>
      <c r="O747" s="411"/>
      <c r="P747" s="426"/>
      <c r="R747" s="432" t="str">
        <f t="shared" si="34"/>
        <v>DELETE</v>
      </c>
    </row>
    <row r="748" spans="2:18" ht="9" customHeight="1">
      <c r="B748" s="415"/>
      <c r="D748" s="437"/>
      <c r="E748" s="437"/>
      <c r="F748" s="437"/>
      <c r="G748" s="453"/>
      <c r="H748" s="405"/>
      <c r="I748" s="410"/>
      <c r="J748" s="410"/>
      <c r="K748" s="410"/>
      <c r="L748" s="410"/>
      <c r="M748" s="410"/>
      <c r="N748" s="410"/>
      <c r="O748" s="412"/>
      <c r="P748" s="426"/>
      <c r="R748" s="432" t="str">
        <f t="shared" si="34"/>
        <v>DELETE</v>
      </c>
    </row>
    <row r="749" spans="2:18" ht="31.5" customHeight="1">
      <c r="B749" s="415"/>
      <c r="D749" s="437" t="s">
        <v>350</v>
      </c>
      <c r="E749" s="437"/>
      <c r="F749" s="437"/>
      <c r="G749" s="453"/>
      <c r="H749" s="406">
        <f>-TrialBalance!L201</f>
        <v>0</v>
      </c>
      <c r="I749" s="411"/>
      <c r="J749" s="411">
        <f>-TrialBalance!L209</f>
        <v>0</v>
      </c>
      <c r="K749" s="411">
        <f>-TrialBalance!L217</f>
        <v>0</v>
      </c>
      <c r="L749" s="411"/>
      <c r="M749" s="411">
        <f>-TrialBalance!L225</f>
        <v>0</v>
      </c>
      <c r="N749" s="411"/>
      <c r="O749" s="413">
        <f>SUM(H749:M749)</f>
        <v>0</v>
      </c>
      <c r="P749" s="426"/>
      <c r="R749" s="432" t="str">
        <f t="shared" si="34"/>
        <v>DELETE</v>
      </c>
    </row>
    <row r="750" spans="2:18" ht="31.5" customHeight="1">
      <c r="B750" s="415"/>
      <c r="D750" s="437" t="s">
        <v>1070</v>
      </c>
      <c r="E750" s="437"/>
      <c r="F750" s="437"/>
      <c r="G750" s="453"/>
      <c r="H750" s="406">
        <f>TrialBalance!L205</f>
        <v>0</v>
      </c>
      <c r="I750" s="411"/>
      <c r="J750" s="411">
        <f>TrialBalance!L213</f>
        <v>0</v>
      </c>
      <c r="K750" s="411">
        <f>TrialBalance!L221</f>
        <v>0</v>
      </c>
      <c r="L750" s="411"/>
      <c r="M750" s="411">
        <f>+TrialBalance!L229</f>
        <v>0</v>
      </c>
      <c r="N750" s="411"/>
      <c r="O750" s="413">
        <f>SUM(H750:M750)</f>
        <v>0</v>
      </c>
      <c r="P750" s="426"/>
      <c r="R750" s="432" t="str">
        <f t="shared" si="34"/>
        <v>DELETE</v>
      </c>
    </row>
    <row r="751" spans="2:18" ht="9" customHeight="1">
      <c r="B751" s="415"/>
      <c r="D751" s="437"/>
      <c r="E751" s="437"/>
      <c r="F751" s="437"/>
      <c r="G751" s="453"/>
      <c r="H751" s="407"/>
      <c r="I751" s="408"/>
      <c r="J751" s="408"/>
      <c r="K751" s="408"/>
      <c r="L751" s="408"/>
      <c r="M751" s="408"/>
      <c r="N751" s="408"/>
      <c r="O751" s="414"/>
      <c r="P751" s="426"/>
      <c r="R751" s="432" t="str">
        <f t="shared" si="34"/>
        <v>DELETE</v>
      </c>
    </row>
    <row r="752" spans="2:18" ht="9" customHeight="1">
      <c r="B752" s="415"/>
      <c r="D752" s="437"/>
      <c r="E752" s="437"/>
      <c r="F752" s="437"/>
      <c r="G752" s="453"/>
      <c r="H752" s="411"/>
      <c r="I752" s="411"/>
      <c r="J752" s="411"/>
      <c r="K752" s="411"/>
      <c r="L752" s="411"/>
      <c r="M752" s="411"/>
      <c r="N752" s="411"/>
      <c r="O752" s="411"/>
      <c r="P752" s="426"/>
      <c r="R752" s="432" t="str">
        <f t="shared" si="34"/>
        <v>DELETE</v>
      </c>
    </row>
    <row r="753" spans="2:21" ht="31.5" customHeight="1">
      <c r="B753" s="415"/>
      <c r="D753" s="437" t="s">
        <v>258</v>
      </c>
      <c r="E753" s="437"/>
      <c r="F753" s="437"/>
      <c r="G753" s="453"/>
      <c r="H753" s="411">
        <f>TrialBalance!L204</f>
        <v>0</v>
      </c>
      <c r="I753" s="411"/>
      <c r="J753" s="411">
        <f>TrialBalance!L212</f>
        <v>0</v>
      </c>
      <c r="K753" s="411">
        <f>TrialBalance!L220</f>
        <v>0</v>
      </c>
      <c r="L753" s="411"/>
      <c r="M753" s="411">
        <f>+TrialBalance!L228</f>
        <v>0</v>
      </c>
      <c r="N753" s="411"/>
      <c r="O753" s="411">
        <f>SUM(H753:M753)</f>
        <v>0</v>
      </c>
      <c r="P753" s="426"/>
      <c r="R753" s="432" t="str">
        <f t="shared" si="34"/>
        <v>DELETE</v>
      </c>
    </row>
    <row r="754" spans="2:21" ht="9" customHeight="1">
      <c r="B754" s="415"/>
      <c r="D754" s="437"/>
      <c r="E754" s="437"/>
      <c r="F754" s="437"/>
      <c r="G754" s="453"/>
      <c r="H754" s="408"/>
      <c r="I754" s="408"/>
      <c r="J754" s="408"/>
      <c r="K754" s="408"/>
      <c r="L754" s="408"/>
      <c r="M754" s="408"/>
      <c r="N754" s="408"/>
      <c r="O754" s="408"/>
      <c r="P754" s="426"/>
      <c r="R754" s="432" t="str">
        <f t="shared" si="34"/>
        <v>DELETE</v>
      </c>
    </row>
    <row r="755" spans="2:21" ht="9" customHeight="1">
      <c r="B755" s="415"/>
      <c r="D755" s="437"/>
      <c r="E755" s="437"/>
      <c r="F755" s="437"/>
      <c r="G755" s="453"/>
      <c r="H755" s="411"/>
      <c r="I755" s="411"/>
      <c r="J755" s="411"/>
      <c r="K755" s="411"/>
      <c r="L755" s="411"/>
      <c r="M755" s="411"/>
      <c r="N755" s="411"/>
      <c r="O755" s="411"/>
      <c r="P755" s="426"/>
      <c r="R755" s="432" t="str">
        <f t="shared" si="34"/>
        <v>DELETE</v>
      </c>
    </row>
    <row r="756" spans="2:21" ht="31.5" customHeight="1">
      <c r="B756" s="415"/>
      <c r="D756" s="437" t="s">
        <v>1063</v>
      </c>
      <c r="E756" s="437"/>
      <c r="F756" s="549">
        <f>Criteria!G18</f>
        <v>46081</v>
      </c>
      <c r="G756" s="549"/>
      <c r="H756" s="411">
        <f>+H734+H742-H746+H753</f>
        <v>0</v>
      </c>
      <c r="I756" s="411"/>
      <c r="J756" s="411">
        <f>+J734+J742-J746+J753</f>
        <v>0</v>
      </c>
      <c r="K756" s="411">
        <f>+K734+K742-K746+K753</f>
        <v>0</v>
      </c>
      <c r="L756" s="411"/>
      <c r="M756" s="411">
        <f>+M734+M742-M746+M753</f>
        <v>0</v>
      </c>
      <c r="N756" s="411"/>
      <c r="O756" s="411">
        <f>+O734+O742-O746+O753</f>
        <v>0</v>
      </c>
      <c r="P756" s="427"/>
      <c r="R756" s="432" t="str">
        <f t="shared" si="34"/>
        <v>DELETE</v>
      </c>
      <c r="U756" s="416" t="b">
        <f>O756=SUM(H756:N756)</f>
        <v>1</v>
      </c>
    </row>
    <row r="757" spans="2:21" ht="9" customHeight="1" thickBot="1">
      <c r="B757" s="415"/>
      <c r="D757" s="437"/>
      <c r="E757" s="437"/>
      <c r="F757" s="437"/>
      <c r="G757" s="464"/>
      <c r="H757" s="409"/>
      <c r="I757" s="409"/>
      <c r="J757" s="409"/>
      <c r="K757" s="409"/>
      <c r="L757" s="409"/>
      <c r="M757" s="409"/>
      <c r="N757" s="409"/>
      <c r="O757" s="409"/>
      <c r="P757" s="426"/>
      <c r="R757" s="432" t="str">
        <f t="shared" si="34"/>
        <v>DELETE</v>
      </c>
    </row>
    <row r="758" spans="2:21" ht="9" customHeight="1" thickTop="1">
      <c r="B758" s="415"/>
      <c r="D758" s="437"/>
      <c r="E758" s="437"/>
      <c r="F758" s="437"/>
      <c r="G758" s="464"/>
      <c r="H758" s="411"/>
      <c r="I758" s="411"/>
      <c r="J758" s="411"/>
      <c r="K758" s="411"/>
      <c r="L758" s="411"/>
      <c r="M758" s="411"/>
      <c r="N758" s="411"/>
      <c r="O758" s="411"/>
      <c r="P758" s="426"/>
      <c r="R758" s="432" t="str">
        <f t="shared" si="34"/>
        <v>DELETE</v>
      </c>
    </row>
    <row r="759" spans="2:21" ht="9" customHeight="1">
      <c r="B759" s="415"/>
      <c r="D759" s="437"/>
      <c r="E759" s="437"/>
      <c r="F759" s="437"/>
      <c r="G759" s="464"/>
      <c r="H759" s="405"/>
      <c r="I759" s="410"/>
      <c r="J759" s="410"/>
      <c r="K759" s="410"/>
      <c r="L759" s="410"/>
      <c r="M759" s="410"/>
      <c r="N759" s="410"/>
      <c r="O759" s="412"/>
      <c r="P759" s="426"/>
      <c r="R759" s="432" t="str">
        <f t="shared" si="34"/>
        <v>DELETE</v>
      </c>
    </row>
    <row r="760" spans="2:21" ht="31.5" customHeight="1">
      <c r="B760" s="415"/>
      <c r="D760" s="437" t="s">
        <v>350</v>
      </c>
      <c r="E760" s="437"/>
      <c r="F760" s="437"/>
      <c r="G760" s="453"/>
      <c r="H760" s="406">
        <f>H738+H742-H749</f>
        <v>0</v>
      </c>
      <c r="I760" s="411"/>
      <c r="J760" s="411">
        <f>J738+J742-J749</f>
        <v>0</v>
      </c>
      <c r="K760" s="411">
        <f>K738+K742-K749</f>
        <v>0</v>
      </c>
      <c r="L760" s="411"/>
      <c r="M760" s="411">
        <f>M738+M742-M749</f>
        <v>0</v>
      </c>
      <c r="N760" s="411"/>
      <c r="O760" s="413">
        <f>O738+O742-O749</f>
        <v>0</v>
      </c>
      <c r="P760" s="426"/>
      <c r="R760" s="432" t="str">
        <f t="shared" si="34"/>
        <v>DELETE</v>
      </c>
      <c r="U760" s="416" t="b">
        <f>O760=SUM(H760:N760)</f>
        <v>1</v>
      </c>
    </row>
    <row r="761" spans="2:21" ht="31.5" customHeight="1">
      <c r="B761" s="415"/>
      <c r="D761" s="437" t="s">
        <v>1070</v>
      </c>
      <c r="E761" s="437"/>
      <c r="F761" s="437"/>
      <c r="G761" s="453"/>
      <c r="H761" s="406">
        <f>H739-H750-H753</f>
        <v>0</v>
      </c>
      <c r="I761" s="411"/>
      <c r="J761" s="411">
        <f>J739-J750-J753</f>
        <v>0</v>
      </c>
      <c r="K761" s="411">
        <f>K739-K750-K753</f>
        <v>0</v>
      </c>
      <c r="L761" s="411"/>
      <c r="M761" s="411">
        <f>M739-M750-M753</f>
        <v>0</v>
      </c>
      <c r="N761" s="411"/>
      <c r="O761" s="413">
        <f>O739-O750-O753</f>
        <v>0</v>
      </c>
      <c r="P761" s="426"/>
      <c r="R761" s="432" t="str">
        <f t="shared" si="34"/>
        <v>DELETE</v>
      </c>
      <c r="U761" s="416" t="b">
        <f>O761=SUM(H761:N761)</f>
        <v>1</v>
      </c>
    </row>
    <row r="762" spans="2:21" ht="9" customHeight="1">
      <c r="B762" s="415"/>
      <c r="D762" s="437"/>
      <c r="E762" s="437"/>
      <c r="F762" s="437"/>
      <c r="G762" s="453"/>
      <c r="H762" s="407"/>
      <c r="I762" s="408"/>
      <c r="J762" s="408"/>
      <c r="K762" s="408"/>
      <c r="L762" s="408"/>
      <c r="M762" s="408"/>
      <c r="N762" s="408"/>
      <c r="O762" s="414"/>
      <c r="P762" s="426"/>
      <c r="R762" s="432" t="str">
        <f t="shared" si="34"/>
        <v>DELETE</v>
      </c>
    </row>
    <row r="763" spans="2:21" ht="9" customHeight="1">
      <c r="B763" s="415"/>
      <c r="D763" s="437"/>
      <c r="E763" s="437"/>
      <c r="F763" s="437"/>
      <c r="G763" s="453"/>
      <c r="H763" s="411"/>
      <c r="I763" s="411"/>
      <c r="J763" s="411"/>
      <c r="K763" s="411"/>
      <c r="L763" s="411"/>
      <c r="M763" s="411"/>
      <c r="N763" s="411"/>
      <c r="O763" s="411"/>
      <c r="P763" s="426"/>
      <c r="R763" s="432" t="str">
        <f t="shared" si="34"/>
        <v>DELETE</v>
      </c>
    </row>
    <row r="764" spans="2:21" ht="31.5" customHeight="1">
      <c r="B764" s="415"/>
      <c r="G764" s="453"/>
      <c r="H764" s="399"/>
      <c r="I764" s="399"/>
      <c r="J764" s="399"/>
      <c r="K764" s="399"/>
      <c r="L764" s="399"/>
      <c r="M764" s="411"/>
      <c r="N764" s="399"/>
      <c r="O764" s="411"/>
      <c r="P764" s="426"/>
      <c r="R764" s="432" t="str">
        <f t="shared" si="34"/>
        <v>DELETE</v>
      </c>
      <c r="U764" s="416" t="b">
        <f>O756=O760-O761</f>
        <v>1</v>
      </c>
    </row>
    <row r="765" spans="2:21" ht="31.5" customHeight="1">
      <c r="B765" s="415"/>
      <c r="G765" s="453"/>
      <c r="H765" s="399"/>
      <c r="I765" s="399"/>
      <c r="J765" s="399"/>
      <c r="K765" s="399"/>
      <c r="L765" s="399"/>
      <c r="M765" s="411"/>
      <c r="N765" s="399"/>
      <c r="O765" s="411"/>
      <c r="P765" s="426"/>
      <c r="R765" s="432" t="str">
        <f t="shared" si="34"/>
        <v>DELETE</v>
      </c>
    </row>
    <row r="766" spans="2:21" ht="31.5" customHeight="1">
      <c r="B766" s="415"/>
      <c r="G766" s="453"/>
      <c r="H766" s="399"/>
      <c r="I766" s="399"/>
      <c r="J766" s="399"/>
      <c r="K766" s="399"/>
      <c r="L766" s="399"/>
      <c r="M766" s="411"/>
      <c r="N766" s="399"/>
      <c r="O766" s="411"/>
      <c r="P766" s="426"/>
      <c r="R766" s="432" t="str">
        <f t="shared" si="34"/>
        <v>DELETE</v>
      </c>
    </row>
    <row r="767" spans="2:21" ht="31.5" customHeight="1">
      <c r="B767" s="415"/>
      <c r="G767" s="431"/>
      <c r="H767" s="381"/>
      <c r="I767" s="381"/>
      <c r="J767" s="381"/>
      <c r="K767" s="381"/>
      <c r="L767" s="381"/>
      <c r="M767" s="404"/>
      <c r="N767" s="381"/>
      <c r="O767" s="404"/>
      <c r="P767" s="380"/>
      <c r="R767" s="432" t="str">
        <f t="shared" si="34"/>
        <v>DELETE</v>
      </c>
    </row>
    <row r="768" spans="2:21" ht="36" customHeight="1">
      <c r="B768" s="415"/>
      <c r="D768" s="522"/>
      <c r="E768" s="522"/>
      <c r="F768" s="522"/>
      <c r="G768" s="523"/>
      <c r="H768" s="537"/>
      <c r="I768" s="537"/>
      <c r="J768" s="537"/>
      <c r="K768" s="381"/>
      <c r="L768" s="381"/>
      <c r="M768" s="404"/>
      <c r="N768" s="381"/>
      <c r="O768" s="380" t="s">
        <v>102</v>
      </c>
      <c r="Q768" s="378">
        <f>MAX($Q$104:Q767)+1</f>
        <v>14</v>
      </c>
      <c r="R768" s="432" t="str">
        <f t="shared" ref="R768:R775" si="35">R$776</f>
        <v>DELETE</v>
      </c>
    </row>
    <row r="769" spans="2:18" ht="36" customHeight="1">
      <c r="B769" s="441"/>
      <c r="D769" s="530" t="str">
        <f>Criteria!E9</f>
        <v>ABC PARTNERSHIP</v>
      </c>
      <c r="E769" s="522"/>
      <c r="F769" s="522"/>
      <c r="G769" s="522"/>
      <c r="H769" s="522"/>
      <c r="I769" s="522"/>
      <c r="J769" s="522"/>
      <c r="R769" s="432" t="str">
        <f t="shared" si="35"/>
        <v>DELETE</v>
      </c>
    </row>
    <row r="770" spans="2:18" ht="36" customHeight="1">
      <c r="B770" s="441"/>
      <c r="D770" s="530" t="str">
        <f>Criteria!E10</f>
        <v>T/A SEAFRONT HOTEL, SEAFRONT RESTAURANT AND SURF SHOP</v>
      </c>
      <c r="E770" s="522"/>
      <c r="F770" s="522"/>
      <c r="G770" s="522"/>
      <c r="H770" s="522"/>
      <c r="I770" s="522"/>
      <c r="J770" s="522"/>
      <c r="R770" s="432" t="str">
        <f>IF(R$776="DELETE","DELETE",IF(D770=0,"DELETE"," "))</f>
        <v>DELETE</v>
      </c>
    </row>
    <row r="771" spans="2:18" ht="36" customHeight="1">
      <c r="B771" s="441"/>
      <c r="D771" s="522"/>
      <c r="E771" s="522"/>
      <c r="F771" s="522"/>
      <c r="G771" s="522"/>
      <c r="H771" s="522"/>
      <c r="I771" s="522"/>
      <c r="J771" s="522"/>
      <c r="R771" s="432" t="str">
        <f t="shared" si="35"/>
        <v>DELETE</v>
      </c>
    </row>
    <row r="772" spans="2:18" ht="36" customHeight="1">
      <c r="B772" s="441"/>
      <c r="D772" s="530" t="s">
        <v>349</v>
      </c>
      <c r="E772" s="522"/>
      <c r="F772" s="522"/>
      <c r="G772" s="522"/>
      <c r="H772" s="522"/>
      <c r="I772" s="522"/>
      <c r="J772" s="522"/>
      <c r="R772" s="432" t="str">
        <f t="shared" si="35"/>
        <v>DELETE</v>
      </c>
    </row>
    <row r="773" spans="2:18" ht="36" customHeight="1">
      <c r="B773" s="441"/>
      <c r="D773" s="530" t="str">
        <f>Criteria!E18</f>
        <v>28 FEBRUARY 2026</v>
      </c>
      <c r="E773" s="522"/>
      <c r="F773" s="522"/>
      <c r="G773" s="522"/>
      <c r="H773" s="522"/>
      <c r="I773" s="522"/>
      <c r="J773" s="522" t="s">
        <v>239</v>
      </c>
      <c r="R773" s="432" t="str">
        <f t="shared" si="35"/>
        <v>DELETE</v>
      </c>
    </row>
    <row r="774" spans="2:18" ht="36" customHeight="1">
      <c r="B774" s="441"/>
      <c r="D774" s="530"/>
      <c r="E774" s="522"/>
      <c r="F774" s="522"/>
      <c r="G774" s="522"/>
      <c r="H774" s="522"/>
      <c r="I774" s="522"/>
      <c r="J774" s="522"/>
      <c r="R774" s="432" t="str">
        <f t="shared" si="35"/>
        <v>DELETE</v>
      </c>
    </row>
    <row r="775" spans="2:18" ht="36" customHeight="1">
      <c r="B775" s="520"/>
      <c r="C775" s="442"/>
      <c r="D775" s="531"/>
      <c r="E775" s="531"/>
      <c r="F775" s="531"/>
      <c r="G775" s="538"/>
      <c r="H775" s="539"/>
      <c r="I775" s="539"/>
      <c r="J775" s="539"/>
      <c r="K775" s="382"/>
      <c r="L775" s="382"/>
      <c r="M775" s="410"/>
      <c r="N775" s="382"/>
      <c r="O775" s="410"/>
      <c r="P775" s="401"/>
      <c r="Q775" s="442"/>
      <c r="R775" s="432" t="str">
        <f t="shared" si="35"/>
        <v>DELETE</v>
      </c>
    </row>
    <row r="776" spans="2:18" ht="31.5" customHeight="1">
      <c r="B776" s="415"/>
      <c r="C776" s="441">
        <f>MAX(C731:C775)+0.1</f>
        <v>6.1999999999999993</v>
      </c>
      <c r="D776" s="474" t="s">
        <v>1040</v>
      </c>
      <c r="E776" s="437"/>
      <c r="F776" s="437"/>
      <c r="G776" s="437"/>
      <c r="H776" s="437"/>
      <c r="I776" s="437"/>
      <c r="J776" s="437"/>
      <c r="M776" s="454"/>
      <c r="N776" s="453"/>
      <c r="O776" s="454"/>
      <c r="P776" s="453"/>
      <c r="R776" s="432" t="str">
        <f>IF(Criteria!J73+Criteria!J80=0,"DELETE"," ")</f>
        <v>DELETE</v>
      </c>
    </row>
    <row r="777" spans="2:18" ht="31.5" customHeight="1">
      <c r="B777" s="415"/>
      <c r="C777" s="441"/>
      <c r="D777" s="474"/>
      <c r="E777" s="437"/>
      <c r="F777" s="437"/>
      <c r="G777" s="437"/>
      <c r="H777" s="437"/>
      <c r="I777" s="437"/>
      <c r="J777" s="437"/>
      <c r="M777" s="454"/>
      <c r="N777" s="453"/>
      <c r="O777" s="454"/>
      <c r="P777" s="453"/>
      <c r="R777" s="432" t="str">
        <f>R$776</f>
        <v>DELETE</v>
      </c>
    </row>
    <row r="778" spans="2:18" ht="31.5" customHeight="1">
      <c r="B778" s="415"/>
      <c r="H778" s="500" t="str">
        <f>Criteria!F65</f>
        <v>Plant and</v>
      </c>
      <c r="I778" s="500"/>
      <c r="J778" s="500" t="str">
        <f>Criteria!G65</f>
        <v>Motor</v>
      </c>
      <c r="K778" s="500" t="str">
        <f>Criteria!H65</f>
        <v>Electronic</v>
      </c>
      <c r="L778" s="500"/>
      <c r="M778" s="500" t="str">
        <f>Criteria!I65</f>
        <v>Furniture and</v>
      </c>
      <c r="N778" s="500"/>
      <c r="O778" s="500" t="s">
        <v>353</v>
      </c>
      <c r="P778" s="453"/>
      <c r="R778" s="432" t="str">
        <f>R$776</f>
        <v>DELETE</v>
      </c>
    </row>
    <row r="779" spans="2:18" ht="31.5" customHeight="1">
      <c r="B779" s="415"/>
      <c r="H779" s="500" t="str">
        <f>Criteria!F66</f>
        <v>equipment</v>
      </c>
      <c r="I779" s="500"/>
      <c r="J779" s="500" t="str">
        <f>Criteria!G66</f>
        <v>vehicles</v>
      </c>
      <c r="K779" s="500" t="str">
        <f>Criteria!H66</f>
        <v>equipment</v>
      </c>
      <c r="L779" s="500"/>
      <c r="M779" s="500" t="str">
        <f>Criteria!I66</f>
        <v>fittings</v>
      </c>
      <c r="N779" s="500"/>
      <c r="O779" s="500"/>
      <c r="P779" s="453"/>
      <c r="R779" s="432" t="str">
        <f>R$776</f>
        <v>DELETE</v>
      </c>
    </row>
    <row r="780" spans="2:18" ht="31.5" customHeight="1">
      <c r="B780" s="415"/>
      <c r="D780" s="437" t="s">
        <v>1063</v>
      </c>
      <c r="E780" s="437"/>
      <c r="F780" s="549">
        <f>Criteria!G18</f>
        <v>46081</v>
      </c>
      <c r="G780" s="549"/>
      <c r="H780" s="411">
        <f>H783-H784</f>
        <v>0</v>
      </c>
      <c r="I780" s="411"/>
      <c r="J780" s="411">
        <f>J783-J784</f>
        <v>0</v>
      </c>
      <c r="K780" s="411">
        <f>K783-K784</f>
        <v>0</v>
      </c>
      <c r="L780" s="411"/>
      <c r="M780" s="411">
        <f>M783-M784</f>
        <v>0</v>
      </c>
      <c r="N780" s="411"/>
      <c r="O780" s="411">
        <f>O783-O784</f>
        <v>0</v>
      </c>
      <c r="P780" s="455"/>
      <c r="R780" s="432" t="str">
        <f t="shared" ref="R780:R790" si="36">R$776</f>
        <v>DELETE</v>
      </c>
    </row>
    <row r="781" spans="2:18" ht="9" customHeight="1">
      <c r="B781" s="415"/>
      <c r="D781" s="437"/>
      <c r="E781" s="437"/>
      <c r="F781" s="437"/>
      <c r="G781" s="428"/>
      <c r="H781" s="411"/>
      <c r="I781" s="411"/>
      <c r="J781" s="411"/>
      <c r="K781" s="411"/>
      <c r="L781" s="411"/>
      <c r="M781" s="411"/>
      <c r="N781" s="411"/>
      <c r="O781" s="411"/>
      <c r="P781" s="455"/>
      <c r="R781" s="432" t="str">
        <f t="shared" si="36"/>
        <v>DELETE</v>
      </c>
    </row>
    <row r="782" spans="2:18" ht="9" customHeight="1">
      <c r="B782" s="415"/>
      <c r="D782" s="437"/>
      <c r="E782" s="437"/>
      <c r="F782" s="437"/>
      <c r="G782" s="428"/>
      <c r="H782" s="405"/>
      <c r="I782" s="410"/>
      <c r="J782" s="410"/>
      <c r="K782" s="410"/>
      <c r="L782" s="410"/>
      <c r="M782" s="410"/>
      <c r="N782" s="410"/>
      <c r="O782" s="412"/>
      <c r="P782" s="455"/>
      <c r="R782" s="432" t="str">
        <f t="shared" si="36"/>
        <v>DELETE</v>
      </c>
    </row>
    <row r="783" spans="2:18" ht="31.5" customHeight="1">
      <c r="B783" s="415"/>
      <c r="D783" s="437" t="s">
        <v>350</v>
      </c>
      <c r="E783" s="437"/>
      <c r="F783" s="437"/>
      <c r="G783" s="426"/>
      <c r="H783" s="406">
        <f>Criteria!F83</f>
        <v>0</v>
      </c>
      <c r="I783" s="411"/>
      <c r="J783" s="411">
        <f>Criteria!G83</f>
        <v>0</v>
      </c>
      <c r="K783" s="411">
        <f>Criteria!H83</f>
        <v>0</v>
      </c>
      <c r="L783" s="411"/>
      <c r="M783" s="411">
        <f>Criteria!I83</f>
        <v>0</v>
      </c>
      <c r="N783" s="411"/>
      <c r="O783" s="413">
        <f>SUM(H783:M783)</f>
        <v>0</v>
      </c>
      <c r="P783" s="455"/>
      <c r="R783" s="432" t="str">
        <f t="shared" si="36"/>
        <v>DELETE</v>
      </c>
    </row>
    <row r="784" spans="2:18" ht="31.5" customHeight="1">
      <c r="B784" s="415"/>
      <c r="D784" s="437" t="s">
        <v>1070</v>
      </c>
      <c r="E784" s="437"/>
      <c r="F784" s="437"/>
      <c r="G784" s="426"/>
      <c r="H784" s="406">
        <f>Criteria!F84</f>
        <v>0</v>
      </c>
      <c r="I784" s="411"/>
      <c r="J784" s="411">
        <f>Criteria!G84</f>
        <v>0</v>
      </c>
      <c r="K784" s="411">
        <f>Criteria!H84</f>
        <v>0</v>
      </c>
      <c r="L784" s="411"/>
      <c r="M784" s="411">
        <f>Criteria!I84</f>
        <v>0</v>
      </c>
      <c r="N784" s="411"/>
      <c r="O784" s="413">
        <f>SUM(H784:M784)</f>
        <v>0</v>
      </c>
      <c r="P784" s="455"/>
      <c r="R784" s="432" t="str">
        <f t="shared" si="36"/>
        <v>DELETE</v>
      </c>
    </row>
    <row r="785" spans="2:18" ht="9" customHeight="1">
      <c r="B785" s="415"/>
      <c r="D785" s="484"/>
      <c r="E785" s="484"/>
      <c r="F785" s="484"/>
      <c r="G785" s="426"/>
      <c r="H785" s="407"/>
      <c r="I785" s="408"/>
      <c r="J785" s="408"/>
      <c r="K785" s="408"/>
      <c r="L785" s="408"/>
      <c r="M785" s="408"/>
      <c r="N785" s="408"/>
      <c r="O785" s="414"/>
      <c r="P785" s="455"/>
      <c r="R785" s="432" t="str">
        <f t="shared" si="36"/>
        <v>DELETE</v>
      </c>
    </row>
    <row r="786" spans="2:18" ht="9" customHeight="1">
      <c r="B786" s="415"/>
      <c r="D786" s="484"/>
      <c r="E786" s="484"/>
      <c r="F786" s="484"/>
      <c r="H786" s="441"/>
      <c r="I786" s="441"/>
      <c r="J786" s="441"/>
      <c r="K786" s="441"/>
      <c r="L786" s="441"/>
      <c r="M786" s="454"/>
      <c r="N786" s="454"/>
      <c r="O786" s="454"/>
      <c r="P786" s="453"/>
      <c r="R786" s="432" t="str">
        <f t="shared" si="36"/>
        <v>DELETE</v>
      </c>
    </row>
    <row r="787" spans="2:18" ht="31.5" customHeight="1">
      <c r="B787" s="415"/>
      <c r="M787" s="454"/>
      <c r="N787" s="453"/>
      <c r="O787" s="454"/>
      <c r="P787" s="453"/>
      <c r="R787" s="432" t="str">
        <f t="shared" si="36"/>
        <v>DELETE</v>
      </c>
    </row>
    <row r="788" spans="2:18" ht="31.5" customHeight="1">
      <c r="B788" s="415"/>
      <c r="M788" s="454"/>
      <c r="N788" s="453"/>
      <c r="O788" s="454"/>
      <c r="P788" s="453"/>
      <c r="R788" s="432" t="str">
        <f t="shared" si="36"/>
        <v>DELETE</v>
      </c>
    </row>
    <row r="789" spans="2:18" ht="31.5" customHeight="1">
      <c r="B789" s="415"/>
      <c r="M789" s="454"/>
      <c r="N789" s="453"/>
      <c r="O789" s="454"/>
      <c r="P789" s="453"/>
      <c r="R789" s="432" t="str">
        <f t="shared" si="36"/>
        <v>DELETE</v>
      </c>
    </row>
    <row r="790" spans="2:18" ht="31.5" customHeight="1">
      <c r="B790" s="415"/>
      <c r="M790" s="454"/>
      <c r="N790" s="453"/>
      <c r="O790" s="454"/>
      <c r="P790" s="453"/>
      <c r="R790" s="432" t="str">
        <f t="shared" si="36"/>
        <v>DELETE</v>
      </c>
    </row>
    <row r="791" spans="2:18" ht="36" customHeight="1">
      <c r="B791" s="415"/>
      <c r="C791" s="522"/>
      <c r="D791" s="522"/>
      <c r="E791" s="522"/>
      <c r="F791" s="522"/>
      <c r="G791" s="522"/>
      <c r="H791" s="522"/>
      <c r="I791" s="522"/>
      <c r="J791" s="522"/>
      <c r="M791" s="453"/>
      <c r="N791" s="453"/>
      <c r="O791" s="380" t="s">
        <v>102</v>
      </c>
      <c r="Q791" s="378">
        <f>MAX($Q$104:Q790)+1</f>
        <v>15</v>
      </c>
      <c r="R791" s="521" t="str">
        <f t="shared" ref="R791:R800" si="37">R$801</f>
        <v>DELETE</v>
      </c>
    </row>
    <row r="792" spans="2:18" ht="36" customHeight="1">
      <c r="B792" s="441"/>
      <c r="C792" s="522"/>
      <c r="D792" s="530" t="str">
        <f>Criteria!E9</f>
        <v>ABC PARTNERSHIP</v>
      </c>
      <c r="E792" s="522"/>
      <c r="F792" s="522"/>
      <c r="G792" s="522"/>
      <c r="H792" s="522"/>
      <c r="I792" s="522"/>
      <c r="J792" s="522"/>
      <c r="M792" s="431"/>
      <c r="O792" s="431"/>
      <c r="R792" s="521" t="str">
        <f t="shared" si="37"/>
        <v>DELETE</v>
      </c>
    </row>
    <row r="793" spans="2:18" ht="36" customHeight="1">
      <c r="B793" s="441"/>
      <c r="C793" s="522"/>
      <c r="D793" s="530" t="str">
        <f>Criteria!E10</f>
        <v>T/A SEAFRONT HOTEL, SEAFRONT RESTAURANT AND SURF SHOP</v>
      </c>
      <c r="E793" s="522"/>
      <c r="F793" s="522"/>
      <c r="G793" s="522"/>
      <c r="H793" s="522"/>
      <c r="I793" s="522"/>
      <c r="J793" s="522"/>
      <c r="M793" s="431"/>
      <c r="O793" s="431"/>
      <c r="R793" s="432" t="str">
        <f>IF(R$801="DELETE","DELETE",IF(D793=0,"DELETE"," "))</f>
        <v>DELETE</v>
      </c>
    </row>
    <row r="794" spans="2:18" ht="36" customHeight="1">
      <c r="B794" s="441"/>
      <c r="C794" s="522"/>
      <c r="D794" s="522"/>
      <c r="E794" s="522"/>
      <c r="F794" s="522"/>
      <c r="G794" s="522"/>
      <c r="H794" s="522"/>
      <c r="I794" s="522"/>
      <c r="J794" s="522"/>
      <c r="M794" s="431"/>
      <c r="O794" s="431"/>
      <c r="R794" s="521" t="str">
        <f t="shared" si="37"/>
        <v>DELETE</v>
      </c>
    </row>
    <row r="795" spans="2:18" ht="36" customHeight="1">
      <c r="B795" s="441"/>
      <c r="C795" s="522"/>
      <c r="D795" s="530" t="s">
        <v>349</v>
      </c>
      <c r="E795" s="522"/>
      <c r="F795" s="522"/>
      <c r="G795" s="522"/>
      <c r="H795" s="522"/>
      <c r="I795" s="522"/>
      <c r="J795" s="522"/>
      <c r="M795" s="431"/>
      <c r="O795" s="431"/>
      <c r="R795" s="521" t="str">
        <f t="shared" si="37"/>
        <v>DELETE</v>
      </c>
    </row>
    <row r="796" spans="2:18" ht="36" customHeight="1">
      <c r="B796" s="441"/>
      <c r="C796" s="522"/>
      <c r="D796" s="530" t="str">
        <f>Criteria!E18</f>
        <v>28 FEBRUARY 2026</v>
      </c>
      <c r="E796" s="522"/>
      <c r="F796" s="522"/>
      <c r="G796" s="522"/>
      <c r="H796" s="522"/>
      <c r="I796" s="522"/>
      <c r="J796" s="522" t="s">
        <v>239</v>
      </c>
      <c r="M796" s="431"/>
      <c r="O796" s="431"/>
      <c r="R796" s="521" t="str">
        <f t="shared" si="37"/>
        <v>DELETE</v>
      </c>
    </row>
    <row r="797" spans="2:18" ht="36" customHeight="1">
      <c r="B797" s="441"/>
      <c r="C797" s="522"/>
      <c r="D797" s="522"/>
      <c r="E797" s="522"/>
      <c r="F797" s="522"/>
      <c r="G797" s="522"/>
      <c r="H797" s="522"/>
      <c r="I797" s="522"/>
      <c r="J797" s="522"/>
      <c r="M797" s="431"/>
      <c r="O797" s="431"/>
      <c r="R797" s="521" t="str">
        <f t="shared" si="37"/>
        <v>DELETE</v>
      </c>
    </row>
    <row r="798" spans="2:18" ht="36" customHeight="1">
      <c r="B798" s="519"/>
      <c r="C798" s="531"/>
      <c r="D798" s="531"/>
      <c r="E798" s="531"/>
      <c r="F798" s="531"/>
      <c r="G798" s="531"/>
      <c r="H798" s="531"/>
      <c r="I798" s="531"/>
      <c r="J798" s="531"/>
      <c r="K798" s="442"/>
      <c r="L798" s="442"/>
      <c r="M798" s="444"/>
      <c r="N798" s="444"/>
      <c r="O798" s="444"/>
      <c r="P798" s="444"/>
      <c r="Q798" s="442"/>
      <c r="R798" s="521" t="str">
        <f t="shared" si="37"/>
        <v>DELETE</v>
      </c>
    </row>
    <row r="799" spans="2:18" ht="36" customHeight="1">
      <c r="B799" s="415"/>
      <c r="C799" s="530"/>
      <c r="D799" s="522"/>
      <c r="E799" s="522"/>
      <c r="F799" s="522"/>
      <c r="G799" s="522"/>
      <c r="H799" s="522"/>
      <c r="I799" s="522"/>
      <c r="J799" s="522"/>
      <c r="M799" s="435"/>
      <c r="N799" s="400"/>
      <c r="O799" s="400">
        <f>Criteria!E20</f>
        <v>2026</v>
      </c>
      <c r="P799" s="453"/>
      <c r="R799" s="521" t="str">
        <f t="shared" si="37"/>
        <v>DELETE</v>
      </c>
    </row>
    <row r="800" spans="2:18" ht="36" customHeight="1">
      <c r="B800" s="415"/>
      <c r="C800" s="530"/>
      <c r="D800" s="522"/>
      <c r="E800" s="522"/>
      <c r="F800" s="522"/>
      <c r="G800" s="522"/>
      <c r="H800" s="522"/>
      <c r="I800" s="522"/>
      <c r="J800" s="522"/>
      <c r="M800" s="400"/>
      <c r="N800" s="400"/>
      <c r="O800" s="400"/>
      <c r="P800" s="453"/>
      <c r="R800" s="521" t="str">
        <f t="shared" si="37"/>
        <v>DELETE</v>
      </c>
    </row>
    <row r="801" spans="2:19" ht="36" customHeight="1">
      <c r="B801" s="415">
        <f>MAX($B$445:B800)+1</f>
        <v>7</v>
      </c>
      <c r="C801" s="530" t="s">
        <v>950</v>
      </c>
      <c r="D801" s="522"/>
      <c r="E801" s="522"/>
      <c r="F801" s="522"/>
      <c r="G801" s="522"/>
      <c r="H801" s="522"/>
      <c r="I801" s="522"/>
      <c r="J801" s="522"/>
      <c r="M801" s="453"/>
      <c r="N801" s="453"/>
      <c r="O801" s="453"/>
      <c r="P801" s="453"/>
      <c r="R801" s="521" t="str">
        <f>IF(O869=0,"DELETE"," ")</f>
        <v>DELETE</v>
      </c>
    </row>
    <row r="802" spans="2:19" ht="36" hidden="1" customHeight="1">
      <c r="B802" s="415"/>
      <c r="C802" s="522">
        <f>B801</f>
        <v>7</v>
      </c>
      <c r="D802" s="522"/>
      <c r="E802" s="522"/>
      <c r="F802" s="522"/>
      <c r="G802" s="522"/>
      <c r="H802" s="522"/>
      <c r="I802" s="522"/>
      <c r="J802" s="522"/>
      <c r="M802" s="453"/>
      <c r="N802" s="453"/>
      <c r="O802" s="453"/>
      <c r="P802" s="453"/>
      <c r="R802" s="521" t="str">
        <f>R$801</f>
        <v>DELETE</v>
      </c>
    </row>
    <row r="803" spans="2:19" ht="36" customHeight="1">
      <c r="B803" s="415"/>
      <c r="C803" s="522"/>
      <c r="D803" s="522"/>
      <c r="E803" s="522"/>
      <c r="F803" s="522"/>
      <c r="G803" s="522"/>
      <c r="H803" s="522"/>
      <c r="I803" s="522"/>
      <c r="J803" s="522"/>
      <c r="M803" s="453"/>
      <c r="N803" s="453"/>
      <c r="O803" s="453"/>
      <c r="P803" s="453"/>
      <c r="R803" s="521" t="str">
        <f>R$801</f>
        <v>DELETE</v>
      </c>
    </row>
    <row r="804" spans="2:19" ht="36" customHeight="1">
      <c r="B804" s="415"/>
      <c r="C804" s="458">
        <f>MAX(C801:C802)+0.1</f>
        <v>7.1</v>
      </c>
      <c r="D804" s="530" t="s">
        <v>1041</v>
      </c>
      <c r="E804" s="522"/>
      <c r="F804" s="522"/>
      <c r="G804" s="522"/>
      <c r="H804" s="522"/>
      <c r="I804" s="522"/>
      <c r="J804" s="522"/>
      <c r="M804" s="399"/>
      <c r="N804" s="399"/>
      <c r="O804" s="399"/>
      <c r="P804" s="453"/>
      <c r="R804" s="521" t="str">
        <f>IF(O819=0,"DELETE"," ")</f>
        <v>DELETE</v>
      </c>
    </row>
    <row r="805" spans="2:19" ht="36" customHeight="1">
      <c r="B805" s="415"/>
      <c r="C805" s="458"/>
      <c r="D805" s="530"/>
      <c r="E805" s="522"/>
      <c r="F805" s="522"/>
      <c r="G805" s="522"/>
      <c r="H805" s="522"/>
      <c r="I805" s="522"/>
      <c r="J805" s="522"/>
      <c r="M805" s="399"/>
      <c r="N805" s="399"/>
      <c r="O805" s="399"/>
      <c r="P805" s="453"/>
      <c r="R805" s="521" t="str">
        <f>R804</f>
        <v>DELETE</v>
      </c>
    </row>
    <row r="806" spans="2:19" ht="36" customHeight="1">
      <c r="B806" s="415"/>
      <c r="C806" s="456"/>
      <c r="D806" s="522" t="s">
        <v>951</v>
      </c>
      <c r="E806" s="522"/>
      <c r="F806" s="522"/>
      <c r="G806" s="522"/>
      <c r="H806" s="533"/>
      <c r="I806" s="522"/>
      <c r="J806" s="533"/>
      <c r="K806" s="473"/>
      <c r="M806" s="399"/>
      <c r="N806" s="399"/>
      <c r="O806" s="399">
        <f>SUM(S808:S812)</f>
        <v>0</v>
      </c>
      <c r="P806" s="453"/>
      <c r="R806" s="521" t="str">
        <f>R$804</f>
        <v>DELETE</v>
      </c>
    </row>
    <row r="807" spans="2:19" ht="9" customHeight="1">
      <c r="B807" s="415"/>
      <c r="C807" s="456"/>
      <c r="D807" s="522"/>
      <c r="E807" s="522"/>
      <c r="F807" s="522"/>
      <c r="G807" s="522"/>
      <c r="H807" s="522"/>
      <c r="I807" s="522"/>
      <c r="J807" s="522"/>
      <c r="M807" s="399"/>
      <c r="N807" s="399"/>
      <c r="O807" s="399"/>
      <c r="P807" s="453"/>
      <c r="R807" s="521" t="str">
        <f t="shared" ref="R807:R827" si="38">R$804</f>
        <v>DELETE</v>
      </c>
    </row>
    <row r="808" spans="2:19" ht="9" customHeight="1">
      <c r="B808" s="415"/>
      <c r="C808" s="456"/>
      <c r="D808" s="522"/>
      <c r="E808" s="522"/>
      <c r="F808" s="522"/>
      <c r="G808" s="522"/>
      <c r="H808" s="522"/>
      <c r="I808" s="522"/>
      <c r="J808" s="522"/>
      <c r="M808" s="399"/>
      <c r="N808" s="399"/>
      <c r="O808" s="480"/>
      <c r="P808" s="453"/>
      <c r="R808" s="521" t="str">
        <f t="shared" si="38"/>
        <v>DELETE</v>
      </c>
    </row>
    <row r="809" spans="2:19" ht="36" customHeight="1">
      <c r="B809" s="415"/>
      <c r="C809" s="456"/>
      <c r="D809" s="522" t="s">
        <v>350</v>
      </c>
      <c r="E809" s="522"/>
      <c r="F809" s="522"/>
      <c r="G809" s="522"/>
      <c r="H809" s="522"/>
      <c r="I809" s="522"/>
      <c r="J809" s="522"/>
      <c r="M809" s="399"/>
      <c r="N809" s="399"/>
      <c r="O809" s="481">
        <f>TrialBalance!L232</f>
        <v>0</v>
      </c>
      <c r="P809" s="453"/>
      <c r="R809" s="521" t="str">
        <f t="shared" si="38"/>
        <v>DELETE</v>
      </c>
      <c r="S809" s="419">
        <f>O809</f>
        <v>0</v>
      </c>
    </row>
    <row r="810" spans="2:19" ht="36" customHeight="1">
      <c r="B810" s="415"/>
      <c r="C810" s="456"/>
      <c r="D810" s="522" t="s">
        <v>1071</v>
      </c>
      <c r="E810" s="522"/>
      <c r="F810" s="522"/>
      <c r="G810" s="522"/>
      <c r="H810" s="522"/>
      <c r="I810" s="522"/>
      <c r="J810" s="522"/>
      <c r="M810" s="399"/>
      <c r="N810" s="399"/>
      <c r="O810" s="481">
        <f>-TrialBalance!L235</f>
        <v>0</v>
      </c>
      <c r="P810" s="453"/>
      <c r="R810" s="521" t="str">
        <f t="shared" si="38"/>
        <v>DELETE</v>
      </c>
      <c r="S810" s="419">
        <f>-O810</f>
        <v>0</v>
      </c>
    </row>
    <row r="811" spans="2:19" ht="36" customHeight="1">
      <c r="B811" s="415"/>
      <c r="C811" s="456"/>
      <c r="D811" s="522" t="s">
        <v>1072</v>
      </c>
      <c r="E811" s="522"/>
      <c r="F811" s="522"/>
      <c r="G811" s="522"/>
      <c r="H811" s="522"/>
      <c r="I811" s="522"/>
      <c r="J811" s="522"/>
      <c r="M811" s="399"/>
      <c r="N811" s="399"/>
      <c r="O811" s="481">
        <f>-TrialBalance!L238</f>
        <v>0</v>
      </c>
      <c r="P811" s="453"/>
      <c r="R811" s="432" t="str">
        <f t="shared" ref="R811" si="39">IF(O811=0,"DELETE"," ")</f>
        <v>DELETE</v>
      </c>
      <c r="S811" s="419">
        <f>-O811</f>
        <v>0</v>
      </c>
    </row>
    <row r="812" spans="2:19" ht="9" customHeight="1">
      <c r="B812" s="415"/>
      <c r="C812" s="456"/>
      <c r="D812" s="522"/>
      <c r="E812" s="522"/>
      <c r="F812" s="522"/>
      <c r="G812" s="522"/>
      <c r="H812" s="522"/>
      <c r="I812" s="522"/>
      <c r="J812" s="522"/>
      <c r="M812" s="399"/>
      <c r="N812" s="399"/>
      <c r="O812" s="482"/>
      <c r="P812" s="453"/>
      <c r="R812" s="521" t="str">
        <f t="shared" si="38"/>
        <v>DELETE</v>
      </c>
    </row>
    <row r="813" spans="2:19" ht="9" customHeight="1">
      <c r="B813" s="415"/>
      <c r="C813" s="456"/>
      <c r="D813" s="522"/>
      <c r="E813" s="522"/>
      <c r="F813" s="522"/>
      <c r="G813" s="522"/>
      <c r="H813" s="522"/>
      <c r="I813" s="522"/>
      <c r="J813" s="522"/>
      <c r="M813" s="399"/>
      <c r="N813" s="399"/>
      <c r="O813" s="399"/>
      <c r="P813" s="453"/>
      <c r="R813" s="521" t="str">
        <f t="shared" si="38"/>
        <v>DELETE</v>
      </c>
    </row>
    <row r="814" spans="2:19" ht="36" customHeight="1">
      <c r="B814" s="415"/>
      <c r="C814" s="456"/>
      <c r="D814" s="522" t="s">
        <v>952</v>
      </c>
      <c r="E814" s="522"/>
      <c r="F814" s="522"/>
      <c r="G814" s="522"/>
      <c r="H814" s="522"/>
      <c r="I814" s="522"/>
      <c r="J814" s="522"/>
      <c r="M814" s="399"/>
      <c r="N814" s="399"/>
      <c r="O814" s="399">
        <f>TrialBalance!L233</f>
        <v>0</v>
      </c>
      <c r="P814" s="453"/>
      <c r="R814" s="521" t="str">
        <f t="shared" si="38"/>
        <v>DELETE</v>
      </c>
      <c r="S814" s="419">
        <f>O814</f>
        <v>0</v>
      </c>
    </row>
    <row r="815" spans="2:19" ht="36" customHeight="1">
      <c r="B815" s="415"/>
      <c r="C815" s="456"/>
      <c r="D815" s="522" t="s">
        <v>953</v>
      </c>
      <c r="E815" s="522"/>
      <c r="F815" s="522"/>
      <c r="G815" s="522"/>
      <c r="H815" s="522"/>
      <c r="I815" s="522"/>
      <c r="J815" s="522"/>
      <c r="M815" s="399"/>
      <c r="N815" s="399"/>
      <c r="O815" s="399">
        <f>TrialBalance!L236</f>
        <v>0</v>
      </c>
      <c r="P815" s="453"/>
      <c r="R815" s="521" t="str">
        <f t="shared" si="38"/>
        <v>DELETE</v>
      </c>
      <c r="S815" s="419">
        <f t="shared" ref="S815:S816" si="40">O815</f>
        <v>0</v>
      </c>
    </row>
    <row r="816" spans="2:19" ht="36" customHeight="1">
      <c r="B816" s="415"/>
      <c r="C816" s="456"/>
      <c r="D816" s="522" t="s">
        <v>954</v>
      </c>
      <c r="E816" s="522"/>
      <c r="F816" s="522"/>
      <c r="G816" s="522"/>
      <c r="H816" s="522"/>
      <c r="I816" s="522"/>
      <c r="J816" s="522"/>
      <c r="M816" s="399"/>
      <c r="N816" s="399"/>
      <c r="O816" s="399">
        <f>TrialBalance!L239</f>
        <v>0</v>
      </c>
      <c r="P816" s="453"/>
      <c r="R816" s="432" t="str">
        <f t="shared" ref="R816" si="41">IF(O816=0,"DELETE"," ")</f>
        <v>DELETE</v>
      </c>
      <c r="S816" s="419">
        <f t="shared" si="40"/>
        <v>0</v>
      </c>
    </row>
    <row r="817" spans="2:21" ht="9" customHeight="1">
      <c r="B817" s="415"/>
      <c r="C817" s="456"/>
      <c r="D817" s="522"/>
      <c r="E817" s="522"/>
      <c r="F817" s="522"/>
      <c r="G817" s="522"/>
      <c r="H817" s="522"/>
      <c r="I817" s="522"/>
      <c r="J817" s="522"/>
      <c r="M817" s="399"/>
      <c r="N817" s="399"/>
      <c r="O817" s="384"/>
      <c r="P817" s="453"/>
      <c r="R817" s="521" t="str">
        <f t="shared" si="38"/>
        <v>DELETE</v>
      </c>
    </row>
    <row r="818" spans="2:21" ht="9" customHeight="1">
      <c r="B818" s="415"/>
      <c r="C818" s="456"/>
      <c r="D818" s="522"/>
      <c r="E818" s="522"/>
      <c r="F818" s="522"/>
      <c r="G818" s="522"/>
      <c r="H818" s="522"/>
      <c r="I818" s="522"/>
      <c r="J818" s="522"/>
      <c r="M818" s="399"/>
      <c r="N818" s="399"/>
      <c r="O818" s="399"/>
      <c r="P818" s="453"/>
      <c r="R818" s="521" t="str">
        <f t="shared" si="38"/>
        <v>DELETE</v>
      </c>
    </row>
    <row r="819" spans="2:21" ht="36.75" customHeight="1">
      <c r="B819" s="415"/>
      <c r="C819" s="456"/>
      <c r="D819" s="522" t="s">
        <v>955</v>
      </c>
      <c r="E819" s="522"/>
      <c r="F819" s="522"/>
      <c r="G819" s="522"/>
      <c r="H819" s="522"/>
      <c r="I819" s="522"/>
      <c r="J819" s="522"/>
      <c r="M819" s="399"/>
      <c r="N819" s="399"/>
      <c r="O819" s="399">
        <f>SUM(S822:S826)</f>
        <v>0</v>
      </c>
      <c r="P819" s="453"/>
      <c r="R819" s="521" t="str">
        <f t="shared" si="38"/>
        <v>DELETE</v>
      </c>
      <c r="U819" s="416" t="b">
        <f>O819=SUM(S808:S817)</f>
        <v>1</v>
      </c>
    </row>
    <row r="820" spans="2:21" ht="9" customHeight="1" thickBot="1">
      <c r="B820" s="415"/>
      <c r="C820" s="456"/>
      <c r="D820" s="522"/>
      <c r="E820" s="522"/>
      <c r="F820" s="522"/>
      <c r="G820" s="522"/>
      <c r="H820" s="522"/>
      <c r="I820" s="522"/>
      <c r="J820" s="522"/>
      <c r="M820" s="399"/>
      <c r="N820" s="399"/>
      <c r="O820" s="385"/>
      <c r="P820" s="453"/>
      <c r="R820" s="521" t="str">
        <f t="shared" si="38"/>
        <v>DELETE</v>
      </c>
    </row>
    <row r="821" spans="2:21" ht="9" customHeight="1" thickTop="1">
      <c r="B821" s="415"/>
      <c r="C821" s="456"/>
      <c r="D821" s="522"/>
      <c r="E821" s="522"/>
      <c r="F821" s="522"/>
      <c r="G821" s="522"/>
      <c r="H821" s="522"/>
      <c r="I821" s="522"/>
      <c r="J821" s="522"/>
      <c r="M821" s="399"/>
      <c r="N821" s="399"/>
      <c r="O821" s="399"/>
      <c r="P821" s="453"/>
      <c r="R821" s="521" t="str">
        <f t="shared" si="38"/>
        <v>DELETE</v>
      </c>
    </row>
    <row r="822" spans="2:21" ht="9" customHeight="1">
      <c r="B822" s="415"/>
      <c r="C822" s="456"/>
      <c r="D822" s="522"/>
      <c r="E822" s="522"/>
      <c r="F822" s="522"/>
      <c r="G822" s="522"/>
      <c r="H822" s="522"/>
      <c r="I822" s="522"/>
      <c r="J822" s="522"/>
      <c r="M822" s="399"/>
      <c r="N822" s="399"/>
      <c r="O822" s="480"/>
      <c r="P822" s="453"/>
      <c r="R822" s="521" t="str">
        <f t="shared" si="38"/>
        <v>DELETE</v>
      </c>
    </row>
    <row r="823" spans="2:21" ht="36" customHeight="1">
      <c r="B823" s="415"/>
      <c r="C823" s="456"/>
      <c r="D823" s="522" t="s">
        <v>350</v>
      </c>
      <c r="E823" s="522"/>
      <c r="F823" s="522"/>
      <c r="G823" s="522"/>
      <c r="H823" s="522"/>
      <c r="I823" s="522"/>
      <c r="J823" s="522"/>
      <c r="M823" s="399"/>
      <c r="N823" s="399"/>
      <c r="O823" s="481">
        <f>TrialBalance!L232+TrialBalance!L233</f>
        <v>0</v>
      </c>
      <c r="P823" s="453"/>
      <c r="R823" s="521" t="str">
        <f t="shared" si="38"/>
        <v>DELETE</v>
      </c>
      <c r="S823" s="419">
        <f>O823</f>
        <v>0</v>
      </c>
    </row>
    <row r="824" spans="2:21" ht="36" customHeight="1">
      <c r="B824" s="415"/>
      <c r="C824" s="456"/>
      <c r="D824" s="522" t="s">
        <v>1071</v>
      </c>
      <c r="E824" s="522"/>
      <c r="F824" s="522"/>
      <c r="G824" s="522"/>
      <c r="H824" s="522"/>
      <c r="I824" s="522"/>
      <c r="J824" s="522"/>
      <c r="M824" s="399"/>
      <c r="N824" s="399"/>
      <c r="O824" s="481">
        <f>-TrialBalance!L235-TrialBalance!L236</f>
        <v>0</v>
      </c>
      <c r="P824" s="453"/>
      <c r="R824" s="521" t="str">
        <f t="shared" si="38"/>
        <v>DELETE</v>
      </c>
      <c r="S824" s="419">
        <f>-O824</f>
        <v>0</v>
      </c>
    </row>
    <row r="825" spans="2:21" ht="36" customHeight="1">
      <c r="B825" s="415"/>
      <c r="C825" s="456"/>
      <c r="D825" s="522" t="s">
        <v>1072</v>
      </c>
      <c r="E825" s="522"/>
      <c r="F825" s="522"/>
      <c r="G825" s="522"/>
      <c r="H825" s="522"/>
      <c r="I825" s="522"/>
      <c r="J825" s="522"/>
      <c r="M825" s="399"/>
      <c r="N825" s="399"/>
      <c r="O825" s="481">
        <f>-TrialBalance!L238-TrialBalance!L239</f>
        <v>0</v>
      </c>
      <c r="P825" s="453"/>
      <c r="R825" s="432" t="str">
        <f t="shared" ref="R825" si="42">IF(O825=0,"DELETE"," ")</f>
        <v>DELETE</v>
      </c>
      <c r="S825" s="419">
        <f>-O825</f>
        <v>0</v>
      </c>
    </row>
    <row r="826" spans="2:21" ht="9" customHeight="1">
      <c r="B826" s="415"/>
      <c r="C826" s="456"/>
      <c r="D826" s="522"/>
      <c r="E826" s="522"/>
      <c r="F826" s="522"/>
      <c r="G826" s="522"/>
      <c r="H826" s="522"/>
      <c r="I826" s="522"/>
      <c r="J826" s="522"/>
      <c r="M826" s="399"/>
      <c r="N826" s="399"/>
      <c r="O826" s="482"/>
      <c r="P826" s="453"/>
      <c r="R826" s="521" t="str">
        <f t="shared" si="38"/>
        <v>DELETE</v>
      </c>
    </row>
    <row r="827" spans="2:21" ht="9" customHeight="1">
      <c r="B827" s="415"/>
      <c r="C827" s="456"/>
      <c r="D827" s="522"/>
      <c r="E827" s="522"/>
      <c r="F827" s="522"/>
      <c r="G827" s="522"/>
      <c r="H827" s="522"/>
      <c r="I827" s="522"/>
      <c r="J827" s="522"/>
      <c r="M827" s="399"/>
      <c r="N827" s="399"/>
      <c r="O827" s="399"/>
      <c r="P827" s="453"/>
      <c r="R827" s="521" t="str">
        <f t="shared" si="38"/>
        <v>DELETE</v>
      </c>
    </row>
    <row r="828" spans="2:21" ht="36" customHeight="1">
      <c r="B828" s="415"/>
      <c r="C828" s="456"/>
      <c r="D828" s="522"/>
      <c r="E828" s="522"/>
      <c r="F828" s="522"/>
      <c r="G828" s="522"/>
      <c r="H828" s="522"/>
      <c r="I828" s="522"/>
      <c r="J828" s="522"/>
      <c r="M828" s="399"/>
      <c r="N828" s="399"/>
      <c r="O828" s="399"/>
      <c r="P828" s="453"/>
      <c r="R828" s="432" t="str">
        <f>IF(R804="DELETE","DELETE",IF(R842="DELETE","DELETE"," "))</f>
        <v>DELETE</v>
      </c>
    </row>
    <row r="829" spans="2:21" ht="36" customHeight="1">
      <c r="B829" s="415"/>
      <c r="C829" s="456"/>
      <c r="D829" s="522"/>
      <c r="E829" s="522"/>
      <c r="F829" s="522"/>
      <c r="G829" s="522"/>
      <c r="H829" s="522"/>
      <c r="I829" s="522"/>
      <c r="J829" s="522"/>
      <c r="M829" s="399"/>
      <c r="N829" s="399"/>
      <c r="O829" s="399"/>
      <c r="P829" s="453"/>
      <c r="R829" s="521" t="str">
        <f>R$828</f>
        <v>DELETE</v>
      </c>
    </row>
    <row r="830" spans="2:21" ht="36" customHeight="1">
      <c r="B830" s="415"/>
      <c r="C830" s="456"/>
      <c r="D830" s="522"/>
      <c r="E830" s="522"/>
      <c r="F830" s="522"/>
      <c r="G830" s="522"/>
      <c r="H830" s="522"/>
      <c r="I830" s="522"/>
      <c r="J830" s="522"/>
      <c r="M830" s="399"/>
      <c r="N830" s="399"/>
      <c r="O830" s="399"/>
      <c r="P830" s="453"/>
      <c r="R830" s="521" t="str">
        <f t="shared" ref="R830:R831" si="43">R$828</f>
        <v>DELETE</v>
      </c>
    </row>
    <row r="831" spans="2:21" ht="36" customHeight="1">
      <c r="B831" s="415"/>
      <c r="C831" s="456"/>
      <c r="D831" s="522"/>
      <c r="E831" s="522"/>
      <c r="F831" s="522"/>
      <c r="G831" s="522"/>
      <c r="H831" s="522"/>
      <c r="I831" s="522"/>
      <c r="J831" s="522"/>
      <c r="M831" s="399"/>
      <c r="N831" s="399"/>
      <c r="O831" s="399"/>
      <c r="P831" s="453"/>
      <c r="R831" s="521" t="str">
        <f t="shared" si="43"/>
        <v>DELETE</v>
      </c>
    </row>
    <row r="832" spans="2:21" ht="36" customHeight="1">
      <c r="B832" s="415"/>
      <c r="C832" s="456"/>
      <c r="D832" s="522"/>
      <c r="E832" s="522"/>
      <c r="F832" s="522"/>
      <c r="G832" s="522"/>
      <c r="H832" s="522"/>
      <c r="I832" s="522"/>
      <c r="J832" s="522"/>
      <c r="M832" s="399"/>
      <c r="N832" s="399"/>
      <c r="O832" s="380" t="s">
        <v>102</v>
      </c>
      <c r="Q832" s="378">
        <f>MAX($Q$104:Q831)+1</f>
        <v>16</v>
      </c>
      <c r="R832" s="432" t="str">
        <f>IF(R842="DELETE","DELETE",IF(R804="DELETE","DELETE"," "))</f>
        <v>DELETE</v>
      </c>
    </row>
    <row r="833" spans="2:19" ht="36" customHeight="1">
      <c r="B833" s="415"/>
      <c r="C833" s="456"/>
      <c r="D833" s="530" t="str">
        <f>Criteria!E9</f>
        <v>ABC PARTNERSHIP</v>
      </c>
      <c r="E833" s="522"/>
      <c r="F833" s="522"/>
      <c r="G833" s="522"/>
      <c r="H833" s="522"/>
      <c r="I833" s="522"/>
      <c r="J833" s="522"/>
      <c r="M833" s="431"/>
      <c r="O833" s="431"/>
      <c r="R833" s="521" t="str">
        <f>R$832</f>
        <v>DELETE</v>
      </c>
    </row>
    <row r="834" spans="2:19" ht="36" customHeight="1">
      <c r="B834" s="415"/>
      <c r="C834" s="456"/>
      <c r="D834" s="530" t="str">
        <f>Criteria!E10</f>
        <v>T/A SEAFRONT HOTEL, SEAFRONT RESTAURANT AND SURF SHOP</v>
      </c>
      <c r="E834" s="522"/>
      <c r="F834" s="522"/>
      <c r="G834" s="522"/>
      <c r="H834" s="522"/>
      <c r="I834" s="522"/>
      <c r="J834" s="522"/>
      <c r="M834" s="431"/>
      <c r="O834" s="431"/>
      <c r="R834" s="432" t="str">
        <f>IF(R$832="DELETE","DELETE",IF(D834=0,"DELETE"," "))</f>
        <v>DELETE</v>
      </c>
    </row>
    <row r="835" spans="2:19" ht="36" customHeight="1">
      <c r="B835" s="415"/>
      <c r="C835" s="456"/>
      <c r="D835" s="522"/>
      <c r="E835" s="522"/>
      <c r="F835" s="522"/>
      <c r="G835" s="522"/>
      <c r="H835" s="522"/>
      <c r="I835" s="522"/>
      <c r="J835" s="522"/>
      <c r="M835" s="431"/>
      <c r="O835" s="431"/>
      <c r="R835" s="521" t="str">
        <f t="shared" ref="R835:R841" si="44">R$832</f>
        <v>DELETE</v>
      </c>
    </row>
    <row r="836" spans="2:19" ht="36" customHeight="1">
      <c r="B836" s="415"/>
      <c r="C836" s="456"/>
      <c r="D836" s="530" t="s">
        <v>349</v>
      </c>
      <c r="E836" s="522"/>
      <c r="F836" s="522"/>
      <c r="G836" s="522"/>
      <c r="H836" s="522"/>
      <c r="I836" s="522"/>
      <c r="J836" s="522"/>
      <c r="M836" s="431"/>
      <c r="O836" s="431"/>
      <c r="R836" s="521" t="str">
        <f t="shared" si="44"/>
        <v>DELETE</v>
      </c>
    </row>
    <row r="837" spans="2:19" ht="36" customHeight="1">
      <c r="B837" s="415"/>
      <c r="C837" s="456"/>
      <c r="D837" s="530" t="str">
        <f>Criteria!E18</f>
        <v>28 FEBRUARY 2026</v>
      </c>
      <c r="E837" s="522"/>
      <c r="F837" s="522"/>
      <c r="G837" s="522"/>
      <c r="H837" s="522"/>
      <c r="I837" s="522"/>
      <c r="J837" s="522" t="s">
        <v>239</v>
      </c>
      <c r="M837" s="431"/>
      <c r="O837" s="431"/>
      <c r="R837" s="521" t="str">
        <f t="shared" si="44"/>
        <v>DELETE</v>
      </c>
    </row>
    <row r="838" spans="2:19" ht="36" customHeight="1">
      <c r="B838" s="415"/>
      <c r="C838" s="456"/>
      <c r="D838" s="522"/>
      <c r="E838" s="522"/>
      <c r="F838" s="522"/>
      <c r="G838" s="522"/>
      <c r="H838" s="522"/>
      <c r="I838" s="522"/>
      <c r="J838" s="522"/>
      <c r="M838" s="399"/>
      <c r="N838" s="399"/>
      <c r="O838" s="399"/>
      <c r="P838" s="453"/>
      <c r="R838" s="521" t="str">
        <f t="shared" si="44"/>
        <v>DELETE</v>
      </c>
    </row>
    <row r="839" spans="2:19" ht="36" customHeight="1">
      <c r="B839" s="520"/>
      <c r="C839" s="459"/>
      <c r="D839" s="531"/>
      <c r="E839" s="531"/>
      <c r="F839" s="531"/>
      <c r="G839" s="531"/>
      <c r="H839" s="531"/>
      <c r="I839" s="531"/>
      <c r="J839" s="531"/>
      <c r="K839" s="442"/>
      <c r="L839" s="442"/>
      <c r="M839" s="382"/>
      <c r="N839" s="382"/>
      <c r="O839" s="382"/>
      <c r="P839" s="444"/>
      <c r="Q839" s="442"/>
      <c r="R839" s="521" t="str">
        <f t="shared" si="44"/>
        <v>DELETE</v>
      </c>
    </row>
    <row r="840" spans="2:19" ht="36" customHeight="1">
      <c r="B840" s="415"/>
      <c r="C840" s="456"/>
      <c r="D840" s="522"/>
      <c r="E840" s="522"/>
      <c r="F840" s="522"/>
      <c r="G840" s="522"/>
      <c r="H840" s="522"/>
      <c r="I840" s="522"/>
      <c r="J840" s="522"/>
      <c r="M840" s="399"/>
      <c r="N840" s="399"/>
      <c r="O840" s="400">
        <f>Criteria!E20</f>
        <v>2026</v>
      </c>
      <c r="P840" s="453"/>
      <c r="R840" s="521" t="str">
        <f t="shared" si="44"/>
        <v>DELETE</v>
      </c>
    </row>
    <row r="841" spans="2:19" ht="36" customHeight="1">
      <c r="B841" s="415"/>
      <c r="C841" s="456"/>
      <c r="D841" s="522"/>
      <c r="E841" s="522"/>
      <c r="F841" s="522"/>
      <c r="G841" s="522"/>
      <c r="H841" s="522"/>
      <c r="I841" s="522"/>
      <c r="J841" s="522"/>
      <c r="M841" s="399"/>
      <c r="N841" s="399"/>
      <c r="O841" s="399"/>
      <c r="P841" s="453"/>
      <c r="R841" s="521" t="str">
        <f t="shared" si="44"/>
        <v>DELETE</v>
      </c>
    </row>
    <row r="842" spans="2:19" ht="36" customHeight="1">
      <c r="B842" s="415"/>
      <c r="C842" s="458">
        <f>MAX(C801:C841)+0.1</f>
        <v>7.1999999999999993</v>
      </c>
      <c r="D842" s="530" t="s">
        <v>1042</v>
      </c>
      <c r="E842" s="522"/>
      <c r="F842" s="522"/>
      <c r="G842" s="522"/>
      <c r="H842" s="522"/>
      <c r="I842" s="522"/>
      <c r="J842" s="522"/>
      <c r="M842" s="399"/>
      <c r="N842" s="399"/>
      <c r="O842" s="399"/>
      <c r="P842" s="453"/>
      <c r="R842" s="521" t="str">
        <f>IF(O857=0,"DELETE"," ")</f>
        <v>DELETE</v>
      </c>
    </row>
    <row r="843" spans="2:19" ht="36" customHeight="1">
      <c r="B843" s="415"/>
      <c r="C843" s="458"/>
      <c r="D843" s="530"/>
      <c r="E843" s="522"/>
      <c r="F843" s="522"/>
      <c r="G843" s="522"/>
      <c r="H843" s="522"/>
      <c r="I843" s="522"/>
      <c r="J843" s="522"/>
      <c r="M843" s="399"/>
      <c r="N843" s="399"/>
      <c r="O843" s="399"/>
      <c r="P843" s="453"/>
      <c r="R843" s="521" t="str">
        <f>R842</f>
        <v>DELETE</v>
      </c>
    </row>
    <row r="844" spans="2:19" ht="36" customHeight="1">
      <c r="B844" s="415"/>
      <c r="C844" s="458"/>
      <c r="D844" s="522" t="s">
        <v>951</v>
      </c>
      <c r="E844" s="522"/>
      <c r="F844" s="522"/>
      <c r="G844" s="522"/>
      <c r="H844" s="533"/>
      <c r="I844" s="522"/>
      <c r="J844" s="533"/>
      <c r="K844" s="473"/>
      <c r="M844" s="399"/>
      <c r="N844" s="399"/>
      <c r="O844" s="399">
        <f>SUM(S846:S850)</f>
        <v>0</v>
      </c>
      <c r="P844" s="453"/>
      <c r="R844" s="521" t="str">
        <f>R$842</f>
        <v>DELETE</v>
      </c>
    </row>
    <row r="845" spans="2:19" ht="9" customHeight="1">
      <c r="B845" s="415"/>
      <c r="C845" s="458"/>
      <c r="D845" s="522"/>
      <c r="E845" s="522"/>
      <c r="F845" s="522"/>
      <c r="G845" s="522"/>
      <c r="H845" s="522"/>
      <c r="I845" s="522"/>
      <c r="J845" s="522"/>
      <c r="M845" s="399"/>
      <c r="N845" s="399"/>
      <c r="O845" s="399"/>
      <c r="P845" s="453"/>
      <c r="R845" s="521" t="str">
        <f t="shared" ref="R845:R866" si="45">R$842</f>
        <v>DELETE</v>
      </c>
    </row>
    <row r="846" spans="2:19" ht="9" customHeight="1">
      <c r="B846" s="415"/>
      <c r="C846" s="458"/>
      <c r="D846" s="522"/>
      <c r="E846" s="522"/>
      <c r="F846" s="522"/>
      <c r="G846" s="522"/>
      <c r="H846" s="522"/>
      <c r="I846" s="522"/>
      <c r="J846" s="522"/>
      <c r="M846" s="399"/>
      <c r="N846" s="399"/>
      <c r="O846" s="480"/>
      <c r="P846" s="453"/>
      <c r="R846" s="521" t="str">
        <f t="shared" si="45"/>
        <v>DELETE</v>
      </c>
    </row>
    <row r="847" spans="2:19" ht="36" customHeight="1">
      <c r="B847" s="415"/>
      <c r="C847" s="458"/>
      <c r="D847" s="522" t="s">
        <v>350</v>
      </c>
      <c r="E847" s="522"/>
      <c r="F847" s="522"/>
      <c r="G847" s="522"/>
      <c r="H847" s="522"/>
      <c r="I847" s="522"/>
      <c r="J847" s="522"/>
      <c r="M847" s="399"/>
      <c r="N847" s="399"/>
      <c r="O847" s="481">
        <f>TrialBalance!L241</f>
        <v>0</v>
      </c>
      <c r="P847" s="453"/>
      <c r="R847" s="521" t="str">
        <f t="shared" si="45"/>
        <v>DELETE</v>
      </c>
      <c r="S847" s="419">
        <f>O847</f>
        <v>0</v>
      </c>
    </row>
    <row r="848" spans="2:19" ht="36" customHeight="1">
      <c r="B848" s="415"/>
      <c r="C848" s="458"/>
      <c r="D848" s="522" t="s">
        <v>1071</v>
      </c>
      <c r="E848" s="522"/>
      <c r="F848" s="522"/>
      <c r="G848" s="522"/>
      <c r="H848" s="522"/>
      <c r="I848" s="522"/>
      <c r="J848" s="522"/>
      <c r="M848" s="399"/>
      <c r="N848" s="399"/>
      <c r="O848" s="481">
        <f>-TrialBalance!L244</f>
        <v>0</v>
      </c>
      <c r="P848" s="453"/>
      <c r="R848" s="521" t="str">
        <f t="shared" si="45"/>
        <v>DELETE</v>
      </c>
      <c r="S848" s="419">
        <f>-O848</f>
        <v>0</v>
      </c>
    </row>
    <row r="849" spans="2:21" ht="36" customHeight="1">
      <c r="B849" s="415"/>
      <c r="C849" s="458"/>
      <c r="D849" s="522" t="s">
        <v>1072</v>
      </c>
      <c r="E849" s="522"/>
      <c r="F849" s="522"/>
      <c r="G849" s="522"/>
      <c r="H849" s="522"/>
      <c r="I849" s="522"/>
      <c r="J849" s="522"/>
      <c r="M849" s="399"/>
      <c r="N849" s="399"/>
      <c r="O849" s="481">
        <f>-TrialBalance!L247</f>
        <v>0</v>
      </c>
      <c r="P849" s="453"/>
      <c r="R849" s="432" t="str">
        <f>IF(O849=0,"DELETE"," ")</f>
        <v>DELETE</v>
      </c>
      <c r="S849" s="419">
        <f>-O849</f>
        <v>0</v>
      </c>
    </row>
    <row r="850" spans="2:21" ht="9" customHeight="1">
      <c r="B850" s="415"/>
      <c r="C850" s="458"/>
      <c r="D850" s="522"/>
      <c r="E850" s="522"/>
      <c r="F850" s="522"/>
      <c r="G850" s="522"/>
      <c r="H850" s="522"/>
      <c r="I850" s="522"/>
      <c r="J850" s="522"/>
      <c r="M850" s="399"/>
      <c r="N850" s="399"/>
      <c r="O850" s="482"/>
      <c r="P850" s="453"/>
      <c r="R850" s="521" t="str">
        <f t="shared" si="45"/>
        <v>DELETE</v>
      </c>
    </row>
    <row r="851" spans="2:21" ht="9" customHeight="1">
      <c r="B851" s="415"/>
      <c r="C851" s="458"/>
      <c r="D851" s="522"/>
      <c r="E851" s="522"/>
      <c r="F851" s="522"/>
      <c r="G851" s="522"/>
      <c r="H851" s="522"/>
      <c r="I851" s="522"/>
      <c r="J851" s="522"/>
      <c r="M851" s="399"/>
      <c r="N851" s="399"/>
      <c r="O851" s="399"/>
      <c r="P851" s="453"/>
      <c r="R851" s="521" t="str">
        <f t="shared" si="45"/>
        <v>DELETE</v>
      </c>
    </row>
    <row r="852" spans="2:21" ht="36" customHeight="1">
      <c r="B852" s="415"/>
      <c r="C852" s="458"/>
      <c r="D852" s="522" t="s">
        <v>952</v>
      </c>
      <c r="E852" s="522"/>
      <c r="F852" s="522"/>
      <c r="G852" s="522"/>
      <c r="H852" s="522"/>
      <c r="I852" s="522"/>
      <c r="J852" s="522"/>
      <c r="M852" s="399"/>
      <c r="N852" s="399"/>
      <c r="O852" s="399">
        <f>TrialBalance!L242</f>
        <v>0</v>
      </c>
      <c r="P852" s="453"/>
      <c r="R852" s="521" t="str">
        <f t="shared" si="45"/>
        <v>DELETE</v>
      </c>
      <c r="S852" s="419">
        <f>O852</f>
        <v>0</v>
      </c>
    </row>
    <row r="853" spans="2:21" ht="36" customHeight="1">
      <c r="B853" s="415"/>
      <c r="C853" s="458"/>
      <c r="D853" s="522" t="s">
        <v>953</v>
      </c>
      <c r="E853" s="522"/>
      <c r="F853" s="522"/>
      <c r="G853" s="522"/>
      <c r="H853" s="522"/>
      <c r="I853" s="522"/>
      <c r="J853" s="522"/>
      <c r="M853" s="399"/>
      <c r="N853" s="399"/>
      <c r="O853" s="399">
        <f>TrialBalance!L245</f>
        <v>0</v>
      </c>
      <c r="P853" s="453"/>
      <c r="R853" s="521" t="str">
        <f t="shared" si="45"/>
        <v>DELETE</v>
      </c>
      <c r="S853" s="419">
        <f t="shared" ref="S853:S854" si="46">O853</f>
        <v>0</v>
      </c>
    </row>
    <row r="854" spans="2:21" ht="36" customHeight="1">
      <c r="B854" s="415"/>
      <c r="C854" s="458"/>
      <c r="D854" s="522" t="s">
        <v>954</v>
      </c>
      <c r="E854" s="522"/>
      <c r="F854" s="522"/>
      <c r="G854" s="522"/>
      <c r="H854" s="522"/>
      <c r="I854" s="522"/>
      <c r="J854" s="522"/>
      <c r="M854" s="399"/>
      <c r="N854" s="399"/>
      <c r="O854" s="399">
        <f>TrialBalance!L248</f>
        <v>0</v>
      </c>
      <c r="P854" s="453"/>
      <c r="R854" s="432" t="str">
        <f>IF(O854=0,"DELETE"," ")</f>
        <v>DELETE</v>
      </c>
      <c r="S854" s="419">
        <f t="shared" si="46"/>
        <v>0</v>
      </c>
    </row>
    <row r="855" spans="2:21" ht="9" customHeight="1">
      <c r="B855" s="415"/>
      <c r="C855" s="458"/>
      <c r="D855" s="522"/>
      <c r="E855" s="522"/>
      <c r="F855" s="522"/>
      <c r="G855" s="522"/>
      <c r="H855" s="522"/>
      <c r="I855" s="522"/>
      <c r="J855" s="522"/>
      <c r="M855" s="399"/>
      <c r="N855" s="399"/>
      <c r="O855" s="384"/>
      <c r="P855" s="453"/>
      <c r="R855" s="521" t="str">
        <f t="shared" si="45"/>
        <v>DELETE</v>
      </c>
    </row>
    <row r="856" spans="2:21" ht="9" customHeight="1">
      <c r="B856" s="415"/>
      <c r="C856" s="458"/>
      <c r="D856" s="522"/>
      <c r="E856" s="522"/>
      <c r="F856" s="522"/>
      <c r="G856" s="522"/>
      <c r="H856" s="522"/>
      <c r="I856" s="522"/>
      <c r="J856" s="522"/>
      <c r="M856" s="399"/>
      <c r="N856" s="399"/>
      <c r="O856" s="399"/>
      <c r="P856" s="453"/>
      <c r="R856" s="521" t="str">
        <f t="shared" si="45"/>
        <v>DELETE</v>
      </c>
    </row>
    <row r="857" spans="2:21" ht="36.75" customHeight="1">
      <c r="B857" s="415"/>
      <c r="C857" s="458"/>
      <c r="D857" s="522" t="s">
        <v>955</v>
      </c>
      <c r="E857" s="522"/>
      <c r="F857" s="522"/>
      <c r="G857" s="522"/>
      <c r="H857" s="522"/>
      <c r="I857" s="522"/>
      <c r="J857" s="522"/>
      <c r="M857" s="399"/>
      <c r="N857" s="399"/>
      <c r="O857" s="399">
        <f>SUM(S860:S864)</f>
        <v>0</v>
      </c>
      <c r="P857" s="453"/>
      <c r="R857" s="521" t="str">
        <f t="shared" si="45"/>
        <v>DELETE</v>
      </c>
      <c r="U857" s="416" t="b">
        <f>O857=SUM(S846:S855)</f>
        <v>1</v>
      </c>
    </row>
    <row r="858" spans="2:21" ht="9" customHeight="1" thickBot="1">
      <c r="B858" s="415"/>
      <c r="C858" s="458"/>
      <c r="D858" s="522"/>
      <c r="E858" s="522"/>
      <c r="F858" s="522"/>
      <c r="G858" s="522"/>
      <c r="H858" s="522"/>
      <c r="I858" s="522"/>
      <c r="J858" s="522"/>
      <c r="M858" s="399"/>
      <c r="N858" s="399"/>
      <c r="O858" s="385"/>
      <c r="P858" s="453"/>
      <c r="R858" s="521" t="str">
        <f t="shared" si="45"/>
        <v>DELETE</v>
      </c>
    </row>
    <row r="859" spans="2:21" ht="9" customHeight="1" thickTop="1">
      <c r="B859" s="415"/>
      <c r="C859" s="458"/>
      <c r="D859" s="522"/>
      <c r="E859" s="522"/>
      <c r="F859" s="522"/>
      <c r="G859" s="522"/>
      <c r="H859" s="522"/>
      <c r="I859" s="522"/>
      <c r="J859" s="522"/>
      <c r="M859" s="399"/>
      <c r="N859" s="399"/>
      <c r="O859" s="399"/>
      <c r="P859" s="453"/>
      <c r="R859" s="521" t="str">
        <f t="shared" si="45"/>
        <v>DELETE</v>
      </c>
    </row>
    <row r="860" spans="2:21" ht="9" customHeight="1">
      <c r="B860" s="415"/>
      <c r="C860" s="458"/>
      <c r="D860" s="522"/>
      <c r="E860" s="522"/>
      <c r="F860" s="522"/>
      <c r="G860" s="522"/>
      <c r="H860" s="522"/>
      <c r="I860" s="522"/>
      <c r="J860" s="522"/>
      <c r="M860" s="399"/>
      <c r="N860" s="399"/>
      <c r="O860" s="480"/>
      <c r="P860" s="453"/>
      <c r="R860" s="521" t="str">
        <f t="shared" si="45"/>
        <v>DELETE</v>
      </c>
    </row>
    <row r="861" spans="2:21" ht="36" customHeight="1">
      <c r="B861" s="415"/>
      <c r="C861" s="458"/>
      <c r="D861" s="522" t="s">
        <v>350</v>
      </c>
      <c r="E861" s="522"/>
      <c r="F861" s="522"/>
      <c r="G861" s="522"/>
      <c r="H861" s="522"/>
      <c r="I861" s="522"/>
      <c r="J861" s="522"/>
      <c r="M861" s="399"/>
      <c r="N861" s="399"/>
      <c r="O861" s="481">
        <f>TrialBalance!L241+TrialBalance!L242</f>
        <v>0</v>
      </c>
      <c r="P861" s="453"/>
      <c r="R861" s="521" t="str">
        <f t="shared" si="45"/>
        <v>DELETE</v>
      </c>
      <c r="S861" s="419">
        <f>O861</f>
        <v>0</v>
      </c>
    </row>
    <row r="862" spans="2:21" ht="36" customHeight="1">
      <c r="B862" s="415"/>
      <c r="C862" s="458"/>
      <c r="D862" s="522" t="s">
        <v>1071</v>
      </c>
      <c r="E862" s="522"/>
      <c r="F862" s="522"/>
      <c r="G862" s="522"/>
      <c r="H862" s="522"/>
      <c r="I862" s="522"/>
      <c r="J862" s="522"/>
      <c r="M862" s="399"/>
      <c r="N862" s="399"/>
      <c r="O862" s="481">
        <f>-TrialBalance!L244-TrialBalance!L245</f>
        <v>0</v>
      </c>
      <c r="P862" s="453"/>
      <c r="R862" s="521" t="str">
        <f t="shared" si="45"/>
        <v>DELETE</v>
      </c>
      <c r="S862" s="419">
        <f>-O862</f>
        <v>0</v>
      </c>
    </row>
    <row r="863" spans="2:21" ht="36" customHeight="1">
      <c r="B863" s="415"/>
      <c r="C863" s="458"/>
      <c r="D863" s="522" t="s">
        <v>1072</v>
      </c>
      <c r="E863" s="522"/>
      <c r="F863" s="522"/>
      <c r="G863" s="522"/>
      <c r="H863" s="522"/>
      <c r="I863" s="522"/>
      <c r="J863" s="522"/>
      <c r="M863" s="399"/>
      <c r="N863" s="399"/>
      <c r="O863" s="481">
        <f>-TrialBalance!L247-TrialBalance!L248</f>
        <v>0</v>
      </c>
      <c r="P863" s="453"/>
      <c r="R863" s="432" t="str">
        <f>IF(O863=0,"DELETE"," ")</f>
        <v>DELETE</v>
      </c>
      <c r="S863" s="419">
        <f>-O863</f>
        <v>0</v>
      </c>
    </row>
    <row r="864" spans="2:21" ht="9" customHeight="1">
      <c r="B864" s="415"/>
      <c r="C864" s="458"/>
      <c r="D864" s="522"/>
      <c r="E864" s="522"/>
      <c r="F864" s="522"/>
      <c r="G864" s="522"/>
      <c r="H864" s="522"/>
      <c r="I864" s="522"/>
      <c r="J864" s="522"/>
      <c r="M864" s="399"/>
      <c r="N864" s="399"/>
      <c r="O864" s="482"/>
      <c r="P864" s="453"/>
      <c r="R864" s="521" t="str">
        <f t="shared" si="45"/>
        <v>DELETE</v>
      </c>
    </row>
    <row r="865" spans="2:18" ht="9" customHeight="1">
      <c r="B865" s="415"/>
      <c r="C865" s="458"/>
      <c r="D865" s="522"/>
      <c r="E865" s="522"/>
      <c r="F865" s="522"/>
      <c r="G865" s="522"/>
      <c r="H865" s="522"/>
      <c r="I865" s="522"/>
      <c r="J865" s="522"/>
      <c r="M865" s="399"/>
      <c r="N865" s="399"/>
      <c r="O865" s="399"/>
      <c r="P865" s="453"/>
      <c r="R865" s="521" t="str">
        <f t="shared" si="45"/>
        <v>DELETE</v>
      </c>
    </row>
    <row r="866" spans="2:18" ht="36.75" customHeight="1">
      <c r="B866" s="415"/>
      <c r="C866" s="458"/>
      <c r="D866" s="522"/>
      <c r="E866" s="522"/>
      <c r="F866" s="522"/>
      <c r="G866" s="522"/>
      <c r="H866" s="522"/>
      <c r="I866" s="522"/>
      <c r="J866" s="522"/>
      <c r="M866" s="399"/>
      <c r="N866" s="399"/>
      <c r="O866" s="399"/>
      <c r="P866" s="453"/>
      <c r="R866" s="521" t="str">
        <f t="shared" si="45"/>
        <v>DELETE</v>
      </c>
    </row>
    <row r="867" spans="2:18" ht="9" customHeight="1">
      <c r="B867" s="415"/>
      <c r="C867" s="458"/>
      <c r="D867" s="522"/>
      <c r="E867" s="522"/>
      <c r="F867" s="522"/>
      <c r="G867" s="522"/>
      <c r="H867" s="522"/>
      <c r="I867" s="522"/>
      <c r="J867" s="522"/>
      <c r="M867" s="399"/>
      <c r="N867" s="399"/>
      <c r="O867" s="384"/>
      <c r="P867" s="453"/>
      <c r="R867" s="521" t="str">
        <f t="shared" ref="R867:R875" si="47">R$801</f>
        <v>DELETE</v>
      </c>
    </row>
    <row r="868" spans="2:18" ht="9" customHeight="1">
      <c r="B868" s="415"/>
      <c r="C868" s="458"/>
      <c r="D868" s="522"/>
      <c r="E868" s="522"/>
      <c r="F868" s="522"/>
      <c r="G868" s="522"/>
      <c r="H868" s="522"/>
      <c r="I868" s="522"/>
      <c r="J868" s="522"/>
      <c r="M868" s="399"/>
      <c r="N868" s="399"/>
      <c r="O868" s="399"/>
      <c r="P868" s="453"/>
      <c r="R868" s="521" t="str">
        <f t="shared" si="47"/>
        <v>DELETE</v>
      </c>
    </row>
    <row r="869" spans="2:18" ht="36.75" customHeight="1">
      <c r="B869" s="415"/>
      <c r="C869" s="458"/>
      <c r="D869" s="522" t="s">
        <v>353</v>
      </c>
      <c r="E869" s="522"/>
      <c r="F869" s="522"/>
      <c r="G869" s="522"/>
      <c r="H869" s="522"/>
      <c r="I869" s="522"/>
      <c r="J869" s="522"/>
      <c r="M869" s="399"/>
      <c r="N869" s="399"/>
      <c r="O869" s="399">
        <f>SUM(TrialBalance!L232:L248)</f>
        <v>0</v>
      </c>
      <c r="P869" s="453"/>
      <c r="R869" s="521" t="str">
        <f t="shared" si="47"/>
        <v>DELETE</v>
      </c>
    </row>
    <row r="870" spans="2:18" ht="9" customHeight="1" thickBot="1">
      <c r="B870" s="415"/>
      <c r="C870" s="458"/>
      <c r="D870" s="522"/>
      <c r="E870" s="522"/>
      <c r="F870" s="522"/>
      <c r="G870" s="522"/>
      <c r="H870" s="522"/>
      <c r="I870" s="522"/>
      <c r="J870" s="522"/>
      <c r="M870" s="399"/>
      <c r="N870" s="399"/>
      <c r="O870" s="385"/>
      <c r="P870" s="453"/>
      <c r="R870" s="521" t="str">
        <f t="shared" si="47"/>
        <v>DELETE</v>
      </c>
    </row>
    <row r="871" spans="2:18" ht="9" customHeight="1" thickTop="1">
      <c r="B871" s="415"/>
      <c r="C871" s="458"/>
      <c r="D871" s="522"/>
      <c r="E871" s="522"/>
      <c r="F871" s="522"/>
      <c r="G871" s="522"/>
      <c r="H871" s="522"/>
      <c r="I871" s="522"/>
      <c r="J871" s="522"/>
      <c r="M871" s="399"/>
      <c r="N871" s="399"/>
      <c r="O871" s="399"/>
      <c r="P871" s="453"/>
      <c r="R871" s="521" t="str">
        <f t="shared" si="47"/>
        <v>DELETE</v>
      </c>
    </row>
    <row r="872" spans="2:18" ht="36" customHeight="1">
      <c r="B872" s="415"/>
      <c r="C872" s="436"/>
      <c r="D872" s="522"/>
      <c r="E872" s="522"/>
      <c r="F872" s="522"/>
      <c r="G872" s="522"/>
      <c r="H872" s="522"/>
      <c r="I872" s="522"/>
      <c r="J872" s="522"/>
      <c r="L872" s="435"/>
      <c r="M872" s="435"/>
      <c r="N872" s="429"/>
      <c r="O872" s="399"/>
      <c r="P872" s="453"/>
      <c r="R872" s="521" t="str">
        <f t="shared" si="47"/>
        <v>DELETE</v>
      </c>
    </row>
    <row r="873" spans="2:18" ht="36" customHeight="1">
      <c r="B873" s="415"/>
      <c r="C873" s="436"/>
      <c r="D873" s="522"/>
      <c r="E873" s="522"/>
      <c r="F873" s="522"/>
      <c r="G873" s="522"/>
      <c r="H873" s="522"/>
      <c r="I873" s="522"/>
      <c r="J873" s="522"/>
      <c r="M873" s="399"/>
      <c r="N873" s="399"/>
      <c r="O873" s="399"/>
      <c r="P873" s="453"/>
      <c r="R873" s="521" t="str">
        <f t="shared" si="47"/>
        <v>DELETE</v>
      </c>
    </row>
    <row r="874" spans="2:18" ht="36" customHeight="1">
      <c r="B874" s="415"/>
      <c r="C874" s="436"/>
      <c r="D874" s="522"/>
      <c r="E874" s="522"/>
      <c r="F874" s="522"/>
      <c r="G874" s="522"/>
      <c r="H874" s="522"/>
      <c r="I874" s="522"/>
      <c r="J874" s="522"/>
      <c r="M874" s="399"/>
      <c r="N874" s="399"/>
      <c r="O874" s="399"/>
      <c r="P874" s="453"/>
      <c r="R874" s="521" t="str">
        <f t="shared" si="47"/>
        <v>DELETE</v>
      </c>
    </row>
    <row r="875" spans="2:18" ht="36" customHeight="1">
      <c r="B875" s="441"/>
      <c r="D875" s="522"/>
      <c r="E875" s="522"/>
      <c r="F875" s="522"/>
      <c r="G875" s="522"/>
      <c r="H875" s="522"/>
      <c r="I875" s="522"/>
      <c r="J875" s="522"/>
      <c r="M875" s="431"/>
      <c r="O875" s="431"/>
      <c r="R875" s="521" t="str">
        <f t="shared" si="47"/>
        <v>DELETE</v>
      </c>
    </row>
    <row r="876" spans="2:18" ht="36" customHeight="1">
      <c r="B876" s="441"/>
      <c r="D876" s="522"/>
      <c r="E876" s="522"/>
      <c r="F876" s="522"/>
      <c r="G876" s="522"/>
      <c r="H876" s="522"/>
      <c r="I876" s="522"/>
      <c r="J876" s="522"/>
      <c r="M876" s="431"/>
      <c r="O876" s="380" t="s">
        <v>102</v>
      </c>
      <c r="Q876" s="378">
        <f>MAX($Q$104:Q875)+1</f>
        <v>17</v>
      </c>
      <c r="R876" s="432" t="str">
        <f t="shared" ref="R876:R885" si="48">R$895</f>
        <v>DELETE</v>
      </c>
    </row>
    <row r="877" spans="2:18" ht="36" customHeight="1">
      <c r="B877" s="441"/>
      <c r="D877" s="530" t="str">
        <f>Criteria!E9</f>
        <v>ABC PARTNERSHIP</v>
      </c>
      <c r="E877" s="522"/>
      <c r="F877" s="522"/>
      <c r="G877" s="522"/>
      <c r="H877" s="522"/>
      <c r="I877" s="522"/>
      <c r="J877" s="522"/>
      <c r="M877" s="431"/>
      <c r="O877" s="431"/>
      <c r="R877" s="432" t="str">
        <f t="shared" si="48"/>
        <v>DELETE</v>
      </c>
    </row>
    <row r="878" spans="2:18" ht="36" customHeight="1">
      <c r="B878" s="441"/>
      <c r="D878" s="530" t="str">
        <f>Criteria!E10</f>
        <v>T/A SEAFRONT HOTEL, SEAFRONT RESTAURANT AND SURF SHOP</v>
      </c>
      <c r="E878" s="522"/>
      <c r="F878" s="522"/>
      <c r="G878" s="522"/>
      <c r="H878" s="522"/>
      <c r="I878" s="522"/>
      <c r="J878" s="522"/>
      <c r="M878" s="431"/>
      <c r="O878" s="431"/>
      <c r="R878" s="432" t="str">
        <f>IF(R$895="DELETE","DELETE",IF(D878=0,"DELETE"," "))</f>
        <v>DELETE</v>
      </c>
    </row>
    <row r="879" spans="2:18" ht="36" customHeight="1">
      <c r="B879" s="441"/>
      <c r="D879" s="522"/>
      <c r="E879" s="522"/>
      <c r="F879" s="522"/>
      <c r="G879" s="522"/>
      <c r="H879" s="522"/>
      <c r="I879" s="522"/>
      <c r="J879" s="522"/>
      <c r="M879" s="431"/>
      <c r="O879" s="431"/>
      <c r="R879" s="432" t="str">
        <f t="shared" si="48"/>
        <v>DELETE</v>
      </c>
    </row>
    <row r="880" spans="2:18" ht="36" customHeight="1">
      <c r="B880" s="441"/>
      <c r="D880" s="530" t="s">
        <v>349</v>
      </c>
      <c r="E880" s="522"/>
      <c r="F880" s="522"/>
      <c r="G880" s="522"/>
      <c r="H880" s="522"/>
      <c r="I880" s="522"/>
      <c r="J880" s="522"/>
      <c r="M880" s="431"/>
      <c r="O880" s="431"/>
      <c r="R880" s="432" t="str">
        <f t="shared" si="48"/>
        <v>DELETE</v>
      </c>
    </row>
    <row r="881" spans="2:18" ht="36" customHeight="1">
      <c r="B881" s="441"/>
      <c r="D881" s="530" t="str">
        <f>Criteria!E18</f>
        <v>28 FEBRUARY 2026</v>
      </c>
      <c r="E881" s="522"/>
      <c r="F881" s="522"/>
      <c r="G881" s="522"/>
      <c r="H881" s="522"/>
      <c r="I881" s="522"/>
      <c r="J881" s="522" t="s">
        <v>239</v>
      </c>
      <c r="M881" s="431"/>
      <c r="O881" s="431"/>
      <c r="R881" s="432" t="str">
        <f t="shared" si="48"/>
        <v>DELETE</v>
      </c>
    </row>
    <row r="882" spans="2:18" ht="36" customHeight="1">
      <c r="B882" s="441"/>
      <c r="D882" s="522"/>
      <c r="E882" s="522"/>
      <c r="F882" s="522"/>
      <c r="G882" s="522"/>
      <c r="H882" s="522"/>
      <c r="I882" s="522"/>
      <c r="J882" s="522"/>
      <c r="M882" s="431"/>
      <c r="O882" s="431"/>
      <c r="R882" s="432" t="str">
        <f t="shared" si="48"/>
        <v>DELETE</v>
      </c>
    </row>
    <row r="883" spans="2:18" ht="36" customHeight="1">
      <c r="B883" s="519"/>
      <c r="C883" s="442"/>
      <c r="D883" s="531"/>
      <c r="E883" s="531"/>
      <c r="F883" s="531"/>
      <c r="G883" s="531"/>
      <c r="H883" s="531"/>
      <c r="I883" s="531"/>
      <c r="J883" s="531"/>
      <c r="K883" s="442"/>
      <c r="L883" s="442"/>
      <c r="M883" s="444"/>
      <c r="N883" s="444"/>
      <c r="O883" s="444"/>
      <c r="P883" s="444"/>
      <c r="Q883" s="442"/>
      <c r="R883" s="432" t="str">
        <f t="shared" si="48"/>
        <v>DELETE</v>
      </c>
    </row>
    <row r="884" spans="2:18" ht="36" customHeight="1">
      <c r="B884" s="441"/>
      <c r="D884" s="522"/>
      <c r="E884" s="522"/>
      <c r="F884" s="522"/>
      <c r="G884" s="522"/>
      <c r="H884" s="522"/>
      <c r="I884" s="522"/>
      <c r="J884" s="522"/>
      <c r="L884" s="435"/>
      <c r="M884" s="435"/>
      <c r="N884" s="429"/>
      <c r="O884" s="379">
        <f>Criteria!E20</f>
        <v>2026</v>
      </c>
      <c r="R884" s="432" t="str">
        <f t="shared" si="48"/>
        <v>DELETE</v>
      </c>
    </row>
    <row r="885" spans="2:18" ht="36" customHeight="1">
      <c r="B885" s="441"/>
      <c r="D885" s="522"/>
      <c r="E885" s="522"/>
      <c r="F885" s="522"/>
      <c r="G885" s="522"/>
      <c r="H885" s="522"/>
      <c r="I885" s="522"/>
      <c r="J885" s="522"/>
      <c r="L885" s="435"/>
      <c r="M885" s="435"/>
      <c r="N885" s="429"/>
      <c r="O885" s="431"/>
      <c r="R885" s="432" t="str">
        <f t="shared" si="48"/>
        <v>DELETE</v>
      </c>
    </row>
    <row r="886" spans="2:18" ht="36" customHeight="1">
      <c r="B886" s="415">
        <f>MAX($B$445:B885)+1</f>
        <v>8</v>
      </c>
      <c r="C886" s="530" t="str">
        <f>IF(COUNTIF(TrialBalance!L251:L255,"&gt;0")&gt;1,"Listed investments","Listed investment")</f>
        <v>Listed investment</v>
      </c>
      <c r="D886" s="522"/>
      <c r="E886" s="522"/>
      <c r="F886" s="522"/>
      <c r="G886" s="522"/>
      <c r="H886" s="522"/>
      <c r="I886" s="522"/>
      <c r="J886" s="522"/>
      <c r="L886" s="435"/>
      <c r="M886" s="435"/>
      <c r="N886" s="429"/>
      <c r="O886" s="449"/>
      <c r="R886" s="432" t="str">
        <f>R$895</f>
        <v>DELETE</v>
      </c>
    </row>
    <row r="887" spans="2:18" ht="36" customHeight="1">
      <c r="B887" s="415"/>
      <c r="C887" s="530"/>
      <c r="D887" s="522"/>
      <c r="E887" s="522"/>
      <c r="F887" s="522"/>
      <c r="G887" s="522"/>
      <c r="H887" s="522"/>
      <c r="I887" s="522"/>
      <c r="J887" s="522"/>
      <c r="L887" s="435"/>
      <c r="M887" s="435"/>
      <c r="N887" s="429"/>
      <c r="O887" s="449"/>
      <c r="R887" s="432" t="str">
        <f>R$895</f>
        <v>DELETE</v>
      </c>
    </row>
    <row r="888" spans="2:18" ht="36" customHeight="1">
      <c r="B888" s="415"/>
      <c r="C888" s="522">
        <f>TrialBalance!C251</f>
        <v>0</v>
      </c>
      <c r="D888" s="533"/>
      <c r="E888" s="522"/>
      <c r="F888" s="522"/>
      <c r="G888" s="522"/>
      <c r="H888" s="522"/>
      <c r="I888" s="522"/>
      <c r="J888" s="522"/>
      <c r="L888" s="435"/>
      <c r="M888" s="435"/>
      <c r="N888" s="429"/>
      <c r="O888" s="381">
        <f>TrialBalance!L251</f>
        <v>0</v>
      </c>
      <c r="R888" s="432" t="str">
        <f>IF(O888=0,"DELETE"," ")</f>
        <v>DELETE</v>
      </c>
    </row>
    <row r="889" spans="2:18" ht="36" customHeight="1">
      <c r="B889" s="415"/>
      <c r="C889" s="522">
        <f>TrialBalance!C252</f>
        <v>0</v>
      </c>
      <c r="D889" s="533"/>
      <c r="E889" s="522"/>
      <c r="F889" s="522"/>
      <c r="G889" s="522"/>
      <c r="H889" s="522"/>
      <c r="I889" s="522"/>
      <c r="J889" s="522"/>
      <c r="L889" s="435"/>
      <c r="M889" s="435"/>
      <c r="N889" s="429"/>
      <c r="O889" s="381">
        <f>TrialBalance!L252</f>
        <v>0</v>
      </c>
      <c r="R889" s="432" t="str">
        <f t="shared" ref="R889:R892" si="49">IF(O889=0,"DELETE"," ")</f>
        <v>DELETE</v>
      </c>
    </row>
    <row r="890" spans="2:18" ht="36" customHeight="1">
      <c r="B890" s="415"/>
      <c r="C890" s="522">
        <f>TrialBalance!C253</f>
        <v>0</v>
      </c>
      <c r="D890" s="533"/>
      <c r="E890" s="522"/>
      <c r="F890" s="522"/>
      <c r="G890" s="522"/>
      <c r="H890" s="522"/>
      <c r="I890" s="522"/>
      <c r="J890" s="522"/>
      <c r="L890" s="435"/>
      <c r="M890" s="435"/>
      <c r="N890" s="429"/>
      <c r="O890" s="381">
        <f>TrialBalance!L253</f>
        <v>0</v>
      </c>
      <c r="R890" s="432" t="str">
        <f t="shared" si="49"/>
        <v>DELETE</v>
      </c>
    </row>
    <row r="891" spans="2:18" ht="36" customHeight="1">
      <c r="B891" s="415"/>
      <c r="C891" s="522">
        <f>TrialBalance!C254</f>
        <v>0</v>
      </c>
      <c r="D891" s="533"/>
      <c r="E891" s="522"/>
      <c r="F891" s="522"/>
      <c r="G891" s="522"/>
      <c r="H891" s="522"/>
      <c r="I891" s="522"/>
      <c r="J891" s="522"/>
      <c r="L891" s="435"/>
      <c r="M891" s="435"/>
      <c r="N891" s="429"/>
      <c r="O891" s="381">
        <f>TrialBalance!L254</f>
        <v>0</v>
      </c>
      <c r="R891" s="432" t="str">
        <f t="shared" si="49"/>
        <v>DELETE</v>
      </c>
    </row>
    <row r="892" spans="2:18" ht="36" customHeight="1">
      <c r="B892" s="415"/>
      <c r="C892" s="522">
        <f>TrialBalance!C255</f>
        <v>0</v>
      </c>
      <c r="D892" s="533"/>
      <c r="E892" s="522"/>
      <c r="F892" s="522"/>
      <c r="G892" s="522"/>
      <c r="H892" s="522"/>
      <c r="I892" s="522"/>
      <c r="J892" s="522"/>
      <c r="L892" s="435"/>
      <c r="M892" s="435"/>
      <c r="N892" s="429"/>
      <c r="O892" s="381">
        <f>TrialBalance!L255</f>
        <v>0</v>
      </c>
      <c r="R892" s="432" t="str">
        <f t="shared" si="49"/>
        <v>DELETE</v>
      </c>
    </row>
    <row r="893" spans="2:18" ht="9" customHeight="1">
      <c r="B893" s="415"/>
      <c r="C893" s="530"/>
      <c r="D893" s="522"/>
      <c r="E893" s="522"/>
      <c r="F893" s="522"/>
      <c r="G893" s="522"/>
      <c r="H893" s="522"/>
      <c r="I893" s="522"/>
      <c r="J893" s="522"/>
      <c r="L893" s="435"/>
      <c r="M893" s="435"/>
      <c r="N893" s="429"/>
      <c r="O893" s="384"/>
      <c r="R893" s="432" t="str">
        <f>R$895</f>
        <v>DELETE</v>
      </c>
    </row>
    <row r="894" spans="2:18" ht="9" customHeight="1">
      <c r="B894" s="415"/>
      <c r="C894" s="530"/>
      <c r="D894" s="522"/>
      <c r="E894" s="522"/>
      <c r="F894" s="522"/>
      <c r="G894" s="522"/>
      <c r="H894" s="522"/>
      <c r="I894" s="522"/>
      <c r="J894" s="522"/>
      <c r="L894" s="435"/>
      <c r="M894" s="435"/>
      <c r="N894" s="429"/>
      <c r="O894" s="381"/>
      <c r="R894" s="432" t="str">
        <f>R$895</f>
        <v>DELETE</v>
      </c>
    </row>
    <row r="895" spans="2:18" ht="36.75" customHeight="1">
      <c r="B895" s="415"/>
      <c r="C895" s="530"/>
      <c r="D895" s="522"/>
      <c r="E895" s="522"/>
      <c r="F895" s="522"/>
      <c r="G895" s="522"/>
      <c r="H895" s="522"/>
      <c r="I895" s="522"/>
      <c r="J895" s="522"/>
      <c r="L895" s="435"/>
      <c r="M895" s="435"/>
      <c r="N895" s="429"/>
      <c r="O895" s="381">
        <f>SUM(O888:O894)</f>
        <v>0</v>
      </c>
      <c r="R895" s="432" t="str">
        <f t="shared" ref="R895" si="50">IF(O895=0,"DELETE"," ")</f>
        <v>DELETE</v>
      </c>
    </row>
    <row r="896" spans="2:18" ht="9" customHeight="1" thickBot="1">
      <c r="B896" s="415"/>
      <c r="C896" s="530"/>
      <c r="D896" s="522"/>
      <c r="E896" s="522"/>
      <c r="F896" s="522"/>
      <c r="G896" s="522"/>
      <c r="H896" s="522"/>
      <c r="I896" s="522"/>
      <c r="J896" s="522"/>
      <c r="L896" s="435"/>
      <c r="M896" s="435"/>
      <c r="N896" s="429"/>
      <c r="O896" s="385"/>
      <c r="R896" s="432" t="str">
        <f>$R895</f>
        <v>DELETE</v>
      </c>
    </row>
    <row r="897" spans="2:22" ht="9" customHeight="1" thickTop="1">
      <c r="B897" s="415"/>
      <c r="C897" s="530"/>
      <c r="D897" s="522"/>
      <c r="E897" s="522"/>
      <c r="F897" s="522"/>
      <c r="G897" s="522"/>
      <c r="H897" s="522"/>
      <c r="I897" s="522"/>
      <c r="J897" s="522"/>
      <c r="L897" s="435"/>
      <c r="M897" s="435"/>
      <c r="N897" s="429"/>
      <c r="O897" s="399"/>
      <c r="R897" s="432" t="str">
        <f t="shared" ref="R897:R901" si="51">$R896</f>
        <v>DELETE</v>
      </c>
    </row>
    <row r="898" spans="2:22" ht="36" customHeight="1">
      <c r="B898" s="415"/>
      <c r="C898" s="530"/>
      <c r="D898" s="522"/>
      <c r="E898" s="522"/>
      <c r="F898" s="522"/>
      <c r="G898" s="522"/>
      <c r="H898" s="522"/>
      <c r="I898" s="522"/>
      <c r="J898" s="522"/>
      <c r="L898" s="435"/>
      <c r="M898" s="435"/>
      <c r="N898" s="429"/>
      <c r="O898" s="381"/>
      <c r="R898" s="432" t="str">
        <f t="shared" si="51"/>
        <v>DELETE</v>
      </c>
    </row>
    <row r="899" spans="2:22" ht="36" customHeight="1">
      <c r="B899" s="415"/>
      <c r="C899" s="530"/>
      <c r="D899" s="522"/>
      <c r="E899" s="522"/>
      <c r="F899" s="522"/>
      <c r="G899" s="522"/>
      <c r="H899" s="522"/>
      <c r="I899" s="522"/>
      <c r="J899" s="522"/>
      <c r="L899" s="435"/>
      <c r="M899" s="435"/>
      <c r="N899" s="429"/>
      <c r="O899" s="381"/>
      <c r="R899" s="432" t="str">
        <f t="shared" si="51"/>
        <v>DELETE</v>
      </c>
    </row>
    <row r="900" spans="2:22" ht="36" customHeight="1">
      <c r="B900" s="415"/>
      <c r="C900" s="530"/>
      <c r="D900" s="522"/>
      <c r="E900" s="522"/>
      <c r="F900" s="522"/>
      <c r="G900" s="522"/>
      <c r="H900" s="522"/>
      <c r="I900" s="522"/>
      <c r="J900" s="522"/>
      <c r="M900" s="399"/>
      <c r="N900" s="399"/>
      <c r="O900" s="399"/>
      <c r="P900" s="453"/>
      <c r="R900" s="432" t="str">
        <f t="shared" si="51"/>
        <v>DELETE</v>
      </c>
    </row>
    <row r="901" spans="2:22" ht="36" customHeight="1">
      <c r="B901" s="415"/>
      <c r="C901" s="530"/>
      <c r="D901" s="522"/>
      <c r="E901" s="522"/>
      <c r="F901" s="522"/>
      <c r="G901" s="522"/>
      <c r="H901" s="522"/>
      <c r="I901" s="522"/>
      <c r="J901" s="522"/>
      <c r="M901" s="381"/>
      <c r="N901" s="381"/>
      <c r="O901" s="381"/>
      <c r="R901" s="432" t="str">
        <f t="shared" si="51"/>
        <v>DELETE</v>
      </c>
    </row>
    <row r="902" spans="2:22" ht="36" customHeight="1">
      <c r="B902" s="415"/>
      <c r="C902" s="530"/>
      <c r="D902" s="522"/>
      <c r="E902" s="522"/>
      <c r="F902" s="522"/>
      <c r="G902" s="522"/>
      <c r="H902" s="522"/>
      <c r="I902" s="522"/>
      <c r="J902" s="522"/>
      <c r="M902" s="381"/>
      <c r="N902" s="381"/>
      <c r="O902" s="380" t="s">
        <v>102</v>
      </c>
      <c r="Q902" s="378">
        <f>MAX($Q$104:Q901)+1</f>
        <v>18</v>
      </c>
      <c r="R902" s="432" t="str">
        <f>R$921</f>
        <v>DELETE</v>
      </c>
    </row>
    <row r="903" spans="2:22" ht="36" customHeight="1">
      <c r="B903" s="441"/>
      <c r="C903" s="522"/>
      <c r="D903" s="530" t="str">
        <f>Criteria!E9</f>
        <v>ABC PARTNERSHIP</v>
      </c>
      <c r="E903" s="522"/>
      <c r="F903" s="522"/>
      <c r="G903" s="522"/>
      <c r="H903" s="522"/>
      <c r="I903" s="522"/>
      <c r="J903" s="522"/>
      <c r="M903" s="431"/>
      <c r="O903" s="431"/>
      <c r="R903" s="432" t="str">
        <f>R$921</f>
        <v>DELETE</v>
      </c>
    </row>
    <row r="904" spans="2:22" ht="36" customHeight="1">
      <c r="B904" s="441"/>
      <c r="C904" s="522"/>
      <c r="D904" s="530" t="str">
        <f>Criteria!E10</f>
        <v>T/A SEAFRONT HOTEL, SEAFRONT RESTAURANT AND SURF SHOP</v>
      </c>
      <c r="E904" s="522"/>
      <c r="F904" s="522"/>
      <c r="G904" s="522"/>
      <c r="H904" s="522"/>
      <c r="I904" s="522"/>
      <c r="J904" s="522"/>
      <c r="M904" s="431"/>
      <c r="O904" s="431"/>
      <c r="R904" s="432" t="str">
        <f>IF(R$921="DELETE","DELETE",IF(D904=0,"DELETE"," "))</f>
        <v>DELETE</v>
      </c>
    </row>
    <row r="905" spans="2:22" ht="36" customHeight="1">
      <c r="B905" s="441"/>
      <c r="C905" s="522"/>
      <c r="D905" s="522"/>
      <c r="E905" s="522"/>
      <c r="F905" s="522"/>
      <c r="G905" s="522"/>
      <c r="H905" s="522"/>
      <c r="I905" s="522"/>
      <c r="J905" s="522"/>
      <c r="M905" s="431"/>
      <c r="O905" s="431"/>
      <c r="R905" s="432" t="str">
        <f t="shared" ref="R905:R913" si="52">R$921</f>
        <v>DELETE</v>
      </c>
    </row>
    <row r="906" spans="2:22" ht="36" customHeight="1">
      <c r="B906" s="441"/>
      <c r="C906" s="522"/>
      <c r="D906" s="530" t="s">
        <v>349</v>
      </c>
      <c r="E906" s="522"/>
      <c r="F906" s="522"/>
      <c r="G906" s="522"/>
      <c r="H906" s="522"/>
      <c r="I906" s="522"/>
      <c r="J906" s="522"/>
      <c r="M906" s="431"/>
      <c r="O906" s="431"/>
      <c r="R906" s="432" t="str">
        <f t="shared" si="52"/>
        <v>DELETE</v>
      </c>
    </row>
    <row r="907" spans="2:22" ht="36" customHeight="1">
      <c r="B907" s="441"/>
      <c r="C907" s="522"/>
      <c r="D907" s="530" t="str">
        <f>Criteria!E18</f>
        <v>28 FEBRUARY 2026</v>
      </c>
      <c r="E907" s="522"/>
      <c r="F907" s="522"/>
      <c r="G907" s="522"/>
      <c r="H907" s="522"/>
      <c r="I907" s="522"/>
      <c r="J907" s="522" t="s">
        <v>239</v>
      </c>
      <c r="M907" s="431"/>
      <c r="O907" s="431"/>
      <c r="R907" s="432" t="str">
        <f t="shared" si="52"/>
        <v>DELETE</v>
      </c>
    </row>
    <row r="908" spans="2:22" ht="36" customHeight="1">
      <c r="B908" s="441"/>
      <c r="C908" s="522"/>
      <c r="D908" s="522"/>
      <c r="E908" s="522"/>
      <c r="F908" s="522"/>
      <c r="G908" s="522"/>
      <c r="H908" s="522"/>
      <c r="I908" s="522"/>
      <c r="J908" s="522"/>
      <c r="M908" s="431"/>
      <c r="O908" s="431"/>
      <c r="R908" s="432" t="str">
        <f t="shared" si="52"/>
        <v>DELETE</v>
      </c>
    </row>
    <row r="909" spans="2:22" ht="36" customHeight="1">
      <c r="B909" s="519"/>
      <c r="C909" s="531"/>
      <c r="D909" s="531"/>
      <c r="E909" s="531"/>
      <c r="F909" s="531"/>
      <c r="G909" s="531"/>
      <c r="H909" s="531"/>
      <c r="I909" s="531"/>
      <c r="J909" s="531"/>
      <c r="K909" s="442"/>
      <c r="L909" s="442"/>
      <c r="M909" s="444"/>
      <c r="N909" s="444"/>
      <c r="O909" s="444"/>
      <c r="P909" s="444"/>
      <c r="Q909" s="442"/>
      <c r="R909" s="432" t="str">
        <f t="shared" si="52"/>
        <v>DELETE</v>
      </c>
    </row>
    <row r="910" spans="2:22" ht="36" customHeight="1">
      <c r="B910" s="441"/>
      <c r="C910" s="522"/>
      <c r="D910" s="522"/>
      <c r="E910" s="522"/>
      <c r="F910" s="522"/>
      <c r="G910" s="522"/>
      <c r="H910" s="522"/>
      <c r="I910" s="522"/>
      <c r="J910" s="522"/>
      <c r="L910" s="435"/>
      <c r="M910" s="435"/>
      <c r="N910" s="429"/>
      <c r="O910" s="379">
        <f>Criteria!E20</f>
        <v>2026</v>
      </c>
      <c r="R910" s="432" t="str">
        <f t="shared" si="52"/>
        <v>DELETE</v>
      </c>
    </row>
    <row r="911" spans="2:22" ht="36" customHeight="1">
      <c r="B911" s="415"/>
      <c r="C911" s="530"/>
      <c r="D911" s="522"/>
      <c r="E911" s="522"/>
      <c r="F911" s="522"/>
      <c r="G911" s="522"/>
      <c r="H911" s="522"/>
      <c r="I911" s="522"/>
      <c r="J911" s="522"/>
      <c r="L911" s="435"/>
      <c r="M911" s="435"/>
      <c r="N911" s="429"/>
      <c r="O911" s="381"/>
      <c r="R911" s="432" t="str">
        <f t="shared" si="52"/>
        <v>DELETE</v>
      </c>
    </row>
    <row r="912" spans="2:22" ht="36" customHeight="1">
      <c r="B912" s="415">
        <f>MAX($B$445:B911)+1</f>
        <v>9</v>
      </c>
      <c r="C912" s="530" t="str">
        <f>IF(COUNTIF(TrialBalance!L257:L261,"&gt;0")&gt;1,"Other investments","Other investment")</f>
        <v>Other investment</v>
      </c>
      <c r="D912" s="533"/>
      <c r="E912" s="522"/>
      <c r="F912" s="522"/>
      <c r="G912" s="522"/>
      <c r="H912" s="522"/>
      <c r="I912" s="522"/>
      <c r="J912" s="522"/>
      <c r="L912" s="435"/>
      <c r="M912" s="435"/>
      <c r="N912" s="429"/>
      <c r="O912" s="381"/>
      <c r="R912" s="432" t="str">
        <f t="shared" si="52"/>
        <v>DELETE</v>
      </c>
      <c r="S912" s="420"/>
      <c r="T912" s="420"/>
      <c r="U912" s="420"/>
      <c r="V912" s="420"/>
    </row>
    <row r="913" spans="2:22" ht="36" customHeight="1">
      <c r="B913" s="415"/>
      <c r="C913" s="530"/>
      <c r="D913" s="533"/>
      <c r="E913" s="522"/>
      <c r="F913" s="522"/>
      <c r="G913" s="522"/>
      <c r="H913" s="522"/>
      <c r="I913" s="522"/>
      <c r="J913" s="522"/>
      <c r="L913" s="435"/>
      <c r="M913" s="435"/>
      <c r="N913" s="429"/>
      <c r="O913" s="381"/>
      <c r="R913" s="432" t="str">
        <f t="shared" si="52"/>
        <v>DELETE</v>
      </c>
      <c r="S913" s="420"/>
      <c r="T913" s="420"/>
      <c r="U913" s="420"/>
      <c r="V913" s="420"/>
    </row>
    <row r="914" spans="2:22" ht="36" customHeight="1">
      <c r="B914" s="415"/>
      <c r="C914" s="522">
        <f>TrialBalance!C257</f>
        <v>0</v>
      </c>
      <c r="D914" s="533"/>
      <c r="E914" s="522"/>
      <c r="F914" s="522"/>
      <c r="G914" s="522"/>
      <c r="H914" s="522"/>
      <c r="I914" s="522"/>
      <c r="J914" s="522"/>
      <c r="L914" s="435"/>
      <c r="M914" s="435"/>
      <c r="N914" s="429"/>
      <c r="O914" s="381">
        <f>TrialBalance!L257</f>
        <v>0</v>
      </c>
      <c r="R914" s="432" t="str">
        <f t="shared" ref="R914:R918" si="53">IF(O914=0,"DELETE"," ")</f>
        <v>DELETE</v>
      </c>
    </row>
    <row r="915" spans="2:22" ht="36" customHeight="1">
      <c r="B915" s="415"/>
      <c r="C915" s="522">
        <f>TrialBalance!C258</f>
        <v>0</v>
      </c>
      <c r="D915" s="533"/>
      <c r="E915" s="522"/>
      <c r="F915" s="522"/>
      <c r="G915" s="522"/>
      <c r="H915" s="522"/>
      <c r="I915" s="522"/>
      <c r="J915" s="522"/>
      <c r="L915" s="435"/>
      <c r="M915" s="435"/>
      <c r="N915" s="429"/>
      <c r="O915" s="381">
        <f>TrialBalance!L258</f>
        <v>0</v>
      </c>
      <c r="R915" s="432" t="str">
        <f t="shared" si="53"/>
        <v>DELETE</v>
      </c>
    </row>
    <row r="916" spans="2:22" ht="36" customHeight="1">
      <c r="B916" s="415"/>
      <c r="C916" s="522">
        <f>TrialBalance!C259</f>
        <v>0</v>
      </c>
      <c r="D916" s="533"/>
      <c r="E916" s="522"/>
      <c r="F916" s="522"/>
      <c r="G916" s="522"/>
      <c r="H916" s="522"/>
      <c r="I916" s="522"/>
      <c r="J916" s="522"/>
      <c r="L916" s="435"/>
      <c r="M916" s="435"/>
      <c r="N916" s="429"/>
      <c r="O916" s="381">
        <f>TrialBalance!L259</f>
        <v>0</v>
      </c>
      <c r="R916" s="432" t="str">
        <f t="shared" si="53"/>
        <v>DELETE</v>
      </c>
    </row>
    <row r="917" spans="2:22" ht="36" customHeight="1">
      <c r="B917" s="415"/>
      <c r="C917" s="522">
        <f>TrialBalance!C260</f>
        <v>0</v>
      </c>
      <c r="D917" s="533"/>
      <c r="E917" s="522"/>
      <c r="F917" s="522"/>
      <c r="G917" s="522"/>
      <c r="H917" s="522"/>
      <c r="I917" s="522"/>
      <c r="J917" s="522"/>
      <c r="L917" s="435"/>
      <c r="M917" s="435"/>
      <c r="N917" s="429"/>
      <c r="O917" s="381">
        <f>TrialBalance!L260</f>
        <v>0</v>
      </c>
      <c r="R917" s="432" t="str">
        <f t="shared" si="53"/>
        <v>DELETE</v>
      </c>
    </row>
    <row r="918" spans="2:22" ht="36" customHeight="1">
      <c r="B918" s="415"/>
      <c r="C918" s="522">
        <f>TrialBalance!C261</f>
        <v>0</v>
      </c>
      <c r="D918" s="533"/>
      <c r="E918" s="522"/>
      <c r="F918" s="522"/>
      <c r="G918" s="522"/>
      <c r="H918" s="522"/>
      <c r="I918" s="522"/>
      <c r="J918" s="522"/>
      <c r="L918" s="435"/>
      <c r="M918" s="435"/>
      <c r="N918" s="429"/>
      <c r="O918" s="381">
        <f>TrialBalance!L261</f>
        <v>0</v>
      </c>
      <c r="R918" s="432" t="str">
        <f t="shared" si="53"/>
        <v>DELETE</v>
      </c>
    </row>
    <row r="919" spans="2:22" ht="9" customHeight="1">
      <c r="B919" s="415"/>
      <c r="C919" s="530"/>
      <c r="D919" s="522"/>
      <c r="E919" s="522"/>
      <c r="F919" s="522"/>
      <c r="G919" s="522"/>
      <c r="H919" s="522"/>
      <c r="I919" s="522"/>
      <c r="J919" s="522"/>
      <c r="L919" s="435"/>
      <c r="M919" s="435"/>
      <c r="N919" s="429"/>
      <c r="O919" s="384"/>
      <c r="R919" s="432" t="str">
        <f>R921</f>
        <v>DELETE</v>
      </c>
    </row>
    <row r="920" spans="2:22" ht="9" customHeight="1">
      <c r="B920" s="415"/>
      <c r="C920" s="530"/>
      <c r="D920" s="522"/>
      <c r="E920" s="522"/>
      <c r="F920" s="522"/>
      <c r="G920" s="522"/>
      <c r="H920" s="522"/>
      <c r="I920" s="522"/>
      <c r="J920" s="522"/>
      <c r="L920" s="435"/>
      <c r="M920" s="435"/>
      <c r="N920" s="429"/>
      <c r="O920" s="381"/>
      <c r="R920" s="432" t="str">
        <f>R921</f>
        <v>DELETE</v>
      </c>
    </row>
    <row r="921" spans="2:22" ht="36.75" customHeight="1">
      <c r="B921" s="415"/>
      <c r="C921" s="530"/>
      <c r="D921" s="522"/>
      <c r="E921" s="522"/>
      <c r="F921" s="522"/>
      <c r="G921" s="522"/>
      <c r="H921" s="522"/>
      <c r="I921" s="522"/>
      <c r="J921" s="522"/>
      <c r="L921" s="435"/>
      <c r="M921" s="435"/>
      <c r="N921" s="429"/>
      <c r="O921" s="381">
        <f>SUM(O914:O920)</f>
        <v>0</v>
      </c>
      <c r="R921" s="432" t="str">
        <f>IF(O921=0,"DELETE"," ")</f>
        <v>DELETE</v>
      </c>
      <c r="U921" s="423"/>
      <c r="V921" s="423"/>
    </row>
    <row r="922" spans="2:22" ht="9" customHeight="1" thickBot="1">
      <c r="B922" s="415"/>
      <c r="C922" s="530"/>
      <c r="D922" s="522"/>
      <c r="E922" s="522"/>
      <c r="F922" s="522"/>
      <c r="G922" s="522"/>
      <c r="H922" s="522"/>
      <c r="I922" s="522"/>
      <c r="J922" s="522"/>
      <c r="L922" s="435"/>
      <c r="M922" s="435"/>
      <c r="N922" s="429"/>
      <c r="O922" s="385"/>
      <c r="R922" s="432" t="str">
        <f t="shared" ref="R922:R927" si="54">R$921</f>
        <v>DELETE</v>
      </c>
    </row>
    <row r="923" spans="2:22" ht="9" customHeight="1" thickTop="1">
      <c r="B923" s="415"/>
      <c r="C923" s="530"/>
      <c r="D923" s="522"/>
      <c r="E923" s="522"/>
      <c r="F923" s="522"/>
      <c r="G923" s="522"/>
      <c r="H923" s="522"/>
      <c r="I923" s="522"/>
      <c r="J923" s="522"/>
      <c r="L923" s="435"/>
      <c r="M923" s="435"/>
      <c r="N923" s="429"/>
      <c r="O923" s="399"/>
      <c r="R923" s="432" t="str">
        <f t="shared" si="54"/>
        <v>DELETE</v>
      </c>
    </row>
    <row r="924" spans="2:22" ht="36" customHeight="1">
      <c r="B924" s="415"/>
      <c r="C924" s="530"/>
      <c r="D924" s="522"/>
      <c r="E924" s="522"/>
      <c r="F924" s="522"/>
      <c r="G924" s="522"/>
      <c r="H924" s="522"/>
      <c r="I924" s="522"/>
      <c r="J924" s="522"/>
      <c r="L924" s="435"/>
      <c r="M924" s="435"/>
      <c r="N924" s="429"/>
      <c r="O924" s="381"/>
      <c r="R924" s="432" t="str">
        <f t="shared" si="54"/>
        <v>DELETE</v>
      </c>
    </row>
    <row r="925" spans="2:22" ht="36" customHeight="1">
      <c r="B925" s="415"/>
      <c r="C925" s="530"/>
      <c r="D925" s="522"/>
      <c r="E925" s="522"/>
      <c r="F925" s="522"/>
      <c r="G925" s="522"/>
      <c r="H925" s="522"/>
      <c r="I925" s="522"/>
      <c r="J925" s="522"/>
      <c r="M925" s="381"/>
      <c r="N925" s="381"/>
      <c r="O925" s="381"/>
      <c r="R925" s="432" t="str">
        <f t="shared" si="54"/>
        <v>DELETE</v>
      </c>
    </row>
    <row r="926" spans="2:22" ht="36" customHeight="1">
      <c r="B926" s="415"/>
      <c r="C926" s="530"/>
      <c r="D926" s="522"/>
      <c r="E926" s="522"/>
      <c r="F926" s="522"/>
      <c r="G926" s="522"/>
      <c r="H926" s="522"/>
      <c r="I926" s="522"/>
      <c r="J926" s="522"/>
      <c r="M926" s="399"/>
      <c r="N926" s="399"/>
      <c r="O926" s="399"/>
      <c r="P926" s="453"/>
      <c r="R926" s="432" t="str">
        <f t="shared" si="54"/>
        <v>DELETE</v>
      </c>
    </row>
    <row r="927" spans="2:22" ht="36" customHeight="1">
      <c r="B927" s="415"/>
      <c r="C927" s="530"/>
      <c r="D927" s="522"/>
      <c r="E927" s="522"/>
      <c r="F927" s="522"/>
      <c r="G927" s="522"/>
      <c r="H927" s="522"/>
      <c r="I927" s="522"/>
      <c r="J927" s="522"/>
      <c r="M927" s="381"/>
      <c r="N927" s="381"/>
      <c r="O927" s="381"/>
      <c r="R927" s="432" t="str">
        <f t="shared" si="54"/>
        <v>DELETE</v>
      </c>
    </row>
    <row r="928" spans="2:22" ht="36" customHeight="1">
      <c r="B928" s="441"/>
      <c r="C928" s="522"/>
      <c r="D928" s="522"/>
      <c r="E928" s="522"/>
      <c r="F928" s="522"/>
      <c r="G928" s="522"/>
      <c r="H928" s="522"/>
      <c r="I928" s="522"/>
      <c r="J928" s="522"/>
      <c r="M928" s="449"/>
      <c r="N928" s="449"/>
      <c r="O928" s="381" t="s">
        <v>102</v>
      </c>
      <c r="Q928" s="378">
        <f>MAX($Q$104:Q927)+1</f>
        <v>19</v>
      </c>
      <c r="R928" s="432" t="str">
        <f>R$960</f>
        <v>DELETE</v>
      </c>
    </row>
    <row r="929" spans="2:19" ht="36" customHeight="1">
      <c r="B929" s="441"/>
      <c r="C929" s="522"/>
      <c r="D929" s="530" t="str">
        <f>Criteria!E9</f>
        <v>ABC PARTNERSHIP</v>
      </c>
      <c r="E929" s="522"/>
      <c r="F929" s="522"/>
      <c r="G929" s="522"/>
      <c r="H929" s="522"/>
      <c r="I929" s="522"/>
      <c r="J929" s="522"/>
      <c r="M929" s="449"/>
      <c r="N929" s="449"/>
      <c r="O929" s="431"/>
      <c r="R929" s="432" t="str">
        <f t="shared" ref="R929:R939" si="55">R$960</f>
        <v>DELETE</v>
      </c>
    </row>
    <row r="930" spans="2:19" ht="36" customHeight="1">
      <c r="B930" s="441"/>
      <c r="C930" s="522"/>
      <c r="D930" s="530" t="str">
        <f>Criteria!E10</f>
        <v>T/A SEAFRONT HOTEL, SEAFRONT RESTAURANT AND SURF SHOP</v>
      </c>
      <c r="E930" s="522"/>
      <c r="F930" s="522"/>
      <c r="G930" s="522"/>
      <c r="H930" s="522"/>
      <c r="I930" s="522"/>
      <c r="J930" s="522"/>
      <c r="M930" s="449"/>
      <c r="N930" s="449"/>
      <c r="O930" s="449"/>
      <c r="R930" s="432" t="str">
        <f>IF(R$960="DELETE","DELETE",IF(D930=0,"DELETE"," "))</f>
        <v>DELETE</v>
      </c>
    </row>
    <row r="931" spans="2:19" ht="36" customHeight="1">
      <c r="B931" s="441"/>
      <c r="C931" s="522"/>
      <c r="D931" s="522"/>
      <c r="E931" s="522"/>
      <c r="F931" s="522"/>
      <c r="G931" s="522"/>
      <c r="H931" s="522"/>
      <c r="I931" s="522"/>
      <c r="J931" s="522"/>
      <c r="M931" s="449"/>
      <c r="N931" s="449"/>
      <c r="O931" s="449"/>
      <c r="R931" s="432" t="str">
        <f t="shared" si="55"/>
        <v>DELETE</v>
      </c>
    </row>
    <row r="932" spans="2:19" ht="36" customHeight="1">
      <c r="B932" s="441"/>
      <c r="C932" s="522"/>
      <c r="D932" s="530" t="s">
        <v>349</v>
      </c>
      <c r="E932" s="522"/>
      <c r="F932" s="522"/>
      <c r="G932" s="522"/>
      <c r="H932" s="522"/>
      <c r="I932" s="522"/>
      <c r="J932" s="522"/>
      <c r="M932" s="449"/>
      <c r="N932" s="449"/>
      <c r="O932" s="449"/>
      <c r="R932" s="432" t="str">
        <f t="shared" si="55"/>
        <v>DELETE</v>
      </c>
    </row>
    <row r="933" spans="2:19" ht="36" customHeight="1">
      <c r="B933" s="441"/>
      <c r="C933" s="522"/>
      <c r="D933" s="530" t="str">
        <f>Criteria!E18</f>
        <v>28 FEBRUARY 2026</v>
      </c>
      <c r="E933" s="522"/>
      <c r="F933" s="522"/>
      <c r="G933" s="522"/>
      <c r="H933" s="522"/>
      <c r="I933" s="522"/>
      <c r="J933" s="522" t="s">
        <v>239</v>
      </c>
      <c r="M933" s="449"/>
      <c r="N933" s="449"/>
      <c r="O933" s="449"/>
      <c r="R933" s="432" t="str">
        <f t="shared" si="55"/>
        <v>DELETE</v>
      </c>
    </row>
    <row r="934" spans="2:19" ht="36" customHeight="1">
      <c r="B934" s="441"/>
      <c r="C934" s="522"/>
      <c r="D934" s="522"/>
      <c r="E934" s="522"/>
      <c r="F934" s="522"/>
      <c r="G934" s="522"/>
      <c r="H934" s="522"/>
      <c r="I934" s="522"/>
      <c r="J934" s="522"/>
      <c r="M934" s="451"/>
      <c r="N934" s="451"/>
      <c r="O934" s="451"/>
      <c r="R934" s="432" t="str">
        <f t="shared" si="55"/>
        <v>DELETE</v>
      </c>
    </row>
    <row r="935" spans="2:19" ht="36" customHeight="1">
      <c r="B935" s="519"/>
      <c r="C935" s="531"/>
      <c r="D935" s="531"/>
      <c r="E935" s="531"/>
      <c r="F935" s="531"/>
      <c r="G935" s="531"/>
      <c r="H935" s="531"/>
      <c r="I935" s="531"/>
      <c r="J935" s="531"/>
      <c r="K935" s="442"/>
      <c r="L935" s="442"/>
      <c r="M935" s="461"/>
      <c r="N935" s="461"/>
      <c r="O935" s="461"/>
      <c r="P935" s="444"/>
      <c r="Q935" s="442"/>
      <c r="R935" s="432" t="str">
        <f t="shared" si="55"/>
        <v>DELETE</v>
      </c>
    </row>
    <row r="936" spans="2:19" ht="36" customHeight="1">
      <c r="B936" s="415"/>
      <c r="C936" s="530"/>
      <c r="D936" s="522"/>
      <c r="E936" s="522"/>
      <c r="F936" s="522"/>
      <c r="G936" s="522"/>
      <c r="H936" s="522"/>
      <c r="I936" s="522"/>
      <c r="J936" s="522"/>
      <c r="L936" s="435"/>
      <c r="M936" s="435"/>
      <c r="N936" s="429"/>
      <c r="O936" s="379">
        <f>Criteria!E20</f>
        <v>2026</v>
      </c>
      <c r="R936" s="432" t="str">
        <f t="shared" si="55"/>
        <v>DELETE</v>
      </c>
    </row>
    <row r="937" spans="2:19" ht="36" customHeight="1">
      <c r="B937" s="415"/>
      <c r="C937" s="530"/>
      <c r="D937" s="522"/>
      <c r="E937" s="522"/>
      <c r="F937" s="522"/>
      <c r="G937" s="522"/>
      <c r="H937" s="522"/>
      <c r="I937" s="522"/>
      <c r="J937" s="522"/>
      <c r="L937" s="435"/>
      <c r="M937" s="435"/>
      <c r="N937" s="429"/>
      <c r="O937" s="381"/>
      <c r="R937" s="432" t="str">
        <f t="shared" si="55"/>
        <v>DELETE</v>
      </c>
    </row>
    <row r="938" spans="2:19" ht="36" customHeight="1">
      <c r="B938" s="415">
        <f>MAX($B$445:B937)+1</f>
        <v>10</v>
      </c>
      <c r="C938" s="530" t="str">
        <f>IF(COUNTIF(TrialBalance!L262:L273,"&gt;0")&gt;1,"Non-current reveivables","Non-current receivable")</f>
        <v>Non-current receivable</v>
      </c>
      <c r="D938" s="522"/>
      <c r="E938" s="522"/>
      <c r="F938" s="522"/>
      <c r="G938" s="522"/>
      <c r="H938" s="522"/>
      <c r="I938" s="522"/>
      <c r="J938" s="522"/>
      <c r="L938" s="435"/>
      <c r="M938" s="435"/>
      <c r="N938" s="429"/>
      <c r="O938" s="381"/>
      <c r="R938" s="432" t="str">
        <f t="shared" si="55"/>
        <v>DELETE</v>
      </c>
    </row>
    <row r="939" spans="2:19" ht="36" customHeight="1">
      <c r="B939" s="415"/>
      <c r="C939" s="530"/>
      <c r="D939" s="522"/>
      <c r="E939" s="522"/>
      <c r="F939" s="522"/>
      <c r="G939" s="522"/>
      <c r="H939" s="522"/>
      <c r="I939" s="522"/>
      <c r="J939" s="522"/>
      <c r="L939" s="435"/>
      <c r="M939" s="435"/>
      <c r="N939" s="429"/>
      <c r="O939" s="381"/>
      <c r="R939" s="432" t="str">
        <f t="shared" si="55"/>
        <v>DELETE</v>
      </c>
    </row>
    <row r="940" spans="2:19" ht="36" customHeight="1">
      <c r="B940" s="415"/>
      <c r="C940" s="522" t="str">
        <f>IF(COUNTIF(O943:O946,"&gt;0")&gt;1,"Interest bearing non-current receivables","Interest bearing non-current receivable")</f>
        <v>Interest bearing non-current receivable</v>
      </c>
      <c r="D940" s="522"/>
      <c r="E940" s="522"/>
      <c r="F940" s="522"/>
      <c r="G940" s="533"/>
      <c r="H940" s="522"/>
      <c r="I940" s="522"/>
      <c r="J940" s="522"/>
      <c r="L940" s="435"/>
      <c r="M940" s="435"/>
      <c r="N940" s="429"/>
      <c r="O940" s="381">
        <f>SUM(O942:O947)</f>
        <v>0</v>
      </c>
      <c r="R940" s="432" t="str">
        <f>IF(O940=0,"DELETE"," ")</f>
        <v>DELETE</v>
      </c>
      <c r="S940" s="419">
        <f>O940</f>
        <v>0</v>
      </c>
    </row>
    <row r="941" spans="2:19" ht="9" customHeight="1">
      <c r="B941" s="415"/>
      <c r="C941" s="522"/>
      <c r="D941" s="522"/>
      <c r="E941" s="522"/>
      <c r="F941" s="522"/>
      <c r="G941" s="533"/>
      <c r="H941" s="522"/>
      <c r="I941" s="522"/>
      <c r="J941" s="522"/>
      <c r="L941" s="435"/>
      <c r="M941" s="435"/>
      <c r="N941" s="429"/>
      <c r="O941" s="381"/>
      <c r="R941" s="432" t="str">
        <f>R940</f>
        <v>DELETE</v>
      </c>
    </row>
    <row r="942" spans="2:19" ht="9" customHeight="1">
      <c r="B942" s="415"/>
      <c r="C942" s="522"/>
      <c r="D942" s="522"/>
      <c r="E942" s="522"/>
      <c r="F942" s="522"/>
      <c r="G942" s="533"/>
      <c r="H942" s="522"/>
      <c r="I942" s="522"/>
      <c r="J942" s="522"/>
      <c r="L942" s="435"/>
      <c r="M942" s="435"/>
      <c r="N942" s="429"/>
      <c r="O942" s="480"/>
      <c r="R942" s="432" t="str">
        <f>R941</f>
        <v>DELETE</v>
      </c>
    </row>
    <row r="943" spans="2:19" ht="36" customHeight="1">
      <c r="B943" s="415"/>
      <c r="C943" s="522">
        <f>TrialBalance!C264</f>
        <v>0</v>
      </c>
      <c r="D943" s="522"/>
      <c r="E943" s="522"/>
      <c r="F943" s="522"/>
      <c r="G943" s="533"/>
      <c r="H943" s="522"/>
      <c r="I943" s="522"/>
      <c r="J943" s="522"/>
      <c r="L943" s="435"/>
      <c r="M943" s="435"/>
      <c r="N943" s="429"/>
      <c r="O943" s="481">
        <f>TrialBalance!L264</f>
        <v>0</v>
      </c>
      <c r="R943" s="432" t="str">
        <f t="shared" ref="R943:R946" si="56">IF(O943=0,"DELETE"," ")</f>
        <v>DELETE</v>
      </c>
    </row>
    <row r="944" spans="2:19" ht="36" customHeight="1">
      <c r="B944" s="415"/>
      <c r="C944" s="522">
        <f>TrialBalance!C265</f>
        <v>0</v>
      </c>
      <c r="D944" s="522"/>
      <c r="E944" s="522"/>
      <c r="F944" s="522"/>
      <c r="G944" s="533"/>
      <c r="H944" s="522"/>
      <c r="I944" s="522"/>
      <c r="J944" s="522"/>
      <c r="L944" s="435"/>
      <c r="M944" s="435"/>
      <c r="N944" s="429"/>
      <c r="O944" s="481">
        <f>TrialBalance!L265</f>
        <v>0</v>
      </c>
      <c r="R944" s="432" t="str">
        <f t="shared" si="56"/>
        <v>DELETE</v>
      </c>
    </row>
    <row r="945" spans="2:19" ht="36" customHeight="1">
      <c r="B945" s="415"/>
      <c r="C945" s="522">
        <f>TrialBalance!C266</f>
        <v>0</v>
      </c>
      <c r="D945" s="522"/>
      <c r="E945" s="522"/>
      <c r="F945" s="522"/>
      <c r="G945" s="533"/>
      <c r="H945" s="522"/>
      <c r="I945" s="522"/>
      <c r="J945" s="522"/>
      <c r="L945" s="435"/>
      <c r="M945" s="435"/>
      <c r="N945" s="429"/>
      <c r="O945" s="481">
        <f>TrialBalance!L266</f>
        <v>0</v>
      </c>
      <c r="R945" s="432" t="str">
        <f t="shared" si="56"/>
        <v>DELETE</v>
      </c>
    </row>
    <row r="946" spans="2:19" ht="36" customHeight="1">
      <c r="B946" s="415"/>
      <c r="C946" s="522">
        <f>TrialBalance!C267</f>
        <v>0</v>
      </c>
      <c r="D946" s="522"/>
      <c r="E946" s="522"/>
      <c r="F946" s="522"/>
      <c r="G946" s="533"/>
      <c r="H946" s="522"/>
      <c r="I946" s="522"/>
      <c r="J946" s="522"/>
      <c r="L946" s="435"/>
      <c r="M946" s="435"/>
      <c r="N946" s="429"/>
      <c r="O946" s="481">
        <f>TrialBalance!L267</f>
        <v>0</v>
      </c>
      <c r="R946" s="432" t="str">
        <f t="shared" si="56"/>
        <v>DELETE</v>
      </c>
    </row>
    <row r="947" spans="2:19" ht="9" customHeight="1">
      <c r="B947" s="415"/>
      <c r="C947" s="522"/>
      <c r="D947" s="522"/>
      <c r="E947" s="522"/>
      <c r="F947" s="522"/>
      <c r="G947" s="533"/>
      <c r="H947" s="522"/>
      <c r="I947" s="522"/>
      <c r="J947" s="522"/>
      <c r="L947" s="435"/>
      <c r="M947" s="435"/>
      <c r="N947" s="429"/>
      <c r="O947" s="482"/>
      <c r="R947" s="432" t="str">
        <f>R940</f>
        <v>DELETE</v>
      </c>
    </row>
    <row r="948" spans="2:19" ht="9" customHeight="1">
      <c r="B948" s="415"/>
      <c r="C948" s="522"/>
      <c r="D948" s="522"/>
      <c r="E948" s="522"/>
      <c r="F948" s="522"/>
      <c r="G948" s="533"/>
      <c r="H948" s="522"/>
      <c r="I948" s="522"/>
      <c r="J948" s="522"/>
      <c r="L948" s="435"/>
      <c r="M948" s="435"/>
      <c r="N948" s="429"/>
      <c r="O948" s="381"/>
      <c r="R948" s="432" t="str">
        <f>R947</f>
        <v>DELETE</v>
      </c>
    </row>
    <row r="949" spans="2:19" ht="36.75" customHeight="1">
      <c r="B949" s="415"/>
      <c r="C949" s="522" t="str">
        <f>IF(COUNTIF(O952:O956,"&gt;0")&gt;1,"Interest free non-current receivables","Interest free non-current receivable")</f>
        <v>Interest free non-current receivable</v>
      </c>
      <c r="D949" s="522"/>
      <c r="E949" s="522"/>
      <c r="F949" s="522"/>
      <c r="G949" s="533"/>
      <c r="H949" s="522"/>
      <c r="I949" s="522"/>
      <c r="J949" s="522"/>
      <c r="L949" s="435"/>
      <c r="M949" s="435"/>
      <c r="N949" s="429"/>
      <c r="O949" s="381">
        <f>SUM(O951:O957)</f>
        <v>0</v>
      </c>
      <c r="R949" s="432" t="str">
        <f t="shared" ref="R949" si="57">IF(O949=0,"DELETE"," ")</f>
        <v>DELETE</v>
      </c>
      <c r="S949" s="419">
        <f>O949</f>
        <v>0</v>
      </c>
    </row>
    <row r="950" spans="2:19" ht="9" customHeight="1">
      <c r="B950" s="415"/>
      <c r="C950" s="522"/>
      <c r="D950" s="522"/>
      <c r="E950" s="522"/>
      <c r="F950" s="522"/>
      <c r="G950" s="533"/>
      <c r="H950" s="522"/>
      <c r="I950" s="522"/>
      <c r="J950" s="522"/>
      <c r="L950" s="435"/>
      <c r="M950" s="435"/>
      <c r="N950" s="429"/>
      <c r="O950" s="381"/>
      <c r="R950" s="432" t="str">
        <f>R949</f>
        <v>DELETE</v>
      </c>
    </row>
    <row r="951" spans="2:19" ht="9" customHeight="1">
      <c r="B951" s="415"/>
      <c r="C951" s="522"/>
      <c r="D951" s="522"/>
      <c r="E951" s="522"/>
      <c r="F951" s="522"/>
      <c r="G951" s="533"/>
      <c r="H951" s="522"/>
      <c r="I951" s="522"/>
      <c r="J951" s="522"/>
      <c r="L951" s="435"/>
      <c r="M951" s="435"/>
      <c r="N951" s="429"/>
      <c r="O951" s="480"/>
      <c r="R951" s="432" t="str">
        <f>R950</f>
        <v>DELETE</v>
      </c>
    </row>
    <row r="952" spans="2:19" ht="36" customHeight="1">
      <c r="B952" s="415"/>
      <c r="C952" s="522">
        <f>TrialBalance!C269</f>
        <v>0</v>
      </c>
      <c r="D952" s="522"/>
      <c r="E952" s="522"/>
      <c r="F952" s="522"/>
      <c r="G952" s="533"/>
      <c r="H952" s="522"/>
      <c r="I952" s="522"/>
      <c r="J952" s="522"/>
      <c r="L952" s="435"/>
      <c r="M952" s="435"/>
      <c r="N952" s="429"/>
      <c r="O952" s="481">
        <f>TrialBalance!L269</f>
        <v>0</v>
      </c>
      <c r="R952" s="432" t="str">
        <f t="shared" ref="R952:R956" si="58">IF(O952=0,"DELETE"," ")</f>
        <v>DELETE</v>
      </c>
    </row>
    <row r="953" spans="2:19" ht="36" customHeight="1">
      <c r="B953" s="415"/>
      <c r="C953" s="522">
        <f>TrialBalance!C270</f>
        <v>0</v>
      </c>
      <c r="D953" s="522"/>
      <c r="E953" s="522"/>
      <c r="F953" s="522"/>
      <c r="G953" s="533"/>
      <c r="H953" s="522"/>
      <c r="I953" s="522"/>
      <c r="J953" s="522"/>
      <c r="L953" s="435"/>
      <c r="M953" s="435"/>
      <c r="N953" s="429"/>
      <c r="O953" s="481">
        <f>TrialBalance!L270</f>
        <v>0</v>
      </c>
      <c r="R953" s="432" t="str">
        <f t="shared" si="58"/>
        <v>DELETE</v>
      </c>
    </row>
    <row r="954" spans="2:19" ht="36" customHeight="1">
      <c r="B954" s="415"/>
      <c r="C954" s="522">
        <f>TrialBalance!C271</f>
        <v>0</v>
      </c>
      <c r="D954" s="522"/>
      <c r="E954" s="522"/>
      <c r="F954" s="522"/>
      <c r="G954" s="533"/>
      <c r="H954" s="522"/>
      <c r="I954" s="522"/>
      <c r="J954" s="522"/>
      <c r="L954" s="435"/>
      <c r="M954" s="435"/>
      <c r="N954" s="429"/>
      <c r="O954" s="481">
        <f>TrialBalance!L271</f>
        <v>0</v>
      </c>
      <c r="R954" s="432" t="str">
        <f t="shared" si="58"/>
        <v>DELETE</v>
      </c>
    </row>
    <row r="955" spans="2:19" ht="36" customHeight="1">
      <c r="B955" s="415"/>
      <c r="C955" s="522">
        <f>TrialBalance!C272</f>
        <v>0</v>
      </c>
      <c r="D955" s="522"/>
      <c r="E955" s="522"/>
      <c r="F955" s="522"/>
      <c r="G955" s="533"/>
      <c r="H955" s="522"/>
      <c r="I955" s="522"/>
      <c r="J955" s="522"/>
      <c r="L955" s="435"/>
      <c r="M955" s="435"/>
      <c r="N955" s="429"/>
      <c r="O955" s="481">
        <f>TrialBalance!L272</f>
        <v>0</v>
      </c>
      <c r="R955" s="432" t="str">
        <f t="shared" si="58"/>
        <v>DELETE</v>
      </c>
    </row>
    <row r="956" spans="2:19" ht="36" customHeight="1">
      <c r="B956" s="415"/>
      <c r="C956" s="522">
        <f>TrialBalance!C273</f>
        <v>0</v>
      </c>
      <c r="D956" s="522"/>
      <c r="E956" s="522"/>
      <c r="F956" s="522"/>
      <c r="G956" s="533"/>
      <c r="H956" s="522"/>
      <c r="I956" s="522"/>
      <c r="J956" s="522"/>
      <c r="L956" s="435"/>
      <c r="M956" s="435"/>
      <c r="N956" s="429"/>
      <c r="O956" s="481">
        <f>TrialBalance!L273</f>
        <v>0</v>
      </c>
      <c r="R956" s="432" t="str">
        <f t="shared" si="58"/>
        <v>DELETE</v>
      </c>
    </row>
    <row r="957" spans="2:19" ht="9" customHeight="1">
      <c r="B957" s="415"/>
      <c r="C957" s="530"/>
      <c r="D957" s="522"/>
      <c r="E957" s="522"/>
      <c r="F957" s="522"/>
      <c r="G957" s="522"/>
      <c r="H957" s="522"/>
      <c r="I957" s="522"/>
      <c r="J957" s="522"/>
      <c r="L957" s="435"/>
      <c r="M957" s="435"/>
      <c r="N957" s="429"/>
      <c r="O957" s="482"/>
      <c r="R957" s="432" t="str">
        <f>R949</f>
        <v>DELETE</v>
      </c>
    </row>
    <row r="958" spans="2:19" ht="9" customHeight="1">
      <c r="B958" s="415"/>
      <c r="C958" s="530"/>
      <c r="D958" s="522"/>
      <c r="E958" s="522"/>
      <c r="F958" s="522"/>
      <c r="G958" s="522"/>
      <c r="H958" s="522"/>
      <c r="I958" s="522"/>
      <c r="J958" s="522"/>
      <c r="L958" s="435"/>
      <c r="M958" s="435"/>
      <c r="N958" s="429"/>
      <c r="O958" s="384"/>
      <c r="R958" s="432" t="str">
        <f t="shared" ref="R958:R966" si="59">R$960</f>
        <v>DELETE</v>
      </c>
    </row>
    <row r="959" spans="2:19" ht="9" customHeight="1">
      <c r="B959" s="415"/>
      <c r="C959" s="530"/>
      <c r="D959" s="522"/>
      <c r="E959" s="522"/>
      <c r="F959" s="522"/>
      <c r="G959" s="522"/>
      <c r="H959" s="522"/>
      <c r="I959" s="522"/>
      <c r="J959" s="522"/>
      <c r="L959" s="435"/>
      <c r="M959" s="435"/>
      <c r="N959" s="429"/>
      <c r="O959" s="381"/>
      <c r="R959" s="432" t="str">
        <f t="shared" si="59"/>
        <v>DELETE</v>
      </c>
    </row>
    <row r="960" spans="2:19" ht="36.75" customHeight="1">
      <c r="B960" s="415"/>
      <c r="C960" s="530"/>
      <c r="D960" s="522"/>
      <c r="E960" s="522"/>
      <c r="F960" s="522"/>
      <c r="G960" s="522"/>
      <c r="H960" s="522"/>
      <c r="I960" s="522"/>
      <c r="J960" s="522"/>
      <c r="L960" s="435"/>
      <c r="M960" s="435"/>
      <c r="N960" s="429"/>
      <c r="O960" s="381">
        <f>SUM(S940:S958)</f>
        <v>0</v>
      </c>
      <c r="R960" s="432" t="str">
        <f>IF(O960=0,"DELETE"," ")</f>
        <v>DELETE</v>
      </c>
    </row>
    <row r="961" spans="2:18" ht="9" customHeight="1" thickBot="1">
      <c r="B961" s="415"/>
      <c r="C961" s="530"/>
      <c r="D961" s="522"/>
      <c r="E961" s="522"/>
      <c r="F961" s="522"/>
      <c r="G961" s="522"/>
      <c r="H961" s="522"/>
      <c r="I961" s="522"/>
      <c r="J961" s="522"/>
      <c r="L961" s="435"/>
      <c r="M961" s="435"/>
      <c r="N961" s="429"/>
      <c r="O961" s="385"/>
      <c r="R961" s="432" t="str">
        <f t="shared" si="59"/>
        <v>DELETE</v>
      </c>
    </row>
    <row r="962" spans="2:18" ht="9" customHeight="1" thickTop="1">
      <c r="B962" s="415"/>
      <c r="C962" s="530"/>
      <c r="D962" s="522"/>
      <c r="E962" s="522"/>
      <c r="F962" s="522"/>
      <c r="G962" s="522"/>
      <c r="H962" s="522"/>
      <c r="I962" s="522"/>
      <c r="J962" s="522"/>
      <c r="L962" s="435"/>
      <c r="M962" s="435"/>
      <c r="N962" s="429"/>
      <c r="O962" s="399"/>
      <c r="R962" s="432" t="str">
        <f t="shared" si="59"/>
        <v>DELETE</v>
      </c>
    </row>
    <row r="963" spans="2:18" ht="36" customHeight="1">
      <c r="B963" s="415"/>
      <c r="C963" s="530"/>
      <c r="D963" s="522"/>
      <c r="E963" s="522"/>
      <c r="F963" s="522"/>
      <c r="G963" s="522"/>
      <c r="H963" s="522"/>
      <c r="I963" s="522"/>
      <c r="J963" s="522"/>
      <c r="L963" s="435"/>
      <c r="M963" s="435"/>
      <c r="N963" s="429"/>
      <c r="O963" s="381"/>
      <c r="R963" s="432" t="str">
        <f t="shared" si="59"/>
        <v>DELETE</v>
      </c>
    </row>
    <row r="964" spans="2:18" ht="36" customHeight="1">
      <c r="B964" s="415"/>
      <c r="C964" s="530"/>
      <c r="D964" s="522"/>
      <c r="E964" s="522"/>
      <c r="F964" s="522"/>
      <c r="G964" s="522"/>
      <c r="H964" s="522"/>
      <c r="I964" s="522"/>
      <c r="J964" s="522"/>
      <c r="L964" s="435"/>
      <c r="M964" s="435"/>
      <c r="N964" s="429"/>
      <c r="O964" s="381"/>
      <c r="R964" s="432" t="str">
        <f t="shared" si="59"/>
        <v>DELETE</v>
      </c>
    </row>
    <row r="965" spans="2:18" ht="36" customHeight="1">
      <c r="B965" s="415"/>
      <c r="C965" s="530"/>
      <c r="D965" s="522"/>
      <c r="E965" s="522"/>
      <c r="F965" s="522"/>
      <c r="G965" s="522"/>
      <c r="H965" s="522"/>
      <c r="I965" s="522"/>
      <c r="J965" s="522"/>
      <c r="M965" s="399"/>
      <c r="N965" s="399"/>
      <c r="O965" s="399"/>
      <c r="P965" s="453"/>
      <c r="R965" s="432" t="str">
        <f t="shared" si="59"/>
        <v>DELETE</v>
      </c>
    </row>
    <row r="966" spans="2:18" ht="36" customHeight="1">
      <c r="B966" s="441"/>
      <c r="C966" s="522"/>
      <c r="D966" s="522"/>
      <c r="E966" s="522"/>
      <c r="F966" s="522"/>
      <c r="G966" s="522"/>
      <c r="H966" s="522"/>
      <c r="I966" s="522"/>
      <c r="J966" s="522"/>
      <c r="M966" s="449"/>
      <c r="N966" s="449"/>
      <c r="O966" s="449"/>
      <c r="R966" s="432" t="str">
        <f t="shared" si="59"/>
        <v>DELETE</v>
      </c>
    </row>
    <row r="967" spans="2:18" ht="36" customHeight="1">
      <c r="B967" s="441"/>
      <c r="C967" s="522"/>
      <c r="D967" s="522"/>
      <c r="E967" s="522"/>
      <c r="F967" s="522"/>
      <c r="G967" s="522"/>
      <c r="H967" s="522"/>
      <c r="I967" s="522"/>
      <c r="J967" s="522"/>
      <c r="M967" s="449"/>
      <c r="N967" s="449"/>
      <c r="O967" s="381" t="s">
        <v>102</v>
      </c>
      <c r="Q967" s="378">
        <f>MAX($Q$104:Q966)+1</f>
        <v>20</v>
      </c>
      <c r="R967" s="432" t="str">
        <f>R$986</f>
        <v>DELETE</v>
      </c>
    </row>
    <row r="968" spans="2:18" ht="36" customHeight="1">
      <c r="B968" s="441"/>
      <c r="C968" s="522"/>
      <c r="D968" s="530" t="str">
        <f>Criteria!E9</f>
        <v>ABC PARTNERSHIP</v>
      </c>
      <c r="E968" s="522"/>
      <c r="F968" s="522"/>
      <c r="G968" s="522"/>
      <c r="H968" s="522"/>
      <c r="I968" s="522"/>
      <c r="J968" s="522"/>
      <c r="M968" s="449"/>
      <c r="N968" s="449"/>
      <c r="O968" s="431"/>
      <c r="R968" s="432" t="str">
        <f>R$986</f>
        <v>DELETE</v>
      </c>
    </row>
    <row r="969" spans="2:18" ht="36" customHeight="1">
      <c r="B969" s="441"/>
      <c r="C969" s="522"/>
      <c r="D969" s="530" t="str">
        <f>Criteria!E10</f>
        <v>T/A SEAFRONT HOTEL, SEAFRONT RESTAURANT AND SURF SHOP</v>
      </c>
      <c r="E969" s="522"/>
      <c r="F969" s="522"/>
      <c r="G969" s="522"/>
      <c r="H969" s="522"/>
      <c r="I969" s="522"/>
      <c r="J969" s="522"/>
      <c r="M969" s="449"/>
      <c r="N969" s="449"/>
      <c r="O969" s="449"/>
      <c r="R969" s="432" t="str">
        <f>IF(R$986="DELETE","DELETE",IF(D969=0,"DELETE"," "))</f>
        <v>DELETE</v>
      </c>
    </row>
    <row r="970" spans="2:18" ht="36" customHeight="1">
      <c r="B970" s="441"/>
      <c r="C970" s="522"/>
      <c r="D970" s="522"/>
      <c r="E970" s="522"/>
      <c r="F970" s="522"/>
      <c r="G970" s="522"/>
      <c r="H970" s="522"/>
      <c r="I970" s="522"/>
      <c r="J970" s="522"/>
      <c r="M970" s="449"/>
      <c r="N970" s="449"/>
      <c r="O970" s="449"/>
      <c r="R970" s="432" t="str">
        <f t="shared" ref="R970:R979" si="60">R$986</f>
        <v>DELETE</v>
      </c>
    </row>
    <row r="971" spans="2:18" ht="36" customHeight="1">
      <c r="B971" s="441"/>
      <c r="C971" s="522"/>
      <c r="D971" s="530" t="s">
        <v>349</v>
      </c>
      <c r="E971" s="522"/>
      <c r="F971" s="522"/>
      <c r="G971" s="522"/>
      <c r="H971" s="522"/>
      <c r="I971" s="522"/>
      <c r="J971" s="522"/>
      <c r="M971" s="449"/>
      <c r="N971" s="449"/>
      <c r="O971" s="449"/>
      <c r="R971" s="432" t="str">
        <f t="shared" si="60"/>
        <v>DELETE</v>
      </c>
    </row>
    <row r="972" spans="2:18" ht="36" customHeight="1">
      <c r="B972" s="441"/>
      <c r="C972" s="522"/>
      <c r="D972" s="530" t="str">
        <f>Criteria!E18</f>
        <v>28 FEBRUARY 2026</v>
      </c>
      <c r="E972" s="522"/>
      <c r="F972" s="522"/>
      <c r="G972" s="522"/>
      <c r="H972" s="522"/>
      <c r="I972" s="522"/>
      <c r="J972" s="522" t="s">
        <v>239</v>
      </c>
      <c r="M972" s="449"/>
      <c r="N972" s="449"/>
      <c r="O972" s="449"/>
      <c r="R972" s="432" t="str">
        <f t="shared" si="60"/>
        <v>DELETE</v>
      </c>
    </row>
    <row r="973" spans="2:18" ht="36" customHeight="1">
      <c r="B973" s="441"/>
      <c r="C973" s="522"/>
      <c r="D973" s="522"/>
      <c r="E973" s="522"/>
      <c r="F973" s="522"/>
      <c r="G973" s="522"/>
      <c r="H973" s="522"/>
      <c r="I973" s="522"/>
      <c r="J973" s="522"/>
      <c r="M973" s="451"/>
      <c r="N973" s="451"/>
      <c r="O973" s="451"/>
      <c r="R973" s="432" t="str">
        <f t="shared" si="60"/>
        <v>DELETE</v>
      </c>
    </row>
    <row r="974" spans="2:18" ht="36" customHeight="1">
      <c r="B974" s="519"/>
      <c r="C974" s="531"/>
      <c r="D974" s="531"/>
      <c r="E974" s="531"/>
      <c r="F974" s="531"/>
      <c r="G974" s="531"/>
      <c r="H974" s="531"/>
      <c r="I974" s="531"/>
      <c r="J974" s="531"/>
      <c r="K974" s="442"/>
      <c r="L974" s="442"/>
      <c r="M974" s="461"/>
      <c r="N974" s="461"/>
      <c r="O974" s="461"/>
      <c r="P974" s="444"/>
      <c r="Q974" s="442"/>
      <c r="R974" s="432" t="str">
        <f t="shared" si="60"/>
        <v>DELETE</v>
      </c>
    </row>
    <row r="975" spans="2:18" ht="36" customHeight="1">
      <c r="B975" s="415"/>
      <c r="C975" s="530"/>
      <c r="D975" s="522"/>
      <c r="E975" s="522"/>
      <c r="F975" s="522"/>
      <c r="G975" s="522"/>
      <c r="H975" s="522"/>
      <c r="I975" s="522"/>
      <c r="J975" s="522"/>
      <c r="L975" s="435"/>
      <c r="M975" s="435"/>
      <c r="N975" s="429"/>
      <c r="O975" s="379">
        <f>Criteria!E20</f>
        <v>2026</v>
      </c>
      <c r="R975" s="432" t="str">
        <f t="shared" si="60"/>
        <v>DELETE</v>
      </c>
    </row>
    <row r="976" spans="2:18" ht="36" customHeight="1">
      <c r="B976" s="415"/>
      <c r="C976" s="530"/>
      <c r="D976" s="522"/>
      <c r="E976" s="522"/>
      <c r="F976" s="522"/>
      <c r="G976" s="522"/>
      <c r="H976" s="522"/>
      <c r="I976" s="522"/>
      <c r="J976" s="522"/>
      <c r="L976" s="435"/>
      <c r="M976" s="435"/>
      <c r="N976" s="429"/>
      <c r="O976" s="381"/>
      <c r="R976" s="432" t="str">
        <f t="shared" si="60"/>
        <v>DELETE</v>
      </c>
    </row>
    <row r="977" spans="2:18" ht="36" customHeight="1">
      <c r="B977" s="415">
        <f>MAX($B$445:B976)+1</f>
        <v>11</v>
      </c>
      <c r="C977" s="530" t="s">
        <v>904</v>
      </c>
      <c r="D977" s="522"/>
      <c r="E977" s="522"/>
      <c r="F977" s="522"/>
      <c r="G977" s="522"/>
      <c r="H977" s="522"/>
      <c r="I977" s="522"/>
      <c r="J977" s="522"/>
      <c r="L977" s="435"/>
      <c r="M977" s="435"/>
      <c r="N977" s="429"/>
      <c r="O977" s="381"/>
      <c r="R977" s="432" t="str">
        <f t="shared" si="60"/>
        <v>DELETE</v>
      </c>
    </row>
    <row r="978" spans="2:18" ht="36" customHeight="1">
      <c r="B978" s="415"/>
      <c r="C978" s="530"/>
      <c r="D978" s="522"/>
      <c r="E978" s="522"/>
      <c r="F978" s="522"/>
      <c r="G978" s="522"/>
      <c r="H978" s="522"/>
      <c r="I978" s="522"/>
      <c r="J978" s="522"/>
      <c r="L978" s="435"/>
      <c r="M978" s="435"/>
      <c r="N978" s="429"/>
      <c r="O978" s="381"/>
      <c r="R978" s="432" t="str">
        <f t="shared" si="60"/>
        <v>DELETE</v>
      </c>
    </row>
    <row r="979" spans="2:18" ht="36" customHeight="1">
      <c r="B979" s="415"/>
      <c r="C979" s="522" t="s">
        <v>1059</v>
      </c>
      <c r="D979" s="533"/>
      <c r="E979" s="522"/>
      <c r="F979" s="522"/>
      <c r="G979" s="522"/>
      <c r="H979" s="522"/>
      <c r="I979" s="522"/>
      <c r="J979" s="522"/>
      <c r="L979" s="435"/>
      <c r="M979" s="435"/>
      <c r="N979" s="429"/>
      <c r="O979" s="381"/>
      <c r="R979" s="432" t="str">
        <f t="shared" si="60"/>
        <v>DELETE</v>
      </c>
    </row>
    <row r="980" spans="2:18" ht="36" customHeight="1">
      <c r="B980" s="415"/>
      <c r="C980" s="522" t="s">
        <v>387</v>
      </c>
      <c r="D980" s="533"/>
      <c r="E980" s="522"/>
      <c r="F980" s="522"/>
      <c r="G980" s="522"/>
      <c r="H980" s="522"/>
      <c r="I980" s="522"/>
      <c r="J980" s="522"/>
      <c r="L980" s="435"/>
      <c r="M980" s="435"/>
      <c r="N980" s="429"/>
      <c r="O980" s="381">
        <f>TrialBalance!L275</f>
        <v>0</v>
      </c>
      <c r="R980" s="432" t="str">
        <f t="shared" ref="R980:R983" si="61">IF(O980=0,"DELETE"," ")</f>
        <v>DELETE</v>
      </c>
    </row>
    <row r="981" spans="2:18" ht="36" customHeight="1">
      <c r="B981" s="415"/>
      <c r="C981" s="522" t="s">
        <v>21</v>
      </c>
      <c r="D981" s="533"/>
      <c r="E981" s="522"/>
      <c r="F981" s="522"/>
      <c r="G981" s="522"/>
      <c r="H981" s="522"/>
      <c r="I981" s="522"/>
      <c r="J981" s="522"/>
      <c r="L981" s="435"/>
      <c r="M981" s="435"/>
      <c r="N981" s="429"/>
      <c r="O981" s="381">
        <f>TrialBalance!L276</f>
        <v>0</v>
      </c>
      <c r="R981" s="432" t="str">
        <f t="shared" si="61"/>
        <v>DELETE</v>
      </c>
    </row>
    <row r="982" spans="2:18" ht="36" customHeight="1">
      <c r="B982" s="415"/>
      <c r="C982" s="522" t="s">
        <v>23</v>
      </c>
      <c r="D982" s="533"/>
      <c r="E982" s="522"/>
      <c r="F982" s="522"/>
      <c r="G982" s="522"/>
      <c r="H982" s="522"/>
      <c r="I982" s="522"/>
      <c r="J982" s="522"/>
      <c r="L982" s="435"/>
      <c r="M982" s="435"/>
      <c r="N982" s="429"/>
      <c r="O982" s="381">
        <f>TrialBalance!L277</f>
        <v>0</v>
      </c>
      <c r="R982" s="432" t="str">
        <f t="shared" si="61"/>
        <v>DELETE</v>
      </c>
    </row>
    <row r="983" spans="2:18" ht="36" customHeight="1">
      <c r="B983" s="415"/>
      <c r="C983" s="522" t="s">
        <v>27</v>
      </c>
      <c r="D983" s="533"/>
      <c r="E983" s="522"/>
      <c r="F983" s="522"/>
      <c r="G983" s="522"/>
      <c r="H983" s="522"/>
      <c r="I983" s="522"/>
      <c r="J983" s="522"/>
      <c r="L983" s="435"/>
      <c r="M983" s="435"/>
      <c r="N983" s="429"/>
      <c r="O983" s="381">
        <f>TrialBalance!L278</f>
        <v>0</v>
      </c>
      <c r="R983" s="432" t="str">
        <f t="shared" si="61"/>
        <v>DELETE</v>
      </c>
    </row>
    <row r="984" spans="2:18" ht="9" customHeight="1">
      <c r="B984" s="415"/>
      <c r="C984" s="530"/>
      <c r="D984" s="522"/>
      <c r="E984" s="522"/>
      <c r="F984" s="522"/>
      <c r="G984" s="522"/>
      <c r="H984" s="522"/>
      <c r="I984" s="522"/>
      <c r="J984" s="522"/>
      <c r="L984" s="435"/>
      <c r="M984" s="435"/>
      <c r="N984" s="429"/>
      <c r="O984" s="384"/>
      <c r="R984" s="432" t="str">
        <f t="shared" ref="R984:R992" si="62">R$986</f>
        <v>DELETE</v>
      </c>
    </row>
    <row r="985" spans="2:18" ht="9" customHeight="1">
      <c r="B985" s="415"/>
      <c r="C985" s="530"/>
      <c r="D985" s="522"/>
      <c r="E985" s="522"/>
      <c r="F985" s="522"/>
      <c r="G985" s="522"/>
      <c r="H985" s="522"/>
      <c r="I985" s="522"/>
      <c r="J985" s="522"/>
      <c r="L985" s="435"/>
      <c r="M985" s="435"/>
      <c r="N985" s="429"/>
      <c r="O985" s="381"/>
      <c r="R985" s="432" t="str">
        <f t="shared" si="62"/>
        <v>DELETE</v>
      </c>
    </row>
    <row r="986" spans="2:18" ht="36.75" customHeight="1">
      <c r="B986" s="415"/>
      <c r="C986" s="530"/>
      <c r="D986" s="522"/>
      <c r="E986" s="522"/>
      <c r="F986" s="522"/>
      <c r="G986" s="522"/>
      <c r="H986" s="522"/>
      <c r="I986" s="522"/>
      <c r="J986" s="522"/>
      <c r="L986" s="435"/>
      <c r="M986" s="435"/>
      <c r="N986" s="429"/>
      <c r="O986" s="381">
        <f>SUM(O980:O985)</f>
        <v>0</v>
      </c>
      <c r="R986" s="432" t="str">
        <f>IF(O986=0,"DELETE"," ")</f>
        <v>DELETE</v>
      </c>
    </row>
    <row r="987" spans="2:18" ht="9" customHeight="1" thickBot="1">
      <c r="B987" s="415"/>
      <c r="C987" s="530"/>
      <c r="D987" s="522"/>
      <c r="E987" s="522"/>
      <c r="F987" s="522"/>
      <c r="G987" s="522"/>
      <c r="H987" s="522"/>
      <c r="I987" s="522"/>
      <c r="J987" s="522"/>
      <c r="L987" s="435"/>
      <c r="M987" s="435"/>
      <c r="N987" s="429"/>
      <c r="O987" s="385"/>
      <c r="R987" s="432" t="str">
        <f t="shared" si="62"/>
        <v>DELETE</v>
      </c>
    </row>
    <row r="988" spans="2:18" ht="9" customHeight="1" thickTop="1">
      <c r="B988" s="415"/>
      <c r="C988" s="530"/>
      <c r="D988" s="522"/>
      <c r="E988" s="522"/>
      <c r="F988" s="522"/>
      <c r="G988" s="522"/>
      <c r="H988" s="522"/>
      <c r="I988" s="522"/>
      <c r="J988" s="522"/>
      <c r="L988" s="435"/>
      <c r="M988" s="435"/>
      <c r="N988" s="429"/>
      <c r="O988" s="399"/>
      <c r="R988" s="432" t="str">
        <f t="shared" si="62"/>
        <v>DELETE</v>
      </c>
    </row>
    <row r="989" spans="2:18" ht="36" customHeight="1">
      <c r="B989" s="415"/>
      <c r="C989" s="530"/>
      <c r="D989" s="522"/>
      <c r="E989" s="522"/>
      <c r="F989" s="522"/>
      <c r="G989" s="522"/>
      <c r="H989" s="522"/>
      <c r="I989" s="522"/>
      <c r="J989" s="522"/>
      <c r="L989" s="435"/>
      <c r="M989" s="435"/>
      <c r="N989" s="429"/>
      <c r="O989" s="381"/>
      <c r="R989" s="432" t="str">
        <f t="shared" si="62"/>
        <v>DELETE</v>
      </c>
    </row>
    <row r="990" spans="2:18" ht="36" customHeight="1">
      <c r="B990" s="415"/>
      <c r="C990" s="530"/>
      <c r="D990" s="522"/>
      <c r="E990" s="522"/>
      <c r="F990" s="522"/>
      <c r="G990" s="522"/>
      <c r="H990" s="522"/>
      <c r="I990" s="522"/>
      <c r="J990" s="522"/>
      <c r="M990" s="381"/>
      <c r="N990" s="381"/>
      <c r="O990" s="381"/>
      <c r="R990" s="432" t="str">
        <f t="shared" si="62"/>
        <v>DELETE</v>
      </c>
    </row>
    <row r="991" spans="2:18" ht="36" customHeight="1">
      <c r="B991" s="415"/>
      <c r="C991" s="530"/>
      <c r="D991" s="522"/>
      <c r="E991" s="522"/>
      <c r="F991" s="522"/>
      <c r="G991" s="522"/>
      <c r="H991" s="522"/>
      <c r="I991" s="522"/>
      <c r="J991" s="522"/>
      <c r="M991" s="399"/>
      <c r="N991" s="399"/>
      <c r="O991" s="399"/>
      <c r="P991" s="453"/>
      <c r="R991" s="432" t="str">
        <f t="shared" si="62"/>
        <v>DELETE</v>
      </c>
    </row>
    <row r="992" spans="2:18" ht="36" customHeight="1">
      <c r="B992" s="415"/>
      <c r="C992" s="530"/>
      <c r="D992" s="522"/>
      <c r="E992" s="522"/>
      <c r="F992" s="522"/>
      <c r="G992" s="522"/>
      <c r="H992" s="522"/>
      <c r="I992" s="522"/>
      <c r="J992" s="522"/>
      <c r="M992" s="381"/>
      <c r="N992" s="381"/>
      <c r="O992" s="381"/>
      <c r="R992" s="432" t="str">
        <f t="shared" si="62"/>
        <v>DELETE</v>
      </c>
    </row>
    <row r="993" spans="2:22" ht="36" customHeight="1">
      <c r="B993" s="441"/>
      <c r="C993" s="522"/>
      <c r="D993" s="522"/>
      <c r="E993" s="522"/>
      <c r="F993" s="522"/>
      <c r="G993" s="522"/>
      <c r="H993" s="522"/>
      <c r="I993" s="522"/>
      <c r="J993" s="522"/>
      <c r="M993" s="449"/>
      <c r="N993" s="449"/>
      <c r="O993" s="381" t="s">
        <v>102</v>
      </c>
      <c r="Q993" s="378">
        <f>MAX($Q$104:Q992)+1</f>
        <v>21</v>
      </c>
      <c r="R993" s="432" t="str">
        <f>R$1017</f>
        <v>DELETE</v>
      </c>
    </row>
    <row r="994" spans="2:22" ht="36" customHeight="1">
      <c r="B994" s="441"/>
      <c r="C994" s="522"/>
      <c r="D994" s="530" t="str">
        <f>Criteria!E9</f>
        <v>ABC PARTNERSHIP</v>
      </c>
      <c r="E994" s="522"/>
      <c r="F994" s="522"/>
      <c r="G994" s="522"/>
      <c r="H994" s="522"/>
      <c r="I994" s="522"/>
      <c r="J994" s="522"/>
      <c r="M994" s="449"/>
      <c r="N994" s="449"/>
      <c r="O994" s="431"/>
      <c r="R994" s="432" t="str">
        <f t="shared" ref="R994:R1004" si="63">R$1017</f>
        <v>DELETE</v>
      </c>
    </row>
    <row r="995" spans="2:22" ht="36" customHeight="1">
      <c r="B995" s="441"/>
      <c r="C995" s="522"/>
      <c r="D995" s="530" t="str">
        <f>Criteria!E10</f>
        <v>T/A SEAFRONT HOTEL, SEAFRONT RESTAURANT AND SURF SHOP</v>
      </c>
      <c r="E995" s="522"/>
      <c r="F995" s="522"/>
      <c r="G995" s="522"/>
      <c r="H995" s="522"/>
      <c r="I995" s="522"/>
      <c r="J995" s="522"/>
      <c r="M995" s="449"/>
      <c r="N995" s="449"/>
      <c r="O995" s="449"/>
      <c r="R995" s="432" t="str">
        <f>IF(R$1017="DELETE","DELETE",IF(D995=0,"DELETE"," "))</f>
        <v>DELETE</v>
      </c>
    </row>
    <row r="996" spans="2:22" ht="36" customHeight="1">
      <c r="B996" s="441"/>
      <c r="C996" s="522"/>
      <c r="D996" s="522"/>
      <c r="E996" s="522"/>
      <c r="F996" s="522"/>
      <c r="G996" s="522"/>
      <c r="H996" s="522"/>
      <c r="I996" s="522"/>
      <c r="J996" s="522"/>
      <c r="M996" s="449"/>
      <c r="N996" s="449"/>
      <c r="O996" s="449"/>
      <c r="R996" s="432" t="str">
        <f t="shared" si="63"/>
        <v>DELETE</v>
      </c>
    </row>
    <row r="997" spans="2:22" ht="36" customHeight="1">
      <c r="B997" s="441"/>
      <c r="C997" s="522"/>
      <c r="D997" s="530" t="s">
        <v>349</v>
      </c>
      <c r="E997" s="522"/>
      <c r="F997" s="522"/>
      <c r="G997" s="522"/>
      <c r="H997" s="522"/>
      <c r="I997" s="522"/>
      <c r="J997" s="522"/>
      <c r="M997" s="449"/>
      <c r="N997" s="449"/>
      <c r="O997" s="449"/>
      <c r="R997" s="432" t="str">
        <f t="shared" si="63"/>
        <v>DELETE</v>
      </c>
    </row>
    <row r="998" spans="2:22" ht="36" customHeight="1">
      <c r="B998" s="441"/>
      <c r="C998" s="522"/>
      <c r="D998" s="530" t="str">
        <f>Criteria!E18</f>
        <v>28 FEBRUARY 2026</v>
      </c>
      <c r="E998" s="522"/>
      <c r="F998" s="522"/>
      <c r="G998" s="522"/>
      <c r="H998" s="522"/>
      <c r="I998" s="522"/>
      <c r="J998" s="522" t="s">
        <v>239</v>
      </c>
      <c r="M998" s="449"/>
      <c r="N998" s="449"/>
      <c r="O998" s="449"/>
      <c r="R998" s="432" t="str">
        <f t="shared" si="63"/>
        <v>DELETE</v>
      </c>
    </row>
    <row r="999" spans="2:22" ht="36" customHeight="1">
      <c r="B999" s="441"/>
      <c r="C999" s="522"/>
      <c r="D999" s="522"/>
      <c r="E999" s="522"/>
      <c r="F999" s="522"/>
      <c r="G999" s="522"/>
      <c r="H999" s="522"/>
      <c r="I999" s="522"/>
      <c r="J999" s="522"/>
      <c r="M999" s="451"/>
      <c r="N999" s="451"/>
      <c r="O999" s="451"/>
      <c r="R999" s="432" t="str">
        <f t="shared" si="63"/>
        <v>DELETE</v>
      </c>
    </row>
    <row r="1000" spans="2:22" ht="36" customHeight="1">
      <c r="B1000" s="519"/>
      <c r="C1000" s="531"/>
      <c r="D1000" s="531"/>
      <c r="E1000" s="531"/>
      <c r="F1000" s="531"/>
      <c r="G1000" s="531"/>
      <c r="H1000" s="531"/>
      <c r="I1000" s="531"/>
      <c r="J1000" s="531"/>
      <c r="K1000" s="442"/>
      <c r="L1000" s="442"/>
      <c r="M1000" s="461"/>
      <c r="N1000" s="461"/>
      <c r="O1000" s="461"/>
      <c r="P1000" s="444"/>
      <c r="Q1000" s="442"/>
      <c r="R1000" s="432" t="str">
        <f t="shared" si="63"/>
        <v>DELETE</v>
      </c>
    </row>
    <row r="1001" spans="2:22" ht="36" customHeight="1">
      <c r="B1001" s="441"/>
      <c r="C1001" s="522"/>
      <c r="D1001" s="522"/>
      <c r="E1001" s="522"/>
      <c r="F1001" s="522"/>
      <c r="G1001" s="522"/>
      <c r="H1001" s="522"/>
      <c r="I1001" s="522"/>
      <c r="J1001" s="522"/>
      <c r="L1001" s="435"/>
      <c r="M1001" s="435"/>
      <c r="N1001" s="429"/>
      <c r="O1001" s="379">
        <f>Criteria!E20</f>
        <v>2026</v>
      </c>
      <c r="R1001" s="432" t="str">
        <f t="shared" si="63"/>
        <v>DELETE</v>
      </c>
    </row>
    <row r="1002" spans="2:22" ht="36" customHeight="1">
      <c r="B1002" s="415"/>
      <c r="C1002" s="530"/>
      <c r="D1002" s="522"/>
      <c r="E1002" s="522"/>
      <c r="F1002" s="522"/>
      <c r="G1002" s="522"/>
      <c r="H1002" s="522"/>
      <c r="I1002" s="522"/>
      <c r="J1002" s="522"/>
      <c r="L1002" s="435"/>
      <c r="M1002" s="435"/>
      <c r="N1002" s="429"/>
      <c r="O1002" s="381"/>
      <c r="R1002" s="432" t="str">
        <f t="shared" si="63"/>
        <v>DELETE</v>
      </c>
    </row>
    <row r="1003" spans="2:22" ht="36" customHeight="1">
      <c r="B1003" s="415">
        <f>MAX($B$445:B1002)+1</f>
        <v>12</v>
      </c>
      <c r="C1003" s="530" t="s">
        <v>719</v>
      </c>
      <c r="D1003" s="522"/>
      <c r="E1003" s="522"/>
      <c r="F1003" s="522"/>
      <c r="G1003" s="522"/>
      <c r="H1003" s="522"/>
      <c r="I1003" s="522"/>
      <c r="J1003" s="522"/>
      <c r="L1003" s="435"/>
      <c r="M1003" s="435"/>
      <c r="N1003" s="429"/>
      <c r="O1003" s="381"/>
      <c r="R1003" s="432" t="str">
        <f t="shared" si="63"/>
        <v>DELETE</v>
      </c>
    </row>
    <row r="1004" spans="2:22" ht="36" customHeight="1">
      <c r="B1004" s="415"/>
      <c r="C1004" s="530"/>
      <c r="D1004" s="522"/>
      <c r="E1004" s="522"/>
      <c r="F1004" s="522"/>
      <c r="G1004" s="522"/>
      <c r="H1004" s="522"/>
      <c r="I1004" s="522"/>
      <c r="J1004" s="522"/>
      <c r="L1004" s="435"/>
      <c r="M1004" s="435"/>
      <c r="N1004" s="429"/>
      <c r="O1004" s="381"/>
      <c r="R1004" s="432" t="str">
        <f t="shared" si="63"/>
        <v>DELETE</v>
      </c>
    </row>
    <row r="1005" spans="2:22" ht="36" customHeight="1">
      <c r="B1005" s="415"/>
      <c r="C1005" s="522" t="s">
        <v>475</v>
      </c>
      <c r="D1005" s="533"/>
      <c r="E1005" s="522"/>
      <c r="F1005" s="522"/>
      <c r="G1005" s="522"/>
      <c r="H1005" s="522"/>
      <c r="I1005" s="522"/>
      <c r="J1005" s="522"/>
      <c r="L1005" s="435"/>
      <c r="M1005" s="435"/>
      <c r="N1005" s="429"/>
      <c r="O1005" s="381">
        <f>TrialBalance!L280</f>
        <v>0</v>
      </c>
      <c r="R1005" s="432" t="str">
        <f>IF(O1005=0,"DELETE"," ")</f>
        <v>DELETE</v>
      </c>
      <c r="S1005" s="420">
        <f>O1005</f>
        <v>0</v>
      </c>
      <c r="T1005" s="420"/>
      <c r="U1005" s="420"/>
      <c r="V1005" s="420"/>
    </row>
    <row r="1006" spans="2:22" ht="36" customHeight="1">
      <c r="B1006" s="415"/>
      <c r="C1006" s="522" t="s">
        <v>573</v>
      </c>
      <c r="D1006" s="533"/>
      <c r="E1006" s="522"/>
      <c r="F1006" s="522"/>
      <c r="G1006" s="522"/>
      <c r="H1006" s="522"/>
      <c r="I1006" s="522"/>
      <c r="J1006" s="522"/>
      <c r="L1006" s="435"/>
      <c r="M1006" s="435"/>
      <c r="N1006" s="429"/>
      <c r="O1006" s="381">
        <f>TrialBalance!L281</f>
        <v>0</v>
      </c>
      <c r="R1006" s="432" t="str">
        <f>IF(O1006=0,"DELETE"," ")</f>
        <v>DELETE</v>
      </c>
      <c r="S1006" s="420">
        <f>O1006</f>
        <v>0</v>
      </c>
      <c r="T1006" s="420"/>
      <c r="U1006" s="420"/>
      <c r="V1006" s="420"/>
    </row>
    <row r="1007" spans="2:22" ht="9" customHeight="1">
      <c r="B1007" s="415"/>
      <c r="C1007" s="522"/>
      <c r="D1007" s="533"/>
      <c r="E1007" s="522"/>
      <c r="F1007" s="522"/>
      <c r="G1007" s="522"/>
      <c r="H1007" s="522"/>
      <c r="I1007" s="522"/>
      <c r="J1007" s="522"/>
      <c r="L1007" s="435"/>
      <c r="M1007" s="435"/>
      <c r="N1007" s="429"/>
      <c r="O1007" s="384"/>
      <c r="R1007" s="432" t="str">
        <f>R$1009</f>
        <v>DELETE</v>
      </c>
    </row>
    <row r="1008" spans="2:22" ht="9" customHeight="1">
      <c r="B1008" s="415"/>
      <c r="C1008" s="522"/>
      <c r="D1008" s="533"/>
      <c r="E1008" s="522"/>
      <c r="F1008" s="522"/>
      <c r="G1008" s="522"/>
      <c r="H1008" s="522"/>
      <c r="I1008" s="522"/>
      <c r="J1008" s="522"/>
      <c r="L1008" s="435"/>
      <c r="M1008" s="435"/>
      <c r="N1008" s="429"/>
      <c r="O1008" s="381"/>
      <c r="R1008" s="432" t="str">
        <f>R$1009</f>
        <v>DELETE</v>
      </c>
    </row>
    <row r="1009" spans="2:22" ht="36" customHeight="1">
      <c r="B1009" s="415"/>
      <c r="C1009" s="522"/>
      <c r="D1009" s="533"/>
      <c r="E1009" s="522"/>
      <c r="F1009" s="522"/>
      <c r="G1009" s="522"/>
      <c r="H1009" s="522"/>
      <c r="I1009" s="522"/>
      <c r="J1009" s="522"/>
      <c r="L1009" s="435"/>
      <c r="M1009" s="435"/>
      <c r="N1009" s="429"/>
      <c r="O1009" s="381">
        <f>SUM(O1005:O1008)</f>
        <v>0</v>
      </c>
      <c r="R1009" s="432" t="str">
        <f>IF(R1017="DELETE","DELETE",IF(O1006=0,"DELETE",IF(O1009=0,"DELETE",IF(O1009=O1017,"DELETE"," "))))</f>
        <v>DELETE</v>
      </c>
    </row>
    <row r="1010" spans="2:22" ht="36" customHeight="1">
      <c r="B1010" s="415"/>
      <c r="C1010" s="522" t="s">
        <v>300</v>
      </c>
      <c r="D1010" s="533"/>
      <c r="E1010" s="522"/>
      <c r="F1010" s="522"/>
      <c r="G1010" s="522"/>
      <c r="H1010" s="522"/>
      <c r="I1010" s="522"/>
      <c r="J1010" s="522"/>
      <c r="L1010" s="435"/>
      <c r="M1010" s="435"/>
      <c r="N1010" s="429"/>
      <c r="O1010" s="381">
        <f>TrialBalance!L282</f>
        <v>0</v>
      </c>
      <c r="R1010" s="432" t="str">
        <f t="shared" ref="R1010:R1014" si="64">IF(O1010=0,"DELETE"," ")</f>
        <v>DELETE</v>
      </c>
      <c r="S1010" s="420">
        <f>O1010</f>
        <v>0</v>
      </c>
      <c r="T1010" s="420"/>
      <c r="U1010" s="420"/>
      <c r="V1010" s="420"/>
    </row>
    <row r="1011" spans="2:22" ht="36" customHeight="1">
      <c r="B1011" s="415"/>
      <c r="C1011" s="522" t="s">
        <v>274</v>
      </c>
      <c r="D1011" s="533"/>
      <c r="E1011" s="522"/>
      <c r="F1011" s="522"/>
      <c r="G1011" s="522"/>
      <c r="H1011" s="522"/>
      <c r="I1011" s="522"/>
      <c r="J1011" s="522"/>
      <c r="L1011" s="435"/>
      <c r="M1011" s="435"/>
      <c r="N1011" s="429"/>
      <c r="O1011" s="381">
        <f>TrialBalance!L283</f>
        <v>0</v>
      </c>
      <c r="R1011" s="432" t="str">
        <f t="shared" si="64"/>
        <v>DELETE</v>
      </c>
      <c r="S1011" s="420">
        <f>O1011</f>
        <v>0</v>
      </c>
      <c r="T1011" s="420"/>
      <c r="U1011" s="420"/>
      <c r="V1011" s="420"/>
    </row>
    <row r="1012" spans="2:22" ht="36" customHeight="1">
      <c r="B1012" s="415"/>
      <c r="C1012" s="522" t="s">
        <v>348</v>
      </c>
      <c r="D1012" s="533"/>
      <c r="E1012" s="522"/>
      <c r="F1012" s="522"/>
      <c r="G1012" s="522"/>
      <c r="H1012" s="522"/>
      <c r="I1012" s="522"/>
      <c r="J1012" s="522"/>
      <c r="L1012" s="435"/>
      <c r="M1012" s="435"/>
      <c r="N1012" s="429"/>
      <c r="O1012" s="381">
        <f>TrialBalance!L284</f>
        <v>0</v>
      </c>
      <c r="R1012" s="432" t="str">
        <f t="shared" si="64"/>
        <v>DELETE</v>
      </c>
      <c r="S1012" s="420">
        <f>O1012</f>
        <v>0</v>
      </c>
      <c r="T1012" s="420"/>
      <c r="U1012" s="420"/>
      <c r="V1012" s="420"/>
    </row>
    <row r="1013" spans="2:22" ht="36" customHeight="1">
      <c r="B1013" s="415"/>
      <c r="C1013" s="522" t="s">
        <v>477</v>
      </c>
      <c r="D1013" s="533"/>
      <c r="E1013" s="522"/>
      <c r="F1013" s="522"/>
      <c r="G1013" s="522"/>
      <c r="H1013" s="522"/>
      <c r="I1013" s="522"/>
      <c r="J1013" s="522"/>
      <c r="L1013" s="435"/>
      <c r="M1013" s="435"/>
      <c r="N1013" s="429"/>
      <c r="O1013" s="381">
        <f>TrialBalance!L285</f>
        <v>0</v>
      </c>
      <c r="R1013" s="432" t="str">
        <f t="shared" si="64"/>
        <v>DELETE</v>
      </c>
      <c r="S1013" s="420">
        <f>O1013</f>
        <v>0</v>
      </c>
      <c r="T1013" s="420"/>
      <c r="U1013" s="420"/>
      <c r="V1013" s="420"/>
    </row>
    <row r="1014" spans="2:22" ht="36" customHeight="1">
      <c r="B1014" s="415"/>
      <c r="C1014" s="522" t="s">
        <v>476</v>
      </c>
      <c r="D1014" s="533"/>
      <c r="E1014" s="522"/>
      <c r="F1014" s="522"/>
      <c r="G1014" s="522"/>
      <c r="H1014" s="522"/>
      <c r="I1014" s="522"/>
      <c r="J1014" s="522"/>
      <c r="L1014" s="435"/>
      <c r="M1014" s="435"/>
      <c r="N1014" s="429"/>
      <c r="O1014" s="381">
        <f>IF(TrialBalance!L306&gt;0,TrialBalance!L306,0)+IF(TrialBalance!L305&gt;0,TrialBalance!L305,0)</f>
        <v>0</v>
      </c>
      <c r="R1014" s="432" t="str">
        <f t="shared" si="64"/>
        <v>DELETE</v>
      </c>
      <c r="S1014" s="420">
        <f>O1014</f>
        <v>0</v>
      </c>
      <c r="T1014" s="420"/>
      <c r="U1014" s="420"/>
      <c r="V1014" s="420"/>
    </row>
    <row r="1015" spans="2:22" ht="9" customHeight="1">
      <c r="B1015" s="415"/>
      <c r="C1015" s="530"/>
      <c r="D1015" s="522"/>
      <c r="E1015" s="522"/>
      <c r="F1015" s="522"/>
      <c r="G1015" s="522"/>
      <c r="H1015" s="522"/>
      <c r="I1015" s="522"/>
      <c r="J1015" s="522"/>
      <c r="L1015" s="435"/>
      <c r="M1015" s="435"/>
      <c r="N1015" s="429"/>
      <c r="O1015" s="384"/>
      <c r="R1015" s="432" t="str">
        <f>R$1017</f>
        <v>DELETE</v>
      </c>
    </row>
    <row r="1016" spans="2:22" ht="9" customHeight="1">
      <c r="B1016" s="415"/>
      <c r="C1016" s="530"/>
      <c r="D1016" s="522"/>
      <c r="E1016" s="522"/>
      <c r="F1016" s="522"/>
      <c r="G1016" s="522"/>
      <c r="H1016" s="522"/>
      <c r="I1016" s="522"/>
      <c r="J1016" s="522"/>
      <c r="L1016" s="435"/>
      <c r="M1016" s="435"/>
      <c r="N1016" s="429"/>
      <c r="O1016" s="381"/>
      <c r="R1016" s="432" t="str">
        <f>R$1017</f>
        <v>DELETE</v>
      </c>
    </row>
    <row r="1017" spans="2:22" ht="36.75" customHeight="1">
      <c r="B1017" s="415"/>
      <c r="C1017" s="530"/>
      <c r="D1017" s="522"/>
      <c r="E1017" s="522"/>
      <c r="F1017" s="522"/>
      <c r="G1017" s="522"/>
      <c r="H1017" s="522"/>
      <c r="I1017" s="522"/>
      <c r="J1017" s="522"/>
      <c r="L1017" s="435"/>
      <c r="M1017" s="435"/>
      <c r="N1017" s="429"/>
      <c r="O1017" s="381">
        <f>SUM(S1005:S1014)</f>
        <v>0</v>
      </c>
      <c r="R1017" s="432" t="str">
        <f>IF(O1017=0,"DELETE"," ")</f>
        <v>DELETE</v>
      </c>
      <c r="S1017" s="419"/>
      <c r="T1017" s="419"/>
    </row>
    <row r="1018" spans="2:22" ht="9" customHeight="1" thickBot="1">
      <c r="B1018" s="415"/>
      <c r="C1018" s="530"/>
      <c r="D1018" s="522"/>
      <c r="E1018" s="522"/>
      <c r="F1018" s="522"/>
      <c r="G1018" s="522"/>
      <c r="H1018" s="522"/>
      <c r="I1018" s="522"/>
      <c r="J1018" s="522"/>
      <c r="L1018" s="435"/>
      <c r="M1018" s="435"/>
      <c r="N1018" s="429"/>
      <c r="O1018" s="385"/>
      <c r="R1018" s="432" t="str">
        <f>R$1017</f>
        <v>DELETE</v>
      </c>
    </row>
    <row r="1019" spans="2:22" ht="9" customHeight="1" thickTop="1">
      <c r="B1019" s="415"/>
      <c r="C1019" s="530"/>
      <c r="D1019" s="522"/>
      <c r="E1019" s="522"/>
      <c r="F1019" s="522"/>
      <c r="G1019" s="522"/>
      <c r="H1019" s="522"/>
      <c r="I1019" s="522"/>
      <c r="J1019" s="522"/>
      <c r="L1019" s="435"/>
      <c r="M1019" s="435"/>
      <c r="N1019" s="429"/>
      <c r="O1019" s="399"/>
      <c r="R1019" s="432" t="str">
        <f>R$1017</f>
        <v>DELETE</v>
      </c>
    </row>
    <row r="1020" spans="2:22" ht="36" customHeight="1">
      <c r="B1020" s="415"/>
      <c r="C1020" s="522" t="str">
        <f>IF(Criteria!G104="Yes",Criteria!G106," ")</f>
        <v xml:space="preserve"> </v>
      </c>
      <c r="D1020" s="533"/>
      <c r="E1020" s="522"/>
      <c r="F1020" s="522"/>
      <c r="G1020" s="522"/>
      <c r="H1020" s="522"/>
      <c r="I1020" s="522"/>
      <c r="J1020" s="522"/>
      <c r="L1020" s="435"/>
      <c r="M1020" s="435"/>
      <c r="N1020" s="429"/>
      <c r="O1020" s="381"/>
      <c r="R1020" s="432" t="str">
        <f>IF(C1020=" ","DELETE",IF(C1020=0,"DELETE"," "))</f>
        <v>DELETE</v>
      </c>
    </row>
    <row r="1021" spans="2:22" ht="36" customHeight="1">
      <c r="B1021" s="415"/>
      <c r="C1021" s="522" t="str">
        <f>IF(Criteria!G104="Yes",Criteria!G107," ")</f>
        <v xml:space="preserve"> </v>
      </c>
      <c r="D1021" s="533"/>
      <c r="E1021" s="522"/>
      <c r="F1021" s="522"/>
      <c r="G1021" s="522"/>
      <c r="H1021" s="522"/>
      <c r="I1021" s="522"/>
      <c r="J1021" s="522"/>
      <c r="M1021" s="381"/>
      <c r="N1021" s="381"/>
      <c r="O1021" s="381"/>
      <c r="R1021" s="432" t="str">
        <f>IF(C1021=" ","DELETE",IF(C1021=0,"DELETE"," "))</f>
        <v>DELETE</v>
      </c>
    </row>
    <row r="1022" spans="2:22" ht="36" customHeight="1">
      <c r="B1022" s="415"/>
      <c r="C1022" s="530"/>
      <c r="D1022" s="522"/>
      <c r="E1022" s="522"/>
      <c r="F1022" s="522"/>
      <c r="G1022" s="522"/>
      <c r="H1022" s="522"/>
      <c r="I1022" s="522"/>
      <c r="J1022" s="522"/>
      <c r="M1022" s="381"/>
      <c r="N1022" s="381"/>
      <c r="O1022" s="381"/>
      <c r="R1022" s="432" t="str">
        <f>R$1017</f>
        <v>DELETE</v>
      </c>
    </row>
    <row r="1023" spans="2:22" ht="36" customHeight="1">
      <c r="B1023" s="415"/>
      <c r="C1023" s="530"/>
      <c r="D1023" s="522"/>
      <c r="E1023" s="522"/>
      <c r="F1023" s="522"/>
      <c r="G1023" s="522"/>
      <c r="H1023" s="522"/>
      <c r="I1023" s="522"/>
      <c r="J1023" s="522"/>
      <c r="M1023" s="399"/>
      <c r="N1023" s="399"/>
      <c r="O1023" s="399"/>
      <c r="P1023" s="453"/>
      <c r="R1023" s="432" t="str">
        <f>R$1017</f>
        <v>DELETE</v>
      </c>
    </row>
    <row r="1024" spans="2:22" ht="36" customHeight="1">
      <c r="B1024" s="441"/>
      <c r="C1024" s="522"/>
      <c r="D1024" s="522"/>
      <c r="E1024" s="522"/>
      <c r="F1024" s="522"/>
      <c r="G1024" s="522"/>
      <c r="H1024" s="522"/>
      <c r="I1024" s="522"/>
      <c r="J1024" s="522"/>
      <c r="M1024" s="449"/>
      <c r="N1024" s="449"/>
      <c r="O1024" s="449"/>
      <c r="R1024" s="432" t="str">
        <f>R$1017</f>
        <v>DELETE</v>
      </c>
    </row>
    <row r="1025" spans="2:18" ht="36" customHeight="1">
      <c r="B1025" s="441"/>
      <c r="C1025" s="522"/>
      <c r="D1025" s="522"/>
      <c r="E1025" s="522"/>
      <c r="F1025" s="522"/>
      <c r="G1025" s="522"/>
      <c r="H1025" s="522"/>
      <c r="I1025" s="522"/>
      <c r="J1025" s="522"/>
      <c r="M1025" s="449"/>
      <c r="N1025" s="449"/>
      <c r="O1025" s="381" t="s">
        <v>102</v>
      </c>
      <c r="Q1025" s="378">
        <f>MAX($Q$104:Q1024)+1</f>
        <v>22</v>
      </c>
    </row>
    <row r="1026" spans="2:18" ht="36" customHeight="1">
      <c r="B1026" s="441"/>
      <c r="C1026" s="522"/>
      <c r="D1026" s="530" t="str">
        <f>Criteria!E9</f>
        <v>ABC PARTNERSHIP</v>
      </c>
      <c r="E1026" s="522"/>
      <c r="F1026" s="522"/>
      <c r="G1026" s="522"/>
      <c r="H1026" s="522"/>
      <c r="I1026" s="522"/>
      <c r="J1026" s="522"/>
      <c r="M1026" s="449"/>
      <c r="N1026" s="449"/>
      <c r="O1026" s="431"/>
    </row>
    <row r="1027" spans="2:18" ht="36" customHeight="1">
      <c r="B1027" s="441"/>
      <c r="C1027" s="522"/>
      <c r="D1027" s="530" t="str">
        <f>Criteria!E10</f>
        <v>T/A SEAFRONT HOTEL, SEAFRONT RESTAURANT AND SURF SHOP</v>
      </c>
      <c r="E1027" s="522"/>
      <c r="F1027" s="522"/>
      <c r="G1027" s="522"/>
      <c r="H1027" s="522"/>
      <c r="I1027" s="522"/>
      <c r="J1027" s="522"/>
      <c r="M1027" s="449"/>
      <c r="N1027" s="449"/>
      <c r="O1027" s="449"/>
      <c r="R1027" s="432" t="str">
        <f>IF(D1027=0,"DELETE"," ")</f>
        <v xml:space="preserve"> </v>
      </c>
    </row>
    <row r="1028" spans="2:18" ht="36" customHeight="1">
      <c r="B1028" s="441"/>
      <c r="C1028" s="522"/>
      <c r="D1028" s="522"/>
      <c r="E1028" s="522"/>
      <c r="F1028" s="522"/>
      <c r="G1028" s="522"/>
      <c r="H1028" s="522"/>
      <c r="I1028" s="522"/>
      <c r="J1028" s="522"/>
      <c r="M1028" s="449"/>
      <c r="N1028" s="449"/>
      <c r="O1028" s="449"/>
    </row>
    <row r="1029" spans="2:18" ht="36" customHeight="1">
      <c r="B1029" s="441"/>
      <c r="C1029" s="522"/>
      <c r="D1029" s="530" t="s">
        <v>349</v>
      </c>
      <c r="E1029" s="522"/>
      <c r="F1029" s="522"/>
      <c r="G1029" s="522"/>
      <c r="H1029" s="522"/>
      <c r="I1029" s="522"/>
      <c r="J1029" s="522"/>
      <c r="M1029" s="449"/>
      <c r="N1029" s="449"/>
      <c r="O1029" s="449"/>
    </row>
    <row r="1030" spans="2:18" ht="36" customHeight="1">
      <c r="B1030" s="441"/>
      <c r="C1030" s="522"/>
      <c r="D1030" s="530" t="str">
        <f>Criteria!E18</f>
        <v>28 FEBRUARY 2026</v>
      </c>
      <c r="E1030" s="522"/>
      <c r="F1030" s="522"/>
      <c r="G1030" s="522"/>
      <c r="H1030" s="522"/>
      <c r="I1030" s="522"/>
      <c r="J1030" s="522" t="s">
        <v>239</v>
      </c>
      <c r="M1030" s="449"/>
      <c r="N1030" s="449"/>
      <c r="O1030" s="449"/>
    </row>
    <row r="1031" spans="2:18" ht="36" customHeight="1">
      <c r="B1031" s="441"/>
      <c r="C1031" s="522"/>
      <c r="D1031" s="530"/>
      <c r="E1031" s="522"/>
      <c r="F1031" s="522"/>
      <c r="G1031" s="522"/>
      <c r="H1031" s="522"/>
      <c r="I1031" s="522"/>
      <c r="J1031" s="522"/>
      <c r="M1031" s="449"/>
      <c r="N1031" s="449"/>
      <c r="O1031" s="449"/>
    </row>
    <row r="1032" spans="2:18" ht="36" customHeight="1">
      <c r="B1032" s="520"/>
      <c r="C1032" s="532"/>
      <c r="D1032" s="531"/>
      <c r="E1032" s="531"/>
      <c r="F1032" s="531"/>
      <c r="G1032" s="531"/>
      <c r="H1032" s="531"/>
      <c r="I1032" s="531"/>
      <c r="J1032" s="531"/>
      <c r="K1032" s="442"/>
      <c r="L1032" s="442"/>
      <c r="M1032" s="382"/>
      <c r="N1032" s="382"/>
      <c r="O1032" s="382"/>
      <c r="P1032" s="444"/>
      <c r="Q1032" s="442"/>
    </row>
    <row r="1033" spans="2:18" ht="36" customHeight="1">
      <c r="B1033" s="415"/>
      <c r="C1033" s="530"/>
      <c r="D1033" s="522"/>
      <c r="E1033" s="522"/>
      <c r="F1033" s="522"/>
      <c r="G1033" s="522"/>
      <c r="H1033" s="522"/>
      <c r="I1033" s="522"/>
      <c r="J1033" s="522"/>
      <c r="L1033" s="435"/>
      <c r="M1033" s="435"/>
      <c r="N1033" s="429"/>
      <c r="O1033" s="379">
        <f>Criteria!E20</f>
        <v>2026</v>
      </c>
    </row>
    <row r="1034" spans="2:18" ht="36" customHeight="1">
      <c r="B1034" s="415"/>
      <c r="C1034" s="530"/>
      <c r="D1034" s="522"/>
      <c r="E1034" s="522"/>
      <c r="F1034" s="522"/>
      <c r="G1034" s="522"/>
      <c r="H1034" s="522"/>
      <c r="I1034" s="522"/>
      <c r="J1034" s="522"/>
      <c r="L1034" s="435"/>
      <c r="M1034" s="435"/>
      <c r="N1034" s="429"/>
      <c r="O1034" s="381"/>
    </row>
    <row r="1035" spans="2:18" ht="36" customHeight="1">
      <c r="B1035" s="415">
        <f>MAX($B$445:B1034)+1</f>
        <v>13</v>
      </c>
      <c r="C1035" s="530" t="s">
        <v>680</v>
      </c>
      <c r="D1035" s="522"/>
      <c r="E1035" s="522"/>
      <c r="F1035" s="522"/>
      <c r="G1035" s="522"/>
      <c r="H1035" s="522"/>
      <c r="I1035" s="522"/>
      <c r="J1035" s="522"/>
      <c r="L1035" s="435"/>
      <c r="M1035" s="435"/>
      <c r="N1035" s="429"/>
      <c r="O1035" s="381"/>
    </row>
    <row r="1036" spans="2:18" ht="36" customHeight="1">
      <c r="B1036" s="415"/>
      <c r="C1036" s="530"/>
      <c r="D1036" s="522"/>
      <c r="E1036" s="522"/>
      <c r="F1036" s="522"/>
      <c r="G1036" s="522"/>
      <c r="H1036" s="522"/>
      <c r="I1036" s="522"/>
      <c r="J1036" s="522"/>
      <c r="L1036" s="435"/>
      <c r="M1036" s="435"/>
      <c r="N1036" s="429"/>
      <c r="O1036" s="381"/>
    </row>
    <row r="1037" spans="2:18" ht="36" customHeight="1">
      <c r="B1037" s="415"/>
      <c r="C1037" s="522">
        <f>TrialBalance!C287</f>
        <v>0</v>
      </c>
      <c r="D1037" s="533"/>
      <c r="E1037" s="522"/>
      <c r="F1037" s="522"/>
      <c r="G1037" s="522"/>
      <c r="H1037" s="522"/>
      <c r="I1037" s="522"/>
      <c r="J1037" s="522"/>
      <c r="L1037" s="435"/>
      <c r="M1037" s="435"/>
      <c r="N1037" s="429"/>
      <c r="O1037" s="381">
        <f>IF(TrialBalance!L287&gt;0,TrialBalance!L287,0)</f>
        <v>0</v>
      </c>
      <c r="R1037" s="432" t="str">
        <f t="shared" ref="R1037:R1043" si="65">IF(O1037=0,"DELETE"," ")</f>
        <v>DELETE</v>
      </c>
    </row>
    <row r="1038" spans="2:18" ht="36" customHeight="1">
      <c r="B1038" s="415"/>
      <c r="C1038" s="522">
        <f>TrialBalance!C288</f>
        <v>0</v>
      </c>
      <c r="D1038" s="533"/>
      <c r="E1038" s="522"/>
      <c r="F1038" s="522"/>
      <c r="G1038" s="522"/>
      <c r="H1038" s="522"/>
      <c r="I1038" s="522"/>
      <c r="J1038" s="522"/>
      <c r="L1038" s="435"/>
      <c r="M1038" s="435"/>
      <c r="N1038" s="429"/>
      <c r="O1038" s="381">
        <f>IF(TrialBalance!L288&gt;0,TrialBalance!L288,0)</f>
        <v>0</v>
      </c>
      <c r="R1038" s="432" t="str">
        <f t="shared" si="65"/>
        <v>DELETE</v>
      </c>
    </row>
    <row r="1039" spans="2:18" ht="36" customHeight="1">
      <c r="B1039" s="415"/>
      <c r="C1039" s="522">
        <f>TrialBalance!C289</f>
        <v>0</v>
      </c>
      <c r="D1039" s="533"/>
      <c r="E1039" s="522"/>
      <c r="F1039" s="522"/>
      <c r="G1039" s="522"/>
      <c r="H1039" s="522"/>
      <c r="I1039" s="522"/>
      <c r="J1039" s="522"/>
      <c r="L1039" s="435"/>
      <c r="M1039" s="435"/>
      <c r="N1039" s="429"/>
      <c r="O1039" s="381">
        <f>IF(TrialBalance!L289&gt;0,TrialBalance!L289,0)</f>
        <v>0</v>
      </c>
      <c r="R1039" s="432" t="str">
        <f t="shared" si="65"/>
        <v>DELETE</v>
      </c>
    </row>
    <row r="1040" spans="2:18" ht="36" customHeight="1">
      <c r="B1040" s="415"/>
      <c r="C1040" s="522">
        <f>TrialBalance!C290</f>
        <v>0</v>
      </c>
      <c r="D1040" s="533"/>
      <c r="E1040" s="522"/>
      <c r="F1040" s="522"/>
      <c r="G1040" s="522"/>
      <c r="H1040" s="522"/>
      <c r="I1040" s="522"/>
      <c r="J1040" s="522"/>
      <c r="L1040" s="435"/>
      <c r="M1040" s="435"/>
      <c r="N1040" s="429"/>
      <c r="O1040" s="381">
        <f>IF(TrialBalance!L290&gt;0,TrialBalance!L290,0)</f>
        <v>0</v>
      </c>
      <c r="R1040" s="432" t="str">
        <f t="shared" si="65"/>
        <v>DELETE</v>
      </c>
    </row>
    <row r="1041" spans="2:22" ht="36" customHeight="1">
      <c r="B1041" s="415"/>
      <c r="C1041" s="522">
        <f>TrialBalance!C291</f>
        <v>0</v>
      </c>
      <c r="D1041" s="533"/>
      <c r="E1041" s="522"/>
      <c r="F1041" s="522"/>
      <c r="G1041" s="522"/>
      <c r="H1041" s="522"/>
      <c r="I1041" s="522"/>
      <c r="J1041" s="522"/>
      <c r="L1041" s="435"/>
      <c r="M1041" s="435"/>
      <c r="N1041" s="429"/>
      <c r="O1041" s="381">
        <f>IF(TrialBalance!L291&gt;0,TrialBalance!L291,0)</f>
        <v>0</v>
      </c>
      <c r="R1041" s="432" t="str">
        <f t="shared" si="65"/>
        <v>DELETE</v>
      </c>
    </row>
    <row r="1042" spans="2:22" ht="36" customHeight="1">
      <c r="B1042" s="415"/>
      <c r="C1042" s="522">
        <f>TrialBalance!C292</f>
        <v>0</v>
      </c>
      <c r="D1042" s="533"/>
      <c r="E1042" s="522"/>
      <c r="F1042" s="522"/>
      <c r="G1042" s="522"/>
      <c r="H1042" s="522"/>
      <c r="I1042" s="522"/>
      <c r="J1042" s="522"/>
      <c r="L1042" s="435"/>
      <c r="M1042" s="435"/>
      <c r="N1042" s="429"/>
      <c r="O1042" s="381">
        <f>IF(TrialBalance!L292&gt;0,TrialBalance!L292,0)</f>
        <v>0</v>
      </c>
      <c r="R1042" s="432" t="str">
        <f t="shared" si="65"/>
        <v>DELETE</v>
      </c>
    </row>
    <row r="1043" spans="2:22" ht="36" customHeight="1">
      <c r="B1043" s="415"/>
      <c r="C1043" s="522" t="s">
        <v>392</v>
      </c>
      <c r="D1043" s="533"/>
      <c r="E1043" s="522"/>
      <c r="F1043" s="522"/>
      <c r="G1043" s="522"/>
      <c r="H1043" s="522"/>
      <c r="I1043" s="522"/>
      <c r="J1043" s="522"/>
      <c r="L1043" s="435"/>
      <c r="M1043" s="435"/>
      <c r="N1043" s="429"/>
      <c r="O1043" s="381">
        <f>TrialBalance!L293</f>
        <v>0</v>
      </c>
      <c r="R1043" s="432" t="str">
        <f t="shared" si="65"/>
        <v>DELETE</v>
      </c>
    </row>
    <row r="1044" spans="2:22" ht="9" customHeight="1">
      <c r="B1044" s="415"/>
      <c r="C1044" s="530"/>
      <c r="D1044" s="522"/>
      <c r="E1044" s="522"/>
      <c r="F1044" s="522"/>
      <c r="G1044" s="522"/>
      <c r="H1044" s="522"/>
      <c r="I1044" s="522"/>
      <c r="J1044" s="522"/>
      <c r="L1044" s="435"/>
      <c r="M1044" s="435"/>
      <c r="N1044" s="429"/>
      <c r="O1044" s="384"/>
      <c r="R1044" s="432" t="str">
        <f t="shared" ref="R1044:R1061" si="66">R$1046</f>
        <v>DELETE</v>
      </c>
    </row>
    <row r="1045" spans="2:22" ht="9" customHeight="1">
      <c r="B1045" s="415"/>
      <c r="C1045" s="530"/>
      <c r="D1045" s="522"/>
      <c r="E1045" s="522"/>
      <c r="F1045" s="522"/>
      <c r="G1045" s="522"/>
      <c r="H1045" s="522"/>
      <c r="I1045" s="522"/>
      <c r="J1045" s="522"/>
      <c r="L1045" s="435"/>
      <c r="M1045" s="435"/>
      <c r="N1045" s="429"/>
      <c r="O1045" s="381"/>
      <c r="R1045" s="432" t="str">
        <f t="shared" si="66"/>
        <v>DELETE</v>
      </c>
    </row>
    <row r="1046" spans="2:22" ht="36.75" customHeight="1">
      <c r="B1046" s="415"/>
      <c r="C1046" s="530"/>
      <c r="D1046" s="522"/>
      <c r="E1046" s="522"/>
      <c r="F1046" s="522"/>
      <c r="G1046" s="522"/>
      <c r="H1046" s="522"/>
      <c r="I1046" s="522"/>
      <c r="J1046" s="522"/>
      <c r="L1046" s="435"/>
      <c r="M1046" s="435"/>
      <c r="N1046" s="429"/>
      <c r="O1046" s="381">
        <f>SUM(O1037:O1045)</f>
        <v>0</v>
      </c>
      <c r="R1046" s="432" t="str">
        <f>IF(O1046=0,"DELETE"," ")</f>
        <v>DELETE</v>
      </c>
      <c r="U1046" s="420"/>
      <c r="V1046" s="420"/>
    </row>
    <row r="1047" spans="2:22" ht="9" customHeight="1" thickBot="1">
      <c r="B1047" s="415"/>
      <c r="C1047" s="530"/>
      <c r="D1047" s="522"/>
      <c r="E1047" s="522"/>
      <c r="F1047" s="522"/>
      <c r="G1047" s="522"/>
      <c r="H1047" s="522"/>
      <c r="I1047" s="522"/>
      <c r="J1047" s="522"/>
      <c r="L1047" s="435"/>
      <c r="M1047" s="435"/>
      <c r="N1047" s="429"/>
      <c r="O1047" s="385"/>
      <c r="R1047" s="432" t="str">
        <f t="shared" si="66"/>
        <v>DELETE</v>
      </c>
    </row>
    <row r="1048" spans="2:22" ht="9" customHeight="1" thickTop="1">
      <c r="B1048" s="415"/>
      <c r="C1048" s="530"/>
      <c r="D1048" s="522"/>
      <c r="E1048" s="522"/>
      <c r="F1048" s="522"/>
      <c r="G1048" s="522"/>
      <c r="H1048" s="522"/>
      <c r="I1048" s="522"/>
      <c r="J1048" s="522"/>
      <c r="L1048" s="435"/>
      <c r="M1048" s="435"/>
      <c r="N1048" s="429"/>
      <c r="O1048" s="399"/>
      <c r="R1048" s="432" t="str">
        <f t="shared" si="66"/>
        <v>DELETE</v>
      </c>
    </row>
    <row r="1049" spans="2:22" ht="36" customHeight="1">
      <c r="B1049" s="415"/>
      <c r="C1049" s="530"/>
      <c r="D1049" s="522"/>
      <c r="E1049" s="522"/>
      <c r="F1049" s="522"/>
      <c r="G1049" s="522"/>
      <c r="H1049" s="522"/>
      <c r="I1049" s="522"/>
      <c r="J1049" s="522"/>
      <c r="L1049" s="435"/>
      <c r="M1049" s="435"/>
      <c r="N1049" s="429"/>
      <c r="O1049" s="381"/>
      <c r="R1049" s="432" t="str">
        <f t="shared" si="66"/>
        <v>DELETE</v>
      </c>
    </row>
    <row r="1050" spans="2:22" ht="36" customHeight="1">
      <c r="B1050" s="415"/>
      <c r="C1050" s="530"/>
      <c r="D1050" s="522"/>
      <c r="E1050" s="522"/>
      <c r="F1050" s="522"/>
      <c r="G1050" s="522"/>
      <c r="H1050" s="522"/>
      <c r="I1050" s="522"/>
      <c r="J1050" s="522"/>
      <c r="M1050" s="381"/>
      <c r="N1050" s="381"/>
      <c r="O1050" s="381"/>
      <c r="R1050" s="432" t="str">
        <f t="shared" si="66"/>
        <v>DELETE</v>
      </c>
    </row>
    <row r="1051" spans="2:22" ht="36" customHeight="1">
      <c r="B1051" s="415"/>
      <c r="C1051" s="530"/>
      <c r="D1051" s="522"/>
      <c r="E1051" s="522"/>
      <c r="F1051" s="522"/>
      <c r="G1051" s="522"/>
      <c r="H1051" s="522"/>
      <c r="I1051" s="522"/>
      <c r="J1051" s="522"/>
      <c r="M1051" s="399"/>
      <c r="N1051" s="399"/>
      <c r="O1051" s="399"/>
      <c r="P1051" s="453"/>
      <c r="R1051" s="432" t="str">
        <f t="shared" si="66"/>
        <v>DELETE</v>
      </c>
    </row>
    <row r="1052" spans="2:22" ht="36" customHeight="1">
      <c r="B1052" s="415"/>
      <c r="C1052" s="530"/>
      <c r="D1052" s="522"/>
      <c r="E1052" s="522"/>
      <c r="F1052" s="522"/>
      <c r="G1052" s="522"/>
      <c r="H1052" s="522"/>
      <c r="I1052" s="522"/>
      <c r="J1052" s="522"/>
      <c r="M1052" s="381"/>
      <c r="N1052" s="381"/>
      <c r="O1052" s="381"/>
      <c r="R1052" s="432" t="str">
        <f t="shared" si="66"/>
        <v>DELETE</v>
      </c>
    </row>
    <row r="1053" spans="2:22" ht="36" customHeight="1">
      <c r="B1053" s="415"/>
      <c r="C1053" s="530"/>
      <c r="D1053" s="522"/>
      <c r="E1053" s="522"/>
      <c r="F1053" s="522"/>
      <c r="G1053" s="522"/>
      <c r="H1053" s="522"/>
      <c r="I1053" s="522"/>
      <c r="J1053" s="522"/>
      <c r="M1053" s="381"/>
      <c r="N1053" s="381"/>
      <c r="O1053" s="381" t="s">
        <v>102</v>
      </c>
      <c r="Q1053" s="378">
        <f>MAX($Q$104:Q1052)+1</f>
        <v>23</v>
      </c>
      <c r="R1053" s="432" t="str">
        <f t="shared" si="66"/>
        <v>DELETE</v>
      </c>
    </row>
    <row r="1054" spans="2:22" ht="36" customHeight="1">
      <c r="B1054" s="415"/>
      <c r="C1054" s="530"/>
      <c r="D1054" s="530" t="str">
        <f>Criteria!E9</f>
        <v>ABC PARTNERSHIP</v>
      </c>
      <c r="E1054" s="522"/>
      <c r="F1054" s="522"/>
      <c r="G1054" s="522"/>
      <c r="H1054" s="522"/>
      <c r="I1054" s="522"/>
      <c r="J1054" s="522"/>
      <c r="M1054" s="449"/>
      <c r="N1054" s="449"/>
      <c r="O1054" s="431"/>
      <c r="R1054" s="432" t="str">
        <f t="shared" si="66"/>
        <v>DELETE</v>
      </c>
    </row>
    <row r="1055" spans="2:22" ht="36" customHeight="1">
      <c r="B1055" s="415"/>
      <c r="C1055" s="530"/>
      <c r="D1055" s="530" t="str">
        <f>Criteria!E10</f>
        <v>T/A SEAFRONT HOTEL, SEAFRONT RESTAURANT AND SURF SHOP</v>
      </c>
      <c r="E1055" s="522"/>
      <c r="F1055" s="522"/>
      <c r="G1055" s="522"/>
      <c r="H1055" s="522"/>
      <c r="I1055" s="522"/>
      <c r="J1055" s="522"/>
      <c r="M1055" s="449"/>
      <c r="N1055" s="449"/>
      <c r="O1055" s="449"/>
      <c r="R1055" s="432" t="str">
        <f>IF(R$1046="DELETE","DELETE",IF(D1055=0,"DELETE"," "))</f>
        <v>DELETE</v>
      </c>
    </row>
    <row r="1056" spans="2:22" ht="36" customHeight="1">
      <c r="B1056" s="415"/>
      <c r="C1056" s="530"/>
      <c r="D1056" s="522"/>
      <c r="E1056" s="522"/>
      <c r="F1056" s="522"/>
      <c r="G1056" s="522"/>
      <c r="H1056" s="522"/>
      <c r="I1056" s="522"/>
      <c r="J1056" s="522"/>
      <c r="M1056" s="449"/>
      <c r="N1056" s="449"/>
      <c r="O1056" s="449"/>
      <c r="R1056" s="432" t="str">
        <f t="shared" si="66"/>
        <v>DELETE</v>
      </c>
    </row>
    <row r="1057" spans="2:18" ht="36" customHeight="1">
      <c r="B1057" s="415"/>
      <c r="C1057" s="530"/>
      <c r="D1057" s="530" t="s">
        <v>349</v>
      </c>
      <c r="E1057" s="522"/>
      <c r="F1057" s="522"/>
      <c r="G1057" s="522"/>
      <c r="H1057" s="522"/>
      <c r="I1057" s="522"/>
      <c r="J1057" s="522"/>
      <c r="M1057" s="449"/>
      <c r="N1057" s="449"/>
      <c r="O1057" s="449"/>
      <c r="R1057" s="432" t="str">
        <f t="shared" si="66"/>
        <v>DELETE</v>
      </c>
    </row>
    <row r="1058" spans="2:18" ht="36" customHeight="1">
      <c r="B1058" s="415"/>
      <c r="C1058" s="530"/>
      <c r="D1058" s="530" t="str">
        <f>Criteria!E18</f>
        <v>28 FEBRUARY 2026</v>
      </c>
      <c r="E1058" s="522"/>
      <c r="F1058" s="522"/>
      <c r="G1058" s="522"/>
      <c r="H1058" s="522"/>
      <c r="I1058" s="522"/>
      <c r="J1058" s="522" t="s">
        <v>239</v>
      </c>
      <c r="M1058" s="449"/>
      <c r="N1058" s="449"/>
      <c r="O1058" s="449"/>
      <c r="R1058" s="432" t="str">
        <f t="shared" si="66"/>
        <v>DELETE</v>
      </c>
    </row>
    <row r="1059" spans="2:18" ht="36" customHeight="1">
      <c r="B1059" s="415"/>
      <c r="C1059" s="530"/>
      <c r="D1059" s="522"/>
      <c r="E1059" s="522"/>
      <c r="F1059" s="522"/>
      <c r="G1059" s="522"/>
      <c r="H1059" s="522"/>
      <c r="I1059" s="522"/>
      <c r="J1059" s="522"/>
      <c r="M1059" s="381"/>
      <c r="N1059" s="381"/>
      <c r="O1059" s="381"/>
      <c r="R1059" s="432" t="str">
        <f t="shared" si="66"/>
        <v>DELETE</v>
      </c>
    </row>
    <row r="1060" spans="2:18" ht="36" customHeight="1">
      <c r="B1060" s="520"/>
      <c r="C1060" s="532"/>
      <c r="D1060" s="531"/>
      <c r="E1060" s="531"/>
      <c r="F1060" s="531"/>
      <c r="G1060" s="531"/>
      <c r="H1060" s="531"/>
      <c r="I1060" s="531"/>
      <c r="J1060" s="531"/>
      <c r="K1060" s="442"/>
      <c r="L1060" s="442"/>
      <c r="M1060" s="382"/>
      <c r="N1060" s="382"/>
      <c r="O1060" s="382"/>
      <c r="P1060" s="444"/>
      <c r="Q1060" s="442"/>
      <c r="R1060" s="432" t="str">
        <f t="shared" si="66"/>
        <v>DELETE</v>
      </c>
    </row>
    <row r="1061" spans="2:18" ht="36" customHeight="1">
      <c r="B1061" s="415"/>
      <c r="C1061" s="530"/>
      <c r="D1061" s="522"/>
      <c r="E1061" s="522"/>
      <c r="F1061" s="522"/>
      <c r="G1061" s="522"/>
      <c r="H1061" s="522"/>
      <c r="I1061" s="522"/>
      <c r="J1061" s="522"/>
      <c r="M1061" s="399"/>
      <c r="N1061" s="399"/>
      <c r="O1061" s="379">
        <f>Criteria!E20</f>
        <v>2026</v>
      </c>
      <c r="P1061" s="453"/>
      <c r="R1061" s="432" t="str">
        <f t="shared" si="66"/>
        <v>DELETE</v>
      </c>
    </row>
    <row r="1062" spans="2:18" ht="36" customHeight="1">
      <c r="B1062" s="415"/>
      <c r="C1062" s="530"/>
      <c r="D1062" s="522"/>
      <c r="E1062" s="522"/>
      <c r="F1062" s="522"/>
      <c r="G1062" s="522"/>
      <c r="H1062" s="522"/>
      <c r="I1062" s="522"/>
      <c r="J1062" s="522"/>
      <c r="M1062" s="399"/>
      <c r="N1062" s="399"/>
      <c r="O1062" s="399"/>
      <c r="P1062" s="453"/>
      <c r="R1062" s="432" t="str">
        <f>R1075</f>
        <v>DELETE</v>
      </c>
    </row>
    <row r="1063" spans="2:18" ht="36" customHeight="1">
      <c r="B1063" s="415"/>
      <c r="C1063" s="522" t="str">
        <f>IF(SUM(TrialBalance!L287:L293)=0,"There were no Cash and cash equivalents balances at year end.","For the purpose of the Statement of Cash Flows, Cash and cash equivalents include the")</f>
        <v>There were no Cash and cash equivalents balances at year end.</v>
      </c>
      <c r="D1063" s="522"/>
      <c r="E1063" s="522"/>
      <c r="F1063" s="522"/>
      <c r="G1063" s="522"/>
      <c r="H1063" s="522"/>
      <c r="I1063" s="522"/>
      <c r="J1063" s="522"/>
      <c r="M1063" s="399"/>
      <c r="N1063" s="399"/>
      <c r="O1063" s="399"/>
      <c r="P1063" s="453"/>
    </row>
    <row r="1064" spans="2:18" ht="36" customHeight="1">
      <c r="B1064" s="415"/>
      <c r="C1064" s="522" t="str">
        <f>IF(SUM(TrialBalance!L287:L293)=0," ","following:")</f>
        <v xml:space="preserve"> </v>
      </c>
      <c r="D1064" s="522"/>
      <c r="E1064" s="522"/>
      <c r="F1064" s="522"/>
      <c r="G1064" s="522"/>
      <c r="H1064" s="522"/>
      <c r="I1064" s="522"/>
      <c r="J1064" s="522"/>
      <c r="M1064" s="399"/>
      <c r="N1064" s="399"/>
      <c r="O1064" s="399"/>
      <c r="P1064" s="453"/>
      <c r="R1064" s="432" t="str">
        <f>IF(C1064=" ","DELETE",IF(C1064=0,"DELETE"," "))</f>
        <v>DELETE</v>
      </c>
    </row>
    <row r="1065" spans="2:18" ht="36" customHeight="1">
      <c r="B1065" s="415"/>
      <c r="C1065" s="530"/>
      <c r="D1065" s="522"/>
      <c r="E1065" s="522"/>
      <c r="F1065" s="522"/>
      <c r="G1065" s="522"/>
      <c r="H1065" s="522"/>
      <c r="I1065" s="522"/>
      <c r="J1065" s="522"/>
      <c r="M1065" s="399"/>
      <c r="N1065" s="399"/>
      <c r="O1065" s="399"/>
      <c r="P1065" s="453"/>
    </row>
    <row r="1066" spans="2:18" ht="36" customHeight="1">
      <c r="B1066" s="415"/>
      <c r="C1066" s="522">
        <f>TrialBalance!C287</f>
        <v>0</v>
      </c>
      <c r="D1066" s="533"/>
      <c r="E1066" s="522"/>
      <c r="F1066" s="522"/>
      <c r="G1066" s="522"/>
      <c r="H1066" s="522"/>
      <c r="I1066" s="522"/>
      <c r="J1066" s="522"/>
      <c r="M1066" s="399"/>
      <c r="N1066" s="399"/>
      <c r="O1066" s="399">
        <f>TrialBalance!L287</f>
        <v>0</v>
      </c>
      <c r="P1066" s="453"/>
      <c r="R1066" s="432" t="str">
        <f t="shared" ref="R1066:R1072" si="67">IF(O1066=0,"DELETE"," ")</f>
        <v>DELETE</v>
      </c>
    </row>
    <row r="1067" spans="2:18" ht="36" customHeight="1">
      <c r="B1067" s="415"/>
      <c r="C1067" s="522">
        <f>TrialBalance!C288</f>
        <v>0</v>
      </c>
      <c r="D1067" s="533"/>
      <c r="E1067" s="522"/>
      <c r="F1067" s="522"/>
      <c r="G1067" s="522"/>
      <c r="H1067" s="522"/>
      <c r="I1067" s="522"/>
      <c r="J1067" s="522"/>
      <c r="M1067" s="399"/>
      <c r="N1067" s="399"/>
      <c r="O1067" s="399">
        <f>TrialBalance!L288</f>
        <v>0</v>
      </c>
      <c r="P1067" s="453"/>
      <c r="R1067" s="432" t="str">
        <f t="shared" si="67"/>
        <v>DELETE</v>
      </c>
    </row>
    <row r="1068" spans="2:18" ht="36" customHeight="1">
      <c r="B1068" s="415"/>
      <c r="C1068" s="522">
        <f>TrialBalance!C289</f>
        <v>0</v>
      </c>
      <c r="D1068" s="533"/>
      <c r="E1068" s="522"/>
      <c r="F1068" s="522"/>
      <c r="G1068" s="522"/>
      <c r="H1068" s="522"/>
      <c r="I1068" s="522"/>
      <c r="J1068" s="522"/>
      <c r="M1068" s="399"/>
      <c r="N1068" s="399"/>
      <c r="O1068" s="399">
        <f>TrialBalance!L289</f>
        <v>0</v>
      </c>
      <c r="P1068" s="453"/>
      <c r="R1068" s="432" t="str">
        <f t="shared" si="67"/>
        <v>DELETE</v>
      </c>
    </row>
    <row r="1069" spans="2:18" ht="36" customHeight="1">
      <c r="B1069" s="415"/>
      <c r="C1069" s="522">
        <f>TrialBalance!C290</f>
        <v>0</v>
      </c>
      <c r="D1069" s="533"/>
      <c r="E1069" s="522"/>
      <c r="F1069" s="522"/>
      <c r="G1069" s="522"/>
      <c r="H1069" s="522"/>
      <c r="I1069" s="522"/>
      <c r="J1069" s="522"/>
      <c r="M1069" s="399"/>
      <c r="N1069" s="399"/>
      <c r="O1069" s="399">
        <f>TrialBalance!L290</f>
        <v>0</v>
      </c>
      <c r="P1069" s="453"/>
      <c r="R1069" s="432" t="str">
        <f t="shared" si="67"/>
        <v>DELETE</v>
      </c>
    </row>
    <row r="1070" spans="2:18" ht="36" customHeight="1">
      <c r="B1070" s="415"/>
      <c r="C1070" s="522">
        <f>TrialBalance!C291</f>
        <v>0</v>
      </c>
      <c r="D1070" s="533"/>
      <c r="E1070" s="522"/>
      <c r="F1070" s="522"/>
      <c r="G1070" s="522"/>
      <c r="H1070" s="522"/>
      <c r="I1070" s="522"/>
      <c r="J1070" s="522"/>
      <c r="M1070" s="399"/>
      <c r="N1070" s="399"/>
      <c r="O1070" s="399">
        <f>TrialBalance!L291</f>
        <v>0</v>
      </c>
      <c r="P1070" s="453"/>
      <c r="R1070" s="432" t="str">
        <f t="shared" si="67"/>
        <v>DELETE</v>
      </c>
    </row>
    <row r="1071" spans="2:18" ht="36" customHeight="1">
      <c r="B1071" s="415"/>
      <c r="C1071" s="522">
        <f>TrialBalance!C292</f>
        <v>0</v>
      </c>
      <c r="D1071" s="533"/>
      <c r="E1071" s="522"/>
      <c r="F1071" s="522"/>
      <c r="G1071" s="522"/>
      <c r="H1071" s="522"/>
      <c r="I1071" s="522"/>
      <c r="J1071" s="522"/>
      <c r="M1071" s="399"/>
      <c r="N1071" s="399"/>
      <c r="O1071" s="399">
        <f>TrialBalance!L292</f>
        <v>0</v>
      </c>
      <c r="P1071" s="453"/>
      <c r="R1071" s="432" t="str">
        <f t="shared" si="67"/>
        <v>DELETE</v>
      </c>
    </row>
    <row r="1072" spans="2:18" ht="36" customHeight="1">
      <c r="B1072" s="415"/>
      <c r="C1072" s="522" t="str">
        <f>TrialBalance!C293</f>
        <v>Cash on hand</v>
      </c>
      <c r="D1072" s="533"/>
      <c r="E1072" s="522"/>
      <c r="F1072" s="522"/>
      <c r="G1072" s="522"/>
      <c r="H1072" s="522"/>
      <c r="I1072" s="522"/>
      <c r="J1072" s="522"/>
      <c r="M1072" s="399"/>
      <c r="N1072" s="399"/>
      <c r="O1072" s="399">
        <f>TrialBalance!L293</f>
        <v>0</v>
      </c>
      <c r="P1072" s="453"/>
      <c r="R1072" s="432" t="str">
        <f t="shared" si="67"/>
        <v>DELETE</v>
      </c>
    </row>
    <row r="1073" spans="2:21" ht="9" customHeight="1">
      <c r="B1073" s="415"/>
      <c r="C1073" s="530"/>
      <c r="D1073" s="522"/>
      <c r="E1073" s="522"/>
      <c r="F1073" s="522"/>
      <c r="G1073" s="522"/>
      <c r="H1073" s="522"/>
      <c r="I1073" s="522"/>
      <c r="J1073" s="522"/>
      <c r="M1073" s="399"/>
      <c r="N1073" s="399"/>
      <c r="O1073" s="384"/>
      <c r="P1073" s="453"/>
      <c r="R1073" s="432" t="str">
        <f>R$1075</f>
        <v>DELETE</v>
      </c>
    </row>
    <row r="1074" spans="2:21" ht="9" customHeight="1">
      <c r="B1074" s="415"/>
      <c r="C1074" s="530"/>
      <c r="D1074" s="522"/>
      <c r="E1074" s="522"/>
      <c r="F1074" s="522"/>
      <c r="G1074" s="522"/>
      <c r="H1074" s="522"/>
      <c r="I1074" s="522"/>
      <c r="J1074" s="522"/>
      <c r="M1074" s="399"/>
      <c r="N1074" s="399"/>
      <c r="O1074" s="399"/>
      <c r="P1074" s="453"/>
      <c r="R1074" s="432" t="str">
        <f>R$1075</f>
        <v>DELETE</v>
      </c>
    </row>
    <row r="1075" spans="2:21" ht="36.75" customHeight="1">
      <c r="B1075" s="415"/>
      <c r="C1075" s="530"/>
      <c r="D1075" s="522"/>
      <c r="E1075" s="522"/>
      <c r="F1075" s="522"/>
      <c r="G1075" s="522"/>
      <c r="H1075" s="522"/>
      <c r="I1075" s="522"/>
      <c r="J1075" s="522"/>
      <c r="M1075" s="399"/>
      <c r="N1075" s="399"/>
      <c r="O1075" s="399">
        <f>SUM(O1066:O1073)</f>
        <v>0</v>
      </c>
      <c r="P1075" s="453"/>
      <c r="R1075" s="432" t="str">
        <f t="shared" ref="R1075" si="68">IF(O1075=0,"DELETE"," ")</f>
        <v>DELETE</v>
      </c>
      <c r="U1075" s="416" t="b">
        <f>O1075=O440</f>
        <v>1</v>
      </c>
    </row>
    <row r="1076" spans="2:21" ht="9" customHeight="1" thickBot="1">
      <c r="B1076" s="415"/>
      <c r="C1076" s="530"/>
      <c r="D1076" s="522"/>
      <c r="E1076" s="522"/>
      <c r="F1076" s="522"/>
      <c r="G1076" s="522"/>
      <c r="H1076" s="522"/>
      <c r="I1076" s="522"/>
      <c r="J1076" s="522"/>
      <c r="M1076" s="399"/>
      <c r="N1076" s="399"/>
      <c r="O1076" s="385"/>
      <c r="P1076" s="453"/>
      <c r="R1076" s="432" t="str">
        <f t="shared" ref="R1076:R1077" si="69">R$1075</f>
        <v>DELETE</v>
      </c>
    </row>
    <row r="1077" spans="2:21" ht="9" customHeight="1" thickTop="1">
      <c r="B1077" s="415"/>
      <c r="C1077" s="530"/>
      <c r="D1077" s="522"/>
      <c r="E1077" s="522"/>
      <c r="F1077" s="522"/>
      <c r="G1077" s="522"/>
      <c r="H1077" s="522"/>
      <c r="I1077" s="522"/>
      <c r="J1077" s="522"/>
      <c r="M1077" s="399"/>
      <c r="N1077" s="399"/>
      <c r="O1077" s="399"/>
      <c r="P1077" s="453"/>
      <c r="R1077" s="432" t="str">
        <f t="shared" si="69"/>
        <v>DELETE</v>
      </c>
    </row>
    <row r="1078" spans="2:21" ht="36" customHeight="1">
      <c r="B1078" s="415"/>
      <c r="C1078" s="530"/>
      <c r="D1078" s="522"/>
      <c r="E1078" s="522"/>
      <c r="F1078" s="522"/>
      <c r="G1078" s="522"/>
      <c r="H1078" s="522"/>
      <c r="I1078" s="522"/>
      <c r="J1078" s="522"/>
      <c r="M1078" s="399"/>
      <c r="N1078" s="399"/>
      <c r="O1078" s="399"/>
      <c r="P1078" s="453"/>
    </row>
    <row r="1079" spans="2:21" ht="36" customHeight="1">
      <c r="B1079" s="415"/>
      <c r="C1079" s="530"/>
      <c r="D1079" s="522"/>
      <c r="E1079" s="522"/>
      <c r="F1079" s="522"/>
      <c r="G1079" s="522"/>
      <c r="H1079" s="522"/>
      <c r="I1079" s="522"/>
      <c r="J1079" s="522"/>
      <c r="M1079" s="399"/>
      <c r="N1079" s="399"/>
      <c r="O1079" s="399"/>
      <c r="P1079" s="453"/>
    </row>
    <row r="1080" spans="2:21" ht="36" customHeight="1">
      <c r="B1080" s="415"/>
      <c r="C1080" s="530"/>
      <c r="D1080" s="522"/>
      <c r="E1080" s="522"/>
      <c r="F1080" s="522"/>
      <c r="G1080" s="522"/>
      <c r="H1080" s="522"/>
      <c r="I1080" s="522"/>
      <c r="J1080" s="522"/>
      <c r="M1080" s="399"/>
      <c r="N1080" s="399"/>
      <c r="O1080" s="399"/>
      <c r="P1080" s="453"/>
    </row>
    <row r="1081" spans="2:21" ht="36" customHeight="1">
      <c r="B1081" s="415"/>
      <c r="C1081" s="530"/>
      <c r="D1081" s="522"/>
      <c r="E1081" s="522"/>
      <c r="F1081" s="522"/>
      <c r="G1081" s="522"/>
      <c r="H1081" s="522"/>
      <c r="I1081" s="522"/>
      <c r="J1081" s="522"/>
      <c r="M1081" s="381"/>
      <c r="N1081" s="381"/>
      <c r="O1081" s="381"/>
    </row>
    <row r="1082" spans="2:21" ht="36" customHeight="1">
      <c r="B1082" s="415"/>
      <c r="C1082" s="530"/>
      <c r="D1082" s="522"/>
      <c r="E1082" s="522"/>
      <c r="F1082" s="522"/>
      <c r="G1082" s="522"/>
      <c r="H1082" s="522"/>
      <c r="I1082" s="522"/>
      <c r="J1082" s="522"/>
      <c r="M1082" s="381"/>
      <c r="N1082" s="381"/>
      <c r="O1082" s="381" t="s">
        <v>102</v>
      </c>
      <c r="Q1082" s="378">
        <f>MAX($Q$104:Q1081)+1</f>
        <v>24</v>
      </c>
    </row>
    <row r="1083" spans="2:21" ht="36" customHeight="1">
      <c r="B1083" s="441"/>
      <c r="C1083" s="522"/>
      <c r="D1083" s="530" t="str">
        <f>Criteria!E9</f>
        <v>ABC PARTNERSHIP</v>
      </c>
      <c r="E1083" s="522"/>
      <c r="F1083" s="522"/>
      <c r="G1083" s="522"/>
      <c r="H1083" s="522"/>
      <c r="I1083" s="522"/>
      <c r="J1083" s="522"/>
      <c r="M1083" s="448"/>
      <c r="N1083" s="449"/>
    </row>
    <row r="1084" spans="2:21" ht="36" customHeight="1">
      <c r="B1084" s="441"/>
      <c r="C1084" s="522"/>
      <c r="D1084" s="530" t="str">
        <f>Criteria!E10</f>
        <v>T/A SEAFRONT HOTEL, SEAFRONT RESTAURANT AND SURF SHOP</v>
      </c>
      <c r="E1084" s="522"/>
      <c r="F1084" s="522"/>
      <c r="G1084" s="522"/>
      <c r="H1084" s="522"/>
      <c r="I1084" s="522"/>
      <c r="J1084" s="522"/>
      <c r="M1084" s="448"/>
      <c r="N1084" s="449"/>
      <c r="O1084" s="448"/>
      <c r="R1084" s="432" t="str">
        <f>IF(D1084=0,"DELETE"," ")</f>
        <v xml:space="preserve"> </v>
      </c>
    </row>
    <row r="1085" spans="2:21" ht="36" customHeight="1">
      <c r="B1085" s="441"/>
      <c r="C1085" s="522"/>
      <c r="D1085" s="522"/>
      <c r="E1085" s="522"/>
      <c r="F1085" s="522"/>
      <c r="G1085" s="522"/>
      <c r="H1085" s="522"/>
      <c r="I1085" s="522"/>
      <c r="J1085" s="522"/>
      <c r="M1085" s="448"/>
      <c r="N1085" s="449"/>
      <c r="O1085" s="448"/>
    </row>
    <row r="1086" spans="2:21" ht="36" customHeight="1">
      <c r="B1086" s="441"/>
      <c r="C1086" s="522"/>
      <c r="D1086" s="530" t="s">
        <v>349</v>
      </c>
      <c r="E1086" s="522"/>
      <c r="F1086" s="522"/>
      <c r="G1086" s="522"/>
      <c r="H1086" s="522"/>
      <c r="I1086" s="522"/>
      <c r="J1086" s="522"/>
      <c r="M1086" s="448"/>
      <c r="N1086" s="449"/>
      <c r="O1086" s="448"/>
    </row>
    <row r="1087" spans="2:21" ht="36" customHeight="1">
      <c r="B1087" s="441"/>
      <c r="C1087" s="522"/>
      <c r="D1087" s="530" t="str">
        <f>Criteria!E18</f>
        <v>28 FEBRUARY 2026</v>
      </c>
      <c r="E1087" s="522"/>
      <c r="F1087" s="522"/>
      <c r="G1087" s="522"/>
      <c r="H1087" s="522"/>
      <c r="I1087" s="522"/>
      <c r="J1087" s="522" t="s">
        <v>239</v>
      </c>
      <c r="M1087" s="448"/>
      <c r="N1087" s="449"/>
      <c r="O1087" s="448"/>
    </row>
    <row r="1088" spans="2:21" ht="36" customHeight="1">
      <c r="B1088" s="441"/>
      <c r="C1088" s="522"/>
      <c r="D1088" s="530"/>
      <c r="E1088" s="522"/>
      <c r="F1088" s="522"/>
      <c r="G1088" s="522"/>
      <c r="H1088" s="522"/>
      <c r="I1088" s="522"/>
      <c r="J1088" s="522"/>
      <c r="M1088" s="448"/>
      <c r="N1088" s="449"/>
      <c r="O1088" s="448"/>
    </row>
    <row r="1089" spans="2:21" ht="36" customHeight="1">
      <c r="B1089" s="520"/>
      <c r="C1089" s="532"/>
      <c r="D1089" s="531"/>
      <c r="E1089" s="531"/>
      <c r="F1089" s="531"/>
      <c r="G1089" s="531"/>
      <c r="H1089" s="531"/>
      <c r="I1089" s="531"/>
      <c r="J1089" s="531"/>
      <c r="K1089" s="442"/>
      <c r="L1089" s="442"/>
      <c r="M1089" s="410"/>
      <c r="N1089" s="382"/>
      <c r="O1089" s="410"/>
      <c r="P1089" s="444"/>
      <c r="Q1089" s="442"/>
    </row>
    <row r="1090" spans="2:21" ht="36" customHeight="1">
      <c r="B1090" s="415"/>
      <c r="C1090" s="530"/>
      <c r="D1090" s="522"/>
      <c r="E1090" s="522"/>
      <c r="F1090" s="522"/>
      <c r="G1090" s="522"/>
      <c r="H1090" s="522"/>
      <c r="I1090" s="522"/>
      <c r="J1090" s="522"/>
      <c r="M1090" s="403"/>
      <c r="N1090" s="379"/>
      <c r="O1090" s="403"/>
    </row>
    <row r="1091" spans="2:21" ht="36" customHeight="1">
      <c r="B1091" s="415"/>
      <c r="C1091" s="530"/>
      <c r="D1091" s="522"/>
      <c r="E1091" s="522"/>
      <c r="F1091" s="522"/>
      <c r="G1091" s="522"/>
      <c r="H1091" s="522"/>
      <c r="I1091" s="522"/>
      <c r="J1091" s="522"/>
      <c r="M1091" s="404"/>
      <c r="N1091" s="381"/>
      <c r="O1091" s="404"/>
    </row>
    <row r="1092" spans="2:21" ht="36" customHeight="1">
      <c r="B1092" s="415">
        <f>MAX($B$445:B1091)+1</f>
        <v>14</v>
      </c>
      <c r="C1092" s="530" t="s">
        <v>686</v>
      </c>
      <c r="D1092" s="522"/>
      <c r="E1092" s="522"/>
      <c r="F1092" s="522"/>
      <c r="G1092" s="522"/>
      <c r="H1092" s="522"/>
      <c r="I1092" s="522"/>
      <c r="J1092" s="522"/>
      <c r="M1092" s="404"/>
      <c r="N1092" s="381"/>
      <c r="O1092" s="404"/>
    </row>
    <row r="1093" spans="2:21" ht="31.5" customHeight="1">
      <c r="B1093" s="415"/>
      <c r="C1093" s="474"/>
      <c r="D1093" s="437"/>
      <c r="E1093" s="437"/>
      <c r="F1093" s="437"/>
      <c r="G1093" s="437"/>
      <c r="H1093" s="437"/>
      <c r="I1093" s="437"/>
      <c r="J1093" s="437"/>
      <c r="M1093" s="404"/>
      <c r="N1093" s="381"/>
      <c r="O1093" s="404"/>
    </row>
    <row r="1094" spans="2:21" ht="31.5" customHeight="1">
      <c r="B1094" s="415"/>
      <c r="C1094" s="436"/>
      <c r="H1094" s="437" t="str">
        <f>IF(Criteria!E40=0," ","Partner 4")</f>
        <v>Partner 4</v>
      </c>
      <c r="I1094" s="548" t="str">
        <f>IF(Criteria!E39=0," ","Partner 3")</f>
        <v>Partner 3</v>
      </c>
      <c r="J1094" s="548"/>
      <c r="K1094" s="548" t="str">
        <f>IF(Criteria!E38=0," ","Partner 2")</f>
        <v>Partner 2</v>
      </c>
      <c r="L1094" s="548"/>
      <c r="M1094" s="548" t="s">
        <v>895</v>
      </c>
      <c r="N1094" s="548"/>
      <c r="O1094" s="485" t="s">
        <v>353</v>
      </c>
    </row>
    <row r="1095" spans="2:21" ht="31.5" customHeight="1">
      <c r="B1095" s="415"/>
      <c r="C1095" s="458">
        <f>B1092+0.1</f>
        <v>14.1</v>
      </c>
      <c r="D1095" s="437" t="s">
        <v>1043</v>
      </c>
      <c r="H1095" s="486">
        <f>IF(H1094=" "," ",Criteria!D40)</f>
        <v>0.25</v>
      </c>
      <c r="I1095" s="437"/>
      <c r="J1095" s="486">
        <f>IF(I1094=" "," ",Criteria!D39)</f>
        <v>0.25</v>
      </c>
      <c r="K1095" s="486">
        <f>IF(K1094=" "," ",Criteria!D38)</f>
        <v>0.25</v>
      </c>
      <c r="L1095" s="437"/>
      <c r="M1095" s="487">
        <f>Criteria!D37</f>
        <v>0.25</v>
      </c>
      <c r="N1095" s="488"/>
      <c r="O1095" s="487">
        <f>SUM(H1095:M1095)</f>
        <v>1</v>
      </c>
    </row>
    <row r="1096" spans="2:21" ht="31.5" customHeight="1">
      <c r="B1096" s="415"/>
      <c r="C1096" s="456"/>
      <c r="D1096" s="437"/>
      <c r="M1096" s="404"/>
      <c r="N1096" s="381"/>
      <c r="O1096" s="404"/>
    </row>
    <row r="1097" spans="2:21" ht="31.5" customHeight="1">
      <c r="B1097" s="415"/>
      <c r="C1097" s="458">
        <f>C1095+0.1</f>
        <v>14.2</v>
      </c>
      <c r="D1097" s="437" t="s">
        <v>1044</v>
      </c>
      <c r="M1097" s="440"/>
      <c r="N1097" s="435"/>
      <c r="O1097" s="440"/>
    </row>
    <row r="1098" spans="2:21" ht="31.5" customHeight="1">
      <c r="B1098" s="415"/>
      <c r="M1098" s="440"/>
      <c r="N1098" s="435"/>
      <c r="O1098" s="440"/>
    </row>
    <row r="1099" spans="2:21" ht="31.5" customHeight="1">
      <c r="B1099" s="415"/>
      <c r="C1099" s="489" t="s">
        <v>846</v>
      </c>
      <c r="D1099" s="435"/>
      <c r="H1099" s="448">
        <f>IF(H1094=" "," ",-TrialBalance!L161)</f>
        <v>0</v>
      </c>
      <c r="I1099" s="441"/>
      <c r="J1099" s="466">
        <f>IF(I1094=" "," ",-TrialBalance!L159)</f>
        <v>0</v>
      </c>
      <c r="K1099" s="466">
        <f>IF(K1094=" "," ",-TrialBalance!L157)</f>
        <v>0</v>
      </c>
      <c r="L1099" s="466"/>
      <c r="M1099" s="466">
        <f>-TrialBalance!L155</f>
        <v>0</v>
      </c>
      <c r="N1099" s="468"/>
      <c r="O1099" s="404">
        <f>SUM(H1099:M1099)</f>
        <v>0</v>
      </c>
    </row>
    <row r="1100" spans="2:21" ht="31.5" customHeight="1">
      <c r="B1100" s="415"/>
      <c r="C1100" s="489" t="str">
        <f>IF(O1100&lt;0,"Net loss for the year","Net profit for the year")</f>
        <v>Net profit for the year</v>
      </c>
      <c r="D1100" s="435"/>
      <c r="H1100" s="448">
        <f>-TrialBalance!L162</f>
        <v>0</v>
      </c>
      <c r="I1100" s="441"/>
      <c r="J1100" s="466">
        <f>-TrialBalance!L160</f>
        <v>0</v>
      </c>
      <c r="K1100" s="466">
        <f>-TrialBalance!L158</f>
        <v>0</v>
      </c>
      <c r="L1100" s="466"/>
      <c r="M1100" s="404">
        <f>-TrialBalance!L156</f>
        <v>0</v>
      </c>
      <c r="N1100" s="404"/>
      <c r="O1100" s="404">
        <f>SUM(H1100:M1100)</f>
        <v>0</v>
      </c>
    </row>
    <row r="1101" spans="2:21" ht="9" customHeight="1">
      <c r="B1101" s="415"/>
      <c r="C1101" s="489"/>
      <c r="D1101" s="435"/>
      <c r="H1101" s="469"/>
      <c r="I1101" s="469"/>
      <c r="J1101" s="469"/>
      <c r="K1101" s="469"/>
      <c r="L1101" s="469"/>
      <c r="M1101" s="408"/>
      <c r="N1101" s="408"/>
      <c r="O1101" s="408"/>
    </row>
    <row r="1102" spans="2:21" ht="9" customHeight="1">
      <c r="B1102" s="415"/>
      <c r="C1102" s="489"/>
      <c r="D1102" s="435"/>
      <c r="H1102" s="466"/>
      <c r="I1102" s="466"/>
      <c r="J1102" s="466"/>
      <c r="K1102" s="466"/>
      <c r="L1102" s="466"/>
      <c r="M1102" s="404"/>
      <c r="N1102" s="404"/>
      <c r="O1102" s="404"/>
    </row>
    <row r="1103" spans="2:21" ht="31.5" customHeight="1">
      <c r="B1103" s="415"/>
      <c r="C1103" s="489" t="s">
        <v>689</v>
      </c>
      <c r="D1103" s="435"/>
      <c r="H1103" s="466">
        <f>IF(H1094=" "," ",SUM(H1099:H1100))</f>
        <v>0</v>
      </c>
      <c r="I1103" s="466"/>
      <c r="J1103" s="466">
        <f>IF(I1094=" "," ",SUM(J1099:J1100))</f>
        <v>0</v>
      </c>
      <c r="K1103" s="466">
        <f>IF(K1094=" "," ",SUM(K1099:K1100))</f>
        <v>0</v>
      </c>
      <c r="L1103" s="466"/>
      <c r="M1103" s="466">
        <f>SUM(M1099:M1100)</f>
        <v>0</v>
      </c>
      <c r="N1103" s="404"/>
      <c r="O1103" s="466">
        <f>SUM(O1099:O1100)</f>
        <v>0</v>
      </c>
      <c r="U1103" s="416" t="b">
        <f>O1103=-SUM(TrialBalance!L155:L162)</f>
        <v>1</v>
      </c>
    </row>
    <row r="1104" spans="2:21" ht="9" customHeight="1" thickBot="1">
      <c r="B1104" s="415"/>
      <c r="C1104" s="436"/>
      <c r="H1104" s="491"/>
      <c r="I1104" s="491"/>
      <c r="J1104" s="491"/>
      <c r="K1104" s="491"/>
      <c r="L1104" s="491"/>
      <c r="M1104" s="409"/>
      <c r="N1104" s="409"/>
      <c r="O1104" s="409"/>
    </row>
    <row r="1105" spans="2:18" ht="9" customHeight="1" thickTop="1">
      <c r="B1105" s="415"/>
      <c r="C1105" s="436"/>
      <c r="H1105" s="466"/>
      <c r="I1105" s="466"/>
      <c r="J1105" s="466"/>
      <c r="K1105" s="466"/>
      <c r="L1105" s="466"/>
      <c r="M1105" s="411"/>
      <c r="N1105" s="411"/>
      <c r="O1105" s="411"/>
    </row>
    <row r="1106" spans="2:18" ht="31.5" customHeight="1">
      <c r="B1106" s="415"/>
      <c r="C1106" s="436"/>
      <c r="H1106" s="449"/>
      <c r="J1106" s="465"/>
      <c r="K1106" s="465"/>
      <c r="L1106" s="465"/>
      <c r="M1106" s="404"/>
      <c r="N1106" s="381"/>
      <c r="O1106" s="404"/>
      <c r="P1106" s="449"/>
    </row>
    <row r="1107" spans="2:18" ht="31.5" customHeight="1">
      <c r="B1107" s="415"/>
      <c r="C1107" s="436"/>
      <c r="H1107" s="449"/>
      <c r="J1107" s="465"/>
      <c r="K1107" s="465"/>
      <c r="L1107" s="465"/>
      <c r="M1107" s="404"/>
      <c r="N1107" s="381"/>
      <c r="O1107" s="404"/>
      <c r="P1107" s="449"/>
    </row>
    <row r="1108" spans="2:18" ht="31.5" customHeight="1">
      <c r="B1108" s="415"/>
      <c r="C1108" s="436"/>
      <c r="H1108" s="455"/>
      <c r="J1108" s="465"/>
      <c r="K1108" s="465"/>
      <c r="L1108" s="465"/>
      <c r="M1108" s="411"/>
      <c r="N1108" s="399"/>
      <c r="O1108" s="411"/>
      <c r="P1108" s="455"/>
    </row>
    <row r="1109" spans="2:18" ht="31.5" customHeight="1">
      <c r="B1109" s="415"/>
      <c r="C1109" s="436"/>
      <c r="M1109" s="404"/>
      <c r="N1109" s="381"/>
      <c r="O1109" s="404"/>
    </row>
    <row r="1110" spans="2:18" ht="36" customHeight="1">
      <c r="B1110" s="441"/>
      <c r="C1110" s="502"/>
      <c r="D1110" s="522"/>
      <c r="E1110" s="522"/>
      <c r="F1110" s="522"/>
      <c r="G1110" s="522"/>
      <c r="H1110" s="522"/>
      <c r="I1110" s="522"/>
      <c r="J1110" s="522"/>
      <c r="M1110" s="448"/>
      <c r="N1110" s="449"/>
      <c r="O1110" s="381" t="s">
        <v>102</v>
      </c>
      <c r="Q1110" s="378">
        <f>MAX($Q$104:Q1109)+1</f>
        <v>25</v>
      </c>
    </row>
    <row r="1111" spans="2:18" ht="36" customHeight="1">
      <c r="B1111" s="441"/>
      <c r="C1111" s="502"/>
      <c r="D1111" s="530" t="str">
        <f>Criteria!E9</f>
        <v>ABC PARTNERSHIP</v>
      </c>
      <c r="E1111" s="522"/>
      <c r="F1111" s="522"/>
      <c r="G1111" s="522"/>
      <c r="H1111" s="522"/>
      <c r="I1111" s="522"/>
      <c r="J1111" s="522"/>
      <c r="M1111" s="448"/>
      <c r="N1111" s="449"/>
    </row>
    <row r="1112" spans="2:18" ht="36" customHeight="1">
      <c r="B1112" s="441"/>
      <c r="C1112" s="502"/>
      <c r="D1112" s="530" t="str">
        <f>Criteria!E10</f>
        <v>T/A SEAFRONT HOTEL, SEAFRONT RESTAURANT AND SURF SHOP</v>
      </c>
      <c r="E1112" s="522"/>
      <c r="F1112" s="522"/>
      <c r="G1112" s="522"/>
      <c r="H1112" s="522"/>
      <c r="I1112" s="522"/>
      <c r="J1112" s="522"/>
      <c r="M1112" s="448"/>
      <c r="N1112" s="449"/>
      <c r="O1112" s="448"/>
      <c r="R1112" s="432" t="str">
        <f>IF(D1112=0,"DELETE"," ")</f>
        <v xml:space="preserve"> </v>
      </c>
    </row>
    <row r="1113" spans="2:18" ht="36" customHeight="1">
      <c r="B1113" s="441"/>
      <c r="C1113" s="502"/>
      <c r="D1113" s="522"/>
      <c r="E1113" s="522"/>
      <c r="F1113" s="522"/>
      <c r="G1113" s="522"/>
      <c r="H1113" s="522"/>
      <c r="I1113" s="522"/>
      <c r="J1113" s="522"/>
      <c r="M1113" s="448"/>
      <c r="N1113" s="449"/>
      <c r="O1113" s="448"/>
    </row>
    <row r="1114" spans="2:18" ht="36" customHeight="1">
      <c r="B1114" s="441"/>
      <c r="C1114" s="502"/>
      <c r="D1114" s="530" t="s">
        <v>349</v>
      </c>
      <c r="E1114" s="522"/>
      <c r="F1114" s="522"/>
      <c r="G1114" s="522"/>
      <c r="H1114" s="522"/>
      <c r="I1114" s="522"/>
      <c r="J1114" s="522"/>
      <c r="M1114" s="448"/>
      <c r="N1114" s="449"/>
      <c r="O1114" s="448"/>
    </row>
    <row r="1115" spans="2:18" ht="36" customHeight="1">
      <c r="B1115" s="441"/>
      <c r="C1115" s="502"/>
      <c r="D1115" s="530" t="str">
        <f>Criteria!E18</f>
        <v>28 FEBRUARY 2026</v>
      </c>
      <c r="E1115" s="522"/>
      <c r="F1115" s="522"/>
      <c r="G1115" s="522"/>
      <c r="H1115" s="522"/>
      <c r="I1115" s="522"/>
      <c r="J1115" s="522" t="s">
        <v>239</v>
      </c>
      <c r="M1115" s="448"/>
      <c r="N1115" s="449"/>
      <c r="O1115" s="448"/>
    </row>
    <row r="1116" spans="2:18" ht="36" customHeight="1">
      <c r="B1116" s="441"/>
      <c r="C1116" s="502"/>
      <c r="D1116" s="522"/>
      <c r="E1116" s="522"/>
      <c r="F1116" s="522"/>
      <c r="G1116" s="522"/>
      <c r="H1116" s="522"/>
      <c r="I1116" s="522"/>
      <c r="J1116" s="522"/>
      <c r="M1116" s="450"/>
      <c r="N1116" s="451"/>
      <c r="O1116" s="450"/>
    </row>
    <row r="1117" spans="2:18" ht="36" customHeight="1">
      <c r="B1117" s="519"/>
      <c r="C1117" s="515"/>
      <c r="D1117" s="531"/>
      <c r="E1117" s="531"/>
      <c r="F1117" s="531"/>
      <c r="G1117" s="531"/>
      <c r="H1117" s="531"/>
      <c r="I1117" s="531"/>
      <c r="J1117" s="531"/>
      <c r="K1117" s="442"/>
      <c r="L1117" s="442"/>
      <c r="M1117" s="460"/>
      <c r="N1117" s="461"/>
      <c r="O1117" s="460"/>
      <c r="P1117" s="444"/>
      <c r="Q1117" s="442"/>
    </row>
    <row r="1118" spans="2:18" ht="31.5" customHeight="1">
      <c r="B1118" s="415"/>
      <c r="C1118" s="458">
        <f>C1097+0.1</f>
        <v>14.299999999999999</v>
      </c>
      <c r="D1118" s="437" t="s">
        <v>1100</v>
      </c>
      <c r="E1118" s="437"/>
      <c r="F1118" s="437"/>
      <c r="G1118" s="437"/>
      <c r="H1118" s="437"/>
      <c r="I1118" s="437"/>
      <c r="J1118" s="437"/>
      <c r="M1118" s="411"/>
      <c r="N1118" s="399"/>
      <c r="O1118" s="411"/>
      <c r="P1118" s="453"/>
    </row>
    <row r="1119" spans="2:18" ht="31.5" customHeight="1">
      <c r="B1119" s="415"/>
      <c r="C1119" s="436"/>
      <c r="H1119" s="485" t="s">
        <v>695</v>
      </c>
      <c r="I1119" s="437"/>
      <c r="J1119" s="485" t="s">
        <v>695</v>
      </c>
      <c r="K1119" s="485" t="s">
        <v>695</v>
      </c>
      <c r="L1119" s="437"/>
      <c r="M1119" s="492" t="s">
        <v>694</v>
      </c>
      <c r="N1119" s="492"/>
      <c r="O1119" s="492"/>
      <c r="P1119" s="453"/>
    </row>
    <row r="1120" spans="2:18" ht="31.5" customHeight="1">
      <c r="B1120" s="415"/>
      <c r="C1120" s="436"/>
      <c r="H1120" s="485" t="s">
        <v>698</v>
      </c>
      <c r="I1120" s="437"/>
      <c r="J1120" s="485" t="s">
        <v>697</v>
      </c>
      <c r="K1120" s="485" t="s">
        <v>696</v>
      </c>
      <c r="L1120" s="437"/>
      <c r="M1120" s="492" t="s">
        <v>695</v>
      </c>
      <c r="N1120" s="492"/>
      <c r="O1120" s="492" t="s">
        <v>353</v>
      </c>
      <c r="P1120" s="453"/>
    </row>
    <row r="1121" spans="2:21" ht="31.5" customHeight="1">
      <c r="B1121" s="415"/>
      <c r="C1121" s="436"/>
      <c r="H1121" s="378"/>
      <c r="J1121" s="378"/>
      <c r="K1121" s="378"/>
      <c r="M1121" s="411"/>
      <c r="N1121" s="399"/>
      <c r="O1121" s="411"/>
      <c r="P1121" s="453"/>
    </row>
    <row r="1122" spans="2:21" ht="31.5" customHeight="1">
      <c r="B1122" s="415"/>
      <c r="C1122" s="436"/>
      <c r="D1122" s="463" t="s">
        <v>699</v>
      </c>
      <c r="H1122" s="448">
        <f>-TrialBalanceC!N2</f>
        <v>0</v>
      </c>
      <c r="I1122" s="441"/>
      <c r="J1122" s="466">
        <f>-TrialBalanceB!N2</f>
        <v>0</v>
      </c>
      <c r="K1122" s="466">
        <f>-TrialBalanceA!N2</f>
        <v>0</v>
      </c>
      <c r="L1122" s="466"/>
      <c r="M1122" s="404">
        <f>-SUM(TrialBalance!L5:L32)-SUM(TrialBalance!L38:L150)</f>
        <v>0</v>
      </c>
      <c r="N1122" s="404"/>
      <c r="O1122" s="404">
        <f>SUM(H1122:N1122)</f>
        <v>0</v>
      </c>
      <c r="P1122" s="453"/>
      <c r="U1122" s="416" t="b">
        <f>O1122=O1100</f>
        <v>1</v>
      </c>
    </row>
    <row r="1123" spans="2:21" ht="31.5" customHeight="1">
      <c r="B1123" s="415"/>
      <c r="C1123" s="436"/>
      <c r="D1123" s="463"/>
      <c r="H1123" s="448"/>
      <c r="I1123" s="441"/>
      <c r="J1123" s="466"/>
      <c r="K1123" s="466"/>
      <c r="L1123" s="466"/>
      <c r="M1123" s="404"/>
      <c r="N1123" s="404"/>
      <c r="O1123" s="404"/>
      <c r="P1123" s="453"/>
    </row>
    <row r="1124" spans="2:21" ht="31.5" customHeight="1">
      <c r="B1124" s="415"/>
      <c r="C1124" s="436"/>
      <c r="D1124" s="463" t="s">
        <v>700</v>
      </c>
      <c r="H1124" s="441"/>
      <c r="I1124" s="441"/>
      <c r="J1124" s="441"/>
      <c r="K1124" s="441"/>
      <c r="L1124" s="441"/>
      <c r="M1124" s="411"/>
      <c r="N1124" s="411"/>
      <c r="O1124" s="411"/>
      <c r="P1124" s="453"/>
    </row>
    <row r="1125" spans="2:21" ht="31.5" customHeight="1">
      <c r="B1125" s="415"/>
      <c r="C1125" s="436"/>
      <c r="D1125" s="463" t="s">
        <v>198</v>
      </c>
      <c r="H1125" s="466">
        <f>IF(Criteria!$G$111=" "," ",-M1125/(1-Criteria!$J$111)*Criteria!$G$111)</f>
        <v>0</v>
      </c>
      <c r="I1125" s="441"/>
      <c r="J1125" s="466">
        <f>IF(Criteria!$H$111=" "," ",-M1125/(1-Criteria!$J$111)*Criteria!$H$111)</f>
        <v>0</v>
      </c>
      <c r="K1125" s="466">
        <f>-M1125/(1-Criteria!$J$111)*Criteria!$I$111</f>
        <v>0</v>
      </c>
      <c r="L1125" s="441"/>
      <c r="M1125" s="411">
        <f>ROUND(TrialBalance!L98*(1-Criteria!$J$111),0)</f>
        <v>0</v>
      </c>
      <c r="N1125" s="411"/>
      <c r="O1125" s="404">
        <f>ROUND(SUM(H1125:N1125),0)</f>
        <v>0</v>
      </c>
      <c r="P1125" s="453"/>
      <c r="R1125" s="432" t="str">
        <f>IF(M1125=0,"DELETE"," ")</f>
        <v>DELETE</v>
      </c>
    </row>
    <row r="1126" spans="2:21" ht="31.5" customHeight="1">
      <c r="B1126" s="415"/>
      <c r="C1126" s="436"/>
      <c r="D1126" s="463" t="s">
        <v>711</v>
      </c>
      <c r="H1126" s="466">
        <f>IF(Criteria!$G$111=" "," ",-M1126/(1-Criteria!$J$111)*Criteria!$G$111)</f>
        <v>0</v>
      </c>
      <c r="I1126" s="441"/>
      <c r="J1126" s="466">
        <f>IF(Criteria!$H$111=" "," ",-M1126/(1-Criteria!$J$111)*Criteria!$H$111)</f>
        <v>0</v>
      </c>
      <c r="K1126" s="466">
        <f>-M1126/(1-Criteria!$J$111)*Criteria!$I$111</f>
        <v>0</v>
      </c>
      <c r="L1126" s="441"/>
      <c r="M1126" s="411">
        <f>ROUND((TrialBalance!L121+TrialBalance!L122)*(1-Criteria!$J$111),0)</f>
        <v>0</v>
      </c>
      <c r="N1126" s="411"/>
      <c r="O1126" s="404">
        <f t="shared" ref="O1126:O1141" si="70">ROUND(SUM(H1126:N1126),0)</f>
        <v>0</v>
      </c>
      <c r="P1126" s="453"/>
      <c r="R1126" s="432" t="str">
        <f t="shared" ref="R1126:R1141" si="71">IF(M1126=0,"DELETE"," ")</f>
        <v>DELETE</v>
      </c>
    </row>
    <row r="1127" spans="2:21" ht="31.5" customHeight="1">
      <c r="B1127" s="415"/>
      <c r="C1127" s="436"/>
      <c r="D1127" s="463" t="s">
        <v>913</v>
      </c>
      <c r="H1127" s="466">
        <f>IF(Criteria!$G$111=" "," ",-M1127/(1-Criteria!$J$111)*Criteria!$G$111)</f>
        <v>0</v>
      </c>
      <c r="I1127" s="441"/>
      <c r="J1127" s="466">
        <f>IF(Criteria!$H$111=" "," ",-M1127/(1-Criteria!$J$111)*Criteria!$H$111)</f>
        <v>0</v>
      </c>
      <c r="K1127" s="466">
        <f>-M1127/(1-Criteria!$J$111)*Criteria!$I$111</f>
        <v>0</v>
      </c>
      <c r="L1127" s="441"/>
      <c r="M1127" s="411">
        <f>ROUND(TrialBalance!L136*(1-Criteria!$J$111),0)</f>
        <v>0</v>
      </c>
      <c r="N1127" s="411"/>
      <c r="O1127" s="404">
        <f t="shared" ref="O1127" si="72">ROUND(SUM(H1127:N1127),0)</f>
        <v>0</v>
      </c>
      <c r="P1127" s="453"/>
      <c r="R1127" s="432" t="str">
        <f t="shared" ref="R1127" si="73">IF(M1127=0,"DELETE"," ")</f>
        <v>DELETE</v>
      </c>
    </row>
    <row r="1128" spans="2:21" ht="31.5" customHeight="1">
      <c r="B1128" s="415"/>
      <c r="C1128" s="436"/>
      <c r="D1128" s="463" t="s">
        <v>957</v>
      </c>
      <c r="H1128" s="466"/>
      <c r="I1128" s="441"/>
      <c r="J1128" s="466"/>
      <c r="K1128" s="466"/>
      <c r="L1128" s="441"/>
      <c r="M1128" s="411"/>
      <c r="N1128" s="411"/>
      <c r="O1128" s="404"/>
      <c r="P1128" s="453"/>
      <c r="R1128" s="432" t="str">
        <f>R1129</f>
        <v>DELETE</v>
      </c>
    </row>
    <row r="1129" spans="2:21" ht="31.5" customHeight="1">
      <c r="B1129" s="415"/>
      <c r="C1129" s="436"/>
      <c r="D1129" s="463" t="s">
        <v>793</v>
      </c>
      <c r="H1129" s="466">
        <f>IF(Criteria!$G$111=" "," ",-M1129/(1-Criteria!$J$111)*Criteria!$G$111)</f>
        <v>0</v>
      </c>
      <c r="I1129" s="441"/>
      <c r="J1129" s="466">
        <f>IF(Criteria!$H$111=" "," ",-M1129/(1-Criteria!$J$111)*Criteria!$H$111)</f>
        <v>0</v>
      </c>
      <c r="K1129" s="466">
        <f>-M1129/(1-Criteria!$J$111)*Criteria!$I$111</f>
        <v>0</v>
      </c>
      <c r="L1129" s="441"/>
      <c r="M1129" s="411">
        <f>ROUND(TrialBalance!L135*(1-Criteria!$J$111),0)</f>
        <v>0</v>
      </c>
      <c r="N1129" s="411"/>
      <c r="O1129" s="404">
        <f t="shared" si="70"/>
        <v>0</v>
      </c>
      <c r="P1129" s="453"/>
      <c r="R1129" s="432" t="str">
        <f t="shared" si="71"/>
        <v>DELETE</v>
      </c>
    </row>
    <row r="1130" spans="2:21" ht="31.5" customHeight="1">
      <c r="B1130" s="415"/>
      <c r="C1130" s="436"/>
      <c r="D1130" s="463" t="s">
        <v>592</v>
      </c>
      <c r="H1130" s="466">
        <f>IF(Criteria!$G$111=" "," ",-M1130/(1-Criteria!$J$111)*Criteria!$G$111)</f>
        <v>0</v>
      </c>
      <c r="I1130" s="441"/>
      <c r="J1130" s="466">
        <f>IF(Criteria!$H$111=" "," ",-M1130/(1-Criteria!$J$111)*Criteria!$H$111)</f>
        <v>0</v>
      </c>
      <c r="K1130" s="466">
        <f>-M1130/(1-Criteria!$J$111)*Criteria!$I$111</f>
        <v>0</v>
      </c>
      <c r="L1130" s="441"/>
      <c r="M1130" s="411">
        <f>ROUND(SUM(TrialBalance!L95:L97)*(1-Criteria!$J$111),0)</f>
        <v>0</v>
      </c>
      <c r="N1130" s="411"/>
      <c r="O1130" s="404">
        <f t="shared" si="70"/>
        <v>0</v>
      </c>
      <c r="P1130" s="453"/>
      <c r="R1130" s="432" t="str">
        <f t="shared" si="71"/>
        <v>DELETE</v>
      </c>
    </row>
    <row r="1131" spans="2:21" ht="31.5" customHeight="1">
      <c r="B1131" s="415"/>
      <c r="C1131" s="436"/>
      <c r="D1131" s="463" t="s">
        <v>205</v>
      </c>
      <c r="H1131" s="466">
        <f>IF(Criteria!$G$111=" "," ",-M1131/(1-Criteria!$J$111)*Criteria!$G$111)</f>
        <v>0</v>
      </c>
      <c r="I1131" s="441"/>
      <c r="J1131" s="466">
        <f>IF(Criteria!$H$111=" "," ",-M1131/(1-Criteria!$J$111)*Criteria!$H$111)</f>
        <v>0</v>
      </c>
      <c r="K1131" s="466">
        <f>-M1131/(1-Criteria!$J$111)*Criteria!$I$111</f>
        <v>0</v>
      </c>
      <c r="L1131" s="441"/>
      <c r="M1131" s="411">
        <f>ROUND(TrialBalance!L102*(1-Criteria!$J$111),0)</f>
        <v>0</v>
      </c>
      <c r="N1131" s="411"/>
      <c r="O1131" s="404">
        <f t="shared" si="70"/>
        <v>0</v>
      </c>
      <c r="P1131" s="453"/>
      <c r="R1131" s="432" t="str">
        <f t="shared" si="71"/>
        <v>DELETE</v>
      </c>
    </row>
    <row r="1132" spans="2:21" ht="31.5" customHeight="1">
      <c r="B1132" s="415"/>
      <c r="C1132" s="436"/>
      <c r="D1132" s="463" t="s">
        <v>258</v>
      </c>
      <c r="H1132" s="466">
        <f>IF(Criteria!$G$111=" "," ",-M1132/(1-Criteria!$J$111)*Criteria!$G$111)</f>
        <v>0</v>
      </c>
      <c r="I1132" s="441"/>
      <c r="J1132" s="466">
        <f>IF(Criteria!$H$111=" "," ",-M1132/(1-Criteria!$J$111)*Criteria!$H$111)</f>
        <v>0</v>
      </c>
      <c r="K1132" s="466">
        <f>-M1132/(1-Criteria!$J$111)*Criteria!$I$111</f>
        <v>0</v>
      </c>
      <c r="L1132" s="441"/>
      <c r="M1132" s="411">
        <f>ROUND((SUM(TrialBalance!L43:L44)+SUM(TrialBalance!L105:L106))*(1-Criteria!$J$111),0)</f>
        <v>0</v>
      </c>
      <c r="N1132" s="411"/>
      <c r="O1132" s="404">
        <f t="shared" si="70"/>
        <v>0</v>
      </c>
      <c r="P1132" s="453"/>
      <c r="R1132" s="432" t="str">
        <f t="shared" si="71"/>
        <v>DELETE</v>
      </c>
    </row>
    <row r="1133" spans="2:21" ht="31.5" customHeight="1">
      <c r="B1133" s="415"/>
      <c r="C1133" s="436"/>
      <c r="D1133" s="463" t="s">
        <v>915</v>
      </c>
      <c r="H1133" s="466">
        <f>IF(Criteria!$G$111=" "," ",-M1133/(1-Criteria!$J$111)*Criteria!$G$111)</f>
        <v>0</v>
      </c>
      <c r="I1133" s="441"/>
      <c r="J1133" s="466">
        <f>IF(Criteria!$H$111=" "," ",-M1133/(1-Criteria!$J$111)*Criteria!$H$111)</f>
        <v>0</v>
      </c>
      <c r="K1133" s="466">
        <f>-M1133/(1-Criteria!$J$111)*Criteria!$I$111</f>
        <v>0</v>
      </c>
      <c r="L1133" s="441"/>
      <c r="M1133" s="411">
        <f>ROUND(TrialBalance!L137*(1-Criteria!$J$111),0)</f>
        <v>0</v>
      </c>
      <c r="N1133" s="411"/>
      <c r="O1133" s="404">
        <f t="shared" ref="O1133" si="74">ROUND(SUM(H1133:N1133),0)</f>
        <v>0</v>
      </c>
      <c r="P1133" s="453"/>
      <c r="R1133" s="432" t="str">
        <f>IF(M1133=0,"DELETE"," ")</f>
        <v>DELETE</v>
      </c>
    </row>
    <row r="1134" spans="2:21" ht="31.5" customHeight="1">
      <c r="B1134" s="415"/>
      <c r="C1134" s="436"/>
      <c r="D1134" s="463" t="s">
        <v>259</v>
      </c>
      <c r="H1134" s="466">
        <f>IF(Criteria!$G$111=" "," ",-M1134/(1-Criteria!$J$111)*Criteria!$G$111)</f>
        <v>0</v>
      </c>
      <c r="I1134" s="441"/>
      <c r="J1134" s="466">
        <f>IF(Criteria!$H$111=" "," ",-M1134/(1-Criteria!$J$111)*Criteria!$H$111)</f>
        <v>0</v>
      </c>
      <c r="K1134" s="466">
        <f>-M1134/(1-Criteria!$J$111)*Criteria!$I$111</f>
        <v>0</v>
      </c>
      <c r="L1134" s="441"/>
      <c r="M1134" s="411">
        <f>ROUND(TrialBalance!L48*(1-Criteria!$J$111),0)</f>
        <v>0</v>
      </c>
      <c r="N1134" s="411"/>
      <c r="O1134" s="404">
        <f t="shared" si="70"/>
        <v>0</v>
      </c>
      <c r="P1134" s="453"/>
      <c r="R1134" s="432" t="str">
        <f t="shared" si="71"/>
        <v>DELETE</v>
      </c>
    </row>
    <row r="1135" spans="2:21" ht="31.5" customHeight="1">
      <c r="B1135" s="415"/>
      <c r="C1135" s="436"/>
      <c r="D1135" s="463" t="s">
        <v>162</v>
      </c>
      <c r="H1135" s="466">
        <f>IF(Criteria!$G$111=" "," ",-M1135/(1-Criteria!$J$111)*Criteria!$G$111)</f>
        <v>0</v>
      </c>
      <c r="I1135" s="441"/>
      <c r="J1135" s="466">
        <f>IF(Criteria!$H$111=" "," ",-M1135/(1-Criteria!$J$111)*Criteria!$H$111)</f>
        <v>0</v>
      </c>
      <c r="K1135" s="466">
        <f>-M1135/(1-Criteria!$J$111)*Criteria!$I$111</f>
        <v>0</v>
      </c>
      <c r="L1135" s="441"/>
      <c r="M1135" s="411">
        <f>ROUND(TrialBalance!L49*(1-Criteria!$J$111),0)</f>
        <v>0</v>
      </c>
      <c r="N1135" s="411"/>
      <c r="O1135" s="404">
        <f t="shared" si="70"/>
        <v>0</v>
      </c>
      <c r="P1135" s="453"/>
      <c r="R1135" s="432" t="str">
        <f t="shared" si="71"/>
        <v>DELETE</v>
      </c>
    </row>
    <row r="1136" spans="2:21" ht="31.5" customHeight="1">
      <c r="B1136" s="415"/>
      <c r="C1136" s="436"/>
      <c r="D1136" s="463" t="s">
        <v>848</v>
      </c>
      <c r="H1136" s="466">
        <f>IF(Criteria!$G$111=" "," ",-M1136/(1-Criteria!$J$111)*Criteria!$G$111)</f>
        <v>0</v>
      </c>
      <c r="I1136" s="441"/>
      <c r="J1136" s="466">
        <f>IF(Criteria!$H$111=" "," ",-M1136/(1-Criteria!$J$111)*Criteria!$H$111)</f>
        <v>0</v>
      </c>
      <c r="K1136" s="466">
        <f>-M1136/(1-Criteria!$J$111)*Criteria!$I$111</f>
        <v>0</v>
      </c>
      <c r="L1136" s="441"/>
      <c r="M1136" s="411">
        <f>ROUND(TrialBalance!L125*(1-Criteria!$J$111),0)</f>
        <v>0</v>
      </c>
      <c r="N1136" s="411"/>
      <c r="O1136" s="404">
        <f t="shared" si="70"/>
        <v>0</v>
      </c>
      <c r="P1136" s="453"/>
      <c r="R1136" s="432" t="str">
        <f t="shared" si="71"/>
        <v>DELETE</v>
      </c>
    </row>
    <row r="1137" spans="2:21" ht="31.5" customHeight="1">
      <c r="B1137" s="415"/>
      <c r="C1137" s="436"/>
      <c r="D1137" s="463" t="s">
        <v>710</v>
      </c>
      <c r="H1137" s="466">
        <f>IF(Criteria!$G$111=" "," ",-M1137/(1-Criteria!$J$111)*Criteria!$G$111)</f>
        <v>0</v>
      </c>
      <c r="I1137" s="441"/>
      <c r="J1137" s="466">
        <f>IF(Criteria!$H$111=" "," ",-M1137/(1-Criteria!$J$111)*Criteria!$H$111)</f>
        <v>0</v>
      </c>
      <c r="K1137" s="466">
        <f>-M1137/(1-Criteria!$J$111)*Criteria!$I$111</f>
        <v>0</v>
      </c>
      <c r="L1137" s="441"/>
      <c r="M1137" s="411">
        <f>ROUND(TrialBalance!L119*(1-Criteria!$J$111),0)</f>
        <v>0</v>
      </c>
      <c r="N1137" s="411"/>
      <c r="O1137" s="404">
        <f t="shared" si="70"/>
        <v>0</v>
      </c>
      <c r="P1137" s="453"/>
      <c r="R1137" s="432" t="str">
        <f t="shared" si="71"/>
        <v>DELETE</v>
      </c>
    </row>
    <row r="1138" spans="2:21" ht="31.5" customHeight="1">
      <c r="B1138" s="415"/>
      <c r="C1138" s="436"/>
      <c r="D1138" s="463" t="s">
        <v>249</v>
      </c>
      <c r="H1138" s="466">
        <f>IF(Criteria!$G$111=" "," ",-M1138/(1-Criteria!$J$111)*Criteria!$G$111)</f>
        <v>0</v>
      </c>
      <c r="I1138" s="441"/>
      <c r="J1138" s="466">
        <f>IF(Criteria!$H$111=" "," ",-M1138/(1-Criteria!$J$111)*Criteria!$H$111)</f>
        <v>0</v>
      </c>
      <c r="K1138" s="466">
        <f>-M1138/(1-Criteria!$J$111)*Criteria!$I$111</f>
        <v>0</v>
      </c>
      <c r="L1138" s="441"/>
      <c r="M1138" s="411">
        <f>ROUND(TrialBalance!L123*(1-Criteria!$J$111),0)</f>
        <v>0</v>
      </c>
      <c r="N1138" s="411"/>
      <c r="O1138" s="404">
        <f t="shared" si="70"/>
        <v>0</v>
      </c>
      <c r="P1138" s="453"/>
      <c r="R1138" s="432" t="str">
        <f t="shared" si="71"/>
        <v>DELETE</v>
      </c>
    </row>
    <row r="1139" spans="2:21" ht="31.5" customHeight="1">
      <c r="B1139" s="415"/>
      <c r="C1139" s="436"/>
      <c r="D1139" s="463" t="s">
        <v>76</v>
      </c>
      <c r="H1139" s="466">
        <f>IF(Criteria!$G$111=" "," ",-M1139/(1-Criteria!$J$111)*Criteria!$G$111)</f>
        <v>0</v>
      </c>
      <c r="I1139" s="441"/>
      <c r="J1139" s="466">
        <f>IF(Criteria!$H$111=" "," ",-M1139/(1-Criteria!$J$111)*Criteria!$H$111)</f>
        <v>0</v>
      </c>
      <c r="K1139" s="466">
        <f>-M1139/(1-Criteria!$J$111)*Criteria!$I$111</f>
        <v>0</v>
      </c>
      <c r="L1139" s="441"/>
      <c r="M1139" s="411">
        <f>ROUND(TrialBalance!L66*(1-Criteria!$J$111),0)</f>
        <v>0</v>
      </c>
      <c r="N1139" s="411"/>
      <c r="O1139" s="404">
        <f t="shared" si="70"/>
        <v>0</v>
      </c>
      <c r="P1139" s="453"/>
      <c r="R1139" s="432" t="str">
        <f t="shared" si="71"/>
        <v>DELETE</v>
      </c>
    </row>
    <row r="1140" spans="2:21" ht="31.5" customHeight="1">
      <c r="B1140" s="415"/>
      <c r="C1140" s="436"/>
      <c r="D1140" s="463" t="s">
        <v>72</v>
      </c>
      <c r="H1140" s="466">
        <f>IF(Criteria!$G$111=" "," ",-M1140/(1-Criteria!$J$111)*Criteria!$G$111)</f>
        <v>0</v>
      </c>
      <c r="I1140" s="441"/>
      <c r="J1140" s="466">
        <f>IF(Criteria!$H$111=" "," ",-M1140/(1-Criteria!$J$111)*Criteria!$H$111)</f>
        <v>0</v>
      </c>
      <c r="K1140" s="466">
        <f>-M1140/(1-Criteria!$J$111)*Criteria!$I$111</f>
        <v>0</v>
      </c>
      <c r="L1140" s="441"/>
      <c r="M1140" s="411">
        <f>ROUND(TrialBalance!L64*(1-Criteria!$J$111),0)</f>
        <v>0</v>
      </c>
      <c r="N1140" s="411"/>
      <c r="O1140" s="404">
        <f t="shared" si="70"/>
        <v>0</v>
      </c>
      <c r="P1140" s="453"/>
      <c r="R1140" s="432" t="str">
        <f t="shared" si="71"/>
        <v>DELETE</v>
      </c>
    </row>
    <row r="1141" spans="2:21" ht="31.5" customHeight="1">
      <c r="B1141" s="415"/>
      <c r="C1141" s="436"/>
      <c r="D1141" s="463" t="s">
        <v>705</v>
      </c>
      <c r="H1141" s="466">
        <f>IF(Criteria!$G$111=" "," ",-M1141/(1-Criteria!$J$111)*Criteria!$G$111)</f>
        <v>0</v>
      </c>
      <c r="I1141" s="441"/>
      <c r="J1141" s="466">
        <f>IF(Criteria!$H$111=" "," ",-M1141/(1-Criteria!$J$111)*Criteria!$H$111)</f>
        <v>0</v>
      </c>
      <c r="K1141" s="466">
        <f>-M1141/(1-Criteria!$J$111)*Criteria!$I$111</f>
        <v>0</v>
      </c>
      <c r="L1141" s="441"/>
      <c r="M1141" s="411">
        <f>ROUND(TrialBalance!L46*(1-Criteria!$J$111),0)</f>
        <v>0</v>
      </c>
      <c r="N1141" s="411"/>
      <c r="O1141" s="404">
        <f t="shared" si="70"/>
        <v>0</v>
      </c>
      <c r="P1141" s="453"/>
      <c r="R1141" s="432" t="str">
        <f t="shared" si="71"/>
        <v>DELETE</v>
      </c>
    </row>
    <row r="1142" spans="2:21" ht="9" customHeight="1">
      <c r="B1142" s="415"/>
      <c r="C1142" s="436"/>
      <c r="D1142" s="463"/>
      <c r="H1142" s="467"/>
      <c r="I1142" s="467"/>
      <c r="J1142" s="467"/>
      <c r="K1142" s="467"/>
      <c r="L1142" s="467"/>
      <c r="M1142" s="408"/>
      <c r="N1142" s="408"/>
      <c r="O1142" s="408"/>
      <c r="P1142" s="453"/>
    </row>
    <row r="1143" spans="2:21" ht="9" customHeight="1">
      <c r="B1143" s="415"/>
      <c r="C1143" s="436"/>
      <c r="D1143" s="463"/>
      <c r="H1143" s="441"/>
      <c r="I1143" s="441"/>
      <c r="J1143" s="441"/>
      <c r="K1143" s="441"/>
      <c r="L1143" s="441"/>
      <c r="M1143" s="411"/>
      <c r="N1143" s="411"/>
      <c r="O1143" s="411"/>
      <c r="P1143" s="453"/>
    </row>
    <row r="1144" spans="2:21" ht="31.5" customHeight="1">
      <c r="B1144" s="415"/>
      <c r="C1144" s="436"/>
      <c r="D1144" s="463"/>
      <c r="H1144" s="466">
        <f>SUM(H1122:H1142)</f>
        <v>0</v>
      </c>
      <c r="I1144" s="441"/>
      <c r="J1144" s="466">
        <f>SUM(J1122:J1142)</f>
        <v>0</v>
      </c>
      <c r="K1144" s="466">
        <f>SUM(K1122:K1142)</f>
        <v>0</v>
      </c>
      <c r="L1144" s="441"/>
      <c r="M1144" s="466">
        <f>SUM(M1122:M1142)</f>
        <v>0</v>
      </c>
      <c r="N1144" s="411"/>
      <c r="O1144" s="466">
        <f>SUM(O1122:O1142)</f>
        <v>0</v>
      </c>
      <c r="P1144" s="453"/>
      <c r="U1144" s="416" t="b">
        <f>O1144=O1122</f>
        <v>1</v>
      </c>
    </row>
    <row r="1145" spans="2:21" ht="31.5" customHeight="1">
      <c r="B1145" s="415"/>
      <c r="C1145" s="436"/>
      <c r="D1145" s="463" t="s">
        <v>846</v>
      </c>
      <c r="H1145" s="448">
        <f>Criteria!G113</f>
        <v>0</v>
      </c>
      <c r="I1145" s="441"/>
      <c r="J1145" s="466">
        <f>Criteria!H113</f>
        <v>0</v>
      </c>
      <c r="K1145" s="466">
        <f>Criteria!I113</f>
        <v>0</v>
      </c>
      <c r="L1145" s="466"/>
      <c r="M1145" s="466">
        <f>Criteria!J113</f>
        <v>0</v>
      </c>
      <c r="N1145" s="468"/>
      <c r="O1145" s="404">
        <f>SUM(H1145:N1145)</f>
        <v>0</v>
      </c>
      <c r="P1145" s="453"/>
    </row>
    <row r="1146" spans="2:21" ht="9" customHeight="1">
      <c r="B1146" s="415"/>
      <c r="C1146" s="436"/>
      <c r="D1146" s="463"/>
      <c r="H1146" s="450"/>
      <c r="I1146" s="467"/>
      <c r="J1146" s="469"/>
      <c r="K1146" s="469"/>
      <c r="L1146" s="469"/>
      <c r="M1146" s="469"/>
      <c r="N1146" s="470"/>
      <c r="O1146" s="408"/>
      <c r="P1146" s="453"/>
    </row>
    <row r="1147" spans="2:21" ht="9" customHeight="1">
      <c r="B1147" s="415"/>
      <c r="C1147" s="436"/>
      <c r="D1147" s="463"/>
      <c r="H1147" s="448"/>
      <c r="I1147" s="441"/>
      <c r="J1147" s="466"/>
      <c r="K1147" s="466"/>
      <c r="L1147" s="466"/>
      <c r="M1147" s="466"/>
      <c r="N1147" s="468"/>
      <c r="O1147" s="404"/>
      <c r="P1147" s="453"/>
    </row>
    <row r="1148" spans="2:21" ht="31.5" customHeight="1">
      <c r="B1148" s="415"/>
      <c r="C1148" s="436"/>
      <c r="D1148" s="463" t="s">
        <v>689</v>
      </c>
      <c r="H1148" s="466">
        <f>SUM(H1144:H1146)</f>
        <v>0</v>
      </c>
      <c r="I1148" s="441"/>
      <c r="J1148" s="466">
        <f>SUM(J1144:J1146)</f>
        <v>0</v>
      </c>
      <c r="K1148" s="466">
        <f>SUM(K1144:K1146)</f>
        <v>0</v>
      </c>
      <c r="L1148" s="441"/>
      <c r="M1148" s="466">
        <f>SUM(M1144:M1146)</f>
        <v>0</v>
      </c>
      <c r="N1148" s="411"/>
      <c r="O1148" s="466">
        <f>SUM(O1144:O1146)</f>
        <v>0</v>
      </c>
      <c r="P1148" s="453"/>
      <c r="U1148" s="419" t="b">
        <f>SUM(H1148:M1148)=O1148</f>
        <v>1</v>
      </c>
    </row>
    <row r="1149" spans="2:21" ht="9" customHeight="1" thickBot="1">
      <c r="B1149" s="415"/>
      <c r="C1149" s="436"/>
      <c r="H1149" s="471"/>
      <c r="I1149" s="471"/>
      <c r="J1149" s="471"/>
      <c r="K1149" s="471"/>
      <c r="L1149" s="471"/>
      <c r="M1149" s="409"/>
      <c r="N1149" s="409"/>
      <c r="O1149" s="409"/>
      <c r="P1149" s="453"/>
    </row>
    <row r="1150" spans="2:21" ht="9" customHeight="1" thickTop="1">
      <c r="B1150" s="415"/>
      <c r="C1150" s="436"/>
      <c r="H1150" s="441"/>
      <c r="I1150" s="441"/>
      <c r="J1150" s="441"/>
      <c r="K1150" s="441"/>
      <c r="L1150" s="441"/>
      <c r="M1150" s="411"/>
      <c r="N1150" s="411"/>
      <c r="O1150" s="411"/>
      <c r="P1150" s="453"/>
    </row>
    <row r="1151" spans="2:21" ht="31.5" customHeight="1">
      <c r="B1151" s="415"/>
      <c r="C1151" s="436"/>
      <c r="M1151" s="411"/>
      <c r="N1151" s="399"/>
      <c r="O1151" s="411"/>
      <c r="P1151" s="453"/>
    </row>
    <row r="1152" spans="2:21" ht="31.5" customHeight="1">
      <c r="B1152" s="415"/>
      <c r="C1152" s="436"/>
      <c r="M1152" s="411"/>
      <c r="N1152" s="399"/>
      <c r="O1152" s="411"/>
      <c r="P1152" s="453"/>
    </row>
    <row r="1153" spans="2:20" ht="31.5" customHeight="1">
      <c r="B1153" s="415"/>
      <c r="C1153" s="436"/>
      <c r="M1153" s="411"/>
      <c r="N1153" s="399"/>
      <c r="O1153" s="411"/>
      <c r="P1153" s="453"/>
    </row>
    <row r="1154" spans="2:20" ht="31.5" customHeight="1">
      <c r="B1154" s="415"/>
      <c r="C1154" s="436"/>
      <c r="M1154" s="404"/>
      <c r="N1154" s="381"/>
      <c r="O1154" s="404"/>
    </row>
    <row r="1155" spans="2:20" ht="36" customHeight="1">
      <c r="B1155" s="441"/>
      <c r="C1155" s="522"/>
      <c r="D1155" s="522"/>
      <c r="E1155" s="522"/>
      <c r="F1155" s="522"/>
      <c r="G1155" s="522"/>
      <c r="H1155" s="522"/>
      <c r="I1155" s="522"/>
      <c r="J1155" s="522"/>
      <c r="M1155" s="449"/>
      <c r="N1155" s="449"/>
      <c r="O1155" s="381" t="s">
        <v>102</v>
      </c>
      <c r="Q1155" s="378">
        <f>MAX($Q$104:Q1154)+1</f>
        <v>26</v>
      </c>
      <c r="R1155" s="432" t="str">
        <f>R$1188</f>
        <v>DELETE</v>
      </c>
    </row>
    <row r="1156" spans="2:20" ht="36" customHeight="1">
      <c r="B1156" s="441"/>
      <c r="C1156" s="522"/>
      <c r="D1156" s="530" t="str">
        <f>Criteria!E9</f>
        <v>ABC PARTNERSHIP</v>
      </c>
      <c r="E1156" s="522"/>
      <c r="F1156" s="522"/>
      <c r="G1156" s="522"/>
      <c r="H1156" s="522"/>
      <c r="I1156" s="522"/>
      <c r="J1156" s="522"/>
      <c r="M1156" s="449"/>
      <c r="N1156" s="449"/>
      <c r="O1156" s="431"/>
      <c r="R1156" s="432" t="str">
        <f>R$1188</f>
        <v>DELETE</v>
      </c>
    </row>
    <row r="1157" spans="2:20" ht="36" customHeight="1">
      <c r="B1157" s="441"/>
      <c r="C1157" s="522"/>
      <c r="D1157" s="530" t="str">
        <f>Criteria!E10</f>
        <v>T/A SEAFRONT HOTEL, SEAFRONT RESTAURANT AND SURF SHOP</v>
      </c>
      <c r="E1157" s="522"/>
      <c r="F1157" s="522"/>
      <c r="G1157" s="522"/>
      <c r="H1157" s="522"/>
      <c r="I1157" s="522"/>
      <c r="J1157" s="522"/>
      <c r="M1157" s="449"/>
      <c r="N1157" s="449"/>
      <c r="O1157" s="449"/>
      <c r="R1157" s="432" t="str">
        <f>IF(R$1188="DELETE","DELETE",IF(D1157=0,"DELETE"," "))</f>
        <v>DELETE</v>
      </c>
    </row>
    <row r="1158" spans="2:20" ht="36" customHeight="1">
      <c r="B1158" s="441"/>
      <c r="C1158" s="522"/>
      <c r="D1158" s="522"/>
      <c r="E1158" s="522"/>
      <c r="F1158" s="522"/>
      <c r="G1158" s="522"/>
      <c r="H1158" s="522"/>
      <c r="I1158" s="522"/>
      <c r="J1158" s="522"/>
      <c r="M1158" s="449"/>
      <c r="N1158" s="449"/>
      <c r="O1158" s="449"/>
      <c r="R1158" s="432" t="str">
        <f>R$1188</f>
        <v>DELETE</v>
      </c>
    </row>
    <row r="1159" spans="2:20" ht="36" customHeight="1">
      <c r="B1159" s="441"/>
      <c r="C1159" s="522"/>
      <c r="D1159" s="530" t="s">
        <v>349</v>
      </c>
      <c r="E1159" s="522"/>
      <c r="F1159" s="522"/>
      <c r="G1159" s="522"/>
      <c r="H1159" s="522"/>
      <c r="I1159" s="522"/>
      <c r="J1159" s="522"/>
      <c r="M1159" s="449"/>
      <c r="N1159" s="449"/>
      <c r="O1159" s="449"/>
      <c r="R1159" s="432" t="str">
        <f t="shared" ref="R1159:R1166" si="75">R$1188</f>
        <v>DELETE</v>
      </c>
    </row>
    <row r="1160" spans="2:20" ht="36" customHeight="1">
      <c r="B1160" s="441"/>
      <c r="C1160" s="522"/>
      <c r="D1160" s="530" t="str">
        <f>Criteria!E18</f>
        <v>28 FEBRUARY 2026</v>
      </c>
      <c r="E1160" s="522"/>
      <c r="F1160" s="522"/>
      <c r="G1160" s="522"/>
      <c r="H1160" s="522"/>
      <c r="I1160" s="522"/>
      <c r="J1160" s="522" t="s">
        <v>239</v>
      </c>
      <c r="M1160" s="449"/>
      <c r="N1160" s="449"/>
      <c r="O1160" s="449"/>
      <c r="R1160" s="432" t="str">
        <f t="shared" si="75"/>
        <v>DELETE</v>
      </c>
    </row>
    <row r="1161" spans="2:20" ht="36" customHeight="1">
      <c r="B1161" s="441"/>
      <c r="C1161" s="522"/>
      <c r="D1161" s="522"/>
      <c r="E1161" s="522"/>
      <c r="F1161" s="522"/>
      <c r="G1161" s="522"/>
      <c r="H1161" s="522"/>
      <c r="I1161" s="522"/>
      <c r="J1161" s="522"/>
      <c r="M1161" s="451"/>
      <c r="N1161" s="451"/>
      <c r="O1161" s="451"/>
      <c r="R1161" s="432" t="str">
        <f t="shared" si="75"/>
        <v>DELETE</v>
      </c>
    </row>
    <row r="1162" spans="2:20" ht="36" customHeight="1">
      <c r="B1162" s="519"/>
      <c r="C1162" s="531"/>
      <c r="D1162" s="531"/>
      <c r="E1162" s="531"/>
      <c r="F1162" s="531"/>
      <c r="G1162" s="531"/>
      <c r="H1162" s="531"/>
      <c r="I1162" s="531"/>
      <c r="J1162" s="531"/>
      <c r="K1162" s="442"/>
      <c r="L1162" s="442"/>
      <c r="M1162" s="461"/>
      <c r="N1162" s="461"/>
      <c r="O1162" s="461"/>
      <c r="P1162" s="444"/>
      <c r="Q1162" s="442"/>
      <c r="R1162" s="432" t="str">
        <f t="shared" si="75"/>
        <v>DELETE</v>
      </c>
    </row>
    <row r="1163" spans="2:20" ht="36" customHeight="1">
      <c r="B1163" s="441"/>
      <c r="C1163" s="522"/>
      <c r="D1163" s="522"/>
      <c r="E1163" s="522"/>
      <c r="F1163" s="522"/>
      <c r="G1163" s="522"/>
      <c r="H1163" s="522"/>
      <c r="I1163" s="522"/>
      <c r="J1163" s="522"/>
      <c r="L1163" s="435"/>
      <c r="M1163" s="435"/>
      <c r="N1163" s="429"/>
      <c r="O1163" s="379">
        <f>Criteria!E20</f>
        <v>2026</v>
      </c>
      <c r="R1163" s="432" t="str">
        <f t="shared" si="75"/>
        <v>DELETE</v>
      </c>
    </row>
    <row r="1164" spans="2:20" ht="36" customHeight="1">
      <c r="B1164" s="415"/>
      <c r="C1164" s="530"/>
      <c r="D1164" s="522"/>
      <c r="E1164" s="522"/>
      <c r="F1164" s="522"/>
      <c r="G1164" s="522"/>
      <c r="H1164" s="522"/>
      <c r="I1164" s="522"/>
      <c r="J1164" s="522"/>
      <c r="L1164" s="435"/>
      <c r="M1164" s="435"/>
      <c r="N1164" s="429"/>
      <c r="O1164" s="381"/>
      <c r="R1164" s="432" t="str">
        <f t="shared" si="75"/>
        <v>DELETE</v>
      </c>
    </row>
    <row r="1165" spans="2:20" ht="36" customHeight="1">
      <c r="B1165" s="415">
        <f>MAX($B$445:B1164)+1</f>
        <v>15</v>
      </c>
      <c r="C1165" s="530" t="str">
        <f>IF(COUNTIF(TrialBalance!L164:L178,"&lt;0")&gt;1,"Interest bearing borrowings","Interest bearing borrowing")</f>
        <v>Interest bearing borrowing</v>
      </c>
      <c r="D1165" s="522"/>
      <c r="E1165" s="522"/>
      <c r="F1165" s="522"/>
      <c r="G1165" s="522"/>
      <c r="H1165" s="522"/>
      <c r="I1165" s="522"/>
      <c r="J1165" s="522"/>
      <c r="L1165" s="435"/>
      <c r="M1165" s="435"/>
      <c r="N1165" s="429"/>
      <c r="O1165" s="381"/>
      <c r="R1165" s="432" t="str">
        <f t="shared" si="75"/>
        <v>DELETE</v>
      </c>
      <c r="S1165" s="419">
        <f>SUM(O1167:O1182)</f>
        <v>0</v>
      </c>
      <c r="T1165" s="419"/>
    </row>
    <row r="1166" spans="2:20" ht="36" customHeight="1">
      <c r="B1166" s="415"/>
      <c r="C1166" s="530"/>
      <c r="D1166" s="522"/>
      <c r="E1166" s="522"/>
      <c r="F1166" s="522"/>
      <c r="G1166" s="522"/>
      <c r="H1166" s="522"/>
      <c r="I1166" s="522"/>
      <c r="J1166" s="522"/>
      <c r="L1166" s="435"/>
      <c r="M1166" s="435"/>
      <c r="N1166" s="429"/>
      <c r="O1166" s="381"/>
      <c r="R1166" s="432" t="str">
        <f t="shared" si="75"/>
        <v>DELETE</v>
      </c>
      <c r="S1166" s="419"/>
      <c r="T1166" s="419"/>
    </row>
    <row r="1167" spans="2:20" ht="36" customHeight="1">
      <c r="B1167" s="415"/>
      <c r="C1167" s="522">
        <f>TrialBalance!C164</f>
        <v>0</v>
      </c>
      <c r="D1167" s="533"/>
      <c r="E1167" s="522"/>
      <c r="F1167" s="522"/>
      <c r="G1167" s="522"/>
      <c r="H1167" s="522"/>
      <c r="I1167" s="522"/>
      <c r="J1167" s="522"/>
      <c r="L1167" s="435"/>
      <c r="M1167" s="435"/>
      <c r="N1167" s="429"/>
      <c r="O1167" s="381">
        <f>-TrialBalance!L164</f>
        <v>0</v>
      </c>
      <c r="R1167" s="432" t="str">
        <f>IF(O1167=0,"DELETE"," ")</f>
        <v>DELETE</v>
      </c>
    </row>
    <row r="1168" spans="2:20" ht="36" customHeight="1">
      <c r="B1168" s="415"/>
      <c r="C1168" s="522">
        <f>TrialBalance!C165</f>
        <v>0</v>
      </c>
      <c r="D1168" s="533"/>
      <c r="E1168" s="522"/>
      <c r="F1168" s="522"/>
      <c r="G1168" s="522"/>
      <c r="H1168" s="522"/>
      <c r="I1168" s="522"/>
      <c r="J1168" s="522"/>
      <c r="L1168" s="435"/>
      <c r="M1168" s="435"/>
      <c r="N1168" s="429"/>
      <c r="O1168" s="381">
        <f>-TrialBalance!L165</f>
        <v>0</v>
      </c>
      <c r="R1168" s="432" t="str">
        <f t="shared" ref="R1168:R1181" si="76">IF(O1168=0,"DELETE"," ")</f>
        <v>DELETE</v>
      </c>
    </row>
    <row r="1169" spans="2:22" ht="36" customHeight="1">
      <c r="B1169" s="415"/>
      <c r="C1169" s="522">
        <f>TrialBalance!C166</f>
        <v>0</v>
      </c>
      <c r="D1169" s="533"/>
      <c r="E1169" s="522"/>
      <c r="F1169" s="522"/>
      <c r="G1169" s="522"/>
      <c r="H1169" s="522"/>
      <c r="I1169" s="522"/>
      <c r="J1169" s="522"/>
      <c r="L1169" s="435"/>
      <c r="M1169" s="435"/>
      <c r="N1169" s="429"/>
      <c r="O1169" s="381">
        <f>-TrialBalance!L166</f>
        <v>0</v>
      </c>
      <c r="R1169" s="432" t="str">
        <f t="shared" si="76"/>
        <v>DELETE</v>
      </c>
    </row>
    <row r="1170" spans="2:22" ht="36" customHeight="1">
      <c r="B1170" s="415"/>
      <c r="C1170" s="522">
        <f>TrialBalance!C167</f>
        <v>0</v>
      </c>
      <c r="D1170" s="533"/>
      <c r="E1170" s="522"/>
      <c r="F1170" s="522"/>
      <c r="G1170" s="522"/>
      <c r="H1170" s="522"/>
      <c r="I1170" s="522"/>
      <c r="J1170" s="522"/>
      <c r="L1170" s="435"/>
      <c r="M1170" s="435"/>
      <c r="N1170" s="429"/>
      <c r="O1170" s="381">
        <f>-TrialBalance!L167</f>
        <v>0</v>
      </c>
      <c r="R1170" s="432" t="str">
        <f t="shared" si="76"/>
        <v>DELETE</v>
      </c>
    </row>
    <row r="1171" spans="2:22" ht="36" customHeight="1">
      <c r="B1171" s="415"/>
      <c r="C1171" s="522">
        <f>TrialBalance!C168</f>
        <v>0</v>
      </c>
      <c r="D1171" s="533"/>
      <c r="E1171" s="522"/>
      <c r="F1171" s="522"/>
      <c r="G1171" s="522"/>
      <c r="H1171" s="522"/>
      <c r="I1171" s="522"/>
      <c r="J1171" s="522"/>
      <c r="L1171" s="435"/>
      <c r="M1171" s="435"/>
      <c r="N1171" s="429"/>
      <c r="O1171" s="381">
        <f>-TrialBalance!L168</f>
        <v>0</v>
      </c>
      <c r="R1171" s="432" t="str">
        <f t="shared" si="76"/>
        <v>DELETE</v>
      </c>
    </row>
    <row r="1172" spans="2:22" ht="36" customHeight="1">
      <c r="B1172" s="415"/>
      <c r="C1172" s="522">
        <f>TrialBalance!C169</f>
        <v>0</v>
      </c>
      <c r="D1172" s="533"/>
      <c r="E1172" s="522"/>
      <c r="F1172" s="522"/>
      <c r="G1172" s="522"/>
      <c r="H1172" s="522"/>
      <c r="I1172" s="522"/>
      <c r="J1172" s="522"/>
      <c r="L1172" s="435"/>
      <c r="M1172" s="435"/>
      <c r="N1172" s="429"/>
      <c r="O1172" s="381">
        <f>-TrialBalance!L169</f>
        <v>0</v>
      </c>
      <c r="R1172" s="432" t="str">
        <f t="shared" si="76"/>
        <v>DELETE</v>
      </c>
    </row>
    <row r="1173" spans="2:22" ht="36" customHeight="1">
      <c r="B1173" s="415"/>
      <c r="C1173" s="522">
        <f>TrialBalance!C170</f>
        <v>0</v>
      </c>
      <c r="D1173" s="533"/>
      <c r="E1173" s="522"/>
      <c r="F1173" s="522"/>
      <c r="G1173" s="522"/>
      <c r="H1173" s="522"/>
      <c r="I1173" s="522"/>
      <c r="J1173" s="522"/>
      <c r="L1173" s="435"/>
      <c r="M1173" s="435"/>
      <c r="N1173" s="429"/>
      <c r="O1173" s="381">
        <f>-TrialBalance!L170</f>
        <v>0</v>
      </c>
      <c r="R1173" s="432" t="str">
        <f t="shared" si="76"/>
        <v>DELETE</v>
      </c>
    </row>
    <row r="1174" spans="2:22" ht="36" customHeight="1">
      <c r="B1174" s="415"/>
      <c r="C1174" s="522">
        <f>TrialBalance!C171</f>
        <v>0</v>
      </c>
      <c r="D1174" s="533"/>
      <c r="E1174" s="522"/>
      <c r="F1174" s="522"/>
      <c r="G1174" s="522"/>
      <c r="H1174" s="522"/>
      <c r="I1174" s="522"/>
      <c r="J1174" s="522"/>
      <c r="L1174" s="435"/>
      <c r="M1174" s="435"/>
      <c r="N1174" s="429"/>
      <c r="O1174" s="381">
        <f>-TrialBalance!L171</f>
        <v>0</v>
      </c>
      <c r="R1174" s="432" t="str">
        <f t="shared" si="76"/>
        <v>DELETE</v>
      </c>
    </row>
    <row r="1175" spans="2:22" ht="36" customHeight="1">
      <c r="B1175" s="415"/>
      <c r="C1175" s="522">
        <f>TrialBalance!C172</f>
        <v>0</v>
      </c>
      <c r="D1175" s="533"/>
      <c r="E1175" s="522"/>
      <c r="F1175" s="522"/>
      <c r="G1175" s="522"/>
      <c r="H1175" s="522"/>
      <c r="I1175" s="522"/>
      <c r="J1175" s="522"/>
      <c r="L1175" s="435"/>
      <c r="M1175" s="435"/>
      <c r="N1175" s="429"/>
      <c r="O1175" s="381">
        <f>-TrialBalance!L172</f>
        <v>0</v>
      </c>
      <c r="R1175" s="432" t="str">
        <f t="shared" si="76"/>
        <v>DELETE</v>
      </c>
    </row>
    <row r="1176" spans="2:22" ht="36" customHeight="1">
      <c r="B1176" s="415"/>
      <c r="C1176" s="522">
        <f>TrialBalance!C173</f>
        <v>0</v>
      </c>
      <c r="D1176" s="533"/>
      <c r="E1176" s="522"/>
      <c r="F1176" s="522"/>
      <c r="G1176" s="522"/>
      <c r="H1176" s="522"/>
      <c r="I1176" s="522"/>
      <c r="J1176" s="522"/>
      <c r="L1176" s="435"/>
      <c r="M1176" s="435"/>
      <c r="N1176" s="429"/>
      <c r="O1176" s="381">
        <f>-TrialBalance!L173</f>
        <v>0</v>
      </c>
      <c r="R1176" s="432" t="str">
        <f t="shared" si="76"/>
        <v>DELETE</v>
      </c>
    </row>
    <row r="1177" spans="2:22" ht="36" customHeight="1">
      <c r="B1177" s="415"/>
      <c r="C1177" s="522">
        <f>TrialBalance!C174</f>
        <v>0</v>
      </c>
      <c r="D1177" s="533"/>
      <c r="E1177" s="522"/>
      <c r="F1177" s="522"/>
      <c r="G1177" s="522"/>
      <c r="H1177" s="522"/>
      <c r="I1177" s="522"/>
      <c r="J1177" s="522"/>
      <c r="L1177" s="435"/>
      <c r="M1177" s="435"/>
      <c r="N1177" s="429"/>
      <c r="O1177" s="381">
        <f>-TrialBalance!L174</f>
        <v>0</v>
      </c>
      <c r="R1177" s="432" t="str">
        <f t="shared" si="76"/>
        <v>DELETE</v>
      </c>
    </row>
    <row r="1178" spans="2:22" ht="36" customHeight="1">
      <c r="B1178" s="415"/>
      <c r="C1178" s="522">
        <f>TrialBalance!C175</f>
        <v>0</v>
      </c>
      <c r="D1178" s="533"/>
      <c r="E1178" s="522"/>
      <c r="F1178" s="522"/>
      <c r="G1178" s="522"/>
      <c r="H1178" s="522"/>
      <c r="I1178" s="522"/>
      <c r="J1178" s="522"/>
      <c r="L1178" s="435"/>
      <c r="M1178" s="435"/>
      <c r="N1178" s="429"/>
      <c r="O1178" s="381">
        <f>-TrialBalance!L175</f>
        <v>0</v>
      </c>
      <c r="R1178" s="432" t="str">
        <f t="shared" si="76"/>
        <v>DELETE</v>
      </c>
    </row>
    <row r="1179" spans="2:22" ht="36" customHeight="1">
      <c r="B1179" s="415"/>
      <c r="C1179" s="522">
        <f>TrialBalance!C176</f>
        <v>0</v>
      </c>
      <c r="D1179" s="533"/>
      <c r="E1179" s="522"/>
      <c r="F1179" s="522"/>
      <c r="G1179" s="522"/>
      <c r="H1179" s="522"/>
      <c r="I1179" s="522"/>
      <c r="J1179" s="522"/>
      <c r="L1179" s="435"/>
      <c r="M1179" s="435"/>
      <c r="N1179" s="429"/>
      <c r="O1179" s="381">
        <f>-TrialBalance!L176</f>
        <v>0</v>
      </c>
      <c r="R1179" s="432" t="str">
        <f t="shared" si="76"/>
        <v>DELETE</v>
      </c>
    </row>
    <row r="1180" spans="2:22" ht="36" customHeight="1">
      <c r="B1180" s="415"/>
      <c r="C1180" s="522">
        <f>TrialBalance!C177</f>
        <v>0</v>
      </c>
      <c r="D1180" s="533"/>
      <c r="E1180" s="522"/>
      <c r="F1180" s="522"/>
      <c r="G1180" s="522"/>
      <c r="H1180" s="522"/>
      <c r="I1180" s="522"/>
      <c r="J1180" s="522"/>
      <c r="L1180" s="435"/>
      <c r="M1180" s="435"/>
      <c r="N1180" s="429"/>
      <c r="O1180" s="381">
        <f>-TrialBalance!L177</f>
        <v>0</v>
      </c>
      <c r="R1180" s="432" t="str">
        <f t="shared" si="76"/>
        <v>DELETE</v>
      </c>
    </row>
    <row r="1181" spans="2:22" ht="36" customHeight="1">
      <c r="B1181" s="415"/>
      <c r="C1181" s="522">
        <f>TrialBalance!C178</f>
        <v>0</v>
      </c>
      <c r="D1181" s="533"/>
      <c r="E1181" s="522"/>
      <c r="F1181" s="522"/>
      <c r="G1181" s="522"/>
      <c r="H1181" s="522"/>
      <c r="I1181" s="522"/>
      <c r="J1181" s="522"/>
      <c r="L1181" s="435"/>
      <c r="M1181" s="435"/>
      <c r="N1181" s="429"/>
      <c r="O1181" s="381">
        <f>-TrialBalance!L178</f>
        <v>0</v>
      </c>
      <c r="R1181" s="432" t="str">
        <f t="shared" si="76"/>
        <v>DELETE</v>
      </c>
    </row>
    <row r="1182" spans="2:22" ht="9" customHeight="1">
      <c r="B1182" s="415"/>
      <c r="C1182" s="522"/>
      <c r="D1182" s="533"/>
      <c r="E1182" s="522"/>
      <c r="F1182" s="522"/>
      <c r="G1182" s="522"/>
      <c r="H1182" s="522"/>
      <c r="I1182" s="522"/>
      <c r="J1182" s="522"/>
      <c r="L1182" s="435"/>
      <c r="M1182" s="435"/>
      <c r="N1182" s="429"/>
      <c r="O1182" s="384"/>
      <c r="R1182" s="432" t="str">
        <f>R1185</f>
        <v>DELETE</v>
      </c>
    </row>
    <row r="1183" spans="2:22" ht="9" customHeight="1">
      <c r="B1183" s="415"/>
      <c r="C1183" s="522"/>
      <c r="D1183" s="533"/>
      <c r="E1183" s="522"/>
      <c r="F1183" s="522"/>
      <c r="G1183" s="522"/>
      <c r="H1183" s="522"/>
      <c r="I1183" s="522"/>
      <c r="J1183" s="522"/>
      <c r="L1183" s="435"/>
      <c r="M1183" s="435"/>
      <c r="N1183" s="429"/>
      <c r="O1183" s="381"/>
      <c r="R1183" s="432" t="str">
        <f>R1185</f>
        <v>DELETE</v>
      </c>
    </row>
    <row r="1184" spans="2:22" ht="36" customHeight="1">
      <c r="B1184" s="415"/>
      <c r="C1184" s="522"/>
      <c r="D1184" s="533"/>
      <c r="E1184" s="522"/>
      <c r="F1184" s="522"/>
      <c r="G1184" s="522"/>
      <c r="H1184" s="522"/>
      <c r="I1184" s="522"/>
      <c r="J1184" s="522"/>
      <c r="L1184" s="435"/>
      <c r="M1184" s="435"/>
      <c r="N1184" s="429"/>
      <c r="O1184" s="381">
        <f>SUM(O1167:O1181)</f>
        <v>0</v>
      </c>
      <c r="R1184" s="432" t="str">
        <f>R1185</f>
        <v>DELETE</v>
      </c>
      <c r="S1184" s="420"/>
      <c r="T1184" s="420"/>
      <c r="U1184" s="420"/>
      <c r="V1184" s="420"/>
    </row>
    <row r="1185" spans="2:22" ht="36" customHeight="1">
      <c r="B1185" s="415"/>
      <c r="C1185" s="522" t="s">
        <v>1058</v>
      </c>
      <c r="D1185" s="533"/>
      <c r="E1185" s="522"/>
      <c r="F1185" s="522"/>
      <c r="G1185" s="522"/>
      <c r="H1185" s="522"/>
      <c r="I1185" s="522"/>
      <c r="J1185" s="522"/>
      <c r="L1185" s="435"/>
      <c r="M1185" s="435"/>
      <c r="N1185" s="429"/>
      <c r="O1185" s="381">
        <f>TrialBalance!L179</f>
        <v>0</v>
      </c>
      <c r="R1185" s="432" t="str">
        <f>IF(O1185&gt;0," ","DELETE")</f>
        <v>DELETE</v>
      </c>
      <c r="S1185" s="420">
        <f>-O1185</f>
        <v>0</v>
      </c>
      <c r="T1185" s="420"/>
      <c r="U1185" s="420"/>
      <c r="V1185" s="420"/>
    </row>
    <row r="1186" spans="2:22" ht="9" customHeight="1">
      <c r="B1186" s="415"/>
      <c r="C1186" s="530"/>
      <c r="D1186" s="522"/>
      <c r="E1186" s="522"/>
      <c r="F1186" s="522"/>
      <c r="G1186" s="522"/>
      <c r="H1186" s="522"/>
      <c r="I1186" s="522"/>
      <c r="J1186" s="522"/>
      <c r="L1186" s="435"/>
      <c r="M1186" s="435"/>
      <c r="N1186" s="429"/>
      <c r="O1186" s="384"/>
      <c r="R1186" s="432" t="str">
        <f>R$1188</f>
        <v>DELETE</v>
      </c>
    </row>
    <row r="1187" spans="2:22" ht="9" customHeight="1">
      <c r="B1187" s="415"/>
      <c r="C1187" s="530"/>
      <c r="D1187" s="522"/>
      <c r="E1187" s="522"/>
      <c r="F1187" s="522"/>
      <c r="G1187" s="522"/>
      <c r="H1187" s="522"/>
      <c r="I1187" s="522"/>
      <c r="J1187" s="522"/>
      <c r="L1187" s="435"/>
      <c r="M1187" s="435"/>
      <c r="N1187" s="429"/>
      <c r="O1187" s="381"/>
      <c r="R1187" s="432" t="str">
        <f>R$1188</f>
        <v>DELETE</v>
      </c>
    </row>
    <row r="1188" spans="2:22" ht="36.75" customHeight="1">
      <c r="B1188" s="415"/>
      <c r="C1188" s="530"/>
      <c r="D1188" s="522"/>
      <c r="E1188" s="522"/>
      <c r="F1188" s="522"/>
      <c r="G1188" s="522"/>
      <c r="H1188" s="522"/>
      <c r="I1188" s="522"/>
      <c r="J1188" s="522"/>
      <c r="L1188" s="435"/>
      <c r="M1188" s="435"/>
      <c r="N1188" s="429"/>
      <c r="O1188" s="381">
        <f>SUM(S1165:S1186)</f>
        <v>0</v>
      </c>
      <c r="R1188" s="432" t="str">
        <f>IF(SUM(O1167:O1181)&gt;0," ","DELETE")</f>
        <v>DELETE</v>
      </c>
    </row>
    <row r="1189" spans="2:22" ht="9" customHeight="1" thickBot="1">
      <c r="B1189" s="415"/>
      <c r="C1189" s="530"/>
      <c r="D1189" s="522"/>
      <c r="E1189" s="522"/>
      <c r="F1189" s="522"/>
      <c r="G1189" s="522"/>
      <c r="H1189" s="522"/>
      <c r="I1189" s="522"/>
      <c r="J1189" s="522"/>
      <c r="L1189" s="435"/>
      <c r="M1189" s="435"/>
      <c r="N1189" s="429"/>
      <c r="O1189" s="385"/>
      <c r="R1189" s="432" t="str">
        <f t="shared" ref="R1189:R1194" si="77">R$1188</f>
        <v>DELETE</v>
      </c>
    </row>
    <row r="1190" spans="2:22" ht="9" customHeight="1" thickTop="1">
      <c r="B1190" s="415"/>
      <c r="C1190" s="530"/>
      <c r="D1190" s="522"/>
      <c r="E1190" s="522"/>
      <c r="F1190" s="522"/>
      <c r="G1190" s="522"/>
      <c r="H1190" s="522"/>
      <c r="I1190" s="522"/>
      <c r="J1190" s="522"/>
      <c r="L1190" s="435"/>
      <c r="M1190" s="435"/>
      <c r="N1190" s="429"/>
      <c r="O1190" s="399"/>
      <c r="R1190" s="432" t="str">
        <f t="shared" si="77"/>
        <v>DELETE</v>
      </c>
    </row>
    <row r="1191" spans="2:22" ht="36" customHeight="1">
      <c r="B1191" s="415"/>
      <c r="C1191" s="530"/>
      <c r="D1191" s="522"/>
      <c r="E1191" s="522"/>
      <c r="F1191" s="522"/>
      <c r="G1191" s="522"/>
      <c r="H1191" s="522"/>
      <c r="I1191" s="522"/>
      <c r="J1191" s="522"/>
      <c r="L1191" s="435"/>
      <c r="M1191" s="435"/>
      <c r="N1191" s="429"/>
      <c r="O1191" s="381"/>
      <c r="R1191" s="432" t="str">
        <f t="shared" si="77"/>
        <v>DELETE</v>
      </c>
    </row>
    <row r="1192" spans="2:22" ht="36" customHeight="1">
      <c r="B1192" s="415"/>
      <c r="C1192" s="530"/>
      <c r="D1192" s="522"/>
      <c r="E1192" s="522"/>
      <c r="F1192" s="522"/>
      <c r="G1192" s="522"/>
      <c r="H1192" s="522"/>
      <c r="I1192" s="522"/>
      <c r="J1192" s="522"/>
      <c r="M1192" s="381"/>
      <c r="N1192" s="381"/>
      <c r="O1192" s="381"/>
      <c r="R1192" s="432" t="str">
        <f t="shared" si="77"/>
        <v>DELETE</v>
      </c>
    </row>
    <row r="1193" spans="2:22" ht="36" customHeight="1">
      <c r="B1193" s="415"/>
      <c r="C1193" s="530"/>
      <c r="D1193" s="522"/>
      <c r="E1193" s="522"/>
      <c r="F1193" s="522"/>
      <c r="G1193" s="522"/>
      <c r="H1193" s="522"/>
      <c r="I1193" s="522"/>
      <c r="J1193" s="522"/>
      <c r="M1193" s="399"/>
      <c r="N1193" s="399"/>
      <c r="O1193" s="399"/>
      <c r="P1193" s="453"/>
      <c r="R1193" s="432" t="str">
        <f t="shared" si="77"/>
        <v>DELETE</v>
      </c>
    </row>
    <row r="1194" spans="2:22" ht="36" customHeight="1">
      <c r="B1194" s="415"/>
      <c r="C1194" s="530"/>
      <c r="D1194" s="522"/>
      <c r="E1194" s="522"/>
      <c r="F1194" s="522"/>
      <c r="G1194" s="522"/>
      <c r="H1194" s="522"/>
      <c r="I1194" s="522"/>
      <c r="J1194" s="522"/>
      <c r="M1194" s="381"/>
      <c r="N1194" s="381"/>
      <c r="O1194" s="381"/>
      <c r="R1194" s="432" t="str">
        <f t="shared" si="77"/>
        <v>DELETE</v>
      </c>
    </row>
    <row r="1195" spans="2:22" ht="36" customHeight="1">
      <c r="B1195" s="415"/>
      <c r="C1195" s="530"/>
      <c r="D1195" s="522"/>
      <c r="E1195" s="522"/>
      <c r="F1195" s="522"/>
      <c r="G1195" s="522"/>
      <c r="H1195" s="522"/>
      <c r="I1195" s="522"/>
      <c r="J1195" s="522"/>
      <c r="M1195" s="381"/>
      <c r="N1195" s="381"/>
      <c r="O1195" s="381" t="s">
        <v>102</v>
      </c>
      <c r="Q1195" s="378">
        <f>MAX($Q$104:Q1194)+1</f>
        <v>27</v>
      </c>
      <c r="R1195" s="432" t="str">
        <f>R$1226</f>
        <v>DELETE</v>
      </c>
    </row>
    <row r="1196" spans="2:22" ht="36" customHeight="1">
      <c r="B1196" s="441"/>
      <c r="C1196" s="522"/>
      <c r="D1196" s="530" t="str">
        <f>Criteria!E9</f>
        <v>ABC PARTNERSHIP</v>
      </c>
      <c r="E1196" s="522"/>
      <c r="F1196" s="522"/>
      <c r="G1196" s="522"/>
      <c r="H1196" s="522"/>
      <c r="I1196" s="522"/>
      <c r="J1196" s="522"/>
      <c r="M1196" s="449"/>
      <c r="N1196" s="449"/>
      <c r="O1196" s="431"/>
      <c r="R1196" s="432" t="str">
        <f t="shared" ref="R1196:R1206" si="78">R$1226</f>
        <v>DELETE</v>
      </c>
    </row>
    <row r="1197" spans="2:22" ht="36" customHeight="1">
      <c r="B1197" s="441"/>
      <c r="C1197" s="522"/>
      <c r="D1197" s="530" t="str">
        <f>Criteria!E10</f>
        <v>T/A SEAFRONT HOTEL, SEAFRONT RESTAURANT AND SURF SHOP</v>
      </c>
      <c r="E1197" s="522"/>
      <c r="F1197" s="522"/>
      <c r="G1197" s="522"/>
      <c r="H1197" s="522"/>
      <c r="I1197" s="522"/>
      <c r="J1197" s="522"/>
      <c r="M1197" s="449"/>
      <c r="N1197" s="449"/>
      <c r="O1197" s="449"/>
      <c r="R1197" s="432" t="str">
        <f>IF(R$1226="DELETE","DELETE",IF(D1197=0,"DELETE"," "))</f>
        <v>DELETE</v>
      </c>
    </row>
    <row r="1198" spans="2:22" ht="36" customHeight="1">
      <c r="B1198" s="441"/>
      <c r="C1198" s="522"/>
      <c r="D1198" s="522"/>
      <c r="E1198" s="522"/>
      <c r="F1198" s="522"/>
      <c r="G1198" s="522"/>
      <c r="H1198" s="522"/>
      <c r="I1198" s="522"/>
      <c r="J1198" s="522"/>
      <c r="M1198" s="449"/>
      <c r="N1198" s="449"/>
      <c r="O1198" s="449"/>
      <c r="R1198" s="432" t="str">
        <f t="shared" si="78"/>
        <v>DELETE</v>
      </c>
    </row>
    <row r="1199" spans="2:22" ht="36" customHeight="1">
      <c r="B1199" s="441"/>
      <c r="C1199" s="522"/>
      <c r="D1199" s="530" t="s">
        <v>349</v>
      </c>
      <c r="E1199" s="522"/>
      <c r="F1199" s="522"/>
      <c r="G1199" s="522"/>
      <c r="H1199" s="522"/>
      <c r="I1199" s="522"/>
      <c r="J1199" s="522"/>
      <c r="M1199" s="449"/>
      <c r="N1199" s="449"/>
      <c r="O1199" s="449"/>
      <c r="R1199" s="432" t="str">
        <f t="shared" si="78"/>
        <v>DELETE</v>
      </c>
    </row>
    <row r="1200" spans="2:22" ht="36" customHeight="1">
      <c r="B1200" s="441"/>
      <c r="C1200" s="522"/>
      <c r="D1200" s="530" t="str">
        <f>Criteria!E18</f>
        <v>28 FEBRUARY 2026</v>
      </c>
      <c r="E1200" s="522"/>
      <c r="F1200" s="522"/>
      <c r="G1200" s="522"/>
      <c r="H1200" s="522"/>
      <c r="I1200" s="522"/>
      <c r="J1200" s="522" t="s">
        <v>239</v>
      </c>
      <c r="M1200" s="449"/>
      <c r="N1200" s="449"/>
      <c r="O1200" s="449"/>
      <c r="R1200" s="432" t="str">
        <f t="shared" si="78"/>
        <v>DELETE</v>
      </c>
    </row>
    <row r="1201" spans="2:18" ht="36" customHeight="1">
      <c r="B1201" s="441"/>
      <c r="C1201" s="522"/>
      <c r="D1201" s="522"/>
      <c r="E1201" s="522"/>
      <c r="F1201" s="522"/>
      <c r="G1201" s="522"/>
      <c r="H1201" s="522"/>
      <c r="I1201" s="522"/>
      <c r="J1201" s="522"/>
      <c r="M1201" s="451"/>
      <c r="N1201" s="451"/>
      <c r="O1201" s="451"/>
      <c r="R1201" s="432" t="str">
        <f t="shared" si="78"/>
        <v>DELETE</v>
      </c>
    </row>
    <row r="1202" spans="2:18" ht="36" customHeight="1">
      <c r="B1202" s="519"/>
      <c r="C1202" s="531"/>
      <c r="D1202" s="531"/>
      <c r="E1202" s="531"/>
      <c r="F1202" s="531"/>
      <c r="G1202" s="531"/>
      <c r="H1202" s="531"/>
      <c r="I1202" s="531"/>
      <c r="J1202" s="531"/>
      <c r="K1202" s="442"/>
      <c r="L1202" s="442"/>
      <c r="M1202" s="461"/>
      <c r="N1202" s="461"/>
      <c r="O1202" s="461"/>
      <c r="P1202" s="444"/>
      <c r="Q1202" s="442"/>
      <c r="R1202" s="432" t="str">
        <f t="shared" si="78"/>
        <v>DELETE</v>
      </c>
    </row>
    <row r="1203" spans="2:18" ht="36" customHeight="1">
      <c r="B1203" s="441"/>
      <c r="C1203" s="522"/>
      <c r="D1203" s="522"/>
      <c r="E1203" s="522"/>
      <c r="F1203" s="522"/>
      <c r="G1203" s="522"/>
      <c r="H1203" s="522"/>
      <c r="I1203" s="522"/>
      <c r="J1203" s="522"/>
      <c r="L1203" s="435"/>
      <c r="M1203" s="435"/>
      <c r="N1203" s="429"/>
      <c r="O1203" s="379">
        <f>Criteria!E20</f>
        <v>2026</v>
      </c>
      <c r="R1203" s="432" t="str">
        <f t="shared" si="78"/>
        <v>DELETE</v>
      </c>
    </row>
    <row r="1204" spans="2:18" ht="36" customHeight="1">
      <c r="B1204" s="415"/>
      <c r="C1204" s="530"/>
      <c r="D1204" s="522"/>
      <c r="E1204" s="522"/>
      <c r="F1204" s="522"/>
      <c r="G1204" s="522"/>
      <c r="H1204" s="522"/>
      <c r="I1204" s="522"/>
      <c r="J1204" s="522"/>
      <c r="L1204" s="435"/>
      <c r="M1204" s="435"/>
      <c r="N1204" s="429"/>
      <c r="O1204" s="381"/>
      <c r="R1204" s="432" t="str">
        <f t="shared" si="78"/>
        <v>DELETE</v>
      </c>
    </row>
    <row r="1205" spans="2:18" ht="36" customHeight="1">
      <c r="B1205" s="415">
        <f>MAX($B$445:B1204)+1</f>
        <v>16</v>
      </c>
      <c r="C1205" s="530" t="str">
        <f>IF(COUNTIF(TrialBalance!L181:L197,"&lt;0")&gt;1,"Interest free borrowings","Interest free borrowing")</f>
        <v>Interest free borrowing</v>
      </c>
      <c r="D1205" s="522"/>
      <c r="E1205" s="522"/>
      <c r="F1205" s="522"/>
      <c r="G1205" s="522"/>
      <c r="H1205" s="522"/>
      <c r="I1205" s="522"/>
      <c r="J1205" s="522"/>
      <c r="L1205" s="435"/>
      <c r="M1205" s="435"/>
      <c r="N1205" s="429"/>
      <c r="O1205" s="381"/>
      <c r="R1205" s="432" t="str">
        <f t="shared" si="78"/>
        <v>DELETE</v>
      </c>
    </row>
    <row r="1206" spans="2:18" ht="36" customHeight="1">
      <c r="B1206" s="415"/>
      <c r="C1206" s="530"/>
      <c r="D1206" s="522"/>
      <c r="E1206" s="522"/>
      <c r="F1206" s="522"/>
      <c r="G1206" s="522"/>
      <c r="H1206" s="522"/>
      <c r="I1206" s="522"/>
      <c r="J1206" s="522"/>
      <c r="L1206" s="435"/>
      <c r="M1206" s="435"/>
      <c r="N1206" s="429"/>
      <c r="O1206" s="381"/>
      <c r="R1206" s="432" t="str">
        <f t="shared" si="78"/>
        <v>DELETE</v>
      </c>
    </row>
    <row r="1207" spans="2:18" ht="36" customHeight="1">
      <c r="B1207" s="415"/>
      <c r="C1207" s="522">
        <f>TrialBalance!C181</f>
        <v>0</v>
      </c>
      <c r="D1207" s="533"/>
      <c r="E1207" s="522"/>
      <c r="F1207" s="522"/>
      <c r="G1207" s="522"/>
      <c r="H1207" s="522"/>
      <c r="I1207" s="522"/>
      <c r="J1207" s="522"/>
      <c r="L1207" s="435"/>
      <c r="M1207" s="435"/>
      <c r="N1207" s="429"/>
      <c r="O1207" s="381">
        <f>-TrialBalance!L181</f>
        <v>0</v>
      </c>
      <c r="R1207" s="432" t="str">
        <f>IF(O1207=0,"DELETE"," ")</f>
        <v>DELETE</v>
      </c>
    </row>
    <row r="1208" spans="2:18" ht="36" customHeight="1">
      <c r="B1208" s="415"/>
      <c r="C1208" s="522">
        <f>TrialBalance!C182</f>
        <v>0</v>
      </c>
      <c r="D1208" s="533"/>
      <c r="E1208" s="522"/>
      <c r="F1208" s="522"/>
      <c r="G1208" s="522"/>
      <c r="H1208" s="522"/>
      <c r="I1208" s="522"/>
      <c r="J1208" s="522"/>
      <c r="L1208" s="435"/>
      <c r="M1208" s="435"/>
      <c r="N1208" s="429"/>
      <c r="O1208" s="381">
        <f>-TrialBalance!L182</f>
        <v>0</v>
      </c>
      <c r="R1208" s="432" t="str">
        <f t="shared" ref="R1208:R1223" si="79">IF(O1208=0,"DELETE"," ")</f>
        <v>DELETE</v>
      </c>
    </row>
    <row r="1209" spans="2:18" ht="36" customHeight="1">
      <c r="B1209" s="415"/>
      <c r="C1209" s="522">
        <f>TrialBalance!C183</f>
        <v>0</v>
      </c>
      <c r="D1209" s="533"/>
      <c r="E1209" s="522"/>
      <c r="F1209" s="522"/>
      <c r="G1209" s="522"/>
      <c r="H1209" s="522"/>
      <c r="I1209" s="522"/>
      <c r="J1209" s="522"/>
      <c r="L1209" s="435"/>
      <c r="M1209" s="435"/>
      <c r="N1209" s="429"/>
      <c r="O1209" s="381">
        <f>-TrialBalance!L183</f>
        <v>0</v>
      </c>
      <c r="R1209" s="432" t="str">
        <f t="shared" si="79"/>
        <v>DELETE</v>
      </c>
    </row>
    <row r="1210" spans="2:18" ht="36" customHeight="1">
      <c r="B1210" s="415"/>
      <c r="C1210" s="522">
        <f>TrialBalance!C184</f>
        <v>0</v>
      </c>
      <c r="D1210" s="533"/>
      <c r="E1210" s="522"/>
      <c r="F1210" s="522"/>
      <c r="G1210" s="522"/>
      <c r="H1210" s="522"/>
      <c r="I1210" s="522"/>
      <c r="J1210" s="522"/>
      <c r="L1210" s="435"/>
      <c r="M1210" s="435"/>
      <c r="N1210" s="429"/>
      <c r="O1210" s="381">
        <f>-TrialBalance!L184</f>
        <v>0</v>
      </c>
      <c r="R1210" s="432" t="str">
        <f t="shared" si="79"/>
        <v>DELETE</v>
      </c>
    </row>
    <row r="1211" spans="2:18" ht="36" customHeight="1">
      <c r="B1211" s="415"/>
      <c r="C1211" s="522">
        <f>TrialBalance!C185</f>
        <v>0</v>
      </c>
      <c r="D1211" s="533"/>
      <c r="E1211" s="522"/>
      <c r="F1211" s="522"/>
      <c r="G1211" s="522"/>
      <c r="H1211" s="522"/>
      <c r="I1211" s="522"/>
      <c r="J1211" s="522"/>
      <c r="L1211" s="435"/>
      <c r="M1211" s="435"/>
      <c r="N1211" s="429"/>
      <c r="O1211" s="381">
        <f>-TrialBalance!L185</f>
        <v>0</v>
      </c>
      <c r="R1211" s="432" t="str">
        <f t="shared" si="79"/>
        <v>DELETE</v>
      </c>
    </row>
    <row r="1212" spans="2:18" ht="36" customHeight="1">
      <c r="B1212" s="415"/>
      <c r="C1212" s="522">
        <f>TrialBalance!C186</f>
        <v>0</v>
      </c>
      <c r="D1212" s="533"/>
      <c r="E1212" s="522"/>
      <c r="F1212" s="522"/>
      <c r="G1212" s="522"/>
      <c r="H1212" s="522"/>
      <c r="I1212" s="522"/>
      <c r="J1212" s="522"/>
      <c r="L1212" s="435"/>
      <c r="M1212" s="435"/>
      <c r="N1212" s="429"/>
      <c r="O1212" s="381">
        <f>-TrialBalance!L186</f>
        <v>0</v>
      </c>
      <c r="R1212" s="432" t="str">
        <f t="shared" si="79"/>
        <v>DELETE</v>
      </c>
    </row>
    <row r="1213" spans="2:18" ht="36" customHeight="1">
      <c r="B1213" s="415"/>
      <c r="C1213" s="522">
        <f>TrialBalance!C187</f>
        <v>0</v>
      </c>
      <c r="D1213" s="533"/>
      <c r="E1213" s="522"/>
      <c r="F1213" s="522"/>
      <c r="G1213" s="522"/>
      <c r="H1213" s="522"/>
      <c r="I1213" s="522"/>
      <c r="J1213" s="522"/>
      <c r="L1213" s="435"/>
      <c r="M1213" s="435"/>
      <c r="N1213" s="429"/>
      <c r="O1213" s="381">
        <f>-TrialBalance!L187</f>
        <v>0</v>
      </c>
      <c r="R1213" s="432" t="str">
        <f t="shared" si="79"/>
        <v>DELETE</v>
      </c>
    </row>
    <row r="1214" spans="2:18" ht="36" customHeight="1">
      <c r="B1214" s="415"/>
      <c r="C1214" s="522">
        <f>TrialBalance!C188</f>
        <v>0</v>
      </c>
      <c r="D1214" s="533"/>
      <c r="E1214" s="522"/>
      <c r="F1214" s="522"/>
      <c r="G1214" s="522"/>
      <c r="H1214" s="522"/>
      <c r="I1214" s="522"/>
      <c r="J1214" s="522"/>
      <c r="L1214" s="435"/>
      <c r="M1214" s="435"/>
      <c r="N1214" s="429"/>
      <c r="O1214" s="381">
        <f>-TrialBalance!L188</f>
        <v>0</v>
      </c>
      <c r="R1214" s="432" t="str">
        <f t="shared" si="79"/>
        <v>DELETE</v>
      </c>
    </row>
    <row r="1215" spans="2:18" ht="36" customHeight="1">
      <c r="B1215" s="415"/>
      <c r="C1215" s="522">
        <f>TrialBalance!C189</f>
        <v>0</v>
      </c>
      <c r="D1215" s="533"/>
      <c r="E1215" s="522"/>
      <c r="F1215" s="522"/>
      <c r="G1215" s="522"/>
      <c r="H1215" s="522"/>
      <c r="I1215" s="522"/>
      <c r="J1215" s="522"/>
      <c r="L1215" s="435"/>
      <c r="M1215" s="435"/>
      <c r="N1215" s="429"/>
      <c r="O1215" s="381">
        <f>-TrialBalance!L189</f>
        <v>0</v>
      </c>
      <c r="R1215" s="432" t="str">
        <f t="shared" si="79"/>
        <v>DELETE</v>
      </c>
    </row>
    <row r="1216" spans="2:18" ht="36" customHeight="1">
      <c r="B1216" s="415"/>
      <c r="C1216" s="522">
        <f>TrialBalance!C190</f>
        <v>0</v>
      </c>
      <c r="D1216" s="533"/>
      <c r="E1216" s="522"/>
      <c r="F1216" s="522"/>
      <c r="G1216" s="522"/>
      <c r="H1216" s="522"/>
      <c r="I1216" s="522"/>
      <c r="J1216" s="522"/>
      <c r="L1216" s="435"/>
      <c r="M1216" s="435"/>
      <c r="N1216" s="429"/>
      <c r="O1216" s="381">
        <f>-TrialBalance!L190</f>
        <v>0</v>
      </c>
      <c r="R1216" s="432" t="str">
        <f t="shared" si="79"/>
        <v>DELETE</v>
      </c>
    </row>
    <row r="1217" spans="2:18" ht="36" customHeight="1">
      <c r="B1217" s="415"/>
      <c r="C1217" s="522">
        <f>TrialBalance!C191</f>
        <v>0</v>
      </c>
      <c r="D1217" s="533"/>
      <c r="E1217" s="522"/>
      <c r="F1217" s="522"/>
      <c r="G1217" s="522"/>
      <c r="H1217" s="522"/>
      <c r="I1217" s="522"/>
      <c r="J1217" s="522"/>
      <c r="L1217" s="435"/>
      <c r="M1217" s="435"/>
      <c r="N1217" s="429"/>
      <c r="O1217" s="381">
        <f>-TrialBalance!L191</f>
        <v>0</v>
      </c>
      <c r="R1217" s="432" t="str">
        <f t="shared" si="79"/>
        <v>DELETE</v>
      </c>
    </row>
    <row r="1218" spans="2:18" ht="36" customHeight="1">
      <c r="B1218" s="415"/>
      <c r="C1218" s="522">
        <f>TrialBalance!C192</f>
        <v>0</v>
      </c>
      <c r="D1218" s="533"/>
      <c r="E1218" s="522"/>
      <c r="F1218" s="522"/>
      <c r="G1218" s="522"/>
      <c r="H1218" s="522"/>
      <c r="I1218" s="522"/>
      <c r="J1218" s="522"/>
      <c r="L1218" s="435"/>
      <c r="M1218" s="435"/>
      <c r="N1218" s="429"/>
      <c r="O1218" s="381">
        <f>-TrialBalance!L192</f>
        <v>0</v>
      </c>
      <c r="R1218" s="432" t="str">
        <f t="shared" si="79"/>
        <v>DELETE</v>
      </c>
    </row>
    <row r="1219" spans="2:18" ht="36" customHeight="1">
      <c r="B1219" s="415"/>
      <c r="C1219" s="522">
        <f>TrialBalance!C193</f>
        <v>0</v>
      </c>
      <c r="D1219" s="533"/>
      <c r="E1219" s="522"/>
      <c r="F1219" s="522"/>
      <c r="G1219" s="522"/>
      <c r="H1219" s="522"/>
      <c r="I1219" s="522"/>
      <c r="J1219" s="522"/>
      <c r="L1219" s="435"/>
      <c r="M1219" s="435"/>
      <c r="N1219" s="429"/>
      <c r="O1219" s="381">
        <f>-TrialBalance!L193</f>
        <v>0</v>
      </c>
      <c r="R1219" s="432" t="str">
        <f t="shared" si="79"/>
        <v>DELETE</v>
      </c>
    </row>
    <row r="1220" spans="2:18" ht="36" customHeight="1">
      <c r="B1220" s="415"/>
      <c r="C1220" s="522">
        <f>TrialBalance!C194</f>
        <v>0</v>
      </c>
      <c r="D1220" s="533"/>
      <c r="E1220" s="522"/>
      <c r="F1220" s="522"/>
      <c r="G1220" s="522"/>
      <c r="H1220" s="522"/>
      <c r="I1220" s="522"/>
      <c r="J1220" s="522"/>
      <c r="L1220" s="435"/>
      <c r="M1220" s="435"/>
      <c r="N1220" s="429"/>
      <c r="O1220" s="381">
        <f>-TrialBalance!L194</f>
        <v>0</v>
      </c>
      <c r="R1220" s="432" t="str">
        <f t="shared" si="79"/>
        <v>DELETE</v>
      </c>
    </row>
    <row r="1221" spans="2:18" ht="36" customHeight="1">
      <c r="B1221" s="415"/>
      <c r="C1221" s="522">
        <f>TrialBalance!C195</f>
        <v>0</v>
      </c>
      <c r="D1221" s="533"/>
      <c r="E1221" s="522"/>
      <c r="F1221" s="522"/>
      <c r="G1221" s="522"/>
      <c r="H1221" s="522"/>
      <c r="I1221" s="522"/>
      <c r="J1221" s="522"/>
      <c r="L1221" s="435"/>
      <c r="M1221" s="435"/>
      <c r="N1221" s="429"/>
      <c r="O1221" s="381">
        <f>-TrialBalance!L195</f>
        <v>0</v>
      </c>
      <c r="R1221" s="432" t="str">
        <f t="shared" si="79"/>
        <v>DELETE</v>
      </c>
    </row>
    <row r="1222" spans="2:18" ht="36" customHeight="1">
      <c r="B1222" s="415"/>
      <c r="C1222" s="522">
        <f>TrialBalance!C196</f>
        <v>0</v>
      </c>
      <c r="D1222" s="533"/>
      <c r="E1222" s="522"/>
      <c r="F1222" s="522"/>
      <c r="G1222" s="522"/>
      <c r="H1222" s="522"/>
      <c r="I1222" s="522"/>
      <c r="J1222" s="522"/>
      <c r="L1222" s="435"/>
      <c r="M1222" s="435"/>
      <c r="N1222" s="429"/>
      <c r="O1222" s="381">
        <f>-TrialBalance!L196</f>
        <v>0</v>
      </c>
      <c r="R1222" s="432" t="str">
        <f t="shared" si="79"/>
        <v>DELETE</v>
      </c>
    </row>
    <row r="1223" spans="2:18" ht="36" customHeight="1">
      <c r="B1223" s="415"/>
      <c r="C1223" s="522">
        <f>TrialBalance!C197</f>
        <v>0</v>
      </c>
      <c r="D1223" s="533"/>
      <c r="E1223" s="522"/>
      <c r="F1223" s="522"/>
      <c r="G1223" s="522"/>
      <c r="H1223" s="522"/>
      <c r="I1223" s="522"/>
      <c r="J1223" s="522"/>
      <c r="L1223" s="435"/>
      <c r="M1223" s="435"/>
      <c r="N1223" s="429"/>
      <c r="O1223" s="381">
        <f>-TrialBalance!L197</f>
        <v>0</v>
      </c>
      <c r="R1223" s="432" t="str">
        <f t="shared" si="79"/>
        <v>DELETE</v>
      </c>
    </row>
    <row r="1224" spans="2:18" ht="9" customHeight="1">
      <c r="B1224" s="415"/>
      <c r="C1224" s="530"/>
      <c r="D1224" s="522"/>
      <c r="E1224" s="522"/>
      <c r="F1224" s="522"/>
      <c r="G1224" s="522"/>
      <c r="H1224" s="522"/>
      <c r="I1224" s="522"/>
      <c r="J1224" s="522"/>
      <c r="L1224" s="435"/>
      <c r="M1224" s="435"/>
      <c r="N1224" s="429"/>
      <c r="O1224" s="384"/>
      <c r="R1224" s="432" t="str">
        <f t="shared" ref="R1224:R1233" si="80">R$1226</f>
        <v>DELETE</v>
      </c>
    </row>
    <row r="1225" spans="2:18" ht="9" customHeight="1">
      <c r="B1225" s="415"/>
      <c r="C1225" s="530"/>
      <c r="D1225" s="522"/>
      <c r="E1225" s="522"/>
      <c r="F1225" s="522"/>
      <c r="G1225" s="522"/>
      <c r="H1225" s="522"/>
      <c r="I1225" s="522"/>
      <c r="J1225" s="522"/>
      <c r="L1225" s="435"/>
      <c r="M1225" s="435"/>
      <c r="N1225" s="429"/>
      <c r="O1225" s="381"/>
      <c r="R1225" s="432" t="str">
        <f t="shared" si="80"/>
        <v>DELETE</v>
      </c>
    </row>
    <row r="1226" spans="2:18" ht="36.75" customHeight="1">
      <c r="B1226" s="415"/>
      <c r="C1226" s="530"/>
      <c r="D1226" s="522"/>
      <c r="E1226" s="522"/>
      <c r="F1226" s="522"/>
      <c r="G1226" s="522"/>
      <c r="H1226" s="522"/>
      <c r="I1226" s="522"/>
      <c r="J1226" s="522"/>
      <c r="L1226" s="435"/>
      <c r="M1226" s="435"/>
      <c r="N1226" s="429"/>
      <c r="O1226" s="381">
        <f>SUM(O1207:O1225)</f>
        <v>0</v>
      </c>
      <c r="R1226" s="432" t="str">
        <f>IF(O1226=0,"DELETE"," ")</f>
        <v>DELETE</v>
      </c>
    </row>
    <row r="1227" spans="2:18" ht="9" customHeight="1" thickBot="1">
      <c r="B1227" s="415"/>
      <c r="C1227" s="530"/>
      <c r="D1227" s="522"/>
      <c r="E1227" s="522"/>
      <c r="F1227" s="522"/>
      <c r="G1227" s="522"/>
      <c r="H1227" s="522"/>
      <c r="I1227" s="522"/>
      <c r="J1227" s="522"/>
      <c r="L1227" s="435"/>
      <c r="M1227" s="435"/>
      <c r="N1227" s="429"/>
      <c r="O1227" s="385"/>
      <c r="R1227" s="432" t="str">
        <f t="shared" si="80"/>
        <v>DELETE</v>
      </c>
    </row>
    <row r="1228" spans="2:18" ht="9" customHeight="1" thickTop="1">
      <c r="B1228" s="415"/>
      <c r="C1228" s="530"/>
      <c r="D1228" s="522"/>
      <c r="E1228" s="522"/>
      <c r="F1228" s="522"/>
      <c r="G1228" s="522"/>
      <c r="H1228" s="522"/>
      <c r="I1228" s="522"/>
      <c r="J1228" s="522"/>
      <c r="L1228" s="435"/>
      <c r="M1228" s="435"/>
      <c r="N1228" s="429"/>
      <c r="O1228" s="399"/>
      <c r="R1228" s="432" t="str">
        <f t="shared" si="80"/>
        <v>DELETE</v>
      </c>
    </row>
    <row r="1229" spans="2:18" ht="36" customHeight="1">
      <c r="B1229" s="415"/>
      <c r="C1229" s="522" t="str">
        <f>IF(COUNTIF(TrialBalance!L181:L197,"&lt;0")=0," ",IF(COUNTIF(TrialBalance!L181:L197,"&lt;0")&gt;1,"Unsecured interest free loans with no fixed repayment terms.","Unsecured interest free loan with no fixed repayment terms."))</f>
        <v xml:space="preserve"> </v>
      </c>
      <c r="D1229" s="533"/>
      <c r="E1229" s="522"/>
      <c r="F1229" s="522"/>
      <c r="G1229" s="522"/>
      <c r="H1229" s="522"/>
      <c r="I1229" s="522"/>
      <c r="J1229" s="522"/>
      <c r="L1229" s="435"/>
      <c r="M1229" s="435"/>
      <c r="N1229" s="429"/>
      <c r="O1229" s="381"/>
      <c r="R1229" s="432" t="str">
        <f t="shared" si="80"/>
        <v>DELETE</v>
      </c>
    </row>
    <row r="1230" spans="2:18" ht="36" customHeight="1">
      <c r="B1230" s="415"/>
      <c r="C1230" s="530"/>
      <c r="D1230" s="522"/>
      <c r="E1230" s="522"/>
      <c r="F1230" s="522"/>
      <c r="G1230" s="522"/>
      <c r="H1230" s="522"/>
      <c r="I1230" s="522"/>
      <c r="J1230" s="522"/>
      <c r="M1230" s="381"/>
      <c r="N1230" s="381"/>
      <c r="O1230" s="381"/>
      <c r="R1230" s="432" t="str">
        <f t="shared" si="80"/>
        <v>DELETE</v>
      </c>
    </row>
    <row r="1231" spans="2:18" ht="36" customHeight="1">
      <c r="B1231" s="415"/>
      <c r="C1231" s="530"/>
      <c r="D1231" s="522"/>
      <c r="E1231" s="522"/>
      <c r="F1231" s="522"/>
      <c r="G1231" s="522"/>
      <c r="H1231" s="522"/>
      <c r="I1231" s="522"/>
      <c r="J1231" s="522"/>
      <c r="M1231" s="381"/>
      <c r="N1231" s="381"/>
      <c r="O1231" s="381"/>
      <c r="R1231" s="432" t="str">
        <f t="shared" si="80"/>
        <v>DELETE</v>
      </c>
    </row>
    <row r="1232" spans="2:18" ht="36" customHeight="1">
      <c r="B1232" s="415"/>
      <c r="C1232" s="530"/>
      <c r="D1232" s="522"/>
      <c r="E1232" s="522"/>
      <c r="F1232" s="522"/>
      <c r="G1232" s="522"/>
      <c r="H1232" s="522"/>
      <c r="I1232" s="522"/>
      <c r="J1232" s="522"/>
      <c r="M1232" s="399"/>
      <c r="N1232" s="399"/>
      <c r="O1232" s="399"/>
      <c r="P1232" s="453"/>
      <c r="R1232" s="432" t="str">
        <f t="shared" si="80"/>
        <v>DELETE</v>
      </c>
    </row>
    <row r="1233" spans="2:18" ht="36" customHeight="1">
      <c r="B1233" s="415"/>
      <c r="C1233" s="530"/>
      <c r="D1233" s="522"/>
      <c r="E1233" s="522"/>
      <c r="F1233" s="522"/>
      <c r="G1233" s="522"/>
      <c r="H1233" s="522"/>
      <c r="I1233" s="522"/>
      <c r="J1233" s="522"/>
      <c r="M1233" s="381"/>
      <c r="N1233" s="381"/>
      <c r="O1233" s="381"/>
      <c r="R1233" s="432" t="str">
        <f t="shared" si="80"/>
        <v>DELETE</v>
      </c>
    </row>
    <row r="1234" spans="2:18" ht="36" customHeight="1">
      <c r="B1234" s="441"/>
      <c r="C1234" s="522"/>
      <c r="D1234" s="522"/>
      <c r="E1234" s="522"/>
      <c r="F1234" s="522"/>
      <c r="G1234" s="522"/>
      <c r="H1234" s="522"/>
      <c r="I1234" s="522"/>
      <c r="J1234" s="522"/>
      <c r="M1234" s="449"/>
      <c r="N1234" s="449"/>
      <c r="O1234" s="381" t="s">
        <v>102</v>
      </c>
      <c r="Q1234" s="378">
        <f>MAX($Q$104:Q1233)+1</f>
        <v>28</v>
      </c>
      <c r="R1234" s="432" t="str">
        <f>R$1254</f>
        <v>DELETE</v>
      </c>
    </row>
    <row r="1235" spans="2:18" ht="36" customHeight="1">
      <c r="B1235" s="441"/>
      <c r="C1235" s="522"/>
      <c r="D1235" s="530" t="str">
        <f>Criteria!E9</f>
        <v>ABC PARTNERSHIP</v>
      </c>
      <c r="E1235" s="522"/>
      <c r="F1235" s="522"/>
      <c r="G1235" s="522"/>
      <c r="H1235" s="522"/>
      <c r="I1235" s="522"/>
      <c r="J1235" s="522"/>
      <c r="M1235" s="449"/>
      <c r="N1235" s="449"/>
      <c r="O1235" s="431"/>
      <c r="R1235" s="432" t="str">
        <f t="shared" ref="R1235:R1245" si="81">R$1254</f>
        <v>DELETE</v>
      </c>
    </row>
    <row r="1236" spans="2:18" ht="36" customHeight="1">
      <c r="B1236" s="441"/>
      <c r="C1236" s="522"/>
      <c r="D1236" s="530" t="str">
        <f>Criteria!E10</f>
        <v>T/A SEAFRONT HOTEL, SEAFRONT RESTAURANT AND SURF SHOP</v>
      </c>
      <c r="E1236" s="522"/>
      <c r="F1236" s="522"/>
      <c r="G1236" s="522"/>
      <c r="H1236" s="522"/>
      <c r="I1236" s="522"/>
      <c r="J1236" s="522"/>
      <c r="M1236" s="449"/>
      <c r="N1236" s="449"/>
      <c r="O1236" s="449"/>
      <c r="R1236" s="432" t="str">
        <f>IF(R$1254="DELETE","DELETE",IF(D1236=0,"DELETE"," "))</f>
        <v>DELETE</v>
      </c>
    </row>
    <row r="1237" spans="2:18" ht="36" customHeight="1">
      <c r="B1237" s="441"/>
      <c r="C1237" s="522"/>
      <c r="D1237" s="522"/>
      <c r="E1237" s="522"/>
      <c r="F1237" s="522"/>
      <c r="G1237" s="522"/>
      <c r="H1237" s="522"/>
      <c r="I1237" s="522"/>
      <c r="J1237" s="522"/>
      <c r="M1237" s="449"/>
      <c r="N1237" s="449"/>
      <c r="O1237" s="449"/>
      <c r="R1237" s="432" t="str">
        <f t="shared" si="81"/>
        <v>DELETE</v>
      </c>
    </row>
    <row r="1238" spans="2:18" ht="36" customHeight="1">
      <c r="B1238" s="441"/>
      <c r="C1238" s="522"/>
      <c r="D1238" s="530" t="s">
        <v>349</v>
      </c>
      <c r="E1238" s="522"/>
      <c r="F1238" s="522"/>
      <c r="G1238" s="522"/>
      <c r="H1238" s="522"/>
      <c r="I1238" s="522"/>
      <c r="J1238" s="522"/>
      <c r="M1238" s="449"/>
      <c r="N1238" s="449"/>
      <c r="O1238" s="449"/>
      <c r="R1238" s="432" t="str">
        <f t="shared" si="81"/>
        <v>DELETE</v>
      </c>
    </row>
    <row r="1239" spans="2:18" ht="36" customHeight="1">
      <c r="B1239" s="441"/>
      <c r="C1239" s="522"/>
      <c r="D1239" s="530" t="str">
        <f>Criteria!E18</f>
        <v>28 FEBRUARY 2026</v>
      </c>
      <c r="E1239" s="522"/>
      <c r="F1239" s="522"/>
      <c r="G1239" s="522"/>
      <c r="H1239" s="522"/>
      <c r="I1239" s="522"/>
      <c r="J1239" s="522" t="s">
        <v>239</v>
      </c>
      <c r="M1239" s="449"/>
      <c r="N1239" s="449"/>
      <c r="O1239" s="449"/>
      <c r="R1239" s="432" t="str">
        <f t="shared" si="81"/>
        <v>DELETE</v>
      </c>
    </row>
    <row r="1240" spans="2:18" ht="36" customHeight="1">
      <c r="B1240" s="441"/>
      <c r="C1240" s="522"/>
      <c r="D1240" s="530"/>
      <c r="E1240" s="522"/>
      <c r="F1240" s="522"/>
      <c r="G1240" s="522"/>
      <c r="H1240" s="522"/>
      <c r="I1240" s="522"/>
      <c r="J1240" s="522"/>
      <c r="M1240" s="449"/>
      <c r="N1240" s="449"/>
      <c r="O1240" s="449"/>
      <c r="R1240" s="432" t="str">
        <f t="shared" si="81"/>
        <v>DELETE</v>
      </c>
    </row>
    <row r="1241" spans="2:18" ht="36" customHeight="1">
      <c r="B1241" s="520"/>
      <c r="C1241" s="532"/>
      <c r="D1241" s="531"/>
      <c r="E1241" s="531"/>
      <c r="F1241" s="531"/>
      <c r="G1241" s="531"/>
      <c r="H1241" s="531"/>
      <c r="I1241" s="531"/>
      <c r="J1241" s="531"/>
      <c r="K1241" s="442"/>
      <c r="L1241" s="442"/>
      <c r="M1241" s="382"/>
      <c r="N1241" s="382"/>
      <c r="O1241" s="382"/>
      <c r="P1241" s="444"/>
      <c r="Q1241" s="442"/>
      <c r="R1241" s="432" t="str">
        <f t="shared" si="81"/>
        <v>DELETE</v>
      </c>
    </row>
    <row r="1242" spans="2:18" ht="36" customHeight="1">
      <c r="B1242" s="415"/>
      <c r="C1242" s="530"/>
      <c r="D1242" s="522"/>
      <c r="E1242" s="522"/>
      <c r="F1242" s="522"/>
      <c r="G1242" s="522"/>
      <c r="H1242" s="522"/>
      <c r="I1242" s="522"/>
      <c r="J1242" s="522"/>
      <c r="L1242" s="435"/>
      <c r="M1242" s="435"/>
      <c r="N1242" s="429"/>
      <c r="O1242" s="379">
        <f>Criteria!E20</f>
        <v>2026</v>
      </c>
      <c r="R1242" s="432" t="str">
        <f t="shared" si="81"/>
        <v>DELETE</v>
      </c>
    </row>
    <row r="1243" spans="2:18" ht="36" customHeight="1">
      <c r="B1243" s="415"/>
      <c r="C1243" s="530"/>
      <c r="D1243" s="522"/>
      <c r="E1243" s="522"/>
      <c r="F1243" s="522"/>
      <c r="G1243" s="522"/>
      <c r="H1243" s="522"/>
      <c r="I1243" s="522"/>
      <c r="J1243" s="522"/>
      <c r="L1243" s="435"/>
      <c r="M1243" s="435"/>
      <c r="N1243" s="429"/>
      <c r="O1243" s="381"/>
      <c r="R1243" s="432" t="str">
        <f t="shared" si="81"/>
        <v>DELETE</v>
      </c>
    </row>
    <row r="1244" spans="2:18" ht="36" customHeight="1">
      <c r="B1244" s="415">
        <f>MAX($B$445:B1243)+1</f>
        <v>17</v>
      </c>
      <c r="C1244" s="530" t="s">
        <v>727</v>
      </c>
      <c r="D1244" s="522"/>
      <c r="E1244" s="522"/>
      <c r="F1244" s="522"/>
      <c r="G1244" s="522"/>
      <c r="H1244" s="522"/>
      <c r="I1244" s="522"/>
      <c r="J1244" s="522"/>
      <c r="L1244" s="435"/>
      <c r="M1244" s="435"/>
      <c r="N1244" s="429"/>
      <c r="O1244" s="381"/>
      <c r="R1244" s="432" t="str">
        <f t="shared" si="81"/>
        <v>DELETE</v>
      </c>
    </row>
    <row r="1245" spans="2:18" ht="36" customHeight="1">
      <c r="B1245" s="415"/>
      <c r="C1245" s="530"/>
      <c r="D1245" s="522"/>
      <c r="E1245" s="522"/>
      <c r="F1245" s="522"/>
      <c r="G1245" s="522"/>
      <c r="H1245" s="522"/>
      <c r="I1245" s="522"/>
      <c r="J1245" s="522"/>
      <c r="L1245" s="435"/>
      <c r="M1245" s="435"/>
      <c r="N1245" s="429"/>
      <c r="O1245" s="381"/>
      <c r="R1245" s="432" t="str">
        <f t="shared" si="81"/>
        <v>DELETE</v>
      </c>
    </row>
    <row r="1246" spans="2:18" ht="36" customHeight="1">
      <c r="B1246" s="415"/>
      <c r="C1246" s="522" t="s">
        <v>388</v>
      </c>
      <c r="D1246" s="533"/>
      <c r="E1246" s="522"/>
      <c r="F1246" s="522"/>
      <c r="G1246" s="522"/>
      <c r="H1246" s="522"/>
      <c r="I1246" s="522"/>
      <c r="J1246" s="522"/>
      <c r="L1246" s="435"/>
      <c r="M1246" s="435"/>
      <c r="N1246" s="429"/>
      <c r="O1246" s="381">
        <f>-TrialBalance!L300-TrialBalance!L299</f>
        <v>0</v>
      </c>
      <c r="R1246" s="432" t="str">
        <f t="shared" ref="R1246:R1251" si="82">IF(O1246=0,"DELETE"," ")</f>
        <v>DELETE</v>
      </c>
    </row>
    <row r="1247" spans="2:18" ht="36" customHeight="1">
      <c r="B1247" s="415"/>
      <c r="C1247" s="522" t="s">
        <v>488</v>
      </c>
      <c r="D1247" s="533"/>
      <c r="E1247" s="522"/>
      <c r="F1247" s="522"/>
      <c r="G1247" s="522"/>
      <c r="H1247" s="522"/>
      <c r="I1247" s="522"/>
      <c r="J1247" s="522"/>
      <c r="L1247" s="435"/>
      <c r="M1247" s="435"/>
      <c r="N1247" s="429"/>
      <c r="O1247" s="381">
        <f>-TrialBalance!L301</f>
        <v>0</v>
      </c>
      <c r="R1247" s="432" t="str">
        <f t="shared" si="82"/>
        <v>DELETE</v>
      </c>
    </row>
    <row r="1248" spans="2:18" ht="36" customHeight="1">
      <c r="B1248" s="415"/>
      <c r="C1248" s="522" t="s">
        <v>198</v>
      </c>
      <c r="D1248" s="533"/>
      <c r="E1248" s="522"/>
      <c r="F1248" s="522"/>
      <c r="G1248" s="522"/>
      <c r="H1248" s="522"/>
      <c r="I1248" s="522"/>
      <c r="J1248" s="522"/>
      <c r="L1248" s="435"/>
      <c r="M1248" s="435"/>
      <c r="N1248" s="429"/>
      <c r="O1248" s="381">
        <f>-TrialBalance!L302</f>
        <v>0</v>
      </c>
      <c r="R1248" s="432" t="str">
        <f t="shared" si="82"/>
        <v>DELETE</v>
      </c>
    </row>
    <row r="1249" spans="2:18" ht="36" customHeight="1">
      <c r="B1249" s="415"/>
      <c r="C1249" s="522" t="s">
        <v>489</v>
      </c>
      <c r="D1249" s="533"/>
      <c r="E1249" s="522"/>
      <c r="F1249" s="522"/>
      <c r="G1249" s="522"/>
      <c r="H1249" s="522"/>
      <c r="I1249" s="522"/>
      <c r="J1249" s="522"/>
      <c r="L1249" s="435"/>
      <c r="M1249" s="435"/>
      <c r="N1249" s="429"/>
      <c r="O1249" s="381">
        <f>-TrialBalance!L303</f>
        <v>0</v>
      </c>
      <c r="R1249" s="432" t="str">
        <f t="shared" si="82"/>
        <v>DELETE</v>
      </c>
    </row>
    <row r="1250" spans="2:18" ht="36" customHeight="1">
      <c r="B1250" s="415"/>
      <c r="C1250" s="522" t="s">
        <v>731</v>
      </c>
      <c r="D1250" s="533"/>
      <c r="E1250" s="522"/>
      <c r="F1250" s="522"/>
      <c r="G1250" s="522"/>
      <c r="H1250" s="522"/>
      <c r="I1250" s="522"/>
      <c r="J1250" s="522"/>
      <c r="L1250" s="435"/>
      <c r="M1250" s="435"/>
      <c r="N1250" s="429"/>
      <c r="O1250" s="381">
        <f>-TrialBalance!L304</f>
        <v>0</v>
      </c>
      <c r="R1250" s="432" t="str">
        <f t="shared" si="82"/>
        <v>DELETE</v>
      </c>
    </row>
    <row r="1251" spans="2:18" ht="36" customHeight="1">
      <c r="B1251" s="415"/>
      <c r="C1251" s="522" t="s">
        <v>478</v>
      </c>
      <c r="D1251" s="533"/>
      <c r="E1251" s="522"/>
      <c r="F1251" s="522"/>
      <c r="G1251" s="522"/>
      <c r="H1251" s="522"/>
      <c r="I1251" s="522"/>
      <c r="J1251" s="522"/>
      <c r="L1251" s="435"/>
      <c r="M1251" s="435"/>
      <c r="N1251" s="429"/>
      <c r="O1251" s="381">
        <f>IF(TrialBalance!L306&lt;0,-TrialBalance!L306,0)</f>
        <v>0</v>
      </c>
      <c r="R1251" s="432" t="str">
        <f t="shared" si="82"/>
        <v>DELETE</v>
      </c>
    </row>
    <row r="1252" spans="2:18" ht="9" customHeight="1">
      <c r="B1252" s="415"/>
      <c r="C1252" s="530"/>
      <c r="D1252" s="522"/>
      <c r="E1252" s="522"/>
      <c r="F1252" s="522"/>
      <c r="G1252" s="522"/>
      <c r="H1252" s="522"/>
      <c r="I1252" s="522"/>
      <c r="J1252" s="522"/>
      <c r="L1252" s="435"/>
      <c r="M1252" s="435"/>
      <c r="N1252" s="429"/>
      <c r="O1252" s="384"/>
      <c r="R1252" s="432" t="str">
        <f t="shared" ref="R1252:R1260" si="83">R$1254</f>
        <v>DELETE</v>
      </c>
    </row>
    <row r="1253" spans="2:18" ht="9" customHeight="1">
      <c r="B1253" s="415"/>
      <c r="C1253" s="530"/>
      <c r="D1253" s="522"/>
      <c r="E1253" s="522"/>
      <c r="F1253" s="522"/>
      <c r="G1253" s="522"/>
      <c r="H1253" s="522"/>
      <c r="I1253" s="522"/>
      <c r="J1253" s="522"/>
      <c r="L1253" s="435"/>
      <c r="M1253" s="435"/>
      <c r="N1253" s="429"/>
      <c r="O1253" s="381"/>
      <c r="R1253" s="432" t="str">
        <f t="shared" si="83"/>
        <v>DELETE</v>
      </c>
    </row>
    <row r="1254" spans="2:18" ht="36.75" customHeight="1">
      <c r="B1254" s="415"/>
      <c r="C1254" s="530"/>
      <c r="D1254" s="522"/>
      <c r="E1254" s="522"/>
      <c r="F1254" s="522"/>
      <c r="G1254" s="522"/>
      <c r="H1254" s="522"/>
      <c r="I1254" s="522"/>
      <c r="J1254" s="522"/>
      <c r="L1254" s="435"/>
      <c r="M1254" s="435"/>
      <c r="N1254" s="429"/>
      <c r="O1254" s="381">
        <f>SUM(O1246:O1253)</f>
        <v>0</v>
      </c>
      <c r="R1254" s="432" t="str">
        <f>IF(O1254=0,"DELETE"," ")</f>
        <v>DELETE</v>
      </c>
    </row>
    <row r="1255" spans="2:18" ht="9" customHeight="1" thickBot="1">
      <c r="B1255" s="415"/>
      <c r="C1255" s="530"/>
      <c r="D1255" s="522"/>
      <c r="E1255" s="522"/>
      <c r="F1255" s="522"/>
      <c r="G1255" s="522"/>
      <c r="H1255" s="522"/>
      <c r="I1255" s="522"/>
      <c r="J1255" s="522"/>
      <c r="L1255" s="435"/>
      <c r="M1255" s="435"/>
      <c r="N1255" s="429"/>
      <c r="O1255" s="385"/>
      <c r="R1255" s="432" t="str">
        <f t="shared" si="83"/>
        <v>DELETE</v>
      </c>
    </row>
    <row r="1256" spans="2:18" ht="9" customHeight="1" thickTop="1">
      <c r="B1256" s="415"/>
      <c r="C1256" s="530"/>
      <c r="D1256" s="522"/>
      <c r="E1256" s="522"/>
      <c r="F1256" s="522"/>
      <c r="G1256" s="522"/>
      <c r="H1256" s="522"/>
      <c r="I1256" s="522"/>
      <c r="J1256" s="522"/>
      <c r="L1256" s="435"/>
      <c r="M1256" s="435"/>
      <c r="N1256" s="429"/>
      <c r="O1256" s="399"/>
      <c r="R1256" s="432" t="str">
        <f t="shared" si="83"/>
        <v>DELETE</v>
      </c>
    </row>
    <row r="1257" spans="2:18" ht="36" customHeight="1">
      <c r="B1257" s="415"/>
      <c r="C1257" s="530"/>
      <c r="D1257" s="522"/>
      <c r="E1257" s="522"/>
      <c r="F1257" s="522"/>
      <c r="G1257" s="522"/>
      <c r="H1257" s="522"/>
      <c r="I1257" s="522"/>
      <c r="J1257" s="522"/>
      <c r="L1257" s="435"/>
      <c r="M1257" s="435"/>
      <c r="N1257" s="429"/>
      <c r="O1257" s="381"/>
      <c r="R1257" s="432" t="str">
        <f t="shared" si="83"/>
        <v>DELETE</v>
      </c>
    </row>
    <row r="1258" spans="2:18" ht="36" customHeight="1">
      <c r="B1258" s="415"/>
      <c r="C1258" s="530"/>
      <c r="D1258" s="522"/>
      <c r="E1258" s="522"/>
      <c r="F1258" s="522"/>
      <c r="G1258" s="522"/>
      <c r="H1258" s="522"/>
      <c r="I1258" s="522"/>
      <c r="J1258" s="522"/>
      <c r="M1258" s="381"/>
      <c r="N1258" s="381"/>
      <c r="O1258" s="381"/>
      <c r="R1258" s="432" t="str">
        <f t="shared" si="83"/>
        <v>DELETE</v>
      </c>
    </row>
    <row r="1259" spans="2:18" ht="36" customHeight="1">
      <c r="B1259" s="415"/>
      <c r="C1259" s="530"/>
      <c r="D1259" s="522"/>
      <c r="E1259" s="522"/>
      <c r="F1259" s="522"/>
      <c r="G1259" s="522"/>
      <c r="H1259" s="522"/>
      <c r="I1259" s="522"/>
      <c r="J1259" s="522"/>
      <c r="M1259" s="399"/>
      <c r="N1259" s="399"/>
      <c r="O1259" s="399"/>
      <c r="P1259" s="453"/>
      <c r="R1259" s="432" t="str">
        <f t="shared" si="83"/>
        <v>DELETE</v>
      </c>
    </row>
    <row r="1260" spans="2:18" ht="36" customHeight="1">
      <c r="B1260" s="415"/>
      <c r="C1260" s="530"/>
      <c r="D1260" s="522"/>
      <c r="E1260" s="522"/>
      <c r="F1260" s="522"/>
      <c r="G1260" s="522"/>
      <c r="H1260" s="522"/>
      <c r="I1260" s="522"/>
      <c r="J1260" s="522"/>
      <c r="M1260" s="381"/>
      <c r="N1260" s="381"/>
      <c r="O1260" s="381"/>
      <c r="R1260" s="432" t="str">
        <f t="shared" si="83"/>
        <v>DELETE</v>
      </c>
    </row>
    <row r="1261" spans="2:18" ht="36" customHeight="1">
      <c r="B1261" s="441"/>
      <c r="C1261" s="522"/>
      <c r="D1261" s="522"/>
      <c r="E1261" s="522"/>
      <c r="F1261" s="522"/>
      <c r="G1261" s="522"/>
      <c r="H1261" s="522"/>
      <c r="I1261" s="522"/>
      <c r="J1261" s="522"/>
      <c r="M1261" s="449"/>
      <c r="N1261" s="449"/>
      <c r="O1261" s="381" t="s">
        <v>102</v>
      </c>
      <c r="Q1261" s="378">
        <f>MAX($Q$104:Q1260)+1</f>
        <v>29</v>
      </c>
      <c r="R1261" s="432" t="str">
        <f>R$1281</f>
        <v>DELETE</v>
      </c>
    </row>
    <row r="1262" spans="2:18" ht="36" customHeight="1">
      <c r="B1262" s="441"/>
      <c r="C1262" s="522"/>
      <c r="D1262" s="530" t="str">
        <f>Criteria!E9</f>
        <v>ABC PARTNERSHIP</v>
      </c>
      <c r="E1262" s="522"/>
      <c r="F1262" s="522"/>
      <c r="G1262" s="522"/>
      <c r="H1262" s="522"/>
      <c r="I1262" s="522"/>
      <c r="J1262" s="522"/>
      <c r="M1262" s="449"/>
      <c r="N1262" s="449"/>
      <c r="O1262" s="431"/>
      <c r="R1262" s="432" t="str">
        <f t="shared" ref="R1262:R1272" si="84">R$1281</f>
        <v>DELETE</v>
      </c>
    </row>
    <row r="1263" spans="2:18" ht="36" customHeight="1">
      <c r="B1263" s="441"/>
      <c r="C1263" s="522"/>
      <c r="D1263" s="530" t="str">
        <f>Criteria!E10</f>
        <v>T/A SEAFRONT HOTEL, SEAFRONT RESTAURANT AND SURF SHOP</v>
      </c>
      <c r="E1263" s="522"/>
      <c r="F1263" s="522"/>
      <c r="G1263" s="522"/>
      <c r="H1263" s="522"/>
      <c r="I1263" s="522"/>
      <c r="J1263" s="522"/>
      <c r="M1263" s="449"/>
      <c r="N1263" s="449"/>
      <c r="O1263" s="449"/>
      <c r="R1263" s="432" t="str">
        <f>IF(R$1281="DELETE","DELETE",IF(D1263=0,"DELETE"," "))</f>
        <v>DELETE</v>
      </c>
    </row>
    <row r="1264" spans="2:18" ht="36" customHeight="1">
      <c r="B1264" s="441"/>
      <c r="C1264" s="522"/>
      <c r="D1264" s="522"/>
      <c r="E1264" s="522"/>
      <c r="F1264" s="522"/>
      <c r="G1264" s="522"/>
      <c r="H1264" s="522"/>
      <c r="I1264" s="522"/>
      <c r="J1264" s="522"/>
      <c r="M1264" s="449"/>
      <c r="N1264" s="449"/>
      <c r="O1264" s="449"/>
      <c r="R1264" s="432" t="str">
        <f t="shared" si="84"/>
        <v>DELETE</v>
      </c>
    </row>
    <row r="1265" spans="2:18" ht="36" customHeight="1">
      <c r="B1265" s="441"/>
      <c r="C1265" s="522"/>
      <c r="D1265" s="530" t="s">
        <v>349</v>
      </c>
      <c r="E1265" s="522"/>
      <c r="F1265" s="522"/>
      <c r="G1265" s="522"/>
      <c r="H1265" s="522"/>
      <c r="I1265" s="522"/>
      <c r="J1265" s="522"/>
      <c r="M1265" s="449"/>
      <c r="N1265" s="449"/>
      <c r="O1265" s="449"/>
      <c r="R1265" s="432" t="str">
        <f t="shared" si="84"/>
        <v>DELETE</v>
      </c>
    </row>
    <row r="1266" spans="2:18" ht="36" customHeight="1">
      <c r="B1266" s="441"/>
      <c r="C1266" s="522"/>
      <c r="D1266" s="530" t="str">
        <f>Criteria!E18</f>
        <v>28 FEBRUARY 2026</v>
      </c>
      <c r="E1266" s="522"/>
      <c r="F1266" s="522"/>
      <c r="G1266" s="522"/>
      <c r="H1266" s="522"/>
      <c r="I1266" s="522"/>
      <c r="J1266" s="522" t="s">
        <v>239</v>
      </c>
      <c r="M1266" s="449"/>
      <c r="N1266" s="449"/>
      <c r="O1266" s="449"/>
      <c r="R1266" s="432" t="str">
        <f t="shared" si="84"/>
        <v>DELETE</v>
      </c>
    </row>
    <row r="1267" spans="2:18" ht="36" customHeight="1">
      <c r="B1267" s="441"/>
      <c r="C1267" s="522"/>
      <c r="D1267" s="522"/>
      <c r="E1267" s="522"/>
      <c r="F1267" s="522"/>
      <c r="G1267" s="522"/>
      <c r="H1267" s="522"/>
      <c r="I1267" s="522"/>
      <c r="J1267" s="522"/>
      <c r="M1267" s="451"/>
      <c r="N1267" s="451"/>
      <c r="O1267" s="451"/>
      <c r="R1267" s="432" t="str">
        <f t="shared" si="84"/>
        <v>DELETE</v>
      </c>
    </row>
    <row r="1268" spans="2:18" ht="36" customHeight="1">
      <c r="B1268" s="519"/>
      <c r="C1268" s="531"/>
      <c r="D1268" s="531"/>
      <c r="E1268" s="531"/>
      <c r="F1268" s="531"/>
      <c r="G1268" s="531"/>
      <c r="H1268" s="531"/>
      <c r="I1268" s="531"/>
      <c r="J1268" s="531"/>
      <c r="K1268" s="442"/>
      <c r="L1268" s="442"/>
      <c r="M1268" s="461"/>
      <c r="N1268" s="461"/>
      <c r="O1268" s="461"/>
      <c r="P1268" s="444"/>
      <c r="Q1268" s="442"/>
      <c r="R1268" s="432" t="str">
        <f t="shared" si="84"/>
        <v>DELETE</v>
      </c>
    </row>
    <row r="1269" spans="2:18" ht="36" customHeight="1">
      <c r="B1269" s="441"/>
      <c r="C1269" s="522"/>
      <c r="D1269" s="522"/>
      <c r="E1269" s="522"/>
      <c r="F1269" s="522"/>
      <c r="G1269" s="522"/>
      <c r="H1269" s="522"/>
      <c r="I1269" s="522"/>
      <c r="J1269" s="522"/>
      <c r="L1269" s="435"/>
      <c r="M1269" s="435"/>
      <c r="N1269" s="429"/>
      <c r="O1269" s="379">
        <f>Criteria!E20</f>
        <v>2026</v>
      </c>
      <c r="R1269" s="432" t="str">
        <f t="shared" si="84"/>
        <v>DELETE</v>
      </c>
    </row>
    <row r="1270" spans="2:18" ht="36" customHeight="1">
      <c r="B1270" s="415"/>
      <c r="C1270" s="530"/>
      <c r="D1270" s="522"/>
      <c r="E1270" s="522"/>
      <c r="F1270" s="522"/>
      <c r="G1270" s="522"/>
      <c r="H1270" s="522"/>
      <c r="I1270" s="522"/>
      <c r="J1270" s="522"/>
      <c r="L1270" s="435"/>
      <c r="M1270" s="435"/>
      <c r="N1270" s="429"/>
      <c r="O1270" s="381"/>
      <c r="R1270" s="432" t="str">
        <f t="shared" si="84"/>
        <v>DELETE</v>
      </c>
    </row>
    <row r="1271" spans="2:18" ht="36" customHeight="1">
      <c r="B1271" s="415">
        <f>MAX($B$445:B1270)+1</f>
        <v>18</v>
      </c>
      <c r="C1271" s="530" t="str">
        <f>IF(COUNTIF(TrialBalance!L287:L292,"&lt;0")&gt;1,"Bank overdrafts","Bank overdraft")</f>
        <v>Bank overdraft</v>
      </c>
      <c r="D1271" s="522"/>
      <c r="E1271" s="522"/>
      <c r="F1271" s="522"/>
      <c r="G1271" s="522"/>
      <c r="H1271" s="522"/>
      <c r="I1271" s="522"/>
      <c r="J1271" s="522"/>
      <c r="L1271" s="435"/>
      <c r="M1271" s="435"/>
      <c r="N1271" s="429"/>
      <c r="O1271" s="381"/>
      <c r="R1271" s="432" t="str">
        <f t="shared" si="84"/>
        <v>DELETE</v>
      </c>
    </row>
    <row r="1272" spans="2:18" ht="36" customHeight="1">
      <c r="B1272" s="415"/>
      <c r="C1272" s="530"/>
      <c r="D1272" s="522"/>
      <c r="E1272" s="522"/>
      <c r="F1272" s="522"/>
      <c r="G1272" s="522"/>
      <c r="H1272" s="522"/>
      <c r="I1272" s="522"/>
      <c r="J1272" s="522"/>
      <c r="L1272" s="435"/>
      <c r="M1272" s="435"/>
      <c r="N1272" s="429"/>
      <c r="O1272" s="381"/>
      <c r="R1272" s="432" t="str">
        <f t="shared" si="84"/>
        <v>DELETE</v>
      </c>
    </row>
    <row r="1273" spans="2:18" ht="36" customHeight="1">
      <c r="B1273" s="415"/>
      <c r="C1273" s="522">
        <f>TrialBalance!C287</f>
        <v>0</v>
      </c>
      <c r="D1273" s="533"/>
      <c r="E1273" s="522"/>
      <c r="F1273" s="522"/>
      <c r="G1273" s="522"/>
      <c r="H1273" s="522"/>
      <c r="I1273" s="522"/>
      <c r="J1273" s="522"/>
      <c r="L1273" s="435"/>
      <c r="M1273" s="435"/>
      <c r="N1273" s="429"/>
      <c r="O1273" s="381">
        <f>IF(TrialBalance!L287&lt;0,-TrialBalance!L287,0)</f>
        <v>0</v>
      </c>
      <c r="R1273" s="432" t="str">
        <f t="shared" ref="R1273:R1278" si="85">IF(O1273=0,"DELETE"," ")</f>
        <v>DELETE</v>
      </c>
    </row>
    <row r="1274" spans="2:18" ht="36" customHeight="1">
      <c r="B1274" s="415"/>
      <c r="C1274" s="522">
        <f>TrialBalance!C288</f>
        <v>0</v>
      </c>
      <c r="D1274" s="533"/>
      <c r="E1274" s="522"/>
      <c r="F1274" s="522"/>
      <c r="G1274" s="522"/>
      <c r="H1274" s="522"/>
      <c r="I1274" s="522"/>
      <c r="J1274" s="522"/>
      <c r="L1274" s="435"/>
      <c r="M1274" s="435"/>
      <c r="N1274" s="429"/>
      <c r="O1274" s="381">
        <f>IF(TrialBalance!L288&lt;0,-TrialBalance!L288,0)</f>
        <v>0</v>
      </c>
      <c r="R1274" s="432" t="str">
        <f t="shared" si="85"/>
        <v>DELETE</v>
      </c>
    </row>
    <row r="1275" spans="2:18" ht="36" customHeight="1">
      <c r="B1275" s="415"/>
      <c r="C1275" s="522">
        <f>TrialBalance!C289</f>
        <v>0</v>
      </c>
      <c r="D1275" s="533"/>
      <c r="E1275" s="522"/>
      <c r="F1275" s="522"/>
      <c r="G1275" s="522"/>
      <c r="H1275" s="522"/>
      <c r="I1275" s="522"/>
      <c r="J1275" s="522"/>
      <c r="L1275" s="435"/>
      <c r="M1275" s="435"/>
      <c r="N1275" s="429"/>
      <c r="O1275" s="381">
        <f>IF(TrialBalance!L289&lt;0,-TrialBalance!L289,0)</f>
        <v>0</v>
      </c>
      <c r="R1275" s="432" t="str">
        <f t="shared" si="85"/>
        <v>DELETE</v>
      </c>
    </row>
    <row r="1276" spans="2:18" ht="36" customHeight="1">
      <c r="B1276" s="415"/>
      <c r="C1276" s="522">
        <f>TrialBalance!C290</f>
        <v>0</v>
      </c>
      <c r="D1276" s="533"/>
      <c r="E1276" s="522"/>
      <c r="F1276" s="522"/>
      <c r="G1276" s="522"/>
      <c r="H1276" s="522"/>
      <c r="I1276" s="522"/>
      <c r="J1276" s="522"/>
      <c r="L1276" s="435"/>
      <c r="M1276" s="435"/>
      <c r="N1276" s="429"/>
      <c r="O1276" s="381">
        <f>IF(TrialBalance!L290&lt;0,-TrialBalance!L290,0)</f>
        <v>0</v>
      </c>
      <c r="R1276" s="432" t="str">
        <f t="shared" si="85"/>
        <v>DELETE</v>
      </c>
    </row>
    <row r="1277" spans="2:18" ht="36" customHeight="1">
      <c r="B1277" s="415"/>
      <c r="C1277" s="522">
        <f>TrialBalance!C291</f>
        <v>0</v>
      </c>
      <c r="D1277" s="533"/>
      <c r="E1277" s="522"/>
      <c r="F1277" s="522"/>
      <c r="G1277" s="522"/>
      <c r="H1277" s="522"/>
      <c r="I1277" s="522"/>
      <c r="J1277" s="522"/>
      <c r="L1277" s="435"/>
      <c r="M1277" s="435"/>
      <c r="N1277" s="429"/>
      <c r="O1277" s="381">
        <f>IF(TrialBalance!L291&lt;0,-TrialBalance!L291,0)</f>
        <v>0</v>
      </c>
      <c r="R1277" s="432" t="str">
        <f t="shared" si="85"/>
        <v>DELETE</v>
      </c>
    </row>
    <row r="1278" spans="2:18" ht="36" customHeight="1">
      <c r="B1278" s="415"/>
      <c r="C1278" s="522">
        <f>TrialBalance!C292</f>
        <v>0</v>
      </c>
      <c r="D1278" s="533"/>
      <c r="E1278" s="522"/>
      <c r="F1278" s="522"/>
      <c r="G1278" s="522"/>
      <c r="H1278" s="522"/>
      <c r="I1278" s="522"/>
      <c r="J1278" s="522"/>
      <c r="L1278" s="435"/>
      <c r="M1278" s="435"/>
      <c r="N1278" s="429"/>
      <c r="O1278" s="381">
        <f>IF(TrialBalance!L292&lt;0,-TrialBalance!L292,0)</f>
        <v>0</v>
      </c>
      <c r="R1278" s="432" t="str">
        <f t="shared" si="85"/>
        <v>DELETE</v>
      </c>
    </row>
    <row r="1279" spans="2:18" ht="9" customHeight="1">
      <c r="B1279" s="415"/>
      <c r="C1279" s="530"/>
      <c r="D1279" s="522"/>
      <c r="E1279" s="522"/>
      <c r="F1279" s="522"/>
      <c r="G1279" s="522"/>
      <c r="H1279" s="522"/>
      <c r="I1279" s="522"/>
      <c r="J1279" s="522"/>
      <c r="L1279" s="435"/>
      <c r="M1279" s="435"/>
      <c r="N1279" s="429"/>
      <c r="O1279" s="384"/>
      <c r="R1279" s="432" t="str">
        <f t="shared" ref="R1279:R1287" si="86">R$1281</f>
        <v>DELETE</v>
      </c>
    </row>
    <row r="1280" spans="2:18" ht="9" customHeight="1">
      <c r="B1280" s="415"/>
      <c r="C1280" s="530"/>
      <c r="D1280" s="522"/>
      <c r="E1280" s="522"/>
      <c r="F1280" s="522"/>
      <c r="G1280" s="522"/>
      <c r="H1280" s="522"/>
      <c r="I1280" s="522"/>
      <c r="J1280" s="522"/>
      <c r="L1280" s="435"/>
      <c r="M1280" s="435"/>
      <c r="N1280" s="429"/>
      <c r="O1280" s="381"/>
      <c r="R1280" s="432" t="str">
        <f t="shared" si="86"/>
        <v>DELETE</v>
      </c>
    </row>
    <row r="1281" spans="2:18" ht="36.75" customHeight="1">
      <c r="B1281" s="415"/>
      <c r="C1281" s="530"/>
      <c r="D1281" s="522"/>
      <c r="E1281" s="522"/>
      <c r="F1281" s="522"/>
      <c r="G1281" s="522"/>
      <c r="H1281" s="522"/>
      <c r="I1281" s="522"/>
      <c r="J1281" s="522"/>
      <c r="L1281" s="435"/>
      <c r="M1281" s="435"/>
      <c r="N1281" s="429"/>
      <c r="O1281" s="381">
        <f>SUM(O1273:O1280)</f>
        <v>0</v>
      </c>
      <c r="R1281" s="432" t="str">
        <f>IF(O1281=0,"DELETE"," ")</f>
        <v>DELETE</v>
      </c>
    </row>
    <row r="1282" spans="2:18" ht="9" customHeight="1" thickBot="1">
      <c r="B1282" s="415"/>
      <c r="C1282" s="530"/>
      <c r="D1282" s="522"/>
      <c r="E1282" s="522"/>
      <c r="F1282" s="522"/>
      <c r="G1282" s="522"/>
      <c r="H1282" s="522"/>
      <c r="I1282" s="522"/>
      <c r="J1282" s="522"/>
      <c r="L1282" s="435"/>
      <c r="M1282" s="435"/>
      <c r="N1282" s="429"/>
      <c r="O1282" s="385"/>
      <c r="R1282" s="432" t="str">
        <f t="shared" si="86"/>
        <v>DELETE</v>
      </c>
    </row>
    <row r="1283" spans="2:18" ht="9" customHeight="1" thickTop="1">
      <c r="B1283" s="415"/>
      <c r="C1283" s="530"/>
      <c r="D1283" s="522"/>
      <c r="E1283" s="522"/>
      <c r="F1283" s="522"/>
      <c r="G1283" s="522"/>
      <c r="H1283" s="522"/>
      <c r="I1283" s="522"/>
      <c r="J1283" s="522"/>
      <c r="L1283" s="435"/>
      <c r="M1283" s="435"/>
      <c r="N1283" s="429"/>
      <c r="O1283" s="399"/>
      <c r="R1283" s="432" t="str">
        <f t="shared" si="86"/>
        <v>DELETE</v>
      </c>
    </row>
    <row r="1284" spans="2:18" ht="36" customHeight="1">
      <c r="B1284" s="415"/>
      <c r="C1284" s="530"/>
      <c r="D1284" s="522"/>
      <c r="E1284" s="522"/>
      <c r="F1284" s="522"/>
      <c r="G1284" s="522"/>
      <c r="H1284" s="522"/>
      <c r="I1284" s="522"/>
      <c r="J1284" s="522"/>
      <c r="L1284" s="435"/>
      <c r="M1284" s="435"/>
      <c r="N1284" s="429"/>
      <c r="O1284" s="381"/>
      <c r="R1284" s="432" t="str">
        <f t="shared" si="86"/>
        <v>DELETE</v>
      </c>
    </row>
    <row r="1285" spans="2:18" ht="36" customHeight="1">
      <c r="B1285" s="415"/>
      <c r="C1285" s="530"/>
      <c r="D1285" s="522"/>
      <c r="E1285" s="522"/>
      <c r="F1285" s="522"/>
      <c r="G1285" s="522"/>
      <c r="H1285" s="522"/>
      <c r="I1285" s="522"/>
      <c r="J1285" s="522"/>
      <c r="M1285" s="381"/>
      <c r="N1285" s="381"/>
      <c r="O1285" s="381"/>
      <c r="R1285" s="432" t="str">
        <f t="shared" si="86"/>
        <v>DELETE</v>
      </c>
    </row>
    <row r="1286" spans="2:18" ht="36" customHeight="1">
      <c r="B1286" s="415"/>
      <c r="C1286" s="530"/>
      <c r="D1286" s="522"/>
      <c r="E1286" s="522"/>
      <c r="F1286" s="522"/>
      <c r="G1286" s="522"/>
      <c r="H1286" s="522"/>
      <c r="I1286" s="522"/>
      <c r="J1286" s="522"/>
      <c r="M1286" s="399"/>
      <c r="N1286" s="399"/>
      <c r="O1286" s="399"/>
      <c r="P1286" s="453"/>
      <c r="R1286" s="432" t="str">
        <f t="shared" si="86"/>
        <v>DELETE</v>
      </c>
    </row>
    <row r="1287" spans="2:18" ht="36" customHeight="1">
      <c r="B1287" s="441"/>
      <c r="C1287" s="522"/>
      <c r="D1287" s="522"/>
      <c r="E1287" s="522"/>
      <c r="F1287" s="522"/>
      <c r="G1287" s="522"/>
      <c r="H1287" s="522"/>
      <c r="I1287" s="522"/>
      <c r="J1287" s="522"/>
      <c r="M1287" s="449"/>
      <c r="N1287" s="449"/>
      <c r="O1287" s="449"/>
      <c r="R1287" s="432" t="str">
        <f t="shared" si="86"/>
        <v>DELETE</v>
      </c>
    </row>
    <row r="1288" spans="2:18" ht="36" customHeight="1">
      <c r="B1288" s="441"/>
      <c r="C1288" s="522"/>
      <c r="D1288" s="522"/>
      <c r="E1288" s="522"/>
      <c r="F1288" s="522"/>
      <c r="G1288" s="522"/>
      <c r="H1288" s="522"/>
      <c r="I1288" s="522"/>
      <c r="J1288" s="522"/>
      <c r="M1288" s="449"/>
      <c r="N1288" s="449"/>
      <c r="O1288" s="381" t="s">
        <v>102</v>
      </c>
      <c r="Q1288" s="378">
        <f>MAX($Q$104:Q1287)+1</f>
        <v>30</v>
      </c>
      <c r="R1288" s="432" t="str">
        <f>R$1305</f>
        <v>DELETE</v>
      </c>
    </row>
    <row r="1289" spans="2:18" ht="36" customHeight="1">
      <c r="B1289" s="441"/>
      <c r="C1289" s="522"/>
      <c r="D1289" s="530" t="str">
        <f>Criteria!E9</f>
        <v>ABC PARTNERSHIP</v>
      </c>
      <c r="E1289" s="522"/>
      <c r="F1289" s="522"/>
      <c r="G1289" s="522"/>
      <c r="H1289" s="522"/>
      <c r="I1289" s="522"/>
      <c r="J1289" s="522"/>
      <c r="M1289" s="449"/>
      <c r="N1289" s="449"/>
      <c r="O1289" s="431"/>
      <c r="R1289" s="432" t="str">
        <f t="shared" ref="R1289:R1299" si="87">R$1305</f>
        <v>DELETE</v>
      </c>
    </row>
    <row r="1290" spans="2:18" ht="36" customHeight="1">
      <c r="B1290" s="441"/>
      <c r="C1290" s="522"/>
      <c r="D1290" s="530" t="str">
        <f>Criteria!E10</f>
        <v>T/A SEAFRONT HOTEL, SEAFRONT RESTAURANT AND SURF SHOP</v>
      </c>
      <c r="E1290" s="522"/>
      <c r="F1290" s="522"/>
      <c r="G1290" s="522"/>
      <c r="H1290" s="522"/>
      <c r="I1290" s="522"/>
      <c r="J1290" s="522"/>
      <c r="M1290" s="449"/>
      <c r="N1290" s="449"/>
      <c r="O1290" s="449"/>
      <c r="R1290" s="432" t="str">
        <f>IF(R$1305="DELETE","DELETE",IF(D1290=0,"DELETE"," "))</f>
        <v>DELETE</v>
      </c>
    </row>
    <row r="1291" spans="2:18" ht="36" customHeight="1">
      <c r="B1291" s="441"/>
      <c r="C1291" s="522"/>
      <c r="D1291" s="522"/>
      <c r="E1291" s="522"/>
      <c r="F1291" s="522"/>
      <c r="G1291" s="522"/>
      <c r="H1291" s="522"/>
      <c r="I1291" s="522"/>
      <c r="J1291" s="522"/>
      <c r="M1291" s="449"/>
      <c r="N1291" s="449"/>
      <c r="O1291" s="449"/>
      <c r="R1291" s="432" t="str">
        <f t="shared" si="87"/>
        <v>DELETE</v>
      </c>
    </row>
    <row r="1292" spans="2:18" ht="36" customHeight="1">
      <c r="B1292" s="441"/>
      <c r="C1292" s="522"/>
      <c r="D1292" s="530" t="s">
        <v>349</v>
      </c>
      <c r="E1292" s="522"/>
      <c r="F1292" s="522"/>
      <c r="G1292" s="522"/>
      <c r="H1292" s="522"/>
      <c r="I1292" s="522"/>
      <c r="J1292" s="522"/>
      <c r="M1292" s="449"/>
      <c r="N1292" s="449"/>
      <c r="O1292" s="449"/>
      <c r="R1292" s="432" t="str">
        <f t="shared" si="87"/>
        <v>DELETE</v>
      </c>
    </row>
    <row r="1293" spans="2:18" ht="36" customHeight="1">
      <c r="B1293" s="441"/>
      <c r="C1293" s="522"/>
      <c r="D1293" s="530" t="str">
        <f>Criteria!E18</f>
        <v>28 FEBRUARY 2026</v>
      </c>
      <c r="E1293" s="522"/>
      <c r="F1293" s="522"/>
      <c r="G1293" s="522"/>
      <c r="H1293" s="522"/>
      <c r="I1293" s="522"/>
      <c r="J1293" s="522" t="s">
        <v>239</v>
      </c>
      <c r="M1293" s="449"/>
      <c r="N1293" s="449"/>
      <c r="O1293" s="449"/>
      <c r="R1293" s="432" t="str">
        <f t="shared" si="87"/>
        <v>DELETE</v>
      </c>
    </row>
    <row r="1294" spans="2:18" ht="36" customHeight="1">
      <c r="B1294" s="441"/>
      <c r="C1294" s="522"/>
      <c r="D1294" s="530"/>
      <c r="E1294" s="522"/>
      <c r="F1294" s="522"/>
      <c r="G1294" s="522"/>
      <c r="H1294" s="522"/>
      <c r="I1294" s="522"/>
      <c r="J1294" s="522"/>
      <c r="M1294" s="449"/>
      <c r="N1294" s="449"/>
      <c r="O1294" s="449"/>
      <c r="R1294" s="432" t="str">
        <f t="shared" si="87"/>
        <v>DELETE</v>
      </c>
    </row>
    <row r="1295" spans="2:18" ht="36" customHeight="1">
      <c r="B1295" s="520"/>
      <c r="C1295" s="532"/>
      <c r="D1295" s="531"/>
      <c r="E1295" s="531"/>
      <c r="F1295" s="531"/>
      <c r="G1295" s="531"/>
      <c r="H1295" s="531"/>
      <c r="I1295" s="531"/>
      <c r="J1295" s="531"/>
      <c r="K1295" s="442"/>
      <c r="L1295" s="442"/>
      <c r="M1295" s="382"/>
      <c r="N1295" s="382"/>
      <c r="O1295" s="382"/>
      <c r="P1295" s="444"/>
      <c r="Q1295" s="442"/>
      <c r="R1295" s="432" t="str">
        <f t="shared" si="87"/>
        <v>DELETE</v>
      </c>
    </row>
    <row r="1296" spans="2:18" ht="36" customHeight="1">
      <c r="B1296" s="415"/>
      <c r="C1296" s="530"/>
      <c r="D1296" s="522"/>
      <c r="E1296" s="522"/>
      <c r="F1296" s="522"/>
      <c r="G1296" s="522"/>
      <c r="H1296" s="522"/>
      <c r="I1296" s="522"/>
      <c r="J1296" s="522"/>
      <c r="L1296" s="435"/>
      <c r="M1296" s="435"/>
      <c r="N1296" s="429"/>
      <c r="O1296" s="379">
        <f>Criteria!E20</f>
        <v>2026</v>
      </c>
      <c r="R1296" s="432" t="str">
        <f t="shared" si="87"/>
        <v>DELETE</v>
      </c>
    </row>
    <row r="1297" spans="2:22" ht="36" customHeight="1">
      <c r="B1297" s="415"/>
      <c r="C1297" s="530"/>
      <c r="D1297" s="522"/>
      <c r="E1297" s="522"/>
      <c r="F1297" s="522"/>
      <c r="G1297" s="522"/>
      <c r="H1297" s="522"/>
      <c r="I1297" s="522"/>
      <c r="J1297" s="522"/>
      <c r="L1297" s="435"/>
      <c r="M1297" s="435"/>
      <c r="N1297" s="429"/>
      <c r="O1297" s="381"/>
      <c r="R1297" s="432" t="str">
        <f t="shared" si="87"/>
        <v>DELETE</v>
      </c>
    </row>
    <row r="1298" spans="2:22" ht="36" customHeight="1">
      <c r="B1298" s="415">
        <f>MAX($B$445:B1297)+1</f>
        <v>19</v>
      </c>
      <c r="C1298" s="530" t="str">
        <f>IF(COUNTIF(TrialBalance!L295:L297,"&lt;0")&gt;1,"Short term loans","Short term loan")</f>
        <v>Short term loan</v>
      </c>
      <c r="D1298" s="522"/>
      <c r="E1298" s="522"/>
      <c r="F1298" s="522"/>
      <c r="G1298" s="522"/>
      <c r="H1298" s="522"/>
      <c r="I1298" s="522"/>
      <c r="J1298" s="522"/>
      <c r="L1298" s="435"/>
      <c r="M1298" s="435"/>
      <c r="N1298" s="429"/>
      <c r="O1298" s="381"/>
      <c r="R1298" s="432" t="str">
        <f t="shared" si="87"/>
        <v>DELETE</v>
      </c>
    </row>
    <row r="1299" spans="2:22" ht="36" customHeight="1">
      <c r="B1299" s="415"/>
      <c r="C1299" s="530"/>
      <c r="D1299" s="522"/>
      <c r="E1299" s="522"/>
      <c r="F1299" s="522"/>
      <c r="G1299" s="522"/>
      <c r="H1299" s="522"/>
      <c r="I1299" s="522"/>
      <c r="J1299" s="522"/>
      <c r="L1299" s="435"/>
      <c r="M1299" s="435"/>
      <c r="N1299" s="429"/>
      <c r="O1299" s="381"/>
      <c r="R1299" s="432" t="str">
        <f t="shared" si="87"/>
        <v>DELETE</v>
      </c>
    </row>
    <row r="1300" spans="2:22" ht="36" customHeight="1">
      <c r="B1300" s="415"/>
      <c r="C1300" s="522">
        <f>TrialBalance!C295</f>
        <v>0</v>
      </c>
      <c r="D1300" s="533"/>
      <c r="E1300" s="522"/>
      <c r="F1300" s="522"/>
      <c r="G1300" s="522"/>
      <c r="H1300" s="522"/>
      <c r="I1300" s="522"/>
      <c r="J1300" s="522"/>
      <c r="L1300" s="435"/>
      <c r="M1300" s="435"/>
      <c r="N1300" s="429"/>
      <c r="O1300" s="381">
        <f>-TrialBalance!L295</f>
        <v>0</v>
      </c>
      <c r="R1300" s="432" t="str">
        <f t="shared" ref="R1300:R1302" si="88">IF(O1300=0,"DELETE"," ")</f>
        <v>DELETE</v>
      </c>
      <c r="S1300" s="419"/>
      <c r="T1300" s="419"/>
      <c r="U1300" s="422"/>
      <c r="V1300" s="422"/>
    </row>
    <row r="1301" spans="2:22" ht="36" customHeight="1">
      <c r="B1301" s="415"/>
      <c r="C1301" s="522">
        <f>TrialBalance!C296</f>
        <v>0</v>
      </c>
      <c r="D1301" s="533"/>
      <c r="E1301" s="522"/>
      <c r="F1301" s="522"/>
      <c r="G1301" s="522"/>
      <c r="H1301" s="522"/>
      <c r="I1301" s="522"/>
      <c r="J1301" s="522"/>
      <c r="L1301" s="435"/>
      <c r="M1301" s="435"/>
      <c r="N1301" s="429"/>
      <c r="O1301" s="381">
        <f>-TrialBalance!L296</f>
        <v>0</v>
      </c>
      <c r="R1301" s="432" t="str">
        <f t="shared" si="88"/>
        <v>DELETE</v>
      </c>
      <c r="S1301" s="419"/>
      <c r="T1301" s="419"/>
      <c r="U1301" s="422"/>
      <c r="V1301" s="422"/>
    </row>
    <row r="1302" spans="2:22" ht="36" customHeight="1">
      <c r="B1302" s="415"/>
      <c r="C1302" s="522">
        <f>TrialBalance!C297</f>
        <v>0</v>
      </c>
      <c r="D1302" s="533"/>
      <c r="E1302" s="522"/>
      <c r="F1302" s="522"/>
      <c r="G1302" s="522"/>
      <c r="H1302" s="522"/>
      <c r="I1302" s="522"/>
      <c r="J1302" s="522"/>
      <c r="L1302" s="435"/>
      <c r="M1302" s="435"/>
      <c r="N1302" s="429"/>
      <c r="O1302" s="381">
        <f>-TrialBalance!L297</f>
        <v>0</v>
      </c>
      <c r="R1302" s="432" t="str">
        <f t="shared" si="88"/>
        <v>DELETE</v>
      </c>
      <c r="S1302" s="419"/>
      <c r="T1302" s="419"/>
      <c r="U1302" s="422"/>
      <c r="V1302" s="422"/>
    </row>
    <row r="1303" spans="2:22" ht="9" customHeight="1">
      <c r="B1303" s="415"/>
      <c r="C1303" s="530"/>
      <c r="D1303" s="522"/>
      <c r="E1303" s="522"/>
      <c r="F1303" s="522"/>
      <c r="G1303" s="522"/>
      <c r="H1303" s="522"/>
      <c r="I1303" s="522"/>
      <c r="J1303" s="522"/>
      <c r="L1303" s="435"/>
      <c r="M1303" s="435"/>
      <c r="N1303" s="429"/>
      <c r="O1303" s="384"/>
      <c r="R1303" s="432" t="str">
        <f t="shared" ref="R1303:R1311" si="89">R$1305</f>
        <v>DELETE</v>
      </c>
    </row>
    <row r="1304" spans="2:22" ht="9" customHeight="1">
      <c r="B1304" s="415"/>
      <c r="C1304" s="530"/>
      <c r="D1304" s="522"/>
      <c r="E1304" s="522"/>
      <c r="F1304" s="522"/>
      <c r="G1304" s="522"/>
      <c r="H1304" s="522"/>
      <c r="I1304" s="522"/>
      <c r="J1304" s="522"/>
      <c r="L1304" s="435"/>
      <c r="M1304" s="435"/>
      <c r="N1304" s="429"/>
      <c r="O1304" s="381"/>
      <c r="R1304" s="432" t="str">
        <f t="shared" si="89"/>
        <v>DELETE</v>
      </c>
    </row>
    <row r="1305" spans="2:22" ht="36.75" customHeight="1">
      <c r="B1305" s="415"/>
      <c r="C1305" s="530"/>
      <c r="D1305" s="522"/>
      <c r="E1305" s="522"/>
      <c r="F1305" s="522"/>
      <c r="G1305" s="522"/>
      <c r="H1305" s="522"/>
      <c r="I1305" s="522"/>
      <c r="J1305" s="522"/>
      <c r="L1305" s="435"/>
      <c r="M1305" s="435"/>
      <c r="N1305" s="429"/>
      <c r="O1305" s="381">
        <f>SUM(O1300:O1304)</f>
        <v>0</v>
      </c>
      <c r="R1305" s="432" t="str">
        <f>IF(O1305=0,"DELETE"," ")</f>
        <v>DELETE</v>
      </c>
    </row>
    <row r="1306" spans="2:22" ht="9" customHeight="1" thickBot="1">
      <c r="B1306" s="415"/>
      <c r="C1306" s="530"/>
      <c r="D1306" s="522"/>
      <c r="E1306" s="522"/>
      <c r="F1306" s="522"/>
      <c r="G1306" s="522"/>
      <c r="H1306" s="522"/>
      <c r="I1306" s="522"/>
      <c r="J1306" s="522"/>
      <c r="L1306" s="435"/>
      <c r="M1306" s="435"/>
      <c r="N1306" s="429"/>
      <c r="O1306" s="385"/>
      <c r="R1306" s="432" t="str">
        <f t="shared" si="89"/>
        <v>DELETE</v>
      </c>
    </row>
    <row r="1307" spans="2:22" ht="9" customHeight="1" thickTop="1">
      <c r="B1307" s="415"/>
      <c r="C1307" s="530"/>
      <c r="D1307" s="522"/>
      <c r="E1307" s="522"/>
      <c r="F1307" s="522"/>
      <c r="G1307" s="522"/>
      <c r="H1307" s="522"/>
      <c r="I1307" s="522"/>
      <c r="J1307" s="522"/>
      <c r="L1307" s="435"/>
      <c r="M1307" s="435"/>
      <c r="N1307" s="429"/>
      <c r="O1307" s="399"/>
      <c r="R1307" s="432" t="str">
        <f t="shared" si="89"/>
        <v>DELETE</v>
      </c>
    </row>
    <row r="1308" spans="2:22" ht="36" customHeight="1">
      <c r="B1308" s="415"/>
      <c r="C1308" s="530"/>
      <c r="D1308" s="522"/>
      <c r="E1308" s="522"/>
      <c r="F1308" s="522"/>
      <c r="G1308" s="522"/>
      <c r="H1308" s="522"/>
      <c r="I1308" s="522"/>
      <c r="J1308" s="522"/>
      <c r="L1308" s="435"/>
      <c r="M1308" s="435"/>
      <c r="N1308" s="429"/>
      <c r="O1308" s="381"/>
      <c r="R1308" s="432" t="str">
        <f t="shared" si="89"/>
        <v>DELETE</v>
      </c>
    </row>
    <row r="1309" spans="2:22" ht="36" customHeight="1">
      <c r="B1309" s="415"/>
      <c r="C1309" s="530"/>
      <c r="D1309" s="522"/>
      <c r="E1309" s="522"/>
      <c r="F1309" s="522"/>
      <c r="G1309" s="522"/>
      <c r="H1309" s="522"/>
      <c r="I1309" s="522"/>
      <c r="J1309" s="522"/>
      <c r="M1309" s="381"/>
      <c r="N1309" s="381"/>
      <c r="O1309" s="381"/>
      <c r="R1309" s="432" t="str">
        <f t="shared" si="89"/>
        <v>DELETE</v>
      </c>
    </row>
    <row r="1310" spans="2:22" ht="36" customHeight="1">
      <c r="B1310" s="415"/>
      <c r="C1310" s="530"/>
      <c r="D1310" s="522"/>
      <c r="E1310" s="522"/>
      <c r="F1310" s="522"/>
      <c r="G1310" s="522"/>
      <c r="H1310" s="522"/>
      <c r="I1310" s="522"/>
      <c r="J1310" s="522"/>
      <c r="M1310" s="399"/>
      <c r="N1310" s="399"/>
      <c r="O1310" s="399"/>
      <c r="P1310" s="453"/>
      <c r="R1310" s="432" t="str">
        <f t="shared" si="89"/>
        <v>DELETE</v>
      </c>
    </row>
    <row r="1311" spans="2:22" ht="36" customHeight="1">
      <c r="B1311" s="441"/>
      <c r="C1311" s="522"/>
      <c r="D1311" s="522"/>
      <c r="E1311" s="522"/>
      <c r="F1311" s="522"/>
      <c r="G1311" s="522"/>
      <c r="H1311" s="522"/>
      <c r="I1311" s="522"/>
      <c r="J1311" s="522"/>
      <c r="M1311" s="449"/>
      <c r="N1311" s="449"/>
      <c r="O1311" s="449"/>
      <c r="R1311" s="432" t="str">
        <f t="shared" si="89"/>
        <v>DELETE</v>
      </c>
    </row>
    <row r="1312" spans="2:22" ht="36" customHeight="1">
      <c r="B1312" s="415"/>
      <c r="C1312" s="530"/>
      <c r="D1312" s="522"/>
      <c r="E1312" s="522"/>
      <c r="F1312" s="522"/>
      <c r="G1312" s="522"/>
      <c r="H1312" s="522"/>
      <c r="I1312" s="522"/>
      <c r="J1312" s="522"/>
      <c r="M1312" s="381"/>
      <c r="N1312" s="381"/>
      <c r="O1312" s="381" t="s">
        <v>102</v>
      </c>
      <c r="Q1312" s="378">
        <f>MAX($Q$104:Q1311)+1</f>
        <v>31</v>
      </c>
    </row>
    <row r="1313" spans="2:23" ht="36" customHeight="1">
      <c r="B1313" s="441"/>
      <c r="C1313" s="522"/>
      <c r="D1313" s="530" t="str">
        <f>Criteria!E9</f>
        <v>ABC PARTNERSHIP</v>
      </c>
      <c r="E1313" s="522"/>
      <c r="F1313" s="522"/>
      <c r="G1313" s="522"/>
      <c r="H1313" s="522"/>
      <c r="I1313" s="522"/>
      <c r="J1313" s="522"/>
      <c r="M1313" s="449"/>
      <c r="N1313" s="449"/>
      <c r="O1313" s="431"/>
    </row>
    <row r="1314" spans="2:23" ht="36" customHeight="1">
      <c r="B1314" s="441"/>
      <c r="C1314" s="522"/>
      <c r="D1314" s="530" t="str">
        <f>Criteria!E10</f>
        <v>T/A SEAFRONT HOTEL, SEAFRONT RESTAURANT AND SURF SHOP</v>
      </c>
      <c r="E1314" s="522"/>
      <c r="F1314" s="522"/>
      <c r="G1314" s="522"/>
      <c r="H1314" s="522"/>
      <c r="I1314" s="522"/>
      <c r="J1314" s="522"/>
      <c r="M1314" s="449"/>
      <c r="N1314" s="449"/>
      <c r="O1314" s="449"/>
      <c r="R1314" s="432" t="str">
        <f>IF(D1314=0,"DELETE"," ")</f>
        <v xml:space="preserve"> </v>
      </c>
    </row>
    <row r="1315" spans="2:23" ht="36" customHeight="1">
      <c r="B1315" s="441"/>
      <c r="C1315" s="522"/>
      <c r="D1315" s="522"/>
      <c r="E1315" s="522"/>
      <c r="F1315" s="522"/>
      <c r="G1315" s="522"/>
      <c r="H1315" s="522"/>
      <c r="I1315" s="522"/>
      <c r="J1315" s="522"/>
      <c r="M1315" s="449"/>
      <c r="N1315" s="449"/>
      <c r="O1315" s="449"/>
    </row>
    <row r="1316" spans="2:23" ht="36" customHeight="1">
      <c r="B1316" s="441"/>
      <c r="C1316" s="522"/>
      <c r="D1316" s="530" t="s">
        <v>349</v>
      </c>
      <c r="E1316" s="522"/>
      <c r="F1316" s="522"/>
      <c r="G1316" s="522"/>
      <c r="H1316" s="522"/>
      <c r="I1316" s="522"/>
      <c r="J1316" s="522"/>
      <c r="M1316" s="449"/>
      <c r="N1316" s="449"/>
      <c r="O1316" s="449"/>
    </row>
    <row r="1317" spans="2:23" ht="36" customHeight="1">
      <c r="B1317" s="441"/>
      <c r="C1317" s="522"/>
      <c r="D1317" s="530" t="str">
        <f>Criteria!E18</f>
        <v>28 FEBRUARY 2026</v>
      </c>
      <c r="E1317" s="522"/>
      <c r="F1317" s="522"/>
      <c r="G1317" s="522"/>
      <c r="H1317" s="522"/>
      <c r="I1317" s="522"/>
      <c r="J1317" s="522" t="s">
        <v>239</v>
      </c>
      <c r="M1317" s="449"/>
      <c r="N1317" s="449"/>
      <c r="O1317" s="449"/>
    </row>
    <row r="1318" spans="2:23" ht="36" customHeight="1">
      <c r="B1318" s="441"/>
      <c r="C1318" s="522"/>
      <c r="D1318" s="530"/>
      <c r="E1318" s="522"/>
      <c r="F1318" s="522"/>
      <c r="G1318" s="522"/>
      <c r="H1318" s="522"/>
      <c r="I1318" s="522"/>
      <c r="J1318" s="522"/>
      <c r="M1318" s="449"/>
      <c r="N1318" s="449"/>
      <c r="O1318" s="449"/>
    </row>
    <row r="1319" spans="2:23" ht="36" customHeight="1">
      <c r="B1319" s="520"/>
      <c r="C1319" s="532"/>
      <c r="D1319" s="531"/>
      <c r="E1319" s="531"/>
      <c r="F1319" s="531"/>
      <c r="G1319" s="531"/>
      <c r="H1319" s="531"/>
      <c r="I1319" s="531"/>
      <c r="J1319" s="531"/>
      <c r="K1319" s="442"/>
      <c r="L1319" s="442"/>
      <c r="M1319" s="382"/>
      <c r="N1319" s="382"/>
      <c r="O1319" s="382"/>
      <c r="P1319" s="444"/>
      <c r="Q1319" s="442"/>
    </row>
    <row r="1320" spans="2:23" ht="36" customHeight="1">
      <c r="B1320" s="415"/>
      <c r="C1320" s="530"/>
      <c r="D1320" s="522"/>
      <c r="E1320" s="522"/>
      <c r="F1320" s="522"/>
      <c r="G1320" s="522"/>
      <c r="H1320" s="522"/>
      <c r="I1320" s="522"/>
      <c r="J1320" s="522"/>
      <c r="L1320" s="435"/>
      <c r="M1320" s="435"/>
      <c r="N1320" s="429"/>
      <c r="O1320" s="379">
        <f>Criteria!E20</f>
        <v>2026</v>
      </c>
    </row>
    <row r="1321" spans="2:23" ht="36" customHeight="1">
      <c r="B1321" s="415"/>
      <c r="C1321" s="530"/>
      <c r="D1321" s="522"/>
      <c r="E1321" s="522"/>
      <c r="F1321" s="522"/>
      <c r="G1321" s="522"/>
      <c r="H1321" s="522"/>
      <c r="I1321" s="522"/>
      <c r="J1321" s="522"/>
      <c r="L1321" s="435"/>
      <c r="M1321" s="435"/>
      <c r="N1321" s="429"/>
      <c r="O1321" s="381"/>
    </row>
    <row r="1322" spans="2:23" ht="36" customHeight="1">
      <c r="B1322" s="415">
        <f>MAX($B$445:B1321)+1</f>
        <v>20</v>
      </c>
      <c r="C1322" s="540" t="str">
        <f>IF(W1322=2,"Reconciliation of operating profit","Reconciliation of operating loss")</f>
        <v>Reconciliation of operating profit</v>
      </c>
      <c r="D1322" s="522"/>
      <c r="E1322" s="522"/>
      <c r="F1322" s="522"/>
      <c r="G1322" s="522"/>
      <c r="H1322" s="522"/>
      <c r="I1322" s="522"/>
      <c r="J1322" s="522"/>
      <c r="L1322" s="435"/>
      <c r="M1322" s="435"/>
      <c r="N1322" s="429"/>
      <c r="O1322" s="381"/>
      <c r="W1322" s="416">
        <f>IF(SUM(S260:S275)&lt;0,1,2)</f>
        <v>2</v>
      </c>
    </row>
    <row r="1323" spans="2:23" ht="36" customHeight="1">
      <c r="B1323" s="415"/>
      <c r="C1323" s="530" t="s">
        <v>1045</v>
      </c>
      <c r="D1323" s="522"/>
      <c r="E1323" s="522"/>
      <c r="F1323" s="522"/>
      <c r="G1323" s="522"/>
      <c r="H1323" s="522"/>
      <c r="I1323" s="522"/>
      <c r="J1323" s="522"/>
      <c r="L1323" s="435"/>
      <c r="M1323" s="435"/>
      <c r="N1323" s="429"/>
      <c r="O1323" s="381"/>
    </row>
    <row r="1324" spans="2:23" ht="36" customHeight="1">
      <c r="B1324" s="415"/>
      <c r="C1324" s="530"/>
      <c r="D1324" s="522"/>
      <c r="E1324" s="522"/>
      <c r="F1324" s="522"/>
      <c r="G1324" s="522"/>
      <c r="H1324" s="522"/>
      <c r="I1324" s="522"/>
      <c r="J1324" s="522"/>
      <c r="L1324" s="435"/>
      <c r="M1324" s="435"/>
      <c r="N1324" s="429"/>
      <c r="O1324" s="381"/>
    </row>
    <row r="1325" spans="2:23" ht="36" customHeight="1">
      <c r="B1325" s="415"/>
      <c r="C1325" s="541" t="str">
        <f>IF(W1325=2,"Operating profit","Operating loss")</f>
        <v>Operating profit</v>
      </c>
      <c r="D1325" s="533"/>
      <c r="E1325" s="522"/>
      <c r="F1325" s="522"/>
      <c r="G1325" s="522"/>
      <c r="H1325" s="522"/>
      <c r="I1325" s="522"/>
      <c r="J1325" s="522"/>
      <c r="L1325" s="435"/>
      <c r="M1325" s="435"/>
      <c r="N1325" s="429"/>
      <c r="O1325" s="381">
        <f>SUM(S260:S274)</f>
        <v>0</v>
      </c>
      <c r="S1325" s="420">
        <f>O1325</f>
        <v>0</v>
      </c>
      <c r="T1325" s="420"/>
      <c r="U1325" s="420"/>
      <c r="V1325" s="420"/>
      <c r="W1325" s="416">
        <f>IF(SUM(S260:S275)&lt;0,1,2)</f>
        <v>2</v>
      </c>
    </row>
    <row r="1326" spans="2:23" ht="36" customHeight="1">
      <c r="B1326" s="415"/>
      <c r="C1326" s="522" t="s">
        <v>211</v>
      </c>
      <c r="D1326" s="533"/>
      <c r="E1326" s="522"/>
      <c r="F1326" s="522"/>
      <c r="G1326" s="522"/>
      <c r="H1326" s="522"/>
      <c r="I1326" s="522"/>
      <c r="J1326" s="522"/>
      <c r="L1326" s="435"/>
      <c r="M1326" s="435"/>
      <c r="N1326" s="429"/>
      <c r="O1326" s="381">
        <f>SUM(O1328:O1333)</f>
        <v>0</v>
      </c>
      <c r="R1326" s="432" t="str">
        <f>IF(O1326=0,"DELETE"," ")</f>
        <v>DELETE</v>
      </c>
      <c r="S1326" s="420">
        <f>O1326</f>
        <v>0</v>
      </c>
      <c r="T1326" s="420"/>
      <c r="U1326" s="420"/>
      <c r="V1326" s="420"/>
    </row>
    <row r="1327" spans="2:23" ht="9" customHeight="1">
      <c r="B1327" s="415"/>
      <c r="C1327" s="522"/>
      <c r="D1327" s="533"/>
      <c r="E1327" s="522"/>
      <c r="F1327" s="522"/>
      <c r="G1327" s="522"/>
      <c r="H1327" s="522"/>
      <c r="I1327" s="522"/>
      <c r="J1327" s="522"/>
      <c r="L1327" s="435"/>
      <c r="M1327" s="435"/>
      <c r="N1327" s="429"/>
      <c r="O1327" s="381"/>
      <c r="R1327" s="432" t="str">
        <f>R1326</f>
        <v>DELETE</v>
      </c>
    </row>
    <row r="1328" spans="2:23" ht="9" customHeight="1">
      <c r="B1328" s="415"/>
      <c r="C1328" s="522"/>
      <c r="D1328" s="533"/>
      <c r="E1328" s="522"/>
      <c r="F1328" s="522"/>
      <c r="G1328" s="522"/>
      <c r="H1328" s="522"/>
      <c r="I1328" s="522"/>
      <c r="J1328" s="522"/>
      <c r="L1328" s="435"/>
      <c r="M1328" s="435"/>
      <c r="N1328" s="429"/>
      <c r="O1328" s="480"/>
      <c r="R1328" s="432" t="str">
        <f>R1326</f>
        <v>DELETE</v>
      </c>
    </row>
    <row r="1329" spans="2:23" ht="36" customHeight="1">
      <c r="B1329" s="415"/>
      <c r="C1329" s="522" t="s">
        <v>913</v>
      </c>
      <c r="D1329" s="533"/>
      <c r="E1329" s="522"/>
      <c r="F1329" s="522"/>
      <c r="G1329" s="522"/>
      <c r="H1329" s="522"/>
      <c r="I1329" s="522"/>
      <c r="J1329" s="522"/>
      <c r="L1329" s="435"/>
      <c r="M1329" s="435"/>
      <c r="N1329" s="429"/>
      <c r="O1329" s="481">
        <f>TrialBalance!L136+TrialBalanceA!I136+TrialBalanceB!I136+TrialBalanceC!I136</f>
        <v>0</v>
      </c>
      <c r="R1329" s="432" t="str">
        <f>IF(O1329=0,"DELETE"," ")</f>
        <v>DELETE</v>
      </c>
    </row>
    <row r="1330" spans="2:23" ht="36" customHeight="1">
      <c r="B1330" s="415"/>
      <c r="C1330" s="522" t="s">
        <v>571</v>
      </c>
      <c r="D1330" s="533"/>
      <c r="E1330" s="522"/>
      <c r="F1330" s="522"/>
      <c r="G1330" s="522"/>
      <c r="H1330" s="522"/>
      <c r="I1330" s="522"/>
      <c r="J1330" s="522"/>
      <c r="L1330" s="435"/>
      <c r="M1330" s="435"/>
      <c r="N1330" s="429"/>
      <c r="O1330" s="481">
        <f>TrialBalance!L135+TrialBalanceA!I135+TrialBalanceB!I135+TrialBalanceC!I135</f>
        <v>0</v>
      </c>
      <c r="R1330" s="432" t="str">
        <f t="shared" ref="R1330:R1333" si="90">IF(O1330=0,"DELETE"," ")</f>
        <v>DELETE</v>
      </c>
    </row>
    <row r="1331" spans="2:23" ht="36" customHeight="1">
      <c r="B1331" s="415"/>
      <c r="C1331" s="522" t="s">
        <v>258</v>
      </c>
      <c r="D1331" s="533"/>
      <c r="E1331" s="522"/>
      <c r="F1331" s="522"/>
      <c r="G1331" s="522"/>
      <c r="H1331" s="522"/>
      <c r="I1331" s="522"/>
      <c r="J1331" s="522"/>
      <c r="L1331" s="435"/>
      <c r="M1331" s="435"/>
      <c r="N1331" s="429"/>
      <c r="O1331" s="481">
        <f>SUM(TrialBalance!L43:L44)+SUM(TrialBalance!L105:L106)+SUM(TrialBalanceA!I43:I44)+SUM(TrialBalanceA!I105:I106)+SUM(TrialBalanceB!I43:I44)+SUM(TrialBalanceB!I105:I106)+SUM(TrialBalanceC!I43:I44)+SUM(TrialBalanceC!I105:I106)</f>
        <v>0</v>
      </c>
      <c r="R1331" s="432" t="str">
        <f t="shared" si="90"/>
        <v>DELETE</v>
      </c>
    </row>
    <row r="1332" spans="2:23" ht="36" customHeight="1">
      <c r="B1332" s="415"/>
      <c r="C1332" s="522" t="s">
        <v>915</v>
      </c>
      <c r="D1332" s="533"/>
      <c r="E1332" s="522"/>
      <c r="F1332" s="522"/>
      <c r="G1332" s="522"/>
      <c r="H1332" s="522"/>
      <c r="I1332" s="522"/>
      <c r="J1332" s="522"/>
      <c r="L1332" s="435"/>
      <c r="M1332" s="435"/>
      <c r="N1332" s="429"/>
      <c r="O1332" s="481">
        <f>TrialBalance!L137+TrialBalanceA!I137+TrialBalanceB!I137+TrialBalanceC!I137</f>
        <v>0</v>
      </c>
      <c r="R1332" s="432" t="str">
        <f t="shared" si="90"/>
        <v>DELETE</v>
      </c>
    </row>
    <row r="1333" spans="2:23" ht="36" customHeight="1">
      <c r="B1333" s="415"/>
      <c r="C1333" s="522" t="s">
        <v>465</v>
      </c>
      <c r="D1333" s="533"/>
      <c r="E1333" s="522"/>
      <c r="F1333" s="522"/>
      <c r="G1333" s="522"/>
      <c r="H1333" s="522"/>
      <c r="I1333" s="522"/>
      <c r="J1333" s="522"/>
      <c r="L1333" s="435"/>
      <c r="M1333" s="435"/>
      <c r="N1333" s="429"/>
      <c r="O1333" s="481">
        <f>IF(TrialBalance!L91&gt;0,TrialBalance!L91,0)+IF(TrialBalanceA!I91&gt;0,TrialBalanceA!I91,0)+IF(TrialBalanceB!I91&gt;0,TrialBalanceB!I91,0)+IF(TrialBalanceC!I91&gt;0,TrialBalanceC!I91,0)</f>
        <v>0</v>
      </c>
      <c r="R1333" s="432" t="str">
        <f t="shared" si="90"/>
        <v>DELETE</v>
      </c>
    </row>
    <row r="1334" spans="2:23" ht="9" customHeight="1">
      <c r="B1334" s="415"/>
      <c r="C1334" s="522"/>
      <c r="D1334" s="533"/>
      <c r="E1334" s="522"/>
      <c r="F1334" s="522"/>
      <c r="G1334" s="522"/>
      <c r="H1334" s="522"/>
      <c r="I1334" s="522"/>
      <c r="J1334" s="522"/>
      <c r="L1334" s="435"/>
      <c r="M1334" s="435"/>
      <c r="N1334" s="429"/>
      <c r="O1334" s="482"/>
      <c r="R1334" s="432" t="str">
        <f>R1326</f>
        <v>DELETE</v>
      </c>
    </row>
    <row r="1335" spans="2:23" ht="9" customHeight="1">
      <c r="B1335" s="415"/>
      <c r="C1335" s="522"/>
      <c r="D1335" s="533"/>
      <c r="E1335" s="522"/>
      <c r="F1335" s="522"/>
      <c r="G1335" s="522"/>
      <c r="H1335" s="522"/>
      <c r="I1335" s="522"/>
      <c r="J1335" s="522"/>
      <c r="L1335" s="435"/>
      <c r="M1335" s="435"/>
      <c r="N1335" s="429"/>
      <c r="O1335" s="384"/>
      <c r="R1335" s="432" t="str">
        <f>R1326</f>
        <v>DELETE</v>
      </c>
    </row>
    <row r="1336" spans="2:23" ht="9" customHeight="1">
      <c r="B1336" s="415"/>
      <c r="C1336" s="522"/>
      <c r="D1336" s="533"/>
      <c r="E1336" s="522"/>
      <c r="F1336" s="522"/>
      <c r="G1336" s="522"/>
      <c r="H1336" s="522"/>
      <c r="I1336" s="522"/>
      <c r="J1336" s="522"/>
      <c r="L1336" s="435"/>
      <c r="M1336" s="435"/>
      <c r="N1336" s="429"/>
      <c r="O1336" s="381"/>
      <c r="R1336" s="432" t="str">
        <f>R1326</f>
        <v>DELETE</v>
      </c>
    </row>
    <row r="1337" spans="2:23" ht="36" customHeight="1">
      <c r="B1337" s="415"/>
      <c r="C1337" s="522"/>
      <c r="D1337" s="533"/>
      <c r="E1337" s="522"/>
      <c r="F1337" s="522"/>
      <c r="G1337" s="522"/>
      <c r="H1337" s="522"/>
      <c r="I1337" s="522"/>
      <c r="J1337" s="522"/>
      <c r="L1337" s="435"/>
      <c r="M1337" s="435"/>
      <c r="N1337" s="429"/>
      <c r="O1337" s="381">
        <f>O1325+O1326</f>
        <v>0</v>
      </c>
      <c r="R1337" s="432" t="str">
        <f>R1326</f>
        <v>DELETE</v>
      </c>
    </row>
    <row r="1338" spans="2:23" ht="36" customHeight="1">
      <c r="B1338" s="415"/>
      <c r="C1338" s="522" t="s">
        <v>97</v>
      </c>
      <c r="D1338" s="533"/>
      <c r="E1338" s="522"/>
      <c r="F1338" s="522"/>
      <c r="G1338" s="522"/>
      <c r="H1338" s="522"/>
      <c r="I1338" s="522"/>
      <c r="J1338" s="522"/>
      <c r="L1338" s="435"/>
      <c r="M1338" s="435"/>
      <c r="N1338" s="429"/>
      <c r="O1338" s="381">
        <f>SUM(O1341:O1343)</f>
        <v>0</v>
      </c>
      <c r="S1338" s="420">
        <f>O1338</f>
        <v>0</v>
      </c>
      <c r="T1338" s="420"/>
      <c r="U1338" s="420"/>
      <c r="V1338" s="420"/>
    </row>
    <row r="1339" spans="2:23" ht="9" customHeight="1">
      <c r="B1339" s="415"/>
      <c r="C1339" s="522"/>
      <c r="D1339" s="533"/>
      <c r="E1339" s="522"/>
      <c r="F1339" s="522"/>
      <c r="G1339" s="522"/>
      <c r="H1339" s="522"/>
      <c r="I1339" s="522"/>
      <c r="J1339" s="522"/>
      <c r="L1339" s="435"/>
      <c r="M1339" s="435"/>
      <c r="N1339" s="429"/>
      <c r="O1339" s="381"/>
    </row>
    <row r="1340" spans="2:23" ht="9" customHeight="1">
      <c r="B1340" s="415"/>
      <c r="C1340" s="522"/>
      <c r="D1340" s="533"/>
      <c r="E1340" s="522"/>
      <c r="F1340" s="522"/>
      <c r="G1340" s="522"/>
      <c r="H1340" s="522"/>
      <c r="I1340" s="522"/>
      <c r="J1340" s="522"/>
      <c r="L1340" s="435"/>
      <c r="M1340" s="435"/>
      <c r="N1340" s="429"/>
      <c r="O1340" s="480"/>
    </row>
    <row r="1341" spans="2:23" ht="36" customHeight="1">
      <c r="B1341" s="415"/>
      <c r="C1341" s="541" t="str">
        <f>IF(W1341=2,"Decrease in inventories","Increase in inventories")</f>
        <v>Decrease in inventories</v>
      </c>
      <c r="D1341" s="533"/>
      <c r="E1341" s="522"/>
      <c r="F1341" s="522"/>
      <c r="G1341" s="522"/>
      <c r="H1341" s="522"/>
      <c r="I1341" s="522"/>
      <c r="J1341" s="522"/>
      <c r="L1341" s="435"/>
      <c r="M1341" s="435"/>
      <c r="N1341" s="429"/>
      <c r="O1341" s="481">
        <f>SUM(TrialBalance!N274:N278)-SUM(TrialBalance!L274:L278)</f>
        <v>0</v>
      </c>
      <c r="W1341" s="416">
        <f>IF(O1341&lt;0,1,2)</f>
        <v>2</v>
      </c>
    </row>
    <row r="1342" spans="2:23" ht="36" customHeight="1">
      <c r="B1342" s="415"/>
      <c r="C1342" s="541" t="str">
        <f>IF(W1342=2,"Decrease in accounts receivable","Increase in accounts receivable")</f>
        <v>Decrease in accounts receivable</v>
      </c>
      <c r="D1342" s="533"/>
      <c r="E1342" s="522"/>
      <c r="F1342" s="522"/>
      <c r="G1342" s="522"/>
      <c r="H1342" s="522"/>
      <c r="I1342" s="522"/>
      <c r="J1342" s="522"/>
      <c r="L1342" s="435"/>
      <c r="M1342" s="435"/>
      <c r="N1342" s="429"/>
      <c r="O1342" s="481">
        <f>SUM(TrialBalance!N279:N285)-SUM(TrialBalance!L279:L285)</f>
        <v>0</v>
      </c>
      <c r="W1342" s="416">
        <f>IF(O1342&lt;0,1,2)</f>
        <v>2</v>
      </c>
    </row>
    <row r="1343" spans="2:23" ht="36" customHeight="1">
      <c r="B1343" s="415"/>
      <c r="C1343" s="541" t="str">
        <f>IF(W1343=2,"Increase in accounts payable","Decrease in accounts payable")</f>
        <v>Increase in accounts payable</v>
      </c>
      <c r="D1343" s="533"/>
      <c r="E1343" s="522"/>
      <c r="F1343" s="522"/>
      <c r="G1343" s="522"/>
      <c r="H1343" s="522"/>
      <c r="I1343" s="522"/>
      <c r="J1343" s="522"/>
      <c r="L1343" s="435"/>
      <c r="M1343" s="435"/>
      <c r="N1343" s="429"/>
      <c r="O1343" s="481">
        <f>SUM(TrialBalance!N299:N304)+SUM(TrialBalance!N305:N306)-SUM(TrialBalance!L299:L304)-SUM(TrialBalance!L305:L306)</f>
        <v>0</v>
      </c>
      <c r="W1343" s="416">
        <f>IF(O1343&lt;0,1,2)</f>
        <v>2</v>
      </c>
    </row>
    <row r="1344" spans="2:23" ht="9" customHeight="1">
      <c r="B1344" s="415"/>
      <c r="C1344" s="522"/>
      <c r="D1344" s="533"/>
      <c r="E1344" s="522"/>
      <c r="F1344" s="522"/>
      <c r="G1344" s="522"/>
      <c r="H1344" s="522"/>
      <c r="I1344" s="522"/>
      <c r="J1344" s="522"/>
      <c r="L1344" s="435"/>
      <c r="M1344" s="435"/>
      <c r="N1344" s="429"/>
      <c r="O1344" s="482"/>
    </row>
    <row r="1345" spans="2:22" ht="9" customHeight="1">
      <c r="B1345" s="415"/>
      <c r="C1345" s="522"/>
      <c r="D1345" s="533"/>
      <c r="E1345" s="522"/>
      <c r="F1345" s="522"/>
      <c r="G1345" s="522"/>
      <c r="H1345" s="522"/>
      <c r="I1345" s="522"/>
      <c r="J1345" s="522"/>
      <c r="L1345" s="435"/>
      <c r="M1345" s="435"/>
      <c r="N1345" s="429"/>
      <c r="O1345" s="381"/>
    </row>
    <row r="1346" spans="2:22" ht="9" customHeight="1">
      <c r="B1346" s="415"/>
      <c r="C1346" s="522"/>
      <c r="D1346" s="533"/>
      <c r="E1346" s="522"/>
      <c r="F1346" s="522"/>
      <c r="G1346" s="522"/>
      <c r="H1346" s="522"/>
      <c r="I1346" s="522"/>
      <c r="J1346" s="522"/>
      <c r="L1346" s="435"/>
      <c r="M1346" s="435"/>
      <c r="N1346" s="429"/>
      <c r="O1346" s="384"/>
    </row>
    <row r="1347" spans="2:22" ht="9" customHeight="1">
      <c r="B1347" s="415"/>
      <c r="C1347" s="522"/>
      <c r="D1347" s="533"/>
      <c r="E1347" s="522"/>
      <c r="F1347" s="522"/>
      <c r="G1347" s="522"/>
      <c r="H1347" s="522"/>
      <c r="I1347" s="522"/>
      <c r="J1347" s="522"/>
      <c r="L1347" s="435"/>
      <c r="M1347" s="435"/>
      <c r="N1347" s="429"/>
      <c r="O1347" s="381"/>
    </row>
    <row r="1348" spans="2:22" ht="36.75" customHeight="1">
      <c r="B1348" s="415"/>
      <c r="C1348" s="522" t="s">
        <v>210</v>
      </c>
      <c r="D1348" s="533"/>
      <c r="E1348" s="522"/>
      <c r="F1348" s="522"/>
      <c r="G1348" s="522"/>
      <c r="H1348" s="522"/>
      <c r="I1348" s="522"/>
      <c r="J1348" s="522"/>
      <c r="L1348" s="435"/>
      <c r="M1348" s="435"/>
      <c r="N1348" s="429"/>
      <c r="O1348" s="381">
        <f>SUM(S1325:S1345)</f>
        <v>0</v>
      </c>
      <c r="U1348" s="419"/>
      <c r="V1348" s="419"/>
    </row>
    <row r="1349" spans="2:22" ht="9" customHeight="1" thickBot="1">
      <c r="B1349" s="415"/>
      <c r="C1349" s="530"/>
      <c r="D1349" s="522"/>
      <c r="E1349" s="522"/>
      <c r="F1349" s="522"/>
      <c r="G1349" s="522"/>
      <c r="H1349" s="522"/>
      <c r="I1349" s="522"/>
      <c r="J1349" s="522"/>
      <c r="L1349" s="435"/>
      <c r="M1349" s="435"/>
      <c r="N1349" s="429"/>
      <c r="O1349" s="385"/>
    </row>
    <row r="1350" spans="2:22" ht="9" customHeight="1" thickTop="1">
      <c r="B1350" s="415"/>
      <c r="C1350" s="530"/>
      <c r="D1350" s="522"/>
      <c r="E1350" s="522"/>
      <c r="F1350" s="522"/>
      <c r="G1350" s="522"/>
      <c r="H1350" s="522"/>
      <c r="I1350" s="522"/>
      <c r="J1350" s="522"/>
      <c r="L1350" s="435"/>
      <c r="M1350" s="435"/>
      <c r="N1350" s="429"/>
      <c r="O1350" s="399"/>
    </row>
    <row r="1351" spans="2:22" ht="36" customHeight="1">
      <c r="B1351" s="441"/>
      <c r="C1351" s="522"/>
      <c r="D1351" s="522"/>
      <c r="E1351" s="522"/>
      <c r="F1351" s="522"/>
      <c r="G1351" s="522"/>
      <c r="H1351" s="522"/>
      <c r="I1351" s="522"/>
      <c r="J1351" s="522"/>
      <c r="L1351" s="435"/>
      <c r="M1351" s="435"/>
      <c r="N1351" s="429"/>
      <c r="O1351" s="381"/>
    </row>
    <row r="1352" spans="2:22" ht="36" customHeight="1">
      <c r="B1352" s="441"/>
      <c r="C1352" s="522"/>
      <c r="D1352" s="522"/>
      <c r="E1352" s="522"/>
      <c r="F1352" s="522"/>
      <c r="G1352" s="522"/>
      <c r="H1352" s="522"/>
      <c r="I1352" s="522"/>
      <c r="J1352" s="522"/>
      <c r="M1352" s="381"/>
      <c r="N1352" s="381"/>
      <c r="O1352" s="381"/>
    </row>
    <row r="1353" spans="2:22" ht="36" customHeight="1">
      <c r="B1353" s="441"/>
      <c r="C1353" s="522"/>
      <c r="D1353" s="522"/>
      <c r="E1353" s="522"/>
      <c r="F1353" s="522"/>
      <c r="G1353" s="522"/>
      <c r="H1353" s="522"/>
      <c r="I1353" s="522"/>
      <c r="J1353" s="522"/>
      <c r="M1353" s="399"/>
      <c r="N1353" s="399"/>
      <c r="O1353" s="399"/>
      <c r="P1353" s="453"/>
    </row>
    <row r="1354" spans="2:22" ht="36" customHeight="1">
      <c r="C1354" s="522"/>
      <c r="D1354" s="522"/>
      <c r="E1354" s="522"/>
      <c r="F1354" s="522"/>
      <c r="G1354" s="522"/>
      <c r="H1354" s="522"/>
      <c r="I1354" s="522"/>
      <c r="J1354" s="522"/>
      <c r="M1354" s="449"/>
      <c r="N1354" s="449"/>
      <c r="O1354" s="449"/>
    </row>
    <row r="1355" spans="2:22" ht="36" customHeight="1">
      <c r="C1355" s="522"/>
      <c r="D1355" s="522"/>
      <c r="E1355" s="522"/>
      <c r="F1355" s="522"/>
      <c r="G1355" s="522"/>
      <c r="H1355" s="522"/>
      <c r="I1355" s="522"/>
      <c r="J1355" s="522"/>
      <c r="M1355" s="449"/>
      <c r="N1355" s="449"/>
      <c r="O1355" s="381" t="s">
        <v>102</v>
      </c>
      <c r="Q1355" s="378">
        <f>MAX($Q$104:Q1354)+1</f>
        <v>32</v>
      </c>
    </row>
    <row r="1356" spans="2:22" ht="36" customHeight="1">
      <c r="C1356" s="437"/>
      <c r="D1356" s="501" t="str">
        <f>Criteria!E9</f>
        <v>ABC PARTNERSHIP</v>
      </c>
      <c r="E1356" s="502"/>
      <c r="F1356" s="502"/>
      <c r="G1356" s="502"/>
      <c r="H1356" s="502"/>
      <c r="I1356" s="502"/>
      <c r="J1356" s="502"/>
      <c r="M1356" s="449"/>
      <c r="N1356" s="449"/>
      <c r="O1356" s="431"/>
    </row>
    <row r="1357" spans="2:22" ht="36" customHeight="1">
      <c r="C1357" s="437"/>
      <c r="D1357" s="501" t="str">
        <f>IF(Criteria!E13=0," ",CONCATENATE("T/A ",Criteria!E13))</f>
        <v>T/A SEAFRONT HOTEL</v>
      </c>
      <c r="E1357" s="502"/>
      <c r="F1357" s="502"/>
      <c r="G1357" s="502"/>
      <c r="H1357" s="502"/>
      <c r="I1357" s="502"/>
      <c r="J1357" s="502"/>
      <c r="M1357" s="449"/>
      <c r="N1357" s="449"/>
      <c r="O1357" s="449"/>
      <c r="R1357" s="432" t="str">
        <f>IF(D1357=" ","DELETE"," ")</f>
        <v xml:space="preserve"> </v>
      </c>
    </row>
    <row r="1358" spans="2:22" ht="36" customHeight="1">
      <c r="C1358" s="437"/>
      <c r="D1358" s="502"/>
      <c r="E1358" s="502"/>
      <c r="F1358" s="502"/>
      <c r="G1358" s="502"/>
      <c r="H1358" s="502"/>
      <c r="I1358" s="502"/>
      <c r="J1358" s="502"/>
      <c r="M1358" s="449"/>
      <c r="N1358" s="449"/>
      <c r="O1358" s="449"/>
    </row>
    <row r="1359" spans="2:22" ht="36" customHeight="1">
      <c r="C1359" s="437"/>
      <c r="D1359" s="501" t="s">
        <v>98</v>
      </c>
      <c r="E1359" s="502"/>
      <c r="F1359" s="502"/>
      <c r="G1359" s="502"/>
      <c r="H1359" s="502"/>
      <c r="I1359" s="502"/>
      <c r="J1359" s="502"/>
      <c r="M1359" s="449"/>
      <c r="N1359" s="449"/>
      <c r="O1359" s="449"/>
    </row>
    <row r="1360" spans="2:22" ht="36" customHeight="1">
      <c r="C1360" s="437"/>
      <c r="D1360" s="501" t="str">
        <f>Criteria!E18</f>
        <v>28 FEBRUARY 2026</v>
      </c>
      <c r="E1360" s="502"/>
      <c r="F1360" s="502"/>
      <c r="G1360" s="502"/>
      <c r="H1360" s="502"/>
      <c r="I1360" s="502"/>
      <c r="J1360" s="502"/>
      <c r="M1360" s="449"/>
      <c r="N1360" s="449"/>
      <c r="O1360" s="449"/>
    </row>
    <row r="1361" spans="3:22" ht="36" customHeight="1">
      <c r="C1361" s="437"/>
      <c r="D1361" s="502"/>
      <c r="E1361" s="502"/>
      <c r="F1361" s="502"/>
      <c r="G1361" s="502"/>
      <c r="H1361" s="502"/>
      <c r="I1361" s="502"/>
      <c r="J1361" s="502"/>
      <c r="M1361" s="449"/>
      <c r="N1361" s="449"/>
      <c r="O1361" s="449"/>
    </row>
    <row r="1362" spans="3:22" ht="36" customHeight="1">
      <c r="C1362" s="437"/>
      <c r="D1362" s="515"/>
      <c r="E1362" s="515"/>
      <c r="F1362" s="515"/>
      <c r="G1362" s="515"/>
      <c r="H1362" s="515"/>
      <c r="I1362" s="515"/>
      <c r="J1362" s="515"/>
      <c r="K1362" s="442"/>
      <c r="L1362" s="442"/>
      <c r="M1362" s="461"/>
      <c r="N1362" s="461"/>
      <c r="O1362" s="461"/>
      <c r="P1362" s="444"/>
      <c r="Q1362" s="442"/>
    </row>
    <row r="1363" spans="3:22" ht="36" customHeight="1">
      <c r="C1363" s="437"/>
      <c r="D1363" s="502"/>
      <c r="E1363" s="502"/>
      <c r="F1363" s="502"/>
      <c r="G1363" s="502"/>
      <c r="H1363" s="502"/>
      <c r="I1363" s="502"/>
      <c r="J1363" s="512"/>
      <c r="K1363" s="378" t="s">
        <v>1025</v>
      </c>
      <c r="L1363" s="435"/>
      <c r="M1363" s="435"/>
      <c r="N1363" s="378"/>
      <c r="O1363" s="379">
        <f>Criteria!E20</f>
        <v>2026</v>
      </c>
      <c r="P1363" s="380"/>
    </row>
    <row r="1364" spans="3:22" ht="36" customHeight="1">
      <c r="C1364" s="437"/>
      <c r="D1364" s="502"/>
      <c r="E1364" s="502"/>
      <c r="F1364" s="502"/>
      <c r="G1364" s="502"/>
      <c r="H1364" s="502"/>
      <c r="I1364" s="502"/>
      <c r="J1364" s="512"/>
      <c r="K1364" s="378"/>
      <c r="L1364" s="435"/>
      <c r="M1364" s="435"/>
      <c r="N1364" s="378"/>
      <c r="O1364" s="381"/>
      <c r="P1364" s="380"/>
    </row>
    <row r="1365" spans="3:22" ht="36" customHeight="1">
      <c r="D1365" s="501" t="s">
        <v>1020</v>
      </c>
      <c r="E1365" s="502"/>
      <c r="F1365" s="502"/>
      <c r="G1365" s="502"/>
      <c r="H1365" s="502"/>
      <c r="I1365" s="502"/>
      <c r="J1365" s="512"/>
      <c r="K1365" s="378"/>
      <c r="L1365" s="435"/>
      <c r="M1365" s="435"/>
      <c r="N1365" s="378"/>
      <c r="O1365" s="381">
        <f>-SUM(TrialBalance!L5:L10)</f>
        <v>0</v>
      </c>
      <c r="P1365" s="380"/>
      <c r="R1365" s="432" t="str">
        <f>IF(O1365=0,IF(O1367=0," ","DELETE")," ")</f>
        <v xml:space="preserve"> </v>
      </c>
      <c r="S1365" s="419">
        <f>O1365</f>
        <v>0</v>
      </c>
      <c r="T1365" s="419"/>
      <c r="U1365" s="419"/>
      <c r="V1365" s="419"/>
    </row>
    <row r="1366" spans="3:22" ht="36" customHeight="1">
      <c r="D1366" s="501"/>
      <c r="E1366" s="502"/>
      <c r="F1366" s="502"/>
      <c r="G1366" s="502"/>
      <c r="H1366" s="502"/>
      <c r="I1366" s="502"/>
      <c r="J1366" s="512"/>
      <c r="K1366" s="378"/>
      <c r="L1366" s="435"/>
      <c r="M1366" s="435"/>
      <c r="N1366" s="378"/>
      <c r="O1366" s="381"/>
      <c r="P1366" s="380"/>
      <c r="R1366" s="432" t="str">
        <f>R1365</f>
        <v xml:space="preserve"> </v>
      </c>
      <c r="S1366" s="419"/>
      <c r="T1366" s="419"/>
      <c r="U1366" s="419"/>
      <c r="V1366" s="419"/>
    </row>
    <row r="1367" spans="3:22" ht="36" customHeight="1">
      <c r="D1367" s="501" t="s">
        <v>332</v>
      </c>
      <c r="E1367" s="502"/>
      <c r="F1367" s="502"/>
      <c r="G1367" s="502"/>
      <c r="H1367" s="502"/>
      <c r="I1367" s="502"/>
      <c r="J1367" s="512"/>
      <c r="K1367" s="378"/>
      <c r="L1367" s="435"/>
      <c r="M1367" s="435"/>
      <c r="N1367" s="378"/>
      <c r="O1367" s="381">
        <f>-TrialBalance!L11</f>
        <v>0</v>
      </c>
      <c r="P1367" s="380"/>
      <c r="R1367" s="432" t="str">
        <f>IF(O1367=0,"DELETE"," ")</f>
        <v>DELETE</v>
      </c>
      <c r="S1367" s="419">
        <f>O1367</f>
        <v>0</v>
      </c>
      <c r="T1367" s="419"/>
      <c r="U1367" s="419"/>
      <c r="V1367" s="419"/>
    </row>
    <row r="1368" spans="3:22" ht="36" customHeight="1">
      <c r="D1368" s="501"/>
      <c r="E1368" s="502"/>
      <c r="F1368" s="502"/>
      <c r="G1368" s="502"/>
      <c r="H1368" s="502"/>
      <c r="I1368" s="502"/>
      <c r="J1368" s="512"/>
      <c r="K1368" s="378"/>
      <c r="L1368" s="435"/>
      <c r="M1368" s="435"/>
      <c r="N1368" s="378"/>
      <c r="O1368" s="381"/>
      <c r="P1368" s="380"/>
      <c r="R1368" s="432" t="str">
        <f>R1367</f>
        <v>DELETE</v>
      </c>
    </row>
    <row r="1369" spans="3:22" ht="36" customHeight="1">
      <c r="D1369" s="501" t="s">
        <v>1046</v>
      </c>
      <c r="E1369" s="502"/>
      <c r="F1369" s="502"/>
      <c r="G1369" s="502"/>
      <c r="H1369" s="502"/>
      <c r="I1369" s="502"/>
      <c r="J1369" s="512"/>
      <c r="K1369" s="378"/>
      <c r="L1369" s="435"/>
      <c r="M1369" s="435"/>
      <c r="N1369" s="378"/>
      <c r="O1369" s="381">
        <f>SUM(O1372:O1379)</f>
        <v>0</v>
      </c>
      <c r="P1369" s="380"/>
      <c r="R1369" s="432" t="str">
        <f>IF(O1369=0,"DELETE"," ")</f>
        <v>DELETE</v>
      </c>
      <c r="S1369" s="419">
        <f>-O1369</f>
        <v>0</v>
      </c>
      <c r="T1369" s="419"/>
      <c r="U1369" s="419"/>
      <c r="V1369" s="419"/>
    </row>
    <row r="1370" spans="3:22" ht="9" customHeight="1">
      <c r="C1370" s="474"/>
      <c r="D1370" s="502"/>
      <c r="E1370" s="502"/>
      <c r="F1370" s="502"/>
      <c r="G1370" s="502"/>
      <c r="H1370" s="502"/>
      <c r="I1370" s="502"/>
      <c r="J1370" s="512"/>
      <c r="K1370" s="378"/>
      <c r="L1370" s="435"/>
      <c r="M1370" s="435"/>
      <c r="N1370" s="378"/>
      <c r="O1370" s="381"/>
      <c r="P1370" s="380"/>
      <c r="R1370" s="432" t="str">
        <f>R1369</f>
        <v>DELETE</v>
      </c>
    </row>
    <row r="1371" spans="3:22" ht="9" customHeight="1">
      <c r="C1371" s="474"/>
      <c r="D1371" s="502"/>
      <c r="E1371" s="502"/>
      <c r="F1371" s="502"/>
      <c r="G1371" s="502"/>
      <c r="H1371" s="502"/>
      <c r="I1371" s="502"/>
      <c r="J1371" s="512"/>
      <c r="K1371" s="378"/>
      <c r="L1371" s="435"/>
      <c r="M1371" s="435"/>
      <c r="N1371" s="378"/>
      <c r="O1371" s="480"/>
      <c r="P1371" s="380"/>
      <c r="R1371" s="432" t="str">
        <f>R1370</f>
        <v>DELETE</v>
      </c>
    </row>
    <row r="1372" spans="3:22" ht="36" customHeight="1">
      <c r="C1372" s="474"/>
      <c r="D1372" s="502" t="s">
        <v>445</v>
      </c>
      <c r="E1372" s="502"/>
      <c r="F1372" s="502"/>
      <c r="G1372" s="502"/>
      <c r="H1372" s="502"/>
      <c r="I1372" s="502"/>
      <c r="J1372" s="512"/>
      <c r="K1372" s="378"/>
      <c r="L1372" s="435"/>
      <c r="M1372" s="435"/>
      <c r="N1372" s="378"/>
      <c r="O1372" s="481">
        <f>SUM(TrialBalance!L13:L16)</f>
        <v>0</v>
      </c>
      <c r="P1372" s="380"/>
      <c r="R1372" s="432" t="str">
        <f t="shared" ref="R1372:R1379" si="91">IF(O1372=0,"DELETE"," ")</f>
        <v>DELETE</v>
      </c>
    </row>
    <row r="1373" spans="3:22" ht="36" customHeight="1">
      <c r="C1373" s="474"/>
      <c r="D1373" s="502" t="s">
        <v>255</v>
      </c>
      <c r="E1373" s="502"/>
      <c r="F1373" s="502"/>
      <c r="G1373" s="502"/>
      <c r="H1373" s="502"/>
      <c r="I1373" s="502"/>
      <c r="J1373" s="512"/>
      <c r="K1373" s="378"/>
      <c r="L1373" s="435"/>
      <c r="M1373" s="435"/>
      <c r="N1373" s="378"/>
      <c r="O1373" s="481">
        <f>TrialBalance!L17</f>
        <v>0</v>
      </c>
      <c r="P1373" s="380"/>
      <c r="R1373" s="432" t="str">
        <f t="shared" si="91"/>
        <v>DELETE</v>
      </c>
    </row>
    <row r="1374" spans="3:22" ht="36" customHeight="1">
      <c r="C1374" s="474"/>
      <c r="D1374" s="502">
        <f>TrialBalance!C18</f>
        <v>0</v>
      </c>
      <c r="E1374" s="502"/>
      <c r="F1374" s="502"/>
      <c r="G1374" s="502"/>
      <c r="H1374" s="502"/>
      <c r="I1374" s="502"/>
      <c r="J1374" s="512"/>
      <c r="K1374" s="378"/>
      <c r="L1374" s="435"/>
      <c r="M1374" s="435"/>
      <c r="N1374" s="378"/>
      <c r="O1374" s="481">
        <f>TrialBalance!L18</f>
        <v>0</v>
      </c>
      <c r="P1374" s="380"/>
      <c r="R1374" s="432" t="str">
        <f t="shared" si="91"/>
        <v>DELETE</v>
      </c>
    </row>
    <row r="1375" spans="3:22" ht="36" customHeight="1">
      <c r="C1375" s="474"/>
      <c r="D1375" s="502">
        <f>TrialBalance!C19</f>
        <v>0</v>
      </c>
      <c r="E1375" s="502"/>
      <c r="F1375" s="502"/>
      <c r="G1375" s="502"/>
      <c r="H1375" s="502"/>
      <c r="I1375" s="502"/>
      <c r="J1375" s="512"/>
      <c r="K1375" s="378"/>
      <c r="L1375" s="435"/>
      <c r="M1375" s="435"/>
      <c r="N1375" s="378"/>
      <c r="O1375" s="481">
        <f>TrialBalance!L19</f>
        <v>0</v>
      </c>
      <c r="P1375" s="380"/>
      <c r="R1375" s="432" t="str">
        <f t="shared" si="91"/>
        <v>DELETE</v>
      </c>
    </row>
    <row r="1376" spans="3:22" ht="36" customHeight="1">
      <c r="C1376" s="474"/>
      <c r="D1376" s="502">
        <f>TrialBalance!C20</f>
        <v>0</v>
      </c>
      <c r="E1376" s="502"/>
      <c r="F1376" s="502"/>
      <c r="G1376" s="502"/>
      <c r="H1376" s="502"/>
      <c r="I1376" s="502"/>
      <c r="J1376" s="512"/>
      <c r="K1376" s="378"/>
      <c r="L1376" s="435"/>
      <c r="M1376" s="435"/>
      <c r="N1376" s="378"/>
      <c r="O1376" s="481">
        <f>TrialBalance!L20</f>
        <v>0</v>
      </c>
      <c r="P1376" s="380"/>
      <c r="R1376" s="432" t="str">
        <f t="shared" si="91"/>
        <v>DELETE</v>
      </c>
    </row>
    <row r="1377" spans="3:23" ht="36" customHeight="1">
      <c r="C1377" s="474"/>
      <c r="D1377" s="502">
        <f>TrialBalance!C21</f>
        <v>0</v>
      </c>
      <c r="E1377" s="502"/>
      <c r="F1377" s="502"/>
      <c r="G1377" s="502"/>
      <c r="H1377" s="502"/>
      <c r="I1377" s="502"/>
      <c r="J1377" s="512"/>
      <c r="K1377" s="378"/>
      <c r="L1377" s="435"/>
      <c r="M1377" s="435"/>
      <c r="N1377" s="378"/>
      <c r="O1377" s="481">
        <f>TrialBalance!L21</f>
        <v>0</v>
      </c>
      <c r="P1377" s="380"/>
      <c r="R1377" s="432" t="str">
        <f t="shared" si="91"/>
        <v>DELETE</v>
      </c>
    </row>
    <row r="1378" spans="3:23" ht="36" customHeight="1">
      <c r="C1378" s="474"/>
      <c r="D1378" s="502">
        <f>TrialBalance!C22</f>
        <v>0</v>
      </c>
      <c r="E1378" s="502"/>
      <c r="F1378" s="502"/>
      <c r="G1378" s="502"/>
      <c r="H1378" s="502"/>
      <c r="I1378" s="502"/>
      <c r="J1378" s="512"/>
      <c r="K1378" s="378"/>
      <c r="L1378" s="435"/>
      <c r="M1378" s="435"/>
      <c r="N1378" s="378"/>
      <c r="O1378" s="481">
        <f>TrialBalance!L22</f>
        <v>0</v>
      </c>
      <c r="P1378" s="380"/>
      <c r="R1378" s="432" t="str">
        <f t="shared" si="91"/>
        <v>DELETE</v>
      </c>
    </row>
    <row r="1379" spans="3:23" ht="36" customHeight="1">
      <c r="C1379" s="474"/>
      <c r="D1379" s="502" t="s">
        <v>446</v>
      </c>
      <c r="E1379" s="502"/>
      <c r="F1379" s="502"/>
      <c r="G1379" s="502"/>
      <c r="H1379" s="502"/>
      <c r="I1379" s="502"/>
      <c r="J1379" s="512"/>
      <c r="K1379" s="378"/>
      <c r="L1379" s="435"/>
      <c r="M1379" s="435"/>
      <c r="N1379" s="378"/>
      <c r="O1379" s="481">
        <f>SUM(TrialBalance!L23:L26)</f>
        <v>0</v>
      </c>
      <c r="P1379" s="380"/>
      <c r="R1379" s="432" t="str">
        <f t="shared" si="91"/>
        <v>DELETE</v>
      </c>
    </row>
    <row r="1380" spans="3:23" ht="9" customHeight="1">
      <c r="C1380" s="474"/>
      <c r="D1380" s="502"/>
      <c r="E1380" s="502"/>
      <c r="F1380" s="502"/>
      <c r="G1380" s="502"/>
      <c r="H1380" s="502"/>
      <c r="I1380" s="502"/>
      <c r="J1380" s="512"/>
      <c r="K1380" s="378"/>
      <c r="L1380" s="435"/>
      <c r="M1380" s="435"/>
      <c r="N1380" s="378"/>
      <c r="O1380" s="482"/>
      <c r="P1380" s="380"/>
      <c r="R1380" s="432" t="str">
        <f>R1369</f>
        <v>DELETE</v>
      </c>
    </row>
    <row r="1381" spans="3:23" ht="9" customHeight="1">
      <c r="C1381" s="474"/>
      <c r="D1381" s="502"/>
      <c r="E1381" s="502"/>
      <c r="F1381" s="502"/>
      <c r="G1381" s="502"/>
      <c r="H1381" s="502"/>
      <c r="I1381" s="502"/>
      <c r="J1381" s="512"/>
      <c r="K1381" s="378"/>
      <c r="L1381" s="435"/>
      <c r="M1381" s="435"/>
      <c r="N1381" s="378"/>
      <c r="O1381" s="384"/>
      <c r="P1381" s="380"/>
      <c r="R1381" s="432" t="str">
        <f>R1369</f>
        <v>DELETE</v>
      </c>
    </row>
    <row r="1382" spans="3:23" ht="9" customHeight="1">
      <c r="C1382" s="474"/>
      <c r="D1382" s="502"/>
      <c r="E1382" s="502"/>
      <c r="F1382" s="502"/>
      <c r="G1382" s="502"/>
      <c r="H1382" s="502"/>
      <c r="I1382" s="502"/>
      <c r="J1382" s="512"/>
      <c r="K1382" s="378"/>
      <c r="L1382" s="435"/>
      <c r="M1382" s="435"/>
      <c r="N1382" s="378"/>
      <c r="O1382" s="381"/>
      <c r="P1382" s="380"/>
      <c r="R1382" s="432" t="str">
        <f>R1381</f>
        <v>DELETE</v>
      </c>
    </row>
    <row r="1383" spans="3:23" ht="36" customHeight="1">
      <c r="D1383" s="518" t="str">
        <f>IF(W1383=2,"Gross profit","Gross loss")</f>
        <v>Gross profit</v>
      </c>
      <c r="E1383" s="502"/>
      <c r="F1383" s="502"/>
      <c r="G1383" s="502"/>
      <c r="H1383" s="502"/>
      <c r="I1383" s="502"/>
      <c r="J1383" s="512"/>
      <c r="K1383" s="378"/>
      <c r="L1383" s="435"/>
      <c r="M1383" s="435"/>
      <c r="N1383" s="378"/>
      <c r="O1383" s="381">
        <f>SUM(S1365:S1380)</f>
        <v>0</v>
      </c>
      <c r="P1383" s="380"/>
      <c r="R1383" s="432" t="str">
        <f>R1382</f>
        <v>DELETE</v>
      </c>
      <c r="W1383" s="416">
        <f>IF(O1383&lt;0,1,2)</f>
        <v>2</v>
      </c>
    </row>
    <row r="1384" spans="3:23" ht="36" customHeight="1">
      <c r="C1384" s="474"/>
      <c r="D1384" s="502"/>
      <c r="E1384" s="502"/>
      <c r="F1384" s="502"/>
      <c r="G1384" s="502"/>
      <c r="H1384" s="502"/>
      <c r="I1384" s="502"/>
      <c r="J1384" s="512"/>
      <c r="K1384" s="378"/>
      <c r="L1384" s="435"/>
      <c r="M1384" s="435"/>
      <c r="N1384" s="378"/>
      <c r="O1384" s="381"/>
      <c r="P1384" s="380"/>
      <c r="R1384" s="432" t="str">
        <f>R1383</f>
        <v>DELETE</v>
      </c>
    </row>
    <row r="1385" spans="3:23" ht="36" customHeight="1">
      <c r="D1385" s="501" t="s">
        <v>1022</v>
      </c>
      <c r="E1385" s="502"/>
      <c r="F1385" s="502"/>
      <c r="G1385" s="502"/>
      <c r="H1385" s="502"/>
      <c r="I1385" s="502"/>
      <c r="J1385" s="512"/>
      <c r="K1385" s="378"/>
      <c r="L1385" s="435"/>
      <c r="M1385" s="435"/>
      <c r="N1385" s="378"/>
      <c r="O1385" s="381">
        <f>SUM(O1387:O1393)</f>
        <v>0</v>
      </c>
      <c r="P1385" s="380"/>
      <c r="R1385" s="432" t="str">
        <f t="shared" ref="R1385" si="92">IF(O1385=0,"DELETE"," ")</f>
        <v>DELETE</v>
      </c>
      <c r="S1385" s="419">
        <f>O1385</f>
        <v>0</v>
      </c>
      <c r="T1385" s="419"/>
    </row>
    <row r="1386" spans="3:23" ht="9" customHeight="1">
      <c r="C1386" s="474"/>
      <c r="D1386" s="502"/>
      <c r="E1386" s="502"/>
      <c r="F1386" s="502"/>
      <c r="G1386" s="502"/>
      <c r="H1386" s="502"/>
      <c r="I1386" s="502"/>
      <c r="J1386" s="512"/>
      <c r="K1386" s="378"/>
      <c r="L1386" s="435"/>
      <c r="M1386" s="435"/>
      <c r="N1386" s="378"/>
      <c r="O1386" s="381"/>
      <c r="P1386" s="380"/>
      <c r="R1386" s="432" t="str">
        <f>R1385</f>
        <v>DELETE</v>
      </c>
    </row>
    <row r="1387" spans="3:23" ht="9" customHeight="1">
      <c r="C1387" s="474"/>
      <c r="D1387" s="502"/>
      <c r="E1387" s="502"/>
      <c r="F1387" s="502"/>
      <c r="G1387" s="502"/>
      <c r="H1387" s="502"/>
      <c r="I1387" s="502"/>
      <c r="J1387" s="512"/>
      <c r="K1387" s="378"/>
      <c r="L1387" s="435"/>
      <c r="M1387" s="435"/>
      <c r="N1387" s="378"/>
      <c r="O1387" s="480"/>
      <c r="P1387" s="380"/>
      <c r="R1387" s="432" t="str">
        <f>R1385</f>
        <v>DELETE</v>
      </c>
    </row>
    <row r="1388" spans="3:23" ht="36" customHeight="1">
      <c r="C1388" s="474"/>
      <c r="D1388" s="502" t="str">
        <f>TrialBalance!C28</f>
        <v>Insurance claims - Seafront Hotel</v>
      </c>
      <c r="E1388" s="502"/>
      <c r="F1388" s="502"/>
      <c r="G1388" s="502"/>
      <c r="H1388" s="502"/>
      <c r="I1388" s="502"/>
      <c r="J1388" s="512"/>
      <c r="K1388" s="378"/>
      <c r="L1388" s="435"/>
      <c r="M1388" s="435"/>
      <c r="N1388" s="378"/>
      <c r="O1388" s="481">
        <f>-TrialBalance!L28</f>
        <v>0</v>
      </c>
      <c r="P1388" s="380"/>
      <c r="R1388" s="432" t="str">
        <f t="shared" ref="R1388:R1392" si="93">IF(O1388=0,"DELETE"," ")</f>
        <v>DELETE</v>
      </c>
    </row>
    <row r="1389" spans="3:23" ht="36" customHeight="1">
      <c r="C1389" s="474"/>
      <c r="D1389" s="502">
        <f>TrialBalance!C29</f>
        <v>0</v>
      </c>
      <c r="E1389" s="502"/>
      <c r="F1389" s="502"/>
      <c r="G1389" s="502"/>
      <c r="H1389" s="502"/>
      <c r="I1389" s="502"/>
      <c r="J1389" s="512"/>
      <c r="K1389" s="378"/>
      <c r="L1389" s="435"/>
      <c r="M1389" s="435"/>
      <c r="N1389" s="378"/>
      <c r="O1389" s="481">
        <f>-TrialBalance!L29</f>
        <v>0</v>
      </c>
      <c r="P1389" s="380"/>
      <c r="R1389" s="432" t="str">
        <f t="shared" si="93"/>
        <v>DELETE</v>
      </c>
    </row>
    <row r="1390" spans="3:23" ht="36" customHeight="1">
      <c r="C1390" s="474"/>
      <c r="D1390" s="502">
        <f>TrialBalance!C30</f>
        <v>0</v>
      </c>
      <c r="E1390" s="502"/>
      <c r="F1390" s="502"/>
      <c r="G1390" s="502"/>
      <c r="H1390" s="502"/>
      <c r="I1390" s="502"/>
      <c r="J1390" s="512"/>
      <c r="K1390" s="378"/>
      <c r="L1390" s="435"/>
      <c r="M1390" s="435"/>
      <c r="N1390" s="378"/>
      <c r="O1390" s="481">
        <f>-TrialBalance!L30</f>
        <v>0</v>
      </c>
      <c r="P1390" s="380"/>
      <c r="R1390" s="432" t="str">
        <f t="shared" si="93"/>
        <v>DELETE</v>
      </c>
    </row>
    <row r="1391" spans="3:23" ht="36" customHeight="1">
      <c r="C1391" s="474"/>
      <c r="D1391" s="502">
        <f>TrialBalance!C31</f>
        <v>0</v>
      </c>
      <c r="E1391" s="502"/>
      <c r="F1391" s="502"/>
      <c r="G1391" s="502"/>
      <c r="H1391" s="502"/>
      <c r="I1391" s="502"/>
      <c r="J1391" s="512"/>
      <c r="K1391" s="378"/>
      <c r="L1391" s="435"/>
      <c r="M1391" s="435"/>
      <c r="N1391" s="378"/>
      <c r="O1391" s="481">
        <f>-TrialBalance!L31</f>
        <v>0</v>
      </c>
      <c r="P1391" s="380"/>
      <c r="R1391" s="432" t="str">
        <f t="shared" si="93"/>
        <v>DELETE</v>
      </c>
    </row>
    <row r="1392" spans="3:23" ht="36" customHeight="1">
      <c r="C1392" s="474"/>
      <c r="D1392" s="502">
        <f>TrialBalance!C32</f>
        <v>0</v>
      </c>
      <c r="E1392" s="502"/>
      <c r="F1392" s="502"/>
      <c r="G1392" s="502"/>
      <c r="H1392" s="502"/>
      <c r="I1392" s="502"/>
      <c r="J1392" s="512"/>
      <c r="K1392" s="378"/>
      <c r="L1392" s="435"/>
      <c r="M1392" s="435"/>
      <c r="N1392" s="378"/>
      <c r="O1392" s="481">
        <f>-TrialBalance!L32</f>
        <v>0</v>
      </c>
      <c r="P1392" s="380"/>
      <c r="R1392" s="432" t="str">
        <f t="shared" si="93"/>
        <v>DELETE</v>
      </c>
    </row>
    <row r="1393" spans="3:22" ht="9" customHeight="1">
      <c r="C1393" s="474"/>
      <c r="D1393" s="502"/>
      <c r="E1393" s="502"/>
      <c r="F1393" s="502"/>
      <c r="G1393" s="502"/>
      <c r="H1393" s="502"/>
      <c r="I1393" s="502"/>
      <c r="J1393" s="512"/>
      <c r="K1393" s="378"/>
      <c r="L1393" s="435"/>
      <c r="M1393" s="435"/>
      <c r="N1393" s="378"/>
      <c r="O1393" s="482"/>
      <c r="P1393" s="380"/>
      <c r="R1393" s="432" t="str">
        <f>R1385</f>
        <v>DELETE</v>
      </c>
    </row>
    <row r="1394" spans="3:22" ht="9" customHeight="1">
      <c r="C1394" s="474"/>
      <c r="D1394" s="502"/>
      <c r="E1394" s="502"/>
      <c r="F1394" s="502"/>
      <c r="G1394" s="502"/>
      <c r="H1394" s="502"/>
      <c r="I1394" s="502"/>
      <c r="J1394" s="512"/>
      <c r="K1394" s="378"/>
      <c r="L1394" s="435"/>
      <c r="M1394" s="435"/>
      <c r="N1394" s="378"/>
      <c r="O1394" s="396"/>
      <c r="P1394" s="380"/>
      <c r="R1394" s="432" t="str">
        <f>R1393</f>
        <v>DELETE</v>
      </c>
    </row>
    <row r="1395" spans="3:22" ht="9" customHeight="1">
      <c r="C1395" s="474"/>
      <c r="D1395" s="502"/>
      <c r="E1395" s="502"/>
      <c r="F1395" s="502"/>
      <c r="G1395" s="502"/>
      <c r="H1395" s="502"/>
      <c r="I1395" s="502"/>
      <c r="J1395" s="512"/>
      <c r="K1395" s="378"/>
      <c r="L1395" s="435"/>
      <c r="M1395" s="435"/>
      <c r="N1395" s="378"/>
      <c r="O1395" s="381"/>
      <c r="P1395" s="380"/>
      <c r="R1395" s="432" t="str">
        <f>R1394</f>
        <v>DELETE</v>
      </c>
    </row>
    <row r="1396" spans="3:22" ht="36" customHeight="1">
      <c r="C1396" s="474"/>
      <c r="D1396" s="502"/>
      <c r="E1396" s="502"/>
      <c r="F1396" s="502"/>
      <c r="G1396" s="502"/>
      <c r="H1396" s="502"/>
      <c r="I1396" s="502"/>
      <c r="J1396" s="512"/>
      <c r="K1396" s="378"/>
      <c r="L1396" s="435"/>
      <c r="M1396" s="435"/>
      <c r="N1396" s="378"/>
      <c r="O1396" s="381">
        <f>SUM(S1365:S1385)</f>
        <v>0</v>
      </c>
      <c r="P1396" s="380"/>
      <c r="R1396" s="432" t="str">
        <f>R1385</f>
        <v>DELETE</v>
      </c>
    </row>
    <row r="1397" spans="3:22" ht="36" customHeight="1">
      <c r="C1397" s="474"/>
      <c r="D1397" s="502"/>
      <c r="E1397" s="502"/>
      <c r="F1397" s="502"/>
      <c r="G1397" s="502"/>
      <c r="H1397" s="502"/>
      <c r="I1397" s="502"/>
      <c r="J1397" s="512"/>
      <c r="K1397" s="378"/>
      <c r="L1397" s="435"/>
      <c r="M1397" s="435"/>
      <c r="N1397" s="378"/>
      <c r="O1397" s="381"/>
      <c r="P1397" s="380"/>
      <c r="R1397" s="432" t="str">
        <f>R1396</f>
        <v>DELETE</v>
      </c>
    </row>
    <row r="1398" spans="3:22" ht="36" customHeight="1">
      <c r="D1398" s="501" t="s">
        <v>1047</v>
      </c>
      <c r="E1398" s="502"/>
      <c r="F1398" s="502"/>
      <c r="G1398" s="502"/>
      <c r="H1398" s="502"/>
      <c r="I1398" s="502"/>
      <c r="J1398" s="512"/>
      <c r="K1398" s="378"/>
      <c r="L1398" s="435"/>
      <c r="M1398" s="435"/>
      <c r="N1398" s="378"/>
      <c r="O1398" s="381">
        <f>SUM(O1400:O1429)</f>
        <v>0</v>
      </c>
      <c r="P1398" s="380"/>
      <c r="R1398" s="432" t="str">
        <f t="shared" ref="R1398" si="94">IF(O1398=0,"DELETE"," ")</f>
        <v>DELETE</v>
      </c>
      <c r="S1398" s="419">
        <f>-O1398</f>
        <v>0</v>
      </c>
      <c r="T1398" s="419"/>
      <c r="U1398" s="419"/>
      <c r="V1398" s="419"/>
    </row>
    <row r="1399" spans="3:22" ht="9" customHeight="1">
      <c r="C1399" s="474"/>
      <c r="D1399" s="502"/>
      <c r="E1399" s="502"/>
      <c r="F1399" s="502"/>
      <c r="G1399" s="502"/>
      <c r="H1399" s="502"/>
      <c r="I1399" s="502"/>
      <c r="J1399" s="512"/>
      <c r="K1399" s="378"/>
      <c r="L1399" s="435"/>
      <c r="M1399" s="435"/>
      <c r="N1399" s="378"/>
      <c r="O1399" s="381"/>
      <c r="P1399" s="380"/>
      <c r="R1399" s="432" t="str">
        <f>R1398</f>
        <v>DELETE</v>
      </c>
    </row>
    <row r="1400" spans="3:22" ht="9" customHeight="1">
      <c r="C1400" s="474"/>
      <c r="D1400" s="502"/>
      <c r="E1400" s="502"/>
      <c r="F1400" s="502"/>
      <c r="G1400" s="502"/>
      <c r="H1400" s="502"/>
      <c r="I1400" s="502"/>
      <c r="J1400" s="512"/>
      <c r="K1400" s="378"/>
      <c r="L1400" s="435"/>
      <c r="M1400" s="435"/>
      <c r="N1400" s="378"/>
      <c r="O1400" s="480"/>
      <c r="P1400" s="380"/>
      <c r="R1400" s="432" t="str">
        <f>R1399</f>
        <v>DELETE</v>
      </c>
    </row>
    <row r="1401" spans="3:22" ht="36" customHeight="1">
      <c r="C1401" s="474"/>
      <c r="D1401" s="502" t="s">
        <v>256</v>
      </c>
      <c r="E1401" s="502"/>
      <c r="F1401" s="502"/>
      <c r="G1401" s="502"/>
      <c r="H1401" s="502"/>
      <c r="I1401" s="502"/>
      <c r="J1401" s="512"/>
      <c r="K1401" s="378"/>
      <c r="L1401" s="435"/>
      <c r="M1401" s="435"/>
      <c r="N1401" s="378"/>
      <c r="O1401" s="481">
        <f>TrialBalance!L39</f>
        <v>0</v>
      </c>
      <c r="P1401" s="380"/>
      <c r="R1401" s="432" t="str">
        <f t="shared" ref="R1401:R1428" si="95">IF(O1401=0,"DELETE"," ")</f>
        <v>DELETE</v>
      </c>
    </row>
    <row r="1402" spans="3:22" ht="36" customHeight="1">
      <c r="C1402" s="474"/>
      <c r="D1402" s="502" t="s">
        <v>629</v>
      </c>
      <c r="E1402" s="502"/>
      <c r="F1402" s="502"/>
      <c r="G1402" s="502"/>
      <c r="H1402" s="502"/>
      <c r="I1402" s="502"/>
      <c r="J1402" s="512"/>
      <c r="K1402" s="378"/>
      <c r="L1402" s="435"/>
      <c r="M1402" s="435"/>
      <c r="N1402" s="378"/>
      <c r="O1402" s="481">
        <f>TrialBalance!L40</f>
        <v>0</v>
      </c>
      <c r="P1402" s="380"/>
      <c r="R1402" s="432" t="str">
        <f t="shared" si="95"/>
        <v>DELETE</v>
      </c>
    </row>
    <row r="1403" spans="3:22" ht="36" customHeight="1">
      <c r="C1403" s="474"/>
      <c r="D1403" s="502" t="s">
        <v>709</v>
      </c>
      <c r="E1403" s="502"/>
      <c r="F1403" s="502"/>
      <c r="G1403" s="502"/>
      <c r="H1403" s="502"/>
      <c r="I1403" s="502"/>
      <c r="J1403" s="512"/>
      <c r="K1403" s="378"/>
      <c r="L1403" s="435"/>
      <c r="M1403" s="435"/>
      <c r="N1403" s="378"/>
      <c r="O1403" s="481">
        <f>TrialBalance!L67</f>
        <v>0</v>
      </c>
      <c r="P1403" s="380"/>
      <c r="R1403" s="432" t="str">
        <f t="shared" si="95"/>
        <v>DELETE</v>
      </c>
    </row>
    <row r="1404" spans="3:22" ht="36" customHeight="1">
      <c r="C1404" s="474"/>
      <c r="D1404" s="502" t="s">
        <v>257</v>
      </c>
      <c r="E1404" s="502"/>
      <c r="F1404" s="502"/>
      <c r="G1404" s="502"/>
      <c r="H1404" s="502"/>
      <c r="I1404" s="502"/>
      <c r="J1404" s="512"/>
      <c r="K1404" s="378"/>
      <c r="L1404" s="435"/>
      <c r="M1404" s="435"/>
      <c r="N1404" s="378"/>
      <c r="O1404" s="481">
        <f>TrialBalance!L41</f>
        <v>0</v>
      </c>
      <c r="P1404" s="380"/>
      <c r="R1404" s="432" t="str">
        <f t="shared" si="95"/>
        <v>DELETE</v>
      </c>
    </row>
    <row r="1405" spans="3:22" ht="36" customHeight="1">
      <c r="C1405" s="474"/>
      <c r="D1405" s="502" t="s">
        <v>258</v>
      </c>
      <c r="E1405" s="502"/>
      <c r="F1405" s="502"/>
      <c r="G1405" s="502"/>
      <c r="H1405" s="502"/>
      <c r="I1405" s="502"/>
      <c r="J1405" s="512"/>
      <c r="K1405" s="378">
        <f>C$583</f>
        <v>3.3000000000000003</v>
      </c>
      <c r="L1405" s="435"/>
      <c r="M1405" s="435"/>
      <c r="N1405" s="378"/>
      <c r="O1405" s="481">
        <f>SUM(TrialBalance!L43:L44)</f>
        <v>0</v>
      </c>
      <c r="P1405" s="380"/>
      <c r="R1405" s="432" t="str">
        <f t="shared" si="95"/>
        <v>DELETE</v>
      </c>
    </row>
    <row r="1406" spans="3:22" ht="36" customHeight="1">
      <c r="C1406" s="474"/>
      <c r="D1406" s="502" t="s">
        <v>447</v>
      </c>
      <c r="E1406" s="502"/>
      <c r="F1406" s="502"/>
      <c r="G1406" s="502"/>
      <c r="H1406" s="502"/>
      <c r="I1406" s="502"/>
      <c r="J1406" s="512"/>
      <c r="K1406" s="378"/>
      <c r="L1406" s="435"/>
      <c r="M1406" s="435"/>
      <c r="N1406" s="378"/>
      <c r="O1406" s="481">
        <f>TrialBalance!L45</f>
        <v>0</v>
      </c>
      <c r="P1406" s="380"/>
      <c r="R1406" s="432" t="str">
        <f t="shared" si="95"/>
        <v>DELETE</v>
      </c>
      <c r="S1406" s="420"/>
      <c r="T1406" s="420"/>
      <c r="U1406" s="420"/>
      <c r="V1406" s="420"/>
    </row>
    <row r="1407" spans="3:22" ht="36" customHeight="1">
      <c r="C1407" s="474"/>
      <c r="D1407" s="502" t="s">
        <v>720</v>
      </c>
      <c r="E1407" s="502"/>
      <c r="F1407" s="502"/>
      <c r="G1407" s="502"/>
      <c r="H1407" s="502"/>
      <c r="I1407" s="502"/>
      <c r="J1407" s="512"/>
      <c r="K1407" s="378"/>
      <c r="L1407" s="435"/>
      <c r="M1407" s="435"/>
      <c r="N1407" s="378"/>
      <c r="O1407" s="481">
        <f>TrialBalance!L46</f>
        <v>0</v>
      </c>
      <c r="P1407" s="380"/>
      <c r="R1407" s="432" t="str">
        <f t="shared" si="95"/>
        <v>DELETE</v>
      </c>
    </row>
    <row r="1408" spans="3:22" ht="36" customHeight="1">
      <c r="C1408" s="474"/>
      <c r="D1408" s="502" t="s">
        <v>65</v>
      </c>
      <c r="E1408" s="502"/>
      <c r="F1408" s="502"/>
      <c r="G1408" s="502"/>
      <c r="H1408" s="502"/>
      <c r="I1408" s="502"/>
      <c r="J1408" s="512"/>
      <c r="K1408" s="378"/>
      <c r="L1408" s="435"/>
      <c r="M1408" s="435"/>
      <c r="N1408" s="378"/>
      <c r="O1408" s="481">
        <f>TrialBalance!L47</f>
        <v>0</v>
      </c>
      <c r="P1408" s="380"/>
      <c r="R1408" s="432" t="str">
        <f t="shared" si="95"/>
        <v>DELETE</v>
      </c>
    </row>
    <row r="1409" spans="3:18" ht="36" customHeight="1">
      <c r="C1409" s="474"/>
      <c r="D1409" s="502" t="s">
        <v>259</v>
      </c>
      <c r="E1409" s="502"/>
      <c r="F1409" s="502"/>
      <c r="G1409" s="502"/>
      <c r="H1409" s="502"/>
      <c r="I1409" s="502"/>
      <c r="J1409" s="512"/>
      <c r="K1409" s="378"/>
      <c r="L1409" s="435"/>
      <c r="M1409" s="435"/>
      <c r="N1409" s="378"/>
      <c r="O1409" s="481">
        <f>TrialBalance!L48</f>
        <v>0</v>
      </c>
      <c r="P1409" s="380"/>
      <c r="R1409" s="432" t="str">
        <f t="shared" si="95"/>
        <v>DELETE</v>
      </c>
    </row>
    <row r="1410" spans="3:18" ht="36" customHeight="1">
      <c r="C1410" s="474"/>
      <c r="D1410" s="502" t="s">
        <v>464</v>
      </c>
      <c r="E1410" s="502"/>
      <c r="F1410" s="502"/>
      <c r="G1410" s="502"/>
      <c r="H1410" s="502"/>
      <c r="I1410" s="502"/>
      <c r="J1410" s="512"/>
      <c r="K1410" s="378"/>
      <c r="L1410" s="435"/>
      <c r="M1410" s="435"/>
      <c r="N1410" s="378"/>
      <c r="O1410" s="481">
        <f>SUM(TrialBalance!L49:L50)</f>
        <v>0</v>
      </c>
      <c r="P1410" s="380"/>
      <c r="R1410" s="432" t="str">
        <f t="shared" si="95"/>
        <v>DELETE</v>
      </c>
    </row>
    <row r="1411" spans="3:18" ht="36" customHeight="1">
      <c r="C1411" s="474"/>
      <c r="D1411" s="502" t="s">
        <v>463</v>
      </c>
      <c r="E1411" s="502"/>
      <c r="F1411" s="502"/>
      <c r="G1411" s="502"/>
      <c r="H1411" s="502"/>
      <c r="I1411" s="502"/>
      <c r="J1411" s="512"/>
      <c r="K1411" s="378"/>
      <c r="L1411" s="435"/>
      <c r="M1411" s="435"/>
      <c r="N1411" s="378"/>
      <c r="O1411" s="481">
        <f>TrialBalance!L51</f>
        <v>0</v>
      </c>
      <c r="P1411" s="380"/>
      <c r="R1411" s="432" t="str">
        <f t="shared" si="95"/>
        <v>DELETE</v>
      </c>
    </row>
    <row r="1412" spans="3:18" ht="36" customHeight="1">
      <c r="C1412" s="474"/>
      <c r="D1412" s="502" t="s">
        <v>448</v>
      </c>
      <c r="E1412" s="502"/>
      <c r="F1412" s="502"/>
      <c r="G1412" s="502"/>
      <c r="H1412" s="502"/>
      <c r="I1412" s="502"/>
      <c r="J1412" s="512"/>
      <c r="K1412" s="378"/>
      <c r="L1412" s="435"/>
      <c r="M1412" s="435"/>
      <c r="N1412" s="378"/>
      <c r="O1412" s="481">
        <f>SUM(TrialBalance!L53:L57)</f>
        <v>0</v>
      </c>
      <c r="P1412" s="380"/>
      <c r="R1412" s="432" t="str">
        <f t="shared" si="95"/>
        <v>DELETE</v>
      </c>
    </row>
    <row r="1413" spans="3:18" ht="36" customHeight="1">
      <c r="C1413" s="474"/>
      <c r="D1413" s="502" t="s">
        <v>433</v>
      </c>
      <c r="E1413" s="502"/>
      <c r="F1413" s="502"/>
      <c r="G1413" s="502"/>
      <c r="H1413" s="502"/>
      <c r="I1413" s="502"/>
      <c r="J1413" s="512"/>
      <c r="K1413" s="378">
        <f>C$550</f>
        <v>3.2</v>
      </c>
      <c r="L1413" s="435"/>
      <c r="M1413" s="435"/>
      <c r="N1413" s="378"/>
      <c r="O1413" s="481">
        <f>SUM(TrialBalance!L59:L61)</f>
        <v>0</v>
      </c>
      <c r="P1413" s="380"/>
      <c r="R1413" s="432" t="str">
        <f t="shared" si="95"/>
        <v>DELETE</v>
      </c>
    </row>
    <row r="1414" spans="3:18" ht="36" customHeight="1">
      <c r="C1414" s="474"/>
      <c r="D1414" s="502" t="s">
        <v>68</v>
      </c>
      <c r="E1414" s="502"/>
      <c r="F1414" s="502"/>
      <c r="G1414" s="502"/>
      <c r="H1414" s="502"/>
      <c r="I1414" s="502"/>
      <c r="J1414" s="512"/>
      <c r="K1414" s="378"/>
      <c r="L1414" s="435"/>
      <c r="M1414" s="435"/>
      <c r="N1414" s="378"/>
      <c r="O1414" s="481">
        <f>TrialBalance!L62</f>
        <v>0</v>
      </c>
      <c r="P1414" s="380"/>
      <c r="R1414" s="432" t="str">
        <f t="shared" si="95"/>
        <v>DELETE</v>
      </c>
    </row>
    <row r="1415" spans="3:18" ht="36" customHeight="1">
      <c r="C1415" s="474"/>
      <c r="D1415" s="502" t="s">
        <v>241</v>
      </c>
      <c r="E1415" s="502"/>
      <c r="F1415" s="502"/>
      <c r="G1415" s="502"/>
      <c r="H1415" s="502"/>
      <c r="I1415" s="502"/>
      <c r="J1415" s="512"/>
      <c r="K1415" s="378"/>
      <c r="L1415" s="435"/>
      <c r="M1415" s="435"/>
      <c r="N1415" s="378"/>
      <c r="O1415" s="481">
        <f>SUM(TrialBalance!L63:L65)</f>
        <v>0</v>
      </c>
      <c r="P1415" s="380"/>
      <c r="R1415" s="432" t="str">
        <f t="shared" si="95"/>
        <v>DELETE</v>
      </c>
    </row>
    <row r="1416" spans="3:18" ht="36" customHeight="1">
      <c r="C1416" s="474"/>
      <c r="D1416" s="502" t="s">
        <v>721</v>
      </c>
      <c r="E1416" s="502"/>
      <c r="F1416" s="502"/>
      <c r="G1416" s="502"/>
      <c r="H1416" s="502"/>
      <c r="I1416" s="502"/>
      <c r="J1416" s="512"/>
      <c r="K1416" s="378"/>
      <c r="L1416" s="435"/>
      <c r="M1416" s="435"/>
      <c r="N1416" s="378"/>
      <c r="O1416" s="481">
        <f>TrialBalance!L66+TrialBalance!L68</f>
        <v>0</v>
      </c>
      <c r="P1416" s="380"/>
      <c r="R1416" s="432" t="str">
        <f t="shared" si="95"/>
        <v>DELETE</v>
      </c>
    </row>
    <row r="1417" spans="3:18" ht="36" customHeight="1">
      <c r="C1417" s="474"/>
      <c r="D1417" s="502" t="s">
        <v>242</v>
      </c>
      <c r="E1417" s="502"/>
      <c r="F1417" s="502"/>
      <c r="G1417" s="502"/>
      <c r="H1417" s="502"/>
      <c r="I1417" s="502"/>
      <c r="J1417" s="512"/>
      <c r="K1417" s="378"/>
      <c r="L1417" s="435"/>
      <c r="M1417" s="435"/>
      <c r="N1417" s="378"/>
      <c r="O1417" s="481">
        <f>TrialBalance!L69</f>
        <v>0</v>
      </c>
      <c r="P1417" s="380"/>
      <c r="R1417" s="432" t="str">
        <f t="shared" si="95"/>
        <v>DELETE</v>
      </c>
    </row>
    <row r="1418" spans="3:18" ht="36" customHeight="1">
      <c r="C1418" s="474"/>
      <c r="D1418" s="502" t="s">
        <v>356</v>
      </c>
      <c r="E1418" s="502"/>
      <c r="F1418" s="502"/>
      <c r="G1418" s="502"/>
      <c r="H1418" s="502"/>
      <c r="I1418" s="502"/>
      <c r="J1418" s="512"/>
      <c r="K1418" s="378"/>
      <c r="L1418" s="435"/>
      <c r="M1418" s="435"/>
      <c r="N1418" s="378"/>
      <c r="O1418" s="481">
        <f>TrialBalance!L70</f>
        <v>0</v>
      </c>
      <c r="P1418" s="380"/>
      <c r="R1418" s="432" t="str">
        <f t="shared" si="95"/>
        <v>DELETE</v>
      </c>
    </row>
    <row r="1419" spans="3:18" ht="36" customHeight="1">
      <c r="C1419" s="474"/>
      <c r="D1419" s="502">
        <f>TrialBalance!C71</f>
        <v>0</v>
      </c>
      <c r="E1419" s="502"/>
      <c r="F1419" s="502"/>
      <c r="G1419" s="502"/>
      <c r="H1419" s="502"/>
      <c r="I1419" s="502"/>
      <c r="J1419" s="512"/>
      <c r="K1419" s="378"/>
      <c r="L1419" s="435"/>
      <c r="M1419" s="435"/>
      <c r="N1419" s="378"/>
      <c r="O1419" s="481">
        <f>TrialBalance!L71</f>
        <v>0</v>
      </c>
      <c r="P1419" s="380"/>
      <c r="R1419" s="432" t="str">
        <f t="shared" si="95"/>
        <v>DELETE</v>
      </c>
    </row>
    <row r="1420" spans="3:18" ht="36" customHeight="1">
      <c r="C1420" s="474"/>
      <c r="D1420" s="502">
        <f>TrialBalance!C72</f>
        <v>0</v>
      </c>
      <c r="E1420" s="502"/>
      <c r="F1420" s="502"/>
      <c r="G1420" s="502"/>
      <c r="H1420" s="502"/>
      <c r="I1420" s="502"/>
      <c r="J1420" s="512"/>
      <c r="K1420" s="378"/>
      <c r="L1420" s="435"/>
      <c r="M1420" s="435"/>
      <c r="N1420" s="378"/>
      <c r="O1420" s="481">
        <f>TrialBalance!L72</f>
        <v>0</v>
      </c>
      <c r="P1420" s="380"/>
      <c r="R1420" s="432" t="str">
        <f t="shared" si="95"/>
        <v>DELETE</v>
      </c>
    </row>
    <row r="1421" spans="3:18" ht="36" customHeight="1">
      <c r="C1421" s="474"/>
      <c r="D1421" s="502">
        <f>TrialBalance!C73</f>
        <v>0</v>
      </c>
      <c r="E1421" s="502"/>
      <c r="F1421" s="502"/>
      <c r="G1421" s="502"/>
      <c r="H1421" s="502"/>
      <c r="I1421" s="502"/>
      <c r="J1421" s="512"/>
      <c r="K1421" s="378"/>
      <c r="L1421" s="435"/>
      <c r="M1421" s="435"/>
      <c r="N1421" s="378"/>
      <c r="O1421" s="481">
        <f>TrialBalance!L73</f>
        <v>0</v>
      </c>
      <c r="P1421" s="380"/>
      <c r="R1421" s="432" t="str">
        <f t="shared" si="95"/>
        <v>DELETE</v>
      </c>
    </row>
    <row r="1422" spans="3:18" ht="36" customHeight="1">
      <c r="C1422" s="474"/>
      <c r="D1422" s="502">
        <f>TrialBalance!C74</f>
        <v>0</v>
      </c>
      <c r="E1422" s="502"/>
      <c r="F1422" s="502"/>
      <c r="G1422" s="502"/>
      <c r="H1422" s="502"/>
      <c r="I1422" s="502"/>
      <c r="J1422" s="512"/>
      <c r="K1422" s="378"/>
      <c r="L1422" s="435"/>
      <c r="M1422" s="435"/>
      <c r="N1422" s="378"/>
      <c r="O1422" s="481">
        <f>TrialBalance!L74</f>
        <v>0</v>
      </c>
      <c r="P1422" s="380"/>
      <c r="R1422" s="432" t="str">
        <f t="shared" si="95"/>
        <v>DELETE</v>
      </c>
    </row>
    <row r="1423" spans="3:18" ht="36" customHeight="1">
      <c r="C1423" s="474"/>
      <c r="D1423" s="502">
        <f>TrialBalance!C75</f>
        <v>0</v>
      </c>
      <c r="E1423" s="502"/>
      <c r="F1423" s="502"/>
      <c r="G1423" s="502"/>
      <c r="H1423" s="502"/>
      <c r="I1423" s="502"/>
      <c r="J1423" s="512"/>
      <c r="K1423" s="378"/>
      <c r="L1423" s="435"/>
      <c r="M1423" s="435"/>
      <c r="N1423" s="378"/>
      <c r="O1423" s="481">
        <f>TrialBalance!L75</f>
        <v>0</v>
      </c>
      <c r="P1423" s="380"/>
      <c r="R1423" s="432" t="str">
        <f t="shared" si="95"/>
        <v>DELETE</v>
      </c>
    </row>
    <row r="1424" spans="3:18" ht="36" customHeight="1">
      <c r="C1424" s="474"/>
      <c r="D1424" s="502">
        <f>TrialBalance!C76</f>
        <v>0</v>
      </c>
      <c r="E1424" s="502"/>
      <c r="F1424" s="502"/>
      <c r="G1424" s="502"/>
      <c r="H1424" s="502"/>
      <c r="I1424" s="502"/>
      <c r="J1424" s="512"/>
      <c r="K1424" s="378"/>
      <c r="L1424" s="435"/>
      <c r="M1424" s="435"/>
      <c r="N1424" s="378"/>
      <c r="O1424" s="481">
        <f>TrialBalance!L76</f>
        <v>0</v>
      </c>
      <c r="P1424" s="380"/>
      <c r="R1424" s="432" t="str">
        <f t="shared" si="95"/>
        <v>DELETE</v>
      </c>
    </row>
    <row r="1425" spans="3:23" ht="36" customHeight="1">
      <c r="C1425" s="474"/>
      <c r="D1425" s="502">
        <f>TrialBalance!C77</f>
        <v>0</v>
      </c>
      <c r="E1425" s="502"/>
      <c r="F1425" s="502"/>
      <c r="G1425" s="502"/>
      <c r="H1425" s="502"/>
      <c r="I1425" s="502"/>
      <c r="J1425" s="512"/>
      <c r="K1425" s="378"/>
      <c r="L1425" s="435"/>
      <c r="M1425" s="435"/>
      <c r="N1425" s="378"/>
      <c r="O1425" s="481">
        <f>TrialBalance!L77</f>
        <v>0</v>
      </c>
      <c r="P1425" s="380"/>
      <c r="R1425" s="432" t="str">
        <f t="shared" si="95"/>
        <v>DELETE</v>
      </c>
    </row>
    <row r="1426" spans="3:23" ht="36" customHeight="1">
      <c r="C1426" s="474"/>
      <c r="D1426" s="502">
        <f>TrialBalance!C78</f>
        <v>0</v>
      </c>
      <c r="E1426" s="502"/>
      <c r="F1426" s="502"/>
      <c r="G1426" s="502"/>
      <c r="H1426" s="502"/>
      <c r="I1426" s="502"/>
      <c r="J1426" s="512"/>
      <c r="K1426" s="378"/>
      <c r="L1426" s="435"/>
      <c r="M1426" s="435"/>
      <c r="N1426" s="378"/>
      <c r="O1426" s="481">
        <f>TrialBalance!L78</f>
        <v>0</v>
      </c>
      <c r="P1426" s="380"/>
      <c r="R1426" s="432" t="str">
        <f t="shared" si="95"/>
        <v>DELETE</v>
      </c>
    </row>
    <row r="1427" spans="3:23" ht="36" customHeight="1">
      <c r="C1427" s="474"/>
      <c r="D1427" s="502">
        <f>TrialBalance!C79</f>
        <v>0</v>
      </c>
      <c r="E1427" s="502"/>
      <c r="F1427" s="502"/>
      <c r="G1427" s="502"/>
      <c r="H1427" s="502"/>
      <c r="I1427" s="502"/>
      <c r="J1427" s="512"/>
      <c r="K1427" s="378"/>
      <c r="L1427" s="435"/>
      <c r="M1427" s="435"/>
      <c r="N1427" s="378"/>
      <c r="O1427" s="481">
        <f>TrialBalance!L79</f>
        <v>0</v>
      </c>
      <c r="P1427" s="380"/>
      <c r="R1427" s="432" t="str">
        <f t="shared" si="95"/>
        <v>DELETE</v>
      </c>
    </row>
    <row r="1428" spans="3:23" ht="36" customHeight="1">
      <c r="C1428" s="474"/>
      <c r="D1428" s="502">
        <f>TrialBalance!C80</f>
        <v>0</v>
      </c>
      <c r="E1428" s="502"/>
      <c r="F1428" s="502"/>
      <c r="G1428" s="502"/>
      <c r="H1428" s="502"/>
      <c r="I1428" s="502"/>
      <c r="J1428" s="512"/>
      <c r="K1428" s="378"/>
      <c r="L1428" s="435"/>
      <c r="M1428" s="435"/>
      <c r="N1428" s="378"/>
      <c r="O1428" s="481">
        <f>TrialBalance!L80</f>
        <v>0</v>
      </c>
      <c r="P1428" s="380"/>
      <c r="R1428" s="432" t="str">
        <f t="shared" si="95"/>
        <v>DELETE</v>
      </c>
    </row>
    <row r="1429" spans="3:23" ht="9" customHeight="1">
      <c r="C1429" s="474"/>
      <c r="D1429" s="502"/>
      <c r="E1429" s="502"/>
      <c r="F1429" s="502"/>
      <c r="G1429" s="502"/>
      <c r="H1429" s="502"/>
      <c r="I1429" s="502"/>
      <c r="J1429" s="512"/>
      <c r="K1429" s="378"/>
      <c r="L1429" s="435"/>
      <c r="M1429" s="435"/>
      <c r="N1429" s="378"/>
      <c r="O1429" s="482"/>
      <c r="P1429" s="380"/>
      <c r="R1429" s="432" t="str">
        <f>R1398</f>
        <v>DELETE</v>
      </c>
    </row>
    <row r="1430" spans="3:23" ht="9" customHeight="1">
      <c r="C1430" s="474"/>
      <c r="D1430" s="502"/>
      <c r="E1430" s="502"/>
      <c r="F1430" s="502"/>
      <c r="G1430" s="502"/>
      <c r="H1430" s="502"/>
      <c r="I1430" s="502"/>
      <c r="J1430" s="512"/>
      <c r="K1430" s="378"/>
      <c r="L1430" s="435"/>
      <c r="M1430" s="435"/>
      <c r="N1430" s="378"/>
      <c r="O1430" s="384"/>
      <c r="P1430" s="380"/>
    </row>
    <row r="1431" spans="3:23" ht="9" customHeight="1">
      <c r="C1431" s="474"/>
      <c r="D1431" s="502"/>
      <c r="E1431" s="502"/>
      <c r="F1431" s="502"/>
      <c r="G1431" s="502"/>
      <c r="H1431" s="502"/>
      <c r="I1431" s="502"/>
      <c r="J1431" s="512"/>
      <c r="K1431" s="378"/>
      <c r="L1431" s="435"/>
      <c r="M1431" s="435"/>
      <c r="N1431" s="378"/>
      <c r="O1431" s="381"/>
      <c r="P1431" s="380"/>
    </row>
    <row r="1432" spans="3:23" ht="36" customHeight="1">
      <c r="D1432" s="518" t="str">
        <f>IF(W1432=2,"Operating profit","Operating loss")</f>
        <v>Operating profit</v>
      </c>
      <c r="E1432" s="502"/>
      <c r="F1432" s="502"/>
      <c r="G1432" s="502"/>
      <c r="H1432" s="502"/>
      <c r="I1432" s="502"/>
      <c r="J1432" s="512"/>
      <c r="K1432" s="378"/>
      <c r="L1432" s="435"/>
      <c r="M1432" s="435"/>
      <c r="N1432" s="378"/>
      <c r="O1432" s="381">
        <f>SUM(S1365:S1430)</f>
        <v>0</v>
      </c>
      <c r="P1432" s="380"/>
      <c r="W1432" s="416">
        <f>IF(O1432&lt;0,1,2)</f>
        <v>2</v>
      </c>
    </row>
    <row r="1433" spans="3:23" ht="36" customHeight="1">
      <c r="C1433" s="474"/>
      <c r="D1433" s="502"/>
      <c r="E1433" s="502" t="s">
        <v>244</v>
      </c>
      <c r="F1433" s="502"/>
      <c r="G1433" s="502"/>
      <c r="H1433" s="502"/>
      <c r="I1433" s="502"/>
      <c r="J1433" s="512"/>
      <c r="K1433" s="378"/>
      <c r="L1433" s="435"/>
      <c r="M1433" s="435"/>
      <c r="N1433" s="378"/>
      <c r="O1433" s="381"/>
      <c r="P1433" s="380"/>
    </row>
    <row r="1434" spans="3:23" ht="36" customHeight="1">
      <c r="C1434" s="474"/>
      <c r="D1434" s="502"/>
      <c r="E1434" s="502"/>
      <c r="F1434" s="502"/>
      <c r="G1434" s="502"/>
      <c r="H1434" s="502"/>
      <c r="I1434" s="502"/>
      <c r="J1434" s="512"/>
      <c r="K1434" s="378"/>
      <c r="L1434" s="378"/>
      <c r="M1434" s="381"/>
      <c r="N1434" s="381"/>
      <c r="O1434" s="381"/>
      <c r="P1434" s="380"/>
    </row>
    <row r="1435" spans="3:23" ht="36" customHeight="1">
      <c r="C1435" s="474"/>
      <c r="D1435" s="502"/>
      <c r="E1435" s="502"/>
      <c r="F1435" s="502"/>
      <c r="G1435" s="502"/>
      <c r="H1435" s="502"/>
      <c r="I1435" s="502"/>
      <c r="J1435" s="512"/>
      <c r="K1435" s="378"/>
      <c r="L1435" s="378"/>
      <c r="M1435" s="381"/>
      <c r="N1435" s="381"/>
      <c r="O1435" s="381"/>
      <c r="P1435" s="380"/>
    </row>
    <row r="1436" spans="3:23" ht="36" customHeight="1">
      <c r="C1436" s="474"/>
      <c r="D1436" s="502"/>
      <c r="E1436" s="502"/>
      <c r="F1436" s="502"/>
      <c r="G1436" s="502"/>
      <c r="H1436" s="502"/>
      <c r="I1436" s="502"/>
      <c r="J1436" s="512"/>
      <c r="K1436" s="378"/>
      <c r="L1436" s="378"/>
      <c r="M1436" s="399"/>
      <c r="N1436" s="399"/>
      <c r="O1436" s="399"/>
      <c r="P1436" s="426"/>
    </row>
    <row r="1437" spans="3:23" ht="36" customHeight="1">
      <c r="C1437" s="474"/>
      <c r="D1437" s="502"/>
      <c r="E1437" s="502"/>
      <c r="F1437" s="502"/>
      <c r="G1437" s="502"/>
      <c r="H1437" s="502"/>
      <c r="I1437" s="502"/>
      <c r="J1437" s="512"/>
      <c r="K1437" s="378"/>
      <c r="L1437" s="378"/>
      <c r="M1437" s="381"/>
      <c r="N1437" s="381"/>
      <c r="O1437" s="381"/>
      <c r="P1437" s="380"/>
    </row>
    <row r="1438" spans="3:23" ht="36" customHeight="1">
      <c r="C1438" s="474"/>
      <c r="D1438" s="502"/>
      <c r="E1438" s="502"/>
      <c r="F1438" s="502"/>
      <c r="G1438" s="502"/>
      <c r="H1438" s="502"/>
      <c r="I1438" s="502"/>
      <c r="J1438" s="512"/>
      <c r="K1438" s="378"/>
      <c r="L1438" s="378"/>
      <c r="M1438" s="381"/>
      <c r="N1438" s="381"/>
      <c r="O1438" s="381" t="s">
        <v>102</v>
      </c>
      <c r="P1438" s="380"/>
      <c r="Q1438" s="378">
        <f>MAX($Q$104:Q1437)+1</f>
        <v>33</v>
      </c>
    </row>
    <row r="1439" spans="3:23" ht="36" customHeight="1">
      <c r="C1439" s="474"/>
      <c r="D1439" s="501" t="str">
        <f>Criteria!E9</f>
        <v>ABC PARTNERSHIP</v>
      </c>
      <c r="E1439" s="502"/>
      <c r="F1439" s="502"/>
      <c r="G1439" s="502"/>
      <c r="H1439" s="502"/>
      <c r="I1439" s="502"/>
      <c r="J1439" s="512"/>
      <c r="K1439" s="378"/>
      <c r="L1439" s="378"/>
      <c r="M1439" s="381"/>
      <c r="N1439" s="381"/>
      <c r="O1439" s="431"/>
    </row>
    <row r="1440" spans="3:23" ht="36" customHeight="1">
      <c r="C1440" s="474"/>
      <c r="D1440" s="501" t="str">
        <f>IF(Criteria!E13=0," ",CONCATENATE("T/A ",Criteria!E13))</f>
        <v>T/A SEAFRONT HOTEL</v>
      </c>
      <c r="E1440" s="502"/>
      <c r="F1440" s="502"/>
      <c r="G1440" s="502"/>
      <c r="H1440" s="502"/>
      <c r="I1440" s="502"/>
      <c r="J1440" s="512"/>
      <c r="K1440" s="378"/>
      <c r="L1440" s="378"/>
      <c r="M1440" s="381"/>
      <c r="N1440" s="381"/>
      <c r="O1440" s="381"/>
      <c r="P1440" s="380"/>
      <c r="R1440" s="432" t="str">
        <f>IF(D1440=" ","DELETE"," ")</f>
        <v xml:space="preserve"> </v>
      </c>
    </row>
    <row r="1441" spans="3:23" ht="36" customHeight="1">
      <c r="C1441" s="474"/>
      <c r="D1441" s="502"/>
      <c r="E1441" s="502"/>
      <c r="F1441" s="502"/>
      <c r="G1441" s="502"/>
      <c r="H1441" s="502"/>
      <c r="I1441" s="502"/>
      <c r="J1441" s="512"/>
      <c r="K1441" s="378"/>
      <c r="L1441" s="378"/>
      <c r="M1441" s="381"/>
      <c r="N1441" s="381"/>
      <c r="O1441" s="381"/>
      <c r="P1441" s="380"/>
    </row>
    <row r="1442" spans="3:23" ht="36" customHeight="1">
      <c r="C1442" s="474"/>
      <c r="D1442" s="501" t="s">
        <v>98</v>
      </c>
      <c r="E1442" s="502"/>
      <c r="F1442" s="502"/>
      <c r="G1442" s="502"/>
      <c r="H1442" s="502"/>
      <c r="I1442" s="502"/>
      <c r="J1442" s="512"/>
      <c r="K1442" s="378"/>
      <c r="L1442" s="378"/>
      <c r="M1442" s="381"/>
      <c r="N1442" s="381"/>
      <c r="O1442" s="381"/>
      <c r="P1442" s="380"/>
    </row>
    <row r="1443" spans="3:23" ht="36" customHeight="1">
      <c r="C1443" s="474"/>
      <c r="D1443" s="501" t="str">
        <f>D1360</f>
        <v>28 FEBRUARY 2026</v>
      </c>
      <c r="E1443" s="502"/>
      <c r="F1443" s="502"/>
      <c r="G1443" s="502"/>
      <c r="H1443" s="502"/>
      <c r="I1443" s="502"/>
      <c r="J1443" s="502" t="s">
        <v>107</v>
      </c>
      <c r="K1443" s="378"/>
      <c r="L1443" s="378"/>
      <c r="M1443" s="381"/>
      <c r="N1443" s="381"/>
      <c r="O1443" s="381"/>
      <c r="P1443" s="380"/>
    </row>
    <row r="1444" spans="3:23" ht="36" customHeight="1">
      <c r="C1444" s="474"/>
      <c r="D1444" s="502"/>
      <c r="E1444" s="502"/>
      <c r="F1444" s="502"/>
      <c r="G1444" s="502"/>
      <c r="H1444" s="502"/>
      <c r="I1444" s="502"/>
      <c r="J1444" s="512"/>
      <c r="K1444" s="390"/>
      <c r="L1444" s="390"/>
      <c r="M1444" s="384"/>
      <c r="N1444" s="384"/>
      <c r="O1444" s="384"/>
      <c r="P1444" s="380"/>
    </row>
    <row r="1445" spans="3:23" ht="36" customHeight="1">
      <c r="C1445" s="474"/>
      <c r="D1445" s="515"/>
      <c r="E1445" s="515"/>
      <c r="F1445" s="515"/>
      <c r="G1445" s="515"/>
      <c r="H1445" s="515"/>
      <c r="I1445" s="515"/>
      <c r="J1445" s="526"/>
      <c r="M1445" s="449"/>
      <c r="N1445" s="449"/>
      <c r="O1445" s="449"/>
      <c r="P1445" s="401"/>
      <c r="Q1445" s="442"/>
    </row>
    <row r="1446" spans="3:23" ht="36" customHeight="1">
      <c r="C1446" s="474"/>
      <c r="D1446" s="502"/>
      <c r="E1446" s="502"/>
      <c r="F1446" s="502"/>
      <c r="G1446" s="502"/>
      <c r="H1446" s="502"/>
      <c r="I1446" s="502"/>
      <c r="J1446" s="512"/>
      <c r="K1446" s="378" t="s">
        <v>1025</v>
      </c>
      <c r="L1446" s="435"/>
      <c r="M1446" s="435"/>
      <c r="N1446" s="378"/>
      <c r="O1446" s="379">
        <f>Criteria!E20</f>
        <v>2026</v>
      </c>
      <c r="P1446" s="380"/>
    </row>
    <row r="1447" spans="3:23" ht="36" customHeight="1">
      <c r="C1447" s="474"/>
      <c r="D1447" s="502"/>
      <c r="E1447" s="502"/>
      <c r="F1447" s="502"/>
      <c r="G1447" s="502"/>
      <c r="H1447" s="502"/>
      <c r="I1447" s="502"/>
      <c r="J1447" s="512"/>
      <c r="K1447" s="378"/>
      <c r="L1447" s="435"/>
      <c r="M1447" s="435"/>
      <c r="N1447" s="378"/>
      <c r="O1447" s="381"/>
      <c r="P1447" s="380"/>
    </row>
    <row r="1448" spans="3:23" ht="36" customHeight="1">
      <c r="D1448" s="518" t="str">
        <f>IF(W1448=2,"Operating profit","Operating loss")</f>
        <v>Operating profit</v>
      </c>
      <c r="E1448" s="502"/>
      <c r="F1448" s="502"/>
      <c r="G1448" s="502"/>
      <c r="H1448" s="502"/>
      <c r="I1448" s="502"/>
      <c r="J1448" s="512"/>
      <c r="K1448" s="378"/>
      <c r="L1448" s="435"/>
      <c r="M1448" s="435"/>
      <c r="N1448" s="378"/>
      <c r="O1448" s="381">
        <f>SUM(S1365:S1429)</f>
        <v>0</v>
      </c>
      <c r="P1448" s="380"/>
      <c r="U1448" s="416" t="b">
        <f>O1448=O1432</f>
        <v>1</v>
      </c>
      <c r="W1448" s="416">
        <f>IF(O1448&lt;0,1,2)</f>
        <v>2</v>
      </c>
    </row>
    <row r="1449" spans="3:23" ht="36" customHeight="1">
      <c r="C1449" s="474"/>
      <c r="D1449" s="502"/>
      <c r="E1449" s="502" t="s">
        <v>245</v>
      </c>
      <c r="F1449" s="502"/>
      <c r="G1449" s="502"/>
      <c r="H1449" s="502"/>
      <c r="I1449" s="502"/>
      <c r="J1449" s="512"/>
      <c r="K1449" s="378"/>
      <c r="L1449" s="435"/>
      <c r="M1449" s="435"/>
      <c r="N1449" s="378"/>
      <c r="O1449" s="381"/>
      <c r="P1449" s="380"/>
    </row>
    <row r="1450" spans="3:23" ht="36" customHeight="1">
      <c r="C1450" s="474"/>
      <c r="D1450" s="502"/>
      <c r="E1450" s="502"/>
      <c r="F1450" s="502"/>
      <c r="G1450" s="502"/>
      <c r="H1450" s="502"/>
      <c r="I1450" s="502"/>
      <c r="J1450" s="512"/>
      <c r="K1450" s="378"/>
      <c r="L1450" s="435"/>
      <c r="M1450" s="435"/>
      <c r="N1450" s="378"/>
      <c r="O1450" s="381"/>
      <c r="P1450" s="380"/>
    </row>
    <row r="1451" spans="3:23" ht="36" customHeight="1">
      <c r="D1451" s="501" t="s">
        <v>1048</v>
      </c>
      <c r="E1451" s="502"/>
      <c r="F1451" s="502"/>
      <c r="G1451" s="502"/>
      <c r="H1451" s="502"/>
      <c r="I1451" s="502"/>
      <c r="J1451" s="512"/>
      <c r="K1451" s="378"/>
      <c r="L1451" s="435"/>
      <c r="M1451" s="435"/>
      <c r="N1451" s="378"/>
      <c r="O1451" s="381">
        <f>SUM(O1454:O1487)</f>
        <v>0</v>
      </c>
      <c r="P1451" s="380"/>
      <c r="R1451" s="432" t="str">
        <f>IF(O1451=0,"DELETE"," ")</f>
        <v>DELETE</v>
      </c>
      <c r="S1451" s="419">
        <f>-O1451</f>
        <v>0</v>
      </c>
      <c r="T1451" s="419"/>
      <c r="U1451" s="419"/>
      <c r="V1451" s="419"/>
    </row>
    <row r="1452" spans="3:23" ht="9" customHeight="1">
      <c r="C1452" s="474"/>
      <c r="D1452" s="502"/>
      <c r="E1452" s="502"/>
      <c r="F1452" s="502"/>
      <c r="G1452" s="502"/>
      <c r="H1452" s="502"/>
      <c r="I1452" s="502"/>
      <c r="J1452" s="512"/>
      <c r="K1452" s="378"/>
      <c r="L1452" s="435"/>
      <c r="M1452" s="435"/>
      <c r="N1452" s="378"/>
      <c r="O1452" s="381"/>
      <c r="P1452" s="380"/>
      <c r="R1452" s="432" t="str">
        <f>R1451</f>
        <v>DELETE</v>
      </c>
    </row>
    <row r="1453" spans="3:23" ht="9" customHeight="1">
      <c r="C1453" s="474"/>
      <c r="D1453" s="502"/>
      <c r="E1453" s="502"/>
      <c r="F1453" s="502"/>
      <c r="G1453" s="502"/>
      <c r="H1453" s="502"/>
      <c r="I1453" s="502"/>
      <c r="J1453" s="512"/>
      <c r="K1453" s="378"/>
      <c r="L1453" s="435"/>
      <c r="M1453" s="435"/>
      <c r="N1453" s="378"/>
      <c r="O1453" s="480"/>
      <c r="P1453" s="380"/>
      <c r="R1453" s="432" t="str">
        <f>R1452</f>
        <v>DELETE</v>
      </c>
    </row>
    <row r="1454" spans="3:23" ht="36" customHeight="1">
      <c r="C1454" s="474"/>
      <c r="D1454" s="502" t="s">
        <v>198</v>
      </c>
      <c r="E1454" s="502"/>
      <c r="F1454" s="502"/>
      <c r="G1454" s="502"/>
      <c r="H1454" s="502"/>
      <c r="I1454" s="502"/>
      <c r="J1454" s="512"/>
      <c r="K1454" s="378"/>
      <c r="L1454" s="435"/>
      <c r="M1454" s="435"/>
      <c r="N1454" s="378"/>
      <c r="O1454" s="481">
        <f>SUM(TrialBalance!L98:L98)</f>
        <v>0</v>
      </c>
      <c r="P1454" s="380"/>
      <c r="R1454" s="432" t="str">
        <f t="shared" ref="R1454:R1485" si="96">IF(O1454=0,"DELETE"," ")</f>
        <v>DELETE</v>
      </c>
    </row>
    <row r="1455" spans="3:23" ht="36" customHeight="1">
      <c r="C1455" s="474"/>
      <c r="D1455" s="502" t="s">
        <v>592</v>
      </c>
      <c r="E1455" s="502"/>
      <c r="F1455" s="502"/>
      <c r="G1455" s="502"/>
      <c r="H1455" s="502"/>
      <c r="I1455" s="502"/>
      <c r="J1455" s="512"/>
      <c r="K1455" s="378"/>
      <c r="L1455" s="435"/>
      <c r="M1455" s="435"/>
      <c r="N1455" s="378"/>
      <c r="O1455" s="481">
        <f>SUM(TrialBalance!L95:L97)</f>
        <v>0</v>
      </c>
      <c r="P1455" s="380"/>
      <c r="R1455" s="432" t="str">
        <f t="shared" si="96"/>
        <v>DELETE</v>
      </c>
    </row>
    <row r="1456" spans="3:23" ht="36" customHeight="1">
      <c r="C1456" s="474"/>
      <c r="D1456" s="502" t="s">
        <v>202</v>
      </c>
      <c r="E1456" s="502"/>
      <c r="F1456" s="502"/>
      <c r="G1456" s="502"/>
      <c r="H1456" s="502"/>
      <c r="I1456" s="502"/>
      <c r="J1456" s="512"/>
      <c r="K1456" s="378"/>
      <c r="L1456" s="435"/>
      <c r="M1456" s="435"/>
      <c r="N1456" s="378"/>
      <c r="O1456" s="481">
        <f>TrialBalance!L100</f>
        <v>0</v>
      </c>
      <c r="P1456" s="380"/>
      <c r="R1456" s="432" t="str">
        <f t="shared" si="96"/>
        <v>DELETE</v>
      </c>
    </row>
    <row r="1457" spans="3:22" ht="36" customHeight="1">
      <c r="C1457" s="474"/>
      <c r="D1457" s="502" t="s">
        <v>200</v>
      </c>
      <c r="E1457" s="502"/>
      <c r="F1457" s="502"/>
      <c r="G1457" s="502"/>
      <c r="H1457" s="502"/>
      <c r="I1457" s="502"/>
      <c r="J1457" s="512"/>
      <c r="K1457" s="378"/>
      <c r="L1457" s="435"/>
      <c r="M1457" s="435"/>
      <c r="N1457" s="378"/>
      <c r="O1457" s="481">
        <f>TrialBalance!L99</f>
        <v>0</v>
      </c>
      <c r="P1457" s="380"/>
      <c r="R1457" s="432" t="str">
        <f t="shared" si="96"/>
        <v>DELETE</v>
      </c>
    </row>
    <row r="1458" spans="3:22" ht="36" customHeight="1">
      <c r="C1458" s="474"/>
      <c r="D1458" s="502" t="s">
        <v>246</v>
      </c>
      <c r="E1458" s="502"/>
      <c r="F1458" s="502"/>
      <c r="G1458" s="502"/>
      <c r="H1458" s="502"/>
      <c r="I1458" s="502"/>
      <c r="J1458" s="512"/>
      <c r="K1458" s="378"/>
      <c r="L1458" s="435"/>
      <c r="M1458" s="435"/>
      <c r="N1458" s="378"/>
      <c r="O1458" s="481">
        <f>TrialBalance!L101</f>
        <v>0</v>
      </c>
      <c r="P1458" s="380"/>
      <c r="R1458" s="432" t="str">
        <f t="shared" si="96"/>
        <v>DELETE</v>
      </c>
    </row>
    <row r="1459" spans="3:22" ht="36" customHeight="1">
      <c r="C1459" s="474"/>
      <c r="D1459" s="502" t="s">
        <v>205</v>
      </c>
      <c r="E1459" s="502"/>
      <c r="F1459" s="502"/>
      <c r="G1459" s="502"/>
      <c r="H1459" s="502"/>
      <c r="I1459" s="502"/>
      <c r="J1459" s="512"/>
      <c r="K1459" s="378"/>
      <c r="L1459" s="435"/>
      <c r="M1459" s="435"/>
      <c r="N1459" s="378"/>
      <c r="O1459" s="481">
        <f>TrialBalance!L102</f>
        <v>0</v>
      </c>
      <c r="P1459" s="380"/>
      <c r="R1459" s="432" t="str">
        <f t="shared" si="96"/>
        <v>DELETE</v>
      </c>
    </row>
    <row r="1460" spans="3:22" ht="36" customHeight="1">
      <c r="C1460" s="474"/>
      <c r="D1460" s="502" t="s">
        <v>722</v>
      </c>
      <c r="E1460" s="502"/>
      <c r="F1460" s="502"/>
      <c r="G1460" s="502"/>
      <c r="H1460" s="502"/>
      <c r="I1460" s="502"/>
      <c r="J1460" s="512"/>
      <c r="K1460" s="378"/>
      <c r="L1460" s="435"/>
      <c r="M1460" s="435"/>
      <c r="N1460" s="378"/>
      <c r="O1460" s="481">
        <f>TrialBalance!L103</f>
        <v>0</v>
      </c>
      <c r="P1460" s="380"/>
      <c r="R1460" s="432" t="str">
        <f t="shared" si="96"/>
        <v>DELETE</v>
      </c>
    </row>
    <row r="1461" spans="3:22" ht="36" customHeight="1">
      <c r="C1461" s="474"/>
      <c r="D1461" s="502" t="s">
        <v>258</v>
      </c>
      <c r="E1461" s="502"/>
      <c r="F1461" s="502"/>
      <c r="G1461" s="502"/>
      <c r="H1461" s="502"/>
      <c r="I1461" s="502"/>
      <c r="J1461" s="512"/>
      <c r="K1461" s="378">
        <f>C$583</f>
        <v>3.3000000000000003</v>
      </c>
      <c r="L1461" s="435"/>
      <c r="M1461" s="435"/>
      <c r="N1461" s="378"/>
      <c r="O1461" s="481">
        <f>SUM(TrialBalance!L105:L106)</f>
        <v>0</v>
      </c>
      <c r="P1461" s="380"/>
      <c r="R1461" s="432" t="str">
        <f t="shared" si="96"/>
        <v>DELETE</v>
      </c>
    </row>
    <row r="1462" spans="3:22" ht="36" customHeight="1">
      <c r="C1462" s="474"/>
      <c r="D1462" s="502" t="s">
        <v>247</v>
      </c>
      <c r="E1462" s="502"/>
      <c r="F1462" s="502"/>
      <c r="G1462" s="502"/>
      <c r="H1462" s="502"/>
      <c r="I1462" s="502"/>
      <c r="J1462" s="512"/>
      <c r="K1462" s="378"/>
      <c r="L1462" s="435"/>
      <c r="M1462" s="435"/>
      <c r="N1462" s="378"/>
      <c r="O1462" s="481">
        <f>TrialBalance!L113</f>
        <v>0</v>
      </c>
      <c r="P1462" s="380"/>
      <c r="R1462" s="432" t="str">
        <f t="shared" si="96"/>
        <v>DELETE</v>
      </c>
    </row>
    <row r="1463" spans="3:22" ht="36" customHeight="1">
      <c r="C1463" s="474"/>
      <c r="D1463" s="502" t="s">
        <v>342</v>
      </c>
      <c r="E1463" s="502"/>
      <c r="F1463" s="502"/>
      <c r="G1463" s="502"/>
      <c r="H1463" s="502"/>
      <c r="I1463" s="502"/>
      <c r="J1463" s="512"/>
      <c r="K1463" s="378"/>
      <c r="L1463" s="435"/>
      <c r="M1463" s="435"/>
      <c r="N1463" s="378"/>
      <c r="O1463" s="481">
        <f>TrialBalance!L114</f>
        <v>0</v>
      </c>
      <c r="P1463" s="380"/>
      <c r="R1463" s="432" t="str">
        <f t="shared" si="96"/>
        <v>DELETE</v>
      </c>
    </row>
    <row r="1464" spans="3:22" ht="36" customHeight="1">
      <c r="C1464" s="474"/>
      <c r="D1464" s="502" t="s">
        <v>299</v>
      </c>
      <c r="E1464" s="502"/>
      <c r="F1464" s="502"/>
      <c r="G1464" s="502"/>
      <c r="H1464" s="502"/>
      <c r="I1464" s="502"/>
      <c r="J1464" s="512"/>
      <c r="K1464" s="378"/>
      <c r="L1464" s="435"/>
      <c r="M1464" s="435"/>
      <c r="N1464" s="378"/>
      <c r="O1464" s="481">
        <f>TrialBalance!L115</f>
        <v>0</v>
      </c>
      <c r="P1464" s="380"/>
      <c r="R1464" s="432" t="str">
        <f t="shared" si="96"/>
        <v>DELETE</v>
      </c>
    </row>
    <row r="1465" spans="3:22" ht="36" customHeight="1">
      <c r="C1465" s="474"/>
      <c r="D1465" s="502" t="s">
        <v>344</v>
      </c>
      <c r="E1465" s="502"/>
      <c r="F1465" s="502"/>
      <c r="G1465" s="502"/>
      <c r="H1465" s="502"/>
      <c r="I1465" s="502"/>
      <c r="J1465" s="512"/>
      <c r="K1465" s="378"/>
      <c r="L1465" s="435"/>
      <c r="M1465" s="435"/>
      <c r="N1465" s="378"/>
      <c r="O1465" s="481">
        <f>TrialBalance!L116</f>
        <v>0</v>
      </c>
      <c r="P1465" s="380"/>
      <c r="R1465" s="432" t="str">
        <f t="shared" si="96"/>
        <v>DELETE</v>
      </c>
    </row>
    <row r="1466" spans="3:22" ht="36" customHeight="1">
      <c r="C1466" s="474"/>
      <c r="D1466" s="502" t="s">
        <v>915</v>
      </c>
      <c r="E1466" s="502"/>
      <c r="F1466" s="502"/>
      <c r="G1466" s="502"/>
      <c r="H1466" s="502"/>
      <c r="I1466" s="502"/>
      <c r="J1466" s="512"/>
      <c r="K1466" s="378"/>
      <c r="L1466" s="435"/>
      <c r="M1466" s="435"/>
      <c r="N1466" s="378"/>
      <c r="O1466" s="481">
        <f>TrialBalance!L137</f>
        <v>0</v>
      </c>
      <c r="P1466" s="380"/>
      <c r="R1466" s="432" t="str">
        <f t="shared" ref="R1466" si="97">IF(O1466=0,"DELETE"," ")</f>
        <v>DELETE</v>
      </c>
    </row>
    <row r="1467" spans="3:22" ht="36" customHeight="1">
      <c r="C1467" s="474"/>
      <c r="D1467" s="502" t="s">
        <v>443</v>
      </c>
      <c r="E1467" s="502"/>
      <c r="F1467" s="502"/>
      <c r="G1467" s="502"/>
      <c r="H1467" s="502"/>
      <c r="I1467" s="502"/>
      <c r="J1467" s="512"/>
      <c r="K1467" s="378"/>
      <c r="L1467" s="435"/>
      <c r="M1467" s="435"/>
      <c r="N1467" s="378"/>
      <c r="O1467" s="481">
        <f>TrialBalance!L117+TrialBalance!L118</f>
        <v>0</v>
      </c>
      <c r="P1467" s="380"/>
      <c r="R1467" s="432" t="str">
        <f t="shared" si="96"/>
        <v>DELETE</v>
      </c>
    </row>
    <row r="1468" spans="3:22" ht="36" customHeight="1">
      <c r="C1468" s="474"/>
      <c r="D1468" s="502" t="s">
        <v>465</v>
      </c>
      <c r="E1468" s="502"/>
      <c r="F1468" s="502"/>
      <c r="G1468" s="502"/>
      <c r="H1468" s="502"/>
      <c r="I1468" s="502"/>
      <c r="J1468" s="512"/>
      <c r="K1468" s="378"/>
      <c r="L1468" s="435"/>
      <c r="M1468" s="435"/>
      <c r="N1468" s="378"/>
      <c r="O1468" s="481">
        <f>IF(TrialBalance!L91&gt;0,TrialBalance!L91,0)</f>
        <v>0</v>
      </c>
      <c r="P1468" s="380"/>
      <c r="R1468" s="432" t="str">
        <f t="shared" si="96"/>
        <v>DELETE</v>
      </c>
    </row>
    <row r="1469" spans="3:22" ht="36" customHeight="1">
      <c r="C1469" s="474"/>
      <c r="D1469" s="502" t="str">
        <f>IF(MAX(Criteria!H37:H40)&gt;1,"Partners' remuneration","Partner's remuneration")</f>
        <v>Partners' remuneration</v>
      </c>
      <c r="E1469" s="502"/>
      <c r="F1469" s="502"/>
      <c r="G1469" s="502"/>
      <c r="H1469" s="502"/>
      <c r="I1469" s="502"/>
      <c r="J1469" s="512"/>
      <c r="K1469" s="378">
        <f>C$522</f>
        <v>3.1</v>
      </c>
      <c r="L1469" s="435"/>
      <c r="M1469" s="435"/>
      <c r="N1469" s="378"/>
      <c r="O1469" s="481">
        <f>SUM(TrialBalance!L108:L112)</f>
        <v>0</v>
      </c>
      <c r="P1469" s="380"/>
      <c r="R1469" s="432" t="str">
        <f t="shared" si="96"/>
        <v>DELETE</v>
      </c>
      <c r="U1469" s="422"/>
      <c r="V1469" s="422"/>
    </row>
    <row r="1470" spans="3:22" ht="36" customHeight="1">
      <c r="C1470" s="474"/>
      <c r="D1470" s="502" t="s">
        <v>723</v>
      </c>
      <c r="E1470" s="502"/>
      <c r="F1470" s="502"/>
      <c r="G1470" s="502"/>
      <c r="H1470" s="502"/>
      <c r="I1470" s="502"/>
      <c r="J1470" s="512"/>
      <c r="K1470" s="378"/>
      <c r="L1470" s="435"/>
      <c r="M1470" s="435"/>
      <c r="N1470" s="378"/>
      <c r="O1470" s="481">
        <f>TrialBalance!L119</f>
        <v>0</v>
      </c>
      <c r="P1470" s="380"/>
      <c r="R1470" s="432" t="str">
        <f t="shared" si="96"/>
        <v>DELETE</v>
      </c>
    </row>
    <row r="1471" spans="3:22" ht="36" customHeight="1">
      <c r="C1471" s="474"/>
      <c r="D1471" s="502" t="s">
        <v>248</v>
      </c>
      <c r="E1471" s="502"/>
      <c r="F1471" s="502"/>
      <c r="G1471" s="502"/>
      <c r="H1471" s="502"/>
      <c r="I1471" s="502"/>
      <c r="J1471" s="512"/>
      <c r="K1471" s="378"/>
      <c r="L1471" s="435"/>
      <c r="M1471" s="435"/>
      <c r="N1471" s="378"/>
      <c r="O1471" s="481">
        <f>TrialBalance!L120</f>
        <v>0</v>
      </c>
      <c r="P1471" s="380"/>
      <c r="R1471" s="432" t="str">
        <f t="shared" si="96"/>
        <v>DELETE</v>
      </c>
    </row>
    <row r="1472" spans="3:22" ht="36" customHeight="1">
      <c r="C1472" s="474"/>
      <c r="D1472" s="502" t="s">
        <v>241</v>
      </c>
      <c r="E1472" s="502"/>
      <c r="F1472" s="502"/>
      <c r="G1472" s="502"/>
      <c r="H1472" s="502"/>
      <c r="I1472" s="502"/>
      <c r="J1472" s="512"/>
      <c r="K1472" s="378"/>
      <c r="L1472" s="435"/>
      <c r="M1472" s="435"/>
      <c r="N1472" s="378"/>
      <c r="O1472" s="481">
        <f>SUM(TrialBalance!L121:L122)</f>
        <v>0</v>
      </c>
      <c r="P1472" s="380"/>
      <c r="R1472" s="432" t="str">
        <f t="shared" si="96"/>
        <v>DELETE</v>
      </c>
    </row>
    <row r="1473" spans="3:18" ht="36" customHeight="1">
      <c r="C1473" s="474"/>
      <c r="D1473" s="502" t="s">
        <v>249</v>
      </c>
      <c r="E1473" s="502"/>
      <c r="F1473" s="502"/>
      <c r="G1473" s="502"/>
      <c r="H1473" s="502"/>
      <c r="I1473" s="502"/>
      <c r="J1473" s="512"/>
      <c r="K1473" s="378"/>
      <c r="L1473" s="435"/>
      <c r="M1473" s="435"/>
      <c r="N1473" s="378"/>
      <c r="O1473" s="481">
        <f>TrialBalance!L123</f>
        <v>0</v>
      </c>
      <c r="P1473" s="380"/>
      <c r="R1473" s="432" t="str">
        <f t="shared" si="96"/>
        <v>DELETE</v>
      </c>
    </row>
    <row r="1474" spans="3:18" ht="36" customHeight="1">
      <c r="C1474" s="474"/>
      <c r="D1474" s="502" t="s">
        <v>724</v>
      </c>
      <c r="E1474" s="502"/>
      <c r="F1474" s="502"/>
      <c r="G1474" s="502"/>
      <c r="H1474" s="502"/>
      <c r="I1474" s="502"/>
      <c r="J1474" s="512"/>
      <c r="K1474" s="378"/>
      <c r="L1474" s="435"/>
      <c r="M1474" s="435"/>
      <c r="N1474" s="378"/>
      <c r="O1474" s="481">
        <f>TrialBalance!L124</f>
        <v>0</v>
      </c>
      <c r="P1474" s="380"/>
      <c r="R1474" s="432" t="str">
        <f t="shared" si="96"/>
        <v>DELETE</v>
      </c>
    </row>
    <row r="1475" spans="3:18" ht="36" customHeight="1">
      <c r="C1475" s="474"/>
      <c r="D1475" s="502" t="s">
        <v>85</v>
      </c>
      <c r="E1475" s="502"/>
      <c r="F1475" s="502"/>
      <c r="G1475" s="502"/>
      <c r="H1475" s="502"/>
      <c r="I1475" s="502"/>
      <c r="J1475" s="512"/>
      <c r="K1475" s="378"/>
      <c r="L1475" s="435"/>
      <c r="M1475" s="435"/>
      <c r="N1475" s="378"/>
      <c r="O1475" s="481">
        <f>TrialBalance!L125</f>
        <v>0</v>
      </c>
      <c r="P1475" s="380"/>
      <c r="R1475" s="432" t="str">
        <f t="shared" si="96"/>
        <v>DELETE</v>
      </c>
    </row>
    <row r="1476" spans="3:18" ht="36" customHeight="1">
      <c r="C1476" s="474"/>
      <c r="D1476" s="502">
        <f>TrialBalance!C126</f>
        <v>0</v>
      </c>
      <c r="E1476" s="502"/>
      <c r="F1476" s="502"/>
      <c r="G1476" s="502"/>
      <c r="H1476" s="502"/>
      <c r="I1476" s="502"/>
      <c r="J1476" s="512"/>
      <c r="K1476" s="378"/>
      <c r="L1476" s="435"/>
      <c r="M1476" s="435"/>
      <c r="N1476" s="378"/>
      <c r="O1476" s="481">
        <f>TrialBalance!L126</f>
        <v>0</v>
      </c>
      <c r="P1476" s="380"/>
      <c r="R1476" s="432" t="str">
        <f t="shared" si="96"/>
        <v>DELETE</v>
      </c>
    </row>
    <row r="1477" spans="3:18" ht="36" customHeight="1">
      <c r="C1477" s="474"/>
      <c r="D1477" s="502">
        <f>TrialBalance!C127</f>
        <v>0</v>
      </c>
      <c r="E1477" s="502"/>
      <c r="F1477" s="502"/>
      <c r="G1477" s="502"/>
      <c r="H1477" s="502"/>
      <c r="I1477" s="502"/>
      <c r="J1477" s="512"/>
      <c r="K1477" s="378"/>
      <c r="L1477" s="435"/>
      <c r="M1477" s="435"/>
      <c r="N1477" s="378"/>
      <c r="O1477" s="481">
        <f>TrialBalance!L127</f>
        <v>0</v>
      </c>
      <c r="P1477" s="380"/>
      <c r="R1477" s="432" t="str">
        <f t="shared" si="96"/>
        <v>DELETE</v>
      </c>
    </row>
    <row r="1478" spans="3:18" ht="36" customHeight="1">
      <c r="C1478" s="474"/>
      <c r="D1478" s="502">
        <f>TrialBalance!C128</f>
        <v>0</v>
      </c>
      <c r="E1478" s="502"/>
      <c r="F1478" s="502"/>
      <c r="G1478" s="502"/>
      <c r="H1478" s="502"/>
      <c r="I1478" s="502"/>
      <c r="J1478" s="512"/>
      <c r="K1478" s="378"/>
      <c r="L1478" s="435"/>
      <c r="M1478" s="435"/>
      <c r="N1478" s="378"/>
      <c r="O1478" s="481">
        <f>TrialBalance!L128</f>
        <v>0</v>
      </c>
      <c r="P1478" s="380"/>
      <c r="R1478" s="432" t="str">
        <f t="shared" si="96"/>
        <v>DELETE</v>
      </c>
    </row>
    <row r="1479" spans="3:18" ht="36" customHeight="1">
      <c r="C1479" s="474"/>
      <c r="D1479" s="502">
        <f>TrialBalance!C129</f>
        <v>0</v>
      </c>
      <c r="E1479" s="502"/>
      <c r="F1479" s="502"/>
      <c r="G1479" s="502"/>
      <c r="H1479" s="502"/>
      <c r="I1479" s="502"/>
      <c r="J1479" s="512"/>
      <c r="K1479" s="378"/>
      <c r="L1479" s="435"/>
      <c r="M1479" s="435"/>
      <c r="N1479" s="378"/>
      <c r="O1479" s="481">
        <f>TrialBalance!L129</f>
        <v>0</v>
      </c>
      <c r="P1479" s="380"/>
      <c r="R1479" s="432" t="str">
        <f t="shared" si="96"/>
        <v>DELETE</v>
      </c>
    </row>
    <row r="1480" spans="3:18" ht="36" customHeight="1">
      <c r="C1480" s="474"/>
      <c r="D1480" s="502">
        <f>TrialBalance!C130</f>
        <v>0</v>
      </c>
      <c r="E1480" s="502"/>
      <c r="F1480" s="502"/>
      <c r="G1480" s="502"/>
      <c r="H1480" s="502"/>
      <c r="I1480" s="502"/>
      <c r="J1480" s="512"/>
      <c r="K1480" s="378"/>
      <c r="L1480" s="435"/>
      <c r="M1480" s="435"/>
      <c r="N1480" s="378"/>
      <c r="O1480" s="481">
        <f>TrialBalance!L130</f>
        <v>0</v>
      </c>
      <c r="P1480" s="380"/>
      <c r="R1480" s="432" t="str">
        <f t="shared" si="96"/>
        <v>DELETE</v>
      </c>
    </row>
    <row r="1481" spans="3:18" ht="36" customHeight="1">
      <c r="C1481" s="474"/>
      <c r="D1481" s="502">
        <f>TrialBalance!C131</f>
        <v>0</v>
      </c>
      <c r="E1481" s="502"/>
      <c r="F1481" s="502"/>
      <c r="G1481" s="502"/>
      <c r="H1481" s="502"/>
      <c r="I1481" s="502"/>
      <c r="J1481" s="512"/>
      <c r="K1481" s="378"/>
      <c r="L1481" s="435"/>
      <c r="M1481" s="435"/>
      <c r="N1481" s="378"/>
      <c r="O1481" s="481">
        <f>TrialBalance!L131</f>
        <v>0</v>
      </c>
      <c r="P1481" s="380"/>
      <c r="R1481" s="432" t="str">
        <f t="shared" si="96"/>
        <v>DELETE</v>
      </c>
    </row>
    <row r="1482" spans="3:18" ht="36" customHeight="1">
      <c r="C1482" s="474"/>
      <c r="D1482" s="502">
        <f>TrialBalance!C132</f>
        <v>0</v>
      </c>
      <c r="E1482" s="502"/>
      <c r="F1482" s="502"/>
      <c r="G1482" s="502"/>
      <c r="H1482" s="502"/>
      <c r="I1482" s="502"/>
      <c r="J1482" s="512"/>
      <c r="K1482" s="378"/>
      <c r="L1482" s="435"/>
      <c r="M1482" s="435"/>
      <c r="N1482" s="378"/>
      <c r="O1482" s="481">
        <f>TrialBalance!L132</f>
        <v>0</v>
      </c>
      <c r="P1482" s="380"/>
      <c r="R1482" s="432" t="str">
        <f t="shared" si="96"/>
        <v>DELETE</v>
      </c>
    </row>
    <row r="1483" spans="3:18" ht="36" customHeight="1">
      <c r="C1483" s="474"/>
      <c r="D1483" s="502">
        <f>TrialBalance!C133</f>
        <v>0</v>
      </c>
      <c r="E1483" s="502"/>
      <c r="F1483" s="502"/>
      <c r="G1483" s="502"/>
      <c r="H1483" s="502"/>
      <c r="I1483" s="502"/>
      <c r="J1483" s="512"/>
      <c r="K1483" s="378"/>
      <c r="L1483" s="435"/>
      <c r="M1483" s="435"/>
      <c r="N1483" s="378"/>
      <c r="O1483" s="481">
        <f>TrialBalance!L133</f>
        <v>0</v>
      </c>
      <c r="P1483" s="380"/>
      <c r="R1483" s="432" t="str">
        <f t="shared" si="96"/>
        <v>DELETE</v>
      </c>
    </row>
    <row r="1484" spans="3:18" ht="36" customHeight="1">
      <c r="C1484" s="474"/>
      <c r="D1484" s="502">
        <f>TrialBalance!C134</f>
        <v>0</v>
      </c>
      <c r="E1484" s="502"/>
      <c r="F1484" s="502"/>
      <c r="G1484" s="502"/>
      <c r="H1484" s="502"/>
      <c r="I1484" s="502"/>
      <c r="J1484" s="512"/>
      <c r="K1484" s="378"/>
      <c r="L1484" s="435"/>
      <c r="M1484" s="435"/>
      <c r="N1484" s="378"/>
      <c r="O1484" s="481">
        <f>TrialBalance!L134</f>
        <v>0</v>
      </c>
      <c r="P1484" s="380"/>
      <c r="R1484" s="432" t="str">
        <f t="shared" si="96"/>
        <v>DELETE</v>
      </c>
    </row>
    <row r="1485" spans="3:18" ht="36" customHeight="1">
      <c r="C1485" s="474"/>
      <c r="D1485" s="502" t="str">
        <f>TrialBalance!C135</f>
        <v>Amortisation of prepaid lease agreement</v>
      </c>
      <c r="E1485" s="502"/>
      <c r="F1485" s="502"/>
      <c r="G1485" s="502"/>
      <c r="H1485" s="502"/>
      <c r="I1485" s="502"/>
      <c r="J1485" s="512"/>
      <c r="K1485" s="378"/>
      <c r="L1485" s="435"/>
      <c r="M1485" s="435"/>
      <c r="N1485" s="378"/>
      <c r="O1485" s="481">
        <f>TrialBalance!L135</f>
        <v>0</v>
      </c>
      <c r="P1485" s="380"/>
      <c r="R1485" s="432" t="str">
        <f t="shared" si="96"/>
        <v>DELETE</v>
      </c>
    </row>
    <row r="1486" spans="3:18" ht="36" customHeight="1">
      <c r="C1486" s="474"/>
      <c r="D1486" s="502" t="str">
        <f>TrialBalance!C136</f>
        <v>Amortisation of goodwill</v>
      </c>
      <c r="E1486" s="502"/>
      <c r="F1486" s="502"/>
      <c r="G1486" s="502"/>
      <c r="H1486" s="502"/>
      <c r="I1486" s="502"/>
      <c r="J1486" s="512"/>
      <c r="K1486" s="378"/>
      <c r="L1486" s="435"/>
      <c r="M1486" s="435"/>
      <c r="N1486" s="378"/>
      <c r="O1486" s="481">
        <f>TrialBalance!L136</f>
        <v>0</v>
      </c>
      <c r="P1486" s="380"/>
      <c r="R1486" s="432" t="str">
        <f t="shared" ref="R1486" si="98">IF(O1486=0,"DELETE"," ")</f>
        <v>DELETE</v>
      </c>
    </row>
    <row r="1487" spans="3:18" ht="9" customHeight="1">
      <c r="C1487" s="474"/>
      <c r="D1487" s="502"/>
      <c r="E1487" s="502"/>
      <c r="F1487" s="502"/>
      <c r="G1487" s="502"/>
      <c r="H1487" s="502"/>
      <c r="I1487" s="502"/>
      <c r="J1487" s="512"/>
      <c r="K1487" s="378"/>
      <c r="L1487" s="435"/>
      <c r="M1487" s="435"/>
      <c r="N1487" s="378"/>
      <c r="O1487" s="482"/>
      <c r="P1487" s="380"/>
      <c r="R1487" s="432" t="str">
        <f>R1451</f>
        <v>DELETE</v>
      </c>
    </row>
    <row r="1488" spans="3:18" ht="9" customHeight="1">
      <c r="C1488" s="474"/>
      <c r="D1488" s="502"/>
      <c r="E1488" s="502"/>
      <c r="F1488" s="502"/>
      <c r="G1488" s="502"/>
      <c r="H1488" s="502"/>
      <c r="I1488" s="502"/>
      <c r="J1488" s="512"/>
      <c r="K1488" s="378"/>
      <c r="L1488" s="435"/>
      <c r="M1488" s="435"/>
      <c r="N1488" s="378"/>
      <c r="O1488" s="384"/>
      <c r="P1488" s="380"/>
    </row>
    <row r="1489" spans="3:23" ht="9" customHeight="1">
      <c r="C1489" s="474"/>
      <c r="D1489" s="502"/>
      <c r="E1489" s="502"/>
      <c r="F1489" s="502"/>
      <c r="G1489" s="502"/>
      <c r="H1489" s="502"/>
      <c r="I1489" s="502"/>
      <c r="J1489" s="512"/>
      <c r="K1489" s="378"/>
      <c r="L1489" s="435"/>
      <c r="M1489" s="435"/>
      <c r="N1489" s="378"/>
      <c r="O1489" s="381"/>
      <c r="P1489" s="380"/>
    </row>
    <row r="1490" spans="3:23" ht="36" customHeight="1">
      <c r="D1490" s="518" t="str">
        <f>IF(W1490=2,"Operating profit for the year","Operating loss for the year")</f>
        <v>Operating profit for the year</v>
      </c>
      <c r="E1490" s="502"/>
      <c r="F1490" s="502"/>
      <c r="G1490" s="502"/>
      <c r="H1490" s="502"/>
      <c r="I1490" s="502"/>
      <c r="J1490" s="512"/>
      <c r="K1490" s="378">
        <f>B518</f>
        <v>3</v>
      </c>
      <c r="L1490" s="435"/>
      <c r="M1490" s="435"/>
      <c r="N1490" s="378"/>
      <c r="O1490" s="381">
        <f>SUM(S1365:S1487)</f>
        <v>0</v>
      </c>
      <c r="P1490" s="380"/>
      <c r="W1490" s="416">
        <f>IF(O1490&lt;0,1,2)</f>
        <v>2</v>
      </c>
    </row>
    <row r="1491" spans="3:23" ht="36" customHeight="1">
      <c r="C1491" s="474"/>
      <c r="D1491" s="502"/>
      <c r="E1491" s="502"/>
      <c r="F1491" s="502"/>
      <c r="G1491" s="502"/>
      <c r="H1491" s="502"/>
      <c r="I1491" s="502"/>
      <c r="J1491" s="512"/>
      <c r="K1491" s="378"/>
      <c r="L1491" s="435"/>
      <c r="M1491" s="435"/>
      <c r="N1491" s="378"/>
      <c r="O1491" s="381"/>
      <c r="P1491" s="380"/>
    </row>
    <row r="1492" spans="3:23" ht="36" customHeight="1">
      <c r="D1492" s="501" t="s">
        <v>190</v>
      </c>
      <c r="E1492" s="502"/>
      <c r="F1492" s="502"/>
      <c r="G1492" s="502"/>
      <c r="H1492" s="502"/>
      <c r="I1492" s="502"/>
      <c r="J1492" s="512"/>
      <c r="K1492" s="378">
        <f>B608</f>
        <v>4</v>
      </c>
      <c r="L1492" s="435"/>
      <c r="M1492" s="435"/>
      <c r="N1492" s="378"/>
      <c r="O1492" s="381">
        <f>SUM(O1495:O1501)</f>
        <v>0</v>
      </c>
      <c r="P1492" s="380"/>
      <c r="R1492" s="432" t="str">
        <f t="shared" ref="R1492" si="99">IF(O1492=0,"DELETE"," ")</f>
        <v>DELETE</v>
      </c>
      <c r="S1492" s="419">
        <f>O1492</f>
        <v>0</v>
      </c>
      <c r="T1492" s="419"/>
      <c r="U1492" s="419"/>
      <c r="V1492" s="419"/>
    </row>
    <row r="1493" spans="3:23" ht="9" customHeight="1">
      <c r="C1493" s="474"/>
      <c r="D1493" s="502"/>
      <c r="E1493" s="502"/>
      <c r="F1493" s="502"/>
      <c r="G1493" s="502"/>
      <c r="H1493" s="502"/>
      <c r="I1493" s="502"/>
      <c r="J1493" s="512"/>
      <c r="K1493" s="378"/>
      <c r="L1493" s="435"/>
      <c r="M1493" s="435"/>
      <c r="N1493" s="378"/>
      <c r="O1493" s="381"/>
      <c r="P1493" s="380"/>
      <c r="R1493" s="432" t="str">
        <f>R1492</f>
        <v>DELETE</v>
      </c>
    </row>
    <row r="1494" spans="3:23" ht="9" customHeight="1">
      <c r="C1494" s="474"/>
      <c r="D1494" s="502"/>
      <c r="E1494" s="502"/>
      <c r="F1494" s="502"/>
      <c r="G1494" s="502"/>
      <c r="H1494" s="502"/>
      <c r="I1494" s="502"/>
      <c r="J1494" s="512"/>
      <c r="K1494" s="378"/>
      <c r="L1494" s="435"/>
      <c r="M1494" s="435"/>
      <c r="N1494" s="378"/>
      <c r="O1494" s="480"/>
      <c r="P1494" s="380"/>
      <c r="R1494" s="432" t="str">
        <f>R1493</f>
        <v>DELETE</v>
      </c>
    </row>
    <row r="1495" spans="3:23" ht="36" customHeight="1">
      <c r="C1495" s="474"/>
      <c r="D1495" s="502" t="s">
        <v>188</v>
      </c>
      <c r="E1495" s="502"/>
      <c r="F1495" s="502"/>
      <c r="G1495" s="502"/>
      <c r="H1495" s="502"/>
      <c r="I1495" s="502"/>
      <c r="J1495" s="512"/>
      <c r="K1495" s="378"/>
      <c r="L1495" s="435"/>
      <c r="M1495" s="435"/>
      <c r="N1495" s="378"/>
      <c r="O1495" s="481">
        <f>-TrialBalance!L92</f>
        <v>0</v>
      </c>
      <c r="P1495" s="380"/>
      <c r="R1495" s="432" t="str">
        <f t="shared" ref="R1495:R1500" si="100">IF(O1495=0,"DELETE"," ")</f>
        <v>DELETE</v>
      </c>
    </row>
    <row r="1496" spans="3:23" ht="36" customHeight="1">
      <c r="C1496" s="474"/>
      <c r="D1496" s="502" t="s">
        <v>449</v>
      </c>
      <c r="E1496" s="502"/>
      <c r="F1496" s="502"/>
      <c r="G1496" s="502"/>
      <c r="H1496" s="502"/>
      <c r="I1496" s="502"/>
      <c r="J1496" s="512"/>
      <c r="K1496" s="378"/>
      <c r="L1496" s="435"/>
      <c r="M1496" s="435"/>
      <c r="N1496" s="378"/>
      <c r="O1496" s="481">
        <f>-SUM(TrialBalance!L89:L90)</f>
        <v>0</v>
      </c>
      <c r="P1496" s="380"/>
      <c r="R1496" s="432" t="str">
        <f t="shared" si="100"/>
        <v>DELETE</v>
      </c>
    </row>
    <row r="1497" spans="3:23" ht="36" customHeight="1">
      <c r="C1497" s="474"/>
      <c r="D1497" s="502" t="s">
        <v>450</v>
      </c>
      <c r="E1497" s="502"/>
      <c r="F1497" s="502"/>
      <c r="G1497" s="502"/>
      <c r="H1497" s="502"/>
      <c r="I1497" s="502"/>
      <c r="J1497" s="512"/>
      <c r="K1497" s="378"/>
      <c r="L1497" s="435"/>
      <c r="M1497" s="435"/>
      <c r="N1497" s="378"/>
      <c r="O1497" s="495">
        <f>-SUM(TrialBalance!L84:L87)</f>
        <v>0</v>
      </c>
      <c r="P1497" s="380"/>
      <c r="R1497" s="432" t="str">
        <f t="shared" si="100"/>
        <v>DELETE</v>
      </c>
    </row>
    <row r="1498" spans="3:23" ht="36" customHeight="1">
      <c r="C1498" s="474"/>
      <c r="D1498" s="502" t="s">
        <v>190</v>
      </c>
      <c r="E1498" s="502"/>
      <c r="F1498" s="502"/>
      <c r="G1498" s="502"/>
      <c r="H1498" s="502"/>
      <c r="I1498" s="502"/>
      <c r="J1498" s="512"/>
      <c r="K1498" s="378"/>
      <c r="L1498" s="435"/>
      <c r="M1498" s="435"/>
      <c r="N1498" s="378"/>
      <c r="O1498" s="495">
        <f>-SUM(TrialBalance!L93)</f>
        <v>0</v>
      </c>
      <c r="P1498" s="380"/>
      <c r="R1498" s="432" t="str">
        <f t="shared" si="100"/>
        <v>DELETE</v>
      </c>
    </row>
    <row r="1499" spans="3:23" ht="36" customHeight="1">
      <c r="C1499" s="474"/>
      <c r="D1499" s="502" t="s">
        <v>466</v>
      </c>
      <c r="E1499" s="502"/>
      <c r="F1499" s="502"/>
      <c r="G1499" s="502"/>
      <c r="H1499" s="502"/>
      <c r="I1499" s="502"/>
      <c r="J1499" s="512"/>
      <c r="K1499" s="378"/>
      <c r="L1499" s="435"/>
      <c r="M1499" s="435"/>
      <c r="N1499" s="378"/>
      <c r="O1499" s="481">
        <f>IF(TrialBalance!L91&lt;0,-TrialBalance!L91,0)</f>
        <v>0</v>
      </c>
      <c r="P1499" s="380"/>
      <c r="R1499" s="432" t="str">
        <f t="shared" si="100"/>
        <v>DELETE</v>
      </c>
    </row>
    <row r="1500" spans="3:23" ht="36" customHeight="1">
      <c r="C1500" s="474"/>
      <c r="D1500" s="502" t="s">
        <v>332</v>
      </c>
      <c r="E1500" s="502"/>
      <c r="F1500" s="502"/>
      <c r="G1500" s="502"/>
      <c r="H1500" s="502"/>
      <c r="I1500" s="502"/>
      <c r="J1500" s="512"/>
      <c r="K1500" s="378"/>
      <c r="L1500" s="435"/>
      <c r="M1500" s="435"/>
      <c r="N1500" s="378"/>
      <c r="O1500" s="481">
        <f>-TrialBalance!L82</f>
        <v>0</v>
      </c>
      <c r="P1500" s="380"/>
      <c r="R1500" s="432" t="str">
        <f t="shared" si="100"/>
        <v>DELETE</v>
      </c>
    </row>
    <row r="1501" spans="3:23" ht="9" customHeight="1">
      <c r="C1501" s="474"/>
      <c r="D1501" s="502"/>
      <c r="E1501" s="502"/>
      <c r="F1501" s="502"/>
      <c r="G1501" s="502"/>
      <c r="H1501" s="502"/>
      <c r="I1501" s="502"/>
      <c r="J1501" s="512"/>
      <c r="K1501" s="378"/>
      <c r="L1501" s="435"/>
      <c r="M1501" s="435"/>
      <c r="N1501" s="378"/>
      <c r="O1501" s="482"/>
      <c r="P1501" s="380"/>
      <c r="R1501" s="432" t="str">
        <f>R1492</f>
        <v>DELETE</v>
      </c>
    </row>
    <row r="1502" spans="3:23" ht="9" customHeight="1">
      <c r="C1502" s="474"/>
      <c r="D1502" s="502"/>
      <c r="E1502" s="502"/>
      <c r="F1502" s="502"/>
      <c r="G1502" s="502"/>
      <c r="H1502" s="502"/>
      <c r="I1502" s="502"/>
      <c r="J1502" s="512"/>
      <c r="K1502" s="378"/>
      <c r="L1502" s="435"/>
      <c r="M1502" s="435"/>
      <c r="N1502" s="378"/>
      <c r="O1502" s="384"/>
      <c r="P1502" s="380"/>
      <c r="R1502" s="432" t="str">
        <f>R1501</f>
        <v>DELETE</v>
      </c>
    </row>
    <row r="1503" spans="3:23" ht="9" customHeight="1">
      <c r="C1503" s="474"/>
      <c r="D1503" s="502"/>
      <c r="E1503" s="502"/>
      <c r="F1503" s="502"/>
      <c r="G1503" s="502"/>
      <c r="H1503" s="502"/>
      <c r="I1503" s="502"/>
      <c r="J1503" s="512"/>
      <c r="K1503" s="378"/>
      <c r="L1503" s="435"/>
      <c r="M1503" s="435"/>
      <c r="N1503" s="378"/>
      <c r="O1503" s="381"/>
      <c r="P1503" s="380"/>
      <c r="R1503" s="432" t="str">
        <f>R1502</f>
        <v>DELETE</v>
      </c>
    </row>
    <row r="1504" spans="3:23" ht="36" customHeight="1">
      <c r="C1504" s="474"/>
      <c r="D1504" s="502"/>
      <c r="E1504" s="502"/>
      <c r="F1504" s="502"/>
      <c r="G1504" s="502"/>
      <c r="H1504" s="502"/>
      <c r="I1504" s="502"/>
      <c r="J1504" s="512"/>
      <c r="K1504" s="378"/>
      <c r="L1504" s="435"/>
      <c r="M1504" s="435"/>
      <c r="N1504" s="378"/>
      <c r="O1504" s="381">
        <f>SUM(S1365:S1501)</f>
        <v>0</v>
      </c>
      <c r="P1504" s="380"/>
      <c r="R1504" s="432" t="str">
        <f t="shared" ref="R1504:R1505" si="101">R1503</f>
        <v>DELETE</v>
      </c>
    </row>
    <row r="1505" spans="3:23" ht="36" customHeight="1">
      <c r="C1505" s="474"/>
      <c r="D1505" s="502"/>
      <c r="E1505" s="502"/>
      <c r="F1505" s="502"/>
      <c r="G1505" s="502"/>
      <c r="H1505" s="502"/>
      <c r="I1505" s="502"/>
      <c r="J1505" s="512"/>
      <c r="K1505" s="378"/>
      <c r="L1505" s="435"/>
      <c r="M1505" s="435"/>
      <c r="N1505" s="378"/>
      <c r="O1505" s="381"/>
      <c r="P1505" s="380"/>
      <c r="R1505" s="432" t="str">
        <f t="shared" si="101"/>
        <v>DELETE</v>
      </c>
    </row>
    <row r="1506" spans="3:23" ht="36" customHeight="1">
      <c r="D1506" s="502" t="s">
        <v>1049</v>
      </c>
      <c r="E1506" s="502"/>
      <c r="F1506" s="502"/>
      <c r="G1506" s="502"/>
      <c r="H1506" s="502"/>
      <c r="I1506" s="502"/>
      <c r="J1506" s="512"/>
      <c r="K1506" s="378">
        <f>B666</f>
        <v>5</v>
      </c>
      <c r="L1506" s="435"/>
      <c r="M1506" s="435"/>
      <c r="N1506" s="378"/>
      <c r="O1506" s="381">
        <f>SUM(TrialBalance!L140:L150)</f>
        <v>0</v>
      </c>
      <c r="P1506" s="380"/>
      <c r="R1506" s="432" t="str">
        <f t="shared" ref="R1506" si="102">IF(O1506=0,"DELETE"," ")</f>
        <v>DELETE</v>
      </c>
      <c r="S1506" s="419">
        <f>-O1506</f>
        <v>0</v>
      </c>
      <c r="T1506" s="419"/>
      <c r="U1506" s="419"/>
      <c r="V1506" s="419"/>
    </row>
    <row r="1507" spans="3:23" ht="9" customHeight="1">
      <c r="C1507" s="474"/>
      <c r="D1507" s="502"/>
      <c r="E1507" s="502"/>
      <c r="F1507" s="502"/>
      <c r="G1507" s="502"/>
      <c r="H1507" s="502"/>
      <c r="I1507" s="502"/>
      <c r="J1507" s="512"/>
      <c r="K1507" s="378"/>
      <c r="L1507" s="435"/>
      <c r="M1507" s="435"/>
      <c r="N1507" s="378"/>
      <c r="O1507" s="384"/>
      <c r="P1507" s="380"/>
      <c r="R1507" s="432" t="str">
        <f t="shared" ref="R1507:R1508" si="103">R1508</f>
        <v>DELETE</v>
      </c>
    </row>
    <row r="1508" spans="3:23" ht="9" customHeight="1">
      <c r="C1508" s="474"/>
      <c r="D1508" s="502"/>
      <c r="E1508" s="502"/>
      <c r="F1508" s="502"/>
      <c r="G1508" s="502"/>
      <c r="H1508" s="502"/>
      <c r="I1508" s="502"/>
      <c r="J1508" s="512"/>
      <c r="K1508" s="378"/>
      <c r="L1508" s="435"/>
      <c r="M1508" s="435"/>
      <c r="N1508" s="378"/>
      <c r="O1508" s="381"/>
      <c r="P1508" s="380"/>
      <c r="R1508" s="432" t="str">
        <f t="shared" si="103"/>
        <v>DELETE</v>
      </c>
    </row>
    <row r="1509" spans="3:23" ht="36" customHeight="1">
      <c r="D1509" s="518" t="str">
        <f>IF(W1509=2,"Profit before other activities","Loss before other activities")</f>
        <v>Profit before other activities</v>
      </c>
      <c r="E1509" s="502"/>
      <c r="F1509" s="502"/>
      <c r="G1509" s="502"/>
      <c r="H1509" s="502"/>
      <c r="I1509" s="502"/>
      <c r="J1509" s="512"/>
      <c r="K1509" s="378"/>
      <c r="L1509" s="435"/>
      <c r="M1509" s="435"/>
      <c r="N1509" s="378"/>
      <c r="O1509" s="381">
        <f>SUM(S1365:S1508)</f>
        <v>0</v>
      </c>
      <c r="P1509" s="380"/>
      <c r="R1509" s="432" t="str">
        <f>R1510</f>
        <v>DELETE</v>
      </c>
      <c r="W1509" s="416">
        <f>IF(O1509&lt;0,1,2)</f>
        <v>2</v>
      </c>
    </row>
    <row r="1510" spans="3:23" ht="36" customHeight="1">
      <c r="C1510" s="499"/>
      <c r="D1510" s="502"/>
      <c r="E1510" s="502"/>
      <c r="F1510" s="502"/>
      <c r="G1510" s="502"/>
      <c r="H1510" s="502"/>
      <c r="I1510" s="502"/>
      <c r="J1510" s="512"/>
      <c r="K1510" s="378"/>
      <c r="L1510" s="435"/>
      <c r="M1510" s="435"/>
      <c r="N1510" s="378"/>
      <c r="O1510" s="381"/>
      <c r="P1510" s="380"/>
      <c r="R1510" s="432" t="str">
        <f>R1511</f>
        <v>DELETE</v>
      </c>
    </row>
    <row r="1511" spans="3:23" ht="36" customHeight="1">
      <c r="D1511" s="518" t="s">
        <v>1050</v>
      </c>
      <c r="E1511" s="502"/>
      <c r="F1511" s="502"/>
      <c r="G1511" s="502"/>
      <c r="H1511" s="502"/>
      <c r="I1511" s="502"/>
      <c r="J1511" s="512"/>
      <c r="K1511" s="378"/>
      <c r="L1511" s="435"/>
      <c r="M1511" s="435"/>
      <c r="N1511" s="378"/>
      <c r="O1511" s="381"/>
      <c r="P1511" s="380"/>
      <c r="R1511" s="432" t="str">
        <f>IF(COUNTIF(O1512:O1514,"=0")=3,"DELETE"," ")</f>
        <v>DELETE</v>
      </c>
    </row>
    <row r="1512" spans="3:23" ht="36" customHeight="1">
      <c r="C1512" s="499"/>
      <c r="D1512" s="516" t="str">
        <f>IF(W1512=2,CONCATENATE("Net profit - ",Criteria!H14),CONCATENATE("Net loss - ",Criteria!H14))</f>
        <v>Net profit - Seafront Restaurant</v>
      </c>
      <c r="E1512" s="502"/>
      <c r="F1512" s="502"/>
      <c r="G1512" s="502"/>
      <c r="H1512" s="502"/>
      <c r="I1512" s="502"/>
      <c r="J1512" s="502"/>
      <c r="K1512" s="429" t="s">
        <v>554</v>
      </c>
      <c r="L1512" s="435"/>
      <c r="M1512" s="435"/>
      <c r="N1512" s="429"/>
      <c r="O1512" s="381">
        <f>-TrialBalance!L34</f>
        <v>0</v>
      </c>
      <c r="R1512" s="432" t="str">
        <f t="shared" ref="R1512:R1514" si="104">IF(O1512=0,"DELETE"," ")</f>
        <v>DELETE</v>
      </c>
      <c r="S1512" s="419">
        <f>O1512</f>
        <v>0</v>
      </c>
      <c r="W1512" s="416">
        <f>IF(O1512&lt;0,1,2)</f>
        <v>2</v>
      </c>
    </row>
    <row r="1513" spans="3:23" ht="36" customHeight="1">
      <c r="C1513" s="499"/>
      <c r="D1513" s="516" t="str">
        <f>IF(W1513=2,CONCATENATE("Net profit - ",Criteria!H15),CONCATENATE("Net loss - ",Criteria!H15))</f>
        <v>Net profit - Surf Shop</v>
      </c>
      <c r="E1513" s="502"/>
      <c r="F1513" s="502"/>
      <c r="G1513" s="502"/>
      <c r="H1513" s="502"/>
      <c r="I1513" s="502"/>
      <c r="J1513" s="502"/>
      <c r="K1513" s="429" t="s">
        <v>555</v>
      </c>
      <c r="L1513" s="435"/>
      <c r="M1513" s="435"/>
      <c r="N1513" s="429"/>
      <c r="O1513" s="381">
        <f>-TrialBalance!L35</f>
        <v>0</v>
      </c>
      <c r="R1513" s="432" t="str">
        <f t="shared" si="104"/>
        <v>DELETE</v>
      </c>
      <c r="S1513" s="419">
        <f>O1513</f>
        <v>0</v>
      </c>
      <c r="W1513" s="416">
        <f>IF(O1513&lt;0,1,2)</f>
        <v>2</v>
      </c>
    </row>
    <row r="1514" spans="3:23" ht="36" customHeight="1">
      <c r="C1514" s="499"/>
      <c r="D1514" s="516" t="str">
        <f>IF(W1514=2,CONCATENATE("Net profit - ",Criteria!H16),CONCATENATE("Net loss - ",Criteria!H16))</f>
        <v xml:space="preserve">Net profit - </v>
      </c>
      <c r="E1514" s="502"/>
      <c r="F1514" s="502"/>
      <c r="G1514" s="502"/>
      <c r="H1514" s="502"/>
      <c r="I1514" s="502"/>
      <c r="J1514" s="502"/>
      <c r="K1514" s="429" t="s">
        <v>556</v>
      </c>
      <c r="L1514" s="435"/>
      <c r="M1514" s="435"/>
      <c r="N1514" s="429"/>
      <c r="O1514" s="381">
        <f>-TrialBalance!L36</f>
        <v>0</v>
      </c>
      <c r="R1514" s="432" t="str">
        <f t="shared" si="104"/>
        <v>DELETE</v>
      </c>
      <c r="S1514" s="419">
        <f>O1514</f>
        <v>0</v>
      </c>
      <c r="W1514" s="416">
        <f>IF(O1514&lt;0,1,2)</f>
        <v>2</v>
      </c>
    </row>
    <row r="1515" spans="3:23" ht="9" customHeight="1">
      <c r="C1515" s="474"/>
      <c r="D1515" s="502"/>
      <c r="E1515" s="502"/>
      <c r="F1515" s="502"/>
      <c r="G1515" s="502"/>
      <c r="H1515" s="502"/>
      <c r="I1515" s="502"/>
      <c r="J1515" s="512"/>
      <c r="K1515" s="378"/>
      <c r="L1515" s="435"/>
      <c r="M1515" s="435"/>
      <c r="N1515" s="378"/>
      <c r="O1515" s="384"/>
      <c r="P1515" s="380"/>
    </row>
    <row r="1516" spans="3:23" ht="9" customHeight="1">
      <c r="C1516" s="474"/>
      <c r="D1516" s="502"/>
      <c r="E1516" s="502"/>
      <c r="F1516" s="502"/>
      <c r="G1516" s="502"/>
      <c r="H1516" s="502"/>
      <c r="I1516" s="502"/>
      <c r="J1516" s="512"/>
      <c r="K1516" s="378"/>
      <c r="L1516" s="435"/>
      <c r="M1516" s="435"/>
      <c r="N1516" s="378"/>
      <c r="O1516" s="381"/>
      <c r="P1516" s="380"/>
    </row>
    <row r="1517" spans="3:23" ht="36.75" customHeight="1">
      <c r="D1517" s="518" t="str">
        <f>IF(W1517=2,"Net profit for the year","Net loss for the year")</f>
        <v>Net profit for the year</v>
      </c>
      <c r="E1517" s="502"/>
      <c r="F1517" s="502"/>
      <c r="G1517" s="502"/>
      <c r="H1517" s="502"/>
      <c r="I1517" s="502"/>
      <c r="J1517" s="512"/>
      <c r="K1517" s="378"/>
      <c r="L1517" s="435"/>
      <c r="M1517" s="435"/>
      <c r="N1517" s="378"/>
      <c r="O1517" s="381">
        <f>SUM(S1365:S1515)</f>
        <v>0</v>
      </c>
      <c r="P1517" s="380"/>
      <c r="U1517" s="416" t="b">
        <f>-SUM(TrialBalance!L5:L150)='FS2'!O1517</f>
        <v>1</v>
      </c>
      <c r="W1517" s="416">
        <f>IF(O1517&lt;0,1,2)</f>
        <v>2</v>
      </c>
    </row>
    <row r="1518" spans="3:23" ht="9" customHeight="1" thickBot="1">
      <c r="C1518" s="474"/>
      <c r="D1518" s="502"/>
      <c r="E1518" s="502"/>
      <c r="F1518" s="502"/>
      <c r="G1518" s="502"/>
      <c r="H1518" s="502"/>
      <c r="I1518" s="502"/>
      <c r="J1518" s="512"/>
      <c r="K1518" s="378"/>
      <c r="L1518" s="435"/>
      <c r="M1518" s="435"/>
      <c r="N1518" s="378"/>
      <c r="O1518" s="385"/>
      <c r="P1518" s="380"/>
    </row>
    <row r="1519" spans="3:23" ht="9" customHeight="1" thickTop="1">
      <c r="C1519" s="474"/>
      <c r="D1519" s="502"/>
      <c r="E1519" s="502"/>
      <c r="F1519" s="502"/>
      <c r="G1519" s="502"/>
      <c r="H1519" s="502"/>
      <c r="I1519" s="502"/>
      <c r="J1519" s="512"/>
      <c r="K1519" s="378"/>
      <c r="L1519" s="435"/>
      <c r="M1519" s="435"/>
      <c r="N1519" s="378"/>
      <c r="O1519" s="399"/>
      <c r="P1519" s="380"/>
    </row>
    <row r="1520" spans="3:23" ht="36" customHeight="1">
      <c r="C1520" s="474"/>
      <c r="D1520" s="502"/>
      <c r="E1520" s="502"/>
      <c r="F1520" s="502"/>
      <c r="G1520" s="502"/>
      <c r="H1520" s="502"/>
      <c r="I1520" s="502"/>
      <c r="J1520" s="512"/>
      <c r="K1520" s="378"/>
      <c r="L1520" s="435"/>
      <c r="M1520" s="435"/>
      <c r="N1520" s="378"/>
      <c r="O1520" s="381"/>
      <c r="P1520" s="380"/>
    </row>
    <row r="1521" spans="3:20" ht="36" customHeight="1">
      <c r="C1521" s="474"/>
      <c r="D1521" s="502"/>
      <c r="E1521" s="502"/>
      <c r="F1521" s="502"/>
      <c r="G1521" s="502"/>
      <c r="H1521" s="502"/>
      <c r="I1521" s="502"/>
      <c r="J1521" s="512"/>
      <c r="K1521" s="378"/>
      <c r="L1521" s="378"/>
      <c r="M1521" s="381"/>
      <c r="N1521" s="381"/>
      <c r="O1521" s="381"/>
      <c r="P1521" s="380"/>
    </row>
    <row r="1522" spans="3:20" ht="36" customHeight="1">
      <c r="C1522" s="437"/>
      <c r="D1522" s="502"/>
      <c r="E1522" s="502"/>
      <c r="F1522" s="502"/>
      <c r="G1522" s="502"/>
      <c r="H1522" s="502"/>
      <c r="I1522" s="502"/>
      <c r="J1522" s="502"/>
      <c r="M1522" s="455"/>
      <c r="N1522" s="455"/>
      <c r="O1522" s="455"/>
      <c r="P1522" s="453"/>
    </row>
    <row r="1523" spans="3:20" ht="36" customHeight="1">
      <c r="C1523" s="437"/>
      <c r="D1523" s="502"/>
      <c r="E1523" s="502"/>
      <c r="F1523" s="502"/>
      <c r="G1523" s="502"/>
      <c r="H1523" s="502"/>
      <c r="I1523" s="502"/>
      <c r="J1523" s="502"/>
      <c r="M1523" s="449"/>
      <c r="N1523" s="449"/>
      <c r="O1523" s="449"/>
    </row>
    <row r="1524" spans="3:20" ht="36" customHeight="1">
      <c r="C1524" s="437"/>
      <c r="D1524" s="502"/>
      <c r="E1524" s="502"/>
      <c r="F1524" s="502"/>
      <c r="G1524" s="502"/>
      <c r="H1524" s="502"/>
      <c r="I1524" s="502"/>
      <c r="J1524" s="502"/>
      <c r="M1524" s="449"/>
      <c r="N1524" s="449"/>
      <c r="O1524" s="381" t="s">
        <v>102</v>
      </c>
      <c r="Q1524" s="378">
        <f>MAX($Q$104:Q1523)+1</f>
        <v>34</v>
      </c>
    </row>
    <row r="1525" spans="3:20" ht="36" customHeight="1">
      <c r="C1525" s="437"/>
      <c r="D1525" s="501" t="str">
        <f>Criteria!E9</f>
        <v>ABC PARTNERSHIP</v>
      </c>
      <c r="E1525" s="502"/>
      <c r="F1525" s="502"/>
      <c r="G1525" s="502"/>
      <c r="H1525" s="502"/>
      <c r="I1525" s="502"/>
      <c r="J1525" s="502"/>
      <c r="M1525" s="449"/>
      <c r="N1525" s="449"/>
      <c r="O1525" s="431"/>
    </row>
    <row r="1526" spans="3:20" ht="36" customHeight="1">
      <c r="C1526" s="437"/>
      <c r="D1526" s="501" t="str">
        <f>Criteria!E10</f>
        <v>T/A SEAFRONT HOTEL, SEAFRONT RESTAURANT AND SURF SHOP</v>
      </c>
      <c r="E1526" s="502"/>
      <c r="F1526" s="502"/>
      <c r="G1526" s="502"/>
      <c r="H1526" s="502"/>
      <c r="I1526" s="502"/>
      <c r="J1526" s="502"/>
      <c r="M1526" s="449"/>
      <c r="N1526" s="449"/>
      <c r="O1526" s="449"/>
      <c r="R1526" s="432" t="str">
        <f>IF(D1526=0,"DELETE"," ")</f>
        <v xml:space="preserve"> </v>
      </c>
    </row>
    <row r="1527" spans="3:20" ht="36" customHeight="1">
      <c r="C1527" s="437"/>
      <c r="D1527" s="502"/>
      <c r="E1527" s="502"/>
      <c r="F1527" s="502"/>
      <c r="G1527" s="502"/>
      <c r="H1527" s="502"/>
      <c r="I1527" s="502"/>
      <c r="J1527" s="502"/>
      <c r="M1527" s="449"/>
      <c r="N1527" s="449"/>
      <c r="O1527" s="449"/>
    </row>
    <row r="1528" spans="3:20" ht="36" customHeight="1">
      <c r="C1528" s="437"/>
      <c r="D1528" s="501" t="s">
        <v>1097</v>
      </c>
      <c r="E1528" s="502"/>
      <c r="F1528" s="502"/>
      <c r="G1528" s="502"/>
      <c r="H1528" s="502"/>
      <c r="I1528" s="502"/>
      <c r="J1528" s="502"/>
      <c r="M1528" s="449"/>
      <c r="N1528" s="449"/>
      <c r="O1528" s="449"/>
    </row>
    <row r="1529" spans="3:20" ht="36" customHeight="1">
      <c r="C1529" s="437"/>
      <c r="D1529" s="501" t="str">
        <f>CONCATENATE("YEAR ENDED ",Criteria!E18)</f>
        <v>YEAR ENDED 28 FEBRUARY 2026</v>
      </c>
      <c r="E1529" s="502"/>
      <c r="F1529" s="502"/>
      <c r="G1529" s="502"/>
      <c r="H1529" s="502"/>
      <c r="I1529" s="502"/>
      <c r="J1529" s="502"/>
      <c r="M1529" s="449"/>
      <c r="N1529" s="449"/>
      <c r="O1529" s="449"/>
    </row>
    <row r="1530" spans="3:20" ht="36" customHeight="1">
      <c r="C1530" s="437"/>
      <c r="D1530" s="502"/>
      <c r="E1530" s="502"/>
      <c r="F1530" s="502"/>
      <c r="G1530" s="502"/>
      <c r="H1530" s="502"/>
      <c r="I1530" s="502"/>
      <c r="J1530" s="502"/>
      <c r="M1530" s="449"/>
      <c r="N1530" s="449"/>
      <c r="O1530" s="449"/>
    </row>
    <row r="1531" spans="3:20" ht="36" customHeight="1">
      <c r="C1531" s="437"/>
      <c r="D1531" s="515"/>
      <c r="E1531" s="515"/>
      <c r="F1531" s="515"/>
      <c r="G1531" s="515"/>
      <c r="H1531" s="515"/>
      <c r="I1531" s="515"/>
      <c r="J1531" s="515"/>
      <c r="K1531" s="442"/>
      <c r="L1531" s="442"/>
      <c r="M1531" s="461"/>
      <c r="N1531" s="461"/>
      <c r="O1531" s="461"/>
      <c r="P1531" s="444"/>
      <c r="Q1531" s="442"/>
    </row>
    <row r="1532" spans="3:20" ht="36" customHeight="1">
      <c r="C1532" s="437"/>
      <c r="D1532" s="502"/>
      <c r="E1532" s="502"/>
      <c r="F1532" s="502"/>
      <c r="G1532" s="502"/>
      <c r="H1532" s="502"/>
      <c r="I1532" s="502"/>
      <c r="J1532" s="502"/>
      <c r="M1532" s="449"/>
      <c r="N1532" s="449"/>
      <c r="O1532" s="449"/>
    </row>
    <row r="1533" spans="3:20" ht="36" customHeight="1">
      <c r="C1533" s="437"/>
      <c r="D1533" s="502" t="str">
        <f>IF(O1533&lt;0,"Net loss for the year","Net profit for the year")</f>
        <v>Net profit for the year</v>
      </c>
      <c r="E1533" s="502"/>
      <c r="F1533" s="502"/>
      <c r="G1533" s="502"/>
      <c r="H1533" s="502"/>
      <c r="I1533" s="502"/>
      <c r="J1533" s="502"/>
      <c r="M1533" s="449"/>
      <c r="N1533" s="449"/>
      <c r="O1533" s="449">
        <f>O283</f>
        <v>0</v>
      </c>
      <c r="S1533" s="420">
        <f>O1533</f>
        <v>0</v>
      </c>
      <c r="T1533" s="420"/>
    </row>
    <row r="1534" spans="3:20" ht="36" customHeight="1">
      <c r="C1534" s="437"/>
      <c r="D1534" s="502"/>
      <c r="E1534" s="502"/>
      <c r="F1534" s="502"/>
      <c r="G1534" s="502"/>
      <c r="H1534" s="502"/>
      <c r="I1534" s="502"/>
      <c r="J1534" s="502"/>
      <c r="M1534" s="449"/>
      <c r="N1534" s="449"/>
      <c r="O1534" s="449"/>
    </row>
    <row r="1535" spans="3:20" ht="36" customHeight="1">
      <c r="C1535" s="437"/>
      <c r="D1535" s="501" t="s">
        <v>1051</v>
      </c>
      <c r="E1535" s="502"/>
      <c r="F1535" s="502"/>
      <c r="G1535" s="502"/>
      <c r="H1535" s="502"/>
      <c r="I1535" s="502"/>
      <c r="J1535" s="502"/>
      <c r="M1535" s="449"/>
      <c r="N1535" s="449"/>
      <c r="O1535" s="449">
        <f>SUM(M1535:M1550)</f>
        <v>0</v>
      </c>
      <c r="R1535" s="432" t="str">
        <f>IF(O1535=0,"DELETE"," ")</f>
        <v>DELETE</v>
      </c>
      <c r="S1535" s="420">
        <f>O1535</f>
        <v>0</v>
      </c>
      <c r="T1535" s="420"/>
    </row>
    <row r="1536" spans="3:20" ht="36" customHeight="1">
      <c r="C1536" s="437"/>
      <c r="D1536" s="502" t="s">
        <v>913</v>
      </c>
      <c r="E1536" s="502"/>
      <c r="F1536" s="502"/>
      <c r="G1536" s="502"/>
      <c r="H1536" s="502"/>
      <c r="I1536" s="502"/>
      <c r="J1536" s="502"/>
      <c r="M1536" s="449">
        <f>TrialBalance!L136+TrialBalanceA!I136+TrialBalanceB!I136+TrialBalanceC!I136</f>
        <v>0</v>
      </c>
      <c r="N1536" s="449"/>
      <c r="O1536" s="449"/>
      <c r="R1536" s="432" t="str">
        <f>IF(M1536=0,"DELETE"," ")</f>
        <v>DELETE</v>
      </c>
      <c r="S1536" s="420"/>
      <c r="T1536" s="420"/>
    </row>
    <row r="1537" spans="3:20" ht="36" customHeight="1">
      <c r="C1537" s="437"/>
      <c r="D1537" s="502" t="s">
        <v>571</v>
      </c>
      <c r="E1537" s="502"/>
      <c r="F1537" s="502"/>
      <c r="G1537" s="502"/>
      <c r="H1537" s="502"/>
      <c r="I1537" s="502"/>
      <c r="J1537" s="502"/>
      <c r="M1537" s="449">
        <f>TrialBalance!L135+TrialBalanceA!I135+TrialBalanceB!I135+TrialBalanceC!I135</f>
        <v>0</v>
      </c>
      <c r="N1537" s="449"/>
      <c r="O1537" s="449"/>
      <c r="R1537" s="432" t="str">
        <f>IF(M1537=0,"DELETE"," ")</f>
        <v>DELETE</v>
      </c>
      <c r="S1537" s="420"/>
      <c r="T1537" s="420"/>
    </row>
    <row r="1538" spans="3:20" ht="36" customHeight="1">
      <c r="C1538" s="437"/>
      <c r="D1538" s="502" t="s">
        <v>258</v>
      </c>
      <c r="E1538" s="502"/>
      <c r="F1538" s="502"/>
      <c r="G1538" s="502"/>
      <c r="H1538" s="502"/>
      <c r="I1538" s="502"/>
      <c r="J1538" s="502"/>
      <c r="M1538" s="449">
        <f>O591</f>
        <v>0</v>
      </c>
      <c r="N1538" s="449"/>
      <c r="O1538" s="449"/>
      <c r="R1538" s="432" t="str">
        <f>IF(M1538=0,"DELETE"," ")</f>
        <v>DELETE</v>
      </c>
    </row>
    <row r="1539" spans="3:20" ht="36" customHeight="1">
      <c r="C1539" s="437"/>
      <c r="D1539" s="502" t="s">
        <v>247</v>
      </c>
      <c r="E1539" s="502"/>
      <c r="F1539" s="502"/>
      <c r="G1539" s="502"/>
      <c r="H1539" s="502"/>
      <c r="I1539" s="502"/>
      <c r="J1539" s="502"/>
      <c r="M1539" s="449">
        <f>TrialBalance!L113+TrialBalanceA!I113+TrialBalanceB!I113+TrialBalanceC!I113</f>
        <v>0</v>
      </c>
      <c r="N1539" s="449"/>
      <c r="O1539" s="449"/>
      <c r="R1539" s="432" t="str">
        <f t="shared" ref="R1539:R1549" si="105">IF(M1539=0,"DELETE"," ")</f>
        <v>DELETE</v>
      </c>
    </row>
    <row r="1540" spans="3:20" ht="36" customHeight="1">
      <c r="C1540" s="437"/>
      <c r="D1540" s="502" t="s">
        <v>299</v>
      </c>
      <c r="E1540" s="502"/>
      <c r="F1540" s="502"/>
      <c r="G1540" s="502"/>
      <c r="H1540" s="502"/>
      <c r="I1540" s="502"/>
      <c r="J1540" s="502"/>
      <c r="M1540" s="449">
        <f>TrialBalance!L115+TrialBalanceA!I115+TrialBalanceB!I115+TrialBalanceC!I115</f>
        <v>0</v>
      </c>
      <c r="N1540" s="449"/>
      <c r="O1540" s="449"/>
      <c r="R1540" s="432" t="str">
        <f t="shared" si="105"/>
        <v>DELETE</v>
      </c>
    </row>
    <row r="1541" spans="3:20" ht="36" customHeight="1">
      <c r="C1541" s="437"/>
      <c r="D1541" s="502" t="s">
        <v>915</v>
      </c>
      <c r="E1541" s="502"/>
      <c r="F1541" s="502"/>
      <c r="G1541" s="502"/>
      <c r="H1541" s="502"/>
      <c r="I1541" s="502"/>
      <c r="J1541" s="502"/>
      <c r="M1541" s="449">
        <f>TrialBalance!L137+TrialBalanceA!I137+TrialBalanceB!I137+TrialBalanceC!I137</f>
        <v>0</v>
      </c>
      <c r="N1541" s="449"/>
      <c r="O1541" s="449"/>
      <c r="R1541" s="432" t="str">
        <f t="shared" si="105"/>
        <v>DELETE</v>
      </c>
    </row>
    <row r="1542" spans="3:20" ht="36" customHeight="1">
      <c r="C1542" s="437"/>
      <c r="D1542" s="502" t="s">
        <v>443</v>
      </c>
      <c r="E1542" s="502"/>
      <c r="F1542" s="502"/>
      <c r="G1542" s="502"/>
      <c r="H1542" s="502"/>
      <c r="I1542" s="502"/>
      <c r="J1542" s="502"/>
      <c r="M1542" s="449">
        <f>TrialBalance!L118+TrialBalanceA!I118+TrialBalanceB!I118+TrialBalanceC!I118</f>
        <v>0</v>
      </c>
      <c r="N1542" s="449"/>
      <c r="O1542" s="449"/>
      <c r="R1542" s="432" t="str">
        <f t="shared" si="105"/>
        <v>DELETE</v>
      </c>
    </row>
    <row r="1543" spans="3:20" ht="36" customHeight="1">
      <c r="C1543" s="437"/>
      <c r="D1543" s="502" t="s">
        <v>465</v>
      </c>
      <c r="E1543" s="502"/>
      <c r="F1543" s="502"/>
      <c r="G1543" s="502"/>
      <c r="H1543" s="502"/>
      <c r="I1543" s="502"/>
      <c r="J1543" s="502"/>
      <c r="M1543" s="449">
        <f>IF(TrialBalance!L91&gt;0,TrialBalance!L91,0)+IF(TrialBalanceA!I91&gt;0,TrialBalanceA!I91,0)+IF(TrialBalanceB!I91&gt;0,TrialBalanceB!I91,0)+IF(TrialBalanceC!I91&gt;0,TrialBalanceC!I91,0)</f>
        <v>0</v>
      </c>
      <c r="N1543" s="449"/>
      <c r="O1543" s="449"/>
      <c r="R1543" s="432" t="str">
        <f t="shared" si="105"/>
        <v>DELETE</v>
      </c>
    </row>
    <row r="1544" spans="3:20" ht="36" customHeight="1">
      <c r="C1544" s="437"/>
      <c r="D1544" s="502" t="str">
        <f>Criteria!C273</f>
        <v>section 8(4)(a) Recoupment of allowances</v>
      </c>
      <c r="E1544" s="502"/>
      <c r="F1544" s="502"/>
      <c r="G1544" s="502"/>
      <c r="H1544" s="502"/>
      <c r="I1544" s="502"/>
      <c r="J1544" s="502"/>
      <c r="M1544" s="449">
        <f>Criteria!G273</f>
        <v>0</v>
      </c>
      <c r="N1544" s="449"/>
      <c r="O1544" s="449"/>
      <c r="R1544" s="432" t="str">
        <f t="shared" si="105"/>
        <v>DELETE</v>
      </c>
    </row>
    <row r="1545" spans="3:20" ht="36" customHeight="1">
      <c r="C1545" s="437"/>
      <c r="D1545" s="502" t="s">
        <v>85</v>
      </c>
      <c r="E1545" s="502"/>
      <c r="F1545" s="502"/>
      <c r="G1545" s="502"/>
      <c r="H1545" s="502"/>
      <c r="I1545" s="502"/>
      <c r="J1545" s="502"/>
      <c r="M1545" s="449">
        <f>TrialBalance!L125+TrialBalanceA!I125+TrialBalanceB!I125+TrialBalanceC!I125</f>
        <v>0</v>
      </c>
      <c r="N1545" s="449"/>
      <c r="O1545" s="449"/>
      <c r="R1545" s="432" t="str">
        <f t="shared" si="105"/>
        <v>DELETE</v>
      </c>
    </row>
    <row r="1546" spans="3:20" ht="36" customHeight="1">
      <c r="C1546" s="437"/>
      <c r="D1546" s="502">
        <f>Criteria!C274</f>
        <v>0</v>
      </c>
      <c r="E1546" s="502"/>
      <c r="F1546" s="502"/>
      <c r="G1546" s="502"/>
      <c r="H1546" s="502"/>
      <c r="I1546" s="502"/>
      <c r="J1546" s="502"/>
      <c r="M1546" s="449">
        <f>Criteria!G274</f>
        <v>0</v>
      </c>
      <c r="N1546" s="449"/>
      <c r="O1546" s="449"/>
      <c r="R1546" s="432" t="str">
        <f t="shared" si="105"/>
        <v>DELETE</v>
      </c>
    </row>
    <row r="1547" spans="3:20" ht="36" customHeight="1">
      <c r="C1547" s="437"/>
      <c r="D1547" s="502">
        <f>Criteria!C275</f>
        <v>0</v>
      </c>
      <c r="E1547" s="502"/>
      <c r="F1547" s="502"/>
      <c r="G1547" s="502"/>
      <c r="H1547" s="502"/>
      <c r="I1547" s="502"/>
      <c r="J1547" s="502"/>
      <c r="M1547" s="449">
        <f>Criteria!G275</f>
        <v>0</v>
      </c>
      <c r="N1547" s="449"/>
      <c r="O1547" s="449"/>
      <c r="R1547" s="432" t="str">
        <f t="shared" si="105"/>
        <v>DELETE</v>
      </c>
    </row>
    <row r="1548" spans="3:20" ht="36" customHeight="1">
      <c r="C1548" s="437"/>
      <c r="D1548" s="502">
        <f>Criteria!C276</f>
        <v>0</v>
      </c>
      <c r="E1548" s="502"/>
      <c r="F1548" s="502"/>
      <c r="G1548" s="502"/>
      <c r="H1548" s="502"/>
      <c r="I1548" s="502"/>
      <c r="J1548" s="502"/>
      <c r="M1548" s="449">
        <f>Criteria!G276</f>
        <v>0</v>
      </c>
      <c r="N1548" s="449"/>
      <c r="O1548" s="449"/>
      <c r="R1548" s="432" t="str">
        <f t="shared" si="105"/>
        <v>DELETE</v>
      </c>
    </row>
    <row r="1549" spans="3:20" ht="36" customHeight="1">
      <c r="C1549" s="437"/>
      <c r="D1549" s="502">
        <f>Criteria!C277</f>
        <v>0</v>
      </c>
      <c r="E1549" s="502"/>
      <c r="F1549" s="502"/>
      <c r="G1549" s="502"/>
      <c r="H1549" s="502"/>
      <c r="I1549" s="502"/>
      <c r="J1549" s="502"/>
      <c r="M1549" s="449">
        <f>Criteria!G277</f>
        <v>0</v>
      </c>
      <c r="N1549" s="449"/>
      <c r="O1549" s="449"/>
      <c r="R1549" s="432" t="str">
        <f t="shared" si="105"/>
        <v>DELETE</v>
      </c>
    </row>
    <row r="1550" spans="3:20" ht="9" customHeight="1">
      <c r="C1550" s="437"/>
      <c r="D1550" s="502"/>
      <c r="E1550" s="502"/>
      <c r="F1550" s="502"/>
      <c r="G1550" s="502"/>
      <c r="H1550" s="502"/>
      <c r="I1550" s="502"/>
      <c r="J1550" s="502"/>
      <c r="M1550" s="451"/>
      <c r="N1550" s="451"/>
      <c r="O1550" s="451"/>
      <c r="R1550" s="432" t="str">
        <f>R1535</f>
        <v>DELETE</v>
      </c>
    </row>
    <row r="1551" spans="3:20" ht="9" customHeight="1">
      <c r="C1551" s="437"/>
      <c r="D1551" s="502"/>
      <c r="E1551" s="502"/>
      <c r="F1551" s="502"/>
      <c r="G1551" s="502"/>
      <c r="H1551" s="502"/>
      <c r="I1551" s="502"/>
      <c r="J1551" s="502"/>
      <c r="M1551" s="449"/>
      <c r="N1551" s="449"/>
      <c r="O1551" s="449"/>
      <c r="R1551" s="432" t="str">
        <f>R1550</f>
        <v>DELETE</v>
      </c>
    </row>
    <row r="1552" spans="3:20" ht="36" customHeight="1">
      <c r="C1552" s="437"/>
      <c r="D1552" s="502"/>
      <c r="E1552" s="502"/>
      <c r="F1552" s="502"/>
      <c r="G1552" s="502"/>
      <c r="H1552" s="502"/>
      <c r="I1552" s="502"/>
      <c r="J1552" s="502"/>
      <c r="M1552" s="449"/>
      <c r="N1552" s="449"/>
      <c r="O1552" s="449">
        <f>SUM(O1533:O1542)</f>
        <v>0</v>
      </c>
      <c r="R1552" s="432" t="str">
        <f>R1550</f>
        <v>DELETE</v>
      </c>
    </row>
    <row r="1553" spans="3:20" ht="36" customHeight="1">
      <c r="C1553" s="437"/>
      <c r="D1553" s="502"/>
      <c r="E1553" s="502"/>
      <c r="F1553" s="502"/>
      <c r="G1553" s="502"/>
      <c r="H1553" s="502"/>
      <c r="I1553" s="502"/>
      <c r="J1553" s="502"/>
      <c r="M1553" s="449"/>
      <c r="N1553" s="449"/>
      <c r="O1553" s="449"/>
      <c r="R1553" s="432" t="str">
        <f>R1552</f>
        <v>DELETE</v>
      </c>
    </row>
    <row r="1554" spans="3:20" ht="36" customHeight="1">
      <c r="C1554" s="437"/>
      <c r="D1554" s="501" t="s">
        <v>1052</v>
      </c>
      <c r="E1554" s="502"/>
      <c r="F1554" s="502"/>
      <c r="G1554" s="502"/>
      <c r="H1554" s="502"/>
      <c r="I1554" s="502"/>
      <c r="J1554" s="502"/>
      <c r="M1554" s="449"/>
      <c r="N1554" s="449"/>
      <c r="O1554" s="449">
        <f>SUM(M1555:M1561)</f>
        <v>0</v>
      </c>
      <c r="R1554" s="432" t="str">
        <f>IF(O1554=0,"DELETE"," ")</f>
        <v>DELETE</v>
      </c>
      <c r="S1554" s="420">
        <f>-O1554</f>
        <v>0</v>
      </c>
      <c r="T1554" s="420"/>
    </row>
    <row r="1555" spans="3:20" ht="36" customHeight="1">
      <c r="C1555" s="437"/>
      <c r="D1555" s="502" t="str">
        <f>Criteria!C279</f>
        <v>section 11 (e) Wear-and-tear allowance</v>
      </c>
      <c r="E1555" s="502"/>
      <c r="F1555" s="502"/>
      <c r="G1555" s="502"/>
      <c r="H1555" s="502"/>
      <c r="I1555" s="502"/>
      <c r="J1555" s="502"/>
      <c r="K1555" s="465"/>
      <c r="M1555" s="449">
        <f>Criteria!G279</f>
        <v>0</v>
      </c>
      <c r="N1555" s="449"/>
      <c r="O1555" s="449"/>
      <c r="R1555" s="432" t="str">
        <f>IF(M1555=0,"DELETE"," ")</f>
        <v>DELETE</v>
      </c>
    </row>
    <row r="1556" spans="3:20" ht="36" customHeight="1">
      <c r="C1556" s="437"/>
      <c r="D1556" s="502" t="str">
        <f>Criteria!C280</f>
        <v>section 11(o) Scrapping allowance</v>
      </c>
      <c r="E1556" s="502"/>
      <c r="F1556" s="502"/>
      <c r="G1556" s="502"/>
      <c r="H1556" s="502"/>
      <c r="I1556" s="502"/>
      <c r="J1556" s="502"/>
      <c r="K1556" s="465"/>
      <c r="M1556" s="449">
        <f>Criteria!G280</f>
        <v>0</v>
      </c>
      <c r="N1556" s="449"/>
      <c r="O1556" s="449"/>
      <c r="R1556" s="432" t="str">
        <f t="shared" ref="R1556:R1560" si="106">IF(M1556=0,"DELETE"," ")</f>
        <v>DELETE</v>
      </c>
    </row>
    <row r="1557" spans="3:20" ht="36" customHeight="1">
      <c r="C1557" s="437"/>
      <c r="D1557" s="502" t="s">
        <v>467</v>
      </c>
      <c r="E1557" s="502"/>
      <c r="F1557" s="502"/>
      <c r="G1557" s="502"/>
      <c r="H1557" s="502"/>
      <c r="I1557" s="502"/>
      <c r="J1557" s="502"/>
      <c r="K1557" s="465"/>
      <c r="M1557" s="449">
        <f>-TrialBalance!L89-TrialBalanceA!I89-TrialBalanceB!I89-TrialBalanceC!I89</f>
        <v>0</v>
      </c>
      <c r="N1557" s="449"/>
      <c r="O1557" s="449"/>
      <c r="R1557" s="432" t="str">
        <f t="shared" si="106"/>
        <v>DELETE</v>
      </c>
    </row>
    <row r="1558" spans="3:20" ht="36" customHeight="1">
      <c r="C1558" s="437"/>
      <c r="D1558" s="502" t="s">
        <v>468</v>
      </c>
      <c r="E1558" s="502"/>
      <c r="F1558" s="502"/>
      <c r="G1558" s="502"/>
      <c r="H1558" s="502"/>
      <c r="I1558" s="502"/>
      <c r="J1558" s="502"/>
      <c r="M1558" s="449">
        <f>IF(TrialBalance!L91&lt;0,-TrialBalance!L91,0)+IF(TrialBalanceA!I91&lt;0,-TrialBalanceA!I91,0)+IF(TrialBalanceB!I91&lt;0,-TrialBalanceB!I91,0)+IF(TrialBalanceC!I91&lt;0,-TrialBalanceC!I91,0)</f>
        <v>0</v>
      </c>
      <c r="N1558" s="449"/>
      <c r="O1558" s="449"/>
      <c r="R1558" s="432" t="str">
        <f t="shared" si="106"/>
        <v>DELETE</v>
      </c>
    </row>
    <row r="1559" spans="3:20" ht="36" customHeight="1">
      <c r="C1559" s="437"/>
      <c r="D1559" s="502">
        <f>Criteria!C281</f>
        <v>0</v>
      </c>
      <c r="E1559" s="502"/>
      <c r="F1559" s="502"/>
      <c r="G1559" s="502"/>
      <c r="H1559" s="502"/>
      <c r="I1559" s="502"/>
      <c r="J1559" s="502"/>
      <c r="M1559" s="449">
        <f>Criteria!G281</f>
        <v>0</v>
      </c>
      <c r="N1559" s="449"/>
      <c r="O1559" s="449"/>
      <c r="R1559" s="432" t="str">
        <f t="shared" si="106"/>
        <v>DELETE</v>
      </c>
    </row>
    <row r="1560" spans="3:20" ht="36" customHeight="1">
      <c r="C1560" s="437"/>
      <c r="D1560" s="502">
        <f>Criteria!C282</f>
        <v>0</v>
      </c>
      <c r="E1560" s="502"/>
      <c r="F1560" s="502"/>
      <c r="G1560" s="502"/>
      <c r="H1560" s="502"/>
      <c r="I1560" s="502"/>
      <c r="J1560" s="502"/>
      <c r="M1560" s="449">
        <f>Criteria!G282</f>
        <v>0</v>
      </c>
      <c r="N1560" s="449"/>
      <c r="O1560" s="449"/>
      <c r="R1560" s="432" t="str">
        <f t="shared" si="106"/>
        <v>DELETE</v>
      </c>
    </row>
    <row r="1561" spans="3:20" ht="9" customHeight="1">
      <c r="C1561" s="437"/>
      <c r="D1561" s="502"/>
      <c r="E1561" s="502"/>
      <c r="F1561" s="502"/>
      <c r="G1561" s="502"/>
      <c r="H1561" s="502"/>
      <c r="I1561" s="502"/>
      <c r="J1561" s="502"/>
      <c r="M1561" s="451"/>
      <c r="N1561" s="451"/>
      <c r="O1561" s="451"/>
    </row>
    <row r="1562" spans="3:20" ht="9" customHeight="1">
      <c r="C1562" s="437"/>
      <c r="D1562" s="502"/>
      <c r="E1562" s="502"/>
      <c r="F1562" s="502"/>
      <c r="G1562" s="502"/>
      <c r="H1562" s="502"/>
      <c r="I1562" s="502"/>
      <c r="J1562" s="502"/>
      <c r="M1562" s="449"/>
      <c r="N1562" s="449"/>
      <c r="O1562" s="449"/>
    </row>
    <row r="1563" spans="3:20" ht="36.75" customHeight="1">
      <c r="C1563" s="437"/>
      <c r="D1563" s="501" t="str">
        <f>IF(O1563&lt;0,"Tax loss for the year","Taxable income for the year")</f>
        <v>Taxable income for the year</v>
      </c>
      <c r="E1563" s="502"/>
      <c r="F1563" s="502"/>
      <c r="G1563" s="502"/>
      <c r="H1563" s="502"/>
      <c r="I1563" s="502"/>
      <c r="J1563" s="502"/>
      <c r="M1563" s="449"/>
      <c r="N1563" s="449"/>
      <c r="O1563" s="449">
        <f>SUM(S1533:S1560)</f>
        <v>0</v>
      </c>
    </row>
    <row r="1564" spans="3:20" ht="9" customHeight="1" thickBot="1">
      <c r="C1564" s="437"/>
      <c r="D1564" s="502"/>
      <c r="E1564" s="502"/>
      <c r="F1564" s="502"/>
      <c r="G1564" s="502"/>
      <c r="H1564" s="502"/>
      <c r="I1564" s="502"/>
      <c r="J1564" s="502"/>
      <c r="M1564" s="449"/>
      <c r="N1564" s="449"/>
      <c r="O1564" s="446"/>
    </row>
    <row r="1565" spans="3:20" ht="9" customHeight="1" thickTop="1">
      <c r="C1565" s="437"/>
      <c r="D1565" s="502"/>
      <c r="E1565" s="502"/>
      <c r="F1565" s="502"/>
      <c r="G1565" s="502"/>
      <c r="H1565" s="502"/>
      <c r="I1565" s="502"/>
      <c r="J1565" s="502"/>
      <c r="M1565" s="449"/>
      <c r="N1565" s="449"/>
      <c r="O1565" s="449"/>
    </row>
    <row r="1566" spans="3:20" ht="36.75" customHeight="1">
      <c r="C1566" s="437"/>
      <c r="D1566" s="502"/>
      <c r="E1566" s="502"/>
      <c r="F1566" s="502"/>
      <c r="G1566" s="502"/>
      <c r="H1566" s="502"/>
      <c r="I1566" s="502"/>
      <c r="J1566" s="502"/>
      <c r="K1566" s="457"/>
      <c r="M1566" s="431"/>
      <c r="O1566" s="431"/>
    </row>
    <row r="1567" spans="3:20" ht="9" customHeight="1">
      <c r="C1567" s="437"/>
      <c r="D1567" s="502"/>
      <c r="E1567" s="502"/>
      <c r="F1567" s="502"/>
      <c r="G1567" s="502"/>
      <c r="H1567" s="502"/>
      <c r="I1567" s="502"/>
      <c r="J1567" s="502"/>
      <c r="K1567" s="457"/>
      <c r="M1567" s="431"/>
      <c r="O1567" s="439"/>
    </row>
    <row r="1568" spans="3:20" ht="9" customHeight="1">
      <c r="C1568" s="437"/>
      <c r="D1568" s="502"/>
      <c r="E1568" s="502"/>
      <c r="F1568" s="502"/>
      <c r="G1568" s="502"/>
      <c r="H1568" s="502"/>
      <c r="I1568" s="502"/>
      <c r="J1568" s="502"/>
      <c r="K1568" s="457"/>
      <c r="M1568" s="431"/>
      <c r="O1568" s="431"/>
    </row>
    <row r="1569" spans="3:18" ht="36.75" customHeight="1">
      <c r="C1569" s="437"/>
      <c r="D1569" s="501" t="str">
        <f>IF(O1569&lt;0,"Capital gains loss","Capital gains profit")</f>
        <v>Capital gains profit</v>
      </c>
      <c r="E1569" s="502"/>
      <c r="F1569" s="502"/>
      <c r="G1569" s="502"/>
      <c r="H1569" s="502"/>
      <c r="I1569" s="502"/>
      <c r="J1569" s="502"/>
      <c r="K1569" s="457"/>
      <c r="M1569" s="431"/>
      <c r="O1569" s="449">
        <f>Criteria!G285-Criteria!H285</f>
        <v>0</v>
      </c>
    </row>
    <row r="1570" spans="3:18" ht="9" customHeight="1" thickBot="1">
      <c r="C1570" s="437"/>
      <c r="D1570" s="502"/>
      <c r="E1570" s="502"/>
      <c r="F1570" s="502"/>
      <c r="G1570" s="502"/>
      <c r="H1570" s="502"/>
      <c r="I1570" s="502"/>
      <c r="J1570" s="502"/>
      <c r="K1570" s="457"/>
      <c r="M1570" s="431"/>
      <c r="O1570" s="447"/>
    </row>
    <row r="1571" spans="3:18" ht="9" customHeight="1" thickTop="1">
      <c r="C1571" s="437"/>
      <c r="D1571" s="502"/>
      <c r="E1571" s="502"/>
      <c r="F1571" s="502"/>
      <c r="G1571" s="502"/>
      <c r="H1571" s="502"/>
      <c r="I1571" s="502"/>
      <c r="J1571" s="502"/>
      <c r="K1571" s="457"/>
      <c r="M1571" s="431"/>
      <c r="O1571" s="431"/>
    </row>
    <row r="1572" spans="3:18" ht="36" customHeight="1">
      <c r="C1572" s="437"/>
      <c r="D1572" s="502"/>
      <c r="E1572" s="502"/>
      <c r="F1572" s="502"/>
      <c r="G1572" s="502"/>
      <c r="H1572" s="502"/>
      <c r="I1572" s="502"/>
      <c r="J1572" s="502"/>
      <c r="K1572" s="457"/>
      <c r="M1572" s="431"/>
      <c r="O1572" s="431"/>
    </row>
    <row r="1573" spans="3:18" ht="36" customHeight="1">
      <c r="C1573" s="437"/>
      <c r="D1573" s="502"/>
      <c r="E1573" s="502"/>
      <c r="F1573" s="502"/>
      <c r="G1573" s="502"/>
      <c r="H1573" s="502"/>
      <c r="I1573" s="502"/>
      <c r="J1573" s="502"/>
      <c r="K1573" s="457"/>
      <c r="M1573" s="431"/>
      <c r="O1573" s="431"/>
    </row>
    <row r="1574" spans="3:18" ht="36" customHeight="1">
      <c r="C1574" s="437"/>
      <c r="D1574" s="527" t="str">
        <f>CONCATENATE("Partners' share in taxable ",IF(O1584&lt;0,"loss","income")," and capital gains ",IF(M1584&lt;0,"loss","profit"))</f>
        <v>Partners' share in taxable income and capital gains profit</v>
      </c>
      <c r="E1574" s="502"/>
      <c r="F1574" s="502"/>
      <c r="G1574" s="502"/>
      <c r="H1574" s="502"/>
      <c r="I1574" s="502"/>
      <c r="J1574" s="502"/>
      <c r="K1574" s="457"/>
      <c r="M1574" s="431"/>
      <c r="O1574" s="431"/>
    </row>
    <row r="1575" spans="3:18" ht="36" customHeight="1">
      <c r="C1575" s="437"/>
      <c r="D1575" s="502"/>
      <c r="E1575" s="502"/>
      <c r="F1575" s="502"/>
      <c r="G1575" s="502"/>
      <c r="H1575" s="502"/>
      <c r="I1575" s="502"/>
      <c r="J1575" s="502"/>
      <c r="K1575" s="431"/>
      <c r="L1575" s="546" t="s">
        <v>1053</v>
      </c>
      <c r="M1575" s="546"/>
      <c r="N1575" s="546"/>
      <c r="O1575" s="546" t="s">
        <v>1054</v>
      </c>
      <c r="P1575" s="546"/>
    </row>
    <row r="1576" spans="3:18" ht="36" customHeight="1">
      <c r="C1576" s="437"/>
      <c r="D1576" s="502"/>
      <c r="E1576" s="502"/>
      <c r="F1576" s="502"/>
      <c r="G1576" s="502"/>
      <c r="H1576" s="502"/>
      <c r="I1576" s="502"/>
      <c r="J1576" s="502"/>
      <c r="K1576" s="431"/>
      <c r="L1576" s="547" t="str">
        <f>IF(M1584&lt;0,"loss","profit")</f>
        <v>profit</v>
      </c>
      <c r="M1576" s="547"/>
      <c r="N1576" s="547"/>
      <c r="O1576" s="547" t="str">
        <f>IF(O1584&lt;0,"loss","income")</f>
        <v>income</v>
      </c>
      <c r="P1576" s="547"/>
    </row>
    <row r="1577" spans="3:18" ht="36" customHeight="1">
      <c r="C1577" s="437"/>
      <c r="D1577" s="502"/>
      <c r="E1577" s="502"/>
      <c r="F1577" s="502"/>
      <c r="G1577" s="502"/>
      <c r="H1577" s="502"/>
      <c r="I1577" s="502"/>
      <c r="J1577" s="502"/>
      <c r="K1577" s="457"/>
      <c r="M1577" s="431"/>
      <c r="O1577" s="431"/>
    </row>
    <row r="1578" spans="3:18" ht="36" customHeight="1">
      <c r="C1578" s="437"/>
      <c r="D1578" s="502" t="str">
        <f>Criteria!E37</f>
        <v>A Individual</v>
      </c>
      <c r="E1578" s="502"/>
      <c r="F1578" s="502"/>
      <c r="G1578" s="502"/>
      <c r="I1578" s="502"/>
      <c r="J1578" s="528">
        <f>Criteria!D37</f>
        <v>0.25</v>
      </c>
      <c r="K1578" s="457"/>
      <c r="M1578" s="449">
        <f>ROUND(O$1569*J1578,0)</f>
        <v>0</v>
      </c>
      <c r="N1578" s="449"/>
      <c r="O1578" s="449">
        <f>ROUND(O$1563*J1578,0)</f>
        <v>0</v>
      </c>
    </row>
    <row r="1579" spans="3:18" ht="36" customHeight="1">
      <c r="C1579" s="437"/>
      <c r="D1579" s="502" t="str">
        <f>Criteria!E38</f>
        <v>B Individual</v>
      </c>
      <c r="E1579" s="502"/>
      <c r="F1579" s="502"/>
      <c r="G1579" s="502"/>
      <c r="I1579" s="502"/>
      <c r="J1579" s="528">
        <f>Criteria!D38</f>
        <v>0.25</v>
      </c>
      <c r="K1579" s="457"/>
      <c r="M1579" s="449">
        <f>ROUND(O$1569*J1579,0)</f>
        <v>0</v>
      </c>
      <c r="N1579" s="449"/>
      <c r="O1579" s="449">
        <f>ROUND(O$1563*J1579,0)</f>
        <v>0</v>
      </c>
    </row>
    <row r="1580" spans="3:18" ht="36" customHeight="1">
      <c r="C1580" s="437"/>
      <c r="D1580" s="502" t="str">
        <f>Criteria!E39</f>
        <v>C Individual</v>
      </c>
      <c r="E1580" s="502"/>
      <c r="F1580" s="502"/>
      <c r="G1580" s="502"/>
      <c r="I1580" s="502"/>
      <c r="J1580" s="528">
        <f>Criteria!D39</f>
        <v>0.25</v>
      </c>
      <c r="K1580" s="457"/>
      <c r="M1580" s="449">
        <f>ROUND(O$1569*J1580,0)</f>
        <v>0</v>
      </c>
      <c r="N1580" s="449"/>
      <c r="O1580" s="449">
        <f>ROUND(O$1563*J1580,0)</f>
        <v>0</v>
      </c>
      <c r="R1580" s="432" t="str">
        <f>IF(M1580=0,IF(O1580=0,"DELETE"," ")," ")</f>
        <v>DELETE</v>
      </c>
    </row>
    <row r="1581" spans="3:18" ht="36" customHeight="1">
      <c r="C1581" s="437"/>
      <c r="D1581" s="502" t="str">
        <f>Criteria!E40</f>
        <v>D Individual</v>
      </c>
      <c r="E1581" s="502"/>
      <c r="F1581" s="502"/>
      <c r="G1581" s="502"/>
      <c r="I1581" s="502"/>
      <c r="J1581" s="528">
        <f>Criteria!D40</f>
        <v>0.25</v>
      </c>
      <c r="K1581" s="457"/>
      <c r="M1581" s="449">
        <f>ROUND(O$1569*J1581,0)</f>
        <v>0</v>
      </c>
      <c r="N1581" s="449"/>
      <c r="O1581" s="449">
        <f>ROUND(O$1563*J1581,0)</f>
        <v>0</v>
      </c>
      <c r="R1581" s="432" t="str">
        <f>IF(M1581=0,IF(O1581=0,"DELETE"," ")," ")</f>
        <v>DELETE</v>
      </c>
    </row>
    <row r="1582" spans="3:18" ht="9" customHeight="1">
      <c r="C1582" s="437"/>
      <c r="D1582" s="502"/>
      <c r="E1582" s="502"/>
      <c r="F1582" s="502"/>
      <c r="G1582" s="502"/>
      <c r="H1582" s="502"/>
      <c r="I1582" s="502"/>
      <c r="J1582" s="502"/>
      <c r="K1582" s="457"/>
      <c r="L1582" s="438"/>
      <c r="M1582" s="451"/>
      <c r="N1582" s="451"/>
      <c r="O1582" s="451"/>
      <c r="P1582" s="439"/>
    </row>
    <row r="1583" spans="3:18" ht="9" customHeight="1">
      <c r="C1583" s="437"/>
      <c r="D1583" s="502"/>
      <c r="E1583" s="502"/>
      <c r="F1583" s="502"/>
      <c r="G1583" s="502"/>
      <c r="H1583" s="502"/>
      <c r="I1583" s="502"/>
      <c r="J1583" s="502"/>
      <c r="K1583" s="457"/>
      <c r="M1583" s="449"/>
      <c r="N1583" s="449"/>
      <c r="O1583" s="449"/>
    </row>
    <row r="1584" spans="3:18" ht="36.75" customHeight="1">
      <c r="C1584" s="437"/>
      <c r="D1584" s="502"/>
      <c r="E1584" s="502"/>
      <c r="F1584" s="502"/>
      <c r="G1584" s="502"/>
      <c r="H1584" s="502"/>
      <c r="I1584" s="502"/>
      <c r="J1584" s="502"/>
      <c r="K1584" s="457"/>
      <c r="M1584" s="449">
        <f>SUM(M1578:M1583)</f>
        <v>0</v>
      </c>
      <c r="N1584" s="449"/>
      <c r="O1584" s="449">
        <f>SUM(O1578:O1583)</f>
        <v>0</v>
      </c>
    </row>
    <row r="1585" spans="3:18" ht="9" customHeight="1" thickBot="1">
      <c r="C1585" s="437"/>
      <c r="D1585" s="502"/>
      <c r="E1585" s="502"/>
      <c r="F1585" s="502"/>
      <c r="G1585" s="502"/>
      <c r="H1585" s="502"/>
      <c r="I1585" s="502"/>
      <c r="J1585" s="502"/>
      <c r="K1585" s="457"/>
      <c r="L1585" s="445"/>
      <c r="M1585" s="447"/>
      <c r="N1585" s="447"/>
      <c r="O1585" s="447"/>
      <c r="P1585" s="447"/>
    </row>
    <row r="1586" spans="3:18" ht="9" customHeight="1" thickTop="1">
      <c r="C1586" s="437"/>
      <c r="D1586" s="502"/>
      <c r="E1586" s="502"/>
      <c r="F1586" s="502"/>
      <c r="G1586" s="502"/>
      <c r="H1586" s="502"/>
      <c r="I1586" s="502"/>
      <c r="J1586" s="502"/>
      <c r="K1586" s="457"/>
      <c r="M1586" s="431"/>
      <c r="O1586" s="431"/>
    </row>
    <row r="1587" spans="3:18" ht="36" customHeight="1">
      <c r="C1587" s="437"/>
      <c r="D1587" s="502"/>
      <c r="E1587" s="502"/>
      <c r="F1587" s="502"/>
      <c r="G1587" s="502"/>
      <c r="H1587" s="502"/>
      <c r="I1587" s="502"/>
      <c r="J1587" s="502"/>
      <c r="M1587" s="431"/>
      <c r="O1587" s="431"/>
    </row>
    <row r="1588" spans="3:18" ht="36" customHeight="1">
      <c r="C1588" s="437"/>
      <c r="D1588" s="502"/>
      <c r="E1588" s="502"/>
      <c r="F1588" s="502"/>
      <c r="G1588" s="502"/>
      <c r="H1588" s="502"/>
      <c r="I1588" s="502"/>
      <c r="J1588" s="502"/>
      <c r="M1588" s="431"/>
      <c r="O1588" s="431"/>
    </row>
    <row r="1589" spans="3:18" ht="36" customHeight="1">
      <c r="C1589" s="437"/>
      <c r="D1589" s="502"/>
      <c r="E1589" s="502"/>
      <c r="F1589" s="502"/>
      <c r="G1589" s="502"/>
      <c r="H1589" s="502"/>
      <c r="I1589" s="502"/>
      <c r="J1589" s="502"/>
      <c r="M1589" s="431"/>
      <c r="O1589" s="431"/>
    </row>
    <row r="1590" spans="3:18" ht="36" customHeight="1">
      <c r="C1590" s="437"/>
      <c r="D1590" s="502"/>
      <c r="E1590" s="502"/>
      <c r="F1590" s="502"/>
      <c r="G1590" s="502"/>
      <c r="H1590" s="502"/>
      <c r="I1590" s="502"/>
      <c r="J1590" s="502"/>
      <c r="M1590" s="431"/>
      <c r="O1590" s="431"/>
    </row>
    <row r="1591" spans="3:18" ht="36" customHeight="1">
      <c r="C1591" s="437"/>
      <c r="D1591" s="502"/>
      <c r="E1591" s="502"/>
      <c r="F1591" s="502"/>
      <c r="G1591" s="502"/>
      <c r="H1591" s="502"/>
      <c r="I1591" s="502"/>
      <c r="J1591" s="502"/>
      <c r="M1591" s="431"/>
      <c r="O1591" s="431"/>
    </row>
    <row r="1592" spans="3:18" ht="36" customHeight="1">
      <c r="C1592" s="437"/>
      <c r="D1592" s="502"/>
      <c r="E1592" s="502"/>
      <c r="F1592" s="502"/>
      <c r="G1592" s="502"/>
      <c r="H1592" s="502"/>
      <c r="I1592" s="502"/>
      <c r="J1592" s="502"/>
      <c r="M1592" s="431"/>
      <c r="O1592" s="431"/>
    </row>
    <row r="1593" spans="3:18" ht="36" customHeight="1">
      <c r="C1593" s="437"/>
      <c r="D1593" s="502"/>
      <c r="E1593" s="502"/>
      <c r="F1593" s="502"/>
      <c r="G1593" s="502"/>
      <c r="H1593" s="502"/>
      <c r="I1593" s="502"/>
      <c r="J1593" s="502"/>
      <c r="M1593" s="431"/>
      <c r="O1593" s="431"/>
    </row>
    <row r="1594" spans="3:18" ht="36" customHeight="1">
      <c r="C1594" s="437"/>
      <c r="D1594" s="502"/>
      <c r="E1594" s="502"/>
      <c r="F1594" s="502"/>
      <c r="G1594" s="502"/>
      <c r="H1594" s="502"/>
      <c r="I1594" s="502"/>
      <c r="J1594" s="502"/>
      <c r="M1594" s="453"/>
      <c r="N1594" s="453"/>
      <c r="O1594" s="453"/>
      <c r="P1594" s="453"/>
    </row>
    <row r="1595" spans="3:18" ht="36" customHeight="1">
      <c r="C1595" s="437"/>
      <c r="D1595" s="502"/>
      <c r="E1595" s="502"/>
      <c r="F1595" s="502"/>
      <c r="G1595" s="502"/>
      <c r="H1595" s="502"/>
      <c r="I1595" s="502"/>
      <c r="J1595" s="502"/>
      <c r="M1595" s="431"/>
      <c r="O1595" s="431"/>
    </row>
    <row r="1596" spans="3:18" ht="36" customHeight="1">
      <c r="C1596" s="437"/>
      <c r="D1596" s="502"/>
      <c r="E1596" s="502"/>
      <c r="F1596" s="502"/>
      <c r="G1596" s="502"/>
      <c r="H1596" s="502"/>
      <c r="I1596" s="502"/>
      <c r="J1596" s="502"/>
      <c r="M1596" s="431"/>
      <c r="O1596" s="380" t="s">
        <v>102</v>
      </c>
      <c r="Q1596" s="378">
        <f>MAX($Q$104:Q1595)+1</f>
        <v>35</v>
      </c>
      <c r="R1596" s="432" t="str">
        <f>R$1614</f>
        <v>DELETE</v>
      </c>
    </row>
    <row r="1597" spans="3:18" ht="36" customHeight="1">
      <c r="C1597" s="437"/>
      <c r="D1597" s="501" t="str">
        <f>Criteria!E9</f>
        <v>ABC PARTNERSHIP</v>
      </c>
      <c r="E1597" s="502"/>
      <c r="F1597" s="502"/>
      <c r="G1597" s="502"/>
      <c r="H1597" s="502"/>
      <c r="I1597" s="502"/>
      <c r="J1597" s="502"/>
      <c r="M1597" s="431"/>
      <c r="O1597" s="431"/>
      <c r="R1597" s="432" t="str">
        <f>R$1614</f>
        <v>DELETE</v>
      </c>
    </row>
    <row r="1598" spans="3:18" ht="36" customHeight="1">
      <c r="C1598" s="437"/>
      <c r="D1598" s="501" t="str">
        <f>Criteria!E10</f>
        <v>T/A SEAFRONT HOTEL, SEAFRONT RESTAURANT AND SURF SHOP</v>
      </c>
      <c r="E1598" s="502"/>
      <c r="F1598" s="502"/>
      <c r="G1598" s="502"/>
      <c r="H1598" s="502"/>
      <c r="I1598" s="502"/>
      <c r="J1598" s="502"/>
      <c r="M1598" s="431"/>
      <c r="O1598" s="431"/>
      <c r="R1598" s="432" t="str">
        <f>IF(R$1614="DELETE","DELETE",IF(D1598=0,"DELETE"," "))</f>
        <v>DELETE</v>
      </c>
    </row>
    <row r="1599" spans="3:18" ht="36" customHeight="1">
      <c r="C1599" s="437"/>
      <c r="D1599" s="502"/>
      <c r="E1599" s="502"/>
      <c r="F1599" s="502"/>
      <c r="G1599" s="502"/>
      <c r="H1599" s="502"/>
      <c r="I1599" s="502"/>
      <c r="J1599" s="502"/>
      <c r="M1599" s="431"/>
      <c r="O1599" s="431"/>
      <c r="R1599" s="432" t="str">
        <f t="shared" ref="R1599:R1613" si="107">R$1614</f>
        <v>DELETE</v>
      </c>
    </row>
    <row r="1600" spans="3:18" ht="36" customHeight="1">
      <c r="C1600" s="437"/>
      <c r="D1600" s="501" t="s">
        <v>1098</v>
      </c>
      <c r="E1600" s="502"/>
      <c r="F1600" s="502"/>
      <c r="G1600" s="502"/>
      <c r="H1600" s="502"/>
      <c r="I1600" s="502"/>
      <c r="J1600" s="502"/>
      <c r="M1600" s="431"/>
      <c r="O1600" s="431"/>
      <c r="R1600" s="432" t="str">
        <f t="shared" si="107"/>
        <v>DELETE</v>
      </c>
    </row>
    <row r="1601" spans="3:23" ht="36" customHeight="1">
      <c r="C1601" s="437"/>
      <c r="D1601" s="501" t="str">
        <f>CONCATENATE("YEAR ENDED ",Criteria!E18)</f>
        <v>YEAR ENDED 28 FEBRUARY 2026</v>
      </c>
      <c r="E1601" s="502"/>
      <c r="F1601" s="502"/>
      <c r="G1601" s="502"/>
      <c r="H1601" s="502"/>
      <c r="I1601" s="502"/>
      <c r="J1601" s="502"/>
      <c r="M1601" s="431"/>
      <c r="O1601" s="431"/>
      <c r="R1601" s="432" t="str">
        <f t="shared" si="107"/>
        <v>DELETE</v>
      </c>
    </row>
    <row r="1602" spans="3:23" ht="36" customHeight="1">
      <c r="C1602" s="437"/>
      <c r="D1602" s="502"/>
      <c r="E1602" s="502"/>
      <c r="F1602" s="502"/>
      <c r="G1602" s="502"/>
      <c r="H1602" s="502"/>
      <c r="I1602" s="502"/>
      <c r="J1602" s="502"/>
      <c r="M1602" s="431"/>
      <c r="O1602" s="431"/>
      <c r="R1602" s="432" t="str">
        <f t="shared" si="107"/>
        <v>DELETE</v>
      </c>
    </row>
    <row r="1603" spans="3:23" ht="36" customHeight="1">
      <c r="C1603" s="483"/>
      <c r="D1603" s="515"/>
      <c r="E1603" s="515"/>
      <c r="F1603" s="515"/>
      <c r="G1603" s="515"/>
      <c r="H1603" s="515"/>
      <c r="I1603" s="515"/>
      <c r="J1603" s="515"/>
      <c r="K1603" s="442"/>
      <c r="L1603" s="442"/>
      <c r="M1603" s="444"/>
      <c r="N1603" s="444"/>
      <c r="O1603" s="444"/>
      <c r="P1603" s="444"/>
      <c r="Q1603" s="442"/>
      <c r="R1603" s="432" t="str">
        <f t="shared" si="107"/>
        <v>DELETE</v>
      </c>
    </row>
    <row r="1604" spans="3:23" ht="36" customHeight="1">
      <c r="C1604" s="437"/>
      <c r="D1604" s="502"/>
      <c r="E1604" s="502"/>
      <c r="F1604" s="502"/>
      <c r="G1604" s="502"/>
      <c r="H1604" s="502"/>
      <c r="I1604" s="502"/>
      <c r="J1604" s="502"/>
      <c r="M1604" s="431"/>
      <c r="O1604" s="431"/>
      <c r="R1604" s="432" t="str">
        <f t="shared" si="107"/>
        <v>DELETE</v>
      </c>
    </row>
    <row r="1605" spans="3:23" ht="36" customHeight="1">
      <c r="C1605" s="437"/>
      <c r="D1605" s="502"/>
      <c r="E1605" s="502"/>
      <c r="F1605" s="502"/>
      <c r="G1605" s="502"/>
      <c r="H1605" s="502"/>
      <c r="I1605" s="502"/>
      <c r="J1605" s="502"/>
      <c r="M1605" s="431"/>
      <c r="O1605" s="431"/>
      <c r="R1605" s="432" t="str">
        <f t="shared" si="107"/>
        <v>DELETE</v>
      </c>
    </row>
    <row r="1606" spans="3:23" ht="36" customHeight="1">
      <c r="C1606" s="437">
        <v>1</v>
      </c>
      <c r="D1606" s="530" t="s">
        <v>1055</v>
      </c>
      <c r="E1606" s="502"/>
      <c r="F1606" s="502"/>
      <c r="G1606" s="502"/>
      <c r="H1606" s="502"/>
      <c r="I1606" s="502"/>
      <c r="J1606" s="502"/>
      <c r="M1606" s="431"/>
      <c r="O1606" s="431"/>
      <c r="R1606" s="432" t="str">
        <f t="shared" si="107"/>
        <v>DELETE</v>
      </c>
    </row>
    <row r="1607" spans="3:23" ht="36" customHeight="1">
      <c r="C1607" s="437"/>
      <c r="D1607" s="502"/>
      <c r="E1607" s="502"/>
      <c r="F1607" s="502"/>
      <c r="G1607" s="502"/>
      <c r="H1607" s="502"/>
      <c r="I1607" s="502"/>
      <c r="J1607" s="502"/>
      <c r="M1607" s="431"/>
      <c r="O1607" s="431"/>
      <c r="R1607" s="432" t="str">
        <f t="shared" si="107"/>
        <v>DELETE</v>
      </c>
    </row>
    <row r="1608" spans="3:23" ht="36" customHeight="1">
      <c r="C1608" s="437"/>
      <c r="D1608" s="516" t="s">
        <v>593</v>
      </c>
      <c r="E1608" s="502"/>
      <c r="F1608" s="502"/>
      <c r="G1608" s="502"/>
      <c r="H1608" s="502"/>
      <c r="I1608" s="502"/>
      <c r="J1608" s="502"/>
      <c r="M1608" s="431"/>
      <c r="O1608" s="449">
        <f>Criteria!G285</f>
        <v>0</v>
      </c>
      <c r="R1608" s="432" t="str">
        <f t="shared" si="107"/>
        <v>DELETE</v>
      </c>
      <c r="W1608" s="416">
        <f>IF(M1608&lt;0,1,IF(M1608=0,IF(O1608&lt;0,1,2),2))</f>
        <v>2</v>
      </c>
    </row>
    <row r="1609" spans="3:23" ht="36" customHeight="1">
      <c r="C1609" s="437"/>
      <c r="D1609" s="516"/>
      <c r="E1609" s="502"/>
      <c r="F1609" s="502"/>
      <c r="G1609" s="502"/>
      <c r="H1609" s="502"/>
      <c r="I1609" s="502"/>
      <c r="J1609" s="502"/>
      <c r="M1609" s="431"/>
      <c r="O1609" s="449"/>
      <c r="R1609" s="432" t="str">
        <f t="shared" si="107"/>
        <v>DELETE</v>
      </c>
    </row>
    <row r="1610" spans="3:23" ht="36" customHeight="1">
      <c r="C1610" s="437"/>
      <c r="D1610" s="516" t="s">
        <v>725</v>
      </c>
      <c r="E1610" s="502"/>
      <c r="F1610" s="502"/>
      <c r="G1610" s="502"/>
      <c r="H1610" s="502"/>
      <c r="I1610" s="502"/>
      <c r="J1610" s="502"/>
      <c r="M1610" s="431"/>
      <c r="O1610" s="449">
        <f>-Criteria!H285</f>
        <v>0</v>
      </c>
      <c r="R1610" s="432" t="str">
        <f t="shared" si="107"/>
        <v>DELETE</v>
      </c>
    </row>
    <row r="1611" spans="3:23" ht="36" customHeight="1">
      <c r="C1611" s="437"/>
      <c r="D1611" s="502"/>
      <c r="E1611" s="502"/>
      <c r="F1611" s="502"/>
      <c r="G1611" s="502"/>
      <c r="H1611" s="502"/>
      <c r="I1611" s="502"/>
      <c r="J1611" s="502"/>
      <c r="M1611" s="431"/>
      <c r="O1611" s="449"/>
      <c r="R1611" s="432" t="str">
        <f t="shared" si="107"/>
        <v>DELETE</v>
      </c>
    </row>
    <row r="1612" spans="3:23" ht="9" customHeight="1">
      <c r="C1612" s="437"/>
      <c r="D1612" s="502"/>
      <c r="E1612" s="502"/>
      <c r="F1612" s="502"/>
      <c r="G1612" s="502"/>
      <c r="H1612" s="502"/>
      <c r="I1612" s="502"/>
      <c r="J1612" s="502"/>
      <c r="M1612" s="431"/>
      <c r="O1612" s="451"/>
      <c r="R1612" s="432" t="str">
        <f t="shared" si="107"/>
        <v>DELETE</v>
      </c>
    </row>
    <row r="1613" spans="3:23" ht="9" customHeight="1">
      <c r="C1613" s="437"/>
      <c r="D1613" s="502"/>
      <c r="E1613" s="502"/>
      <c r="F1613" s="502"/>
      <c r="G1613" s="502"/>
      <c r="H1613" s="502"/>
      <c r="I1613" s="502"/>
      <c r="J1613" s="502"/>
      <c r="M1613" s="431"/>
      <c r="O1613" s="449"/>
      <c r="R1613" s="432" t="str">
        <f t="shared" si="107"/>
        <v>DELETE</v>
      </c>
    </row>
    <row r="1614" spans="3:23" ht="36.75" customHeight="1">
      <c r="C1614" s="437"/>
      <c r="D1614" s="502" t="str">
        <f>IF(O1614&lt;0,"Loss subject to CGT","Profit subject to CGT")</f>
        <v>Profit subject to CGT</v>
      </c>
      <c r="E1614" s="502"/>
      <c r="F1614" s="502"/>
      <c r="G1614" s="502"/>
      <c r="H1614" s="502"/>
      <c r="I1614" s="502"/>
      <c r="J1614" s="502"/>
      <c r="M1614" s="431"/>
      <c r="O1614" s="449">
        <f>SUM(O1608:O1612)</f>
        <v>0</v>
      </c>
      <c r="R1614" s="432" t="str">
        <f>IF(O1608-O1610=0,"DELETE"," ")</f>
        <v>DELETE</v>
      </c>
    </row>
    <row r="1615" spans="3:23" ht="9" customHeight="1" thickBot="1">
      <c r="C1615" s="437"/>
      <c r="D1615" s="502"/>
      <c r="E1615" s="502"/>
      <c r="F1615" s="502"/>
      <c r="G1615" s="502"/>
      <c r="H1615" s="502"/>
      <c r="I1615" s="502"/>
      <c r="J1615" s="502"/>
      <c r="M1615" s="431"/>
      <c r="O1615" s="446"/>
      <c r="R1615" s="432" t="str">
        <f t="shared" ref="R1615:R1656" si="108">R$1614</f>
        <v>DELETE</v>
      </c>
    </row>
    <row r="1616" spans="3:23" ht="9" customHeight="1" thickTop="1">
      <c r="C1616" s="437"/>
      <c r="D1616" s="502"/>
      <c r="E1616" s="502"/>
      <c r="F1616" s="502"/>
      <c r="G1616" s="502"/>
      <c r="H1616" s="502"/>
      <c r="I1616" s="502"/>
      <c r="J1616" s="502"/>
      <c r="M1616" s="431"/>
      <c r="O1616" s="431"/>
      <c r="R1616" s="432" t="str">
        <f t="shared" si="108"/>
        <v>DELETE</v>
      </c>
    </row>
    <row r="1617" spans="3:18" ht="36" customHeight="1">
      <c r="C1617" s="437"/>
      <c r="D1617" s="502"/>
      <c r="E1617" s="502"/>
      <c r="F1617" s="502"/>
      <c r="G1617" s="502"/>
      <c r="H1617" s="502"/>
      <c r="I1617" s="502"/>
      <c r="J1617" s="502"/>
      <c r="M1617" s="431"/>
      <c r="O1617" s="431"/>
      <c r="R1617" s="432" t="str">
        <f t="shared" si="108"/>
        <v>DELETE</v>
      </c>
    </row>
    <row r="1618" spans="3:18" ht="36" customHeight="1">
      <c r="C1618" s="437"/>
      <c r="D1618" s="502"/>
      <c r="E1618" s="502"/>
      <c r="F1618" s="502"/>
      <c r="G1618" s="502"/>
      <c r="H1618" s="502"/>
      <c r="I1618" s="502"/>
      <c r="J1618" s="502"/>
      <c r="M1618" s="431"/>
      <c r="O1618" s="431"/>
      <c r="R1618" s="432" t="str">
        <f t="shared" si="108"/>
        <v>DELETE</v>
      </c>
    </row>
    <row r="1619" spans="3:18" ht="36" customHeight="1">
      <c r="C1619" s="437"/>
      <c r="D1619" s="502"/>
      <c r="E1619" s="502"/>
      <c r="F1619" s="502"/>
      <c r="G1619" s="502"/>
      <c r="H1619" s="502"/>
      <c r="I1619" s="502"/>
      <c r="J1619" s="502"/>
      <c r="M1619" s="431"/>
      <c r="O1619" s="431"/>
      <c r="R1619" s="432" t="str">
        <f t="shared" si="108"/>
        <v>DELETE</v>
      </c>
    </row>
    <row r="1620" spans="3:18" ht="36" customHeight="1">
      <c r="C1620" s="437"/>
      <c r="D1620" s="502"/>
      <c r="E1620" s="502"/>
      <c r="F1620" s="502"/>
      <c r="G1620" s="502"/>
      <c r="H1620" s="502"/>
      <c r="I1620" s="502"/>
      <c r="J1620" s="502"/>
      <c r="M1620" s="431"/>
      <c r="O1620" s="431"/>
      <c r="R1620" s="432" t="str">
        <f t="shared" si="108"/>
        <v>DELETE</v>
      </c>
    </row>
    <row r="1621" spans="3:18" ht="36" customHeight="1">
      <c r="C1621" s="437"/>
      <c r="D1621" s="502"/>
      <c r="E1621" s="502"/>
      <c r="F1621" s="502"/>
      <c r="G1621" s="502"/>
      <c r="H1621" s="502"/>
      <c r="I1621" s="502"/>
      <c r="J1621" s="502"/>
      <c r="M1621" s="431"/>
      <c r="O1621" s="431"/>
      <c r="R1621" s="432" t="str">
        <f t="shared" si="108"/>
        <v>DELETE</v>
      </c>
    </row>
    <row r="1622" spans="3:18" ht="36" customHeight="1">
      <c r="C1622" s="437"/>
      <c r="D1622" s="502"/>
      <c r="E1622" s="502"/>
      <c r="F1622" s="502"/>
      <c r="G1622" s="502"/>
      <c r="H1622" s="502"/>
      <c r="I1622" s="502"/>
      <c r="J1622" s="502"/>
      <c r="M1622" s="431"/>
      <c r="O1622" s="431"/>
      <c r="R1622" s="432" t="str">
        <f t="shared" si="108"/>
        <v>DELETE</v>
      </c>
    </row>
    <row r="1623" spans="3:18" ht="36" customHeight="1">
      <c r="C1623" s="437"/>
      <c r="D1623" s="502"/>
      <c r="E1623" s="502"/>
      <c r="F1623" s="502"/>
      <c r="G1623" s="502"/>
      <c r="H1623" s="502"/>
      <c r="I1623" s="502"/>
      <c r="J1623" s="502"/>
      <c r="M1623" s="431"/>
      <c r="O1623" s="431"/>
      <c r="R1623" s="432" t="str">
        <f t="shared" si="108"/>
        <v>DELETE</v>
      </c>
    </row>
    <row r="1624" spans="3:18" ht="36" customHeight="1">
      <c r="C1624" s="437"/>
      <c r="D1624" s="502"/>
      <c r="E1624" s="502"/>
      <c r="F1624" s="502"/>
      <c r="G1624" s="502"/>
      <c r="H1624" s="502"/>
      <c r="I1624" s="502"/>
      <c r="J1624" s="502"/>
      <c r="M1624" s="431"/>
      <c r="O1624" s="431"/>
      <c r="R1624" s="432" t="str">
        <f t="shared" si="108"/>
        <v>DELETE</v>
      </c>
    </row>
    <row r="1625" spans="3:18" ht="36" customHeight="1">
      <c r="C1625" s="437"/>
      <c r="D1625" s="502"/>
      <c r="E1625" s="502"/>
      <c r="F1625" s="502"/>
      <c r="G1625" s="502"/>
      <c r="H1625" s="502"/>
      <c r="I1625" s="502"/>
      <c r="J1625" s="502"/>
      <c r="M1625" s="431"/>
      <c r="O1625" s="431"/>
      <c r="R1625" s="432" t="str">
        <f t="shared" si="108"/>
        <v>DELETE</v>
      </c>
    </row>
    <row r="1626" spans="3:18" ht="36" customHeight="1">
      <c r="C1626" s="437"/>
      <c r="D1626" s="502"/>
      <c r="E1626" s="502"/>
      <c r="F1626" s="502"/>
      <c r="G1626" s="502"/>
      <c r="H1626" s="502"/>
      <c r="I1626" s="502"/>
      <c r="J1626" s="502"/>
      <c r="M1626" s="431"/>
      <c r="O1626" s="431"/>
      <c r="R1626" s="432" t="str">
        <f t="shared" si="108"/>
        <v>DELETE</v>
      </c>
    </row>
    <row r="1627" spans="3:18" ht="36" customHeight="1">
      <c r="C1627" s="437"/>
      <c r="D1627" s="502"/>
      <c r="E1627" s="502"/>
      <c r="F1627" s="502"/>
      <c r="G1627" s="502"/>
      <c r="H1627" s="502"/>
      <c r="I1627" s="502"/>
      <c r="J1627" s="502"/>
      <c r="M1627" s="431"/>
      <c r="O1627" s="431"/>
      <c r="R1627" s="432" t="str">
        <f t="shared" si="108"/>
        <v>DELETE</v>
      </c>
    </row>
    <row r="1628" spans="3:18" ht="36" customHeight="1">
      <c r="C1628" s="437"/>
      <c r="D1628" s="502"/>
      <c r="E1628" s="502"/>
      <c r="F1628" s="502"/>
      <c r="G1628" s="502"/>
      <c r="H1628" s="502"/>
      <c r="I1628" s="502"/>
      <c r="J1628" s="502"/>
      <c r="M1628" s="431"/>
      <c r="O1628" s="431"/>
      <c r="R1628" s="432" t="str">
        <f t="shared" si="108"/>
        <v>DELETE</v>
      </c>
    </row>
    <row r="1629" spans="3:18" ht="36" customHeight="1">
      <c r="C1629" s="437"/>
      <c r="D1629" s="502"/>
      <c r="E1629" s="502"/>
      <c r="F1629" s="502"/>
      <c r="G1629" s="502"/>
      <c r="H1629" s="502"/>
      <c r="I1629" s="502"/>
      <c r="J1629" s="502"/>
      <c r="M1629" s="431"/>
      <c r="O1629" s="431"/>
      <c r="R1629" s="432" t="str">
        <f t="shared" si="108"/>
        <v>DELETE</v>
      </c>
    </row>
    <row r="1630" spans="3:18" ht="36" customHeight="1">
      <c r="C1630" s="437"/>
      <c r="D1630" s="502"/>
      <c r="E1630" s="502"/>
      <c r="F1630" s="502"/>
      <c r="G1630" s="502"/>
      <c r="H1630" s="502"/>
      <c r="I1630" s="502"/>
      <c r="J1630" s="502"/>
      <c r="M1630" s="431"/>
      <c r="O1630" s="431"/>
      <c r="R1630" s="432" t="str">
        <f t="shared" si="108"/>
        <v>DELETE</v>
      </c>
    </row>
    <row r="1631" spans="3:18" ht="36" customHeight="1">
      <c r="C1631" s="437"/>
      <c r="D1631" s="502"/>
      <c r="E1631" s="502"/>
      <c r="F1631" s="502"/>
      <c r="G1631" s="502"/>
      <c r="H1631" s="502"/>
      <c r="I1631" s="502"/>
      <c r="J1631" s="502"/>
      <c r="M1631" s="431"/>
      <c r="O1631" s="431"/>
      <c r="R1631" s="432" t="str">
        <f t="shared" si="108"/>
        <v>DELETE</v>
      </c>
    </row>
    <row r="1632" spans="3:18" ht="36" customHeight="1">
      <c r="C1632" s="437"/>
      <c r="D1632" s="502"/>
      <c r="E1632" s="502"/>
      <c r="F1632" s="502"/>
      <c r="G1632" s="502"/>
      <c r="H1632" s="502"/>
      <c r="I1632" s="502"/>
      <c r="J1632" s="502"/>
      <c r="M1632" s="431"/>
      <c r="O1632" s="431"/>
      <c r="R1632" s="432" t="str">
        <f t="shared" si="108"/>
        <v>DELETE</v>
      </c>
    </row>
    <row r="1633" spans="3:18" ht="36" customHeight="1">
      <c r="C1633" s="437"/>
      <c r="D1633" s="502"/>
      <c r="E1633" s="502"/>
      <c r="F1633" s="502"/>
      <c r="G1633" s="502"/>
      <c r="H1633" s="502"/>
      <c r="I1633" s="502"/>
      <c r="J1633" s="502"/>
      <c r="M1633" s="431"/>
      <c r="O1633" s="431"/>
      <c r="R1633" s="432" t="str">
        <f t="shared" si="108"/>
        <v>DELETE</v>
      </c>
    </row>
    <row r="1634" spans="3:18" ht="36" customHeight="1">
      <c r="C1634" s="437"/>
      <c r="D1634" s="502"/>
      <c r="E1634" s="502"/>
      <c r="F1634" s="502"/>
      <c r="G1634" s="502"/>
      <c r="H1634" s="502"/>
      <c r="I1634" s="502"/>
      <c r="J1634" s="502"/>
      <c r="M1634" s="431"/>
      <c r="O1634" s="431"/>
      <c r="R1634" s="432" t="str">
        <f t="shared" si="108"/>
        <v>DELETE</v>
      </c>
    </row>
    <row r="1635" spans="3:18" ht="36" customHeight="1">
      <c r="C1635" s="437"/>
      <c r="D1635" s="502"/>
      <c r="E1635" s="502"/>
      <c r="F1635" s="502"/>
      <c r="G1635" s="502"/>
      <c r="H1635" s="502"/>
      <c r="I1635" s="502"/>
      <c r="J1635" s="502"/>
      <c r="M1635" s="431"/>
      <c r="O1635" s="431"/>
      <c r="R1635" s="432" t="str">
        <f t="shared" si="108"/>
        <v>DELETE</v>
      </c>
    </row>
    <row r="1636" spans="3:18" ht="36" customHeight="1">
      <c r="C1636" s="437"/>
      <c r="D1636" s="502"/>
      <c r="E1636" s="502"/>
      <c r="F1636" s="502"/>
      <c r="G1636" s="502"/>
      <c r="H1636" s="502"/>
      <c r="I1636" s="502"/>
      <c r="J1636" s="502"/>
      <c r="M1636" s="431"/>
      <c r="O1636" s="431"/>
      <c r="R1636" s="432" t="str">
        <f t="shared" si="108"/>
        <v>DELETE</v>
      </c>
    </row>
    <row r="1637" spans="3:18" ht="36" customHeight="1">
      <c r="C1637" s="437"/>
      <c r="D1637" s="502"/>
      <c r="E1637" s="502"/>
      <c r="F1637" s="502"/>
      <c r="G1637" s="502"/>
      <c r="H1637" s="502"/>
      <c r="I1637" s="502"/>
      <c r="J1637" s="502"/>
      <c r="M1637" s="431"/>
      <c r="O1637" s="431"/>
      <c r="R1637" s="432" t="str">
        <f t="shared" si="108"/>
        <v>DELETE</v>
      </c>
    </row>
    <row r="1638" spans="3:18" ht="36" customHeight="1">
      <c r="C1638" s="437"/>
      <c r="D1638" s="502"/>
      <c r="E1638" s="502"/>
      <c r="F1638" s="502"/>
      <c r="G1638" s="502"/>
      <c r="H1638" s="502"/>
      <c r="I1638" s="502"/>
      <c r="J1638" s="502"/>
      <c r="M1638" s="431"/>
      <c r="O1638" s="431"/>
      <c r="R1638" s="432" t="str">
        <f t="shared" si="108"/>
        <v>DELETE</v>
      </c>
    </row>
    <row r="1639" spans="3:18" ht="36" customHeight="1">
      <c r="C1639" s="437"/>
      <c r="D1639" s="502"/>
      <c r="E1639" s="502"/>
      <c r="F1639" s="502"/>
      <c r="G1639" s="502"/>
      <c r="H1639" s="502"/>
      <c r="I1639" s="502"/>
      <c r="J1639" s="502"/>
      <c r="M1639" s="431"/>
      <c r="O1639" s="431"/>
      <c r="R1639" s="432" t="str">
        <f t="shared" si="108"/>
        <v>DELETE</v>
      </c>
    </row>
    <row r="1640" spans="3:18" ht="36" customHeight="1">
      <c r="C1640" s="437"/>
      <c r="D1640" s="502"/>
      <c r="E1640" s="502"/>
      <c r="F1640" s="502"/>
      <c r="G1640" s="502"/>
      <c r="H1640" s="502"/>
      <c r="I1640" s="502"/>
      <c r="J1640" s="502"/>
      <c r="M1640" s="431"/>
      <c r="O1640" s="431"/>
      <c r="R1640" s="432" t="str">
        <f t="shared" si="108"/>
        <v>DELETE</v>
      </c>
    </row>
    <row r="1641" spans="3:18" ht="36" customHeight="1">
      <c r="C1641" s="437"/>
      <c r="D1641" s="502"/>
      <c r="E1641" s="502"/>
      <c r="F1641" s="502"/>
      <c r="G1641" s="502"/>
      <c r="H1641" s="502"/>
      <c r="I1641" s="502"/>
      <c r="J1641" s="502"/>
      <c r="M1641" s="431"/>
      <c r="O1641" s="431"/>
      <c r="R1641" s="432" t="str">
        <f t="shared" si="108"/>
        <v>DELETE</v>
      </c>
    </row>
    <row r="1642" spans="3:18" ht="36" customHeight="1">
      <c r="C1642" s="437"/>
      <c r="D1642" s="502"/>
      <c r="E1642" s="502"/>
      <c r="F1642" s="502"/>
      <c r="G1642" s="502"/>
      <c r="H1642" s="502"/>
      <c r="I1642" s="502"/>
      <c r="J1642" s="502"/>
      <c r="M1642" s="431"/>
      <c r="O1642" s="431"/>
      <c r="R1642" s="432" t="str">
        <f t="shared" si="108"/>
        <v>DELETE</v>
      </c>
    </row>
    <row r="1643" spans="3:18" ht="36" customHeight="1">
      <c r="C1643" s="437"/>
      <c r="D1643" s="502"/>
      <c r="E1643" s="502"/>
      <c r="F1643" s="502"/>
      <c r="G1643" s="502"/>
      <c r="H1643" s="502"/>
      <c r="I1643" s="502"/>
      <c r="J1643" s="502"/>
      <c r="M1643" s="431"/>
      <c r="O1643" s="431"/>
      <c r="R1643" s="432" t="str">
        <f t="shared" si="108"/>
        <v>DELETE</v>
      </c>
    </row>
    <row r="1644" spans="3:18" ht="36" customHeight="1">
      <c r="C1644" s="437"/>
      <c r="D1644" s="502"/>
      <c r="E1644" s="502"/>
      <c r="F1644" s="502"/>
      <c r="G1644" s="502"/>
      <c r="H1644" s="502"/>
      <c r="I1644" s="502"/>
      <c r="J1644" s="502"/>
      <c r="M1644" s="431"/>
      <c r="O1644" s="431"/>
      <c r="R1644" s="432" t="str">
        <f t="shared" si="108"/>
        <v>DELETE</v>
      </c>
    </row>
    <row r="1645" spans="3:18" ht="36" customHeight="1">
      <c r="C1645" s="437"/>
      <c r="D1645" s="502"/>
      <c r="E1645" s="502"/>
      <c r="F1645" s="502"/>
      <c r="G1645" s="502"/>
      <c r="H1645" s="502"/>
      <c r="I1645" s="502"/>
      <c r="J1645" s="502"/>
      <c r="M1645" s="431"/>
      <c r="O1645" s="431"/>
      <c r="R1645" s="432" t="str">
        <f t="shared" si="108"/>
        <v>DELETE</v>
      </c>
    </row>
    <row r="1646" spans="3:18" ht="36" customHeight="1">
      <c r="C1646" s="437"/>
      <c r="D1646" s="502"/>
      <c r="E1646" s="502"/>
      <c r="F1646" s="502"/>
      <c r="G1646" s="502"/>
      <c r="H1646" s="502"/>
      <c r="I1646" s="502"/>
      <c r="J1646" s="502"/>
      <c r="M1646" s="431"/>
      <c r="O1646" s="431"/>
      <c r="R1646" s="432" t="str">
        <f t="shared" si="108"/>
        <v>DELETE</v>
      </c>
    </row>
    <row r="1647" spans="3:18" ht="36" customHeight="1">
      <c r="C1647" s="437"/>
      <c r="D1647" s="502"/>
      <c r="E1647" s="502"/>
      <c r="F1647" s="502"/>
      <c r="G1647" s="502"/>
      <c r="H1647" s="502"/>
      <c r="I1647" s="502"/>
      <c r="J1647" s="502"/>
      <c r="M1647" s="431"/>
      <c r="O1647" s="431"/>
      <c r="R1647" s="432" t="str">
        <f t="shared" si="108"/>
        <v>DELETE</v>
      </c>
    </row>
    <row r="1648" spans="3:18" ht="36" customHeight="1">
      <c r="C1648" s="437"/>
      <c r="D1648" s="502"/>
      <c r="E1648" s="502"/>
      <c r="F1648" s="502"/>
      <c r="G1648" s="502"/>
      <c r="H1648" s="502"/>
      <c r="I1648" s="502"/>
      <c r="J1648" s="502"/>
      <c r="M1648" s="431"/>
      <c r="O1648" s="431"/>
      <c r="R1648" s="432" t="str">
        <f t="shared" si="108"/>
        <v>DELETE</v>
      </c>
    </row>
    <row r="1649" spans="3:22" ht="36" customHeight="1">
      <c r="C1649" s="437"/>
      <c r="D1649" s="502"/>
      <c r="E1649" s="502"/>
      <c r="F1649" s="502"/>
      <c r="G1649" s="502"/>
      <c r="H1649" s="502"/>
      <c r="I1649" s="502"/>
      <c r="J1649" s="502"/>
      <c r="M1649" s="431"/>
      <c r="O1649" s="431"/>
      <c r="R1649" s="432" t="str">
        <f t="shared" si="108"/>
        <v>DELETE</v>
      </c>
    </row>
    <row r="1650" spans="3:22" ht="36" customHeight="1">
      <c r="C1650" s="437"/>
      <c r="D1650" s="502"/>
      <c r="E1650" s="502"/>
      <c r="F1650" s="502"/>
      <c r="G1650" s="502"/>
      <c r="H1650" s="502"/>
      <c r="I1650" s="502"/>
      <c r="J1650" s="502"/>
      <c r="M1650" s="431"/>
      <c r="O1650" s="431"/>
      <c r="R1650" s="432" t="str">
        <f t="shared" si="108"/>
        <v>DELETE</v>
      </c>
    </row>
    <row r="1651" spans="3:22" ht="36" customHeight="1">
      <c r="C1651" s="437"/>
      <c r="D1651" s="502"/>
      <c r="E1651" s="502"/>
      <c r="F1651" s="502"/>
      <c r="G1651" s="502"/>
      <c r="H1651" s="502"/>
      <c r="I1651" s="502"/>
      <c r="J1651" s="502"/>
      <c r="M1651" s="431"/>
      <c r="O1651" s="431"/>
      <c r="R1651" s="432" t="str">
        <f t="shared" si="108"/>
        <v>DELETE</v>
      </c>
    </row>
    <row r="1652" spans="3:22" ht="36" customHeight="1">
      <c r="C1652" s="437"/>
      <c r="D1652" s="502"/>
      <c r="E1652" s="502"/>
      <c r="F1652" s="502"/>
      <c r="G1652" s="502"/>
      <c r="H1652" s="502"/>
      <c r="I1652" s="502"/>
      <c r="J1652" s="502"/>
      <c r="M1652" s="431"/>
      <c r="O1652" s="431"/>
      <c r="R1652" s="432" t="str">
        <f t="shared" si="108"/>
        <v>DELETE</v>
      </c>
    </row>
    <row r="1653" spans="3:22" ht="36" customHeight="1">
      <c r="C1653" s="437"/>
      <c r="D1653" s="502"/>
      <c r="E1653" s="502"/>
      <c r="F1653" s="502"/>
      <c r="G1653" s="502"/>
      <c r="H1653" s="502"/>
      <c r="I1653" s="502"/>
      <c r="J1653" s="502"/>
      <c r="M1653" s="431"/>
      <c r="O1653" s="431"/>
      <c r="R1653" s="432" t="str">
        <f t="shared" si="108"/>
        <v>DELETE</v>
      </c>
    </row>
    <row r="1654" spans="3:22" ht="36" customHeight="1">
      <c r="C1654" s="437"/>
      <c r="D1654" s="502"/>
      <c r="E1654" s="502"/>
      <c r="F1654" s="502"/>
      <c r="G1654" s="502"/>
      <c r="H1654" s="502"/>
      <c r="I1654" s="502"/>
      <c r="J1654" s="502"/>
      <c r="M1654" s="431"/>
      <c r="O1654" s="431"/>
      <c r="R1654" s="432" t="str">
        <f t="shared" si="108"/>
        <v>DELETE</v>
      </c>
    </row>
    <row r="1655" spans="3:22" ht="36" customHeight="1">
      <c r="C1655" s="437"/>
      <c r="D1655" s="502"/>
      <c r="E1655" s="502"/>
      <c r="F1655" s="502"/>
      <c r="G1655" s="502"/>
      <c r="H1655" s="502"/>
      <c r="I1655" s="502"/>
      <c r="J1655" s="502"/>
      <c r="M1655" s="453"/>
      <c r="N1655" s="453"/>
      <c r="O1655" s="453"/>
      <c r="P1655" s="453"/>
      <c r="R1655" s="432" t="str">
        <f t="shared" si="108"/>
        <v>DELETE</v>
      </c>
    </row>
    <row r="1656" spans="3:22" ht="36" customHeight="1">
      <c r="C1656" s="437"/>
      <c r="D1656" s="502"/>
      <c r="E1656" s="502"/>
      <c r="F1656" s="502"/>
      <c r="G1656" s="502"/>
      <c r="H1656" s="502"/>
      <c r="I1656" s="502"/>
      <c r="J1656" s="502"/>
      <c r="M1656" s="431"/>
      <c r="O1656" s="431"/>
      <c r="R1656" s="432" t="str">
        <f t="shared" si="108"/>
        <v>DELETE</v>
      </c>
    </row>
    <row r="1657" spans="3:22" ht="36" customHeight="1">
      <c r="C1657" s="437"/>
      <c r="D1657" s="502"/>
      <c r="E1657" s="502"/>
      <c r="F1657" s="502"/>
      <c r="G1657" s="502"/>
      <c r="H1657" s="502"/>
      <c r="I1657" s="502"/>
      <c r="J1657" s="502"/>
      <c r="M1657" s="449"/>
      <c r="N1657" s="449"/>
      <c r="O1657" s="381" t="s">
        <v>102</v>
      </c>
      <c r="Q1657" s="378">
        <v>1</v>
      </c>
      <c r="R1657" s="432" t="str">
        <f>IF(SUM(S1669:S1671)+SUM(S1689:S1696)+SUM(S1795:S1804)+O1812=0,"DELETE"," ")</f>
        <v>DELETE</v>
      </c>
      <c r="U1657" s="418"/>
      <c r="V1657" s="418"/>
    </row>
    <row r="1658" spans="3:22" ht="36" customHeight="1">
      <c r="C1658" s="437"/>
      <c r="D1658" s="501" t="s">
        <v>444</v>
      </c>
      <c r="E1658" s="502"/>
      <c r="F1658" s="502"/>
      <c r="G1658" s="502"/>
      <c r="H1658" s="502"/>
      <c r="I1658" s="502"/>
      <c r="J1658" s="502"/>
      <c r="M1658" s="449"/>
      <c r="N1658" s="449"/>
      <c r="O1658" s="449"/>
      <c r="R1658" s="432" t="str">
        <f>R$1657</f>
        <v>DELETE</v>
      </c>
      <c r="U1658" s="417"/>
    </row>
    <row r="1659" spans="3:22" ht="36" customHeight="1">
      <c r="C1659" s="437"/>
      <c r="D1659" s="502"/>
      <c r="E1659" s="502"/>
      <c r="F1659" s="502"/>
      <c r="G1659" s="502"/>
      <c r="H1659" s="502"/>
      <c r="I1659" s="502"/>
      <c r="J1659" s="502"/>
      <c r="M1659" s="449"/>
      <c r="N1659" s="449"/>
      <c r="O1659" s="449"/>
      <c r="R1659" s="432" t="str">
        <f t="shared" ref="R1659:R1668" si="109">R$1657</f>
        <v>DELETE</v>
      </c>
    </row>
    <row r="1660" spans="3:22" ht="36" customHeight="1">
      <c r="C1660" s="437"/>
      <c r="D1660" s="501" t="str">
        <f>Criteria!E9</f>
        <v>ABC PARTNERSHIP</v>
      </c>
      <c r="E1660" s="502"/>
      <c r="F1660" s="502"/>
      <c r="G1660" s="502"/>
      <c r="H1660" s="502"/>
      <c r="I1660" s="502"/>
      <c r="J1660" s="502"/>
      <c r="M1660" s="449"/>
      <c r="N1660" s="449"/>
      <c r="O1660" s="431"/>
      <c r="R1660" s="432" t="str">
        <f t="shared" si="109"/>
        <v>DELETE</v>
      </c>
    </row>
    <row r="1661" spans="3:22" ht="36" customHeight="1">
      <c r="C1661" s="437"/>
      <c r="D1661" s="501" t="str">
        <f>CONCATENATE("T/A ",Criteria!E14)</f>
        <v>T/A SEAFRONT RESTAURANT</v>
      </c>
      <c r="E1661" s="502"/>
      <c r="F1661" s="502"/>
      <c r="G1661" s="502"/>
      <c r="H1661" s="502"/>
      <c r="I1661" s="502"/>
      <c r="J1661" s="502"/>
      <c r="M1661" s="449"/>
      <c r="N1661" s="449"/>
      <c r="O1661" s="449"/>
      <c r="R1661" s="432" t="str">
        <f t="shared" si="109"/>
        <v>DELETE</v>
      </c>
    </row>
    <row r="1662" spans="3:22" ht="36" customHeight="1">
      <c r="C1662" s="437"/>
      <c r="D1662" s="502"/>
      <c r="E1662" s="502"/>
      <c r="F1662" s="502"/>
      <c r="G1662" s="502"/>
      <c r="H1662" s="502"/>
      <c r="I1662" s="502"/>
      <c r="J1662" s="502"/>
      <c r="M1662" s="449"/>
      <c r="N1662" s="449"/>
      <c r="O1662" s="449"/>
      <c r="R1662" s="432" t="str">
        <f t="shared" si="109"/>
        <v>DELETE</v>
      </c>
    </row>
    <row r="1663" spans="3:22" ht="36" customHeight="1">
      <c r="C1663" s="437"/>
      <c r="D1663" s="501" t="s">
        <v>98</v>
      </c>
      <c r="E1663" s="502"/>
      <c r="F1663" s="502"/>
      <c r="G1663" s="502"/>
      <c r="H1663" s="502"/>
      <c r="I1663" s="502"/>
      <c r="J1663" s="502"/>
      <c r="M1663" s="449"/>
      <c r="N1663" s="449"/>
      <c r="O1663" s="449"/>
      <c r="R1663" s="432" t="str">
        <f t="shared" si="109"/>
        <v>DELETE</v>
      </c>
    </row>
    <row r="1664" spans="3:22" ht="36" customHeight="1">
      <c r="C1664" s="437"/>
      <c r="D1664" s="501" t="str">
        <f>Criteria!E18</f>
        <v>28 FEBRUARY 2026</v>
      </c>
      <c r="E1664" s="502"/>
      <c r="F1664" s="502"/>
      <c r="G1664" s="502"/>
      <c r="H1664" s="502"/>
      <c r="I1664" s="502"/>
      <c r="J1664" s="502"/>
      <c r="M1664" s="449"/>
      <c r="N1664" s="449"/>
      <c r="O1664" s="449"/>
      <c r="R1664" s="432" t="str">
        <f t="shared" si="109"/>
        <v>DELETE</v>
      </c>
    </row>
    <row r="1665" spans="3:22" ht="36" customHeight="1">
      <c r="C1665" s="437"/>
      <c r="D1665" s="502"/>
      <c r="E1665" s="502"/>
      <c r="F1665" s="502"/>
      <c r="G1665" s="502"/>
      <c r="H1665" s="502"/>
      <c r="I1665" s="502"/>
      <c r="J1665" s="502"/>
      <c r="M1665" s="449"/>
      <c r="N1665" s="449"/>
      <c r="O1665" s="449"/>
      <c r="R1665" s="432" t="str">
        <f t="shared" si="109"/>
        <v>DELETE</v>
      </c>
    </row>
    <row r="1666" spans="3:22" ht="36" customHeight="1">
      <c r="C1666" s="437"/>
      <c r="D1666" s="515"/>
      <c r="E1666" s="515"/>
      <c r="F1666" s="515"/>
      <c r="G1666" s="515"/>
      <c r="H1666" s="515"/>
      <c r="I1666" s="515"/>
      <c r="J1666" s="515"/>
      <c r="K1666" s="442"/>
      <c r="L1666" s="442"/>
      <c r="M1666" s="461"/>
      <c r="N1666" s="461"/>
      <c r="O1666" s="461"/>
      <c r="P1666" s="444"/>
      <c r="Q1666" s="442"/>
      <c r="R1666" s="432" t="str">
        <f t="shared" si="109"/>
        <v>DELETE</v>
      </c>
    </row>
    <row r="1667" spans="3:22" ht="36" customHeight="1">
      <c r="C1667" s="437"/>
      <c r="D1667" s="502"/>
      <c r="E1667" s="502"/>
      <c r="F1667" s="502"/>
      <c r="G1667" s="502"/>
      <c r="H1667" s="502"/>
      <c r="I1667" s="502"/>
      <c r="J1667" s="512"/>
      <c r="K1667" s="378" t="s">
        <v>1025</v>
      </c>
      <c r="L1667" s="435"/>
      <c r="M1667" s="435"/>
      <c r="N1667" s="378"/>
      <c r="O1667" s="379">
        <f>Criteria!E20</f>
        <v>2026</v>
      </c>
      <c r="P1667" s="380"/>
      <c r="R1667" s="432" t="str">
        <f t="shared" si="109"/>
        <v>DELETE</v>
      </c>
    </row>
    <row r="1668" spans="3:22" ht="36" customHeight="1">
      <c r="C1668" s="437"/>
      <c r="D1668" s="502"/>
      <c r="E1668" s="502"/>
      <c r="F1668" s="502"/>
      <c r="G1668" s="502"/>
      <c r="H1668" s="502"/>
      <c r="I1668" s="502"/>
      <c r="J1668" s="512"/>
      <c r="K1668" s="378"/>
      <c r="L1668" s="435"/>
      <c r="M1668" s="435"/>
      <c r="N1668" s="378"/>
      <c r="O1668" s="381"/>
      <c r="P1668" s="380"/>
      <c r="R1668" s="432" t="str">
        <f t="shared" si="109"/>
        <v>DELETE</v>
      </c>
    </row>
    <row r="1669" spans="3:22" ht="36" customHeight="1">
      <c r="D1669" s="501" t="s">
        <v>1020</v>
      </c>
      <c r="E1669" s="502"/>
      <c r="F1669" s="502"/>
      <c r="G1669" s="502"/>
      <c r="H1669" s="502"/>
      <c r="I1669" s="502"/>
      <c r="J1669" s="512"/>
      <c r="K1669" s="378"/>
      <c r="L1669" s="435"/>
      <c r="M1669" s="435"/>
      <c r="N1669" s="378"/>
      <c r="O1669" s="381">
        <f>-SUM(TrialBalanceA!I5:I10)</f>
        <v>0</v>
      </c>
      <c r="P1669" s="380"/>
      <c r="R1669" s="432" t="str">
        <f>IF(R1657="DELETE","DELETE",IF(O1669=0,IF(O1671=0," ","DELETE")," "))</f>
        <v>DELETE</v>
      </c>
      <c r="S1669" s="419">
        <f>O1669</f>
        <v>0</v>
      </c>
      <c r="T1669" s="419"/>
      <c r="U1669" s="419"/>
      <c r="V1669" s="419"/>
    </row>
    <row r="1670" spans="3:22" ht="36" customHeight="1">
      <c r="D1670" s="501"/>
      <c r="E1670" s="502"/>
      <c r="F1670" s="502"/>
      <c r="G1670" s="502"/>
      <c r="H1670" s="502"/>
      <c r="I1670" s="502"/>
      <c r="J1670" s="512"/>
      <c r="K1670" s="378"/>
      <c r="L1670" s="435"/>
      <c r="M1670" s="435"/>
      <c r="N1670" s="378"/>
      <c r="O1670" s="381"/>
      <c r="P1670" s="380"/>
      <c r="R1670" s="432" t="str">
        <f>R1669</f>
        <v>DELETE</v>
      </c>
      <c r="S1670" s="419"/>
      <c r="T1670" s="419"/>
      <c r="U1670" s="419"/>
      <c r="V1670" s="419"/>
    </row>
    <row r="1671" spans="3:22" ht="36" customHeight="1">
      <c r="D1671" s="501" t="s">
        <v>332</v>
      </c>
      <c r="E1671" s="502"/>
      <c r="F1671" s="502"/>
      <c r="G1671" s="502"/>
      <c r="H1671" s="502"/>
      <c r="I1671" s="502"/>
      <c r="J1671" s="512"/>
      <c r="K1671" s="378"/>
      <c r="L1671" s="435"/>
      <c r="M1671" s="435"/>
      <c r="N1671" s="378"/>
      <c r="O1671" s="381">
        <f>-TrialBalanceA!I11</f>
        <v>0</v>
      </c>
      <c r="P1671" s="380"/>
      <c r="R1671" s="432" t="str">
        <f>IF(R1657="DELETE","DELETE",IF(O1671=0,"DELETE"," "))</f>
        <v>DELETE</v>
      </c>
      <c r="S1671" s="419">
        <f>O1671</f>
        <v>0</v>
      </c>
      <c r="T1671" s="419"/>
      <c r="U1671" s="419"/>
      <c r="V1671" s="419"/>
    </row>
    <row r="1672" spans="3:22" ht="36" customHeight="1">
      <c r="D1672" s="501"/>
      <c r="E1672" s="502"/>
      <c r="F1672" s="502"/>
      <c r="G1672" s="502"/>
      <c r="H1672" s="502"/>
      <c r="I1672" s="502"/>
      <c r="J1672" s="512"/>
      <c r="K1672" s="378"/>
      <c r="L1672" s="435"/>
      <c r="M1672" s="435"/>
      <c r="N1672" s="378"/>
      <c r="O1672" s="381"/>
      <c r="P1672" s="380"/>
      <c r="R1672" s="432" t="str">
        <f>R1671</f>
        <v>DELETE</v>
      </c>
    </row>
    <row r="1673" spans="3:22" ht="36" customHeight="1">
      <c r="D1673" s="501" t="s">
        <v>1046</v>
      </c>
      <c r="E1673" s="502"/>
      <c r="F1673" s="502"/>
      <c r="G1673" s="502"/>
      <c r="H1673" s="502"/>
      <c r="I1673" s="502"/>
      <c r="J1673" s="512"/>
      <c r="K1673" s="378"/>
      <c r="L1673" s="435"/>
      <c r="M1673" s="435"/>
      <c r="N1673" s="378"/>
      <c r="O1673" s="381">
        <f>SUM(O1676:O1683)</f>
        <v>0</v>
      </c>
      <c r="P1673" s="380"/>
      <c r="R1673" s="432" t="str">
        <f>IF(R$1657="DELETE","DELETE",IF(O1673=0,"DELETE"," "))</f>
        <v>DELETE</v>
      </c>
      <c r="S1673" s="419">
        <f>-O1673</f>
        <v>0</v>
      </c>
      <c r="T1673" s="419"/>
      <c r="U1673" s="419"/>
      <c r="V1673" s="419"/>
    </row>
    <row r="1674" spans="3:22" ht="9" customHeight="1">
      <c r="C1674" s="474"/>
      <c r="D1674" s="502"/>
      <c r="E1674" s="502"/>
      <c r="F1674" s="502"/>
      <c r="G1674" s="502"/>
      <c r="H1674" s="502"/>
      <c r="I1674" s="502"/>
      <c r="J1674" s="512"/>
      <c r="K1674" s="378"/>
      <c r="L1674" s="435"/>
      <c r="M1674" s="435"/>
      <c r="N1674" s="378"/>
      <c r="O1674" s="381"/>
      <c r="P1674" s="380"/>
      <c r="R1674" s="432" t="str">
        <f>R1673</f>
        <v>DELETE</v>
      </c>
    </row>
    <row r="1675" spans="3:22" ht="9" customHeight="1">
      <c r="C1675" s="474"/>
      <c r="D1675" s="502"/>
      <c r="E1675" s="502"/>
      <c r="F1675" s="502"/>
      <c r="G1675" s="502"/>
      <c r="H1675" s="502"/>
      <c r="I1675" s="502"/>
      <c r="J1675" s="512"/>
      <c r="K1675" s="378"/>
      <c r="L1675" s="435"/>
      <c r="M1675" s="435"/>
      <c r="N1675" s="378"/>
      <c r="O1675" s="480"/>
      <c r="P1675" s="380"/>
      <c r="R1675" s="432" t="str">
        <f>R1674</f>
        <v>DELETE</v>
      </c>
    </row>
    <row r="1676" spans="3:22" ht="36" customHeight="1">
      <c r="C1676" s="474"/>
      <c r="D1676" s="502" t="s">
        <v>445</v>
      </c>
      <c r="E1676" s="502"/>
      <c r="F1676" s="502"/>
      <c r="G1676" s="502"/>
      <c r="H1676" s="502"/>
      <c r="I1676" s="502"/>
      <c r="J1676" s="512"/>
      <c r="K1676" s="378"/>
      <c r="L1676" s="435"/>
      <c r="M1676" s="435"/>
      <c r="N1676" s="378"/>
      <c r="O1676" s="481">
        <f>SUM(TrialBalanceA!I13:I16)</f>
        <v>0</v>
      </c>
      <c r="P1676" s="380"/>
      <c r="R1676" s="432" t="str">
        <f t="shared" ref="R1676:R1683" si="110">IF(R$1657="DELETE","DELETE",IF(O1676=0,"DELETE"," "))</f>
        <v>DELETE</v>
      </c>
    </row>
    <row r="1677" spans="3:22" ht="36" customHeight="1">
      <c r="C1677" s="474"/>
      <c r="D1677" s="502" t="s">
        <v>255</v>
      </c>
      <c r="E1677" s="502"/>
      <c r="F1677" s="502"/>
      <c r="G1677" s="502"/>
      <c r="H1677" s="502"/>
      <c r="I1677" s="502"/>
      <c r="J1677" s="512"/>
      <c r="K1677" s="378"/>
      <c r="L1677" s="435"/>
      <c r="M1677" s="435"/>
      <c r="N1677" s="378"/>
      <c r="O1677" s="481">
        <f>TrialBalanceA!I17</f>
        <v>0</v>
      </c>
      <c r="P1677" s="380"/>
      <c r="R1677" s="432" t="str">
        <f t="shared" si="110"/>
        <v>DELETE</v>
      </c>
    </row>
    <row r="1678" spans="3:22" ht="36" customHeight="1">
      <c r="C1678" s="474"/>
      <c r="D1678" s="502">
        <f>TrialBalanceA!C18</f>
        <v>0</v>
      </c>
      <c r="E1678" s="502"/>
      <c r="F1678" s="502"/>
      <c r="G1678" s="502"/>
      <c r="H1678" s="502"/>
      <c r="I1678" s="502"/>
      <c r="J1678" s="512"/>
      <c r="K1678" s="378"/>
      <c r="L1678" s="435"/>
      <c r="M1678" s="435"/>
      <c r="N1678" s="378"/>
      <c r="O1678" s="481">
        <f>TrialBalanceA!I18</f>
        <v>0</v>
      </c>
      <c r="P1678" s="380"/>
      <c r="R1678" s="432" t="str">
        <f t="shared" si="110"/>
        <v>DELETE</v>
      </c>
    </row>
    <row r="1679" spans="3:22" ht="36" customHeight="1">
      <c r="C1679" s="474"/>
      <c r="D1679" s="502">
        <f>TrialBalanceA!C19</f>
        <v>0</v>
      </c>
      <c r="E1679" s="502"/>
      <c r="F1679" s="502"/>
      <c r="G1679" s="502"/>
      <c r="H1679" s="502"/>
      <c r="I1679" s="502"/>
      <c r="J1679" s="512"/>
      <c r="K1679" s="378"/>
      <c r="L1679" s="435"/>
      <c r="M1679" s="435"/>
      <c r="N1679" s="378"/>
      <c r="O1679" s="481">
        <f>TrialBalanceA!I19</f>
        <v>0</v>
      </c>
      <c r="P1679" s="380"/>
      <c r="R1679" s="432" t="str">
        <f t="shared" si="110"/>
        <v>DELETE</v>
      </c>
    </row>
    <row r="1680" spans="3:22" ht="36" customHeight="1">
      <c r="C1680" s="474"/>
      <c r="D1680" s="502">
        <f>TrialBalanceA!C20</f>
        <v>0</v>
      </c>
      <c r="E1680" s="502"/>
      <c r="F1680" s="502"/>
      <c r="G1680" s="502"/>
      <c r="H1680" s="502"/>
      <c r="I1680" s="502"/>
      <c r="J1680" s="512"/>
      <c r="K1680" s="378"/>
      <c r="L1680" s="435"/>
      <c r="M1680" s="435"/>
      <c r="N1680" s="378"/>
      <c r="O1680" s="481">
        <f>TrialBalanceA!I20</f>
        <v>0</v>
      </c>
      <c r="P1680" s="380"/>
      <c r="R1680" s="432" t="str">
        <f t="shared" si="110"/>
        <v>DELETE</v>
      </c>
    </row>
    <row r="1681" spans="3:20" ht="36" customHeight="1">
      <c r="C1681" s="474"/>
      <c r="D1681" s="502">
        <f>TrialBalanceA!C21</f>
        <v>0</v>
      </c>
      <c r="E1681" s="502"/>
      <c r="F1681" s="502"/>
      <c r="G1681" s="502"/>
      <c r="H1681" s="502"/>
      <c r="I1681" s="502"/>
      <c r="J1681" s="512"/>
      <c r="K1681" s="378"/>
      <c r="L1681" s="435"/>
      <c r="M1681" s="435"/>
      <c r="N1681" s="378"/>
      <c r="O1681" s="481">
        <f>TrialBalanceA!I21</f>
        <v>0</v>
      </c>
      <c r="P1681" s="380"/>
      <c r="R1681" s="432" t="str">
        <f t="shared" si="110"/>
        <v>DELETE</v>
      </c>
    </row>
    <row r="1682" spans="3:20" ht="36" customHeight="1">
      <c r="C1682" s="474"/>
      <c r="D1682" s="502">
        <f>TrialBalanceA!C22</f>
        <v>0</v>
      </c>
      <c r="E1682" s="502"/>
      <c r="F1682" s="502"/>
      <c r="G1682" s="502"/>
      <c r="H1682" s="502"/>
      <c r="I1682" s="502"/>
      <c r="J1682" s="512"/>
      <c r="K1682" s="378"/>
      <c r="L1682" s="435"/>
      <c r="M1682" s="435"/>
      <c r="N1682" s="378"/>
      <c r="O1682" s="481">
        <f>TrialBalanceA!I22</f>
        <v>0</v>
      </c>
      <c r="P1682" s="380"/>
      <c r="R1682" s="432" t="str">
        <f t="shared" si="110"/>
        <v>DELETE</v>
      </c>
    </row>
    <row r="1683" spans="3:20" ht="36" customHeight="1">
      <c r="C1683" s="474"/>
      <c r="D1683" s="502" t="s">
        <v>446</v>
      </c>
      <c r="E1683" s="502"/>
      <c r="F1683" s="502"/>
      <c r="G1683" s="502"/>
      <c r="H1683" s="502"/>
      <c r="I1683" s="502"/>
      <c r="J1683" s="512"/>
      <c r="K1683" s="378"/>
      <c r="L1683" s="435"/>
      <c r="M1683" s="435"/>
      <c r="N1683" s="378"/>
      <c r="O1683" s="481">
        <f>SUM(TrialBalanceA!I23:I26)</f>
        <v>0</v>
      </c>
      <c r="P1683" s="380"/>
      <c r="R1683" s="432" t="str">
        <f t="shared" si="110"/>
        <v>DELETE</v>
      </c>
    </row>
    <row r="1684" spans="3:20" ht="9" customHeight="1">
      <c r="C1684" s="474"/>
      <c r="D1684" s="502"/>
      <c r="E1684" s="502"/>
      <c r="F1684" s="502"/>
      <c r="G1684" s="502"/>
      <c r="H1684" s="502"/>
      <c r="I1684" s="502"/>
      <c r="J1684" s="512"/>
      <c r="K1684" s="378"/>
      <c r="L1684" s="435"/>
      <c r="M1684" s="435"/>
      <c r="N1684" s="378"/>
      <c r="O1684" s="482"/>
      <c r="P1684" s="380"/>
      <c r="R1684" s="432" t="str">
        <f>R1673</f>
        <v>DELETE</v>
      </c>
    </row>
    <row r="1685" spans="3:20" ht="9" customHeight="1">
      <c r="C1685" s="474"/>
      <c r="D1685" s="502"/>
      <c r="E1685" s="502"/>
      <c r="F1685" s="502"/>
      <c r="G1685" s="502"/>
      <c r="H1685" s="502"/>
      <c r="I1685" s="502"/>
      <c r="J1685" s="512"/>
      <c r="K1685" s="378"/>
      <c r="L1685" s="435"/>
      <c r="M1685" s="435"/>
      <c r="N1685" s="378"/>
      <c r="O1685" s="384"/>
      <c r="P1685" s="380"/>
      <c r="R1685" s="432" t="str">
        <f>R1673</f>
        <v>DELETE</v>
      </c>
    </row>
    <row r="1686" spans="3:20" ht="9" customHeight="1">
      <c r="C1686" s="474"/>
      <c r="D1686" s="502"/>
      <c r="E1686" s="502"/>
      <c r="F1686" s="502"/>
      <c r="G1686" s="502"/>
      <c r="H1686" s="502"/>
      <c r="I1686" s="502"/>
      <c r="J1686" s="512"/>
      <c r="K1686" s="378"/>
      <c r="L1686" s="435"/>
      <c r="M1686" s="435"/>
      <c r="N1686" s="378"/>
      <c r="O1686" s="381"/>
      <c r="P1686" s="380"/>
      <c r="R1686" s="432" t="str">
        <f>R1685</f>
        <v>DELETE</v>
      </c>
    </row>
    <row r="1687" spans="3:20" ht="36" customHeight="1">
      <c r="D1687" s="518" t="str">
        <f>IF(O1687&lt;0,"Gross loss","Gross profit")</f>
        <v>Gross profit</v>
      </c>
      <c r="E1687" s="502"/>
      <c r="F1687" s="502"/>
      <c r="G1687" s="502"/>
      <c r="H1687" s="502"/>
      <c r="I1687" s="502"/>
      <c r="J1687" s="512"/>
      <c r="K1687" s="378"/>
      <c r="L1687" s="435"/>
      <c r="M1687" s="435"/>
      <c r="N1687" s="378"/>
      <c r="O1687" s="381">
        <f>SUM(S1669:S1684)</f>
        <v>0</v>
      </c>
      <c r="P1687" s="380"/>
      <c r="R1687" s="432" t="str">
        <f>R1686</f>
        <v>DELETE</v>
      </c>
    </row>
    <row r="1688" spans="3:20" ht="36" customHeight="1">
      <c r="C1688" s="474"/>
      <c r="D1688" s="502"/>
      <c r="E1688" s="502"/>
      <c r="F1688" s="502"/>
      <c r="G1688" s="502"/>
      <c r="H1688" s="502"/>
      <c r="I1688" s="502"/>
      <c r="J1688" s="512"/>
      <c r="K1688" s="378"/>
      <c r="L1688" s="435"/>
      <c r="M1688" s="435"/>
      <c r="N1688" s="378"/>
      <c r="O1688" s="381"/>
      <c r="P1688" s="380"/>
      <c r="R1688" s="432" t="str">
        <f>R1687</f>
        <v>DELETE</v>
      </c>
    </row>
    <row r="1689" spans="3:20" ht="36" customHeight="1">
      <c r="D1689" s="501" t="s">
        <v>1022</v>
      </c>
      <c r="E1689" s="502"/>
      <c r="F1689" s="502"/>
      <c r="G1689" s="502"/>
      <c r="H1689" s="502"/>
      <c r="I1689" s="502"/>
      <c r="J1689" s="512"/>
      <c r="K1689" s="378"/>
      <c r="L1689" s="435"/>
      <c r="M1689" s="435"/>
      <c r="N1689" s="378"/>
      <c r="O1689" s="381">
        <f>SUM(O1691:O1697)</f>
        <v>0</v>
      </c>
      <c r="P1689" s="380"/>
      <c r="R1689" s="432" t="str">
        <f t="shared" ref="R1689" si="111">IF(R$1657="DELETE","DELETE",IF(O1689=0,"DELETE"," "))</f>
        <v>DELETE</v>
      </c>
      <c r="S1689" s="419">
        <f>O1689</f>
        <v>0</v>
      </c>
      <c r="T1689" s="419"/>
    </row>
    <row r="1690" spans="3:20" ht="9" customHeight="1">
      <c r="C1690" s="474"/>
      <c r="D1690" s="502"/>
      <c r="E1690" s="502"/>
      <c r="F1690" s="502"/>
      <c r="G1690" s="502"/>
      <c r="H1690" s="502"/>
      <c r="I1690" s="502"/>
      <c r="J1690" s="512"/>
      <c r="K1690" s="378"/>
      <c r="L1690" s="435"/>
      <c r="M1690" s="435"/>
      <c r="N1690" s="378"/>
      <c r="O1690" s="381"/>
      <c r="P1690" s="380"/>
      <c r="R1690" s="432" t="str">
        <f>R1689</f>
        <v>DELETE</v>
      </c>
    </row>
    <row r="1691" spans="3:20" ht="9" customHeight="1">
      <c r="C1691" s="474"/>
      <c r="D1691" s="502"/>
      <c r="E1691" s="502"/>
      <c r="F1691" s="502"/>
      <c r="G1691" s="502"/>
      <c r="H1691" s="502"/>
      <c r="I1691" s="502"/>
      <c r="J1691" s="512"/>
      <c r="K1691" s="378"/>
      <c r="L1691" s="435"/>
      <c r="M1691" s="435"/>
      <c r="N1691" s="378"/>
      <c r="O1691" s="480"/>
      <c r="P1691" s="380"/>
      <c r="R1691" s="432" t="str">
        <f>R1689</f>
        <v>DELETE</v>
      </c>
    </row>
    <row r="1692" spans="3:20" ht="36" customHeight="1">
      <c r="C1692" s="474"/>
      <c r="D1692" s="502" t="str">
        <f>TrialBalanceA!C28</f>
        <v>Insurance claims - Seafront Restaurant</v>
      </c>
      <c r="E1692" s="502"/>
      <c r="F1692" s="502"/>
      <c r="G1692" s="502"/>
      <c r="H1692" s="502"/>
      <c r="I1692" s="502"/>
      <c r="J1692" s="512"/>
      <c r="K1692" s="378"/>
      <c r="L1692" s="435"/>
      <c r="M1692" s="435"/>
      <c r="N1692" s="378"/>
      <c r="O1692" s="481">
        <f>-TrialBalanceA!I28</f>
        <v>0</v>
      </c>
      <c r="P1692" s="380"/>
      <c r="R1692" s="432" t="str">
        <f t="shared" ref="R1692:R1696" si="112">IF(R$1657="DELETE","DELETE",IF(O1692=0,"DELETE"," "))</f>
        <v>DELETE</v>
      </c>
    </row>
    <row r="1693" spans="3:20" ht="36" customHeight="1">
      <c r="C1693" s="474"/>
      <c r="D1693" s="502">
        <f>TrialBalanceA!C29</f>
        <v>0</v>
      </c>
      <c r="E1693" s="502"/>
      <c r="F1693" s="502"/>
      <c r="G1693" s="502"/>
      <c r="H1693" s="502"/>
      <c r="I1693" s="502"/>
      <c r="J1693" s="512"/>
      <c r="K1693" s="378"/>
      <c r="L1693" s="435"/>
      <c r="M1693" s="435"/>
      <c r="N1693" s="378"/>
      <c r="O1693" s="481">
        <f>-TrialBalanceA!I29</f>
        <v>0</v>
      </c>
      <c r="P1693" s="380"/>
      <c r="R1693" s="432" t="str">
        <f t="shared" si="112"/>
        <v>DELETE</v>
      </c>
    </row>
    <row r="1694" spans="3:20" ht="36" customHeight="1">
      <c r="C1694" s="474"/>
      <c r="D1694" s="502">
        <f>TrialBalanceA!C30</f>
        <v>0</v>
      </c>
      <c r="E1694" s="502"/>
      <c r="F1694" s="502"/>
      <c r="G1694" s="502"/>
      <c r="H1694" s="502"/>
      <c r="I1694" s="502"/>
      <c r="J1694" s="512"/>
      <c r="K1694" s="378"/>
      <c r="L1694" s="435"/>
      <c r="M1694" s="435"/>
      <c r="N1694" s="378"/>
      <c r="O1694" s="481">
        <f>-TrialBalanceA!I30</f>
        <v>0</v>
      </c>
      <c r="P1694" s="380"/>
      <c r="R1694" s="432" t="str">
        <f t="shared" si="112"/>
        <v>DELETE</v>
      </c>
    </row>
    <row r="1695" spans="3:20" ht="36" customHeight="1">
      <c r="C1695" s="474"/>
      <c r="D1695" s="502">
        <f>TrialBalanceA!C31</f>
        <v>0</v>
      </c>
      <c r="E1695" s="502"/>
      <c r="F1695" s="502"/>
      <c r="G1695" s="502"/>
      <c r="H1695" s="502"/>
      <c r="I1695" s="502"/>
      <c r="J1695" s="512"/>
      <c r="K1695" s="378"/>
      <c r="L1695" s="435"/>
      <c r="M1695" s="435"/>
      <c r="N1695" s="378"/>
      <c r="O1695" s="481">
        <f>-TrialBalanceA!I31</f>
        <v>0</v>
      </c>
      <c r="P1695" s="380"/>
      <c r="R1695" s="432" t="str">
        <f t="shared" si="112"/>
        <v>DELETE</v>
      </c>
    </row>
    <row r="1696" spans="3:20" ht="36" customHeight="1">
      <c r="C1696" s="474"/>
      <c r="D1696" s="502">
        <f>TrialBalanceA!C32</f>
        <v>0</v>
      </c>
      <c r="E1696" s="502"/>
      <c r="F1696" s="502"/>
      <c r="G1696" s="502"/>
      <c r="H1696" s="502"/>
      <c r="I1696" s="502"/>
      <c r="J1696" s="512"/>
      <c r="K1696" s="378"/>
      <c r="L1696" s="435"/>
      <c r="M1696" s="435"/>
      <c r="N1696" s="378"/>
      <c r="O1696" s="481">
        <f>-TrialBalanceA!I32</f>
        <v>0</v>
      </c>
      <c r="P1696" s="380"/>
      <c r="R1696" s="432" t="str">
        <f t="shared" si="112"/>
        <v>DELETE</v>
      </c>
    </row>
    <row r="1697" spans="3:22" ht="9" customHeight="1">
      <c r="C1697" s="474"/>
      <c r="D1697" s="502"/>
      <c r="E1697" s="502"/>
      <c r="F1697" s="502"/>
      <c r="G1697" s="502"/>
      <c r="H1697" s="502"/>
      <c r="I1697" s="502"/>
      <c r="J1697" s="512"/>
      <c r="K1697" s="378"/>
      <c r="L1697" s="435"/>
      <c r="M1697" s="435"/>
      <c r="N1697" s="378"/>
      <c r="O1697" s="482"/>
      <c r="P1697" s="380"/>
      <c r="R1697" s="432" t="str">
        <f>R1689</f>
        <v>DELETE</v>
      </c>
    </row>
    <row r="1698" spans="3:22" ht="9" customHeight="1">
      <c r="C1698" s="474"/>
      <c r="D1698" s="502"/>
      <c r="E1698" s="502"/>
      <c r="F1698" s="502"/>
      <c r="G1698" s="502"/>
      <c r="H1698" s="502"/>
      <c r="I1698" s="502"/>
      <c r="J1698" s="512"/>
      <c r="K1698" s="378"/>
      <c r="L1698" s="435"/>
      <c r="M1698" s="435"/>
      <c r="N1698" s="378"/>
      <c r="O1698" s="396"/>
      <c r="P1698" s="380"/>
      <c r="R1698" s="432" t="str">
        <f>R1697</f>
        <v>DELETE</v>
      </c>
    </row>
    <row r="1699" spans="3:22" ht="9" customHeight="1">
      <c r="C1699" s="474"/>
      <c r="D1699" s="502"/>
      <c r="E1699" s="502"/>
      <c r="F1699" s="502"/>
      <c r="G1699" s="502"/>
      <c r="H1699" s="502"/>
      <c r="I1699" s="502"/>
      <c r="J1699" s="512"/>
      <c r="K1699" s="378"/>
      <c r="L1699" s="435"/>
      <c r="M1699" s="435"/>
      <c r="N1699" s="378"/>
      <c r="O1699" s="381"/>
      <c r="P1699" s="380"/>
      <c r="R1699" s="432" t="str">
        <f>R1698</f>
        <v>DELETE</v>
      </c>
    </row>
    <row r="1700" spans="3:22" ht="36" customHeight="1">
      <c r="C1700" s="474"/>
      <c r="D1700" s="502"/>
      <c r="E1700" s="502"/>
      <c r="F1700" s="502"/>
      <c r="G1700" s="502"/>
      <c r="H1700" s="502"/>
      <c r="I1700" s="502"/>
      <c r="J1700" s="512"/>
      <c r="K1700" s="378"/>
      <c r="L1700" s="435"/>
      <c r="M1700" s="435"/>
      <c r="N1700" s="378"/>
      <c r="O1700" s="381">
        <f>SUM(S1669:S1689)</f>
        <v>0</v>
      </c>
      <c r="P1700" s="380"/>
      <c r="R1700" s="432" t="str">
        <f>R1689</f>
        <v>DELETE</v>
      </c>
    </row>
    <row r="1701" spans="3:22" ht="36" customHeight="1">
      <c r="C1701" s="474"/>
      <c r="D1701" s="502"/>
      <c r="E1701" s="502"/>
      <c r="F1701" s="502"/>
      <c r="G1701" s="502"/>
      <c r="H1701" s="502"/>
      <c r="I1701" s="502"/>
      <c r="J1701" s="512"/>
      <c r="K1701" s="378"/>
      <c r="L1701" s="435"/>
      <c r="M1701" s="435"/>
      <c r="N1701" s="378"/>
      <c r="O1701" s="381"/>
      <c r="P1701" s="380"/>
      <c r="R1701" s="432" t="str">
        <f>R1700</f>
        <v>DELETE</v>
      </c>
    </row>
    <row r="1702" spans="3:22" ht="36" customHeight="1">
      <c r="D1702" s="501" t="s">
        <v>1047</v>
      </c>
      <c r="E1702" s="502"/>
      <c r="F1702" s="502"/>
      <c r="G1702" s="502"/>
      <c r="H1702" s="502"/>
      <c r="I1702" s="502"/>
      <c r="J1702" s="512"/>
      <c r="K1702" s="378"/>
      <c r="L1702" s="435"/>
      <c r="M1702" s="435"/>
      <c r="N1702" s="378"/>
      <c r="O1702" s="381">
        <f>SUM(O1704:O1733)</f>
        <v>0</v>
      </c>
      <c r="P1702" s="380"/>
      <c r="R1702" s="432" t="str">
        <f t="shared" ref="R1702" si="113">IF(R$1657="DELETE","DELETE",IF(O1702=0,"DELETE"," "))</f>
        <v>DELETE</v>
      </c>
      <c r="S1702" s="419">
        <f>-O1702</f>
        <v>0</v>
      </c>
      <c r="T1702" s="419"/>
      <c r="U1702" s="419"/>
      <c r="V1702" s="419"/>
    </row>
    <row r="1703" spans="3:22" ht="9" customHeight="1">
      <c r="C1703" s="474"/>
      <c r="D1703" s="502"/>
      <c r="E1703" s="502"/>
      <c r="F1703" s="502"/>
      <c r="G1703" s="502"/>
      <c r="H1703" s="502"/>
      <c r="I1703" s="502"/>
      <c r="J1703" s="512"/>
      <c r="K1703" s="378"/>
      <c r="L1703" s="435"/>
      <c r="M1703" s="435"/>
      <c r="N1703" s="378"/>
      <c r="O1703" s="381"/>
      <c r="P1703" s="380"/>
      <c r="R1703" s="432" t="str">
        <f>R1702</f>
        <v>DELETE</v>
      </c>
    </row>
    <row r="1704" spans="3:22" ht="9" customHeight="1">
      <c r="C1704" s="474"/>
      <c r="D1704" s="502"/>
      <c r="E1704" s="502"/>
      <c r="F1704" s="502"/>
      <c r="G1704" s="502"/>
      <c r="H1704" s="502"/>
      <c r="I1704" s="502"/>
      <c r="J1704" s="512"/>
      <c r="K1704" s="378"/>
      <c r="L1704" s="435"/>
      <c r="M1704" s="435"/>
      <c r="N1704" s="378"/>
      <c r="O1704" s="480"/>
      <c r="P1704" s="380"/>
      <c r="R1704" s="432" t="str">
        <f>R1703</f>
        <v>DELETE</v>
      </c>
    </row>
    <row r="1705" spans="3:22" ht="36" customHeight="1">
      <c r="C1705" s="474"/>
      <c r="D1705" s="502" t="s">
        <v>256</v>
      </c>
      <c r="E1705" s="502"/>
      <c r="F1705" s="502"/>
      <c r="G1705" s="502"/>
      <c r="H1705" s="502"/>
      <c r="I1705" s="502"/>
      <c r="J1705" s="512"/>
      <c r="K1705" s="378"/>
      <c r="L1705" s="435"/>
      <c r="M1705" s="435"/>
      <c r="N1705" s="378"/>
      <c r="O1705" s="481">
        <f>TrialBalanceA!I39</f>
        <v>0</v>
      </c>
      <c r="P1705" s="380"/>
      <c r="R1705" s="432" t="str">
        <f t="shared" ref="R1705:R1732" si="114">IF(R$1657="DELETE","DELETE",IF(O1705=0,"DELETE"," "))</f>
        <v>DELETE</v>
      </c>
    </row>
    <row r="1706" spans="3:22" ht="36" customHeight="1">
      <c r="C1706" s="474"/>
      <c r="D1706" s="502" t="s">
        <v>629</v>
      </c>
      <c r="E1706" s="502"/>
      <c r="F1706" s="502"/>
      <c r="G1706" s="502"/>
      <c r="H1706" s="502"/>
      <c r="I1706" s="502"/>
      <c r="J1706" s="512"/>
      <c r="K1706" s="378"/>
      <c r="L1706" s="435"/>
      <c r="M1706" s="435"/>
      <c r="N1706" s="378"/>
      <c r="O1706" s="481">
        <f>TrialBalanceA!I40</f>
        <v>0</v>
      </c>
      <c r="P1706" s="380"/>
      <c r="R1706" s="432" t="str">
        <f t="shared" si="114"/>
        <v>DELETE</v>
      </c>
    </row>
    <row r="1707" spans="3:22" ht="36" customHeight="1">
      <c r="C1707" s="474"/>
      <c r="D1707" s="502" t="s">
        <v>709</v>
      </c>
      <c r="E1707" s="502"/>
      <c r="F1707" s="502"/>
      <c r="G1707" s="502"/>
      <c r="H1707" s="502"/>
      <c r="I1707" s="502"/>
      <c r="J1707" s="512"/>
      <c r="K1707" s="378"/>
      <c r="L1707" s="435"/>
      <c r="M1707" s="435"/>
      <c r="N1707" s="378"/>
      <c r="O1707" s="481">
        <f>TrialBalanceA!I67</f>
        <v>0</v>
      </c>
      <c r="P1707" s="380"/>
      <c r="R1707" s="432" t="str">
        <f t="shared" si="114"/>
        <v>DELETE</v>
      </c>
    </row>
    <row r="1708" spans="3:22" ht="36" customHeight="1">
      <c r="C1708" s="474"/>
      <c r="D1708" s="502" t="s">
        <v>257</v>
      </c>
      <c r="E1708" s="502"/>
      <c r="F1708" s="502"/>
      <c r="G1708" s="502"/>
      <c r="H1708" s="502"/>
      <c r="I1708" s="502"/>
      <c r="J1708" s="512"/>
      <c r="K1708" s="378"/>
      <c r="L1708" s="435"/>
      <c r="M1708" s="435"/>
      <c r="N1708" s="378"/>
      <c r="O1708" s="481">
        <f>TrialBalanceA!I41</f>
        <v>0</v>
      </c>
      <c r="P1708" s="380"/>
      <c r="R1708" s="432" t="str">
        <f t="shared" si="114"/>
        <v>DELETE</v>
      </c>
    </row>
    <row r="1709" spans="3:22" ht="36" customHeight="1">
      <c r="C1709" s="474"/>
      <c r="D1709" s="502" t="s">
        <v>258</v>
      </c>
      <c r="E1709" s="502"/>
      <c r="F1709" s="502"/>
      <c r="G1709" s="502"/>
      <c r="H1709" s="502"/>
      <c r="I1709" s="502"/>
      <c r="J1709" s="512"/>
      <c r="K1709" s="378">
        <f>C$583</f>
        <v>3.3000000000000003</v>
      </c>
      <c r="L1709" s="435"/>
      <c r="M1709" s="435"/>
      <c r="N1709" s="378"/>
      <c r="O1709" s="481">
        <f>SUM(TrialBalanceA!I43:I44)</f>
        <v>0</v>
      </c>
      <c r="P1709" s="380"/>
      <c r="R1709" s="432" t="str">
        <f t="shared" si="114"/>
        <v>DELETE</v>
      </c>
    </row>
    <row r="1710" spans="3:22" ht="36" customHeight="1">
      <c r="C1710" s="474"/>
      <c r="D1710" s="502" t="s">
        <v>447</v>
      </c>
      <c r="E1710" s="502"/>
      <c r="F1710" s="502"/>
      <c r="G1710" s="502"/>
      <c r="H1710" s="502"/>
      <c r="I1710" s="502"/>
      <c r="J1710" s="512"/>
      <c r="K1710" s="378"/>
      <c r="L1710" s="435"/>
      <c r="M1710" s="435"/>
      <c r="N1710" s="378"/>
      <c r="O1710" s="481">
        <f>TrialBalanceA!I45</f>
        <v>0</v>
      </c>
      <c r="P1710" s="380"/>
      <c r="R1710" s="432" t="str">
        <f t="shared" si="114"/>
        <v>DELETE</v>
      </c>
      <c r="S1710" s="420"/>
      <c r="T1710" s="420"/>
      <c r="U1710" s="420"/>
      <c r="V1710" s="420"/>
    </row>
    <row r="1711" spans="3:22" ht="36" customHeight="1">
      <c r="C1711" s="474"/>
      <c r="D1711" s="502" t="s">
        <v>720</v>
      </c>
      <c r="E1711" s="502"/>
      <c r="F1711" s="502"/>
      <c r="G1711" s="502"/>
      <c r="H1711" s="502"/>
      <c r="I1711" s="502"/>
      <c r="J1711" s="512"/>
      <c r="K1711" s="378"/>
      <c r="L1711" s="435"/>
      <c r="M1711" s="435"/>
      <c r="N1711" s="378"/>
      <c r="O1711" s="481">
        <f>TrialBalanceA!I46</f>
        <v>0</v>
      </c>
      <c r="P1711" s="380"/>
      <c r="R1711" s="432" t="str">
        <f t="shared" si="114"/>
        <v>DELETE</v>
      </c>
    </row>
    <row r="1712" spans="3:22" ht="36" customHeight="1">
      <c r="C1712" s="474"/>
      <c r="D1712" s="502" t="s">
        <v>65</v>
      </c>
      <c r="E1712" s="502"/>
      <c r="F1712" s="502"/>
      <c r="G1712" s="502"/>
      <c r="H1712" s="502"/>
      <c r="I1712" s="502"/>
      <c r="J1712" s="512"/>
      <c r="K1712" s="378"/>
      <c r="L1712" s="435"/>
      <c r="M1712" s="435"/>
      <c r="N1712" s="378"/>
      <c r="O1712" s="481">
        <f>TrialBalanceA!I47</f>
        <v>0</v>
      </c>
      <c r="P1712" s="380"/>
      <c r="R1712" s="432" t="str">
        <f t="shared" si="114"/>
        <v>DELETE</v>
      </c>
    </row>
    <row r="1713" spans="3:18" ht="36" customHeight="1">
      <c r="C1713" s="474"/>
      <c r="D1713" s="502" t="s">
        <v>259</v>
      </c>
      <c r="E1713" s="502"/>
      <c r="F1713" s="502"/>
      <c r="G1713" s="502"/>
      <c r="H1713" s="502"/>
      <c r="I1713" s="502"/>
      <c r="J1713" s="512"/>
      <c r="K1713" s="378"/>
      <c r="L1713" s="435"/>
      <c r="M1713" s="435"/>
      <c r="N1713" s="378"/>
      <c r="O1713" s="481">
        <f>TrialBalanceA!I48</f>
        <v>0</v>
      </c>
      <c r="P1713" s="380"/>
      <c r="R1713" s="432" t="str">
        <f t="shared" si="114"/>
        <v>DELETE</v>
      </c>
    </row>
    <row r="1714" spans="3:18" ht="36" customHeight="1">
      <c r="C1714" s="474"/>
      <c r="D1714" s="502" t="s">
        <v>464</v>
      </c>
      <c r="E1714" s="502"/>
      <c r="F1714" s="502"/>
      <c r="G1714" s="502"/>
      <c r="H1714" s="502"/>
      <c r="I1714" s="502"/>
      <c r="J1714" s="512"/>
      <c r="K1714" s="378"/>
      <c r="L1714" s="435"/>
      <c r="M1714" s="435"/>
      <c r="N1714" s="378"/>
      <c r="O1714" s="481">
        <f>SUM(TrialBalanceA!I49:I50)</f>
        <v>0</v>
      </c>
      <c r="P1714" s="380"/>
      <c r="R1714" s="432" t="str">
        <f t="shared" si="114"/>
        <v>DELETE</v>
      </c>
    </row>
    <row r="1715" spans="3:18" ht="36" customHeight="1">
      <c r="C1715" s="474"/>
      <c r="D1715" s="502" t="s">
        <v>240</v>
      </c>
      <c r="E1715" s="502"/>
      <c r="F1715" s="502"/>
      <c r="G1715" s="502"/>
      <c r="H1715" s="502"/>
      <c r="I1715" s="502"/>
      <c r="J1715" s="512"/>
      <c r="K1715" s="378"/>
      <c r="L1715" s="435"/>
      <c r="M1715" s="435"/>
      <c r="N1715" s="378"/>
      <c r="O1715" s="481">
        <f>TrialBalanceA!I51</f>
        <v>0</v>
      </c>
      <c r="P1715" s="380"/>
      <c r="R1715" s="432" t="str">
        <f t="shared" si="114"/>
        <v>DELETE</v>
      </c>
    </row>
    <row r="1716" spans="3:18" ht="36" customHeight="1">
      <c r="C1716" s="474"/>
      <c r="D1716" s="502" t="s">
        <v>448</v>
      </c>
      <c r="E1716" s="502"/>
      <c r="F1716" s="502"/>
      <c r="G1716" s="502"/>
      <c r="H1716" s="502"/>
      <c r="I1716" s="502"/>
      <c r="J1716" s="512"/>
      <c r="K1716" s="378"/>
      <c r="L1716" s="435"/>
      <c r="M1716" s="435"/>
      <c r="N1716" s="378"/>
      <c r="O1716" s="481">
        <f>SUM(TrialBalanceA!I53:I57)</f>
        <v>0</v>
      </c>
      <c r="P1716" s="380"/>
      <c r="R1716" s="432" t="str">
        <f t="shared" si="114"/>
        <v>DELETE</v>
      </c>
    </row>
    <row r="1717" spans="3:18" ht="36" customHeight="1">
      <c r="C1717" s="474"/>
      <c r="D1717" s="502" t="s">
        <v>433</v>
      </c>
      <c r="E1717" s="502"/>
      <c r="F1717" s="502"/>
      <c r="G1717" s="502"/>
      <c r="H1717" s="502"/>
      <c r="I1717" s="502"/>
      <c r="J1717" s="512"/>
      <c r="K1717" s="378">
        <f>'FS2'!C$550</f>
        <v>3.2</v>
      </c>
      <c r="L1717" s="435"/>
      <c r="M1717" s="435"/>
      <c r="N1717" s="378"/>
      <c r="O1717" s="481">
        <f>SUM(TrialBalanceA!I59:I61)</f>
        <v>0</v>
      </c>
      <c r="P1717" s="380"/>
      <c r="R1717" s="432" t="str">
        <f t="shared" si="114"/>
        <v>DELETE</v>
      </c>
    </row>
    <row r="1718" spans="3:18" ht="36" customHeight="1">
      <c r="C1718" s="474"/>
      <c r="D1718" s="502" t="s">
        <v>68</v>
      </c>
      <c r="E1718" s="502"/>
      <c r="F1718" s="502"/>
      <c r="G1718" s="502"/>
      <c r="H1718" s="502"/>
      <c r="I1718" s="502"/>
      <c r="J1718" s="512"/>
      <c r="K1718" s="378"/>
      <c r="L1718" s="435"/>
      <c r="M1718" s="435"/>
      <c r="N1718" s="378"/>
      <c r="O1718" s="481">
        <f>TrialBalanceA!I62</f>
        <v>0</v>
      </c>
      <c r="P1718" s="380"/>
      <c r="R1718" s="432" t="str">
        <f t="shared" si="114"/>
        <v>DELETE</v>
      </c>
    </row>
    <row r="1719" spans="3:18" ht="36" customHeight="1">
      <c r="C1719" s="474"/>
      <c r="D1719" s="502" t="s">
        <v>241</v>
      </c>
      <c r="E1719" s="502"/>
      <c r="F1719" s="502"/>
      <c r="G1719" s="502"/>
      <c r="H1719" s="502"/>
      <c r="I1719" s="502"/>
      <c r="J1719" s="512"/>
      <c r="K1719" s="378"/>
      <c r="L1719" s="435"/>
      <c r="M1719" s="435"/>
      <c r="N1719" s="378"/>
      <c r="O1719" s="481">
        <f>SUM(TrialBalanceA!I63:I65)</f>
        <v>0</v>
      </c>
      <c r="P1719" s="380"/>
      <c r="R1719" s="432" t="str">
        <f t="shared" si="114"/>
        <v>DELETE</v>
      </c>
    </row>
    <row r="1720" spans="3:18" ht="36" customHeight="1">
      <c r="C1720" s="474"/>
      <c r="D1720" s="502" t="s">
        <v>721</v>
      </c>
      <c r="E1720" s="502"/>
      <c r="F1720" s="502"/>
      <c r="G1720" s="502"/>
      <c r="H1720" s="502"/>
      <c r="I1720" s="502"/>
      <c r="J1720" s="512"/>
      <c r="K1720" s="378"/>
      <c r="L1720" s="435"/>
      <c r="M1720" s="435"/>
      <c r="N1720" s="378"/>
      <c r="O1720" s="481">
        <f>TrialBalanceA!I66+TrialBalanceA!I68</f>
        <v>0</v>
      </c>
      <c r="P1720" s="380"/>
      <c r="R1720" s="432" t="str">
        <f t="shared" si="114"/>
        <v>DELETE</v>
      </c>
    </row>
    <row r="1721" spans="3:18" ht="36" customHeight="1">
      <c r="C1721" s="474"/>
      <c r="D1721" s="502" t="s">
        <v>242</v>
      </c>
      <c r="E1721" s="502"/>
      <c r="F1721" s="502"/>
      <c r="G1721" s="502"/>
      <c r="H1721" s="502"/>
      <c r="I1721" s="502"/>
      <c r="J1721" s="512"/>
      <c r="K1721" s="378"/>
      <c r="L1721" s="435"/>
      <c r="M1721" s="435"/>
      <c r="N1721" s="378"/>
      <c r="O1721" s="481">
        <f>TrialBalanceA!I69</f>
        <v>0</v>
      </c>
      <c r="P1721" s="380"/>
      <c r="R1721" s="432" t="str">
        <f t="shared" si="114"/>
        <v>DELETE</v>
      </c>
    </row>
    <row r="1722" spans="3:18" ht="36" customHeight="1">
      <c r="C1722" s="474"/>
      <c r="D1722" s="502" t="s">
        <v>356</v>
      </c>
      <c r="E1722" s="502"/>
      <c r="F1722" s="502"/>
      <c r="G1722" s="502"/>
      <c r="H1722" s="502"/>
      <c r="I1722" s="502"/>
      <c r="J1722" s="512"/>
      <c r="K1722" s="378"/>
      <c r="L1722" s="435"/>
      <c r="M1722" s="435"/>
      <c r="N1722" s="378"/>
      <c r="O1722" s="481">
        <f>TrialBalanceA!I70</f>
        <v>0</v>
      </c>
      <c r="P1722" s="380"/>
      <c r="R1722" s="432" t="str">
        <f t="shared" si="114"/>
        <v>DELETE</v>
      </c>
    </row>
    <row r="1723" spans="3:18" ht="36" customHeight="1">
      <c r="C1723" s="474"/>
      <c r="D1723" s="502">
        <f>TrialBalanceA!C71</f>
        <v>0</v>
      </c>
      <c r="E1723" s="502"/>
      <c r="F1723" s="502"/>
      <c r="G1723" s="502"/>
      <c r="H1723" s="502"/>
      <c r="I1723" s="502"/>
      <c r="J1723" s="512"/>
      <c r="K1723" s="378"/>
      <c r="L1723" s="435"/>
      <c r="M1723" s="435"/>
      <c r="N1723" s="378"/>
      <c r="O1723" s="481">
        <f>TrialBalanceA!I71</f>
        <v>0</v>
      </c>
      <c r="P1723" s="380"/>
      <c r="R1723" s="432" t="str">
        <f t="shared" si="114"/>
        <v>DELETE</v>
      </c>
    </row>
    <row r="1724" spans="3:18" ht="36" customHeight="1">
      <c r="C1724" s="474"/>
      <c r="D1724" s="502">
        <f>TrialBalanceA!C72</f>
        <v>0</v>
      </c>
      <c r="E1724" s="502"/>
      <c r="F1724" s="502"/>
      <c r="G1724" s="502"/>
      <c r="H1724" s="502"/>
      <c r="I1724" s="502"/>
      <c r="J1724" s="512"/>
      <c r="K1724" s="378"/>
      <c r="L1724" s="435"/>
      <c r="M1724" s="435"/>
      <c r="N1724" s="378"/>
      <c r="O1724" s="481">
        <f>TrialBalanceA!I72</f>
        <v>0</v>
      </c>
      <c r="P1724" s="380"/>
      <c r="R1724" s="432" t="str">
        <f t="shared" si="114"/>
        <v>DELETE</v>
      </c>
    </row>
    <row r="1725" spans="3:18" ht="36" customHeight="1">
      <c r="C1725" s="474"/>
      <c r="D1725" s="502">
        <f>TrialBalanceA!C73</f>
        <v>0</v>
      </c>
      <c r="E1725" s="502"/>
      <c r="F1725" s="502"/>
      <c r="G1725" s="502"/>
      <c r="H1725" s="502"/>
      <c r="I1725" s="502"/>
      <c r="J1725" s="512"/>
      <c r="K1725" s="378"/>
      <c r="L1725" s="435"/>
      <c r="M1725" s="435"/>
      <c r="N1725" s="378"/>
      <c r="O1725" s="481">
        <f>TrialBalanceA!I73</f>
        <v>0</v>
      </c>
      <c r="P1725" s="380"/>
      <c r="R1725" s="432" t="str">
        <f t="shared" si="114"/>
        <v>DELETE</v>
      </c>
    </row>
    <row r="1726" spans="3:18" ht="36" customHeight="1">
      <c r="C1726" s="474"/>
      <c r="D1726" s="502">
        <f>TrialBalanceA!C74</f>
        <v>0</v>
      </c>
      <c r="E1726" s="502"/>
      <c r="F1726" s="502"/>
      <c r="G1726" s="502"/>
      <c r="H1726" s="502"/>
      <c r="I1726" s="502"/>
      <c r="J1726" s="512"/>
      <c r="K1726" s="378"/>
      <c r="L1726" s="435"/>
      <c r="M1726" s="435"/>
      <c r="N1726" s="378"/>
      <c r="O1726" s="481">
        <f>TrialBalanceA!I74</f>
        <v>0</v>
      </c>
      <c r="P1726" s="380"/>
      <c r="R1726" s="432" t="str">
        <f t="shared" si="114"/>
        <v>DELETE</v>
      </c>
    </row>
    <row r="1727" spans="3:18" ht="36" customHeight="1">
      <c r="C1727" s="474"/>
      <c r="D1727" s="502">
        <f>TrialBalanceA!C75</f>
        <v>0</v>
      </c>
      <c r="E1727" s="502"/>
      <c r="F1727" s="502"/>
      <c r="G1727" s="502"/>
      <c r="H1727" s="502"/>
      <c r="I1727" s="502"/>
      <c r="J1727" s="512"/>
      <c r="K1727" s="378"/>
      <c r="L1727" s="435"/>
      <c r="M1727" s="435"/>
      <c r="N1727" s="378"/>
      <c r="O1727" s="481">
        <f>TrialBalanceA!I75</f>
        <v>0</v>
      </c>
      <c r="P1727" s="380"/>
      <c r="R1727" s="432" t="str">
        <f t="shared" si="114"/>
        <v>DELETE</v>
      </c>
    </row>
    <row r="1728" spans="3:18" ht="36" customHeight="1">
      <c r="C1728" s="474"/>
      <c r="D1728" s="502">
        <f>TrialBalanceA!C76</f>
        <v>0</v>
      </c>
      <c r="E1728" s="502"/>
      <c r="F1728" s="502"/>
      <c r="G1728" s="502"/>
      <c r="H1728" s="502"/>
      <c r="I1728" s="502"/>
      <c r="J1728" s="512"/>
      <c r="K1728" s="378"/>
      <c r="L1728" s="435"/>
      <c r="M1728" s="435"/>
      <c r="N1728" s="378"/>
      <c r="O1728" s="481">
        <f>TrialBalanceA!I76</f>
        <v>0</v>
      </c>
      <c r="P1728" s="380"/>
      <c r="R1728" s="432" t="str">
        <f t="shared" si="114"/>
        <v>DELETE</v>
      </c>
    </row>
    <row r="1729" spans="3:18" ht="36" customHeight="1">
      <c r="C1729" s="474"/>
      <c r="D1729" s="502">
        <f>TrialBalanceA!C77</f>
        <v>0</v>
      </c>
      <c r="E1729" s="502"/>
      <c r="F1729" s="502"/>
      <c r="G1729" s="502"/>
      <c r="H1729" s="502"/>
      <c r="I1729" s="502"/>
      <c r="J1729" s="512"/>
      <c r="K1729" s="378"/>
      <c r="L1729" s="435"/>
      <c r="M1729" s="435"/>
      <c r="N1729" s="378"/>
      <c r="O1729" s="481">
        <f>TrialBalanceA!I77</f>
        <v>0</v>
      </c>
      <c r="P1729" s="380"/>
      <c r="R1729" s="432" t="str">
        <f t="shared" si="114"/>
        <v>DELETE</v>
      </c>
    </row>
    <row r="1730" spans="3:18" ht="36" customHeight="1">
      <c r="C1730" s="474"/>
      <c r="D1730" s="502">
        <f>TrialBalanceA!C78</f>
        <v>0</v>
      </c>
      <c r="E1730" s="502"/>
      <c r="F1730" s="502"/>
      <c r="G1730" s="502"/>
      <c r="H1730" s="502"/>
      <c r="I1730" s="502"/>
      <c r="J1730" s="512"/>
      <c r="K1730" s="378"/>
      <c r="L1730" s="435"/>
      <c r="M1730" s="435"/>
      <c r="N1730" s="378"/>
      <c r="O1730" s="481">
        <f>TrialBalanceA!I78</f>
        <v>0</v>
      </c>
      <c r="P1730" s="380"/>
      <c r="R1730" s="432" t="str">
        <f t="shared" si="114"/>
        <v>DELETE</v>
      </c>
    </row>
    <row r="1731" spans="3:18" ht="36" customHeight="1">
      <c r="C1731" s="474"/>
      <c r="D1731" s="502">
        <f>TrialBalanceA!C79</f>
        <v>0</v>
      </c>
      <c r="E1731" s="502"/>
      <c r="F1731" s="502"/>
      <c r="G1731" s="502"/>
      <c r="H1731" s="502"/>
      <c r="I1731" s="502"/>
      <c r="J1731" s="512"/>
      <c r="K1731" s="378"/>
      <c r="L1731" s="435"/>
      <c r="M1731" s="435"/>
      <c r="N1731" s="378"/>
      <c r="O1731" s="481">
        <f>TrialBalanceA!I79</f>
        <v>0</v>
      </c>
      <c r="P1731" s="380"/>
      <c r="R1731" s="432" t="str">
        <f t="shared" si="114"/>
        <v>DELETE</v>
      </c>
    </row>
    <row r="1732" spans="3:18" ht="36" customHeight="1">
      <c r="C1732" s="474"/>
      <c r="D1732" s="502">
        <f>TrialBalanceA!C80</f>
        <v>0</v>
      </c>
      <c r="E1732" s="502"/>
      <c r="F1732" s="502"/>
      <c r="G1732" s="502"/>
      <c r="H1732" s="502"/>
      <c r="I1732" s="502"/>
      <c r="J1732" s="512"/>
      <c r="K1732" s="378"/>
      <c r="L1732" s="435"/>
      <c r="M1732" s="435"/>
      <c r="N1732" s="378"/>
      <c r="O1732" s="481">
        <f>TrialBalanceA!I80</f>
        <v>0</v>
      </c>
      <c r="P1732" s="380"/>
      <c r="R1732" s="432" t="str">
        <f t="shared" si="114"/>
        <v>DELETE</v>
      </c>
    </row>
    <row r="1733" spans="3:18" ht="9" customHeight="1">
      <c r="C1733" s="474"/>
      <c r="D1733" s="502"/>
      <c r="E1733" s="502"/>
      <c r="F1733" s="502"/>
      <c r="G1733" s="502"/>
      <c r="H1733" s="502"/>
      <c r="I1733" s="502"/>
      <c r="J1733" s="512"/>
      <c r="K1733" s="378"/>
      <c r="L1733" s="435"/>
      <c r="M1733" s="435"/>
      <c r="N1733" s="378"/>
      <c r="O1733" s="482"/>
      <c r="P1733" s="380"/>
      <c r="R1733" s="432" t="str">
        <f>R1702</f>
        <v>DELETE</v>
      </c>
    </row>
    <row r="1734" spans="3:18" ht="9" customHeight="1">
      <c r="C1734" s="474"/>
      <c r="D1734" s="502"/>
      <c r="E1734" s="502"/>
      <c r="F1734" s="502"/>
      <c r="G1734" s="502"/>
      <c r="H1734" s="502"/>
      <c r="I1734" s="502"/>
      <c r="J1734" s="512"/>
      <c r="K1734" s="378"/>
      <c r="L1734" s="435"/>
      <c r="M1734" s="435"/>
      <c r="N1734" s="378"/>
      <c r="O1734" s="384"/>
      <c r="P1734" s="380"/>
      <c r="R1734" s="432" t="str">
        <f t="shared" ref="R1734:R1754" si="115">R$1657</f>
        <v>DELETE</v>
      </c>
    </row>
    <row r="1735" spans="3:18" ht="9" customHeight="1">
      <c r="C1735" s="474"/>
      <c r="D1735" s="502"/>
      <c r="E1735" s="502"/>
      <c r="F1735" s="502"/>
      <c r="G1735" s="502"/>
      <c r="H1735" s="502"/>
      <c r="I1735" s="502"/>
      <c r="J1735" s="512"/>
      <c r="K1735" s="378"/>
      <c r="L1735" s="435"/>
      <c r="M1735" s="435"/>
      <c r="N1735" s="378"/>
      <c r="O1735" s="381"/>
      <c r="P1735" s="380"/>
      <c r="R1735" s="432" t="str">
        <f t="shared" si="115"/>
        <v>DELETE</v>
      </c>
    </row>
    <row r="1736" spans="3:18" ht="36" customHeight="1">
      <c r="D1736" s="518" t="str">
        <f>IF(O1736&lt;0,"Operating loss","Operating profit")</f>
        <v>Operating profit</v>
      </c>
      <c r="E1736" s="502"/>
      <c r="F1736" s="502"/>
      <c r="G1736" s="502"/>
      <c r="H1736" s="502"/>
      <c r="I1736" s="502"/>
      <c r="J1736" s="512"/>
      <c r="K1736" s="378"/>
      <c r="L1736" s="435"/>
      <c r="M1736" s="435"/>
      <c r="N1736" s="378"/>
      <c r="O1736" s="381">
        <f>SUM(S1669:S1734)</f>
        <v>0</v>
      </c>
      <c r="P1736" s="380"/>
      <c r="R1736" s="432" t="str">
        <f t="shared" si="115"/>
        <v>DELETE</v>
      </c>
    </row>
    <row r="1737" spans="3:18" ht="36" customHeight="1">
      <c r="C1737" s="474"/>
      <c r="D1737" s="502"/>
      <c r="E1737" s="502" t="s">
        <v>244</v>
      </c>
      <c r="F1737" s="502"/>
      <c r="G1737" s="502"/>
      <c r="H1737" s="502"/>
      <c r="I1737" s="502"/>
      <c r="J1737" s="512"/>
      <c r="K1737" s="378"/>
      <c r="L1737" s="435"/>
      <c r="M1737" s="435"/>
      <c r="N1737" s="378"/>
      <c r="O1737" s="381"/>
      <c r="P1737" s="380"/>
      <c r="R1737" s="432" t="str">
        <f t="shared" si="115"/>
        <v>DELETE</v>
      </c>
    </row>
    <row r="1738" spans="3:18" ht="36" customHeight="1">
      <c r="C1738" s="474"/>
      <c r="D1738" s="502"/>
      <c r="E1738" s="502"/>
      <c r="F1738" s="502"/>
      <c r="G1738" s="502"/>
      <c r="H1738" s="502"/>
      <c r="I1738" s="502"/>
      <c r="J1738" s="512"/>
      <c r="K1738" s="378"/>
      <c r="L1738" s="435"/>
      <c r="M1738" s="435"/>
      <c r="N1738" s="378"/>
      <c r="O1738" s="381"/>
      <c r="P1738" s="380"/>
      <c r="R1738" s="432" t="str">
        <f t="shared" si="115"/>
        <v>DELETE</v>
      </c>
    </row>
    <row r="1739" spans="3:18" ht="36" customHeight="1">
      <c r="C1739" s="474"/>
      <c r="D1739" s="502"/>
      <c r="E1739" s="502"/>
      <c r="F1739" s="502"/>
      <c r="G1739" s="502"/>
      <c r="H1739" s="502"/>
      <c r="I1739" s="502"/>
      <c r="J1739" s="512"/>
      <c r="K1739" s="378"/>
      <c r="L1739" s="378"/>
      <c r="M1739" s="381"/>
      <c r="N1739" s="381"/>
      <c r="O1739" s="381"/>
      <c r="P1739" s="380"/>
      <c r="R1739" s="432" t="str">
        <f t="shared" si="115"/>
        <v>DELETE</v>
      </c>
    </row>
    <row r="1740" spans="3:18" ht="36" customHeight="1">
      <c r="C1740" s="474"/>
      <c r="D1740" s="502"/>
      <c r="E1740" s="502"/>
      <c r="F1740" s="502"/>
      <c r="G1740" s="502"/>
      <c r="H1740" s="502"/>
      <c r="I1740" s="502"/>
      <c r="J1740" s="512"/>
      <c r="K1740" s="378"/>
      <c r="L1740" s="378"/>
      <c r="M1740" s="399"/>
      <c r="N1740" s="399"/>
      <c r="O1740" s="399"/>
      <c r="P1740" s="426"/>
      <c r="R1740" s="432" t="str">
        <f t="shared" si="115"/>
        <v>DELETE</v>
      </c>
    </row>
    <row r="1741" spans="3:18" ht="36" customHeight="1">
      <c r="C1741" s="474"/>
      <c r="D1741" s="502"/>
      <c r="E1741" s="502"/>
      <c r="F1741" s="502"/>
      <c r="G1741" s="502"/>
      <c r="H1741" s="502"/>
      <c r="I1741" s="502"/>
      <c r="J1741" s="512"/>
      <c r="K1741" s="378"/>
      <c r="L1741" s="378"/>
      <c r="M1741" s="381"/>
      <c r="N1741" s="381"/>
      <c r="O1741" s="381"/>
      <c r="P1741" s="380"/>
      <c r="R1741" s="432" t="str">
        <f t="shared" si="115"/>
        <v>DELETE</v>
      </c>
    </row>
    <row r="1742" spans="3:18" ht="36" customHeight="1">
      <c r="C1742" s="474"/>
      <c r="D1742" s="502"/>
      <c r="E1742" s="502"/>
      <c r="F1742" s="502"/>
      <c r="G1742" s="502"/>
      <c r="H1742" s="502"/>
      <c r="I1742" s="502"/>
      <c r="J1742" s="512"/>
      <c r="K1742" s="378"/>
      <c r="L1742" s="378"/>
      <c r="M1742" s="381"/>
      <c r="N1742" s="381"/>
      <c r="O1742" s="381" t="s">
        <v>102</v>
      </c>
      <c r="P1742" s="380"/>
      <c r="Q1742" s="378">
        <f>MAX($Q$1657:Q1741)+1</f>
        <v>2</v>
      </c>
      <c r="R1742" s="432" t="str">
        <f t="shared" si="115"/>
        <v>DELETE</v>
      </c>
    </row>
    <row r="1743" spans="3:18" ht="36" customHeight="1">
      <c r="C1743" s="474"/>
      <c r="D1743" s="501" t="str">
        <f>Criteria!E9</f>
        <v>ABC PARTNERSHIP</v>
      </c>
      <c r="E1743" s="502"/>
      <c r="F1743" s="502"/>
      <c r="G1743" s="502"/>
      <c r="H1743" s="502"/>
      <c r="I1743" s="502"/>
      <c r="J1743" s="512"/>
      <c r="K1743" s="378"/>
      <c r="L1743" s="378"/>
      <c r="M1743" s="381"/>
      <c r="N1743" s="381"/>
      <c r="O1743" s="431"/>
      <c r="R1743" s="432" t="str">
        <f t="shared" si="115"/>
        <v>DELETE</v>
      </c>
    </row>
    <row r="1744" spans="3:18" ht="36" customHeight="1">
      <c r="C1744" s="474"/>
      <c r="D1744" s="501" t="str">
        <f>CONCATENATE("T/A ",Criteria!E14)</f>
        <v>T/A SEAFRONT RESTAURANT</v>
      </c>
      <c r="E1744" s="502"/>
      <c r="F1744" s="502"/>
      <c r="G1744" s="502"/>
      <c r="H1744" s="502"/>
      <c r="I1744" s="502"/>
      <c r="J1744" s="512"/>
      <c r="K1744" s="378"/>
      <c r="L1744" s="378"/>
      <c r="M1744" s="381"/>
      <c r="N1744" s="381"/>
      <c r="O1744" s="381"/>
      <c r="P1744" s="380"/>
      <c r="R1744" s="432" t="str">
        <f t="shared" si="115"/>
        <v>DELETE</v>
      </c>
    </row>
    <row r="1745" spans="3:22" ht="36" customHeight="1">
      <c r="C1745" s="474"/>
      <c r="D1745" s="502"/>
      <c r="E1745" s="502"/>
      <c r="F1745" s="502"/>
      <c r="G1745" s="502"/>
      <c r="H1745" s="502"/>
      <c r="I1745" s="502"/>
      <c r="J1745" s="512"/>
      <c r="K1745" s="378"/>
      <c r="L1745" s="378"/>
      <c r="M1745" s="381"/>
      <c r="N1745" s="381"/>
      <c r="O1745" s="381"/>
      <c r="P1745" s="380"/>
      <c r="R1745" s="432" t="str">
        <f t="shared" si="115"/>
        <v>DELETE</v>
      </c>
    </row>
    <row r="1746" spans="3:22" ht="36" customHeight="1">
      <c r="C1746" s="474"/>
      <c r="D1746" s="501" t="s">
        <v>98</v>
      </c>
      <c r="E1746" s="502"/>
      <c r="F1746" s="502"/>
      <c r="G1746" s="502"/>
      <c r="H1746" s="502"/>
      <c r="I1746" s="502"/>
      <c r="J1746" s="512"/>
      <c r="K1746" s="378"/>
      <c r="L1746" s="378"/>
      <c r="M1746" s="381"/>
      <c r="N1746" s="381"/>
      <c r="O1746" s="381"/>
      <c r="P1746" s="380"/>
      <c r="R1746" s="432" t="str">
        <f t="shared" si="115"/>
        <v>DELETE</v>
      </c>
    </row>
    <row r="1747" spans="3:22" ht="36" customHeight="1">
      <c r="C1747" s="474"/>
      <c r="D1747" s="501" t="str">
        <f>D1664</f>
        <v>28 FEBRUARY 2026</v>
      </c>
      <c r="E1747" s="502"/>
      <c r="F1747" s="502"/>
      <c r="G1747" s="502"/>
      <c r="H1747" s="502"/>
      <c r="I1747" s="502"/>
      <c r="J1747" s="502" t="s">
        <v>107</v>
      </c>
      <c r="K1747" s="378"/>
      <c r="L1747" s="378"/>
      <c r="M1747" s="381"/>
      <c r="N1747" s="381"/>
      <c r="O1747" s="381"/>
      <c r="P1747" s="380"/>
      <c r="R1747" s="432" t="str">
        <f t="shared" si="115"/>
        <v>DELETE</v>
      </c>
    </row>
    <row r="1748" spans="3:22" ht="36" customHeight="1">
      <c r="C1748" s="474"/>
      <c r="D1748" s="502"/>
      <c r="E1748" s="502"/>
      <c r="F1748" s="502"/>
      <c r="G1748" s="502"/>
      <c r="H1748" s="502"/>
      <c r="I1748" s="502"/>
      <c r="J1748" s="512"/>
      <c r="K1748" s="390"/>
      <c r="L1748" s="390"/>
      <c r="M1748" s="384"/>
      <c r="N1748" s="384"/>
      <c r="O1748" s="384"/>
      <c r="P1748" s="380"/>
      <c r="R1748" s="432" t="str">
        <f t="shared" si="115"/>
        <v>DELETE</v>
      </c>
    </row>
    <row r="1749" spans="3:22" ht="36" customHeight="1">
      <c r="C1749" s="474"/>
      <c r="D1749" s="515"/>
      <c r="E1749" s="515"/>
      <c r="F1749" s="515"/>
      <c r="G1749" s="515"/>
      <c r="H1749" s="515"/>
      <c r="I1749" s="515"/>
      <c r="J1749" s="526"/>
      <c r="M1749" s="449"/>
      <c r="N1749" s="449"/>
      <c r="O1749" s="449"/>
      <c r="P1749" s="401"/>
      <c r="Q1749" s="442"/>
      <c r="R1749" s="432" t="str">
        <f t="shared" si="115"/>
        <v>DELETE</v>
      </c>
    </row>
    <row r="1750" spans="3:22" ht="36" customHeight="1">
      <c r="C1750" s="474"/>
      <c r="D1750" s="502"/>
      <c r="E1750" s="502"/>
      <c r="F1750" s="502"/>
      <c r="G1750" s="502"/>
      <c r="H1750" s="502"/>
      <c r="I1750" s="502"/>
      <c r="J1750" s="512"/>
      <c r="K1750" s="378" t="s">
        <v>1025</v>
      </c>
      <c r="L1750" s="435"/>
      <c r="M1750" s="435"/>
      <c r="N1750" s="378"/>
      <c r="O1750" s="379">
        <f>Criteria!E20</f>
        <v>2026</v>
      </c>
      <c r="P1750" s="380"/>
      <c r="R1750" s="432" t="str">
        <f t="shared" si="115"/>
        <v>DELETE</v>
      </c>
    </row>
    <row r="1751" spans="3:22" ht="36" customHeight="1">
      <c r="C1751" s="474"/>
      <c r="D1751" s="502"/>
      <c r="E1751" s="502"/>
      <c r="F1751" s="502"/>
      <c r="G1751" s="502"/>
      <c r="H1751" s="502"/>
      <c r="I1751" s="502"/>
      <c r="J1751" s="512"/>
      <c r="K1751" s="378"/>
      <c r="L1751" s="435"/>
      <c r="M1751" s="435"/>
      <c r="N1751" s="378"/>
      <c r="O1751" s="381"/>
      <c r="P1751" s="380"/>
      <c r="R1751" s="432" t="str">
        <f t="shared" si="115"/>
        <v>DELETE</v>
      </c>
    </row>
    <row r="1752" spans="3:22" ht="36" customHeight="1">
      <c r="D1752" s="518" t="str">
        <f>IF(O1752&lt;0,"Operating loss","Operating profit")</f>
        <v>Operating profit</v>
      </c>
      <c r="E1752" s="502"/>
      <c r="F1752" s="502"/>
      <c r="G1752" s="502"/>
      <c r="H1752" s="502"/>
      <c r="I1752" s="502"/>
      <c r="J1752" s="512"/>
      <c r="K1752" s="378"/>
      <c r="L1752" s="435"/>
      <c r="M1752" s="435"/>
      <c r="N1752" s="378"/>
      <c r="O1752" s="381">
        <f>SUM(S1669:S1733)</f>
        <v>0</v>
      </c>
      <c r="P1752" s="380"/>
      <c r="R1752" s="432" t="str">
        <f t="shared" si="115"/>
        <v>DELETE</v>
      </c>
      <c r="U1752" s="416" t="b">
        <f>O1752=O1736</f>
        <v>1</v>
      </c>
    </row>
    <row r="1753" spans="3:22" ht="36" customHeight="1">
      <c r="C1753" s="474"/>
      <c r="D1753" s="502"/>
      <c r="E1753" s="502" t="s">
        <v>245</v>
      </c>
      <c r="F1753" s="502"/>
      <c r="G1753" s="502"/>
      <c r="H1753" s="502"/>
      <c r="I1753" s="502"/>
      <c r="J1753" s="512"/>
      <c r="K1753" s="378"/>
      <c r="L1753" s="435"/>
      <c r="M1753" s="435"/>
      <c r="N1753" s="378"/>
      <c r="O1753" s="381"/>
      <c r="P1753" s="380"/>
      <c r="R1753" s="432" t="str">
        <f t="shared" si="115"/>
        <v>DELETE</v>
      </c>
    </row>
    <row r="1754" spans="3:22" ht="36" customHeight="1">
      <c r="C1754" s="474"/>
      <c r="D1754" s="502"/>
      <c r="E1754" s="502"/>
      <c r="F1754" s="502"/>
      <c r="G1754" s="502"/>
      <c r="H1754" s="502"/>
      <c r="I1754" s="502"/>
      <c r="J1754" s="512"/>
      <c r="K1754" s="378"/>
      <c r="L1754" s="435"/>
      <c r="M1754" s="435"/>
      <c r="N1754" s="378"/>
      <c r="O1754" s="381"/>
      <c r="P1754" s="380"/>
      <c r="R1754" s="432" t="str">
        <f t="shared" si="115"/>
        <v>DELETE</v>
      </c>
    </row>
    <row r="1755" spans="3:22" ht="36" customHeight="1">
      <c r="D1755" s="501" t="s">
        <v>1048</v>
      </c>
      <c r="E1755" s="502"/>
      <c r="F1755" s="502"/>
      <c r="G1755" s="502"/>
      <c r="H1755" s="502"/>
      <c r="I1755" s="502"/>
      <c r="J1755" s="512"/>
      <c r="K1755" s="378"/>
      <c r="L1755" s="435"/>
      <c r="M1755" s="435"/>
      <c r="N1755" s="378"/>
      <c r="O1755" s="381">
        <f>SUM(O1758:O1790)</f>
        <v>0</v>
      </c>
      <c r="P1755" s="380"/>
      <c r="R1755" s="432" t="str">
        <f t="shared" ref="R1755" si="116">IF(R$1657="DELETE","DELETE",IF(O1755=0,"DELETE"," "))</f>
        <v>DELETE</v>
      </c>
      <c r="S1755" s="419">
        <f>-O1755</f>
        <v>0</v>
      </c>
      <c r="T1755" s="419"/>
      <c r="U1755" s="419"/>
      <c r="V1755" s="419"/>
    </row>
    <row r="1756" spans="3:22" ht="9" customHeight="1">
      <c r="C1756" s="474"/>
      <c r="D1756" s="502"/>
      <c r="E1756" s="502"/>
      <c r="F1756" s="502"/>
      <c r="G1756" s="502"/>
      <c r="H1756" s="502"/>
      <c r="I1756" s="502"/>
      <c r="J1756" s="512"/>
      <c r="K1756" s="378"/>
      <c r="L1756" s="435"/>
      <c r="M1756" s="435"/>
      <c r="N1756" s="378"/>
      <c r="O1756" s="381"/>
      <c r="P1756" s="380"/>
      <c r="R1756" s="432" t="str">
        <f>R1755</f>
        <v>DELETE</v>
      </c>
    </row>
    <row r="1757" spans="3:22" ht="9" customHeight="1">
      <c r="C1757" s="474"/>
      <c r="D1757" s="502"/>
      <c r="E1757" s="502"/>
      <c r="F1757" s="502"/>
      <c r="G1757" s="502"/>
      <c r="H1757" s="502"/>
      <c r="I1757" s="502"/>
      <c r="J1757" s="512"/>
      <c r="K1757" s="378"/>
      <c r="L1757" s="435"/>
      <c r="M1757" s="435"/>
      <c r="N1757" s="378"/>
      <c r="O1757" s="480"/>
      <c r="P1757" s="380"/>
      <c r="R1757" s="432" t="str">
        <f>R1756</f>
        <v>DELETE</v>
      </c>
    </row>
    <row r="1758" spans="3:22" ht="36" customHeight="1">
      <c r="C1758" s="474"/>
      <c r="D1758" s="502" t="s">
        <v>198</v>
      </c>
      <c r="E1758" s="502"/>
      <c r="F1758" s="502"/>
      <c r="G1758" s="502"/>
      <c r="H1758" s="502"/>
      <c r="I1758" s="502"/>
      <c r="J1758" s="512"/>
      <c r="K1758" s="378"/>
      <c r="L1758" s="435"/>
      <c r="M1758" s="435"/>
      <c r="N1758" s="378"/>
      <c r="O1758" s="481">
        <f>SUM(TrialBalanceA!I95:I98)</f>
        <v>0</v>
      </c>
      <c r="P1758" s="380"/>
      <c r="R1758" s="432" t="str">
        <f t="shared" ref="R1758:R1788" si="117">IF(R$1657="DELETE","DELETE",IF(O1758=0,"DELETE"," "))</f>
        <v>DELETE</v>
      </c>
    </row>
    <row r="1759" spans="3:22" ht="36" customHeight="1">
      <c r="C1759" s="474"/>
      <c r="D1759" s="502" t="s">
        <v>202</v>
      </c>
      <c r="E1759" s="502"/>
      <c r="F1759" s="502"/>
      <c r="G1759" s="502"/>
      <c r="H1759" s="502"/>
      <c r="I1759" s="502"/>
      <c r="J1759" s="512"/>
      <c r="K1759" s="378"/>
      <c r="L1759" s="435"/>
      <c r="M1759" s="435"/>
      <c r="N1759" s="378"/>
      <c r="O1759" s="481">
        <f>TrialBalanceA!I100</f>
        <v>0</v>
      </c>
      <c r="P1759" s="380"/>
      <c r="R1759" s="432" t="str">
        <f>IF(R$1657="DELETE","DELETE",IF(O1759=0,"DELETE"," "))</f>
        <v>DELETE</v>
      </c>
    </row>
    <row r="1760" spans="3:22" ht="36" customHeight="1">
      <c r="C1760" s="474"/>
      <c r="D1760" s="502" t="s">
        <v>200</v>
      </c>
      <c r="E1760" s="502"/>
      <c r="F1760" s="502"/>
      <c r="G1760" s="502"/>
      <c r="H1760" s="502"/>
      <c r="I1760" s="502"/>
      <c r="J1760" s="512"/>
      <c r="K1760" s="378"/>
      <c r="L1760" s="435"/>
      <c r="M1760" s="435"/>
      <c r="N1760" s="378"/>
      <c r="O1760" s="481">
        <f>TrialBalanceA!I99</f>
        <v>0</v>
      </c>
      <c r="P1760" s="380"/>
      <c r="R1760" s="432" t="str">
        <f>IF(R$1657="DELETE","DELETE",IF(O1760=0,"DELETE"," "))</f>
        <v>DELETE</v>
      </c>
    </row>
    <row r="1761" spans="3:18" ht="36" customHeight="1">
      <c r="C1761" s="474"/>
      <c r="D1761" s="502" t="s">
        <v>246</v>
      </c>
      <c r="E1761" s="502"/>
      <c r="F1761" s="502"/>
      <c r="G1761" s="502"/>
      <c r="H1761" s="502"/>
      <c r="I1761" s="502"/>
      <c r="J1761" s="512"/>
      <c r="K1761" s="378"/>
      <c r="L1761" s="435"/>
      <c r="M1761" s="435"/>
      <c r="N1761" s="378"/>
      <c r="O1761" s="481">
        <f>TrialBalanceA!I101</f>
        <v>0</v>
      </c>
      <c r="P1761" s="380"/>
      <c r="R1761" s="432" t="str">
        <f t="shared" si="117"/>
        <v>DELETE</v>
      </c>
    </row>
    <row r="1762" spans="3:18" ht="36" customHeight="1">
      <c r="C1762" s="474"/>
      <c r="D1762" s="502" t="s">
        <v>205</v>
      </c>
      <c r="E1762" s="502"/>
      <c r="F1762" s="502"/>
      <c r="G1762" s="502"/>
      <c r="H1762" s="502"/>
      <c r="I1762" s="502"/>
      <c r="J1762" s="512"/>
      <c r="K1762" s="378"/>
      <c r="L1762" s="435"/>
      <c r="M1762" s="435"/>
      <c r="N1762" s="378"/>
      <c r="O1762" s="481">
        <f>TrialBalanceA!I102</f>
        <v>0</v>
      </c>
      <c r="P1762" s="380"/>
      <c r="R1762" s="432" t="str">
        <f t="shared" si="117"/>
        <v>DELETE</v>
      </c>
    </row>
    <row r="1763" spans="3:18" ht="36" customHeight="1">
      <c r="C1763" s="474"/>
      <c r="D1763" s="502" t="s">
        <v>722</v>
      </c>
      <c r="E1763" s="502"/>
      <c r="F1763" s="502"/>
      <c r="G1763" s="502"/>
      <c r="H1763" s="502"/>
      <c r="I1763" s="502"/>
      <c r="J1763" s="512"/>
      <c r="K1763" s="378"/>
      <c r="L1763" s="435"/>
      <c r="M1763" s="435"/>
      <c r="N1763" s="378"/>
      <c r="O1763" s="481">
        <f>TrialBalanceA!I103</f>
        <v>0</v>
      </c>
      <c r="P1763" s="380"/>
      <c r="R1763" s="432" t="str">
        <f t="shared" si="117"/>
        <v>DELETE</v>
      </c>
    </row>
    <row r="1764" spans="3:18" ht="36" customHeight="1">
      <c r="C1764" s="474"/>
      <c r="D1764" s="502" t="s">
        <v>258</v>
      </c>
      <c r="E1764" s="502"/>
      <c r="F1764" s="502"/>
      <c r="G1764" s="502"/>
      <c r="H1764" s="502"/>
      <c r="I1764" s="502"/>
      <c r="J1764" s="512"/>
      <c r="K1764" s="378">
        <f>C$583</f>
        <v>3.3000000000000003</v>
      </c>
      <c r="L1764" s="435"/>
      <c r="M1764" s="435"/>
      <c r="N1764" s="378"/>
      <c r="O1764" s="481">
        <f>SUM(TrialBalanceA!I105:I106)</f>
        <v>0</v>
      </c>
      <c r="P1764" s="380"/>
      <c r="R1764" s="432" t="str">
        <f t="shared" si="117"/>
        <v>DELETE</v>
      </c>
    </row>
    <row r="1765" spans="3:18" ht="36" customHeight="1">
      <c r="C1765" s="474"/>
      <c r="D1765" s="502" t="s">
        <v>247</v>
      </c>
      <c r="E1765" s="502"/>
      <c r="F1765" s="502"/>
      <c r="G1765" s="502"/>
      <c r="H1765" s="502"/>
      <c r="I1765" s="502"/>
      <c r="J1765" s="512"/>
      <c r="K1765" s="378"/>
      <c r="L1765" s="435"/>
      <c r="M1765" s="435"/>
      <c r="N1765" s="378"/>
      <c r="O1765" s="481">
        <f>TrialBalanceA!I113</f>
        <v>0</v>
      </c>
      <c r="P1765" s="380"/>
      <c r="R1765" s="432" t="str">
        <f t="shared" si="117"/>
        <v>DELETE</v>
      </c>
    </row>
    <row r="1766" spans="3:18" ht="36" customHeight="1">
      <c r="C1766" s="474"/>
      <c r="D1766" s="502" t="s">
        <v>342</v>
      </c>
      <c r="E1766" s="502"/>
      <c r="F1766" s="502"/>
      <c r="G1766" s="502"/>
      <c r="H1766" s="502"/>
      <c r="I1766" s="502"/>
      <c r="J1766" s="512"/>
      <c r="K1766" s="378"/>
      <c r="L1766" s="435"/>
      <c r="M1766" s="435"/>
      <c r="N1766" s="378"/>
      <c r="O1766" s="481">
        <f>TrialBalanceA!I114</f>
        <v>0</v>
      </c>
      <c r="P1766" s="380"/>
      <c r="R1766" s="432" t="str">
        <f t="shared" si="117"/>
        <v>DELETE</v>
      </c>
    </row>
    <row r="1767" spans="3:18" ht="36" customHeight="1">
      <c r="C1767" s="474"/>
      <c r="D1767" s="502" t="s">
        <v>299</v>
      </c>
      <c r="E1767" s="502"/>
      <c r="F1767" s="502"/>
      <c r="G1767" s="502"/>
      <c r="H1767" s="502"/>
      <c r="I1767" s="502"/>
      <c r="J1767" s="512"/>
      <c r="K1767" s="378"/>
      <c r="L1767" s="435"/>
      <c r="M1767" s="435"/>
      <c r="N1767" s="378"/>
      <c r="O1767" s="481">
        <f>TrialBalanceA!I115</f>
        <v>0</v>
      </c>
      <c r="P1767" s="380"/>
      <c r="R1767" s="432" t="str">
        <f t="shared" si="117"/>
        <v>DELETE</v>
      </c>
    </row>
    <row r="1768" spans="3:18" ht="36" customHeight="1">
      <c r="C1768" s="474"/>
      <c r="D1768" s="502" t="s">
        <v>344</v>
      </c>
      <c r="E1768" s="502"/>
      <c r="F1768" s="502"/>
      <c r="G1768" s="502"/>
      <c r="H1768" s="502"/>
      <c r="I1768" s="502"/>
      <c r="J1768" s="512"/>
      <c r="K1768" s="378"/>
      <c r="L1768" s="435"/>
      <c r="M1768" s="435"/>
      <c r="N1768" s="378"/>
      <c r="O1768" s="481">
        <f>TrialBalanceA!I116</f>
        <v>0</v>
      </c>
      <c r="P1768" s="380"/>
      <c r="R1768" s="432" t="str">
        <f t="shared" si="117"/>
        <v>DELETE</v>
      </c>
    </row>
    <row r="1769" spans="3:18" ht="36" customHeight="1">
      <c r="C1769" s="474"/>
      <c r="D1769" s="502" t="s">
        <v>915</v>
      </c>
      <c r="E1769" s="502"/>
      <c r="F1769" s="502"/>
      <c r="G1769" s="502"/>
      <c r="H1769" s="502"/>
      <c r="I1769" s="502"/>
      <c r="J1769" s="512"/>
      <c r="K1769" s="378"/>
      <c r="L1769" s="435"/>
      <c r="M1769" s="435"/>
      <c r="N1769" s="378"/>
      <c r="O1769" s="481">
        <f>TrialBalanceA!I137</f>
        <v>0</v>
      </c>
      <c r="P1769" s="380"/>
      <c r="R1769" s="432" t="str">
        <f t="shared" ref="R1769" si="118">IF(R$1657="DELETE","DELETE",IF(O1769=0,"DELETE"," "))</f>
        <v>DELETE</v>
      </c>
    </row>
    <row r="1770" spans="3:18" ht="36" customHeight="1">
      <c r="C1770" s="474"/>
      <c r="D1770" s="502" t="s">
        <v>443</v>
      </c>
      <c r="E1770" s="502"/>
      <c r="F1770" s="502"/>
      <c r="G1770" s="502"/>
      <c r="H1770" s="502"/>
      <c r="I1770" s="502"/>
      <c r="J1770" s="512"/>
      <c r="K1770" s="378"/>
      <c r="L1770" s="435"/>
      <c r="M1770" s="435"/>
      <c r="N1770" s="378"/>
      <c r="O1770" s="481">
        <f>TrialBalanceA!I117+TrialBalanceA!I118</f>
        <v>0</v>
      </c>
      <c r="P1770" s="380"/>
      <c r="R1770" s="432" t="str">
        <f t="shared" si="117"/>
        <v>DELETE</v>
      </c>
    </row>
    <row r="1771" spans="3:18" ht="36" customHeight="1">
      <c r="C1771" s="474"/>
      <c r="D1771" s="502" t="s">
        <v>465</v>
      </c>
      <c r="E1771" s="502"/>
      <c r="F1771" s="502"/>
      <c r="G1771" s="502"/>
      <c r="H1771" s="502"/>
      <c r="I1771" s="502"/>
      <c r="J1771" s="512"/>
      <c r="K1771" s="378"/>
      <c r="L1771" s="435"/>
      <c r="M1771" s="435"/>
      <c r="N1771" s="378"/>
      <c r="O1771" s="481">
        <f>IF(TrialBalanceA!I91&gt;0,TrialBalanceA!I91,0)</f>
        <v>0</v>
      </c>
      <c r="P1771" s="380"/>
      <c r="R1771" s="432" t="str">
        <f>IF(R$1657="DELETE","DELETE",IF(O1771=0,"DELETE"," "))</f>
        <v>DELETE</v>
      </c>
    </row>
    <row r="1772" spans="3:18" ht="36" customHeight="1">
      <c r="C1772" s="474"/>
      <c r="D1772" s="502" t="str">
        <f>IF(MAX(Criteria!H37:H40)&gt;1,"Partners' remuneration","Partner's remuneration")</f>
        <v>Partners' remuneration</v>
      </c>
      <c r="E1772" s="502"/>
      <c r="F1772" s="502"/>
      <c r="G1772" s="502"/>
      <c r="H1772" s="502"/>
      <c r="I1772" s="502"/>
      <c r="J1772" s="512"/>
      <c r="K1772" s="378">
        <f>C$522</f>
        <v>3.1</v>
      </c>
      <c r="L1772" s="435"/>
      <c r="M1772" s="435"/>
      <c r="N1772" s="378"/>
      <c r="O1772" s="481">
        <f>SUM(TrialBalanceA!I108:I112)</f>
        <v>0</v>
      </c>
      <c r="P1772" s="380"/>
      <c r="R1772" s="432" t="str">
        <f>IF(R$1657="DELETE","DELETE",IF(O1772=0,"DELETE"," "))</f>
        <v>DELETE</v>
      </c>
    </row>
    <row r="1773" spans="3:18" ht="36" customHeight="1">
      <c r="C1773" s="474"/>
      <c r="D1773" s="502" t="s">
        <v>723</v>
      </c>
      <c r="E1773" s="502"/>
      <c r="F1773" s="502"/>
      <c r="G1773" s="502"/>
      <c r="H1773" s="502"/>
      <c r="I1773" s="502"/>
      <c r="J1773" s="512"/>
      <c r="K1773" s="378"/>
      <c r="L1773" s="435"/>
      <c r="M1773" s="435"/>
      <c r="N1773" s="378"/>
      <c r="O1773" s="481">
        <f>TrialBalanceA!I119</f>
        <v>0</v>
      </c>
      <c r="P1773" s="380"/>
      <c r="R1773" s="432" t="str">
        <f>IF(R$1657="DELETE","DELETE",IF(O1773=0,"DELETE"," "))</f>
        <v>DELETE</v>
      </c>
    </row>
    <row r="1774" spans="3:18" ht="36" customHeight="1">
      <c r="C1774" s="474"/>
      <c r="D1774" s="502" t="s">
        <v>248</v>
      </c>
      <c r="E1774" s="502"/>
      <c r="F1774" s="502"/>
      <c r="G1774" s="502"/>
      <c r="H1774" s="502"/>
      <c r="I1774" s="502"/>
      <c r="J1774" s="512"/>
      <c r="K1774" s="378"/>
      <c r="L1774" s="435"/>
      <c r="M1774" s="435"/>
      <c r="N1774" s="378"/>
      <c r="O1774" s="481">
        <f>TrialBalanceA!I120</f>
        <v>0</v>
      </c>
      <c r="P1774" s="380"/>
      <c r="R1774" s="432" t="str">
        <f t="shared" si="117"/>
        <v>DELETE</v>
      </c>
    </row>
    <row r="1775" spans="3:18" ht="36" customHeight="1">
      <c r="C1775" s="474"/>
      <c r="D1775" s="502" t="s">
        <v>241</v>
      </c>
      <c r="E1775" s="502"/>
      <c r="F1775" s="502"/>
      <c r="G1775" s="502"/>
      <c r="H1775" s="502"/>
      <c r="I1775" s="502"/>
      <c r="J1775" s="512"/>
      <c r="K1775" s="378"/>
      <c r="L1775" s="435"/>
      <c r="M1775" s="435"/>
      <c r="N1775" s="378"/>
      <c r="O1775" s="481">
        <f>SUM(TrialBalanceA!I121:I122)</f>
        <v>0</v>
      </c>
      <c r="P1775" s="380"/>
      <c r="R1775" s="432" t="str">
        <f t="shared" si="117"/>
        <v>DELETE</v>
      </c>
    </row>
    <row r="1776" spans="3:18" ht="36" customHeight="1">
      <c r="C1776" s="474"/>
      <c r="D1776" s="502" t="s">
        <v>249</v>
      </c>
      <c r="E1776" s="502"/>
      <c r="F1776" s="502"/>
      <c r="G1776" s="502"/>
      <c r="H1776" s="502"/>
      <c r="I1776" s="502"/>
      <c r="J1776" s="512"/>
      <c r="K1776" s="378"/>
      <c r="L1776" s="435"/>
      <c r="M1776" s="435"/>
      <c r="N1776" s="378"/>
      <c r="O1776" s="481">
        <f>TrialBalanceA!I123</f>
        <v>0</v>
      </c>
      <c r="P1776" s="380"/>
      <c r="R1776" s="432" t="str">
        <f t="shared" si="117"/>
        <v>DELETE</v>
      </c>
    </row>
    <row r="1777" spans="3:18" ht="36" customHeight="1">
      <c r="C1777" s="474"/>
      <c r="D1777" s="502" t="s">
        <v>724</v>
      </c>
      <c r="E1777" s="502"/>
      <c r="F1777" s="502"/>
      <c r="G1777" s="502"/>
      <c r="H1777" s="502"/>
      <c r="I1777" s="502"/>
      <c r="J1777" s="512"/>
      <c r="K1777" s="378"/>
      <c r="L1777" s="435"/>
      <c r="M1777" s="435"/>
      <c r="N1777" s="378"/>
      <c r="O1777" s="481">
        <f>TrialBalanceA!I124</f>
        <v>0</v>
      </c>
      <c r="P1777" s="380"/>
      <c r="R1777" s="432" t="str">
        <f t="shared" si="117"/>
        <v>DELETE</v>
      </c>
    </row>
    <row r="1778" spans="3:18" ht="36" customHeight="1">
      <c r="C1778" s="474"/>
      <c r="D1778" s="502" t="s">
        <v>85</v>
      </c>
      <c r="E1778" s="502"/>
      <c r="F1778" s="502"/>
      <c r="G1778" s="502"/>
      <c r="H1778" s="502"/>
      <c r="I1778" s="502"/>
      <c r="J1778" s="512"/>
      <c r="K1778" s="378"/>
      <c r="L1778" s="435"/>
      <c r="M1778" s="435"/>
      <c r="N1778" s="378"/>
      <c r="O1778" s="481">
        <f>TrialBalanceA!I125</f>
        <v>0</v>
      </c>
      <c r="P1778" s="380"/>
      <c r="R1778" s="432" t="str">
        <f t="shared" si="117"/>
        <v>DELETE</v>
      </c>
    </row>
    <row r="1779" spans="3:18" ht="36" customHeight="1">
      <c r="C1779" s="474"/>
      <c r="D1779" s="502">
        <f>TrialBalanceA!C126</f>
        <v>0</v>
      </c>
      <c r="E1779" s="502"/>
      <c r="F1779" s="502"/>
      <c r="G1779" s="502"/>
      <c r="H1779" s="502"/>
      <c r="I1779" s="502"/>
      <c r="J1779" s="512"/>
      <c r="K1779" s="378"/>
      <c r="L1779" s="435"/>
      <c r="M1779" s="435"/>
      <c r="N1779" s="378"/>
      <c r="O1779" s="481">
        <f>TrialBalanceA!I126</f>
        <v>0</v>
      </c>
      <c r="P1779" s="380"/>
      <c r="R1779" s="432" t="str">
        <f t="shared" si="117"/>
        <v>DELETE</v>
      </c>
    </row>
    <row r="1780" spans="3:18" ht="36" customHeight="1">
      <c r="C1780" s="474"/>
      <c r="D1780" s="502">
        <f>TrialBalanceA!C127</f>
        <v>0</v>
      </c>
      <c r="E1780" s="502"/>
      <c r="F1780" s="502"/>
      <c r="G1780" s="502"/>
      <c r="H1780" s="502"/>
      <c r="I1780" s="502"/>
      <c r="J1780" s="512"/>
      <c r="K1780" s="378"/>
      <c r="L1780" s="435"/>
      <c r="M1780" s="435"/>
      <c r="N1780" s="378"/>
      <c r="O1780" s="481">
        <f>TrialBalanceA!I127</f>
        <v>0</v>
      </c>
      <c r="P1780" s="380"/>
      <c r="R1780" s="432" t="str">
        <f t="shared" si="117"/>
        <v>DELETE</v>
      </c>
    </row>
    <row r="1781" spans="3:18" ht="36" customHeight="1">
      <c r="C1781" s="474"/>
      <c r="D1781" s="502">
        <f>TrialBalanceA!C128</f>
        <v>0</v>
      </c>
      <c r="E1781" s="502"/>
      <c r="F1781" s="502"/>
      <c r="G1781" s="502"/>
      <c r="H1781" s="502"/>
      <c r="I1781" s="502"/>
      <c r="J1781" s="512"/>
      <c r="K1781" s="378"/>
      <c r="L1781" s="435"/>
      <c r="M1781" s="435"/>
      <c r="N1781" s="378"/>
      <c r="O1781" s="481">
        <f>TrialBalanceA!I128</f>
        <v>0</v>
      </c>
      <c r="P1781" s="380"/>
      <c r="R1781" s="432" t="str">
        <f t="shared" si="117"/>
        <v>DELETE</v>
      </c>
    </row>
    <row r="1782" spans="3:18" ht="36" customHeight="1">
      <c r="C1782" s="474"/>
      <c r="D1782" s="502">
        <f>TrialBalanceA!C129</f>
        <v>0</v>
      </c>
      <c r="E1782" s="502"/>
      <c r="F1782" s="502"/>
      <c r="G1782" s="502"/>
      <c r="H1782" s="502"/>
      <c r="I1782" s="502"/>
      <c r="J1782" s="512"/>
      <c r="K1782" s="378"/>
      <c r="L1782" s="435"/>
      <c r="M1782" s="435"/>
      <c r="N1782" s="378"/>
      <c r="O1782" s="481">
        <f>TrialBalanceA!I129</f>
        <v>0</v>
      </c>
      <c r="P1782" s="380"/>
      <c r="R1782" s="432" t="str">
        <f t="shared" si="117"/>
        <v>DELETE</v>
      </c>
    </row>
    <row r="1783" spans="3:18" ht="36" customHeight="1">
      <c r="C1783" s="474"/>
      <c r="D1783" s="502">
        <f>TrialBalanceA!C130</f>
        <v>0</v>
      </c>
      <c r="E1783" s="502"/>
      <c r="F1783" s="502"/>
      <c r="G1783" s="502"/>
      <c r="H1783" s="502"/>
      <c r="I1783" s="502"/>
      <c r="J1783" s="512"/>
      <c r="K1783" s="378"/>
      <c r="L1783" s="435"/>
      <c r="M1783" s="435"/>
      <c r="N1783" s="378"/>
      <c r="O1783" s="481">
        <f>TrialBalanceA!I130</f>
        <v>0</v>
      </c>
      <c r="P1783" s="380"/>
      <c r="R1783" s="432" t="str">
        <f t="shared" si="117"/>
        <v>DELETE</v>
      </c>
    </row>
    <row r="1784" spans="3:18" ht="36" customHeight="1">
      <c r="C1784" s="474"/>
      <c r="D1784" s="502">
        <f>TrialBalanceA!C131</f>
        <v>0</v>
      </c>
      <c r="E1784" s="502"/>
      <c r="F1784" s="502"/>
      <c r="G1784" s="502"/>
      <c r="H1784" s="502"/>
      <c r="I1784" s="502"/>
      <c r="J1784" s="512"/>
      <c r="K1784" s="378"/>
      <c r="L1784" s="435"/>
      <c r="M1784" s="435"/>
      <c r="N1784" s="378"/>
      <c r="O1784" s="481">
        <f>TrialBalanceA!I131</f>
        <v>0</v>
      </c>
      <c r="P1784" s="380"/>
      <c r="R1784" s="432" t="str">
        <f t="shared" si="117"/>
        <v>DELETE</v>
      </c>
    </row>
    <row r="1785" spans="3:18" ht="36" customHeight="1">
      <c r="C1785" s="474"/>
      <c r="D1785" s="502">
        <f>TrialBalanceA!C132</f>
        <v>0</v>
      </c>
      <c r="E1785" s="502"/>
      <c r="F1785" s="502"/>
      <c r="G1785" s="502"/>
      <c r="H1785" s="502"/>
      <c r="I1785" s="502"/>
      <c r="J1785" s="512"/>
      <c r="K1785" s="378"/>
      <c r="L1785" s="435"/>
      <c r="M1785" s="435"/>
      <c r="N1785" s="378"/>
      <c r="O1785" s="481">
        <f>TrialBalanceA!I132</f>
        <v>0</v>
      </c>
      <c r="P1785" s="380"/>
      <c r="R1785" s="432" t="str">
        <f t="shared" si="117"/>
        <v>DELETE</v>
      </c>
    </row>
    <row r="1786" spans="3:18" ht="36" customHeight="1">
      <c r="C1786" s="474"/>
      <c r="D1786" s="502">
        <f>TrialBalanceA!C133</f>
        <v>0</v>
      </c>
      <c r="E1786" s="502"/>
      <c r="F1786" s="502"/>
      <c r="G1786" s="502"/>
      <c r="H1786" s="502"/>
      <c r="I1786" s="502"/>
      <c r="J1786" s="512"/>
      <c r="K1786" s="378"/>
      <c r="L1786" s="435"/>
      <c r="M1786" s="435"/>
      <c r="N1786" s="378"/>
      <c r="O1786" s="481">
        <f>TrialBalanceA!I133</f>
        <v>0</v>
      </c>
      <c r="P1786" s="380"/>
      <c r="R1786" s="432" t="str">
        <f t="shared" si="117"/>
        <v>DELETE</v>
      </c>
    </row>
    <row r="1787" spans="3:18" ht="36" customHeight="1">
      <c r="C1787" s="474"/>
      <c r="D1787" s="502">
        <f>TrialBalanceA!C134</f>
        <v>0</v>
      </c>
      <c r="E1787" s="502"/>
      <c r="F1787" s="502"/>
      <c r="G1787" s="502"/>
      <c r="H1787" s="502"/>
      <c r="I1787" s="502"/>
      <c r="J1787" s="512"/>
      <c r="K1787" s="378"/>
      <c r="L1787" s="435"/>
      <c r="M1787" s="435"/>
      <c r="N1787" s="378"/>
      <c r="O1787" s="481">
        <f>TrialBalanceA!I134</f>
        <v>0</v>
      </c>
      <c r="P1787" s="380"/>
      <c r="R1787" s="432" t="str">
        <f t="shared" si="117"/>
        <v>DELETE</v>
      </c>
    </row>
    <row r="1788" spans="3:18" ht="36" customHeight="1">
      <c r="C1788" s="474"/>
      <c r="D1788" s="502" t="str">
        <f>TrialBalanceA!C135</f>
        <v>Amortisation of prepaid lease agreement</v>
      </c>
      <c r="E1788" s="502"/>
      <c r="F1788" s="502"/>
      <c r="G1788" s="502"/>
      <c r="H1788" s="502"/>
      <c r="I1788" s="502"/>
      <c r="J1788" s="512"/>
      <c r="K1788" s="378"/>
      <c r="L1788" s="435"/>
      <c r="M1788" s="435"/>
      <c r="N1788" s="378"/>
      <c r="O1788" s="481">
        <f>TrialBalanceA!I135</f>
        <v>0</v>
      </c>
      <c r="P1788" s="380"/>
      <c r="R1788" s="432" t="str">
        <f t="shared" si="117"/>
        <v>DELETE</v>
      </c>
    </row>
    <row r="1789" spans="3:18" ht="36" customHeight="1">
      <c r="C1789" s="474"/>
      <c r="D1789" s="502" t="str">
        <f>TrialBalanceA!C136</f>
        <v>Amortisation of goodwill</v>
      </c>
      <c r="E1789" s="502"/>
      <c r="F1789" s="502"/>
      <c r="G1789" s="502"/>
      <c r="H1789" s="502"/>
      <c r="I1789" s="502"/>
      <c r="J1789" s="512"/>
      <c r="K1789" s="378"/>
      <c r="L1789" s="435"/>
      <c r="M1789" s="435"/>
      <c r="N1789" s="378"/>
      <c r="O1789" s="481">
        <f>TrialBalanceA!I136</f>
        <v>0</v>
      </c>
      <c r="P1789" s="380"/>
      <c r="R1789" s="432" t="str">
        <f t="shared" ref="R1789" si="119">IF(R$1657="DELETE","DELETE",IF(O1789=0,"DELETE"," "))</f>
        <v>DELETE</v>
      </c>
    </row>
    <row r="1790" spans="3:18" ht="9" customHeight="1">
      <c r="C1790" s="474"/>
      <c r="D1790" s="502"/>
      <c r="E1790" s="502"/>
      <c r="F1790" s="502"/>
      <c r="G1790" s="502"/>
      <c r="H1790" s="502"/>
      <c r="I1790" s="502"/>
      <c r="J1790" s="512"/>
      <c r="K1790" s="378"/>
      <c r="L1790" s="435"/>
      <c r="M1790" s="435"/>
      <c r="N1790" s="378"/>
      <c r="O1790" s="482"/>
      <c r="P1790" s="380"/>
      <c r="R1790" s="432" t="str">
        <f>R1755</f>
        <v>DELETE</v>
      </c>
    </row>
    <row r="1791" spans="3:18" ht="9" customHeight="1">
      <c r="C1791" s="474"/>
      <c r="D1791" s="502"/>
      <c r="E1791" s="502"/>
      <c r="F1791" s="502"/>
      <c r="G1791" s="502"/>
      <c r="H1791" s="502"/>
      <c r="I1791" s="502"/>
      <c r="J1791" s="512"/>
      <c r="K1791" s="378"/>
      <c r="L1791" s="435"/>
      <c r="M1791" s="435"/>
      <c r="N1791" s="378"/>
      <c r="O1791" s="384"/>
      <c r="P1791" s="380"/>
      <c r="R1791" s="432" t="str">
        <f t="shared" ref="R1791:R1794" si="120">R$1657</f>
        <v>DELETE</v>
      </c>
    </row>
    <row r="1792" spans="3:18" ht="9" customHeight="1">
      <c r="C1792" s="474"/>
      <c r="D1792" s="502"/>
      <c r="E1792" s="502"/>
      <c r="F1792" s="502"/>
      <c r="G1792" s="502"/>
      <c r="H1792" s="502"/>
      <c r="I1792" s="502"/>
      <c r="J1792" s="512"/>
      <c r="K1792" s="378"/>
      <c r="L1792" s="435"/>
      <c r="M1792" s="435"/>
      <c r="N1792" s="378"/>
      <c r="O1792" s="381"/>
      <c r="P1792" s="380"/>
      <c r="R1792" s="432" t="str">
        <f t="shared" si="120"/>
        <v>DELETE</v>
      </c>
    </row>
    <row r="1793" spans="3:22" ht="36" customHeight="1">
      <c r="D1793" s="518" t="str">
        <f>IF(O1793&lt;0,"Operating loss for the year","Operating profit for the year")</f>
        <v>Operating profit for the year</v>
      </c>
      <c r="E1793" s="502"/>
      <c r="F1793" s="502"/>
      <c r="G1793" s="502"/>
      <c r="H1793" s="502"/>
      <c r="I1793" s="502"/>
      <c r="J1793" s="512"/>
      <c r="K1793" s="378">
        <f>'FS2'!B518</f>
        <v>3</v>
      </c>
      <c r="L1793" s="435"/>
      <c r="M1793" s="435"/>
      <c r="N1793" s="378"/>
      <c r="O1793" s="381">
        <f>SUM(S1669:S1790)</f>
        <v>0</v>
      </c>
      <c r="P1793" s="380"/>
      <c r="R1793" s="432" t="str">
        <f t="shared" si="120"/>
        <v>DELETE</v>
      </c>
    </row>
    <row r="1794" spans="3:22" ht="36" customHeight="1">
      <c r="C1794" s="474"/>
      <c r="D1794" s="502"/>
      <c r="E1794" s="502"/>
      <c r="F1794" s="502"/>
      <c r="G1794" s="502"/>
      <c r="H1794" s="502"/>
      <c r="I1794" s="502"/>
      <c r="J1794" s="512"/>
      <c r="K1794" s="378"/>
      <c r="L1794" s="435"/>
      <c r="M1794" s="435"/>
      <c r="N1794" s="378"/>
      <c r="O1794" s="381"/>
      <c r="P1794" s="380"/>
      <c r="R1794" s="432" t="str">
        <f t="shared" si="120"/>
        <v>DELETE</v>
      </c>
    </row>
    <row r="1795" spans="3:22" ht="36" customHeight="1">
      <c r="D1795" s="501" t="s">
        <v>190</v>
      </c>
      <c r="E1795" s="502"/>
      <c r="F1795" s="502"/>
      <c r="G1795" s="502"/>
      <c r="H1795" s="502"/>
      <c r="I1795" s="502"/>
      <c r="J1795" s="512"/>
      <c r="K1795" s="378">
        <f>'FS2'!B608</f>
        <v>4</v>
      </c>
      <c r="L1795" s="435"/>
      <c r="M1795" s="435"/>
      <c r="N1795" s="378"/>
      <c r="O1795" s="381">
        <f>SUM(O1798:O1804)</f>
        <v>0</v>
      </c>
      <c r="P1795" s="380"/>
      <c r="R1795" s="432" t="str">
        <f t="shared" ref="R1795" si="121">IF(R$1657="DELETE","DELETE",IF(O1795=0,"DELETE"," "))</f>
        <v>DELETE</v>
      </c>
      <c r="S1795" s="419">
        <f>O1795</f>
        <v>0</v>
      </c>
      <c r="T1795" s="419"/>
      <c r="U1795" s="419"/>
      <c r="V1795" s="419"/>
    </row>
    <row r="1796" spans="3:22" ht="9" customHeight="1">
      <c r="C1796" s="474"/>
      <c r="D1796" s="502"/>
      <c r="E1796" s="502"/>
      <c r="F1796" s="502"/>
      <c r="G1796" s="502"/>
      <c r="H1796" s="502"/>
      <c r="I1796" s="502"/>
      <c r="J1796" s="512"/>
      <c r="K1796" s="378"/>
      <c r="L1796" s="435"/>
      <c r="M1796" s="435"/>
      <c r="N1796" s="378"/>
      <c r="O1796" s="381"/>
      <c r="P1796" s="380"/>
      <c r="R1796" s="432" t="str">
        <f>R1795</f>
        <v>DELETE</v>
      </c>
    </row>
    <row r="1797" spans="3:22" ht="9" customHeight="1">
      <c r="C1797" s="474"/>
      <c r="D1797" s="502"/>
      <c r="E1797" s="502"/>
      <c r="F1797" s="502"/>
      <c r="G1797" s="502"/>
      <c r="H1797" s="502"/>
      <c r="I1797" s="502"/>
      <c r="J1797" s="512"/>
      <c r="K1797" s="378"/>
      <c r="L1797" s="435"/>
      <c r="M1797" s="435"/>
      <c r="N1797" s="378"/>
      <c r="O1797" s="480"/>
      <c r="P1797" s="380"/>
      <c r="R1797" s="432" t="str">
        <f>R1796</f>
        <v>DELETE</v>
      </c>
    </row>
    <row r="1798" spans="3:22" ht="36" customHeight="1">
      <c r="C1798" s="474"/>
      <c r="D1798" s="502" t="s">
        <v>188</v>
      </c>
      <c r="E1798" s="502"/>
      <c r="F1798" s="502"/>
      <c r="G1798" s="502"/>
      <c r="H1798" s="502"/>
      <c r="I1798" s="502"/>
      <c r="J1798" s="512"/>
      <c r="K1798" s="378"/>
      <c r="L1798" s="435"/>
      <c r="M1798" s="435"/>
      <c r="N1798" s="378"/>
      <c r="O1798" s="481">
        <f>-TrialBalanceA!I92</f>
        <v>0</v>
      </c>
      <c r="P1798" s="380"/>
      <c r="R1798" s="432" t="str">
        <f t="shared" ref="R1798:R1803" si="122">IF(R$1657="DELETE","DELETE",IF(O1798=0,"DELETE"," "))</f>
        <v>DELETE</v>
      </c>
    </row>
    <row r="1799" spans="3:22" ht="36" customHeight="1">
      <c r="C1799" s="474"/>
      <c r="D1799" s="502" t="s">
        <v>449</v>
      </c>
      <c r="E1799" s="502"/>
      <c r="F1799" s="502"/>
      <c r="G1799" s="502"/>
      <c r="H1799" s="502"/>
      <c r="I1799" s="502"/>
      <c r="J1799" s="512"/>
      <c r="K1799" s="378"/>
      <c r="L1799" s="435"/>
      <c r="M1799" s="435"/>
      <c r="N1799" s="378"/>
      <c r="O1799" s="481">
        <f>-SUM(TrialBalanceA!I89:I90)</f>
        <v>0</v>
      </c>
      <c r="P1799" s="380"/>
      <c r="R1799" s="432" t="str">
        <f t="shared" si="122"/>
        <v>DELETE</v>
      </c>
    </row>
    <row r="1800" spans="3:22" ht="36" customHeight="1">
      <c r="C1800" s="474"/>
      <c r="D1800" s="502" t="s">
        <v>450</v>
      </c>
      <c r="E1800" s="502"/>
      <c r="F1800" s="502"/>
      <c r="G1800" s="502"/>
      <c r="H1800" s="502"/>
      <c r="I1800" s="502"/>
      <c r="J1800" s="512"/>
      <c r="K1800" s="378"/>
      <c r="L1800" s="435"/>
      <c r="M1800" s="435"/>
      <c r="N1800" s="378"/>
      <c r="O1800" s="495">
        <f>-SUM(TrialBalanceA!I84:I87)</f>
        <v>0</v>
      </c>
      <c r="P1800" s="380"/>
      <c r="R1800" s="432" t="str">
        <f t="shared" si="122"/>
        <v>DELETE</v>
      </c>
    </row>
    <row r="1801" spans="3:22" ht="36" customHeight="1">
      <c r="C1801" s="474"/>
      <c r="D1801" s="502" t="s">
        <v>190</v>
      </c>
      <c r="E1801" s="502"/>
      <c r="F1801" s="502"/>
      <c r="G1801" s="502"/>
      <c r="H1801" s="502"/>
      <c r="I1801" s="502"/>
      <c r="J1801" s="512"/>
      <c r="K1801" s="378"/>
      <c r="L1801" s="435"/>
      <c r="M1801" s="435"/>
      <c r="N1801" s="378"/>
      <c r="O1801" s="495">
        <f>-SUM(TrialBalanceA!I93)</f>
        <v>0</v>
      </c>
      <c r="P1801" s="380"/>
      <c r="R1801" s="432" t="str">
        <f t="shared" si="122"/>
        <v>DELETE</v>
      </c>
    </row>
    <row r="1802" spans="3:22" ht="36" customHeight="1">
      <c r="C1802" s="474"/>
      <c r="D1802" s="502" t="s">
        <v>466</v>
      </c>
      <c r="E1802" s="502"/>
      <c r="F1802" s="502"/>
      <c r="G1802" s="502"/>
      <c r="H1802" s="502"/>
      <c r="I1802" s="502"/>
      <c r="J1802" s="512"/>
      <c r="K1802" s="378"/>
      <c r="L1802" s="435"/>
      <c r="M1802" s="435"/>
      <c r="N1802" s="378"/>
      <c r="O1802" s="481">
        <f>IF(TrialBalanceA!I91&lt;0,-TrialBalanceA!I91,0)</f>
        <v>0</v>
      </c>
      <c r="P1802" s="380"/>
      <c r="R1802" s="432" t="str">
        <f t="shared" si="122"/>
        <v>DELETE</v>
      </c>
    </row>
    <row r="1803" spans="3:22" ht="36" customHeight="1">
      <c r="C1803" s="474"/>
      <c r="D1803" s="502" t="s">
        <v>332</v>
      </c>
      <c r="E1803" s="502"/>
      <c r="F1803" s="502"/>
      <c r="G1803" s="502"/>
      <c r="H1803" s="502"/>
      <c r="I1803" s="502"/>
      <c r="J1803" s="512"/>
      <c r="K1803" s="378"/>
      <c r="L1803" s="435"/>
      <c r="M1803" s="435"/>
      <c r="N1803" s="378"/>
      <c r="O1803" s="481">
        <f>-TrialBalanceA!I82</f>
        <v>0</v>
      </c>
      <c r="P1803" s="380"/>
      <c r="R1803" s="432" t="str">
        <f t="shared" si="122"/>
        <v>DELETE</v>
      </c>
    </row>
    <row r="1804" spans="3:22" ht="9" customHeight="1">
      <c r="C1804" s="474"/>
      <c r="D1804" s="502"/>
      <c r="E1804" s="502"/>
      <c r="F1804" s="502"/>
      <c r="G1804" s="502"/>
      <c r="H1804" s="502"/>
      <c r="I1804" s="502"/>
      <c r="J1804" s="512"/>
      <c r="K1804" s="378"/>
      <c r="L1804" s="435"/>
      <c r="M1804" s="435"/>
      <c r="N1804" s="378"/>
      <c r="O1804" s="482"/>
      <c r="P1804" s="380"/>
      <c r="R1804" s="432" t="str">
        <f>R1795</f>
        <v>DELETE</v>
      </c>
    </row>
    <row r="1805" spans="3:22" ht="9" customHeight="1">
      <c r="C1805" s="474"/>
      <c r="D1805" s="502"/>
      <c r="E1805" s="502"/>
      <c r="F1805" s="502"/>
      <c r="G1805" s="502"/>
      <c r="H1805" s="502"/>
      <c r="I1805" s="502"/>
      <c r="J1805" s="512"/>
      <c r="K1805" s="378"/>
      <c r="L1805" s="435"/>
      <c r="M1805" s="435"/>
      <c r="N1805" s="378"/>
      <c r="O1805" s="384"/>
      <c r="P1805" s="380"/>
      <c r="R1805" s="432" t="str">
        <f>R1804</f>
        <v>DELETE</v>
      </c>
    </row>
    <row r="1806" spans="3:22" ht="9" customHeight="1">
      <c r="C1806" s="474"/>
      <c r="D1806" s="502"/>
      <c r="E1806" s="502"/>
      <c r="F1806" s="502"/>
      <c r="G1806" s="502"/>
      <c r="H1806" s="502"/>
      <c r="I1806" s="502"/>
      <c r="J1806" s="512"/>
      <c r="K1806" s="378"/>
      <c r="L1806" s="435"/>
      <c r="M1806" s="435"/>
      <c r="N1806" s="378"/>
      <c r="O1806" s="381"/>
      <c r="P1806" s="380"/>
      <c r="R1806" s="432" t="str">
        <f>R1805</f>
        <v>DELETE</v>
      </c>
    </row>
    <row r="1807" spans="3:22" ht="36" customHeight="1">
      <c r="C1807" s="474"/>
      <c r="D1807" s="502"/>
      <c r="E1807" s="502"/>
      <c r="F1807" s="502"/>
      <c r="G1807" s="502"/>
      <c r="H1807" s="502"/>
      <c r="I1807" s="502"/>
      <c r="J1807" s="512"/>
      <c r="K1807" s="378"/>
      <c r="L1807" s="435"/>
      <c r="M1807" s="435"/>
      <c r="N1807" s="378"/>
      <c r="O1807" s="381">
        <f>SUM(S1669:S1804)</f>
        <v>0</v>
      </c>
      <c r="P1807" s="380"/>
      <c r="R1807" s="432" t="str">
        <f>R1806</f>
        <v>DELETE</v>
      </c>
    </row>
    <row r="1808" spans="3:22" ht="36" customHeight="1">
      <c r="C1808" s="474"/>
      <c r="D1808" s="502"/>
      <c r="E1808" s="502"/>
      <c r="F1808" s="502"/>
      <c r="G1808" s="502"/>
      <c r="H1808" s="502"/>
      <c r="I1808" s="502"/>
      <c r="J1808" s="512"/>
      <c r="K1808" s="378"/>
      <c r="L1808" s="435"/>
      <c r="M1808" s="435"/>
      <c r="N1808" s="378"/>
      <c r="O1808" s="381"/>
      <c r="P1808" s="380"/>
      <c r="R1808" s="432" t="str">
        <f>R1807</f>
        <v>DELETE</v>
      </c>
    </row>
    <row r="1809" spans="1:47" ht="36" customHeight="1">
      <c r="D1809" s="502" t="s">
        <v>1049</v>
      </c>
      <c r="E1809" s="502"/>
      <c r="F1809" s="502"/>
      <c r="G1809" s="502"/>
      <c r="H1809" s="502"/>
      <c r="I1809" s="502"/>
      <c r="J1809" s="512"/>
      <c r="K1809" s="378">
        <f>'FS2'!B666</f>
        <v>5</v>
      </c>
      <c r="L1809" s="435"/>
      <c r="M1809" s="435"/>
      <c r="N1809" s="378"/>
      <c r="O1809" s="381">
        <f>SUM(TrialBalanceA!I140:I150)</f>
        <v>0</v>
      </c>
      <c r="P1809" s="380"/>
      <c r="R1809" s="432" t="str">
        <f t="shared" ref="R1809" si="123">IF(R$1657="DELETE","DELETE",IF(O1809=0,"DELETE"," "))</f>
        <v>DELETE</v>
      </c>
      <c r="S1809" s="419">
        <f>-O1809</f>
        <v>0</v>
      </c>
      <c r="T1809" s="419"/>
      <c r="U1809" s="419"/>
      <c r="V1809" s="419"/>
    </row>
    <row r="1810" spans="1:47" ht="9" customHeight="1">
      <c r="C1810" s="474"/>
      <c r="D1810" s="502"/>
      <c r="E1810" s="502"/>
      <c r="F1810" s="502"/>
      <c r="G1810" s="502"/>
      <c r="H1810" s="502"/>
      <c r="I1810" s="502"/>
      <c r="J1810" s="512"/>
      <c r="K1810" s="378"/>
      <c r="L1810" s="435"/>
      <c r="M1810" s="435"/>
      <c r="N1810" s="378"/>
      <c r="O1810" s="384"/>
      <c r="P1810" s="380"/>
      <c r="R1810" s="432" t="str">
        <f t="shared" ref="R1810:R1818" si="124">R$1657</f>
        <v>DELETE</v>
      </c>
    </row>
    <row r="1811" spans="1:47" ht="9" customHeight="1">
      <c r="C1811" s="474"/>
      <c r="D1811" s="502"/>
      <c r="E1811" s="502"/>
      <c r="F1811" s="502"/>
      <c r="G1811" s="502"/>
      <c r="H1811" s="502"/>
      <c r="I1811" s="502"/>
      <c r="J1811" s="512"/>
      <c r="K1811" s="378"/>
      <c r="L1811" s="435"/>
      <c r="M1811" s="435"/>
      <c r="N1811" s="378"/>
      <c r="O1811" s="381"/>
      <c r="P1811" s="380"/>
      <c r="R1811" s="432" t="str">
        <f t="shared" si="124"/>
        <v>DELETE</v>
      </c>
    </row>
    <row r="1812" spans="1:47" ht="36.75" customHeight="1">
      <c r="D1812" s="518" t="str">
        <f>IF(O1812&lt;0,"Net loss for the year","Net profit for the year")</f>
        <v>Net profit for the year</v>
      </c>
      <c r="E1812" s="502"/>
      <c r="F1812" s="502"/>
      <c r="G1812" s="502"/>
      <c r="H1812" s="502"/>
      <c r="I1812" s="502"/>
      <c r="J1812" s="512"/>
      <c r="K1812" s="378"/>
      <c r="L1812" s="435"/>
      <c r="M1812" s="435"/>
      <c r="N1812" s="378"/>
      <c r="O1812" s="381">
        <f>SUM(S1669:S1811)</f>
        <v>0</v>
      </c>
      <c r="P1812" s="380"/>
      <c r="R1812" s="432" t="str">
        <f t="shared" si="124"/>
        <v>DELETE</v>
      </c>
      <c r="U1812" s="416" t="b">
        <f>O1812='FS2'!O1512</f>
        <v>1</v>
      </c>
    </row>
    <row r="1813" spans="1:47" ht="9" customHeight="1" thickBot="1">
      <c r="C1813" s="474"/>
      <c r="D1813" s="502"/>
      <c r="E1813" s="502"/>
      <c r="F1813" s="502"/>
      <c r="G1813" s="502"/>
      <c r="H1813" s="502"/>
      <c r="I1813" s="502"/>
      <c r="J1813" s="512"/>
      <c r="K1813" s="378"/>
      <c r="L1813" s="435"/>
      <c r="M1813" s="435"/>
      <c r="N1813" s="378"/>
      <c r="O1813" s="385"/>
      <c r="P1813" s="380"/>
      <c r="R1813" s="432" t="str">
        <f t="shared" si="124"/>
        <v>DELETE</v>
      </c>
    </row>
    <row r="1814" spans="1:47" ht="9" customHeight="1" thickTop="1">
      <c r="C1814" s="474"/>
      <c r="D1814" s="502"/>
      <c r="E1814" s="502"/>
      <c r="F1814" s="502"/>
      <c r="G1814" s="502"/>
      <c r="H1814" s="502"/>
      <c r="I1814" s="502"/>
      <c r="J1814" s="512"/>
      <c r="K1814" s="378"/>
      <c r="L1814" s="435"/>
      <c r="M1814" s="435"/>
      <c r="N1814" s="378"/>
      <c r="O1814" s="399"/>
      <c r="P1814" s="380"/>
      <c r="R1814" s="432" t="str">
        <f t="shared" si="124"/>
        <v>DELETE</v>
      </c>
    </row>
    <row r="1815" spans="1:47" ht="36" customHeight="1">
      <c r="C1815" s="474"/>
      <c r="D1815" s="502"/>
      <c r="E1815" s="502"/>
      <c r="F1815" s="502"/>
      <c r="G1815" s="502"/>
      <c r="H1815" s="502"/>
      <c r="I1815" s="502"/>
      <c r="J1815" s="512"/>
      <c r="K1815" s="378"/>
      <c r="L1815" s="435"/>
      <c r="M1815" s="435"/>
      <c r="N1815" s="378"/>
      <c r="O1815" s="381"/>
      <c r="P1815" s="380"/>
      <c r="R1815" s="432" t="str">
        <f t="shared" si="124"/>
        <v>DELETE</v>
      </c>
    </row>
    <row r="1816" spans="1:47" ht="36" customHeight="1">
      <c r="C1816" s="474"/>
      <c r="D1816" s="502"/>
      <c r="E1816" s="502"/>
      <c r="F1816" s="502"/>
      <c r="G1816" s="502"/>
      <c r="H1816" s="502"/>
      <c r="I1816" s="502"/>
      <c r="J1816" s="512"/>
      <c r="K1816" s="378"/>
      <c r="L1816" s="378"/>
      <c r="M1816" s="381"/>
      <c r="N1816" s="381"/>
      <c r="O1816" s="381"/>
      <c r="P1816" s="380"/>
      <c r="R1816" s="432" t="str">
        <f t="shared" si="124"/>
        <v>DELETE</v>
      </c>
    </row>
    <row r="1817" spans="1:47" ht="36" customHeight="1">
      <c r="C1817" s="437"/>
      <c r="D1817" s="502"/>
      <c r="E1817" s="502"/>
      <c r="F1817" s="502"/>
      <c r="G1817" s="502"/>
      <c r="H1817" s="502"/>
      <c r="I1817" s="502"/>
      <c r="J1817" s="502"/>
      <c r="M1817" s="455"/>
      <c r="N1817" s="455"/>
      <c r="O1817" s="455"/>
      <c r="P1817" s="453"/>
      <c r="R1817" s="432" t="str">
        <f t="shared" si="124"/>
        <v>DELETE</v>
      </c>
    </row>
    <row r="1818" spans="1:47" ht="36" customHeight="1">
      <c r="C1818" s="437"/>
      <c r="D1818" s="502"/>
      <c r="E1818" s="502"/>
      <c r="F1818" s="502"/>
      <c r="G1818" s="502"/>
      <c r="H1818" s="502"/>
      <c r="I1818" s="502"/>
      <c r="J1818" s="502"/>
      <c r="M1818" s="449"/>
      <c r="N1818" s="449"/>
      <c r="O1818" s="449"/>
      <c r="R1818" s="432" t="str">
        <f t="shared" si="124"/>
        <v>DELETE</v>
      </c>
    </row>
    <row r="1819" spans="1:47" ht="36" customHeight="1">
      <c r="C1819" s="437"/>
      <c r="D1819" s="502"/>
      <c r="E1819" s="502"/>
      <c r="F1819" s="502"/>
      <c r="G1819" s="502"/>
      <c r="H1819" s="502"/>
      <c r="I1819" s="502"/>
      <c r="J1819" s="502"/>
      <c r="M1819" s="449"/>
      <c r="N1819" s="449"/>
      <c r="O1819" s="381" t="s">
        <v>102</v>
      </c>
      <c r="Q1819" s="378">
        <v>1</v>
      </c>
      <c r="R1819" s="432" t="str">
        <f>IF(SUM(S1831:S1833)+SUM(S1851:S1858)+SUM(S1957:S1966)+O1974=0,"DELETE"," ")</f>
        <v>DELETE</v>
      </c>
      <c r="U1819" s="418"/>
      <c r="V1819" s="418"/>
    </row>
    <row r="1820" spans="1:47" ht="36" customHeight="1">
      <c r="C1820" s="437"/>
      <c r="D1820" s="501" t="s">
        <v>552</v>
      </c>
      <c r="E1820" s="502"/>
      <c r="F1820" s="502"/>
      <c r="G1820" s="502"/>
      <c r="H1820" s="502"/>
      <c r="I1820" s="502"/>
      <c r="J1820" s="502"/>
      <c r="M1820" s="449"/>
      <c r="N1820" s="449"/>
      <c r="O1820" s="449"/>
      <c r="R1820" s="432" t="str">
        <f>R$1819</f>
        <v>DELETE</v>
      </c>
      <c r="U1820" s="417"/>
    </row>
    <row r="1821" spans="1:47" ht="36" customHeight="1">
      <c r="C1821" s="437"/>
      <c r="D1821" s="502"/>
      <c r="E1821" s="502"/>
      <c r="F1821" s="502"/>
      <c r="G1821" s="502"/>
      <c r="H1821" s="502"/>
      <c r="I1821" s="502"/>
      <c r="J1821" s="502"/>
      <c r="M1821" s="449"/>
      <c r="N1821" s="449"/>
      <c r="O1821" s="449"/>
      <c r="R1821" s="432" t="str">
        <f t="shared" ref="R1821:R1830" si="125">R$1819</f>
        <v>DELETE</v>
      </c>
    </row>
    <row r="1822" spans="1:47" s="378" customFormat="1" ht="36" customHeight="1">
      <c r="A1822" s="429"/>
      <c r="B1822" s="429"/>
      <c r="C1822" s="437"/>
      <c r="D1822" s="501" t="str">
        <f>Criteria!E9</f>
        <v>ABC PARTNERSHIP</v>
      </c>
      <c r="E1822" s="502"/>
      <c r="F1822" s="502"/>
      <c r="G1822" s="502"/>
      <c r="H1822" s="502"/>
      <c r="I1822" s="502"/>
      <c r="J1822" s="502"/>
      <c r="K1822" s="429"/>
      <c r="L1822" s="429"/>
      <c r="M1822" s="449"/>
      <c r="N1822" s="449"/>
      <c r="R1822" s="432" t="str">
        <f t="shared" si="125"/>
        <v>DELETE</v>
      </c>
      <c r="S1822" s="416"/>
      <c r="T1822" s="416"/>
      <c r="U1822" s="416"/>
      <c r="V1822" s="416"/>
      <c r="W1822" s="416"/>
      <c r="X1822" s="416"/>
      <c r="Y1822" s="433"/>
      <c r="Z1822" s="416"/>
      <c r="AA1822" s="416"/>
      <c r="AB1822" s="416"/>
      <c r="AC1822" s="416"/>
      <c r="AD1822" s="416"/>
      <c r="AE1822" s="416"/>
      <c r="AF1822" s="416"/>
      <c r="AG1822" s="416"/>
      <c r="AH1822" s="416"/>
      <c r="AI1822" s="416"/>
      <c r="AJ1822" s="416"/>
      <c r="AK1822" s="416"/>
      <c r="AL1822" s="416"/>
      <c r="AM1822" s="416"/>
      <c r="AN1822" s="416"/>
      <c r="AO1822" s="416"/>
      <c r="AP1822" s="416"/>
      <c r="AQ1822" s="416"/>
      <c r="AR1822" s="416"/>
      <c r="AS1822" s="416"/>
      <c r="AT1822" s="416"/>
      <c r="AU1822" s="416"/>
    </row>
    <row r="1823" spans="1:47" s="378" customFormat="1" ht="36" customHeight="1">
      <c r="A1823" s="429"/>
      <c r="B1823" s="429"/>
      <c r="C1823" s="437"/>
      <c r="D1823" s="501" t="str">
        <f>CONCATENATE("T/A ",Criteria!E15)</f>
        <v>T/A SURF SHOP</v>
      </c>
      <c r="E1823" s="502"/>
      <c r="F1823" s="502"/>
      <c r="G1823" s="502"/>
      <c r="H1823" s="502"/>
      <c r="I1823" s="502"/>
      <c r="J1823" s="502"/>
      <c r="K1823" s="429"/>
      <c r="L1823" s="429"/>
      <c r="M1823" s="449"/>
      <c r="N1823" s="449"/>
      <c r="O1823" s="449"/>
      <c r="P1823" s="431"/>
      <c r="Q1823" s="429"/>
      <c r="R1823" s="432" t="str">
        <f t="shared" si="125"/>
        <v>DELETE</v>
      </c>
      <c r="S1823" s="416"/>
      <c r="T1823" s="416"/>
      <c r="U1823" s="416"/>
      <c r="V1823" s="416"/>
      <c r="W1823" s="416"/>
      <c r="X1823" s="416"/>
      <c r="Y1823" s="433"/>
      <c r="Z1823" s="416"/>
      <c r="AA1823" s="416"/>
      <c r="AB1823" s="416"/>
      <c r="AC1823" s="416"/>
      <c r="AD1823" s="416"/>
      <c r="AE1823" s="416"/>
      <c r="AF1823" s="416"/>
      <c r="AG1823" s="416"/>
      <c r="AH1823" s="416"/>
      <c r="AI1823" s="416"/>
      <c r="AJ1823" s="416"/>
      <c r="AK1823" s="416"/>
      <c r="AL1823" s="416"/>
      <c r="AM1823" s="416"/>
      <c r="AN1823" s="416"/>
      <c r="AO1823" s="416"/>
      <c r="AP1823" s="416"/>
      <c r="AQ1823" s="416"/>
      <c r="AR1823" s="416"/>
      <c r="AS1823" s="416"/>
      <c r="AT1823" s="416"/>
      <c r="AU1823" s="416"/>
    </row>
    <row r="1824" spans="1:47" s="378" customFormat="1" ht="36" customHeight="1">
      <c r="A1824" s="429"/>
      <c r="B1824" s="429"/>
      <c r="C1824" s="437"/>
      <c r="D1824" s="502"/>
      <c r="E1824" s="502"/>
      <c r="F1824" s="502"/>
      <c r="G1824" s="502"/>
      <c r="H1824" s="502"/>
      <c r="I1824" s="502"/>
      <c r="J1824" s="502"/>
      <c r="K1824" s="429"/>
      <c r="L1824" s="429"/>
      <c r="M1824" s="449"/>
      <c r="N1824" s="449"/>
      <c r="O1824" s="449"/>
      <c r="P1824" s="431"/>
      <c r="Q1824" s="429"/>
      <c r="R1824" s="432" t="str">
        <f t="shared" si="125"/>
        <v>DELETE</v>
      </c>
      <c r="S1824" s="416"/>
      <c r="T1824" s="416"/>
      <c r="U1824" s="416"/>
      <c r="V1824" s="416"/>
      <c r="W1824" s="416"/>
      <c r="X1824" s="416"/>
      <c r="Y1824" s="433"/>
      <c r="Z1824" s="416"/>
      <c r="AA1824" s="416"/>
      <c r="AB1824" s="416"/>
      <c r="AC1824" s="416"/>
      <c r="AD1824" s="416"/>
      <c r="AE1824" s="416"/>
      <c r="AF1824" s="416"/>
      <c r="AG1824" s="416"/>
      <c r="AH1824" s="416"/>
      <c r="AI1824" s="416"/>
      <c r="AJ1824" s="416"/>
      <c r="AK1824" s="416"/>
      <c r="AL1824" s="416"/>
      <c r="AM1824" s="416"/>
      <c r="AN1824" s="416"/>
      <c r="AO1824" s="416"/>
      <c r="AP1824" s="416"/>
      <c r="AQ1824" s="416"/>
      <c r="AR1824" s="416"/>
      <c r="AS1824" s="416"/>
      <c r="AT1824" s="416"/>
      <c r="AU1824" s="416"/>
    </row>
    <row r="1825" spans="1:47" s="378" customFormat="1" ht="36" customHeight="1">
      <c r="A1825" s="429"/>
      <c r="B1825" s="429"/>
      <c r="C1825" s="437"/>
      <c r="D1825" s="501" t="s">
        <v>98</v>
      </c>
      <c r="E1825" s="502"/>
      <c r="F1825" s="502"/>
      <c r="G1825" s="502"/>
      <c r="H1825" s="502"/>
      <c r="I1825" s="502"/>
      <c r="J1825" s="502"/>
      <c r="K1825" s="429"/>
      <c r="L1825" s="429"/>
      <c r="M1825" s="449"/>
      <c r="N1825" s="449"/>
      <c r="O1825" s="449"/>
      <c r="P1825" s="431"/>
      <c r="Q1825" s="429"/>
      <c r="R1825" s="432" t="str">
        <f t="shared" si="125"/>
        <v>DELETE</v>
      </c>
      <c r="S1825" s="416"/>
      <c r="T1825" s="416"/>
      <c r="U1825" s="416"/>
      <c r="V1825" s="416"/>
      <c r="W1825" s="416"/>
      <c r="X1825" s="416"/>
      <c r="Y1825" s="433"/>
      <c r="Z1825" s="416"/>
      <c r="AA1825" s="416"/>
      <c r="AB1825" s="416"/>
      <c r="AC1825" s="416"/>
      <c r="AD1825" s="416"/>
      <c r="AE1825" s="416"/>
      <c r="AF1825" s="416"/>
      <c r="AG1825" s="416"/>
      <c r="AH1825" s="416"/>
      <c r="AI1825" s="416"/>
      <c r="AJ1825" s="416"/>
      <c r="AK1825" s="416"/>
      <c r="AL1825" s="416"/>
      <c r="AM1825" s="416"/>
      <c r="AN1825" s="416"/>
      <c r="AO1825" s="416"/>
      <c r="AP1825" s="416"/>
      <c r="AQ1825" s="416"/>
      <c r="AR1825" s="416"/>
      <c r="AS1825" s="416"/>
      <c r="AT1825" s="416"/>
      <c r="AU1825" s="416"/>
    </row>
    <row r="1826" spans="1:47" s="378" customFormat="1" ht="36" customHeight="1">
      <c r="A1826" s="429"/>
      <c r="B1826" s="429"/>
      <c r="C1826" s="437"/>
      <c r="D1826" s="501" t="str">
        <f>Criteria!E18</f>
        <v>28 FEBRUARY 2026</v>
      </c>
      <c r="E1826" s="502"/>
      <c r="F1826" s="502"/>
      <c r="G1826" s="502"/>
      <c r="H1826" s="502"/>
      <c r="I1826" s="502"/>
      <c r="J1826" s="502"/>
      <c r="K1826" s="429"/>
      <c r="L1826" s="429"/>
      <c r="M1826" s="449"/>
      <c r="N1826" s="449"/>
      <c r="O1826" s="449"/>
      <c r="P1826" s="431"/>
      <c r="Q1826" s="429"/>
      <c r="R1826" s="432" t="str">
        <f t="shared" si="125"/>
        <v>DELETE</v>
      </c>
      <c r="S1826" s="416"/>
      <c r="T1826" s="416"/>
      <c r="U1826" s="416"/>
      <c r="V1826" s="416"/>
      <c r="W1826" s="416"/>
      <c r="X1826" s="416"/>
      <c r="Y1826" s="433"/>
      <c r="Z1826" s="416"/>
      <c r="AA1826" s="416"/>
      <c r="AB1826" s="416"/>
      <c r="AC1826" s="416"/>
      <c r="AD1826" s="416"/>
      <c r="AE1826" s="416"/>
      <c r="AF1826" s="416"/>
      <c r="AG1826" s="416"/>
      <c r="AH1826" s="416"/>
      <c r="AI1826" s="416"/>
      <c r="AJ1826" s="416"/>
      <c r="AK1826" s="416"/>
      <c r="AL1826" s="416"/>
      <c r="AM1826" s="416"/>
      <c r="AN1826" s="416"/>
      <c r="AO1826" s="416"/>
      <c r="AP1826" s="416"/>
      <c r="AQ1826" s="416"/>
      <c r="AR1826" s="416"/>
      <c r="AS1826" s="416"/>
      <c r="AT1826" s="416"/>
      <c r="AU1826" s="416"/>
    </row>
    <row r="1827" spans="1:47" s="378" customFormat="1" ht="36" customHeight="1">
      <c r="A1827" s="429"/>
      <c r="B1827" s="429"/>
      <c r="C1827" s="437"/>
      <c r="D1827" s="502"/>
      <c r="E1827" s="502"/>
      <c r="F1827" s="502"/>
      <c r="G1827" s="502"/>
      <c r="H1827" s="502"/>
      <c r="I1827" s="502"/>
      <c r="J1827" s="502"/>
      <c r="K1827" s="429"/>
      <c r="L1827" s="429"/>
      <c r="M1827" s="449"/>
      <c r="N1827" s="449"/>
      <c r="O1827" s="449"/>
      <c r="P1827" s="431"/>
      <c r="Q1827" s="429"/>
      <c r="R1827" s="432" t="str">
        <f t="shared" si="125"/>
        <v>DELETE</v>
      </c>
      <c r="S1827" s="416"/>
      <c r="T1827" s="416"/>
      <c r="U1827" s="416"/>
      <c r="V1827" s="416"/>
      <c r="W1827" s="416"/>
      <c r="X1827" s="416"/>
      <c r="Y1827" s="433"/>
      <c r="Z1827" s="416"/>
      <c r="AA1827" s="416"/>
      <c r="AB1827" s="416"/>
      <c r="AC1827" s="416"/>
      <c r="AD1827" s="416"/>
      <c r="AE1827" s="416"/>
      <c r="AF1827" s="416"/>
      <c r="AG1827" s="416"/>
      <c r="AH1827" s="416"/>
      <c r="AI1827" s="416"/>
      <c r="AJ1827" s="416"/>
      <c r="AK1827" s="416"/>
      <c r="AL1827" s="416"/>
      <c r="AM1827" s="416"/>
      <c r="AN1827" s="416"/>
      <c r="AO1827" s="416"/>
      <c r="AP1827" s="416"/>
      <c r="AQ1827" s="416"/>
      <c r="AR1827" s="416"/>
      <c r="AS1827" s="416"/>
      <c r="AT1827" s="416"/>
      <c r="AU1827" s="416"/>
    </row>
    <row r="1828" spans="1:47" s="378" customFormat="1" ht="36" customHeight="1">
      <c r="A1828" s="429"/>
      <c r="B1828" s="429"/>
      <c r="C1828" s="437"/>
      <c r="D1828" s="515"/>
      <c r="E1828" s="515"/>
      <c r="F1828" s="515"/>
      <c r="G1828" s="515"/>
      <c r="H1828" s="515"/>
      <c r="I1828" s="515"/>
      <c r="J1828" s="515"/>
      <c r="K1828" s="442"/>
      <c r="L1828" s="442"/>
      <c r="M1828" s="461"/>
      <c r="N1828" s="461"/>
      <c r="O1828" s="461"/>
      <c r="P1828" s="444"/>
      <c r="Q1828" s="442"/>
      <c r="R1828" s="432" t="str">
        <f t="shared" si="125"/>
        <v>DELETE</v>
      </c>
      <c r="S1828" s="416"/>
      <c r="T1828" s="416"/>
      <c r="U1828" s="416"/>
      <c r="V1828" s="416"/>
      <c r="W1828" s="416"/>
      <c r="X1828" s="416"/>
      <c r="Y1828" s="433"/>
      <c r="Z1828" s="416"/>
      <c r="AA1828" s="416"/>
      <c r="AB1828" s="416"/>
      <c r="AC1828" s="416"/>
      <c r="AD1828" s="416"/>
      <c r="AE1828" s="416"/>
      <c r="AF1828" s="416"/>
      <c r="AG1828" s="416"/>
      <c r="AH1828" s="416"/>
      <c r="AI1828" s="416"/>
      <c r="AJ1828" s="416"/>
      <c r="AK1828" s="416"/>
      <c r="AL1828" s="416"/>
      <c r="AM1828" s="416"/>
      <c r="AN1828" s="416"/>
      <c r="AO1828" s="416"/>
      <c r="AP1828" s="416"/>
      <c r="AQ1828" s="416"/>
      <c r="AR1828" s="416"/>
      <c r="AS1828" s="416"/>
      <c r="AT1828" s="416"/>
      <c r="AU1828" s="416"/>
    </row>
    <row r="1829" spans="1:47" s="378" customFormat="1" ht="36" customHeight="1">
      <c r="A1829" s="429"/>
      <c r="B1829" s="429"/>
      <c r="C1829" s="437"/>
      <c r="D1829" s="502"/>
      <c r="E1829" s="502"/>
      <c r="F1829" s="502"/>
      <c r="G1829" s="502"/>
      <c r="H1829" s="502"/>
      <c r="I1829" s="502"/>
      <c r="J1829" s="512"/>
      <c r="K1829" s="378" t="s">
        <v>1025</v>
      </c>
      <c r="L1829" s="435"/>
      <c r="M1829" s="435"/>
      <c r="O1829" s="379">
        <f>Criteria!E20</f>
        <v>2026</v>
      </c>
      <c r="P1829" s="380"/>
      <c r="Q1829" s="429"/>
      <c r="R1829" s="432" t="str">
        <f t="shared" si="125"/>
        <v>DELETE</v>
      </c>
      <c r="S1829" s="416"/>
      <c r="T1829" s="416"/>
      <c r="U1829" s="416"/>
      <c r="V1829" s="416"/>
      <c r="W1829" s="416"/>
      <c r="X1829" s="416"/>
      <c r="Y1829" s="433"/>
      <c r="Z1829" s="416"/>
      <c r="AA1829" s="416"/>
      <c r="AB1829" s="416"/>
      <c r="AC1829" s="416"/>
      <c r="AD1829" s="416"/>
      <c r="AE1829" s="416"/>
      <c r="AF1829" s="416"/>
      <c r="AG1829" s="416"/>
      <c r="AH1829" s="416"/>
      <c r="AI1829" s="416"/>
      <c r="AJ1829" s="416"/>
      <c r="AK1829" s="416"/>
      <c r="AL1829" s="416"/>
      <c r="AM1829" s="416"/>
      <c r="AN1829" s="416"/>
      <c r="AO1829" s="416"/>
      <c r="AP1829" s="416"/>
      <c r="AQ1829" s="416"/>
      <c r="AR1829" s="416"/>
      <c r="AS1829" s="416"/>
      <c r="AT1829" s="416"/>
      <c r="AU1829" s="416"/>
    </row>
    <row r="1830" spans="1:47" s="378" customFormat="1" ht="36" customHeight="1">
      <c r="A1830" s="429"/>
      <c r="B1830" s="429"/>
      <c r="C1830" s="437"/>
      <c r="D1830" s="502"/>
      <c r="E1830" s="502"/>
      <c r="F1830" s="502"/>
      <c r="G1830" s="502"/>
      <c r="H1830" s="502"/>
      <c r="I1830" s="502"/>
      <c r="J1830" s="512"/>
      <c r="L1830" s="435"/>
      <c r="M1830" s="435"/>
      <c r="O1830" s="381"/>
      <c r="P1830" s="380"/>
      <c r="Q1830" s="429"/>
      <c r="R1830" s="432" t="str">
        <f t="shared" si="125"/>
        <v>DELETE</v>
      </c>
      <c r="S1830" s="416"/>
      <c r="T1830" s="416"/>
      <c r="U1830" s="416"/>
      <c r="V1830" s="416"/>
      <c r="W1830" s="416"/>
      <c r="X1830" s="416"/>
      <c r="Y1830" s="433"/>
      <c r="Z1830" s="416"/>
      <c r="AA1830" s="416"/>
      <c r="AB1830" s="416"/>
      <c r="AC1830" s="416"/>
      <c r="AD1830" s="416"/>
      <c r="AE1830" s="416"/>
      <c r="AF1830" s="416"/>
      <c r="AG1830" s="416"/>
      <c r="AH1830" s="416"/>
      <c r="AI1830" s="416"/>
      <c r="AJ1830" s="416"/>
      <c r="AK1830" s="416"/>
      <c r="AL1830" s="416"/>
      <c r="AM1830" s="416"/>
      <c r="AN1830" s="416"/>
      <c r="AO1830" s="416"/>
      <c r="AP1830" s="416"/>
      <c r="AQ1830" s="416"/>
      <c r="AR1830" s="416"/>
      <c r="AS1830" s="416"/>
      <c r="AT1830" s="416"/>
      <c r="AU1830" s="416"/>
    </row>
    <row r="1831" spans="1:47" s="378" customFormat="1" ht="36" customHeight="1">
      <c r="A1831" s="429"/>
      <c r="B1831" s="429"/>
      <c r="D1831" s="501" t="s">
        <v>1020</v>
      </c>
      <c r="E1831" s="502"/>
      <c r="F1831" s="502"/>
      <c r="G1831" s="502"/>
      <c r="H1831" s="502"/>
      <c r="I1831" s="502"/>
      <c r="J1831" s="512"/>
      <c r="L1831" s="435"/>
      <c r="M1831" s="435"/>
      <c r="O1831" s="381">
        <f>-SUM(TrialBalanceB!I5:I10)</f>
        <v>0</v>
      </c>
      <c r="P1831" s="380"/>
      <c r="Q1831" s="429"/>
      <c r="R1831" s="432" t="str">
        <f>IF(R1819="DELETE","DELETE",IF(O1831=0,IF(O1833=0," ","DELETE")," "))</f>
        <v>DELETE</v>
      </c>
      <c r="S1831" s="419">
        <f>O1831</f>
        <v>0</v>
      </c>
      <c r="T1831" s="419"/>
      <c r="U1831" s="419"/>
      <c r="V1831" s="419"/>
      <c r="W1831" s="416"/>
      <c r="X1831" s="416"/>
      <c r="Y1831" s="433"/>
      <c r="Z1831" s="416"/>
      <c r="AA1831" s="416"/>
      <c r="AB1831" s="416"/>
      <c r="AC1831" s="416"/>
      <c r="AD1831" s="416"/>
      <c r="AE1831" s="416"/>
      <c r="AF1831" s="416"/>
      <c r="AG1831" s="416"/>
      <c r="AH1831" s="416"/>
      <c r="AI1831" s="416"/>
      <c r="AJ1831" s="416"/>
      <c r="AK1831" s="416"/>
      <c r="AL1831" s="416"/>
      <c r="AM1831" s="416"/>
      <c r="AN1831" s="416"/>
      <c r="AO1831" s="416"/>
      <c r="AP1831" s="416"/>
      <c r="AQ1831" s="416"/>
      <c r="AR1831" s="416"/>
      <c r="AS1831" s="416"/>
      <c r="AT1831" s="416"/>
      <c r="AU1831" s="416"/>
    </row>
    <row r="1832" spans="1:47" s="378" customFormat="1" ht="36" customHeight="1">
      <c r="A1832" s="429"/>
      <c r="B1832" s="429"/>
      <c r="D1832" s="501"/>
      <c r="E1832" s="502"/>
      <c r="F1832" s="502"/>
      <c r="G1832" s="502"/>
      <c r="H1832" s="502"/>
      <c r="I1832" s="502"/>
      <c r="J1832" s="512"/>
      <c r="L1832" s="435"/>
      <c r="M1832" s="435"/>
      <c r="O1832" s="381"/>
      <c r="P1832" s="380"/>
      <c r="Q1832" s="429"/>
      <c r="R1832" s="432" t="str">
        <f>R1831</f>
        <v>DELETE</v>
      </c>
      <c r="S1832" s="419"/>
      <c r="T1832" s="419"/>
      <c r="U1832" s="419"/>
      <c r="V1832" s="419"/>
      <c r="W1832" s="416"/>
      <c r="X1832" s="416"/>
      <c r="Y1832" s="433"/>
      <c r="Z1832" s="416"/>
      <c r="AA1832" s="416"/>
      <c r="AB1832" s="416"/>
      <c r="AC1832" s="416"/>
      <c r="AD1832" s="416"/>
      <c r="AE1832" s="416"/>
      <c r="AF1832" s="416"/>
      <c r="AG1832" s="416"/>
      <c r="AH1832" s="416"/>
      <c r="AI1832" s="416"/>
      <c r="AJ1832" s="416"/>
      <c r="AK1832" s="416"/>
      <c r="AL1832" s="416"/>
      <c r="AM1832" s="416"/>
      <c r="AN1832" s="416"/>
      <c r="AO1832" s="416"/>
      <c r="AP1832" s="416"/>
      <c r="AQ1832" s="416"/>
      <c r="AR1832" s="416"/>
      <c r="AS1832" s="416"/>
      <c r="AT1832" s="416"/>
      <c r="AU1832" s="416"/>
    </row>
    <row r="1833" spans="1:47" s="378" customFormat="1" ht="36" customHeight="1">
      <c r="A1833" s="429"/>
      <c r="B1833" s="429"/>
      <c r="D1833" s="501" t="s">
        <v>332</v>
      </c>
      <c r="E1833" s="502"/>
      <c r="F1833" s="502"/>
      <c r="G1833" s="502"/>
      <c r="H1833" s="502"/>
      <c r="I1833" s="502"/>
      <c r="J1833" s="512"/>
      <c r="L1833" s="435"/>
      <c r="M1833" s="435"/>
      <c r="O1833" s="381">
        <f>-TrialBalanceB!I11</f>
        <v>0</v>
      </c>
      <c r="P1833" s="380"/>
      <c r="Q1833" s="429"/>
      <c r="R1833" s="432" t="str">
        <f>IF(R1819="DELETE","DELETE",IF(O1833=0,"DELETE"," "))</f>
        <v>DELETE</v>
      </c>
      <c r="S1833" s="419">
        <f>O1833</f>
        <v>0</v>
      </c>
      <c r="T1833" s="419"/>
      <c r="U1833" s="419"/>
      <c r="V1833" s="419"/>
      <c r="W1833" s="416"/>
      <c r="X1833" s="416"/>
      <c r="Y1833" s="433"/>
      <c r="Z1833" s="416"/>
      <c r="AA1833" s="416"/>
      <c r="AB1833" s="416"/>
      <c r="AC1833" s="416"/>
      <c r="AD1833" s="416"/>
      <c r="AE1833" s="416"/>
      <c r="AF1833" s="416"/>
      <c r="AG1833" s="416"/>
      <c r="AH1833" s="416"/>
      <c r="AI1833" s="416"/>
      <c r="AJ1833" s="416"/>
      <c r="AK1833" s="416"/>
      <c r="AL1833" s="416"/>
      <c r="AM1833" s="416"/>
      <c r="AN1833" s="416"/>
      <c r="AO1833" s="416"/>
      <c r="AP1833" s="416"/>
      <c r="AQ1833" s="416"/>
      <c r="AR1833" s="416"/>
      <c r="AS1833" s="416"/>
      <c r="AT1833" s="416"/>
      <c r="AU1833" s="416"/>
    </row>
    <row r="1834" spans="1:47" s="378" customFormat="1" ht="36" customHeight="1">
      <c r="A1834" s="429"/>
      <c r="B1834" s="429"/>
      <c r="D1834" s="501"/>
      <c r="E1834" s="502"/>
      <c r="F1834" s="502"/>
      <c r="G1834" s="502"/>
      <c r="H1834" s="502"/>
      <c r="I1834" s="502"/>
      <c r="J1834" s="512"/>
      <c r="L1834" s="435"/>
      <c r="M1834" s="435"/>
      <c r="O1834" s="381"/>
      <c r="P1834" s="380"/>
      <c r="Q1834" s="429"/>
      <c r="R1834" s="432" t="str">
        <f>R1833</f>
        <v>DELETE</v>
      </c>
      <c r="S1834" s="416"/>
      <c r="T1834" s="416"/>
      <c r="U1834" s="416"/>
      <c r="V1834" s="416"/>
      <c r="W1834" s="416"/>
      <c r="X1834" s="416"/>
      <c r="Y1834" s="433"/>
      <c r="Z1834" s="416"/>
      <c r="AA1834" s="416"/>
      <c r="AB1834" s="416"/>
      <c r="AC1834" s="416"/>
      <c r="AD1834" s="416"/>
      <c r="AE1834" s="416"/>
      <c r="AF1834" s="416"/>
      <c r="AG1834" s="416"/>
      <c r="AH1834" s="416"/>
      <c r="AI1834" s="416"/>
      <c r="AJ1834" s="416"/>
      <c r="AK1834" s="416"/>
      <c r="AL1834" s="416"/>
      <c r="AM1834" s="416"/>
      <c r="AN1834" s="416"/>
      <c r="AO1834" s="416"/>
      <c r="AP1834" s="416"/>
      <c r="AQ1834" s="416"/>
      <c r="AR1834" s="416"/>
      <c r="AS1834" s="416"/>
      <c r="AT1834" s="416"/>
      <c r="AU1834" s="416"/>
    </row>
    <row r="1835" spans="1:47" s="378" customFormat="1" ht="36" customHeight="1">
      <c r="A1835" s="429"/>
      <c r="B1835" s="429"/>
      <c r="D1835" s="501" t="s">
        <v>1046</v>
      </c>
      <c r="E1835" s="502"/>
      <c r="F1835" s="502"/>
      <c r="G1835" s="502"/>
      <c r="H1835" s="502"/>
      <c r="I1835" s="502"/>
      <c r="J1835" s="512"/>
      <c r="L1835" s="435"/>
      <c r="M1835" s="435"/>
      <c r="O1835" s="381">
        <f>SUM(O1838:O1845)</f>
        <v>0</v>
      </c>
      <c r="P1835" s="380"/>
      <c r="Q1835" s="429"/>
      <c r="R1835" s="432" t="str">
        <f>IF(R$1819="DELETE","DELETE",IF(O1835=0,"DELETE"," "))</f>
        <v>DELETE</v>
      </c>
      <c r="S1835" s="419">
        <f>-O1835</f>
        <v>0</v>
      </c>
      <c r="T1835" s="419"/>
      <c r="U1835" s="419"/>
      <c r="V1835" s="419"/>
      <c r="W1835" s="416"/>
      <c r="X1835" s="416"/>
      <c r="Y1835" s="433"/>
      <c r="Z1835" s="416"/>
      <c r="AA1835" s="416"/>
      <c r="AB1835" s="416"/>
      <c r="AC1835" s="416"/>
      <c r="AD1835" s="416"/>
      <c r="AE1835" s="416"/>
      <c r="AF1835" s="416"/>
      <c r="AG1835" s="416"/>
      <c r="AH1835" s="416"/>
      <c r="AI1835" s="416"/>
      <c r="AJ1835" s="416"/>
      <c r="AK1835" s="416"/>
      <c r="AL1835" s="416"/>
      <c r="AM1835" s="416"/>
      <c r="AN1835" s="416"/>
      <c r="AO1835" s="416"/>
      <c r="AP1835" s="416"/>
      <c r="AQ1835" s="416"/>
      <c r="AR1835" s="416"/>
      <c r="AS1835" s="416"/>
      <c r="AT1835" s="416"/>
      <c r="AU1835" s="416"/>
    </row>
    <row r="1836" spans="1:47" s="378" customFormat="1" ht="9" customHeight="1">
      <c r="A1836" s="429"/>
      <c r="B1836" s="429"/>
      <c r="C1836" s="474"/>
      <c r="D1836" s="502"/>
      <c r="E1836" s="502"/>
      <c r="F1836" s="502"/>
      <c r="G1836" s="502"/>
      <c r="H1836" s="502"/>
      <c r="I1836" s="502"/>
      <c r="J1836" s="512"/>
      <c r="L1836" s="435"/>
      <c r="M1836" s="435"/>
      <c r="O1836" s="381"/>
      <c r="P1836" s="380"/>
      <c r="Q1836" s="429"/>
      <c r="R1836" s="432" t="str">
        <f>R1835</f>
        <v>DELETE</v>
      </c>
      <c r="S1836" s="416"/>
      <c r="T1836" s="416"/>
      <c r="U1836" s="416"/>
      <c r="V1836" s="416"/>
      <c r="W1836" s="416"/>
      <c r="X1836" s="416"/>
      <c r="Y1836" s="433"/>
      <c r="Z1836" s="416"/>
      <c r="AA1836" s="416"/>
      <c r="AB1836" s="416"/>
      <c r="AC1836" s="416"/>
      <c r="AD1836" s="416"/>
      <c r="AE1836" s="416"/>
      <c r="AF1836" s="416"/>
      <c r="AG1836" s="416"/>
      <c r="AH1836" s="416"/>
      <c r="AI1836" s="416"/>
      <c r="AJ1836" s="416"/>
      <c r="AK1836" s="416"/>
      <c r="AL1836" s="416"/>
      <c r="AM1836" s="416"/>
      <c r="AN1836" s="416"/>
      <c r="AO1836" s="416"/>
      <c r="AP1836" s="416"/>
      <c r="AQ1836" s="416"/>
      <c r="AR1836" s="416"/>
      <c r="AS1836" s="416"/>
      <c r="AT1836" s="416"/>
      <c r="AU1836" s="416"/>
    </row>
    <row r="1837" spans="1:47" s="378" customFormat="1" ht="9" customHeight="1">
      <c r="A1837" s="429"/>
      <c r="B1837" s="429"/>
      <c r="C1837" s="474"/>
      <c r="D1837" s="502"/>
      <c r="E1837" s="502"/>
      <c r="F1837" s="502"/>
      <c r="G1837" s="502"/>
      <c r="H1837" s="502"/>
      <c r="I1837" s="502"/>
      <c r="J1837" s="512"/>
      <c r="L1837" s="435"/>
      <c r="M1837" s="435"/>
      <c r="O1837" s="480"/>
      <c r="P1837" s="380"/>
      <c r="Q1837" s="429"/>
      <c r="R1837" s="432" t="str">
        <f>R1836</f>
        <v>DELETE</v>
      </c>
      <c r="S1837" s="416"/>
      <c r="T1837" s="416"/>
      <c r="U1837" s="416"/>
      <c r="V1837" s="416"/>
      <c r="W1837" s="416"/>
      <c r="X1837" s="416"/>
      <c r="Y1837" s="433"/>
      <c r="Z1837" s="416"/>
      <c r="AA1837" s="416"/>
      <c r="AB1837" s="416"/>
      <c r="AC1837" s="416"/>
      <c r="AD1837" s="416"/>
      <c r="AE1837" s="416"/>
      <c r="AF1837" s="416"/>
      <c r="AG1837" s="416"/>
      <c r="AH1837" s="416"/>
      <c r="AI1837" s="416"/>
      <c r="AJ1837" s="416"/>
      <c r="AK1837" s="416"/>
      <c r="AL1837" s="416"/>
      <c r="AM1837" s="416"/>
      <c r="AN1837" s="416"/>
      <c r="AO1837" s="416"/>
      <c r="AP1837" s="416"/>
      <c r="AQ1837" s="416"/>
      <c r="AR1837" s="416"/>
      <c r="AS1837" s="416"/>
      <c r="AT1837" s="416"/>
      <c r="AU1837" s="416"/>
    </row>
    <row r="1838" spans="1:47" s="378" customFormat="1" ht="36" customHeight="1">
      <c r="A1838" s="429"/>
      <c r="B1838" s="429"/>
      <c r="C1838" s="474"/>
      <c r="D1838" s="502" t="s">
        <v>445</v>
      </c>
      <c r="E1838" s="502"/>
      <c r="F1838" s="502"/>
      <c r="G1838" s="502"/>
      <c r="H1838" s="502"/>
      <c r="I1838" s="502"/>
      <c r="J1838" s="512"/>
      <c r="L1838" s="435"/>
      <c r="M1838" s="435"/>
      <c r="O1838" s="481">
        <f>SUM(TrialBalanceB!I13:I16)</f>
        <v>0</v>
      </c>
      <c r="P1838" s="380"/>
      <c r="Q1838" s="429"/>
      <c r="R1838" s="432" t="str">
        <f t="shared" ref="R1838:R1845" si="126">IF(R$1819="DELETE","DELETE",IF(O1838=0,"DELETE"," "))</f>
        <v>DELETE</v>
      </c>
      <c r="S1838" s="416"/>
      <c r="T1838" s="416"/>
      <c r="U1838" s="416"/>
      <c r="V1838" s="416"/>
      <c r="W1838" s="416"/>
      <c r="X1838" s="416"/>
      <c r="Y1838" s="433"/>
      <c r="Z1838" s="416"/>
      <c r="AA1838" s="416"/>
      <c r="AB1838" s="416"/>
      <c r="AC1838" s="416"/>
      <c r="AD1838" s="416"/>
      <c r="AE1838" s="416"/>
      <c r="AF1838" s="416"/>
      <c r="AG1838" s="416"/>
      <c r="AH1838" s="416"/>
      <c r="AI1838" s="416"/>
      <c r="AJ1838" s="416"/>
      <c r="AK1838" s="416"/>
      <c r="AL1838" s="416"/>
      <c r="AM1838" s="416"/>
      <c r="AN1838" s="416"/>
      <c r="AO1838" s="416"/>
      <c r="AP1838" s="416"/>
      <c r="AQ1838" s="416"/>
      <c r="AR1838" s="416"/>
      <c r="AS1838" s="416"/>
      <c r="AT1838" s="416"/>
      <c r="AU1838" s="416"/>
    </row>
    <row r="1839" spans="1:47" s="378" customFormat="1" ht="36" customHeight="1">
      <c r="A1839" s="429"/>
      <c r="B1839" s="429"/>
      <c r="C1839" s="474"/>
      <c r="D1839" s="502" t="s">
        <v>255</v>
      </c>
      <c r="E1839" s="502"/>
      <c r="F1839" s="502"/>
      <c r="G1839" s="502"/>
      <c r="H1839" s="502"/>
      <c r="I1839" s="502"/>
      <c r="J1839" s="512"/>
      <c r="L1839" s="435"/>
      <c r="M1839" s="435"/>
      <c r="O1839" s="481">
        <f>TrialBalanceB!I17</f>
        <v>0</v>
      </c>
      <c r="P1839" s="380"/>
      <c r="Q1839" s="429"/>
      <c r="R1839" s="432" t="str">
        <f t="shared" si="126"/>
        <v>DELETE</v>
      </c>
      <c r="S1839" s="416"/>
      <c r="T1839" s="416"/>
      <c r="U1839" s="416"/>
      <c r="V1839" s="416"/>
      <c r="W1839" s="416"/>
      <c r="X1839" s="416"/>
      <c r="Y1839" s="433"/>
      <c r="Z1839" s="416"/>
      <c r="AA1839" s="416"/>
      <c r="AB1839" s="416"/>
      <c r="AC1839" s="416"/>
      <c r="AD1839" s="416"/>
      <c r="AE1839" s="416"/>
      <c r="AF1839" s="416"/>
      <c r="AG1839" s="416"/>
      <c r="AH1839" s="416"/>
      <c r="AI1839" s="416"/>
      <c r="AJ1839" s="416"/>
      <c r="AK1839" s="416"/>
      <c r="AL1839" s="416"/>
      <c r="AM1839" s="416"/>
      <c r="AN1839" s="416"/>
      <c r="AO1839" s="416"/>
      <c r="AP1839" s="416"/>
      <c r="AQ1839" s="416"/>
      <c r="AR1839" s="416"/>
      <c r="AS1839" s="416"/>
      <c r="AT1839" s="416"/>
      <c r="AU1839" s="416"/>
    </row>
    <row r="1840" spans="1:47" s="378" customFormat="1" ht="36" customHeight="1">
      <c r="A1840" s="429"/>
      <c r="B1840" s="429"/>
      <c r="C1840" s="474"/>
      <c r="D1840" s="502">
        <f>TrialBalanceB!C18</f>
        <v>0</v>
      </c>
      <c r="E1840" s="502"/>
      <c r="F1840" s="502"/>
      <c r="G1840" s="502"/>
      <c r="H1840" s="502"/>
      <c r="I1840" s="502"/>
      <c r="J1840" s="512"/>
      <c r="L1840" s="435"/>
      <c r="M1840" s="435"/>
      <c r="O1840" s="481">
        <f>TrialBalanceB!I18</f>
        <v>0</v>
      </c>
      <c r="P1840" s="380"/>
      <c r="Q1840" s="429"/>
      <c r="R1840" s="432" t="str">
        <f t="shared" si="126"/>
        <v>DELETE</v>
      </c>
      <c r="S1840" s="416"/>
      <c r="T1840" s="416"/>
      <c r="U1840" s="416"/>
      <c r="V1840" s="416"/>
      <c r="W1840" s="416"/>
      <c r="X1840" s="416"/>
      <c r="Y1840" s="433"/>
      <c r="Z1840" s="416"/>
      <c r="AA1840" s="416"/>
      <c r="AB1840" s="416"/>
      <c r="AC1840" s="416"/>
      <c r="AD1840" s="416"/>
      <c r="AE1840" s="416"/>
      <c r="AF1840" s="416"/>
      <c r="AG1840" s="416"/>
      <c r="AH1840" s="416"/>
      <c r="AI1840" s="416"/>
      <c r="AJ1840" s="416"/>
      <c r="AK1840" s="416"/>
      <c r="AL1840" s="416"/>
      <c r="AM1840" s="416"/>
      <c r="AN1840" s="416"/>
      <c r="AO1840" s="416"/>
      <c r="AP1840" s="416"/>
      <c r="AQ1840" s="416"/>
      <c r="AR1840" s="416"/>
      <c r="AS1840" s="416"/>
      <c r="AT1840" s="416"/>
      <c r="AU1840" s="416"/>
    </row>
    <row r="1841" spans="1:47" s="378" customFormat="1" ht="36" customHeight="1">
      <c r="A1841" s="429"/>
      <c r="B1841" s="429"/>
      <c r="C1841" s="474"/>
      <c r="D1841" s="502">
        <f>TrialBalanceB!C19</f>
        <v>0</v>
      </c>
      <c r="E1841" s="502"/>
      <c r="F1841" s="502"/>
      <c r="G1841" s="502"/>
      <c r="H1841" s="502"/>
      <c r="I1841" s="502"/>
      <c r="J1841" s="512"/>
      <c r="L1841" s="435"/>
      <c r="M1841" s="435"/>
      <c r="O1841" s="481">
        <f>TrialBalanceB!I19</f>
        <v>0</v>
      </c>
      <c r="P1841" s="380"/>
      <c r="Q1841" s="429"/>
      <c r="R1841" s="432" t="str">
        <f t="shared" si="126"/>
        <v>DELETE</v>
      </c>
      <c r="S1841" s="416"/>
      <c r="T1841" s="416"/>
      <c r="U1841" s="416"/>
      <c r="V1841" s="416"/>
      <c r="W1841" s="416"/>
      <c r="X1841" s="416"/>
      <c r="Y1841" s="433"/>
      <c r="Z1841" s="416"/>
      <c r="AA1841" s="416"/>
      <c r="AB1841" s="416"/>
      <c r="AC1841" s="416"/>
      <c r="AD1841" s="416"/>
      <c r="AE1841" s="416"/>
      <c r="AF1841" s="416"/>
      <c r="AG1841" s="416"/>
      <c r="AH1841" s="416"/>
      <c r="AI1841" s="416"/>
      <c r="AJ1841" s="416"/>
      <c r="AK1841" s="416"/>
      <c r="AL1841" s="416"/>
      <c r="AM1841" s="416"/>
      <c r="AN1841" s="416"/>
      <c r="AO1841" s="416"/>
      <c r="AP1841" s="416"/>
      <c r="AQ1841" s="416"/>
      <c r="AR1841" s="416"/>
      <c r="AS1841" s="416"/>
      <c r="AT1841" s="416"/>
      <c r="AU1841" s="416"/>
    </row>
    <row r="1842" spans="1:47" s="378" customFormat="1" ht="36" customHeight="1">
      <c r="A1842" s="429"/>
      <c r="B1842" s="429"/>
      <c r="C1842" s="474"/>
      <c r="D1842" s="502">
        <f>TrialBalanceB!C20</f>
        <v>0</v>
      </c>
      <c r="E1842" s="502"/>
      <c r="F1842" s="502"/>
      <c r="G1842" s="502"/>
      <c r="H1842" s="502"/>
      <c r="I1842" s="502"/>
      <c r="J1842" s="512"/>
      <c r="L1842" s="435"/>
      <c r="M1842" s="435"/>
      <c r="O1842" s="481">
        <f>TrialBalanceB!I20</f>
        <v>0</v>
      </c>
      <c r="P1842" s="380"/>
      <c r="Q1842" s="429"/>
      <c r="R1842" s="432" t="str">
        <f t="shared" si="126"/>
        <v>DELETE</v>
      </c>
      <c r="S1842" s="416"/>
      <c r="T1842" s="416"/>
      <c r="U1842" s="416"/>
      <c r="V1842" s="416"/>
      <c r="W1842" s="416"/>
      <c r="X1842" s="416"/>
      <c r="Y1842" s="433"/>
      <c r="Z1842" s="416"/>
      <c r="AA1842" s="416"/>
      <c r="AB1842" s="416"/>
      <c r="AC1842" s="416"/>
      <c r="AD1842" s="416"/>
      <c r="AE1842" s="416"/>
      <c r="AF1842" s="416"/>
      <c r="AG1842" s="416"/>
      <c r="AH1842" s="416"/>
      <c r="AI1842" s="416"/>
      <c r="AJ1842" s="416"/>
      <c r="AK1842" s="416"/>
      <c r="AL1842" s="416"/>
      <c r="AM1842" s="416"/>
      <c r="AN1842" s="416"/>
      <c r="AO1842" s="416"/>
      <c r="AP1842" s="416"/>
      <c r="AQ1842" s="416"/>
      <c r="AR1842" s="416"/>
      <c r="AS1842" s="416"/>
      <c r="AT1842" s="416"/>
      <c r="AU1842" s="416"/>
    </row>
    <row r="1843" spans="1:47" s="378" customFormat="1" ht="36" customHeight="1">
      <c r="A1843" s="429"/>
      <c r="B1843" s="429"/>
      <c r="C1843" s="474"/>
      <c r="D1843" s="502">
        <f>TrialBalanceB!C21</f>
        <v>0</v>
      </c>
      <c r="E1843" s="502"/>
      <c r="F1843" s="502"/>
      <c r="G1843" s="502"/>
      <c r="H1843" s="502"/>
      <c r="I1843" s="502"/>
      <c r="J1843" s="512"/>
      <c r="L1843" s="435"/>
      <c r="M1843" s="435"/>
      <c r="O1843" s="481">
        <f>TrialBalanceB!I21</f>
        <v>0</v>
      </c>
      <c r="P1843" s="380"/>
      <c r="Q1843" s="429"/>
      <c r="R1843" s="432" t="str">
        <f t="shared" si="126"/>
        <v>DELETE</v>
      </c>
      <c r="S1843" s="416"/>
      <c r="T1843" s="416"/>
      <c r="U1843" s="416"/>
      <c r="V1843" s="416"/>
      <c r="W1843" s="416"/>
      <c r="X1843" s="416"/>
      <c r="Y1843" s="433"/>
      <c r="Z1843" s="416"/>
      <c r="AA1843" s="416"/>
      <c r="AB1843" s="416"/>
      <c r="AC1843" s="416"/>
      <c r="AD1843" s="416"/>
      <c r="AE1843" s="416"/>
      <c r="AF1843" s="416"/>
      <c r="AG1843" s="416"/>
      <c r="AH1843" s="416"/>
      <c r="AI1843" s="416"/>
      <c r="AJ1843" s="416"/>
      <c r="AK1843" s="416"/>
      <c r="AL1843" s="416"/>
      <c r="AM1843" s="416"/>
      <c r="AN1843" s="416"/>
      <c r="AO1843" s="416"/>
      <c r="AP1843" s="416"/>
      <c r="AQ1843" s="416"/>
      <c r="AR1843" s="416"/>
      <c r="AS1843" s="416"/>
      <c r="AT1843" s="416"/>
      <c r="AU1843" s="416"/>
    </row>
    <row r="1844" spans="1:47" s="378" customFormat="1" ht="36" customHeight="1">
      <c r="A1844" s="429"/>
      <c r="B1844" s="429"/>
      <c r="C1844" s="474"/>
      <c r="D1844" s="502">
        <f>TrialBalanceB!C22</f>
        <v>0</v>
      </c>
      <c r="E1844" s="502"/>
      <c r="F1844" s="502"/>
      <c r="G1844" s="502"/>
      <c r="H1844" s="502"/>
      <c r="I1844" s="502"/>
      <c r="J1844" s="512"/>
      <c r="L1844" s="435"/>
      <c r="M1844" s="435"/>
      <c r="O1844" s="481">
        <f>TrialBalanceB!I22</f>
        <v>0</v>
      </c>
      <c r="P1844" s="380"/>
      <c r="Q1844" s="429"/>
      <c r="R1844" s="432" t="str">
        <f t="shared" si="126"/>
        <v>DELETE</v>
      </c>
      <c r="S1844" s="416"/>
      <c r="T1844" s="416"/>
      <c r="U1844" s="416"/>
      <c r="V1844" s="416"/>
      <c r="W1844" s="416"/>
      <c r="X1844" s="416"/>
      <c r="Y1844" s="433"/>
      <c r="Z1844" s="416"/>
      <c r="AA1844" s="416"/>
      <c r="AB1844" s="416"/>
      <c r="AC1844" s="416"/>
      <c r="AD1844" s="416"/>
      <c r="AE1844" s="416"/>
      <c r="AF1844" s="416"/>
      <c r="AG1844" s="416"/>
      <c r="AH1844" s="416"/>
      <c r="AI1844" s="416"/>
      <c r="AJ1844" s="416"/>
      <c r="AK1844" s="416"/>
      <c r="AL1844" s="416"/>
      <c r="AM1844" s="416"/>
      <c r="AN1844" s="416"/>
      <c r="AO1844" s="416"/>
      <c r="AP1844" s="416"/>
      <c r="AQ1844" s="416"/>
      <c r="AR1844" s="416"/>
      <c r="AS1844" s="416"/>
      <c r="AT1844" s="416"/>
      <c r="AU1844" s="416"/>
    </row>
    <row r="1845" spans="1:47" s="378" customFormat="1" ht="36" customHeight="1">
      <c r="A1845" s="429"/>
      <c r="B1845" s="429"/>
      <c r="C1845" s="474"/>
      <c r="D1845" s="502" t="s">
        <v>446</v>
      </c>
      <c r="E1845" s="502"/>
      <c r="F1845" s="502"/>
      <c r="G1845" s="502"/>
      <c r="H1845" s="502"/>
      <c r="I1845" s="502"/>
      <c r="J1845" s="512"/>
      <c r="L1845" s="435"/>
      <c r="M1845" s="435"/>
      <c r="O1845" s="481">
        <f>SUM(TrialBalanceB!I23:I26)</f>
        <v>0</v>
      </c>
      <c r="P1845" s="380"/>
      <c r="Q1845" s="429"/>
      <c r="R1845" s="432" t="str">
        <f t="shared" si="126"/>
        <v>DELETE</v>
      </c>
      <c r="S1845" s="416"/>
      <c r="T1845" s="416"/>
      <c r="U1845" s="416"/>
      <c r="V1845" s="416"/>
      <c r="W1845" s="416"/>
      <c r="X1845" s="416"/>
      <c r="Y1845" s="433"/>
      <c r="Z1845" s="416"/>
      <c r="AA1845" s="416"/>
      <c r="AB1845" s="416"/>
      <c r="AC1845" s="416"/>
      <c r="AD1845" s="416"/>
      <c r="AE1845" s="416"/>
      <c r="AF1845" s="416"/>
      <c r="AG1845" s="416"/>
      <c r="AH1845" s="416"/>
      <c r="AI1845" s="416"/>
      <c r="AJ1845" s="416"/>
      <c r="AK1845" s="416"/>
      <c r="AL1845" s="416"/>
      <c r="AM1845" s="416"/>
      <c r="AN1845" s="416"/>
      <c r="AO1845" s="416"/>
      <c r="AP1845" s="416"/>
      <c r="AQ1845" s="416"/>
      <c r="AR1845" s="416"/>
      <c r="AS1845" s="416"/>
      <c r="AT1845" s="416"/>
      <c r="AU1845" s="416"/>
    </row>
    <row r="1846" spans="1:47" s="378" customFormat="1" ht="9" customHeight="1">
      <c r="A1846" s="429"/>
      <c r="B1846" s="429"/>
      <c r="C1846" s="474"/>
      <c r="D1846" s="502"/>
      <c r="E1846" s="502"/>
      <c r="F1846" s="502"/>
      <c r="G1846" s="502"/>
      <c r="H1846" s="502"/>
      <c r="I1846" s="502"/>
      <c r="J1846" s="512"/>
      <c r="L1846" s="435"/>
      <c r="M1846" s="435"/>
      <c r="O1846" s="482"/>
      <c r="P1846" s="380"/>
      <c r="Q1846" s="429"/>
      <c r="R1846" s="432" t="str">
        <f>R1835</f>
        <v>DELETE</v>
      </c>
      <c r="S1846" s="416"/>
      <c r="T1846" s="416"/>
      <c r="U1846" s="416"/>
      <c r="V1846" s="416"/>
      <c r="W1846" s="416"/>
      <c r="X1846" s="416"/>
      <c r="Y1846" s="433"/>
      <c r="Z1846" s="416"/>
      <c r="AA1846" s="416"/>
      <c r="AB1846" s="416"/>
      <c r="AC1846" s="416"/>
      <c r="AD1846" s="416"/>
      <c r="AE1846" s="416"/>
      <c r="AF1846" s="416"/>
      <c r="AG1846" s="416"/>
      <c r="AH1846" s="416"/>
      <c r="AI1846" s="416"/>
      <c r="AJ1846" s="416"/>
      <c r="AK1846" s="416"/>
      <c r="AL1846" s="416"/>
      <c r="AM1846" s="416"/>
      <c r="AN1846" s="416"/>
      <c r="AO1846" s="416"/>
      <c r="AP1846" s="416"/>
      <c r="AQ1846" s="416"/>
      <c r="AR1846" s="416"/>
      <c r="AS1846" s="416"/>
      <c r="AT1846" s="416"/>
      <c r="AU1846" s="416"/>
    </row>
    <row r="1847" spans="1:47" s="378" customFormat="1" ht="9" customHeight="1">
      <c r="A1847" s="429"/>
      <c r="B1847" s="429"/>
      <c r="C1847" s="474"/>
      <c r="D1847" s="502"/>
      <c r="E1847" s="502"/>
      <c r="F1847" s="502"/>
      <c r="G1847" s="502"/>
      <c r="H1847" s="502"/>
      <c r="I1847" s="502"/>
      <c r="J1847" s="512"/>
      <c r="L1847" s="435"/>
      <c r="M1847" s="435"/>
      <c r="O1847" s="384"/>
      <c r="P1847" s="380"/>
      <c r="Q1847" s="429"/>
      <c r="R1847" s="432" t="str">
        <f>R1835</f>
        <v>DELETE</v>
      </c>
      <c r="S1847" s="416"/>
      <c r="T1847" s="416"/>
      <c r="U1847" s="416"/>
      <c r="V1847" s="416"/>
      <c r="W1847" s="416"/>
      <c r="X1847" s="416"/>
      <c r="Y1847" s="433"/>
      <c r="Z1847" s="416"/>
      <c r="AA1847" s="416"/>
      <c r="AB1847" s="416"/>
      <c r="AC1847" s="416"/>
      <c r="AD1847" s="416"/>
      <c r="AE1847" s="416"/>
      <c r="AF1847" s="416"/>
      <c r="AG1847" s="416"/>
      <c r="AH1847" s="416"/>
      <c r="AI1847" s="416"/>
      <c r="AJ1847" s="416"/>
      <c r="AK1847" s="416"/>
      <c r="AL1847" s="416"/>
      <c r="AM1847" s="416"/>
      <c r="AN1847" s="416"/>
      <c r="AO1847" s="416"/>
      <c r="AP1847" s="416"/>
      <c r="AQ1847" s="416"/>
      <c r="AR1847" s="416"/>
      <c r="AS1847" s="416"/>
      <c r="AT1847" s="416"/>
      <c r="AU1847" s="416"/>
    </row>
    <row r="1848" spans="1:47" s="378" customFormat="1" ht="9" customHeight="1">
      <c r="A1848" s="429"/>
      <c r="B1848" s="429"/>
      <c r="C1848" s="474"/>
      <c r="D1848" s="502"/>
      <c r="E1848" s="502"/>
      <c r="F1848" s="502"/>
      <c r="G1848" s="502"/>
      <c r="H1848" s="502"/>
      <c r="I1848" s="502"/>
      <c r="J1848" s="512"/>
      <c r="L1848" s="435"/>
      <c r="M1848" s="435"/>
      <c r="O1848" s="381"/>
      <c r="P1848" s="380"/>
      <c r="Q1848" s="429"/>
      <c r="R1848" s="432" t="str">
        <f>R1847</f>
        <v>DELETE</v>
      </c>
      <c r="S1848" s="416"/>
      <c r="T1848" s="416"/>
      <c r="U1848" s="416"/>
      <c r="V1848" s="416"/>
      <c r="W1848" s="416"/>
      <c r="X1848" s="416"/>
      <c r="Y1848" s="433"/>
      <c r="Z1848" s="416"/>
      <c r="AA1848" s="416"/>
      <c r="AB1848" s="416"/>
      <c r="AC1848" s="416"/>
      <c r="AD1848" s="416"/>
      <c r="AE1848" s="416"/>
      <c r="AF1848" s="416"/>
      <c r="AG1848" s="416"/>
      <c r="AH1848" s="416"/>
      <c r="AI1848" s="416"/>
      <c r="AJ1848" s="416"/>
      <c r="AK1848" s="416"/>
      <c r="AL1848" s="416"/>
      <c r="AM1848" s="416"/>
      <c r="AN1848" s="416"/>
      <c r="AO1848" s="416"/>
      <c r="AP1848" s="416"/>
      <c r="AQ1848" s="416"/>
      <c r="AR1848" s="416"/>
      <c r="AS1848" s="416"/>
      <c r="AT1848" s="416"/>
      <c r="AU1848" s="416"/>
    </row>
    <row r="1849" spans="1:47" s="378" customFormat="1" ht="36" customHeight="1">
      <c r="A1849" s="429"/>
      <c r="B1849" s="429"/>
      <c r="D1849" s="518" t="str">
        <f>IF(O1849&lt;0,"Gross loss","Gross profit")</f>
        <v>Gross profit</v>
      </c>
      <c r="E1849" s="502"/>
      <c r="F1849" s="502"/>
      <c r="G1849" s="502"/>
      <c r="H1849" s="502"/>
      <c r="I1849" s="502"/>
      <c r="J1849" s="512"/>
      <c r="L1849" s="435"/>
      <c r="M1849" s="435"/>
      <c r="O1849" s="381">
        <f>SUM(S1831:S1846)</f>
        <v>0</v>
      </c>
      <c r="P1849" s="380"/>
      <c r="Q1849" s="429"/>
      <c r="R1849" s="432" t="str">
        <f>R1848</f>
        <v>DELETE</v>
      </c>
      <c r="S1849" s="416"/>
      <c r="T1849" s="416"/>
      <c r="U1849" s="416"/>
      <c r="V1849" s="416"/>
      <c r="W1849" s="416"/>
      <c r="X1849" s="416"/>
      <c r="Y1849" s="433"/>
      <c r="Z1849" s="416"/>
      <c r="AA1849" s="416"/>
      <c r="AB1849" s="416"/>
      <c r="AC1849" s="416"/>
      <c r="AD1849" s="416"/>
      <c r="AE1849" s="416"/>
      <c r="AF1849" s="416"/>
      <c r="AG1849" s="416"/>
      <c r="AH1849" s="416"/>
      <c r="AI1849" s="416"/>
      <c r="AJ1849" s="416"/>
      <c r="AK1849" s="416"/>
      <c r="AL1849" s="416"/>
      <c r="AM1849" s="416"/>
      <c r="AN1849" s="416"/>
      <c r="AO1849" s="416"/>
      <c r="AP1849" s="416"/>
      <c r="AQ1849" s="416"/>
      <c r="AR1849" s="416"/>
      <c r="AS1849" s="416"/>
      <c r="AT1849" s="416"/>
      <c r="AU1849" s="416"/>
    </row>
    <row r="1850" spans="1:47" s="378" customFormat="1" ht="36" customHeight="1">
      <c r="A1850" s="429"/>
      <c r="B1850" s="429"/>
      <c r="C1850" s="474"/>
      <c r="D1850" s="502"/>
      <c r="E1850" s="502"/>
      <c r="F1850" s="502"/>
      <c r="G1850" s="502"/>
      <c r="H1850" s="502"/>
      <c r="I1850" s="502"/>
      <c r="J1850" s="512"/>
      <c r="L1850" s="435"/>
      <c r="M1850" s="435"/>
      <c r="O1850" s="381"/>
      <c r="P1850" s="380"/>
      <c r="Q1850" s="429"/>
      <c r="R1850" s="432" t="str">
        <f>R1849</f>
        <v>DELETE</v>
      </c>
      <c r="S1850" s="416"/>
      <c r="T1850" s="416"/>
      <c r="U1850" s="416"/>
      <c r="V1850" s="416"/>
      <c r="W1850" s="416"/>
      <c r="X1850" s="416"/>
      <c r="Y1850" s="433"/>
      <c r="Z1850" s="416"/>
      <c r="AA1850" s="416"/>
      <c r="AB1850" s="416"/>
      <c r="AC1850" s="416"/>
      <c r="AD1850" s="416"/>
      <c r="AE1850" s="416"/>
      <c r="AF1850" s="416"/>
      <c r="AG1850" s="416"/>
      <c r="AH1850" s="416"/>
      <c r="AI1850" s="416"/>
      <c r="AJ1850" s="416"/>
      <c r="AK1850" s="416"/>
      <c r="AL1850" s="416"/>
      <c r="AM1850" s="416"/>
      <c r="AN1850" s="416"/>
      <c r="AO1850" s="416"/>
      <c r="AP1850" s="416"/>
      <c r="AQ1850" s="416"/>
      <c r="AR1850" s="416"/>
      <c r="AS1850" s="416"/>
      <c r="AT1850" s="416"/>
      <c r="AU1850" s="416"/>
    </row>
    <row r="1851" spans="1:47" s="378" customFormat="1" ht="36" customHeight="1">
      <c r="A1851" s="429"/>
      <c r="B1851" s="429"/>
      <c r="D1851" s="501" t="s">
        <v>1022</v>
      </c>
      <c r="E1851" s="502"/>
      <c r="F1851" s="502"/>
      <c r="G1851" s="502"/>
      <c r="H1851" s="502"/>
      <c r="I1851" s="502"/>
      <c r="J1851" s="512"/>
      <c r="L1851" s="435"/>
      <c r="M1851" s="435"/>
      <c r="O1851" s="381">
        <f>SUM(O1853:O1859)</f>
        <v>0</v>
      </c>
      <c r="P1851" s="380"/>
      <c r="Q1851" s="429"/>
      <c r="R1851" s="432" t="str">
        <f t="shared" ref="R1851" si="127">IF(R$1819="DELETE","DELETE",IF(O1851=0,"DELETE"," "))</f>
        <v>DELETE</v>
      </c>
      <c r="S1851" s="419">
        <f>O1851</f>
        <v>0</v>
      </c>
      <c r="T1851" s="419"/>
      <c r="U1851" s="416"/>
      <c r="V1851" s="416"/>
      <c r="W1851" s="416"/>
      <c r="X1851" s="416"/>
      <c r="Y1851" s="433"/>
      <c r="Z1851" s="416"/>
      <c r="AA1851" s="416"/>
      <c r="AB1851" s="416"/>
      <c r="AC1851" s="416"/>
      <c r="AD1851" s="416"/>
      <c r="AE1851" s="416"/>
      <c r="AF1851" s="416"/>
      <c r="AG1851" s="416"/>
      <c r="AH1851" s="416"/>
      <c r="AI1851" s="416"/>
      <c r="AJ1851" s="416"/>
      <c r="AK1851" s="416"/>
      <c r="AL1851" s="416"/>
      <c r="AM1851" s="416"/>
      <c r="AN1851" s="416"/>
      <c r="AO1851" s="416"/>
      <c r="AP1851" s="416"/>
      <c r="AQ1851" s="416"/>
      <c r="AR1851" s="416"/>
      <c r="AS1851" s="416"/>
      <c r="AT1851" s="416"/>
      <c r="AU1851" s="416"/>
    </row>
    <row r="1852" spans="1:47" s="378" customFormat="1" ht="9" customHeight="1">
      <c r="A1852" s="429"/>
      <c r="B1852" s="429"/>
      <c r="C1852" s="474"/>
      <c r="D1852" s="502"/>
      <c r="E1852" s="502"/>
      <c r="F1852" s="502"/>
      <c r="G1852" s="502"/>
      <c r="H1852" s="502"/>
      <c r="I1852" s="502"/>
      <c r="J1852" s="512"/>
      <c r="L1852" s="435"/>
      <c r="M1852" s="435"/>
      <c r="O1852" s="381"/>
      <c r="P1852" s="380"/>
      <c r="Q1852" s="429"/>
      <c r="R1852" s="432" t="str">
        <f>R1851</f>
        <v>DELETE</v>
      </c>
      <c r="S1852" s="416"/>
      <c r="T1852" s="416"/>
      <c r="U1852" s="416"/>
      <c r="V1852" s="416"/>
      <c r="W1852" s="416"/>
      <c r="X1852" s="416"/>
      <c r="Y1852" s="433"/>
      <c r="Z1852" s="416"/>
      <c r="AA1852" s="416"/>
      <c r="AB1852" s="416"/>
      <c r="AC1852" s="416"/>
      <c r="AD1852" s="416"/>
      <c r="AE1852" s="416"/>
      <c r="AF1852" s="416"/>
      <c r="AG1852" s="416"/>
      <c r="AH1852" s="416"/>
      <c r="AI1852" s="416"/>
      <c r="AJ1852" s="416"/>
      <c r="AK1852" s="416"/>
      <c r="AL1852" s="416"/>
      <c r="AM1852" s="416"/>
      <c r="AN1852" s="416"/>
      <c r="AO1852" s="416"/>
      <c r="AP1852" s="416"/>
      <c r="AQ1852" s="416"/>
      <c r="AR1852" s="416"/>
      <c r="AS1852" s="416"/>
      <c r="AT1852" s="416"/>
      <c r="AU1852" s="416"/>
    </row>
    <row r="1853" spans="1:47" s="378" customFormat="1" ht="9" customHeight="1">
      <c r="A1853" s="429"/>
      <c r="B1853" s="429"/>
      <c r="C1853" s="474"/>
      <c r="D1853" s="502"/>
      <c r="E1853" s="502"/>
      <c r="F1853" s="502"/>
      <c r="G1853" s="502"/>
      <c r="H1853" s="502"/>
      <c r="I1853" s="502"/>
      <c r="J1853" s="512"/>
      <c r="L1853" s="435"/>
      <c r="M1853" s="435"/>
      <c r="O1853" s="480"/>
      <c r="P1853" s="380"/>
      <c r="Q1853" s="429"/>
      <c r="R1853" s="432" t="str">
        <f>R1851</f>
        <v>DELETE</v>
      </c>
      <c r="S1853" s="416"/>
      <c r="T1853" s="416"/>
      <c r="U1853" s="416"/>
      <c r="V1853" s="416"/>
      <c r="W1853" s="416"/>
      <c r="X1853" s="416"/>
      <c r="Y1853" s="433"/>
      <c r="Z1853" s="416"/>
      <c r="AA1853" s="416"/>
      <c r="AB1853" s="416"/>
      <c r="AC1853" s="416"/>
      <c r="AD1853" s="416"/>
      <c r="AE1853" s="416"/>
      <c r="AF1853" s="416"/>
      <c r="AG1853" s="416"/>
      <c r="AH1853" s="416"/>
      <c r="AI1853" s="416"/>
      <c r="AJ1853" s="416"/>
      <c r="AK1853" s="416"/>
      <c r="AL1853" s="416"/>
      <c r="AM1853" s="416"/>
      <c r="AN1853" s="416"/>
      <c r="AO1853" s="416"/>
      <c r="AP1853" s="416"/>
      <c r="AQ1853" s="416"/>
      <c r="AR1853" s="416"/>
      <c r="AS1853" s="416"/>
      <c r="AT1853" s="416"/>
      <c r="AU1853" s="416"/>
    </row>
    <row r="1854" spans="1:47" s="378" customFormat="1" ht="36" customHeight="1">
      <c r="A1854" s="429"/>
      <c r="B1854" s="429"/>
      <c r="C1854" s="474"/>
      <c r="D1854" s="502" t="str">
        <f>TrialBalanceB!C28</f>
        <v>Insurance claims - Surf Shop</v>
      </c>
      <c r="E1854" s="502"/>
      <c r="F1854" s="502"/>
      <c r="G1854" s="502"/>
      <c r="H1854" s="502"/>
      <c r="I1854" s="502"/>
      <c r="J1854" s="512"/>
      <c r="L1854" s="435"/>
      <c r="M1854" s="435"/>
      <c r="O1854" s="481">
        <f>-TrialBalanceB!I28</f>
        <v>0</v>
      </c>
      <c r="P1854" s="380"/>
      <c r="Q1854" s="429"/>
      <c r="R1854" s="432" t="str">
        <f t="shared" ref="R1854:R1858" si="128">IF(R$1819="DELETE","DELETE",IF(O1854=0,"DELETE"," "))</f>
        <v>DELETE</v>
      </c>
      <c r="S1854" s="416"/>
      <c r="T1854" s="416"/>
      <c r="U1854" s="416"/>
      <c r="V1854" s="416"/>
      <c r="W1854" s="416"/>
      <c r="X1854" s="416"/>
      <c r="Y1854" s="433"/>
      <c r="Z1854" s="416"/>
      <c r="AA1854" s="416"/>
      <c r="AB1854" s="416"/>
      <c r="AC1854" s="416"/>
      <c r="AD1854" s="416"/>
      <c r="AE1854" s="416"/>
      <c r="AF1854" s="416"/>
      <c r="AG1854" s="416"/>
      <c r="AH1854" s="416"/>
      <c r="AI1854" s="416"/>
      <c r="AJ1854" s="416"/>
      <c r="AK1854" s="416"/>
      <c r="AL1854" s="416"/>
      <c r="AM1854" s="416"/>
      <c r="AN1854" s="416"/>
      <c r="AO1854" s="416"/>
      <c r="AP1854" s="416"/>
      <c r="AQ1854" s="416"/>
      <c r="AR1854" s="416"/>
      <c r="AS1854" s="416"/>
      <c r="AT1854" s="416"/>
      <c r="AU1854" s="416"/>
    </row>
    <row r="1855" spans="1:47" s="378" customFormat="1" ht="36" customHeight="1">
      <c r="A1855" s="429"/>
      <c r="B1855" s="429"/>
      <c r="C1855" s="474"/>
      <c r="D1855" s="502">
        <f>TrialBalanceB!C29</f>
        <v>0</v>
      </c>
      <c r="E1855" s="502"/>
      <c r="F1855" s="502"/>
      <c r="G1855" s="502"/>
      <c r="H1855" s="502"/>
      <c r="I1855" s="502"/>
      <c r="J1855" s="512"/>
      <c r="L1855" s="435"/>
      <c r="M1855" s="435"/>
      <c r="O1855" s="481">
        <f>-TrialBalanceB!I29</f>
        <v>0</v>
      </c>
      <c r="P1855" s="380"/>
      <c r="Q1855" s="429"/>
      <c r="R1855" s="432" t="str">
        <f t="shared" si="128"/>
        <v>DELETE</v>
      </c>
      <c r="S1855" s="416"/>
      <c r="T1855" s="416"/>
      <c r="U1855" s="416"/>
      <c r="V1855" s="416"/>
      <c r="W1855" s="416"/>
      <c r="X1855" s="416"/>
      <c r="Y1855" s="433"/>
      <c r="Z1855" s="416"/>
      <c r="AA1855" s="416"/>
      <c r="AB1855" s="416"/>
      <c r="AC1855" s="416"/>
      <c r="AD1855" s="416"/>
      <c r="AE1855" s="416"/>
      <c r="AF1855" s="416"/>
      <c r="AG1855" s="416"/>
      <c r="AH1855" s="416"/>
      <c r="AI1855" s="416"/>
      <c r="AJ1855" s="416"/>
      <c r="AK1855" s="416"/>
      <c r="AL1855" s="416"/>
      <c r="AM1855" s="416"/>
      <c r="AN1855" s="416"/>
      <c r="AO1855" s="416"/>
      <c r="AP1855" s="416"/>
      <c r="AQ1855" s="416"/>
      <c r="AR1855" s="416"/>
      <c r="AS1855" s="416"/>
      <c r="AT1855" s="416"/>
      <c r="AU1855" s="416"/>
    </row>
    <row r="1856" spans="1:47" s="378" customFormat="1" ht="36" customHeight="1">
      <c r="A1856" s="429"/>
      <c r="B1856" s="429"/>
      <c r="C1856" s="474"/>
      <c r="D1856" s="502">
        <f>TrialBalanceB!C30</f>
        <v>0</v>
      </c>
      <c r="E1856" s="502"/>
      <c r="F1856" s="502"/>
      <c r="G1856" s="502"/>
      <c r="H1856" s="502"/>
      <c r="I1856" s="502"/>
      <c r="J1856" s="512"/>
      <c r="L1856" s="435"/>
      <c r="M1856" s="435"/>
      <c r="O1856" s="481">
        <f>-TrialBalanceB!I30</f>
        <v>0</v>
      </c>
      <c r="P1856" s="380"/>
      <c r="Q1856" s="429"/>
      <c r="R1856" s="432" t="str">
        <f t="shared" si="128"/>
        <v>DELETE</v>
      </c>
      <c r="S1856" s="416"/>
      <c r="T1856" s="416"/>
      <c r="U1856" s="416"/>
      <c r="V1856" s="416"/>
      <c r="W1856" s="416"/>
      <c r="X1856" s="416"/>
      <c r="Y1856" s="433"/>
      <c r="Z1856" s="416"/>
      <c r="AA1856" s="416"/>
      <c r="AB1856" s="416"/>
      <c r="AC1856" s="416"/>
      <c r="AD1856" s="416"/>
      <c r="AE1856" s="416"/>
      <c r="AF1856" s="416"/>
      <c r="AG1856" s="416"/>
      <c r="AH1856" s="416"/>
      <c r="AI1856" s="416"/>
      <c r="AJ1856" s="416"/>
      <c r="AK1856" s="416"/>
      <c r="AL1856" s="416"/>
      <c r="AM1856" s="416"/>
      <c r="AN1856" s="416"/>
      <c r="AO1856" s="416"/>
      <c r="AP1856" s="416"/>
      <c r="AQ1856" s="416"/>
      <c r="AR1856" s="416"/>
      <c r="AS1856" s="416"/>
      <c r="AT1856" s="416"/>
      <c r="AU1856" s="416"/>
    </row>
    <row r="1857" spans="1:47" s="378" customFormat="1" ht="36" customHeight="1">
      <c r="A1857" s="429"/>
      <c r="B1857" s="429"/>
      <c r="C1857" s="474"/>
      <c r="D1857" s="502">
        <f>TrialBalanceB!C31</f>
        <v>0</v>
      </c>
      <c r="E1857" s="502"/>
      <c r="F1857" s="502"/>
      <c r="G1857" s="502"/>
      <c r="H1857" s="502"/>
      <c r="I1857" s="502"/>
      <c r="J1857" s="512"/>
      <c r="L1857" s="435"/>
      <c r="M1857" s="435"/>
      <c r="O1857" s="481">
        <f>-TrialBalanceB!I31</f>
        <v>0</v>
      </c>
      <c r="P1857" s="380"/>
      <c r="Q1857" s="429"/>
      <c r="R1857" s="432" t="str">
        <f t="shared" si="128"/>
        <v>DELETE</v>
      </c>
      <c r="S1857" s="416"/>
      <c r="T1857" s="416"/>
      <c r="U1857" s="416"/>
      <c r="V1857" s="416"/>
      <c r="W1857" s="416"/>
      <c r="X1857" s="416"/>
      <c r="Y1857" s="433"/>
      <c r="Z1857" s="416"/>
      <c r="AA1857" s="416"/>
      <c r="AB1857" s="416"/>
      <c r="AC1857" s="416"/>
      <c r="AD1857" s="416"/>
      <c r="AE1857" s="416"/>
      <c r="AF1857" s="416"/>
      <c r="AG1857" s="416"/>
      <c r="AH1857" s="416"/>
      <c r="AI1857" s="416"/>
      <c r="AJ1857" s="416"/>
      <c r="AK1857" s="416"/>
      <c r="AL1857" s="416"/>
      <c r="AM1857" s="416"/>
      <c r="AN1857" s="416"/>
      <c r="AO1857" s="416"/>
      <c r="AP1857" s="416"/>
      <c r="AQ1857" s="416"/>
      <c r="AR1857" s="416"/>
      <c r="AS1857" s="416"/>
      <c r="AT1857" s="416"/>
      <c r="AU1857" s="416"/>
    </row>
    <row r="1858" spans="1:47" s="378" customFormat="1" ht="36" customHeight="1">
      <c r="A1858" s="429"/>
      <c r="B1858" s="429"/>
      <c r="C1858" s="474"/>
      <c r="D1858" s="502">
        <f>TrialBalanceB!C32</f>
        <v>0</v>
      </c>
      <c r="E1858" s="502"/>
      <c r="F1858" s="502"/>
      <c r="G1858" s="502"/>
      <c r="H1858" s="502"/>
      <c r="I1858" s="502"/>
      <c r="J1858" s="512"/>
      <c r="L1858" s="435"/>
      <c r="M1858" s="435"/>
      <c r="O1858" s="481">
        <f>-TrialBalanceB!I32</f>
        <v>0</v>
      </c>
      <c r="P1858" s="380"/>
      <c r="Q1858" s="429"/>
      <c r="R1858" s="432" t="str">
        <f t="shared" si="128"/>
        <v>DELETE</v>
      </c>
      <c r="S1858" s="416"/>
      <c r="T1858" s="416"/>
      <c r="U1858" s="416"/>
      <c r="V1858" s="416"/>
      <c r="W1858" s="416"/>
      <c r="X1858" s="416"/>
      <c r="Y1858" s="433"/>
      <c r="Z1858" s="416"/>
      <c r="AA1858" s="416"/>
      <c r="AB1858" s="416"/>
      <c r="AC1858" s="416"/>
      <c r="AD1858" s="416"/>
      <c r="AE1858" s="416"/>
      <c r="AF1858" s="416"/>
      <c r="AG1858" s="416"/>
      <c r="AH1858" s="416"/>
      <c r="AI1858" s="416"/>
      <c r="AJ1858" s="416"/>
      <c r="AK1858" s="416"/>
      <c r="AL1858" s="416"/>
      <c r="AM1858" s="416"/>
      <c r="AN1858" s="416"/>
      <c r="AO1858" s="416"/>
      <c r="AP1858" s="416"/>
      <c r="AQ1858" s="416"/>
      <c r="AR1858" s="416"/>
      <c r="AS1858" s="416"/>
      <c r="AT1858" s="416"/>
      <c r="AU1858" s="416"/>
    </row>
    <row r="1859" spans="1:47" s="378" customFormat="1" ht="9" customHeight="1">
      <c r="A1859" s="429"/>
      <c r="B1859" s="429"/>
      <c r="C1859" s="474"/>
      <c r="D1859" s="502"/>
      <c r="E1859" s="502"/>
      <c r="F1859" s="502"/>
      <c r="G1859" s="502"/>
      <c r="H1859" s="502"/>
      <c r="I1859" s="502"/>
      <c r="J1859" s="512"/>
      <c r="L1859" s="435"/>
      <c r="M1859" s="435"/>
      <c r="O1859" s="482"/>
      <c r="P1859" s="380"/>
      <c r="Q1859" s="429"/>
      <c r="R1859" s="432" t="str">
        <f>R1851</f>
        <v>DELETE</v>
      </c>
      <c r="S1859" s="416"/>
      <c r="T1859" s="416"/>
      <c r="U1859" s="416"/>
      <c r="V1859" s="416"/>
      <c r="W1859" s="416"/>
      <c r="X1859" s="416"/>
      <c r="Y1859" s="433"/>
      <c r="Z1859" s="416"/>
      <c r="AA1859" s="416"/>
      <c r="AB1859" s="416"/>
      <c r="AC1859" s="416"/>
      <c r="AD1859" s="416"/>
      <c r="AE1859" s="416"/>
      <c r="AF1859" s="416"/>
      <c r="AG1859" s="416"/>
      <c r="AH1859" s="416"/>
      <c r="AI1859" s="416"/>
      <c r="AJ1859" s="416"/>
      <c r="AK1859" s="416"/>
      <c r="AL1859" s="416"/>
      <c r="AM1859" s="416"/>
      <c r="AN1859" s="416"/>
      <c r="AO1859" s="416"/>
      <c r="AP1859" s="416"/>
      <c r="AQ1859" s="416"/>
      <c r="AR1859" s="416"/>
      <c r="AS1859" s="416"/>
      <c r="AT1859" s="416"/>
      <c r="AU1859" s="416"/>
    </row>
    <row r="1860" spans="1:47" s="378" customFormat="1" ht="9" customHeight="1">
      <c r="A1860" s="429"/>
      <c r="B1860" s="429"/>
      <c r="C1860" s="474"/>
      <c r="D1860" s="502"/>
      <c r="E1860" s="502"/>
      <c r="F1860" s="502"/>
      <c r="G1860" s="502"/>
      <c r="H1860" s="502"/>
      <c r="I1860" s="502"/>
      <c r="J1860" s="512"/>
      <c r="L1860" s="435"/>
      <c r="M1860" s="435"/>
      <c r="O1860" s="396"/>
      <c r="P1860" s="380"/>
      <c r="Q1860" s="429"/>
      <c r="R1860" s="432" t="str">
        <f>R1859</f>
        <v>DELETE</v>
      </c>
      <c r="S1860" s="416"/>
      <c r="T1860" s="416"/>
      <c r="U1860" s="416"/>
      <c r="V1860" s="416"/>
      <c r="W1860" s="416"/>
      <c r="X1860" s="416"/>
      <c r="Y1860" s="433"/>
      <c r="Z1860" s="416"/>
      <c r="AA1860" s="416"/>
      <c r="AB1860" s="416"/>
      <c r="AC1860" s="416"/>
      <c r="AD1860" s="416"/>
      <c r="AE1860" s="416"/>
      <c r="AF1860" s="416"/>
      <c r="AG1860" s="416"/>
      <c r="AH1860" s="416"/>
      <c r="AI1860" s="416"/>
      <c r="AJ1860" s="416"/>
      <c r="AK1860" s="416"/>
      <c r="AL1860" s="416"/>
      <c r="AM1860" s="416"/>
      <c r="AN1860" s="416"/>
      <c r="AO1860" s="416"/>
      <c r="AP1860" s="416"/>
      <c r="AQ1860" s="416"/>
      <c r="AR1860" s="416"/>
      <c r="AS1860" s="416"/>
      <c r="AT1860" s="416"/>
      <c r="AU1860" s="416"/>
    </row>
    <row r="1861" spans="1:47" s="378" customFormat="1" ht="9" customHeight="1">
      <c r="A1861" s="429"/>
      <c r="B1861" s="429"/>
      <c r="C1861" s="474"/>
      <c r="D1861" s="502"/>
      <c r="E1861" s="502"/>
      <c r="F1861" s="502"/>
      <c r="G1861" s="502"/>
      <c r="H1861" s="502"/>
      <c r="I1861" s="502"/>
      <c r="J1861" s="512"/>
      <c r="L1861" s="435"/>
      <c r="M1861" s="435"/>
      <c r="O1861" s="381"/>
      <c r="P1861" s="380"/>
      <c r="Q1861" s="429"/>
      <c r="R1861" s="432" t="str">
        <f>R1860</f>
        <v>DELETE</v>
      </c>
      <c r="S1861" s="416"/>
      <c r="T1861" s="416"/>
      <c r="U1861" s="416"/>
      <c r="V1861" s="416"/>
      <c r="W1861" s="416"/>
      <c r="X1861" s="416"/>
      <c r="Y1861" s="433"/>
      <c r="Z1861" s="416"/>
      <c r="AA1861" s="416"/>
      <c r="AB1861" s="416"/>
      <c r="AC1861" s="416"/>
      <c r="AD1861" s="416"/>
      <c r="AE1861" s="416"/>
      <c r="AF1861" s="416"/>
      <c r="AG1861" s="416"/>
      <c r="AH1861" s="416"/>
      <c r="AI1861" s="416"/>
      <c r="AJ1861" s="416"/>
      <c r="AK1861" s="416"/>
      <c r="AL1861" s="416"/>
      <c r="AM1861" s="416"/>
      <c r="AN1861" s="416"/>
      <c r="AO1861" s="416"/>
      <c r="AP1861" s="416"/>
      <c r="AQ1861" s="416"/>
      <c r="AR1861" s="416"/>
      <c r="AS1861" s="416"/>
      <c r="AT1861" s="416"/>
      <c r="AU1861" s="416"/>
    </row>
    <row r="1862" spans="1:47" s="378" customFormat="1" ht="36" customHeight="1">
      <c r="A1862" s="429"/>
      <c r="B1862" s="429"/>
      <c r="C1862" s="474"/>
      <c r="D1862" s="502"/>
      <c r="E1862" s="502"/>
      <c r="F1862" s="502"/>
      <c r="G1862" s="502"/>
      <c r="H1862" s="502"/>
      <c r="I1862" s="502"/>
      <c r="J1862" s="512"/>
      <c r="L1862" s="435"/>
      <c r="M1862" s="435"/>
      <c r="O1862" s="381">
        <f>SUM(S1831:S1851)</f>
        <v>0</v>
      </c>
      <c r="P1862" s="380"/>
      <c r="Q1862" s="429"/>
      <c r="R1862" s="432" t="str">
        <f>R1851</f>
        <v>DELETE</v>
      </c>
      <c r="S1862" s="416"/>
      <c r="T1862" s="416"/>
      <c r="U1862" s="416"/>
      <c r="V1862" s="416"/>
      <c r="W1862" s="416"/>
      <c r="X1862" s="416"/>
      <c r="Y1862" s="433"/>
      <c r="Z1862" s="416"/>
      <c r="AA1862" s="416"/>
      <c r="AB1862" s="416"/>
      <c r="AC1862" s="416"/>
      <c r="AD1862" s="416"/>
      <c r="AE1862" s="416"/>
      <c r="AF1862" s="416"/>
      <c r="AG1862" s="416"/>
      <c r="AH1862" s="416"/>
      <c r="AI1862" s="416"/>
      <c r="AJ1862" s="416"/>
      <c r="AK1862" s="416"/>
      <c r="AL1862" s="416"/>
      <c r="AM1862" s="416"/>
      <c r="AN1862" s="416"/>
      <c r="AO1862" s="416"/>
      <c r="AP1862" s="416"/>
      <c r="AQ1862" s="416"/>
      <c r="AR1862" s="416"/>
      <c r="AS1862" s="416"/>
      <c r="AT1862" s="416"/>
      <c r="AU1862" s="416"/>
    </row>
    <row r="1863" spans="1:47" s="378" customFormat="1" ht="36" customHeight="1">
      <c r="A1863" s="429"/>
      <c r="B1863" s="429"/>
      <c r="C1863" s="474"/>
      <c r="D1863" s="502"/>
      <c r="E1863" s="502"/>
      <c r="F1863" s="502"/>
      <c r="G1863" s="502"/>
      <c r="H1863" s="502"/>
      <c r="I1863" s="502"/>
      <c r="J1863" s="512"/>
      <c r="L1863" s="435"/>
      <c r="M1863" s="435"/>
      <c r="O1863" s="381"/>
      <c r="P1863" s="380"/>
      <c r="Q1863" s="429"/>
      <c r="R1863" s="432" t="str">
        <f>R1862</f>
        <v>DELETE</v>
      </c>
      <c r="S1863" s="416"/>
      <c r="T1863" s="416"/>
      <c r="U1863" s="416"/>
      <c r="V1863" s="416"/>
      <c r="W1863" s="416"/>
      <c r="X1863" s="416"/>
      <c r="Y1863" s="433"/>
      <c r="Z1863" s="416"/>
      <c r="AA1863" s="416"/>
      <c r="AB1863" s="416"/>
      <c r="AC1863" s="416"/>
      <c r="AD1863" s="416"/>
      <c r="AE1863" s="416"/>
      <c r="AF1863" s="416"/>
      <c r="AG1863" s="416"/>
      <c r="AH1863" s="416"/>
      <c r="AI1863" s="416"/>
      <c r="AJ1863" s="416"/>
      <c r="AK1863" s="416"/>
      <c r="AL1863" s="416"/>
      <c r="AM1863" s="416"/>
      <c r="AN1863" s="416"/>
      <c r="AO1863" s="416"/>
      <c r="AP1863" s="416"/>
      <c r="AQ1863" s="416"/>
      <c r="AR1863" s="416"/>
      <c r="AS1863" s="416"/>
      <c r="AT1863" s="416"/>
      <c r="AU1863" s="416"/>
    </row>
    <row r="1864" spans="1:47" s="378" customFormat="1" ht="36" customHeight="1">
      <c r="A1864" s="429"/>
      <c r="B1864" s="429"/>
      <c r="D1864" s="501" t="s">
        <v>1047</v>
      </c>
      <c r="E1864" s="502"/>
      <c r="F1864" s="502"/>
      <c r="G1864" s="502"/>
      <c r="H1864" s="502"/>
      <c r="I1864" s="502"/>
      <c r="J1864" s="512"/>
      <c r="L1864" s="435"/>
      <c r="M1864" s="435"/>
      <c r="O1864" s="381">
        <f>SUM(O1866:O1895)</f>
        <v>0</v>
      </c>
      <c r="P1864" s="380"/>
      <c r="Q1864" s="429"/>
      <c r="R1864" s="432" t="str">
        <f t="shared" ref="R1864" si="129">IF(R$1819="DELETE","DELETE",IF(O1864=0,"DELETE"," "))</f>
        <v>DELETE</v>
      </c>
      <c r="S1864" s="419">
        <f>-O1864</f>
        <v>0</v>
      </c>
      <c r="T1864" s="419"/>
      <c r="U1864" s="419"/>
      <c r="V1864" s="419"/>
      <c r="W1864" s="416"/>
      <c r="X1864" s="416"/>
      <c r="Y1864" s="433"/>
      <c r="Z1864" s="416"/>
      <c r="AA1864" s="416"/>
      <c r="AB1864" s="416"/>
      <c r="AC1864" s="416"/>
      <c r="AD1864" s="416"/>
      <c r="AE1864" s="416"/>
      <c r="AF1864" s="416"/>
      <c r="AG1864" s="416"/>
      <c r="AH1864" s="416"/>
      <c r="AI1864" s="416"/>
      <c r="AJ1864" s="416"/>
      <c r="AK1864" s="416"/>
      <c r="AL1864" s="416"/>
      <c r="AM1864" s="416"/>
      <c r="AN1864" s="416"/>
      <c r="AO1864" s="416"/>
      <c r="AP1864" s="416"/>
      <c r="AQ1864" s="416"/>
      <c r="AR1864" s="416"/>
      <c r="AS1864" s="416"/>
      <c r="AT1864" s="416"/>
      <c r="AU1864" s="416"/>
    </row>
    <row r="1865" spans="1:47" s="378" customFormat="1" ht="9" customHeight="1">
      <c r="A1865" s="429"/>
      <c r="B1865" s="429"/>
      <c r="C1865" s="474"/>
      <c r="D1865" s="502"/>
      <c r="E1865" s="502"/>
      <c r="F1865" s="502"/>
      <c r="G1865" s="502"/>
      <c r="H1865" s="502"/>
      <c r="I1865" s="502"/>
      <c r="J1865" s="512"/>
      <c r="L1865" s="435"/>
      <c r="M1865" s="435"/>
      <c r="O1865" s="381"/>
      <c r="P1865" s="380"/>
      <c r="Q1865" s="429"/>
      <c r="R1865" s="432" t="str">
        <f>R1864</f>
        <v>DELETE</v>
      </c>
      <c r="S1865" s="416"/>
      <c r="T1865" s="416"/>
      <c r="U1865" s="416"/>
      <c r="V1865" s="416"/>
      <c r="W1865" s="416"/>
      <c r="X1865" s="416"/>
      <c r="Y1865" s="433"/>
      <c r="Z1865" s="416"/>
      <c r="AA1865" s="416"/>
      <c r="AB1865" s="416"/>
      <c r="AC1865" s="416"/>
      <c r="AD1865" s="416"/>
      <c r="AE1865" s="416"/>
      <c r="AF1865" s="416"/>
      <c r="AG1865" s="416"/>
      <c r="AH1865" s="416"/>
      <c r="AI1865" s="416"/>
      <c r="AJ1865" s="416"/>
      <c r="AK1865" s="416"/>
      <c r="AL1865" s="416"/>
      <c r="AM1865" s="416"/>
      <c r="AN1865" s="416"/>
      <c r="AO1865" s="416"/>
      <c r="AP1865" s="416"/>
      <c r="AQ1865" s="416"/>
      <c r="AR1865" s="416"/>
      <c r="AS1865" s="416"/>
      <c r="AT1865" s="416"/>
      <c r="AU1865" s="416"/>
    </row>
    <row r="1866" spans="1:47" s="378" customFormat="1" ht="9" customHeight="1">
      <c r="A1866" s="429"/>
      <c r="B1866" s="429"/>
      <c r="C1866" s="474"/>
      <c r="D1866" s="502"/>
      <c r="E1866" s="502"/>
      <c r="F1866" s="502"/>
      <c r="G1866" s="502"/>
      <c r="H1866" s="502"/>
      <c r="I1866" s="502"/>
      <c r="J1866" s="512"/>
      <c r="L1866" s="435"/>
      <c r="M1866" s="435"/>
      <c r="O1866" s="480"/>
      <c r="P1866" s="380"/>
      <c r="Q1866" s="429"/>
      <c r="R1866" s="432" t="str">
        <f>R1865</f>
        <v>DELETE</v>
      </c>
      <c r="S1866" s="416"/>
      <c r="T1866" s="416"/>
      <c r="U1866" s="416"/>
      <c r="V1866" s="416"/>
      <c r="W1866" s="416"/>
      <c r="X1866" s="416"/>
      <c r="Y1866" s="433"/>
      <c r="Z1866" s="416"/>
      <c r="AA1866" s="416"/>
      <c r="AB1866" s="416"/>
      <c r="AC1866" s="416"/>
      <c r="AD1866" s="416"/>
      <c r="AE1866" s="416"/>
      <c r="AF1866" s="416"/>
      <c r="AG1866" s="416"/>
      <c r="AH1866" s="416"/>
      <c r="AI1866" s="416"/>
      <c r="AJ1866" s="416"/>
      <c r="AK1866" s="416"/>
      <c r="AL1866" s="416"/>
      <c r="AM1866" s="416"/>
      <c r="AN1866" s="416"/>
      <c r="AO1866" s="416"/>
      <c r="AP1866" s="416"/>
      <c r="AQ1866" s="416"/>
      <c r="AR1866" s="416"/>
      <c r="AS1866" s="416"/>
      <c r="AT1866" s="416"/>
      <c r="AU1866" s="416"/>
    </row>
    <row r="1867" spans="1:47" s="378" customFormat="1" ht="36" customHeight="1">
      <c r="A1867" s="429"/>
      <c r="B1867" s="429"/>
      <c r="C1867" s="474"/>
      <c r="D1867" s="502" t="s">
        <v>256</v>
      </c>
      <c r="E1867" s="502"/>
      <c r="F1867" s="502"/>
      <c r="G1867" s="502"/>
      <c r="H1867" s="502"/>
      <c r="I1867" s="502"/>
      <c r="J1867" s="512"/>
      <c r="L1867" s="435"/>
      <c r="M1867" s="435"/>
      <c r="O1867" s="481">
        <f>TrialBalanceB!I39</f>
        <v>0</v>
      </c>
      <c r="P1867" s="380"/>
      <c r="Q1867" s="429"/>
      <c r="R1867" s="432" t="str">
        <f t="shared" ref="R1867:R1894" si="130">IF(R$1819="DELETE","DELETE",IF(O1867=0,"DELETE"," "))</f>
        <v>DELETE</v>
      </c>
      <c r="S1867" s="416"/>
      <c r="T1867" s="416"/>
      <c r="U1867" s="416"/>
      <c r="V1867" s="416"/>
      <c r="W1867" s="416"/>
      <c r="X1867" s="416"/>
      <c r="Y1867" s="433"/>
      <c r="Z1867" s="416"/>
      <c r="AA1867" s="416"/>
      <c r="AB1867" s="416"/>
      <c r="AC1867" s="416"/>
      <c r="AD1867" s="416"/>
      <c r="AE1867" s="416"/>
      <c r="AF1867" s="416"/>
      <c r="AG1867" s="416"/>
      <c r="AH1867" s="416"/>
      <c r="AI1867" s="416"/>
      <c r="AJ1867" s="416"/>
      <c r="AK1867" s="416"/>
      <c r="AL1867" s="416"/>
      <c r="AM1867" s="416"/>
      <c r="AN1867" s="416"/>
      <c r="AO1867" s="416"/>
      <c r="AP1867" s="416"/>
      <c r="AQ1867" s="416"/>
      <c r="AR1867" s="416"/>
      <c r="AS1867" s="416"/>
      <c r="AT1867" s="416"/>
      <c r="AU1867" s="416"/>
    </row>
    <row r="1868" spans="1:47" s="378" customFormat="1" ht="36" customHeight="1">
      <c r="A1868" s="429"/>
      <c r="B1868" s="429"/>
      <c r="C1868" s="474"/>
      <c r="D1868" s="502" t="s">
        <v>629</v>
      </c>
      <c r="E1868" s="502"/>
      <c r="F1868" s="502"/>
      <c r="G1868" s="502"/>
      <c r="H1868" s="502"/>
      <c r="I1868" s="502"/>
      <c r="J1868" s="512"/>
      <c r="L1868" s="435"/>
      <c r="M1868" s="435"/>
      <c r="O1868" s="481">
        <f>TrialBalanceB!I40</f>
        <v>0</v>
      </c>
      <c r="P1868" s="380"/>
      <c r="Q1868" s="429"/>
      <c r="R1868" s="432" t="str">
        <f t="shared" si="130"/>
        <v>DELETE</v>
      </c>
      <c r="S1868" s="416"/>
      <c r="T1868" s="416"/>
      <c r="U1868" s="416"/>
      <c r="V1868" s="416"/>
      <c r="W1868" s="416"/>
      <c r="X1868" s="416"/>
      <c r="Y1868" s="433"/>
      <c r="Z1868" s="416"/>
      <c r="AA1868" s="416"/>
      <c r="AB1868" s="416"/>
      <c r="AC1868" s="416"/>
      <c r="AD1868" s="416"/>
      <c r="AE1868" s="416"/>
      <c r="AF1868" s="416"/>
      <c r="AG1868" s="416"/>
      <c r="AH1868" s="416"/>
      <c r="AI1868" s="416"/>
      <c r="AJ1868" s="416"/>
      <c r="AK1868" s="416"/>
      <c r="AL1868" s="416"/>
      <c r="AM1868" s="416"/>
      <c r="AN1868" s="416"/>
      <c r="AO1868" s="416"/>
      <c r="AP1868" s="416"/>
      <c r="AQ1868" s="416"/>
      <c r="AR1868" s="416"/>
      <c r="AS1868" s="416"/>
      <c r="AT1868" s="416"/>
      <c r="AU1868" s="416"/>
    </row>
    <row r="1869" spans="1:47" s="378" customFormat="1" ht="36" customHeight="1">
      <c r="A1869" s="429"/>
      <c r="B1869" s="429"/>
      <c r="C1869" s="474"/>
      <c r="D1869" s="502" t="s">
        <v>709</v>
      </c>
      <c r="E1869" s="502"/>
      <c r="F1869" s="502"/>
      <c r="G1869" s="502"/>
      <c r="H1869" s="502"/>
      <c r="I1869" s="502"/>
      <c r="J1869" s="512"/>
      <c r="L1869" s="435"/>
      <c r="M1869" s="435"/>
      <c r="O1869" s="481">
        <f>TrialBalanceB!I67</f>
        <v>0</v>
      </c>
      <c r="P1869" s="380"/>
      <c r="Q1869" s="429"/>
      <c r="R1869" s="432" t="str">
        <f t="shared" si="130"/>
        <v>DELETE</v>
      </c>
      <c r="S1869" s="416"/>
      <c r="T1869" s="416"/>
      <c r="U1869" s="416"/>
      <c r="V1869" s="416"/>
      <c r="W1869" s="416"/>
      <c r="X1869" s="416"/>
      <c r="Y1869" s="433"/>
      <c r="Z1869" s="416"/>
      <c r="AA1869" s="416"/>
      <c r="AB1869" s="416"/>
      <c r="AC1869" s="416"/>
      <c r="AD1869" s="416"/>
      <c r="AE1869" s="416"/>
      <c r="AF1869" s="416"/>
      <c r="AG1869" s="416"/>
      <c r="AH1869" s="416"/>
      <c r="AI1869" s="416"/>
      <c r="AJ1869" s="416"/>
      <c r="AK1869" s="416"/>
      <c r="AL1869" s="416"/>
      <c r="AM1869" s="416"/>
      <c r="AN1869" s="416"/>
      <c r="AO1869" s="416"/>
      <c r="AP1869" s="416"/>
      <c r="AQ1869" s="416"/>
      <c r="AR1869" s="416"/>
      <c r="AS1869" s="416"/>
      <c r="AT1869" s="416"/>
      <c r="AU1869" s="416"/>
    </row>
    <row r="1870" spans="1:47" s="378" customFormat="1" ht="36" customHeight="1">
      <c r="A1870" s="429"/>
      <c r="B1870" s="429"/>
      <c r="C1870" s="474"/>
      <c r="D1870" s="502" t="s">
        <v>257</v>
      </c>
      <c r="E1870" s="502"/>
      <c r="F1870" s="502"/>
      <c r="G1870" s="502"/>
      <c r="H1870" s="502"/>
      <c r="I1870" s="502"/>
      <c r="J1870" s="512"/>
      <c r="L1870" s="435"/>
      <c r="M1870" s="435"/>
      <c r="O1870" s="481">
        <f>TrialBalanceB!I41</f>
        <v>0</v>
      </c>
      <c r="P1870" s="380"/>
      <c r="Q1870" s="429"/>
      <c r="R1870" s="432" t="str">
        <f t="shared" si="130"/>
        <v>DELETE</v>
      </c>
      <c r="S1870" s="416"/>
      <c r="T1870" s="416"/>
      <c r="U1870" s="416"/>
      <c r="V1870" s="416"/>
      <c r="W1870" s="416"/>
      <c r="X1870" s="416"/>
      <c r="Y1870" s="433"/>
      <c r="Z1870" s="416"/>
      <c r="AA1870" s="416"/>
      <c r="AB1870" s="416"/>
      <c r="AC1870" s="416"/>
      <c r="AD1870" s="416"/>
      <c r="AE1870" s="416"/>
      <c r="AF1870" s="416"/>
      <c r="AG1870" s="416"/>
      <c r="AH1870" s="416"/>
      <c r="AI1870" s="416"/>
      <c r="AJ1870" s="416"/>
      <c r="AK1870" s="416"/>
      <c r="AL1870" s="416"/>
      <c r="AM1870" s="416"/>
      <c r="AN1870" s="416"/>
      <c r="AO1870" s="416"/>
      <c r="AP1870" s="416"/>
      <c r="AQ1870" s="416"/>
      <c r="AR1870" s="416"/>
      <c r="AS1870" s="416"/>
      <c r="AT1870" s="416"/>
      <c r="AU1870" s="416"/>
    </row>
    <row r="1871" spans="1:47" s="378" customFormat="1" ht="36" customHeight="1">
      <c r="A1871" s="429"/>
      <c r="B1871" s="429"/>
      <c r="C1871" s="474"/>
      <c r="D1871" s="502" t="s">
        <v>258</v>
      </c>
      <c r="E1871" s="502"/>
      <c r="F1871" s="502"/>
      <c r="G1871" s="502"/>
      <c r="H1871" s="502"/>
      <c r="I1871" s="502"/>
      <c r="J1871" s="512"/>
      <c r="K1871" s="378">
        <f>C$583</f>
        <v>3.3000000000000003</v>
      </c>
      <c r="L1871" s="435"/>
      <c r="M1871" s="435"/>
      <c r="O1871" s="481">
        <f>SUM(TrialBalanceB!I43:I44)</f>
        <v>0</v>
      </c>
      <c r="P1871" s="380"/>
      <c r="Q1871" s="429"/>
      <c r="R1871" s="432" t="str">
        <f t="shared" si="130"/>
        <v>DELETE</v>
      </c>
      <c r="S1871" s="416"/>
      <c r="T1871" s="416"/>
      <c r="U1871" s="416"/>
      <c r="V1871" s="416"/>
      <c r="W1871" s="416"/>
      <c r="X1871" s="416"/>
      <c r="Y1871" s="433"/>
      <c r="Z1871" s="416"/>
      <c r="AA1871" s="416"/>
      <c r="AB1871" s="416"/>
      <c r="AC1871" s="416"/>
      <c r="AD1871" s="416"/>
      <c r="AE1871" s="416"/>
      <c r="AF1871" s="416"/>
      <c r="AG1871" s="416"/>
      <c r="AH1871" s="416"/>
      <c r="AI1871" s="416"/>
      <c r="AJ1871" s="416"/>
      <c r="AK1871" s="416"/>
      <c r="AL1871" s="416"/>
      <c r="AM1871" s="416"/>
      <c r="AN1871" s="416"/>
      <c r="AO1871" s="416"/>
      <c r="AP1871" s="416"/>
      <c r="AQ1871" s="416"/>
      <c r="AR1871" s="416"/>
      <c r="AS1871" s="416"/>
      <c r="AT1871" s="416"/>
      <c r="AU1871" s="416"/>
    </row>
    <row r="1872" spans="1:47" s="378" customFormat="1" ht="36" customHeight="1">
      <c r="A1872" s="429"/>
      <c r="B1872" s="429"/>
      <c r="C1872" s="474"/>
      <c r="D1872" s="502" t="s">
        <v>447</v>
      </c>
      <c r="E1872" s="502"/>
      <c r="F1872" s="502"/>
      <c r="G1872" s="502"/>
      <c r="H1872" s="502"/>
      <c r="I1872" s="502"/>
      <c r="J1872" s="512"/>
      <c r="L1872" s="435"/>
      <c r="M1872" s="435"/>
      <c r="O1872" s="481">
        <f>TrialBalanceB!I45</f>
        <v>0</v>
      </c>
      <c r="P1872" s="380"/>
      <c r="Q1872" s="429"/>
      <c r="R1872" s="432" t="str">
        <f t="shared" si="130"/>
        <v>DELETE</v>
      </c>
      <c r="S1872" s="420"/>
      <c r="T1872" s="420"/>
      <c r="U1872" s="420"/>
      <c r="V1872" s="420"/>
      <c r="W1872" s="416"/>
      <c r="X1872" s="416"/>
      <c r="Y1872" s="433"/>
      <c r="Z1872" s="416"/>
      <c r="AA1872" s="416"/>
      <c r="AB1872" s="416"/>
      <c r="AC1872" s="416"/>
      <c r="AD1872" s="416"/>
      <c r="AE1872" s="416"/>
      <c r="AF1872" s="416"/>
      <c r="AG1872" s="416"/>
      <c r="AH1872" s="416"/>
      <c r="AI1872" s="416"/>
      <c r="AJ1872" s="416"/>
      <c r="AK1872" s="416"/>
      <c r="AL1872" s="416"/>
      <c r="AM1872" s="416"/>
      <c r="AN1872" s="416"/>
      <c r="AO1872" s="416"/>
      <c r="AP1872" s="416"/>
      <c r="AQ1872" s="416"/>
      <c r="AR1872" s="416"/>
      <c r="AS1872" s="416"/>
      <c r="AT1872" s="416"/>
      <c r="AU1872" s="416"/>
    </row>
    <row r="1873" spans="1:47" s="378" customFormat="1" ht="36" customHeight="1">
      <c r="A1873" s="429"/>
      <c r="B1873" s="429"/>
      <c r="C1873" s="474"/>
      <c r="D1873" s="502" t="s">
        <v>720</v>
      </c>
      <c r="E1873" s="502"/>
      <c r="F1873" s="502"/>
      <c r="G1873" s="502"/>
      <c r="H1873" s="502"/>
      <c r="I1873" s="502"/>
      <c r="J1873" s="512"/>
      <c r="L1873" s="435"/>
      <c r="M1873" s="435"/>
      <c r="O1873" s="481">
        <f>TrialBalanceB!I46</f>
        <v>0</v>
      </c>
      <c r="P1873" s="380"/>
      <c r="Q1873" s="429"/>
      <c r="R1873" s="432" t="str">
        <f t="shared" si="130"/>
        <v>DELETE</v>
      </c>
      <c r="S1873" s="416"/>
      <c r="T1873" s="416"/>
      <c r="U1873" s="416"/>
      <c r="V1873" s="416"/>
      <c r="W1873" s="416"/>
      <c r="X1873" s="416"/>
      <c r="Y1873" s="433"/>
      <c r="Z1873" s="416"/>
      <c r="AA1873" s="416"/>
      <c r="AB1873" s="416"/>
      <c r="AC1873" s="416"/>
      <c r="AD1873" s="416"/>
      <c r="AE1873" s="416"/>
      <c r="AF1873" s="416"/>
      <c r="AG1873" s="416"/>
      <c r="AH1873" s="416"/>
      <c r="AI1873" s="416"/>
      <c r="AJ1873" s="416"/>
      <c r="AK1873" s="416"/>
      <c r="AL1873" s="416"/>
      <c r="AM1873" s="416"/>
      <c r="AN1873" s="416"/>
      <c r="AO1873" s="416"/>
      <c r="AP1873" s="416"/>
      <c r="AQ1873" s="416"/>
      <c r="AR1873" s="416"/>
      <c r="AS1873" s="416"/>
      <c r="AT1873" s="416"/>
      <c r="AU1873" s="416"/>
    </row>
    <row r="1874" spans="1:47" s="378" customFormat="1" ht="36" customHeight="1">
      <c r="A1874" s="429"/>
      <c r="B1874" s="429"/>
      <c r="C1874" s="474"/>
      <c r="D1874" s="502" t="s">
        <v>65</v>
      </c>
      <c r="E1874" s="502"/>
      <c r="F1874" s="502"/>
      <c r="G1874" s="502"/>
      <c r="H1874" s="502"/>
      <c r="I1874" s="502"/>
      <c r="J1874" s="512"/>
      <c r="L1874" s="435"/>
      <c r="M1874" s="435"/>
      <c r="O1874" s="481">
        <f>TrialBalanceB!I47</f>
        <v>0</v>
      </c>
      <c r="P1874" s="380"/>
      <c r="Q1874" s="429"/>
      <c r="R1874" s="432" t="str">
        <f t="shared" si="130"/>
        <v>DELETE</v>
      </c>
      <c r="S1874" s="416"/>
      <c r="T1874" s="416"/>
      <c r="U1874" s="416"/>
      <c r="V1874" s="416"/>
      <c r="W1874" s="416"/>
      <c r="X1874" s="416"/>
      <c r="Y1874" s="433"/>
      <c r="Z1874" s="416"/>
      <c r="AA1874" s="416"/>
      <c r="AB1874" s="416"/>
      <c r="AC1874" s="416"/>
      <c r="AD1874" s="416"/>
      <c r="AE1874" s="416"/>
      <c r="AF1874" s="416"/>
      <c r="AG1874" s="416"/>
      <c r="AH1874" s="416"/>
      <c r="AI1874" s="416"/>
      <c r="AJ1874" s="416"/>
      <c r="AK1874" s="416"/>
      <c r="AL1874" s="416"/>
      <c r="AM1874" s="416"/>
      <c r="AN1874" s="416"/>
      <c r="AO1874" s="416"/>
      <c r="AP1874" s="416"/>
      <c r="AQ1874" s="416"/>
      <c r="AR1874" s="416"/>
      <c r="AS1874" s="416"/>
      <c r="AT1874" s="416"/>
      <c r="AU1874" s="416"/>
    </row>
    <row r="1875" spans="1:47" s="378" customFormat="1" ht="36" customHeight="1">
      <c r="A1875" s="429"/>
      <c r="B1875" s="429"/>
      <c r="C1875" s="474"/>
      <c r="D1875" s="502" t="s">
        <v>259</v>
      </c>
      <c r="E1875" s="502"/>
      <c r="F1875" s="502"/>
      <c r="G1875" s="502"/>
      <c r="H1875" s="502"/>
      <c r="I1875" s="502"/>
      <c r="J1875" s="512"/>
      <c r="L1875" s="435"/>
      <c r="M1875" s="435"/>
      <c r="O1875" s="481">
        <f>TrialBalanceB!I48</f>
        <v>0</v>
      </c>
      <c r="P1875" s="380"/>
      <c r="Q1875" s="429"/>
      <c r="R1875" s="432" t="str">
        <f t="shared" si="130"/>
        <v>DELETE</v>
      </c>
      <c r="S1875" s="416"/>
      <c r="T1875" s="416"/>
      <c r="U1875" s="416"/>
      <c r="V1875" s="416"/>
      <c r="W1875" s="416"/>
      <c r="X1875" s="416"/>
      <c r="Y1875" s="433"/>
      <c r="Z1875" s="416"/>
      <c r="AA1875" s="416"/>
      <c r="AB1875" s="416"/>
      <c r="AC1875" s="416"/>
      <c r="AD1875" s="416"/>
      <c r="AE1875" s="416"/>
      <c r="AF1875" s="416"/>
      <c r="AG1875" s="416"/>
      <c r="AH1875" s="416"/>
      <c r="AI1875" s="416"/>
      <c r="AJ1875" s="416"/>
      <c r="AK1875" s="416"/>
      <c r="AL1875" s="416"/>
      <c r="AM1875" s="416"/>
      <c r="AN1875" s="416"/>
      <c r="AO1875" s="416"/>
      <c r="AP1875" s="416"/>
      <c r="AQ1875" s="416"/>
      <c r="AR1875" s="416"/>
      <c r="AS1875" s="416"/>
      <c r="AT1875" s="416"/>
      <c r="AU1875" s="416"/>
    </row>
    <row r="1876" spans="1:47" s="378" customFormat="1" ht="36" customHeight="1">
      <c r="A1876" s="429"/>
      <c r="B1876" s="429"/>
      <c r="C1876" s="474"/>
      <c r="D1876" s="502" t="s">
        <v>464</v>
      </c>
      <c r="E1876" s="502"/>
      <c r="F1876" s="502"/>
      <c r="G1876" s="502"/>
      <c r="H1876" s="502"/>
      <c r="I1876" s="502"/>
      <c r="J1876" s="512"/>
      <c r="L1876" s="435"/>
      <c r="M1876" s="435"/>
      <c r="O1876" s="481">
        <f>SUM(TrialBalanceB!I49:I50)</f>
        <v>0</v>
      </c>
      <c r="P1876" s="380"/>
      <c r="Q1876" s="429"/>
      <c r="R1876" s="432" t="str">
        <f t="shared" si="130"/>
        <v>DELETE</v>
      </c>
      <c r="S1876" s="416"/>
      <c r="T1876" s="416"/>
      <c r="U1876" s="416"/>
      <c r="V1876" s="416"/>
      <c r="W1876" s="416"/>
      <c r="X1876" s="416"/>
      <c r="Y1876" s="433"/>
      <c r="Z1876" s="416"/>
      <c r="AA1876" s="416"/>
      <c r="AB1876" s="416"/>
      <c r="AC1876" s="416"/>
      <c r="AD1876" s="416"/>
      <c r="AE1876" s="416"/>
      <c r="AF1876" s="416"/>
      <c r="AG1876" s="416"/>
      <c r="AH1876" s="416"/>
      <c r="AI1876" s="416"/>
      <c r="AJ1876" s="416"/>
      <c r="AK1876" s="416"/>
      <c r="AL1876" s="416"/>
      <c r="AM1876" s="416"/>
      <c r="AN1876" s="416"/>
      <c r="AO1876" s="416"/>
      <c r="AP1876" s="416"/>
      <c r="AQ1876" s="416"/>
      <c r="AR1876" s="416"/>
      <c r="AS1876" s="416"/>
      <c r="AT1876" s="416"/>
      <c r="AU1876" s="416"/>
    </row>
    <row r="1877" spans="1:47" s="378" customFormat="1" ht="36" customHeight="1">
      <c r="A1877" s="429"/>
      <c r="B1877" s="429"/>
      <c r="C1877" s="474"/>
      <c r="D1877" s="502" t="s">
        <v>240</v>
      </c>
      <c r="E1877" s="502"/>
      <c r="F1877" s="502"/>
      <c r="G1877" s="502"/>
      <c r="H1877" s="502"/>
      <c r="I1877" s="502"/>
      <c r="J1877" s="512"/>
      <c r="L1877" s="435"/>
      <c r="M1877" s="435"/>
      <c r="O1877" s="481">
        <f>TrialBalanceB!I51</f>
        <v>0</v>
      </c>
      <c r="P1877" s="380"/>
      <c r="Q1877" s="429"/>
      <c r="R1877" s="432" t="str">
        <f t="shared" si="130"/>
        <v>DELETE</v>
      </c>
      <c r="S1877" s="416"/>
      <c r="T1877" s="416"/>
      <c r="U1877" s="416"/>
      <c r="V1877" s="416"/>
      <c r="W1877" s="416"/>
      <c r="X1877" s="416"/>
      <c r="Y1877" s="433"/>
      <c r="Z1877" s="416"/>
      <c r="AA1877" s="416"/>
      <c r="AB1877" s="416"/>
      <c r="AC1877" s="416"/>
      <c r="AD1877" s="416"/>
      <c r="AE1877" s="416"/>
      <c r="AF1877" s="416"/>
      <c r="AG1877" s="416"/>
      <c r="AH1877" s="416"/>
      <c r="AI1877" s="416"/>
      <c r="AJ1877" s="416"/>
      <c r="AK1877" s="416"/>
      <c r="AL1877" s="416"/>
      <c r="AM1877" s="416"/>
      <c r="AN1877" s="416"/>
      <c r="AO1877" s="416"/>
      <c r="AP1877" s="416"/>
      <c r="AQ1877" s="416"/>
      <c r="AR1877" s="416"/>
      <c r="AS1877" s="416"/>
      <c r="AT1877" s="416"/>
      <c r="AU1877" s="416"/>
    </row>
    <row r="1878" spans="1:47" s="378" customFormat="1" ht="36" customHeight="1">
      <c r="A1878" s="429"/>
      <c r="B1878" s="429"/>
      <c r="C1878" s="474"/>
      <c r="D1878" s="502" t="s">
        <v>448</v>
      </c>
      <c r="E1878" s="502"/>
      <c r="F1878" s="502"/>
      <c r="G1878" s="502"/>
      <c r="H1878" s="502"/>
      <c r="I1878" s="502"/>
      <c r="J1878" s="512"/>
      <c r="L1878" s="435"/>
      <c r="M1878" s="435"/>
      <c r="O1878" s="481">
        <f>SUM(TrialBalanceB!I53:I57)</f>
        <v>0</v>
      </c>
      <c r="P1878" s="380"/>
      <c r="Q1878" s="429"/>
      <c r="R1878" s="432" t="str">
        <f t="shared" si="130"/>
        <v>DELETE</v>
      </c>
      <c r="S1878" s="416"/>
      <c r="T1878" s="416"/>
      <c r="U1878" s="416"/>
      <c r="V1878" s="416"/>
      <c r="W1878" s="416"/>
      <c r="X1878" s="416"/>
      <c r="Y1878" s="433"/>
      <c r="Z1878" s="416"/>
      <c r="AA1878" s="416"/>
      <c r="AB1878" s="416"/>
      <c r="AC1878" s="416"/>
      <c r="AD1878" s="416"/>
      <c r="AE1878" s="416"/>
      <c r="AF1878" s="416"/>
      <c r="AG1878" s="416"/>
      <c r="AH1878" s="416"/>
      <c r="AI1878" s="416"/>
      <c r="AJ1878" s="416"/>
      <c r="AK1878" s="416"/>
      <c r="AL1878" s="416"/>
      <c r="AM1878" s="416"/>
      <c r="AN1878" s="416"/>
      <c r="AO1878" s="416"/>
      <c r="AP1878" s="416"/>
      <c r="AQ1878" s="416"/>
      <c r="AR1878" s="416"/>
      <c r="AS1878" s="416"/>
      <c r="AT1878" s="416"/>
      <c r="AU1878" s="416"/>
    </row>
    <row r="1879" spans="1:47" s="378" customFormat="1" ht="36" customHeight="1">
      <c r="A1879" s="429"/>
      <c r="B1879" s="429"/>
      <c r="C1879" s="474"/>
      <c r="D1879" s="502" t="s">
        <v>433</v>
      </c>
      <c r="E1879" s="502"/>
      <c r="F1879" s="502"/>
      <c r="G1879" s="502"/>
      <c r="H1879" s="502"/>
      <c r="I1879" s="502"/>
      <c r="J1879" s="512"/>
      <c r="K1879" s="378">
        <f>'FS2'!C$550</f>
        <v>3.2</v>
      </c>
      <c r="L1879" s="435"/>
      <c r="M1879" s="435"/>
      <c r="O1879" s="481">
        <f>SUM(TrialBalanceB!I59:I61)</f>
        <v>0</v>
      </c>
      <c r="P1879" s="380"/>
      <c r="Q1879" s="429"/>
      <c r="R1879" s="432" t="str">
        <f t="shared" si="130"/>
        <v>DELETE</v>
      </c>
      <c r="S1879" s="416"/>
      <c r="T1879" s="416"/>
      <c r="U1879" s="416"/>
      <c r="V1879" s="416"/>
      <c r="W1879" s="416"/>
      <c r="X1879" s="416"/>
      <c r="Y1879" s="433"/>
      <c r="Z1879" s="416"/>
      <c r="AA1879" s="416"/>
      <c r="AB1879" s="416"/>
      <c r="AC1879" s="416"/>
      <c r="AD1879" s="416"/>
      <c r="AE1879" s="416"/>
      <c r="AF1879" s="416"/>
      <c r="AG1879" s="416"/>
      <c r="AH1879" s="416"/>
      <c r="AI1879" s="416"/>
      <c r="AJ1879" s="416"/>
      <c r="AK1879" s="416"/>
      <c r="AL1879" s="416"/>
      <c r="AM1879" s="416"/>
      <c r="AN1879" s="416"/>
      <c r="AO1879" s="416"/>
      <c r="AP1879" s="416"/>
      <c r="AQ1879" s="416"/>
      <c r="AR1879" s="416"/>
      <c r="AS1879" s="416"/>
      <c r="AT1879" s="416"/>
      <c r="AU1879" s="416"/>
    </row>
    <row r="1880" spans="1:47" s="378" customFormat="1" ht="36" customHeight="1">
      <c r="A1880" s="429"/>
      <c r="B1880" s="429"/>
      <c r="C1880" s="474"/>
      <c r="D1880" s="502" t="s">
        <v>68</v>
      </c>
      <c r="E1880" s="502"/>
      <c r="F1880" s="502"/>
      <c r="G1880" s="502"/>
      <c r="H1880" s="502"/>
      <c r="I1880" s="502"/>
      <c r="J1880" s="512"/>
      <c r="L1880" s="435"/>
      <c r="M1880" s="435"/>
      <c r="O1880" s="481">
        <f>TrialBalanceB!I62</f>
        <v>0</v>
      </c>
      <c r="P1880" s="380"/>
      <c r="Q1880" s="429"/>
      <c r="R1880" s="432" t="str">
        <f t="shared" si="130"/>
        <v>DELETE</v>
      </c>
      <c r="S1880" s="416"/>
      <c r="T1880" s="416"/>
      <c r="U1880" s="416"/>
      <c r="V1880" s="416"/>
      <c r="W1880" s="416"/>
      <c r="X1880" s="416"/>
      <c r="Y1880" s="433"/>
      <c r="Z1880" s="416"/>
      <c r="AA1880" s="416"/>
      <c r="AB1880" s="416"/>
      <c r="AC1880" s="416"/>
      <c r="AD1880" s="416"/>
      <c r="AE1880" s="416"/>
      <c r="AF1880" s="416"/>
      <c r="AG1880" s="416"/>
      <c r="AH1880" s="416"/>
      <c r="AI1880" s="416"/>
      <c r="AJ1880" s="416"/>
      <c r="AK1880" s="416"/>
      <c r="AL1880" s="416"/>
      <c r="AM1880" s="416"/>
      <c r="AN1880" s="416"/>
      <c r="AO1880" s="416"/>
      <c r="AP1880" s="416"/>
      <c r="AQ1880" s="416"/>
      <c r="AR1880" s="416"/>
      <c r="AS1880" s="416"/>
      <c r="AT1880" s="416"/>
      <c r="AU1880" s="416"/>
    </row>
    <row r="1881" spans="1:47" s="378" customFormat="1" ht="36" customHeight="1">
      <c r="A1881" s="429"/>
      <c r="B1881" s="429"/>
      <c r="C1881" s="474"/>
      <c r="D1881" s="502" t="s">
        <v>241</v>
      </c>
      <c r="E1881" s="502"/>
      <c r="F1881" s="502"/>
      <c r="G1881" s="502"/>
      <c r="H1881" s="502"/>
      <c r="I1881" s="502"/>
      <c r="J1881" s="512"/>
      <c r="L1881" s="435"/>
      <c r="M1881" s="435"/>
      <c r="O1881" s="481">
        <f>SUM(TrialBalanceB!I63:I65)</f>
        <v>0</v>
      </c>
      <c r="P1881" s="380"/>
      <c r="Q1881" s="429"/>
      <c r="R1881" s="432" t="str">
        <f t="shared" si="130"/>
        <v>DELETE</v>
      </c>
      <c r="S1881" s="416"/>
      <c r="T1881" s="416"/>
      <c r="U1881" s="416"/>
      <c r="V1881" s="416"/>
      <c r="W1881" s="416"/>
      <c r="X1881" s="416"/>
      <c r="Y1881" s="433"/>
      <c r="Z1881" s="416"/>
      <c r="AA1881" s="416"/>
      <c r="AB1881" s="416"/>
      <c r="AC1881" s="416"/>
      <c r="AD1881" s="416"/>
      <c r="AE1881" s="416"/>
      <c r="AF1881" s="416"/>
      <c r="AG1881" s="416"/>
      <c r="AH1881" s="416"/>
      <c r="AI1881" s="416"/>
      <c r="AJ1881" s="416"/>
      <c r="AK1881" s="416"/>
      <c r="AL1881" s="416"/>
      <c r="AM1881" s="416"/>
      <c r="AN1881" s="416"/>
      <c r="AO1881" s="416"/>
      <c r="AP1881" s="416"/>
      <c r="AQ1881" s="416"/>
      <c r="AR1881" s="416"/>
      <c r="AS1881" s="416"/>
      <c r="AT1881" s="416"/>
      <c r="AU1881" s="416"/>
    </row>
    <row r="1882" spans="1:47" s="378" customFormat="1" ht="36" customHeight="1">
      <c r="A1882" s="429"/>
      <c r="B1882" s="429"/>
      <c r="C1882" s="474"/>
      <c r="D1882" s="502" t="s">
        <v>721</v>
      </c>
      <c r="E1882" s="502"/>
      <c r="F1882" s="502"/>
      <c r="G1882" s="502"/>
      <c r="H1882" s="502"/>
      <c r="I1882" s="502"/>
      <c r="J1882" s="512"/>
      <c r="L1882" s="435"/>
      <c r="M1882" s="435"/>
      <c r="O1882" s="481">
        <f>TrialBalanceB!I66+TrialBalanceB!I68</f>
        <v>0</v>
      </c>
      <c r="P1882" s="380"/>
      <c r="Q1882" s="429"/>
      <c r="R1882" s="432" t="str">
        <f t="shared" si="130"/>
        <v>DELETE</v>
      </c>
      <c r="S1882" s="416"/>
      <c r="T1882" s="416"/>
      <c r="U1882" s="416"/>
      <c r="V1882" s="416"/>
      <c r="W1882" s="416"/>
      <c r="X1882" s="416"/>
      <c r="Y1882" s="433"/>
      <c r="Z1882" s="416"/>
      <c r="AA1882" s="416"/>
      <c r="AB1882" s="416"/>
      <c r="AC1882" s="416"/>
      <c r="AD1882" s="416"/>
      <c r="AE1882" s="416"/>
      <c r="AF1882" s="416"/>
      <c r="AG1882" s="416"/>
      <c r="AH1882" s="416"/>
      <c r="AI1882" s="416"/>
      <c r="AJ1882" s="416"/>
      <c r="AK1882" s="416"/>
      <c r="AL1882" s="416"/>
      <c r="AM1882" s="416"/>
      <c r="AN1882" s="416"/>
      <c r="AO1882" s="416"/>
      <c r="AP1882" s="416"/>
      <c r="AQ1882" s="416"/>
      <c r="AR1882" s="416"/>
      <c r="AS1882" s="416"/>
      <c r="AT1882" s="416"/>
      <c r="AU1882" s="416"/>
    </row>
    <row r="1883" spans="1:47" s="378" customFormat="1" ht="36" customHeight="1">
      <c r="A1883" s="429"/>
      <c r="B1883" s="429"/>
      <c r="C1883" s="474"/>
      <c r="D1883" s="502" t="s">
        <v>242</v>
      </c>
      <c r="E1883" s="502"/>
      <c r="F1883" s="502"/>
      <c r="G1883" s="502"/>
      <c r="H1883" s="502"/>
      <c r="I1883" s="502"/>
      <c r="J1883" s="512"/>
      <c r="L1883" s="435"/>
      <c r="M1883" s="435"/>
      <c r="O1883" s="481">
        <f>TrialBalanceB!I69</f>
        <v>0</v>
      </c>
      <c r="P1883" s="380"/>
      <c r="Q1883" s="429"/>
      <c r="R1883" s="432" t="str">
        <f t="shared" si="130"/>
        <v>DELETE</v>
      </c>
      <c r="S1883" s="416"/>
      <c r="T1883" s="416"/>
      <c r="U1883" s="416"/>
      <c r="V1883" s="416"/>
      <c r="W1883" s="416"/>
      <c r="X1883" s="416"/>
      <c r="Y1883" s="433"/>
      <c r="Z1883" s="416"/>
      <c r="AA1883" s="416"/>
      <c r="AB1883" s="416"/>
      <c r="AC1883" s="416"/>
      <c r="AD1883" s="416"/>
      <c r="AE1883" s="416"/>
      <c r="AF1883" s="416"/>
      <c r="AG1883" s="416"/>
      <c r="AH1883" s="416"/>
      <c r="AI1883" s="416"/>
      <c r="AJ1883" s="416"/>
      <c r="AK1883" s="416"/>
      <c r="AL1883" s="416"/>
      <c r="AM1883" s="416"/>
      <c r="AN1883" s="416"/>
      <c r="AO1883" s="416"/>
      <c r="AP1883" s="416"/>
      <c r="AQ1883" s="416"/>
      <c r="AR1883" s="416"/>
      <c r="AS1883" s="416"/>
      <c r="AT1883" s="416"/>
      <c r="AU1883" s="416"/>
    </row>
    <row r="1884" spans="1:47" s="378" customFormat="1" ht="36" customHeight="1">
      <c r="A1884" s="429"/>
      <c r="B1884" s="429"/>
      <c r="C1884" s="474"/>
      <c r="D1884" s="502" t="s">
        <v>356</v>
      </c>
      <c r="E1884" s="502"/>
      <c r="F1884" s="502"/>
      <c r="G1884" s="502"/>
      <c r="H1884" s="502"/>
      <c r="I1884" s="502"/>
      <c r="J1884" s="512"/>
      <c r="L1884" s="435"/>
      <c r="M1884" s="435"/>
      <c r="O1884" s="481">
        <f>TrialBalanceB!I70</f>
        <v>0</v>
      </c>
      <c r="P1884" s="380"/>
      <c r="Q1884" s="429"/>
      <c r="R1884" s="432" t="str">
        <f t="shared" si="130"/>
        <v>DELETE</v>
      </c>
      <c r="S1884" s="416"/>
      <c r="T1884" s="416"/>
      <c r="U1884" s="416"/>
      <c r="V1884" s="416"/>
      <c r="W1884" s="416"/>
      <c r="X1884" s="416"/>
      <c r="Y1884" s="433"/>
      <c r="Z1884" s="416"/>
      <c r="AA1884" s="416"/>
      <c r="AB1884" s="416"/>
      <c r="AC1884" s="416"/>
      <c r="AD1884" s="416"/>
      <c r="AE1884" s="416"/>
      <c r="AF1884" s="416"/>
      <c r="AG1884" s="416"/>
      <c r="AH1884" s="416"/>
      <c r="AI1884" s="416"/>
      <c r="AJ1884" s="416"/>
      <c r="AK1884" s="416"/>
      <c r="AL1884" s="416"/>
      <c r="AM1884" s="416"/>
      <c r="AN1884" s="416"/>
      <c r="AO1884" s="416"/>
      <c r="AP1884" s="416"/>
      <c r="AQ1884" s="416"/>
      <c r="AR1884" s="416"/>
      <c r="AS1884" s="416"/>
      <c r="AT1884" s="416"/>
      <c r="AU1884" s="416"/>
    </row>
    <row r="1885" spans="1:47" s="378" customFormat="1" ht="36" customHeight="1">
      <c r="A1885" s="429"/>
      <c r="B1885" s="429"/>
      <c r="C1885" s="474"/>
      <c r="D1885" s="502">
        <f>TrialBalanceB!C71</f>
        <v>0</v>
      </c>
      <c r="E1885" s="502"/>
      <c r="F1885" s="502"/>
      <c r="G1885" s="502"/>
      <c r="H1885" s="502"/>
      <c r="I1885" s="502"/>
      <c r="J1885" s="512"/>
      <c r="L1885" s="435"/>
      <c r="M1885" s="435"/>
      <c r="O1885" s="481">
        <f>TrialBalanceB!I71</f>
        <v>0</v>
      </c>
      <c r="P1885" s="380"/>
      <c r="Q1885" s="429"/>
      <c r="R1885" s="432" t="str">
        <f t="shared" si="130"/>
        <v>DELETE</v>
      </c>
      <c r="S1885" s="416"/>
      <c r="T1885" s="416"/>
      <c r="U1885" s="416"/>
      <c r="V1885" s="416"/>
      <c r="W1885" s="416"/>
      <c r="X1885" s="416"/>
      <c r="Y1885" s="433"/>
      <c r="Z1885" s="416"/>
      <c r="AA1885" s="416"/>
      <c r="AB1885" s="416"/>
      <c r="AC1885" s="416"/>
      <c r="AD1885" s="416"/>
      <c r="AE1885" s="416"/>
      <c r="AF1885" s="416"/>
      <c r="AG1885" s="416"/>
      <c r="AH1885" s="416"/>
      <c r="AI1885" s="416"/>
      <c r="AJ1885" s="416"/>
      <c r="AK1885" s="416"/>
      <c r="AL1885" s="416"/>
      <c r="AM1885" s="416"/>
      <c r="AN1885" s="416"/>
      <c r="AO1885" s="416"/>
      <c r="AP1885" s="416"/>
      <c r="AQ1885" s="416"/>
      <c r="AR1885" s="416"/>
      <c r="AS1885" s="416"/>
      <c r="AT1885" s="416"/>
      <c r="AU1885" s="416"/>
    </row>
    <row r="1886" spans="1:47" s="378" customFormat="1" ht="36" customHeight="1">
      <c r="A1886" s="429"/>
      <c r="B1886" s="429"/>
      <c r="C1886" s="474"/>
      <c r="D1886" s="502">
        <f>TrialBalanceB!C72</f>
        <v>0</v>
      </c>
      <c r="E1886" s="502"/>
      <c r="F1886" s="502"/>
      <c r="G1886" s="502"/>
      <c r="H1886" s="502"/>
      <c r="I1886" s="502"/>
      <c r="J1886" s="512"/>
      <c r="L1886" s="435"/>
      <c r="M1886" s="435"/>
      <c r="O1886" s="481">
        <f>TrialBalanceB!I72</f>
        <v>0</v>
      </c>
      <c r="P1886" s="380"/>
      <c r="Q1886" s="429"/>
      <c r="R1886" s="432" t="str">
        <f t="shared" si="130"/>
        <v>DELETE</v>
      </c>
      <c r="S1886" s="416"/>
      <c r="T1886" s="416"/>
      <c r="U1886" s="416"/>
      <c r="V1886" s="416"/>
      <c r="W1886" s="416"/>
      <c r="X1886" s="416"/>
      <c r="Y1886" s="433"/>
      <c r="Z1886" s="416"/>
      <c r="AA1886" s="416"/>
      <c r="AB1886" s="416"/>
      <c r="AC1886" s="416"/>
      <c r="AD1886" s="416"/>
      <c r="AE1886" s="416"/>
      <c r="AF1886" s="416"/>
      <c r="AG1886" s="416"/>
      <c r="AH1886" s="416"/>
      <c r="AI1886" s="416"/>
      <c r="AJ1886" s="416"/>
      <c r="AK1886" s="416"/>
      <c r="AL1886" s="416"/>
      <c r="AM1886" s="416"/>
      <c r="AN1886" s="416"/>
      <c r="AO1886" s="416"/>
      <c r="AP1886" s="416"/>
      <c r="AQ1886" s="416"/>
      <c r="AR1886" s="416"/>
      <c r="AS1886" s="416"/>
      <c r="AT1886" s="416"/>
      <c r="AU1886" s="416"/>
    </row>
    <row r="1887" spans="1:47" s="378" customFormat="1" ht="36" customHeight="1">
      <c r="A1887" s="429"/>
      <c r="B1887" s="429"/>
      <c r="C1887" s="474"/>
      <c r="D1887" s="502">
        <f>TrialBalanceB!C73</f>
        <v>0</v>
      </c>
      <c r="E1887" s="502"/>
      <c r="F1887" s="502"/>
      <c r="G1887" s="502"/>
      <c r="H1887" s="502"/>
      <c r="I1887" s="502"/>
      <c r="J1887" s="512"/>
      <c r="L1887" s="435"/>
      <c r="M1887" s="435"/>
      <c r="O1887" s="481">
        <f>TrialBalanceB!I73</f>
        <v>0</v>
      </c>
      <c r="P1887" s="380"/>
      <c r="Q1887" s="429"/>
      <c r="R1887" s="432" t="str">
        <f t="shared" si="130"/>
        <v>DELETE</v>
      </c>
      <c r="S1887" s="416"/>
      <c r="T1887" s="416"/>
      <c r="U1887" s="416"/>
      <c r="V1887" s="416"/>
      <c r="W1887" s="416"/>
      <c r="X1887" s="416"/>
      <c r="Y1887" s="433"/>
      <c r="Z1887" s="416"/>
      <c r="AA1887" s="416"/>
      <c r="AB1887" s="416"/>
      <c r="AC1887" s="416"/>
      <c r="AD1887" s="416"/>
      <c r="AE1887" s="416"/>
      <c r="AF1887" s="416"/>
      <c r="AG1887" s="416"/>
      <c r="AH1887" s="416"/>
      <c r="AI1887" s="416"/>
      <c r="AJ1887" s="416"/>
      <c r="AK1887" s="416"/>
      <c r="AL1887" s="416"/>
      <c r="AM1887" s="416"/>
      <c r="AN1887" s="416"/>
      <c r="AO1887" s="416"/>
      <c r="AP1887" s="416"/>
      <c r="AQ1887" s="416"/>
      <c r="AR1887" s="416"/>
      <c r="AS1887" s="416"/>
      <c r="AT1887" s="416"/>
      <c r="AU1887" s="416"/>
    </row>
    <row r="1888" spans="1:47" s="378" customFormat="1" ht="36" customHeight="1">
      <c r="A1888" s="429"/>
      <c r="B1888" s="429"/>
      <c r="C1888" s="474"/>
      <c r="D1888" s="502">
        <f>TrialBalanceB!C74</f>
        <v>0</v>
      </c>
      <c r="E1888" s="502"/>
      <c r="F1888" s="502"/>
      <c r="G1888" s="502"/>
      <c r="H1888" s="502"/>
      <c r="I1888" s="502"/>
      <c r="J1888" s="512"/>
      <c r="L1888" s="435"/>
      <c r="M1888" s="435"/>
      <c r="O1888" s="481">
        <f>TrialBalanceB!I74</f>
        <v>0</v>
      </c>
      <c r="P1888" s="380"/>
      <c r="Q1888" s="429"/>
      <c r="R1888" s="432" t="str">
        <f t="shared" si="130"/>
        <v>DELETE</v>
      </c>
      <c r="S1888" s="416"/>
      <c r="T1888" s="416"/>
      <c r="U1888" s="416"/>
      <c r="V1888" s="416"/>
      <c r="W1888" s="416"/>
      <c r="X1888" s="416"/>
      <c r="Y1888" s="433"/>
      <c r="Z1888" s="416"/>
      <c r="AA1888" s="416"/>
      <c r="AB1888" s="416"/>
      <c r="AC1888" s="416"/>
      <c r="AD1888" s="416"/>
      <c r="AE1888" s="416"/>
      <c r="AF1888" s="416"/>
      <c r="AG1888" s="416"/>
      <c r="AH1888" s="416"/>
      <c r="AI1888" s="416"/>
      <c r="AJ1888" s="416"/>
      <c r="AK1888" s="416"/>
      <c r="AL1888" s="416"/>
      <c r="AM1888" s="416"/>
      <c r="AN1888" s="416"/>
      <c r="AO1888" s="416"/>
      <c r="AP1888" s="416"/>
      <c r="AQ1888" s="416"/>
      <c r="AR1888" s="416"/>
      <c r="AS1888" s="416"/>
      <c r="AT1888" s="416"/>
      <c r="AU1888" s="416"/>
    </row>
    <row r="1889" spans="1:47" s="378" customFormat="1" ht="36" customHeight="1">
      <c r="A1889" s="429"/>
      <c r="B1889" s="429"/>
      <c r="C1889" s="474"/>
      <c r="D1889" s="502">
        <f>TrialBalanceB!C75</f>
        <v>0</v>
      </c>
      <c r="E1889" s="502"/>
      <c r="F1889" s="502"/>
      <c r="G1889" s="502"/>
      <c r="H1889" s="502"/>
      <c r="I1889" s="502"/>
      <c r="J1889" s="512"/>
      <c r="L1889" s="435"/>
      <c r="M1889" s="435"/>
      <c r="O1889" s="481">
        <f>TrialBalanceB!I75</f>
        <v>0</v>
      </c>
      <c r="P1889" s="380"/>
      <c r="Q1889" s="429"/>
      <c r="R1889" s="432" t="str">
        <f t="shared" si="130"/>
        <v>DELETE</v>
      </c>
      <c r="S1889" s="416"/>
      <c r="T1889" s="416"/>
      <c r="U1889" s="416"/>
      <c r="V1889" s="416"/>
      <c r="W1889" s="416"/>
      <c r="X1889" s="416"/>
      <c r="Y1889" s="433"/>
      <c r="Z1889" s="416"/>
      <c r="AA1889" s="416"/>
      <c r="AB1889" s="416"/>
      <c r="AC1889" s="416"/>
      <c r="AD1889" s="416"/>
      <c r="AE1889" s="416"/>
      <c r="AF1889" s="416"/>
      <c r="AG1889" s="416"/>
      <c r="AH1889" s="416"/>
      <c r="AI1889" s="416"/>
      <c r="AJ1889" s="416"/>
      <c r="AK1889" s="416"/>
      <c r="AL1889" s="416"/>
      <c r="AM1889" s="416"/>
      <c r="AN1889" s="416"/>
      <c r="AO1889" s="416"/>
      <c r="AP1889" s="416"/>
      <c r="AQ1889" s="416"/>
      <c r="AR1889" s="416"/>
      <c r="AS1889" s="416"/>
      <c r="AT1889" s="416"/>
      <c r="AU1889" s="416"/>
    </row>
    <row r="1890" spans="1:47" s="378" customFormat="1" ht="36" customHeight="1">
      <c r="A1890" s="429"/>
      <c r="B1890" s="429"/>
      <c r="C1890" s="474"/>
      <c r="D1890" s="502">
        <f>TrialBalanceB!C76</f>
        <v>0</v>
      </c>
      <c r="E1890" s="502"/>
      <c r="F1890" s="502"/>
      <c r="G1890" s="502"/>
      <c r="H1890" s="502"/>
      <c r="I1890" s="502"/>
      <c r="J1890" s="512"/>
      <c r="L1890" s="435"/>
      <c r="M1890" s="435"/>
      <c r="O1890" s="481">
        <f>TrialBalanceB!I76</f>
        <v>0</v>
      </c>
      <c r="P1890" s="380"/>
      <c r="Q1890" s="429"/>
      <c r="R1890" s="432" t="str">
        <f t="shared" si="130"/>
        <v>DELETE</v>
      </c>
      <c r="S1890" s="416"/>
      <c r="T1890" s="416"/>
      <c r="U1890" s="416"/>
      <c r="V1890" s="416"/>
      <c r="W1890" s="416"/>
      <c r="X1890" s="416"/>
      <c r="Y1890" s="433"/>
      <c r="Z1890" s="416"/>
      <c r="AA1890" s="416"/>
      <c r="AB1890" s="416"/>
      <c r="AC1890" s="416"/>
      <c r="AD1890" s="416"/>
      <c r="AE1890" s="416"/>
      <c r="AF1890" s="416"/>
      <c r="AG1890" s="416"/>
      <c r="AH1890" s="416"/>
      <c r="AI1890" s="416"/>
      <c r="AJ1890" s="416"/>
      <c r="AK1890" s="416"/>
      <c r="AL1890" s="416"/>
      <c r="AM1890" s="416"/>
      <c r="AN1890" s="416"/>
      <c r="AO1890" s="416"/>
      <c r="AP1890" s="416"/>
      <c r="AQ1890" s="416"/>
      <c r="AR1890" s="416"/>
      <c r="AS1890" s="416"/>
      <c r="AT1890" s="416"/>
      <c r="AU1890" s="416"/>
    </row>
    <row r="1891" spans="1:47" s="378" customFormat="1" ht="36" customHeight="1">
      <c r="A1891" s="429"/>
      <c r="B1891" s="429"/>
      <c r="C1891" s="474"/>
      <c r="D1891" s="502">
        <f>TrialBalanceB!C77</f>
        <v>0</v>
      </c>
      <c r="E1891" s="502"/>
      <c r="F1891" s="502"/>
      <c r="G1891" s="502"/>
      <c r="H1891" s="502"/>
      <c r="I1891" s="502"/>
      <c r="J1891" s="512"/>
      <c r="L1891" s="435"/>
      <c r="M1891" s="435"/>
      <c r="O1891" s="481">
        <f>TrialBalanceB!I77</f>
        <v>0</v>
      </c>
      <c r="P1891" s="380"/>
      <c r="Q1891" s="429"/>
      <c r="R1891" s="432" t="str">
        <f t="shared" si="130"/>
        <v>DELETE</v>
      </c>
      <c r="S1891" s="416"/>
      <c r="T1891" s="416"/>
      <c r="U1891" s="416"/>
      <c r="V1891" s="416"/>
      <c r="W1891" s="416"/>
      <c r="X1891" s="416"/>
      <c r="Y1891" s="433"/>
      <c r="Z1891" s="416"/>
      <c r="AA1891" s="416"/>
      <c r="AB1891" s="416"/>
      <c r="AC1891" s="416"/>
      <c r="AD1891" s="416"/>
      <c r="AE1891" s="416"/>
      <c r="AF1891" s="416"/>
      <c r="AG1891" s="416"/>
      <c r="AH1891" s="416"/>
      <c r="AI1891" s="416"/>
      <c r="AJ1891" s="416"/>
      <c r="AK1891" s="416"/>
      <c r="AL1891" s="416"/>
      <c r="AM1891" s="416"/>
      <c r="AN1891" s="416"/>
      <c r="AO1891" s="416"/>
      <c r="AP1891" s="416"/>
      <c r="AQ1891" s="416"/>
      <c r="AR1891" s="416"/>
      <c r="AS1891" s="416"/>
      <c r="AT1891" s="416"/>
      <c r="AU1891" s="416"/>
    </row>
    <row r="1892" spans="1:47" s="378" customFormat="1" ht="36" customHeight="1">
      <c r="A1892" s="429"/>
      <c r="B1892" s="429"/>
      <c r="C1892" s="474"/>
      <c r="D1892" s="502">
        <f>TrialBalanceB!C78</f>
        <v>0</v>
      </c>
      <c r="E1892" s="502"/>
      <c r="F1892" s="502"/>
      <c r="G1892" s="502"/>
      <c r="H1892" s="502"/>
      <c r="I1892" s="502"/>
      <c r="J1892" s="512"/>
      <c r="L1892" s="435"/>
      <c r="M1892" s="435"/>
      <c r="O1892" s="481">
        <f>TrialBalanceB!I78</f>
        <v>0</v>
      </c>
      <c r="P1892" s="380"/>
      <c r="Q1892" s="429"/>
      <c r="R1892" s="432" t="str">
        <f t="shared" si="130"/>
        <v>DELETE</v>
      </c>
      <c r="S1892" s="416"/>
      <c r="T1892" s="416"/>
      <c r="U1892" s="416"/>
      <c r="V1892" s="416"/>
      <c r="W1892" s="416"/>
      <c r="X1892" s="416"/>
      <c r="Y1892" s="433"/>
      <c r="Z1892" s="416"/>
      <c r="AA1892" s="416"/>
      <c r="AB1892" s="416"/>
      <c r="AC1892" s="416"/>
      <c r="AD1892" s="416"/>
      <c r="AE1892" s="416"/>
      <c r="AF1892" s="416"/>
      <c r="AG1892" s="416"/>
      <c r="AH1892" s="416"/>
      <c r="AI1892" s="416"/>
      <c r="AJ1892" s="416"/>
      <c r="AK1892" s="416"/>
      <c r="AL1892" s="416"/>
      <c r="AM1892" s="416"/>
      <c r="AN1892" s="416"/>
      <c r="AO1892" s="416"/>
      <c r="AP1892" s="416"/>
      <c r="AQ1892" s="416"/>
      <c r="AR1892" s="416"/>
      <c r="AS1892" s="416"/>
      <c r="AT1892" s="416"/>
      <c r="AU1892" s="416"/>
    </row>
    <row r="1893" spans="1:47" s="378" customFormat="1" ht="36" customHeight="1">
      <c r="A1893" s="429"/>
      <c r="B1893" s="429"/>
      <c r="C1893" s="474"/>
      <c r="D1893" s="502">
        <f>TrialBalanceB!C79</f>
        <v>0</v>
      </c>
      <c r="E1893" s="502"/>
      <c r="F1893" s="502"/>
      <c r="G1893" s="502"/>
      <c r="H1893" s="502"/>
      <c r="I1893" s="502"/>
      <c r="J1893" s="512"/>
      <c r="L1893" s="435"/>
      <c r="M1893" s="435"/>
      <c r="O1893" s="481">
        <f>TrialBalanceB!I79</f>
        <v>0</v>
      </c>
      <c r="P1893" s="380"/>
      <c r="Q1893" s="429"/>
      <c r="R1893" s="432" t="str">
        <f t="shared" si="130"/>
        <v>DELETE</v>
      </c>
      <c r="S1893" s="416"/>
      <c r="T1893" s="416"/>
      <c r="U1893" s="416"/>
      <c r="V1893" s="416"/>
      <c r="W1893" s="416"/>
      <c r="X1893" s="416"/>
      <c r="Y1893" s="433"/>
      <c r="Z1893" s="416"/>
      <c r="AA1893" s="416"/>
      <c r="AB1893" s="416"/>
      <c r="AC1893" s="416"/>
      <c r="AD1893" s="416"/>
      <c r="AE1893" s="416"/>
      <c r="AF1893" s="416"/>
      <c r="AG1893" s="416"/>
      <c r="AH1893" s="416"/>
      <c r="AI1893" s="416"/>
      <c r="AJ1893" s="416"/>
      <c r="AK1893" s="416"/>
      <c r="AL1893" s="416"/>
      <c r="AM1893" s="416"/>
      <c r="AN1893" s="416"/>
      <c r="AO1893" s="416"/>
      <c r="AP1893" s="416"/>
      <c r="AQ1893" s="416"/>
      <c r="AR1893" s="416"/>
      <c r="AS1893" s="416"/>
      <c r="AT1893" s="416"/>
      <c r="AU1893" s="416"/>
    </row>
    <row r="1894" spans="1:47" s="378" customFormat="1" ht="36" customHeight="1">
      <c r="A1894" s="429"/>
      <c r="B1894" s="429"/>
      <c r="C1894" s="474"/>
      <c r="D1894" s="502">
        <f>TrialBalanceB!C80</f>
        <v>0</v>
      </c>
      <c r="E1894" s="502"/>
      <c r="F1894" s="502"/>
      <c r="G1894" s="502"/>
      <c r="H1894" s="502"/>
      <c r="I1894" s="502"/>
      <c r="J1894" s="512"/>
      <c r="L1894" s="435"/>
      <c r="M1894" s="435"/>
      <c r="O1894" s="481">
        <f>TrialBalanceB!I80</f>
        <v>0</v>
      </c>
      <c r="P1894" s="380"/>
      <c r="Q1894" s="429"/>
      <c r="R1894" s="432" t="str">
        <f t="shared" si="130"/>
        <v>DELETE</v>
      </c>
      <c r="S1894" s="416"/>
      <c r="T1894" s="416"/>
      <c r="U1894" s="416"/>
      <c r="V1894" s="416"/>
      <c r="W1894" s="416"/>
      <c r="X1894" s="416"/>
      <c r="Y1894" s="433"/>
      <c r="Z1894" s="416"/>
      <c r="AA1894" s="416"/>
      <c r="AB1894" s="416"/>
      <c r="AC1894" s="416"/>
      <c r="AD1894" s="416"/>
      <c r="AE1894" s="416"/>
      <c r="AF1894" s="416"/>
      <c r="AG1894" s="416"/>
      <c r="AH1894" s="416"/>
      <c r="AI1894" s="416"/>
      <c r="AJ1894" s="416"/>
      <c r="AK1894" s="416"/>
      <c r="AL1894" s="416"/>
      <c r="AM1894" s="416"/>
      <c r="AN1894" s="416"/>
      <c r="AO1894" s="416"/>
      <c r="AP1894" s="416"/>
      <c r="AQ1894" s="416"/>
      <c r="AR1894" s="416"/>
      <c r="AS1894" s="416"/>
      <c r="AT1894" s="416"/>
      <c r="AU1894" s="416"/>
    </row>
    <row r="1895" spans="1:47" s="378" customFormat="1" ht="9" customHeight="1">
      <c r="A1895" s="429"/>
      <c r="B1895" s="429"/>
      <c r="C1895" s="474"/>
      <c r="D1895" s="502"/>
      <c r="E1895" s="502"/>
      <c r="F1895" s="502"/>
      <c r="G1895" s="502"/>
      <c r="H1895" s="502"/>
      <c r="I1895" s="502"/>
      <c r="J1895" s="512"/>
      <c r="L1895" s="435"/>
      <c r="M1895" s="435"/>
      <c r="O1895" s="482"/>
      <c r="P1895" s="380"/>
      <c r="Q1895" s="429"/>
      <c r="R1895" s="432" t="str">
        <f>R1864</f>
        <v>DELETE</v>
      </c>
      <c r="S1895" s="416"/>
      <c r="T1895" s="416"/>
      <c r="U1895" s="416"/>
      <c r="V1895" s="416"/>
      <c r="W1895" s="416"/>
      <c r="X1895" s="416"/>
      <c r="Y1895" s="433"/>
      <c r="Z1895" s="416"/>
      <c r="AA1895" s="416"/>
      <c r="AB1895" s="416"/>
      <c r="AC1895" s="416"/>
      <c r="AD1895" s="416"/>
      <c r="AE1895" s="416"/>
      <c r="AF1895" s="416"/>
      <c r="AG1895" s="416"/>
      <c r="AH1895" s="416"/>
      <c r="AI1895" s="416"/>
      <c r="AJ1895" s="416"/>
      <c r="AK1895" s="416"/>
      <c r="AL1895" s="416"/>
      <c r="AM1895" s="416"/>
      <c r="AN1895" s="416"/>
      <c r="AO1895" s="416"/>
      <c r="AP1895" s="416"/>
      <c r="AQ1895" s="416"/>
      <c r="AR1895" s="416"/>
      <c r="AS1895" s="416"/>
      <c r="AT1895" s="416"/>
      <c r="AU1895" s="416"/>
    </row>
    <row r="1896" spans="1:47" s="378" customFormat="1" ht="9" customHeight="1">
      <c r="A1896" s="429"/>
      <c r="B1896" s="429"/>
      <c r="C1896" s="474"/>
      <c r="D1896" s="502"/>
      <c r="E1896" s="502"/>
      <c r="F1896" s="502"/>
      <c r="G1896" s="502"/>
      <c r="H1896" s="502"/>
      <c r="I1896" s="502"/>
      <c r="J1896" s="512"/>
      <c r="L1896" s="435"/>
      <c r="M1896" s="435"/>
      <c r="O1896" s="384"/>
      <c r="P1896" s="380"/>
      <c r="Q1896" s="429"/>
      <c r="R1896" s="432" t="str">
        <f t="shared" ref="R1896:R1916" si="131">R$1819</f>
        <v>DELETE</v>
      </c>
      <c r="S1896" s="416"/>
      <c r="T1896" s="416"/>
      <c r="U1896" s="416"/>
      <c r="V1896" s="416"/>
      <c r="W1896" s="416"/>
      <c r="X1896" s="416"/>
      <c r="Y1896" s="433"/>
      <c r="Z1896" s="416"/>
      <c r="AA1896" s="416"/>
      <c r="AB1896" s="416"/>
      <c r="AC1896" s="416"/>
      <c r="AD1896" s="416"/>
      <c r="AE1896" s="416"/>
      <c r="AF1896" s="416"/>
      <c r="AG1896" s="416"/>
      <c r="AH1896" s="416"/>
      <c r="AI1896" s="416"/>
      <c r="AJ1896" s="416"/>
      <c r="AK1896" s="416"/>
      <c r="AL1896" s="416"/>
      <c r="AM1896" s="416"/>
      <c r="AN1896" s="416"/>
      <c r="AO1896" s="416"/>
      <c r="AP1896" s="416"/>
      <c r="AQ1896" s="416"/>
      <c r="AR1896" s="416"/>
      <c r="AS1896" s="416"/>
      <c r="AT1896" s="416"/>
      <c r="AU1896" s="416"/>
    </row>
    <row r="1897" spans="1:47" s="378" customFormat="1" ht="9" customHeight="1">
      <c r="A1897" s="429"/>
      <c r="B1897" s="429"/>
      <c r="C1897" s="474"/>
      <c r="D1897" s="502"/>
      <c r="E1897" s="502"/>
      <c r="F1897" s="502"/>
      <c r="G1897" s="502"/>
      <c r="H1897" s="502"/>
      <c r="I1897" s="502"/>
      <c r="J1897" s="512"/>
      <c r="L1897" s="435"/>
      <c r="M1897" s="435"/>
      <c r="O1897" s="381"/>
      <c r="P1897" s="380"/>
      <c r="Q1897" s="429"/>
      <c r="R1897" s="432" t="str">
        <f t="shared" si="131"/>
        <v>DELETE</v>
      </c>
      <c r="S1897" s="416"/>
      <c r="T1897" s="416"/>
      <c r="U1897" s="416"/>
      <c r="V1897" s="416"/>
      <c r="W1897" s="416"/>
      <c r="X1897" s="416"/>
      <c r="Y1897" s="433"/>
      <c r="Z1897" s="416"/>
      <c r="AA1897" s="416"/>
      <c r="AB1897" s="416"/>
      <c r="AC1897" s="416"/>
      <c r="AD1897" s="416"/>
      <c r="AE1897" s="416"/>
      <c r="AF1897" s="416"/>
      <c r="AG1897" s="416"/>
      <c r="AH1897" s="416"/>
      <c r="AI1897" s="416"/>
      <c r="AJ1897" s="416"/>
      <c r="AK1897" s="416"/>
      <c r="AL1897" s="416"/>
      <c r="AM1897" s="416"/>
      <c r="AN1897" s="416"/>
      <c r="AO1897" s="416"/>
      <c r="AP1897" s="416"/>
      <c r="AQ1897" s="416"/>
      <c r="AR1897" s="416"/>
      <c r="AS1897" s="416"/>
      <c r="AT1897" s="416"/>
      <c r="AU1897" s="416"/>
    </row>
    <row r="1898" spans="1:47" s="378" customFormat="1" ht="36" customHeight="1">
      <c r="A1898" s="429"/>
      <c r="B1898" s="429"/>
      <c r="D1898" s="518" t="str">
        <f>IF(O1898&lt;0,"Operating loss","Operating profit")</f>
        <v>Operating profit</v>
      </c>
      <c r="E1898" s="502"/>
      <c r="F1898" s="502"/>
      <c r="G1898" s="502"/>
      <c r="H1898" s="502"/>
      <c r="I1898" s="502"/>
      <c r="J1898" s="512"/>
      <c r="L1898" s="435"/>
      <c r="M1898" s="435"/>
      <c r="O1898" s="381">
        <f>SUM(S1831:S1896)</f>
        <v>0</v>
      </c>
      <c r="P1898" s="380"/>
      <c r="Q1898" s="429"/>
      <c r="R1898" s="432" t="str">
        <f t="shared" si="131"/>
        <v>DELETE</v>
      </c>
      <c r="S1898" s="416"/>
      <c r="T1898" s="416"/>
      <c r="U1898" s="416"/>
      <c r="V1898" s="416"/>
      <c r="W1898" s="416"/>
      <c r="X1898" s="416"/>
      <c r="Y1898" s="433"/>
      <c r="Z1898" s="416"/>
      <c r="AA1898" s="416"/>
      <c r="AB1898" s="416"/>
      <c r="AC1898" s="416"/>
      <c r="AD1898" s="416"/>
      <c r="AE1898" s="416"/>
      <c r="AF1898" s="416"/>
      <c r="AG1898" s="416"/>
      <c r="AH1898" s="416"/>
      <c r="AI1898" s="416"/>
      <c r="AJ1898" s="416"/>
      <c r="AK1898" s="416"/>
      <c r="AL1898" s="416"/>
      <c r="AM1898" s="416"/>
      <c r="AN1898" s="416"/>
      <c r="AO1898" s="416"/>
      <c r="AP1898" s="416"/>
      <c r="AQ1898" s="416"/>
      <c r="AR1898" s="416"/>
      <c r="AS1898" s="416"/>
      <c r="AT1898" s="416"/>
      <c r="AU1898" s="416"/>
    </row>
    <row r="1899" spans="1:47" s="378" customFormat="1" ht="36" customHeight="1">
      <c r="A1899" s="429"/>
      <c r="B1899" s="429"/>
      <c r="C1899" s="474"/>
      <c r="D1899" s="512"/>
      <c r="E1899" s="502" t="s">
        <v>244</v>
      </c>
      <c r="F1899" s="502"/>
      <c r="G1899" s="502"/>
      <c r="H1899" s="502"/>
      <c r="I1899" s="502"/>
      <c r="J1899" s="512"/>
      <c r="L1899" s="435"/>
      <c r="M1899" s="435"/>
      <c r="O1899" s="381"/>
      <c r="P1899" s="380"/>
      <c r="Q1899" s="429"/>
      <c r="R1899" s="432" t="str">
        <f t="shared" si="131"/>
        <v>DELETE</v>
      </c>
      <c r="S1899" s="416"/>
      <c r="T1899" s="416"/>
      <c r="U1899" s="416"/>
      <c r="V1899" s="416"/>
      <c r="W1899" s="416"/>
      <c r="X1899" s="416"/>
      <c r="Y1899" s="433"/>
      <c r="Z1899" s="416"/>
      <c r="AA1899" s="416"/>
      <c r="AB1899" s="416"/>
      <c r="AC1899" s="416"/>
      <c r="AD1899" s="416"/>
      <c r="AE1899" s="416"/>
      <c r="AF1899" s="416"/>
      <c r="AG1899" s="416"/>
      <c r="AH1899" s="416"/>
      <c r="AI1899" s="416"/>
      <c r="AJ1899" s="416"/>
      <c r="AK1899" s="416"/>
      <c r="AL1899" s="416"/>
      <c r="AM1899" s="416"/>
      <c r="AN1899" s="416"/>
      <c r="AO1899" s="416"/>
      <c r="AP1899" s="416"/>
      <c r="AQ1899" s="416"/>
      <c r="AR1899" s="416"/>
      <c r="AS1899" s="416"/>
      <c r="AT1899" s="416"/>
      <c r="AU1899" s="416"/>
    </row>
    <row r="1900" spans="1:47" s="378" customFormat="1" ht="36" customHeight="1">
      <c r="A1900" s="429"/>
      <c r="B1900" s="429"/>
      <c r="C1900" s="474"/>
      <c r="D1900" s="502"/>
      <c r="E1900" s="502"/>
      <c r="F1900" s="502"/>
      <c r="G1900" s="502"/>
      <c r="H1900" s="502"/>
      <c r="I1900" s="502"/>
      <c r="J1900" s="512"/>
      <c r="M1900" s="381"/>
      <c r="N1900" s="381"/>
      <c r="O1900" s="381"/>
      <c r="P1900" s="380"/>
      <c r="Q1900" s="429"/>
      <c r="R1900" s="432" t="str">
        <f t="shared" si="131"/>
        <v>DELETE</v>
      </c>
      <c r="S1900" s="416"/>
      <c r="T1900" s="416"/>
      <c r="U1900" s="416"/>
      <c r="V1900" s="416"/>
      <c r="W1900" s="416"/>
      <c r="X1900" s="416"/>
      <c r="Y1900" s="433"/>
      <c r="Z1900" s="416"/>
      <c r="AA1900" s="416"/>
      <c r="AB1900" s="416"/>
      <c r="AC1900" s="416"/>
      <c r="AD1900" s="416"/>
      <c r="AE1900" s="416"/>
      <c r="AF1900" s="416"/>
      <c r="AG1900" s="416"/>
      <c r="AH1900" s="416"/>
      <c r="AI1900" s="416"/>
      <c r="AJ1900" s="416"/>
      <c r="AK1900" s="416"/>
      <c r="AL1900" s="416"/>
      <c r="AM1900" s="416"/>
      <c r="AN1900" s="416"/>
      <c r="AO1900" s="416"/>
      <c r="AP1900" s="416"/>
      <c r="AQ1900" s="416"/>
      <c r="AR1900" s="416"/>
      <c r="AS1900" s="416"/>
      <c r="AT1900" s="416"/>
      <c r="AU1900" s="416"/>
    </row>
    <row r="1901" spans="1:47" s="378" customFormat="1" ht="36" customHeight="1">
      <c r="A1901" s="429"/>
      <c r="B1901" s="429"/>
      <c r="C1901" s="474"/>
      <c r="D1901" s="502"/>
      <c r="E1901" s="502"/>
      <c r="F1901" s="502"/>
      <c r="G1901" s="502"/>
      <c r="H1901" s="502"/>
      <c r="I1901" s="502"/>
      <c r="J1901" s="512"/>
      <c r="M1901" s="381"/>
      <c r="N1901" s="381"/>
      <c r="O1901" s="381"/>
      <c r="P1901" s="380"/>
      <c r="Q1901" s="429"/>
      <c r="R1901" s="432" t="str">
        <f t="shared" si="131"/>
        <v>DELETE</v>
      </c>
      <c r="S1901" s="416"/>
      <c r="T1901" s="416"/>
      <c r="U1901" s="416"/>
      <c r="V1901" s="416"/>
      <c r="W1901" s="416"/>
      <c r="X1901" s="416"/>
      <c r="Y1901" s="433"/>
      <c r="Z1901" s="416"/>
      <c r="AA1901" s="416"/>
      <c r="AB1901" s="416"/>
      <c r="AC1901" s="416"/>
      <c r="AD1901" s="416"/>
      <c r="AE1901" s="416"/>
      <c r="AF1901" s="416"/>
      <c r="AG1901" s="416"/>
      <c r="AH1901" s="416"/>
      <c r="AI1901" s="416"/>
      <c r="AJ1901" s="416"/>
      <c r="AK1901" s="416"/>
      <c r="AL1901" s="416"/>
      <c r="AM1901" s="416"/>
      <c r="AN1901" s="416"/>
      <c r="AO1901" s="416"/>
      <c r="AP1901" s="416"/>
      <c r="AQ1901" s="416"/>
      <c r="AR1901" s="416"/>
      <c r="AS1901" s="416"/>
      <c r="AT1901" s="416"/>
      <c r="AU1901" s="416"/>
    </row>
    <row r="1902" spans="1:47" s="378" customFormat="1" ht="36" customHeight="1">
      <c r="A1902" s="429"/>
      <c r="B1902" s="429"/>
      <c r="C1902" s="474"/>
      <c r="D1902" s="502"/>
      <c r="E1902" s="502"/>
      <c r="F1902" s="502"/>
      <c r="G1902" s="502"/>
      <c r="H1902" s="502"/>
      <c r="I1902" s="502"/>
      <c r="J1902" s="512"/>
      <c r="M1902" s="399"/>
      <c r="N1902" s="399"/>
      <c r="O1902" s="399"/>
      <c r="P1902" s="426"/>
      <c r="Q1902" s="429"/>
      <c r="R1902" s="432" t="str">
        <f t="shared" si="131"/>
        <v>DELETE</v>
      </c>
      <c r="S1902" s="416"/>
      <c r="T1902" s="416"/>
      <c r="U1902" s="416"/>
      <c r="V1902" s="416"/>
      <c r="W1902" s="416"/>
      <c r="X1902" s="416"/>
      <c r="Y1902" s="433"/>
      <c r="Z1902" s="416"/>
      <c r="AA1902" s="416"/>
      <c r="AB1902" s="416"/>
      <c r="AC1902" s="416"/>
      <c r="AD1902" s="416"/>
      <c r="AE1902" s="416"/>
      <c r="AF1902" s="416"/>
      <c r="AG1902" s="416"/>
      <c r="AH1902" s="416"/>
      <c r="AI1902" s="416"/>
      <c r="AJ1902" s="416"/>
      <c r="AK1902" s="416"/>
      <c r="AL1902" s="416"/>
      <c r="AM1902" s="416"/>
      <c r="AN1902" s="416"/>
      <c r="AO1902" s="416"/>
      <c r="AP1902" s="416"/>
      <c r="AQ1902" s="416"/>
      <c r="AR1902" s="416"/>
      <c r="AS1902" s="416"/>
      <c r="AT1902" s="416"/>
      <c r="AU1902" s="416"/>
    </row>
    <row r="1903" spans="1:47" s="378" customFormat="1" ht="36" customHeight="1">
      <c r="A1903" s="429"/>
      <c r="B1903" s="429"/>
      <c r="C1903" s="474"/>
      <c r="D1903" s="502"/>
      <c r="E1903" s="502"/>
      <c r="F1903" s="502"/>
      <c r="G1903" s="502"/>
      <c r="H1903" s="502"/>
      <c r="I1903" s="502"/>
      <c r="J1903" s="512"/>
      <c r="M1903" s="381"/>
      <c r="N1903" s="381"/>
      <c r="O1903" s="381"/>
      <c r="P1903" s="380"/>
      <c r="Q1903" s="429"/>
      <c r="R1903" s="432" t="str">
        <f t="shared" si="131"/>
        <v>DELETE</v>
      </c>
      <c r="S1903" s="416"/>
      <c r="T1903" s="416"/>
      <c r="U1903" s="416"/>
      <c r="V1903" s="416"/>
      <c r="W1903" s="416"/>
      <c r="X1903" s="416"/>
      <c r="Y1903" s="433"/>
      <c r="Z1903" s="416"/>
      <c r="AA1903" s="416"/>
      <c r="AB1903" s="416"/>
      <c r="AC1903" s="416"/>
      <c r="AD1903" s="416"/>
      <c r="AE1903" s="416"/>
      <c r="AF1903" s="416"/>
      <c r="AG1903" s="416"/>
      <c r="AH1903" s="416"/>
      <c r="AI1903" s="416"/>
      <c r="AJ1903" s="416"/>
      <c r="AK1903" s="416"/>
      <c r="AL1903" s="416"/>
      <c r="AM1903" s="416"/>
      <c r="AN1903" s="416"/>
      <c r="AO1903" s="416"/>
      <c r="AP1903" s="416"/>
      <c r="AQ1903" s="416"/>
      <c r="AR1903" s="416"/>
      <c r="AS1903" s="416"/>
      <c r="AT1903" s="416"/>
      <c r="AU1903" s="416"/>
    </row>
    <row r="1904" spans="1:47" s="378" customFormat="1" ht="36" customHeight="1">
      <c r="A1904" s="429"/>
      <c r="B1904" s="429"/>
      <c r="C1904" s="474"/>
      <c r="D1904" s="502"/>
      <c r="E1904" s="502"/>
      <c r="F1904" s="502"/>
      <c r="G1904" s="502"/>
      <c r="H1904" s="502"/>
      <c r="I1904" s="502"/>
      <c r="J1904" s="512"/>
      <c r="M1904" s="381"/>
      <c r="N1904" s="381"/>
      <c r="O1904" s="381" t="s">
        <v>102</v>
      </c>
      <c r="P1904" s="380"/>
      <c r="Q1904" s="378">
        <f>MAX($Q$1819:Q1903)+1</f>
        <v>2</v>
      </c>
      <c r="R1904" s="432" t="str">
        <f t="shared" si="131"/>
        <v>DELETE</v>
      </c>
      <c r="S1904" s="416"/>
      <c r="T1904" s="416"/>
      <c r="U1904" s="416"/>
      <c r="V1904" s="416"/>
      <c r="W1904" s="416"/>
      <c r="X1904" s="416"/>
      <c r="Y1904" s="433"/>
      <c r="Z1904" s="416"/>
      <c r="AA1904" s="416"/>
      <c r="AB1904" s="416"/>
      <c r="AC1904" s="416"/>
      <c r="AD1904" s="416"/>
      <c r="AE1904" s="416"/>
      <c r="AF1904" s="416"/>
      <c r="AG1904" s="416"/>
      <c r="AH1904" s="416"/>
      <c r="AI1904" s="416"/>
      <c r="AJ1904" s="416"/>
      <c r="AK1904" s="416"/>
      <c r="AL1904" s="416"/>
      <c r="AM1904" s="416"/>
      <c r="AN1904" s="416"/>
      <c r="AO1904" s="416"/>
      <c r="AP1904" s="416"/>
      <c r="AQ1904" s="416"/>
      <c r="AR1904" s="416"/>
      <c r="AS1904" s="416"/>
      <c r="AT1904" s="416"/>
      <c r="AU1904" s="416"/>
    </row>
    <row r="1905" spans="1:47" s="378" customFormat="1" ht="36" customHeight="1">
      <c r="A1905" s="429"/>
      <c r="B1905" s="429"/>
      <c r="C1905" s="474"/>
      <c r="D1905" s="501" t="str">
        <f>Criteria!E9</f>
        <v>ABC PARTNERSHIP</v>
      </c>
      <c r="E1905" s="502"/>
      <c r="F1905" s="502"/>
      <c r="G1905" s="502"/>
      <c r="H1905" s="502"/>
      <c r="I1905" s="502"/>
      <c r="J1905" s="512"/>
      <c r="M1905" s="381"/>
      <c r="N1905" s="381"/>
      <c r="R1905" s="432" t="str">
        <f t="shared" si="131"/>
        <v>DELETE</v>
      </c>
      <c r="S1905" s="416"/>
      <c r="T1905" s="416"/>
      <c r="U1905" s="416"/>
      <c r="V1905" s="416"/>
      <c r="W1905" s="416"/>
      <c r="X1905" s="416"/>
      <c r="Y1905" s="433"/>
      <c r="Z1905" s="416"/>
      <c r="AA1905" s="416"/>
      <c r="AB1905" s="416"/>
      <c r="AC1905" s="416"/>
      <c r="AD1905" s="416"/>
      <c r="AE1905" s="416"/>
      <c r="AF1905" s="416"/>
      <c r="AG1905" s="416"/>
      <c r="AH1905" s="416"/>
      <c r="AI1905" s="416"/>
      <c r="AJ1905" s="416"/>
      <c r="AK1905" s="416"/>
      <c r="AL1905" s="416"/>
      <c r="AM1905" s="416"/>
      <c r="AN1905" s="416"/>
      <c r="AO1905" s="416"/>
      <c r="AP1905" s="416"/>
      <c r="AQ1905" s="416"/>
      <c r="AR1905" s="416"/>
      <c r="AS1905" s="416"/>
      <c r="AT1905" s="416"/>
      <c r="AU1905" s="416"/>
    </row>
    <row r="1906" spans="1:47" s="378" customFormat="1" ht="36" customHeight="1">
      <c r="A1906" s="429"/>
      <c r="B1906" s="429"/>
      <c r="C1906" s="474"/>
      <c r="D1906" s="501" t="str">
        <f>CONCATENATE("T/A ",Criteria!E15)</f>
        <v>T/A SURF SHOP</v>
      </c>
      <c r="E1906" s="502"/>
      <c r="F1906" s="502"/>
      <c r="G1906" s="502"/>
      <c r="H1906" s="502"/>
      <c r="I1906" s="502"/>
      <c r="J1906" s="512"/>
      <c r="M1906" s="381"/>
      <c r="N1906" s="381"/>
      <c r="O1906" s="381"/>
      <c r="P1906" s="380"/>
      <c r="Q1906" s="429"/>
      <c r="R1906" s="432" t="str">
        <f t="shared" si="131"/>
        <v>DELETE</v>
      </c>
      <c r="S1906" s="416"/>
      <c r="T1906" s="416"/>
      <c r="U1906" s="416"/>
      <c r="V1906" s="416"/>
      <c r="W1906" s="416"/>
      <c r="X1906" s="416"/>
      <c r="Y1906" s="433"/>
      <c r="Z1906" s="416"/>
      <c r="AA1906" s="416"/>
      <c r="AB1906" s="416"/>
      <c r="AC1906" s="416"/>
      <c r="AD1906" s="416"/>
      <c r="AE1906" s="416"/>
      <c r="AF1906" s="416"/>
      <c r="AG1906" s="416"/>
      <c r="AH1906" s="416"/>
      <c r="AI1906" s="416"/>
      <c r="AJ1906" s="416"/>
      <c r="AK1906" s="416"/>
      <c r="AL1906" s="416"/>
      <c r="AM1906" s="416"/>
      <c r="AN1906" s="416"/>
      <c r="AO1906" s="416"/>
      <c r="AP1906" s="416"/>
      <c r="AQ1906" s="416"/>
      <c r="AR1906" s="416"/>
      <c r="AS1906" s="416"/>
      <c r="AT1906" s="416"/>
      <c r="AU1906" s="416"/>
    </row>
    <row r="1907" spans="1:47" s="378" customFormat="1" ht="36" customHeight="1">
      <c r="A1907" s="429"/>
      <c r="B1907" s="429"/>
      <c r="C1907" s="474"/>
      <c r="D1907" s="502"/>
      <c r="E1907" s="502"/>
      <c r="F1907" s="502"/>
      <c r="G1907" s="502"/>
      <c r="H1907" s="502"/>
      <c r="I1907" s="502"/>
      <c r="J1907" s="512"/>
      <c r="M1907" s="381"/>
      <c r="N1907" s="381"/>
      <c r="O1907" s="381"/>
      <c r="P1907" s="380"/>
      <c r="Q1907" s="429"/>
      <c r="R1907" s="432" t="str">
        <f t="shared" si="131"/>
        <v>DELETE</v>
      </c>
      <c r="S1907" s="416"/>
      <c r="T1907" s="416"/>
      <c r="U1907" s="416"/>
      <c r="V1907" s="416"/>
      <c r="W1907" s="416"/>
      <c r="X1907" s="416"/>
      <c r="Y1907" s="433"/>
      <c r="Z1907" s="416"/>
      <c r="AA1907" s="416"/>
      <c r="AB1907" s="416"/>
      <c r="AC1907" s="416"/>
      <c r="AD1907" s="416"/>
      <c r="AE1907" s="416"/>
      <c r="AF1907" s="416"/>
      <c r="AG1907" s="416"/>
      <c r="AH1907" s="416"/>
      <c r="AI1907" s="416"/>
      <c r="AJ1907" s="416"/>
      <c r="AK1907" s="416"/>
      <c r="AL1907" s="416"/>
      <c r="AM1907" s="416"/>
      <c r="AN1907" s="416"/>
      <c r="AO1907" s="416"/>
      <c r="AP1907" s="416"/>
      <c r="AQ1907" s="416"/>
      <c r="AR1907" s="416"/>
      <c r="AS1907" s="416"/>
      <c r="AT1907" s="416"/>
      <c r="AU1907" s="416"/>
    </row>
    <row r="1908" spans="1:47" s="378" customFormat="1" ht="36" customHeight="1">
      <c r="A1908" s="429"/>
      <c r="B1908" s="429"/>
      <c r="C1908" s="474"/>
      <c r="D1908" s="501" t="s">
        <v>98</v>
      </c>
      <c r="E1908" s="502"/>
      <c r="F1908" s="502"/>
      <c r="G1908" s="502"/>
      <c r="H1908" s="502"/>
      <c r="I1908" s="502"/>
      <c r="J1908" s="512"/>
      <c r="M1908" s="381"/>
      <c r="N1908" s="381"/>
      <c r="O1908" s="381"/>
      <c r="P1908" s="380"/>
      <c r="Q1908" s="429"/>
      <c r="R1908" s="432" t="str">
        <f t="shared" si="131"/>
        <v>DELETE</v>
      </c>
      <c r="S1908" s="416"/>
      <c r="T1908" s="416"/>
      <c r="U1908" s="416"/>
      <c r="V1908" s="416"/>
      <c r="W1908" s="416"/>
      <c r="X1908" s="416"/>
      <c r="Y1908" s="433"/>
      <c r="Z1908" s="416"/>
      <c r="AA1908" s="416"/>
      <c r="AB1908" s="416"/>
      <c r="AC1908" s="416"/>
      <c r="AD1908" s="416"/>
      <c r="AE1908" s="416"/>
      <c r="AF1908" s="416"/>
      <c r="AG1908" s="416"/>
      <c r="AH1908" s="416"/>
      <c r="AI1908" s="416"/>
      <c r="AJ1908" s="416"/>
      <c r="AK1908" s="416"/>
      <c r="AL1908" s="416"/>
      <c r="AM1908" s="416"/>
      <c r="AN1908" s="416"/>
      <c r="AO1908" s="416"/>
      <c r="AP1908" s="416"/>
      <c r="AQ1908" s="416"/>
      <c r="AR1908" s="416"/>
      <c r="AS1908" s="416"/>
      <c r="AT1908" s="416"/>
      <c r="AU1908" s="416"/>
    </row>
    <row r="1909" spans="1:47" s="378" customFormat="1" ht="36" customHeight="1">
      <c r="A1909" s="429"/>
      <c r="B1909" s="429"/>
      <c r="C1909" s="474"/>
      <c r="D1909" s="501" t="str">
        <f>D1826</f>
        <v>28 FEBRUARY 2026</v>
      </c>
      <c r="E1909" s="502"/>
      <c r="F1909" s="502"/>
      <c r="G1909" s="502"/>
      <c r="H1909" s="512"/>
      <c r="I1909" s="502"/>
      <c r="J1909" s="502" t="s">
        <v>107</v>
      </c>
      <c r="M1909" s="381"/>
      <c r="N1909" s="381"/>
      <c r="O1909" s="381"/>
      <c r="P1909" s="380"/>
      <c r="Q1909" s="429"/>
      <c r="R1909" s="432" t="str">
        <f t="shared" si="131"/>
        <v>DELETE</v>
      </c>
      <c r="S1909" s="416"/>
      <c r="T1909" s="416"/>
      <c r="U1909" s="416"/>
      <c r="V1909" s="416"/>
      <c r="W1909" s="416"/>
      <c r="X1909" s="416"/>
      <c r="Y1909" s="433"/>
      <c r="Z1909" s="416"/>
      <c r="AA1909" s="416"/>
      <c r="AB1909" s="416"/>
      <c r="AC1909" s="416"/>
      <c r="AD1909" s="416"/>
      <c r="AE1909" s="416"/>
      <c r="AF1909" s="416"/>
      <c r="AG1909" s="416"/>
      <c r="AH1909" s="416"/>
      <c r="AI1909" s="416"/>
      <c r="AJ1909" s="416"/>
      <c r="AK1909" s="416"/>
      <c r="AL1909" s="416"/>
      <c r="AM1909" s="416"/>
      <c r="AN1909" s="416"/>
      <c r="AO1909" s="416"/>
      <c r="AP1909" s="416"/>
      <c r="AQ1909" s="416"/>
      <c r="AR1909" s="416"/>
      <c r="AS1909" s="416"/>
      <c r="AT1909" s="416"/>
      <c r="AU1909" s="416"/>
    </row>
    <row r="1910" spans="1:47" s="378" customFormat="1" ht="36" customHeight="1">
      <c r="A1910" s="429"/>
      <c r="B1910" s="429"/>
      <c r="C1910" s="474"/>
      <c r="D1910" s="502"/>
      <c r="E1910" s="502"/>
      <c r="F1910" s="502"/>
      <c r="G1910" s="502"/>
      <c r="H1910" s="502"/>
      <c r="I1910" s="502"/>
      <c r="J1910" s="512"/>
      <c r="K1910" s="390"/>
      <c r="L1910" s="390"/>
      <c r="M1910" s="384"/>
      <c r="N1910" s="384"/>
      <c r="O1910" s="384"/>
      <c r="P1910" s="380"/>
      <c r="Q1910" s="429"/>
      <c r="R1910" s="432" t="str">
        <f t="shared" si="131"/>
        <v>DELETE</v>
      </c>
      <c r="S1910" s="416"/>
      <c r="T1910" s="416"/>
      <c r="U1910" s="416"/>
      <c r="V1910" s="416"/>
      <c r="W1910" s="416"/>
      <c r="X1910" s="416"/>
      <c r="Y1910" s="433"/>
      <c r="Z1910" s="416"/>
      <c r="AA1910" s="416"/>
      <c r="AB1910" s="416"/>
      <c r="AC1910" s="416"/>
      <c r="AD1910" s="416"/>
      <c r="AE1910" s="416"/>
      <c r="AF1910" s="416"/>
      <c r="AG1910" s="416"/>
      <c r="AH1910" s="416"/>
      <c r="AI1910" s="416"/>
      <c r="AJ1910" s="416"/>
      <c r="AK1910" s="416"/>
      <c r="AL1910" s="416"/>
      <c r="AM1910" s="416"/>
      <c r="AN1910" s="416"/>
      <c r="AO1910" s="416"/>
      <c r="AP1910" s="416"/>
      <c r="AQ1910" s="416"/>
      <c r="AR1910" s="416"/>
      <c r="AS1910" s="416"/>
      <c r="AT1910" s="416"/>
      <c r="AU1910" s="416"/>
    </row>
    <row r="1911" spans="1:47" s="378" customFormat="1" ht="36" customHeight="1">
      <c r="A1911" s="429"/>
      <c r="B1911" s="429"/>
      <c r="C1911" s="474"/>
      <c r="D1911" s="515"/>
      <c r="E1911" s="515"/>
      <c r="F1911" s="515"/>
      <c r="G1911" s="515"/>
      <c r="H1911" s="515"/>
      <c r="I1911" s="515"/>
      <c r="J1911" s="526"/>
      <c r="K1911" s="429"/>
      <c r="L1911" s="429"/>
      <c r="M1911" s="449"/>
      <c r="N1911" s="449"/>
      <c r="O1911" s="449"/>
      <c r="P1911" s="401"/>
      <c r="Q1911" s="442"/>
      <c r="R1911" s="432" t="str">
        <f t="shared" si="131"/>
        <v>DELETE</v>
      </c>
      <c r="S1911" s="416"/>
      <c r="T1911" s="416"/>
      <c r="U1911" s="416"/>
      <c r="V1911" s="416"/>
      <c r="W1911" s="416"/>
      <c r="X1911" s="416"/>
      <c r="Y1911" s="433"/>
      <c r="Z1911" s="416"/>
      <c r="AA1911" s="416"/>
      <c r="AB1911" s="416"/>
      <c r="AC1911" s="416"/>
      <c r="AD1911" s="416"/>
      <c r="AE1911" s="416"/>
      <c r="AF1911" s="416"/>
      <c r="AG1911" s="416"/>
      <c r="AH1911" s="416"/>
      <c r="AI1911" s="416"/>
      <c r="AJ1911" s="416"/>
      <c r="AK1911" s="416"/>
      <c r="AL1911" s="416"/>
      <c r="AM1911" s="416"/>
      <c r="AN1911" s="416"/>
      <c r="AO1911" s="416"/>
      <c r="AP1911" s="416"/>
      <c r="AQ1911" s="416"/>
      <c r="AR1911" s="416"/>
      <c r="AS1911" s="416"/>
      <c r="AT1911" s="416"/>
      <c r="AU1911" s="416"/>
    </row>
    <row r="1912" spans="1:47" s="378" customFormat="1" ht="36" customHeight="1">
      <c r="A1912" s="429"/>
      <c r="B1912" s="429"/>
      <c r="C1912" s="474"/>
      <c r="D1912" s="502"/>
      <c r="E1912" s="502"/>
      <c r="F1912" s="502"/>
      <c r="G1912" s="502"/>
      <c r="H1912" s="502"/>
      <c r="I1912" s="502"/>
      <c r="J1912" s="512"/>
      <c r="K1912" s="378" t="s">
        <v>1025</v>
      </c>
      <c r="L1912" s="435"/>
      <c r="M1912" s="435"/>
      <c r="O1912" s="379">
        <f>Criteria!E20</f>
        <v>2026</v>
      </c>
      <c r="P1912" s="380"/>
      <c r="Q1912" s="429"/>
      <c r="R1912" s="432" t="str">
        <f t="shared" si="131"/>
        <v>DELETE</v>
      </c>
      <c r="S1912" s="416"/>
      <c r="T1912" s="416"/>
      <c r="U1912" s="416"/>
      <c r="V1912" s="416"/>
      <c r="W1912" s="416"/>
      <c r="X1912" s="416"/>
      <c r="Y1912" s="433"/>
      <c r="Z1912" s="416"/>
      <c r="AA1912" s="416"/>
      <c r="AB1912" s="416"/>
      <c r="AC1912" s="416"/>
      <c r="AD1912" s="416"/>
      <c r="AE1912" s="416"/>
      <c r="AF1912" s="416"/>
      <c r="AG1912" s="416"/>
      <c r="AH1912" s="416"/>
      <c r="AI1912" s="416"/>
      <c r="AJ1912" s="416"/>
      <c r="AK1912" s="416"/>
      <c r="AL1912" s="416"/>
      <c r="AM1912" s="416"/>
      <c r="AN1912" s="416"/>
      <c r="AO1912" s="416"/>
      <c r="AP1912" s="416"/>
      <c r="AQ1912" s="416"/>
      <c r="AR1912" s="416"/>
      <c r="AS1912" s="416"/>
      <c r="AT1912" s="416"/>
      <c r="AU1912" s="416"/>
    </row>
    <row r="1913" spans="1:47" s="378" customFormat="1" ht="36" customHeight="1">
      <c r="A1913" s="429"/>
      <c r="B1913" s="429"/>
      <c r="C1913" s="474"/>
      <c r="D1913" s="502"/>
      <c r="E1913" s="502"/>
      <c r="F1913" s="502"/>
      <c r="G1913" s="502"/>
      <c r="H1913" s="502"/>
      <c r="I1913" s="502"/>
      <c r="J1913" s="512"/>
      <c r="L1913" s="435"/>
      <c r="M1913" s="435"/>
      <c r="O1913" s="381"/>
      <c r="P1913" s="380"/>
      <c r="Q1913" s="429"/>
      <c r="R1913" s="432" t="str">
        <f t="shared" si="131"/>
        <v>DELETE</v>
      </c>
      <c r="S1913" s="416"/>
      <c r="T1913" s="416"/>
      <c r="U1913" s="416"/>
      <c r="V1913" s="416"/>
      <c r="W1913" s="416"/>
      <c r="X1913" s="416"/>
      <c r="Y1913" s="433"/>
      <c r="Z1913" s="416"/>
      <c r="AA1913" s="416"/>
      <c r="AB1913" s="416"/>
      <c r="AC1913" s="416"/>
      <c r="AD1913" s="416"/>
      <c r="AE1913" s="416"/>
      <c r="AF1913" s="416"/>
      <c r="AG1913" s="416"/>
      <c r="AH1913" s="416"/>
      <c r="AI1913" s="416"/>
      <c r="AJ1913" s="416"/>
      <c r="AK1913" s="416"/>
      <c r="AL1913" s="416"/>
      <c r="AM1913" s="416"/>
      <c r="AN1913" s="416"/>
      <c r="AO1913" s="416"/>
      <c r="AP1913" s="416"/>
      <c r="AQ1913" s="416"/>
      <c r="AR1913" s="416"/>
      <c r="AS1913" s="416"/>
      <c r="AT1913" s="416"/>
      <c r="AU1913" s="416"/>
    </row>
    <row r="1914" spans="1:47" s="378" customFormat="1" ht="36" customHeight="1">
      <c r="A1914" s="429"/>
      <c r="B1914" s="429"/>
      <c r="D1914" s="518" t="str">
        <f>IF(O1914&lt;0,"Operating loss","Operating profit")</f>
        <v>Operating profit</v>
      </c>
      <c r="E1914" s="502"/>
      <c r="F1914" s="502"/>
      <c r="G1914" s="502"/>
      <c r="H1914" s="502"/>
      <c r="I1914" s="502"/>
      <c r="J1914" s="512"/>
      <c r="L1914" s="435"/>
      <c r="M1914" s="435"/>
      <c r="O1914" s="381">
        <f>SUM(S1831:S1895)</f>
        <v>0</v>
      </c>
      <c r="P1914" s="380"/>
      <c r="Q1914" s="429"/>
      <c r="R1914" s="432" t="str">
        <f t="shared" si="131"/>
        <v>DELETE</v>
      </c>
      <c r="S1914" s="416"/>
      <c r="T1914" s="416"/>
      <c r="U1914" s="416" t="b">
        <f>O1914=O1898</f>
        <v>1</v>
      </c>
      <c r="V1914" s="416"/>
      <c r="W1914" s="416"/>
      <c r="X1914" s="416"/>
      <c r="Y1914" s="433"/>
      <c r="Z1914" s="416"/>
      <c r="AA1914" s="416"/>
      <c r="AB1914" s="416"/>
      <c r="AC1914" s="416"/>
      <c r="AD1914" s="416"/>
      <c r="AE1914" s="416"/>
      <c r="AF1914" s="416"/>
      <c r="AG1914" s="416"/>
      <c r="AH1914" s="416"/>
      <c r="AI1914" s="416"/>
      <c r="AJ1914" s="416"/>
      <c r="AK1914" s="416"/>
      <c r="AL1914" s="416"/>
      <c r="AM1914" s="416"/>
      <c r="AN1914" s="416"/>
      <c r="AO1914" s="416"/>
      <c r="AP1914" s="416"/>
      <c r="AQ1914" s="416"/>
      <c r="AR1914" s="416"/>
      <c r="AS1914" s="416"/>
      <c r="AT1914" s="416"/>
      <c r="AU1914" s="416"/>
    </row>
    <row r="1915" spans="1:47" s="378" customFormat="1" ht="36" customHeight="1">
      <c r="A1915" s="429"/>
      <c r="B1915" s="429"/>
      <c r="C1915" s="474"/>
      <c r="D1915" s="512"/>
      <c r="E1915" s="502" t="s">
        <v>245</v>
      </c>
      <c r="F1915" s="502"/>
      <c r="G1915" s="502"/>
      <c r="H1915" s="502"/>
      <c r="I1915" s="502"/>
      <c r="J1915" s="512"/>
      <c r="L1915" s="435"/>
      <c r="M1915" s="435"/>
      <c r="O1915" s="381"/>
      <c r="P1915" s="380"/>
      <c r="Q1915" s="429"/>
      <c r="R1915" s="432" t="str">
        <f t="shared" si="131"/>
        <v>DELETE</v>
      </c>
      <c r="S1915" s="416"/>
      <c r="T1915" s="416"/>
      <c r="U1915" s="416"/>
      <c r="V1915" s="416"/>
      <c r="W1915" s="416"/>
      <c r="X1915" s="416"/>
      <c r="Y1915" s="433"/>
      <c r="Z1915" s="416"/>
      <c r="AA1915" s="416"/>
      <c r="AB1915" s="416"/>
      <c r="AC1915" s="416"/>
      <c r="AD1915" s="416"/>
      <c r="AE1915" s="416"/>
      <c r="AF1915" s="416"/>
      <c r="AG1915" s="416"/>
      <c r="AH1915" s="416"/>
      <c r="AI1915" s="416"/>
      <c r="AJ1915" s="416"/>
      <c r="AK1915" s="416"/>
      <c r="AL1915" s="416"/>
      <c r="AM1915" s="416"/>
      <c r="AN1915" s="416"/>
      <c r="AO1915" s="416"/>
      <c r="AP1915" s="416"/>
      <c r="AQ1915" s="416"/>
      <c r="AR1915" s="416"/>
      <c r="AS1915" s="416"/>
      <c r="AT1915" s="416"/>
      <c r="AU1915" s="416"/>
    </row>
    <row r="1916" spans="1:47" s="378" customFormat="1" ht="36" customHeight="1">
      <c r="A1916" s="429"/>
      <c r="B1916" s="429"/>
      <c r="C1916" s="474"/>
      <c r="D1916" s="502"/>
      <c r="E1916" s="502"/>
      <c r="F1916" s="502"/>
      <c r="G1916" s="502"/>
      <c r="H1916" s="502"/>
      <c r="I1916" s="502"/>
      <c r="J1916" s="512"/>
      <c r="L1916" s="435"/>
      <c r="M1916" s="435"/>
      <c r="O1916" s="381"/>
      <c r="P1916" s="380"/>
      <c r="Q1916" s="429"/>
      <c r="R1916" s="432" t="str">
        <f t="shared" si="131"/>
        <v>DELETE</v>
      </c>
      <c r="S1916" s="416"/>
      <c r="T1916" s="416"/>
      <c r="U1916" s="416"/>
      <c r="V1916" s="416"/>
      <c r="W1916" s="416"/>
      <c r="X1916" s="416"/>
      <c r="Y1916" s="433"/>
      <c r="Z1916" s="416"/>
      <c r="AA1916" s="416"/>
      <c r="AB1916" s="416"/>
      <c r="AC1916" s="416"/>
      <c r="AD1916" s="416"/>
      <c r="AE1916" s="416"/>
      <c r="AF1916" s="416"/>
      <c r="AG1916" s="416"/>
      <c r="AH1916" s="416"/>
      <c r="AI1916" s="416"/>
      <c r="AJ1916" s="416"/>
      <c r="AK1916" s="416"/>
      <c r="AL1916" s="416"/>
      <c r="AM1916" s="416"/>
      <c r="AN1916" s="416"/>
      <c r="AO1916" s="416"/>
      <c r="AP1916" s="416"/>
      <c r="AQ1916" s="416"/>
      <c r="AR1916" s="416"/>
      <c r="AS1916" s="416"/>
      <c r="AT1916" s="416"/>
      <c r="AU1916" s="416"/>
    </row>
    <row r="1917" spans="1:47" s="378" customFormat="1" ht="36" customHeight="1">
      <c r="A1917" s="429"/>
      <c r="B1917" s="429"/>
      <c r="D1917" s="501" t="s">
        <v>1048</v>
      </c>
      <c r="E1917" s="502"/>
      <c r="F1917" s="502"/>
      <c r="G1917" s="502"/>
      <c r="H1917" s="502"/>
      <c r="I1917" s="502"/>
      <c r="J1917" s="512"/>
      <c r="L1917" s="435"/>
      <c r="M1917" s="435"/>
      <c r="O1917" s="381">
        <f>SUM(O1920:O1952)</f>
        <v>0</v>
      </c>
      <c r="P1917" s="380"/>
      <c r="Q1917" s="429"/>
      <c r="R1917" s="432" t="str">
        <f t="shared" ref="R1917" si="132">IF(R$1819="DELETE","DELETE",IF(O1917=0,"DELETE"," "))</f>
        <v>DELETE</v>
      </c>
      <c r="S1917" s="419">
        <f>-O1917</f>
        <v>0</v>
      </c>
      <c r="T1917" s="419"/>
      <c r="U1917" s="419"/>
      <c r="V1917" s="419"/>
      <c r="W1917" s="416"/>
      <c r="X1917" s="416"/>
      <c r="Y1917" s="433"/>
      <c r="Z1917" s="416"/>
      <c r="AA1917" s="416"/>
      <c r="AB1917" s="416"/>
      <c r="AC1917" s="416"/>
      <c r="AD1917" s="416"/>
      <c r="AE1917" s="416"/>
      <c r="AF1917" s="416"/>
      <c r="AG1917" s="416"/>
      <c r="AH1917" s="416"/>
      <c r="AI1917" s="416"/>
      <c r="AJ1917" s="416"/>
      <c r="AK1917" s="416"/>
      <c r="AL1917" s="416"/>
      <c r="AM1917" s="416"/>
      <c r="AN1917" s="416"/>
      <c r="AO1917" s="416"/>
      <c r="AP1917" s="416"/>
      <c r="AQ1917" s="416"/>
      <c r="AR1917" s="416"/>
      <c r="AS1917" s="416"/>
      <c r="AT1917" s="416"/>
      <c r="AU1917" s="416"/>
    </row>
    <row r="1918" spans="1:47" s="378" customFormat="1" ht="9" customHeight="1">
      <c r="A1918" s="429"/>
      <c r="B1918" s="429"/>
      <c r="C1918" s="474"/>
      <c r="D1918" s="502"/>
      <c r="E1918" s="502"/>
      <c r="F1918" s="502"/>
      <c r="G1918" s="502"/>
      <c r="H1918" s="502"/>
      <c r="I1918" s="502"/>
      <c r="J1918" s="512"/>
      <c r="L1918" s="435"/>
      <c r="M1918" s="435"/>
      <c r="O1918" s="381"/>
      <c r="P1918" s="380"/>
      <c r="Q1918" s="429"/>
      <c r="R1918" s="432" t="str">
        <f>R1917</f>
        <v>DELETE</v>
      </c>
      <c r="S1918" s="416"/>
      <c r="T1918" s="416"/>
      <c r="U1918" s="416"/>
      <c r="V1918" s="416"/>
      <c r="W1918" s="416"/>
      <c r="X1918" s="416"/>
      <c r="Y1918" s="433"/>
      <c r="Z1918" s="416"/>
      <c r="AA1918" s="416"/>
      <c r="AB1918" s="416"/>
      <c r="AC1918" s="416"/>
      <c r="AD1918" s="416"/>
      <c r="AE1918" s="416"/>
      <c r="AF1918" s="416"/>
      <c r="AG1918" s="416"/>
      <c r="AH1918" s="416"/>
      <c r="AI1918" s="416"/>
      <c r="AJ1918" s="416"/>
      <c r="AK1918" s="416"/>
      <c r="AL1918" s="416"/>
      <c r="AM1918" s="416"/>
      <c r="AN1918" s="416"/>
      <c r="AO1918" s="416"/>
      <c r="AP1918" s="416"/>
      <c r="AQ1918" s="416"/>
      <c r="AR1918" s="416"/>
      <c r="AS1918" s="416"/>
      <c r="AT1918" s="416"/>
      <c r="AU1918" s="416"/>
    </row>
    <row r="1919" spans="1:47" s="378" customFormat="1" ht="9" customHeight="1">
      <c r="A1919" s="429"/>
      <c r="B1919" s="429"/>
      <c r="C1919" s="474"/>
      <c r="D1919" s="502"/>
      <c r="E1919" s="502"/>
      <c r="F1919" s="502"/>
      <c r="G1919" s="502"/>
      <c r="H1919" s="502"/>
      <c r="I1919" s="502"/>
      <c r="J1919" s="512"/>
      <c r="L1919" s="435"/>
      <c r="M1919" s="435"/>
      <c r="O1919" s="480"/>
      <c r="P1919" s="380"/>
      <c r="Q1919" s="429"/>
      <c r="R1919" s="432" t="str">
        <f>R1918</f>
        <v>DELETE</v>
      </c>
      <c r="S1919" s="416"/>
      <c r="T1919" s="416"/>
      <c r="U1919" s="416"/>
      <c r="V1919" s="416"/>
      <c r="W1919" s="416"/>
      <c r="X1919" s="416"/>
      <c r="Y1919" s="433"/>
      <c r="Z1919" s="416"/>
      <c r="AA1919" s="416"/>
      <c r="AB1919" s="416"/>
      <c r="AC1919" s="416"/>
      <c r="AD1919" s="416"/>
      <c r="AE1919" s="416"/>
      <c r="AF1919" s="416"/>
      <c r="AG1919" s="416"/>
      <c r="AH1919" s="416"/>
      <c r="AI1919" s="416"/>
      <c r="AJ1919" s="416"/>
      <c r="AK1919" s="416"/>
      <c r="AL1919" s="416"/>
      <c r="AM1919" s="416"/>
      <c r="AN1919" s="416"/>
      <c r="AO1919" s="416"/>
      <c r="AP1919" s="416"/>
      <c r="AQ1919" s="416"/>
      <c r="AR1919" s="416"/>
      <c r="AS1919" s="416"/>
      <c r="AT1919" s="416"/>
      <c r="AU1919" s="416"/>
    </row>
    <row r="1920" spans="1:47" s="378" customFormat="1" ht="36" customHeight="1">
      <c r="A1920" s="429"/>
      <c r="B1920" s="429"/>
      <c r="C1920" s="474"/>
      <c r="D1920" s="502" t="s">
        <v>198</v>
      </c>
      <c r="E1920" s="502"/>
      <c r="F1920" s="502"/>
      <c r="G1920" s="502"/>
      <c r="H1920" s="502"/>
      <c r="I1920" s="502"/>
      <c r="J1920" s="512"/>
      <c r="L1920" s="435"/>
      <c r="M1920" s="435"/>
      <c r="O1920" s="481">
        <f>SUM(TrialBalanceB!I95:I98)</f>
        <v>0</v>
      </c>
      <c r="P1920" s="380"/>
      <c r="Q1920" s="429"/>
      <c r="R1920" s="432" t="str">
        <f t="shared" ref="R1920:R1950" si="133">IF(R$1819="DELETE","DELETE",IF(O1920=0,"DELETE"," "))</f>
        <v>DELETE</v>
      </c>
      <c r="S1920" s="416"/>
      <c r="T1920" s="416"/>
      <c r="U1920" s="416"/>
      <c r="V1920" s="416"/>
      <c r="W1920" s="416"/>
      <c r="X1920" s="416"/>
      <c r="Y1920" s="433"/>
      <c r="Z1920" s="416"/>
      <c r="AA1920" s="416"/>
      <c r="AB1920" s="416"/>
      <c r="AC1920" s="416"/>
      <c r="AD1920" s="416"/>
      <c r="AE1920" s="416"/>
      <c r="AF1920" s="416"/>
      <c r="AG1920" s="416"/>
      <c r="AH1920" s="416"/>
      <c r="AI1920" s="416"/>
      <c r="AJ1920" s="416"/>
      <c r="AK1920" s="416"/>
      <c r="AL1920" s="416"/>
      <c r="AM1920" s="416"/>
      <c r="AN1920" s="416"/>
      <c r="AO1920" s="416"/>
      <c r="AP1920" s="416"/>
      <c r="AQ1920" s="416"/>
      <c r="AR1920" s="416"/>
      <c r="AS1920" s="416"/>
      <c r="AT1920" s="416"/>
      <c r="AU1920" s="416"/>
    </row>
    <row r="1921" spans="1:47" s="378" customFormat="1" ht="36" customHeight="1">
      <c r="A1921" s="429"/>
      <c r="B1921" s="429"/>
      <c r="C1921" s="474"/>
      <c r="D1921" s="502" t="s">
        <v>202</v>
      </c>
      <c r="E1921" s="502"/>
      <c r="F1921" s="502"/>
      <c r="G1921" s="502"/>
      <c r="H1921" s="502"/>
      <c r="I1921" s="502"/>
      <c r="J1921" s="512"/>
      <c r="L1921" s="435"/>
      <c r="M1921" s="435"/>
      <c r="O1921" s="481">
        <f>TrialBalanceB!I100</f>
        <v>0</v>
      </c>
      <c r="P1921" s="380"/>
      <c r="Q1921" s="429"/>
      <c r="R1921" s="432" t="str">
        <f>IF(R$1819="DELETE","DELETE",IF(O1921=0,"DELETE"," "))</f>
        <v>DELETE</v>
      </c>
      <c r="S1921" s="416"/>
      <c r="T1921" s="416"/>
      <c r="U1921" s="416"/>
      <c r="V1921" s="416"/>
      <c r="W1921" s="416"/>
      <c r="X1921" s="416"/>
      <c r="Y1921" s="433"/>
      <c r="Z1921" s="416"/>
      <c r="AA1921" s="416"/>
      <c r="AB1921" s="416"/>
      <c r="AC1921" s="416"/>
      <c r="AD1921" s="416"/>
      <c r="AE1921" s="416"/>
      <c r="AF1921" s="416"/>
      <c r="AG1921" s="416"/>
      <c r="AH1921" s="416"/>
      <c r="AI1921" s="416"/>
      <c r="AJ1921" s="416"/>
      <c r="AK1921" s="416"/>
      <c r="AL1921" s="416"/>
      <c r="AM1921" s="416"/>
      <c r="AN1921" s="416"/>
      <c r="AO1921" s="416"/>
      <c r="AP1921" s="416"/>
      <c r="AQ1921" s="416"/>
      <c r="AR1921" s="416"/>
      <c r="AS1921" s="416"/>
      <c r="AT1921" s="416"/>
      <c r="AU1921" s="416"/>
    </row>
    <row r="1922" spans="1:47" s="378" customFormat="1" ht="36" customHeight="1">
      <c r="A1922" s="429"/>
      <c r="B1922" s="429"/>
      <c r="C1922" s="474"/>
      <c r="D1922" s="502" t="s">
        <v>200</v>
      </c>
      <c r="E1922" s="502"/>
      <c r="F1922" s="502"/>
      <c r="G1922" s="502"/>
      <c r="H1922" s="502"/>
      <c r="I1922" s="502"/>
      <c r="J1922" s="512"/>
      <c r="L1922" s="435"/>
      <c r="M1922" s="435"/>
      <c r="O1922" s="481">
        <f>TrialBalanceB!I99</f>
        <v>0</v>
      </c>
      <c r="P1922" s="380"/>
      <c r="Q1922" s="429"/>
      <c r="R1922" s="432" t="str">
        <f>IF(R$1819="DELETE","DELETE",IF(O1922=0,"DELETE"," "))</f>
        <v>DELETE</v>
      </c>
      <c r="S1922" s="416"/>
      <c r="T1922" s="416"/>
      <c r="U1922" s="416"/>
      <c r="V1922" s="416"/>
      <c r="W1922" s="416"/>
      <c r="X1922" s="416"/>
      <c r="Y1922" s="433"/>
      <c r="Z1922" s="416"/>
      <c r="AA1922" s="416"/>
      <c r="AB1922" s="416"/>
      <c r="AC1922" s="416"/>
      <c r="AD1922" s="416"/>
      <c r="AE1922" s="416"/>
      <c r="AF1922" s="416"/>
      <c r="AG1922" s="416"/>
      <c r="AH1922" s="416"/>
      <c r="AI1922" s="416"/>
      <c r="AJ1922" s="416"/>
      <c r="AK1922" s="416"/>
      <c r="AL1922" s="416"/>
      <c r="AM1922" s="416"/>
      <c r="AN1922" s="416"/>
      <c r="AO1922" s="416"/>
      <c r="AP1922" s="416"/>
      <c r="AQ1922" s="416"/>
      <c r="AR1922" s="416"/>
      <c r="AS1922" s="416"/>
      <c r="AT1922" s="416"/>
      <c r="AU1922" s="416"/>
    </row>
    <row r="1923" spans="1:47" s="378" customFormat="1" ht="36" customHeight="1">
      <c r="A1923" s="429"/>
      <c r="B1923" s="429"/>
      <c r="C1923" s="474"/>
      <c r="D1923" s="502" t="s">
        <v>246</v>
      </c>
      <c r="E1923" s="502"/>
      <c r="F1923" s="502"/>
      <c r="G1923" s="502"/>
      <c r="H1923" s="502"/>
      <c r="I1923" s="502"/>
      <c r="J1923" s="512"/>
      <c r="L1923" s="435"/>
      <c r="M1923" s="435"/>
      <c r="O1923" s="481">
        <f>TrialBalanceB!I101</f>
        <v>0</v>
      </c>
      <c r="P1923" s="380"/>
      <c r="Q1923" s="429"/>
      <c r="R1923" s="432" t="str">
        <f t="shared" si="133"/>
        <v>DELETE</v>
      </c>
      <c r="S1923" s="416"/>
      <c r="T1923" s="416"/>
      <c r="U1923" s="416"/>
      <c r="V1923" s="416"/>
      <c r="W1923" s="416"/>
      <c r="X1923" s="416"/>
      <c r="Y1923" s="433"/>
      <c r="Z1923" s="416"/>
      <c r="AA1923" s="416"/>
      <c r="AB1923" s="416"/>
      <c r="AC1923" s="416"/>
      <c r="AD1923" s="416"/>
      <c r="AE1923" s="416"/>
      <c r="AF1923" s="416"/>
      <c r="AG1923" s="416"/>
      <c r="AH1923" s="416"/>
      <c r="AI1923" s="416"/>
      <c r="AJ1923" s="416"/>
      <c r="AK1923" s="416"/>
      <c r="AL1923" s="416"/>
      <c r="AM1923" s="416"/>
      <c r="AN1923" s="416"/>
      <c r="AO1923" s="416"/>
      <c r="AP1923" s="416"/>
      <c r="AQ1923" s="416"/>
      <c r="AR1923" s="416"/>
      <c r="AS1923" s="416"/>
      <c r="AT1923" s="416"/>
      <c r="AU1923" s="416"/>
    </row>
    <row r="1924" spans="1:47" s="378" customFormat="1" ht="36" customHeight="1">
      <c r="A1924" s="429"/>
      <c r="B1924" s="429"/>
      <c r="C1924" s="474"/>
      <c r="D1924" s="502" t="s">
        <v>205</v>
      </c>
      <c r="E1924" s="502"/>
      <c r="F1924" s="502"/>
      <c r="G1924" s="502"/>
      <c r="H1924" s="502"/>
      <c r="I1924" s="502"/>
      <c r="J1924" s="512"/>
      <c r="L1924" s="435"/>
      <c r="M1924" s="435"/>
      <c r="O1924" s="481">
        <f>TrialBalanceB!I102</f>
        <v>0</v>
      </c>
      <c r="P1924" s="380"/>
      <c r="Q1924" s="429"/>
      <c r="R1924" s="432" t="str">
        <f t="shared" si="133"/>
        <v>DELETE</v>
      </c>
      <c r="S1924" s="416"/>
      <c r="T1924" s="416"/>
      <c r="U1924" s="416"/>
      <c r="V1924" s="416"/>
      <c r="W1924" s="416"/>
      <c r="X1924" s="416"/>
      <c r="Y1924" s="433"/>
      <c r="Z1924" s="416"/>
      <c r="AA1924" s="416"/>
      <c r="AB1924" s="416"/>
      <c r="AC1924" s="416"/>
      <c r="AD1924" s="416"/>
      <c r="AE1924" s="416"/>
      <c r="AF1924" s="416"/>
      <c r="AG1924" s="416"/>
      <c r="AH1924" s="416"/>
      <c r="AI1924" s="416"/>
      <c r="AJ1924" s="416"/>
      <c r="AK1924" s="416"/>
      <c r="AL1924" s="416"/>
      <c r="AM1924" s="416"/>
      <c r="AN1924" s="416"/>
      <c r="AO1924" s="416"/>
      <c r="AP1924" s="416"/>
      <c r="AQ1924" s="416"/>
      <c r="AR1924" s="416"/>
      <c r="AS1924" s="416"/>
      <c r="AT1924" s="416"/>
      <c r="AU1924" s="416"/>
    </row>
    <row r="1925" spans="1:47" s="378" customFormat="1" ht="36" customHeight="1">
      <c r="A1925" s="429"/>
      <c r="B1925" s="429"/>
      <c r="C1925" s="474"/>
      <c r="D1925" s="502" t="s">
        <v>722</v>
      </c>
      <c r="E1925" s="502"/>
      <c r="F1925" s="502"/>
      <c r="G1925" s="502"/>
      <c r="H1925" s="502"/>
      <c r="I1925" s="502"/>
      <c r="J1925" s="512"/>
      <c r="L1925" s="435"/>
      <c r="M1925" s="435"/>
      <c r="O1925" s="481">
        <f>TrialBalanceB!I103</f>
        <v>0</v>
      </c>
      <c r="P1925" s="380"/>
      <c r="Q1925" s="429"/>
      <c r="R1925" s="432" t="str">
        <f t="shared" si="133"/>
        <v>DELETE</v>
      </c>
      <c r="S1925" s="416"/>
      <c r="T1925" s="416"/>
      <c r="U1925" s="416"/>
      <c r="V1925" s="416"/>
      <c r="W1925" s="416"/>
      <c r="X1925" s="416"/>
      <c r="Y1925" s="433"/>
      <c r="Z1925" s="416"/>
      <c r="AA1925" s="416"/>
      <c r="AB1925" s="416"/>
      <c r="AC1925" s="416"/>
      <c r="AD1925" s="416"/>
      <c r="AE1925" s="416"/>
      <c r="AF1925" s="416"/>
      <c r="AG1925" s="416"/>
      <c r="AH1925" s="416"/>
      <c r="AI1925" s="416"/>
      <c r="AJ1925" s="416"/>
      <c r="AK1925" s="416"/>
      <c r="AL1925" s="416"/>
      <c r="AM1925" s="416"/>
      <c r="AN1925" s="416"/>
      <c r="AO1925" s="416"/>
      <c r="AP1925" s="416"/>
      <c r="AQ1925" s="416"/>
      <c r="AR1925" s="416"/>
      <c r="AS1925" s="416"/>
      <c r="AT1925" s="416"/>
      <c r="AU1925" s="416"/>
    </row>
    <row r="1926" spans="1:47" s="378" customFormat="1" ht="36" customHeight="1">
      <c r="A1926" s="429"/>
      <c r="B1926" s="429"/>
      <c r="C1926" s="474"/>
      <c r="D1926" s="502" t="s">
        <v>258</v>
      </c>
      <c r="E1926" s="502"/>
      <c r="F1926" s="502"/>
      <c r="G1926" s="502"/>
      <c r="H1926" s="502"/>
      <c r="I1926" s="502"/>
      <c r="J1926" s="512"/>
      <c r="K1926" s="378">
        <f>C$583</f>
        <v>3.3000000000000003</v>
      </c>
      <c r="L1926" s="435"/>
      <c r="M1926" s="435"/>
      <c r="O1926" s="481">
        <f>SUM(TrialBalanceB!I105:I106)</f>
        <v>0</v>
      </c>
      <c r="P1926" s="380"/>
      <c r="Q1926" s="429"/>
      <c r="R1926" s="432" t="str">
        <f t="shared" si="133"/>
        <v>DELETE</v>
      </c>
      <c r="S1926" s="416"/>
      <c r="T1926" s="416"/>
      <c r="U1926" s="416"/>
      <c r="V1926" s="416"/>
      <c r="W1926" s="416"/>
      <c r="X1926" s="416"/>
      <c r="Y1926" s="433"/>
      <c r="Z1926" s="416"/>
      <c r="AA1926" s="416"/>
      <c r="AB1926" s="416"/>
      <c r="AC1926" s="416"/>
      <c r="AD1926" s="416"/>
      <c r="AE1926" s="416"/>
      <c r="AF1926" s="416"/>
      <c r="AG1926" s="416"/>
      <c r="AH1926" s="416"/>
      <c r="AI1926" s="416"/>
      <c r="AJ1926" s="416"/>
      <c r="AK1926" s="416"/>
      <c r="AL1926" s="416"/>
      <c r="AM1926" s="416"/>
      <c r="AN1926" s="416"/>
      <c r="AO1926" s="416"/>
      <c r="AP1926" s="416"/>
      <c r="AQ1926" s="416"/>
      <c r="AR1926" s="416"/>
      <c r="AS1926" s="416"/>
      <c r="AT1926" s="416"/>
      <c r="AU1926" s="416"/>
    </row>
    <row r="1927" spans="1:47" s="378" customFormat="1" ht="36" customHeight="1">
      <c r="A1927" s="429"/>
      <c r="B1927" s="429"/>
      <c r="C1927" s="474"/>
      <c r="D1927" s="502" t="s">
        <v>247</v>
      </c>
      <c r="E1927" s="502"/>
      <c r="F1927" s="502"/>
      <c r="G1927" s="502"/>
      <c r="H1927" s="502"/>
      <c r="I1927" s="502"/>
      <c r="J1927" s="512"/>
      <c r="L1927" s="435"/>
      <c r="M1927" s="435"/>
      <c r="O1927" s="481">
        <f>TrialBalanceB!I113</f>
        <v>0</v>
      </c>
      <c r="P1927" s="380"/>
      <c r="Q1927" s="429"/>
      <c r="R1927" s="432" t="str">
        <f t="shared" si="133"/>
        <v>DELETE</v>
      </c>
      <c r="S1927" s="416"/>
      <c r="T1927" s="416"/>
      <c r="U1927" s="416"/>
      <c r="V1927" s="416"/>
      <c r="W1927" s="416"/>
      <c r="X1927" s="416"/>
      <c r="Y1927" s="433"/>
      <c r="Z1927" s="416"/>
      <c r="AA1927" s="416"/>
      <c r="AB1927" s="416"/>
      <c r="AC1927" s="416"/>
      <c r="AD1927" s="416"/>
      <c r="AE1927" s="416"/>
      <c r="AF1927" s="416"/>
      <c r="AG1927" s="416"/>
      <c r="AH1927" s="416"/>
      <c r="AI1927" s="416"/>
      <c r="AJ1927" s="416"/>
      <c r="AK1927" s="416"/>
      <c r="AL1927" s="416"/>
      <c r="AM1927" s="416"/>
      <c r="AN1927" s="416"/>
      <c r="AO1927" s="416"/>
      <c r="AP1927" s="416"/>
      <c r="AQ1927" s="416"/>
      <c r="AR1927" s="416"/>
      <c r="AS1927" s="416"/>
      <c r="AT1927" s="416"/>
      <c r="AU1927" s="416"/>
    </row>
    <row r="1928" spans="1:47" s="378" customFormat="1" ht="36" customHeight="1">
      <c r="A1928" s="429"/>
      <c r="B1928" s="429"/>
      <c r="C1928" s="474"/>
      <c r="D1928" s="502" t="s">
        <v>342</v>
      </c>
      <c r="E1928" s="502"/>
      <c r="F1928" s="502"/>
      <c r="G1928" s="502"/>
      <c r="H1928" s="502"/>
      <c r="I1928" s="502"/>
      <c r="J1928" s="512"/>
      <c r="L1928" s="435"/>
      <c r="M1928" s="435"/>
      <c r="O1928" s="481">
        <f>TrialBalanceB!I114</f>
        <v>0</v>
      </c>
      <c r="P1928" s="380"/>
      <c r="Q1928" s="429"/>
      <c r="R1928" s="432" t="str">
        <f t="shared" si="133"/>
        <v>DELETE</v>
      </c>
      <c r="S1928" s="416"/>
      <c r="T1928" s="416"/>
      <c r="U1928" s="416"/>
      <c r="V1928" s="416"/>
      <c r="W1928" s="416"/>
      <c r="X1928" s="416"/>
      <c r="Y1928" s="433"/>
      <c r="Z1928" s="416"/>
      <c r="AA1928" s="416"/>
      <c r="AB1928" s="416"/>
      <c r="AC1928" s="416"/>
      <c r="AD1928" s="416"/>
      <c r="AE1928" s="416"/>
      <c r="AF1928" s="416"/>
      <c r="AG1928" s="416"/>
      <c r="AH1928" s="416"/>
      <c r="AI1928" s="416"/>
      <c r="AJ1928" s="416"/>
      <c r="AK1928" s="416"/>
      <c r="AL1928" s="416"/>
      <c r="AM1928" s="416"/>
      <c r="AN1928" s="416"/>
      <c r="AO1928" s="416"/>
      <c r="AP1928" s="416"/>
      <c r="AQ1928" s="416"/>
      <c r="AR1928" s="416"/>
      <c r="AS1928" s="416"/>
      <c r="AT1928" s="416"/>
      <c r="AU1928" s="416"/>
    </row>
    <row r="1929" spans="1:47" s="378" customFormat="1" ht="36" customHeight="1">
      <c r="A1929" s="429"/>
      <c r="B1929" s="429"/>
      <c r="C1929" s="474"/>
      <c r="D1929" s="502" t="s">
        <v>299</v>
      </c>
      <c r="E1929" s="502"/>
      <c r="F1929" s="502"/>
      <c r="G1929" s="502"/>
      <c r="H1929" s="502"/>
      <c r="I1929" s="502"/>
      <c r="J1929" s="512"/>
      <c r="L1929" s="435"/>
      <c r="M1929" s="435"/>
      <c r="O1929" s="481">
        <f>TrialBalanceB!I115</f>
        <v>0</v>
      </c>
      <c r="P1929" s="380"/>
      <c r="Q1929" s="429"/>
      <c r="R1929" s="432" t="str">
        <f t="shared" si="133"/>
        <v>DELETE</v>
      </c>
      <c r="S1929" s="416"/>
      <c r="T1929" s="416"/>
      <c r="U1929" s="416"/>
      <c r="V1929" s="416"/>
      <c r="W1929" s="416"/>
      <c r="X1929" s="416"/>
      <c r="Y1929" s="433"/>
      <c r="Z1929" s="416"/>
      <c r="AA1929" s="416"/>
      <c r="AB1929" s="416"/>
      <c r="AC1929" s="416"/>
      <c r="AD1929" s="416"/>
      <c r="AE1929" s="416"/>
      <c r="AF1929" s="416"/>
      <c r="AG1929" s="416"/>
      <c r="AH1929" s="416"/>
      <c r="AI1929" s="416"/>
      <c r="AJ1929" s="416"/>
      <c r="AK1929" s="416"/>
      <c r="AL1929" s="416"/>
      <c r="AM1929" s="416"/>
      <c r="AN1929" s="416"/>
      <c r="AO1929" s="416"/>
      <c r="AP1929" s="416"/>
      <c r="AQ1929" s="416"/>
      <c r="AR1929" s="416"/>
      <c r="AS1929" s="416"/>
      <c r="AT1929" s="416"/>
      <c r="AU1929" s="416"/>
    </row>
    <row r="1930" spans="1:47" s="378" customFormat="1" ht="36" customHeight="1">
      <c r="A1930" s="429"/>
      <c r="B1930" s="429"/>
      <c r="C1930" s="474"/>
      <c r="D1930" s="502" t="s">
        <v>344</v>
      </c>
      <c r="E1930" s="502"/>
      <c r="F1930" s="502"/>
      <c r="G1930" s="502"/>
      <c r="H1930" s="502"/>
      <c r="I1930" s="502"/>
      <c r="J1930" s="512"/>
      <c r="L1930" s="435"/>
      <c r="M1930" s="435"/>
      <c r="O1930" s="481">
        <f>TrialBalanceB!I116</f>
        <v>0</v>
      </c>
      <c r="P1930" s="380"/>
      <c r="Q1930" s="429"/>
      <c r="R1930" s="432" t="str">
        <f t="shared" si="133"/>
        <v>DELETE</v>
      </c>
      <c r="S1930" s="416"/>
      <c r="T1930" s="416"/>
      <c r="U1930" s="416"/>
      <c r="V1930" s="416"/>
      <c r="W1930" s="416"/>
      <c r="X1930" s="416"/>
      <c r="Y1930" s="433"/>
      <c r="Z1930" s="416"/>
      <c r="AA1930" s="416"/>
      <c r="AB1930" s="416"/>
      <c r="AC1930" s="416"/>
      <c r="AD1930" s="416"/>
      <c r="AE1930" s="416"/>
      <c r="AF1930" s="416"/>
      <c r="AG1930" s="416"/>
      <c r="AH1930" s="416"/>
      <c r="AI1930" s="416"/>
      <c r="AJ1930" s="416"/>
      <c r="AK1930" s="416"/>
      <c r="AL1930" s="416"/>
      <c r="AM1930" s="416"/>
      <c r="AN1930" s="416"/>
      <c r="AO1930" s="416"/>
      <c r="AP1930" s="416"/>
      <c r="AQ1930" s="416"/>
      <c r="AR1930" s="416"/>
      <c r="AS1930" s="416"/>
      <c r="AT1930" s="416"/>
      <c r="AU1930" s="416"/>
    </row>
    <row r="1931" spans="1:47" s="378" customFormat="1" ht="36" customHeight="1">
      <c r="A1931" s="429"/>
      <c r="B1931" s="429"/>
      <c r="C1931" s="474"/>
      <c r="D1931" s="502" t="s">
        <v>915</v>
      </c>
      <c r="E1931" s="502"/>
      <c r="F1931" s="502"/>
      <c r="G1931" s="502"/>
      <c r="H1931" s="502"/>
      <c r="I1931" s="502"/>
      <c r="J1931" s="512"/>
      <c r="L1931" s="435"/>
      <c r="M1931" s="435"/>
      <c r="O1931" s="481">
        <f>TrialBalanceB!I137</f>
        <v>0</v>
      </c>
      <c r="P1931" s="380"/>
      <c r="Q1931" s="429"/>
      <c r="R1931" s="432" t="str">
        <f t="shared" ref="R1931" si="134">IF(R$1819="DELETE","DELETE",IF(O1931=0,"DELETE"," "))</f>
        <v>DELETE</v>
      </c>
      <c r="S1931" s="416"/>
      <c r="T1931" s="416"/>
      <c r="U1931" s="416"/>
      <c r="V1931" s="416"/>
      <c r="W1931" s="416"/>
      <c r="X1931" s="416"/>
      <c r="Y1931" s="433"/>
      <c r="Z1931" s="416"/>
      <c r="AA1931" s="416"/>
      <c r="AB1931" s="416"/>
      <c r="AC1931" s="416"/>
      <c r="AD1931" s="416"/>
      <c r="AE1931" s="416"/>
      <c r="AF1931" s="416"/>
      <c r="AG1931" s="416"/>
      <c r="AH1931" s="416"/>
      <c r="AI1931" s="416"/>
      <c r="AJ1931" s="416"/>
      <c r="AK1931" s="416"/>
      <c r="AL1931" s="416"/>
      <c r="AM1931" s="416"/>
      <c r="AN1931" s="416"/>
      <c r="AO1931" s="416"/>
      <c r="AP1931" s="416"/>
      <c r="AQ1931" s="416"/>
      <c r="AR1931" s="416"/>
      <c r="AS1931" s="416"/>
      <c r="AT1931" s="416"/>
      <c r="AU1931" s="416"/>
    </row>
    <row r="1932" spans="1:47" s="378" customFormat="1" ht="36" customHeight="1">
      <c r="A1932" s="429"/>
      <c r="B1932" s="429"/>
      <c r="C1932" s="474"/>
      <c r="D1932" s="502" t="s">
        <v>443</v>
      </c>
      <c r="E1932" s="502"/>
      <c r="F1932" s="502"/>
      <c r="G1932" s="502"/>
      <c r="H1932" s="502"/>
      <c r="I1932" s="502"/>
      <c r="J1932" s="512"/>
      <c r="L1932" s="435"/>
      <c r="M1932" s="435"/>
      <c r="O1932" s="481">
        <f>TrialBalanceB!I117+TrialBalanceB!I118</f>
        <v>0</v>
      </c>
      <c r="P1932" s="380"/>
      <c r="Q1932" s="429"/>
      <c r="R1932" s="432" t="str">
        <f t="shared" si="133"/>
        <v>DELETE</v>
      </c>
      <c r="S1932" s="416"/>
      <c r="T1932" s="416"/>
      <c r="U1932" s="416"/>
      <c r="V1932" s="416"/>
      <c r="W1932" s="416"/>
      <c r="X1932" s="416"/>
      <c r="Y1932" s="433"/>
      <c r="Z1932" s="416"/>
      <c r="AA1932" s="416"/>
      <c r="AB1932" s="416"/>
      <c r="AC1932" s="416"/>
      <c r="AD1932" s="416"/>
      <c r="AE1932" s="416"/>
      <c r="AF1932" s="416"/>
      <c r="AG1932" s="416"/>
      <c r="AH1932" s="416"/>
      <c r="AI1932" s="416"/>
      <c r="AJ1932" s="416"/>
      <c r="AK1932" s="416"/>
      <c r="AL1932" s="416"/>
      <c r="AM1932" s="416"/>
      <c r="AN1932" s="416"/>
      <c r="AO1932" s="416"/>
      <c r="AP1932" s="416"/>
      <c r="AQ1932" s="416"/>
      <c r="AR1932" s="416"/>
      <c r="AS1932" s="416"/>
      <c r="AT1932" s="416"/>
      <c r="AU1932" s="416"/>
    </row>
    <row r="1933" spans="1:47" s="378" customFormat="1" ht="36" customHeight="1">
      <c r="A1933" s="429"/>
      <c r="B1933" s="429"/>
      <c r="C1933" s="474"/>
      <c r="D1933" s="502" t="s">
        <v>465</v>
      </c>
      <c r="E1933" s="502"/>
      <c r="F1933" s="502"/>
      <c r="G1933" s="502"/>
      <c r="H1933" s="502"/>
      <c r="I1933" s="502"/>
      <c r="J1933" s="512"/>
      <c r="L1933" s="435"/>
      <c r="M1933" s="435"/>
      <c r="O1933" s="481">
        <f>IF(TrialBalanceB!I91&gt;0,TrialBalanceB!I91,0)</f>
        <v>0</v>
      </c>
      <c r="P1933" s="380"/>
      <c r="Q1933" s="429"/>
      <c r="R1933" s="432" t="str">
        <f>IF(R$1819="DELETE","DELETE",IF(O1933=0,"DELETE"," "))</f>
        <v>DELETE</v>
      </c>
      <c r="S1933" s="416"/>
      <c r="T1933" s="416"/>
      <c r="U1933" s="416"/>
      <c r="V1933" s="416"/>
      <c r="W1933" s="416"/>
      <c r="X1933" s="416"/>
      <c r="Y1933" s="433"/>
      <c r="Z1933" s="416"/>
      <c r="AA1933" s="416"/>
      <c r="AB1933" s="416"/>
      <c r="AC1933" s="416"/>
      <c r="AD1933" s="416"/>
      <c r="AE1933" s="416"/>
      <c r="AF1933" s="416"/>
      <c r="AG1933" s="416"/>
      <c r="AH1933" s="416"/>
      <c r="AI1933" s="416"/>
      <c r="AJ1933" s="416"/>
      <c r="AK1933" s="416"/>
      <c r="AL1933" s="416"/>
      <c r="AM1933" s="416"/>
      <c r="AN1933" s="416"/>
      <c r="AO1933" s="416"/>
      <c r="AP1933" s="416"/>
      <c r="AQ1933" s="416"/>
      <c r="AR1933" s="416"/>
      <c r="AS1933" s="416"/>
      <c r="AT1933" s="416"/>
      <c r="AU1933" s="416"/>
    </row>
    <row r="1934" spans="1:47" s="378" customFormat="1" ht="36" customHeight="1">
      <c r="A1934" s="429"/>
      <c r="B1934" s="429"/>
      <c r="C1934" s="474"/>
      <c r="D1934" s="502" t="str">
        <f>IF(MAX(Criteria!H37:H40)&gt;1,"Partners' remuneration","Partner's remuneration")</f>
        <v>Partners' remuneration</v>
      </c>
      <c r="E1934" s="502"/>
      <c r="F1934" s="502"/>
      <c r="G1934" s="502"/>
      <c r="H1934" s="502"/>
      <c r="I1934" s="502"/>
      <c r="J1934" s="512"/>
      <c r="K1934" s="378">
        <f>C$522</f>
        <v>3.1</v>
      </c>
      <c r="L1934" s="435"/>
      <c r="M1934" s="435"/>
      <c r="O1934" s="481">
        <f>SUM(TrialBalanceB!I108:I112)</f>
        <v>0</v>
      </c>
      <c r="P1934" s="380"/>
      <c r="Q1934" s="429"/>
      <c r="R1934" s="432" t="str">
        <f>IF(R$1819="DELETE","DELETE",IF(O1934=0,"DELETE"," "))</f>
        <v>DELETE</v>
      </c>
      <c r="S1934" s="416"/>
      <c r="T1934" s="416"/>
      <c r="U1934" s="416"/>
      <c r="V1934" s="416"/>
      <c r="W1934" s="416"/>
      <c r="X1934" s="416"/>
      <c r="Y1934" s="433"/>
      <c r="Z1934" s="416"/>
      <c r="AA1934" s="416"/>
      <c r="AB1934" s="416"/>
      <c r="AC1934" s="416"/>
      <c r="AD1934" s="416"/>
      <c r="AE1934" s="416"/>
      <c r="AF1934" s="416"/>
      <c r="AG1934" s="416"/>
      <c r="AH1934" s="416"/>
      <c r="AI1934" s="416"/>
      <c r="AJ1934" s="416"/>
      <c r="AK1934" s="416"/>
      <c r="AL1934" s="416"/>
      <c r="AM1934" s="416"/>
      <c r="AN1934" s="416"/>
      <c r="AO1934" s="416"/>
      <c r="AP1934" s="416"/>
      <c r="AQ1934" s="416"/>
      <c r="AR1934" s="416"/>
      <c r="AS1934" s="416"/>
      <c r="AT1934" s="416"/>
      <c r="AU1934" s="416"/>
    </row>
    <row r="1935" spans="1:47" s="378" customFormat="1" ht="36" customHeight="1">
      <c r="A1935" s="429"/>
      <c r="B1935" s="429"/>
      <c r="C1935" s="474"/>
      <c r="D1935" s="502" t="s">
        <v>723</v>
      </c>
      <c r="E1935" s="502"/>
      <c r="F1935" s="502"/>
      <c r="G1935" s="502"/>
      <c r="H1935" s="502"/>
      <c r="I1935" s="502"/>
      <c r="J1935" s="512"/>
      <c r="L1935" s="435"/>
      <c r="M1935" s="435"/>
      <c r="O1935" s="481">
        <f>TrialBalanceB!I119</f>
        <v>0</v>
      </c>
      <c r="P1935" s="380"/>
      <c r="Q1935" s="429"/>
      <c r="R1935" s="432" t="str">
        <f>IF(R$1819="DELETE","DELETE",IF(O1935=0,"DELETE"," "))</f>
        <v>DELETE</v>
      </c>
      <c r="S1935" s="416"/>
      <c r="T1935" s="416"/>
      <c r="U1935" s="416"/>
      <c r="V1935" s="416"/>
      <c r="W1935" s="416"/>
      <c r="X1935" s="416"/>
      <c r="Y1935" s="433"/>
      <c r="Z1935" s="416"/>
      <c r="AA1935" s="416"/>
      <c r="AB1935" s="416"/>
      <c r="AC1935" s="416"/>
      <c r="AD1935" s="416"/>
      <c r="AE1935" s="416"/>
      <c r="AF1935" s="416"/>
      <c r="AG1935" s="416"/>
      <c r="AH1935" s="416"/>
      <c r="AI1935" s="416"/>
      <c r="AJ1935" s="416"/>
      <c r="AK1935" s="416"/>
      <c r="AL1935" s="416"/>
      <c r="AM1935" s="416"/>
      <c r="AN1935" s="416"/>
      <c r="AO1935" s="416"/>
      <c r="AP1935" s="416"/>
      <c r="AQ1935" s="416"/>
      <c r="AR1935" s="416"/>
      <c r="AS1935" s="416"/>
      <c r="AT1935" s="416"/>
      <c r="AU1935" s="416"/>
    </row>
    <row r="1936" spans="1:47" s="378" customFormat="1" ht="36" customHeight="1">
      <c r="A1936" s="429"/>
      <c r="B1936" s="429"/>
      <c r="C1936" s="474"/>
      <c r="D1936" s="502" t="s">
        <v>248</v>
      </c>
      <c r="E1936" s="502"/>
      <c r="F1936" s="502"/>
      <c r="G1936" s="502"/>
      <c r="H1936" s="502"/>
      <c r="I1936" s="502"/>
      <c r="J1936" s="512"/>
      <c r="L1936" s="435"/>
      <c r="M1936" s="435"/>
      <c r="O1936" s="481">
        <f>TrialBalanceB!I120</f>
        <v>0</v>
      </c>
      <c r="P1936" s="380"/>
      <c r="Q1936" s="429"/>
      <c r="R1936" s="432" t="str">
        <f t="shared" si="133"/>
        <v>DELETE</v>
      </c>
      <c r="S1936" s="416"/>
      <c r="T1936" s="416"/>
      <c r="U1936" s="416"/>
      <c r="V1936" s="416"/>
      <c r="W1936" s="416"/>
      <c r="X1936" s="416"/>
      <c r="Y1936" s="433"/>
      <c r="Z1936" s="416"/>
      <c r="AA1936" s="416"/>
      <c r="AB1936" s="416"/>
      <c r="AC1936" s="416"/>
      <c r="AD1936" s="416"/>
      <c r="AE1936" s="416"/>
      <c r="AF1936" s="416"/>
      <c r="AG1936" s="416"/>
      <c r="AH1936" s="416"/>
      <c r="AI1936" s="416"/>
      <c r="AJ1936" s="416"/>
      <c r="AK1936" s="416"/>
      <c r="AL1936" s="416"/>
      <c r="AM1936" s="416"/>
      <c r="AN1936" s="416"/>
      <c r="AO1936" s="416"/>
      <c r="AP1936" s="416"/>
      <c r="AQ1936" s="416"/>
      <c r="AR1936" s="416"/>
      <c r="AS1936" s="416"/>
      <c r="AT1936" s="416"/>
      <c r="AU1936" s="416"/>
    </row>
    <row r="1937" spans="1:47" s="378" customFormat="1" ht="36" customHeight="1">
      <c r="A1937" s="429"/>
      <c r="B1937" s="429"/>
      <c r="C1937" s="474"/>
      <c r="D1937" s="502" t="s">
        <v>241</v>
      </c>
      <c r="E1937" s="502"/>
      <c r="F1937" s="502"/>
      <c r="G1937" s="502"/>
      <c r="H1937" s="502"/>
      <c r="I1937" s="502"/>
      <c r="J1937" s="512"/>
      <c r="L1937" s="435"/>
      <c r="M1937" s="435"/>
      <c r="O1937" s="481">
        <f>SUM(TrialBalanceB!I121:I122)</f>
        <v>0</v>
      </c>
      <c r="P1937" s="380"/>
      <c r="Q1937" s="429"/>
      <c r="R1937" s="432" t="str">
        <f t="shared" si="133"/>
        <v>DELETE</v>
      </c>
      <c r="S1937" s="416"/>
      <c r="T1937" s="416"/>
      <c r="U1937" s="416"/>
      <c r="V1937" s="416"/>
      <c r="W1937" s="416"/>
      <c r="X1937" s="416"/>
      <c r="Y1937" s="433"/>
      <c r="Z1937" s="416"/>
      <c r="AA1937" s="416"/>
      <c r="AB1937" s="416"/>
      <c r="AC1937" s="416"/>
      <c r="AD1937" s="416"/>
      <c r="AE1937" s="416"/>
      <c r="AF1937" s="416"/>
      <c r="AG1937" s="416"/>
      <c r="AH1937" s="416"/>
      <c r="AI1937" s="416"/>
      <c r="AJ1937" s="416"/>
      <c r="AK1937" s="416"/>
      <c r="AL1937" s="416"/>
      <c r="AM1937" s="416"/>
      <c r="AN1937" s="416"/>
      <c r="AO1937" s="416"/>
      <c r="AP1937" s="416"/>
      <c r="AQ1937" s="416"/>
      <c r="AR1937" s="416"/>
      <c r="AS1937" s="416"/>
      <c r="AT1937" s="416"/>
      <c r="AU1937" s="416"/>
    </row>
    <row r="1938" spans="1:47" s="378" customFormat="1" ht="36" customHeight="1">
      <c r="A1938" s="429"/>
      <c r="B1938" s="429"/>
      <c r="C1938" s="474"/>
      <c r="D1938" s="502" t="s">
        <v>249</v>
      </c>
      <c r="E1938" s="502"/>
      <c r="F1938" s="502"/>
      <c r="G1938" s="502"/>
      <c r="H1938" s="502"/>
      <c r="I1938" s="502"/>
      <c r="J1938" s="512"/>
      <c r="L1938" s="435"/>
      <c r="M1938" s="435"/>
      <c r="O1938" s="481">
        <f>TrialBalanceB!I123</f>
        <v>0</v>
      </c>
      <c r="P1938" s="380"/>
      <c r="Q1938" s="429"/>
      <c r="R1938" s="432" t="str">
        <f t="shared" si="133"/>
        <v>DELETE</v>
      </c>
      <c r="S1938" s="416"/>
      <c r="T1938" s="416"/>
      <c r="U1938" s="416"/>
      <c r="V1938" s="416"/>
      <c r="W1938" s="416"/>
      <c r="X1938" s="416"/>
      <c r="Y1938" s="433"/>
      <c r="Z1938" s="416"/>
      <c r="AA1938" s="416"/>
      <c r="AB1938" s="416"/>
      <c r="AC1938" s="416"/>
      <c r="AD1938" s="416"/>
      <c r="AE1938" s="416"/>
      <c r="AF1938" s="416"/>
      <c r="AG1938" s="416"/>
      <c r="AH1938" s="416"/>
      <c r="AI1938" s="416"/>
      <c r="AJ1938" s="416"/>
      <c r="AK1938" s="416"/>
      <c r="AL1938" s="416"/>
      <c r="AM1938" s="416"/>
      <c r="AN1938" s="416"/>
      <c r="AO1938" s="416"/>
      <c r="AP1938" s="416"/>
      <c r="AQ1938" s="416"/>
      <c r="AR1938" s="416"/>
      <c r="AS1938" s="416"/>
      <c r="AT1938" s="416"/>
      <c r="AU1938" s="416"/>
    </row>
    <row r="1939" spans="1:47" s="378" customFormat="1" ht="36" customHeight="1">
      <c r="A1939" s="429"/>
      <c r="B1939" s="429"/>
      <c r="C1939" s="474"/>
      <c r="D1939" s="502" t="s">
        <v>724</v>
      </c>
      <c r="E1939" s="502"/>
      <c r="F1939" s="502"/>
      <c r="G1939" s="502"/>
      <c r="H1939" s="502"/>
      <c r="I1939" s="502"/>
      <c r="J1939" s="512"/>
      <c r="L1939" s="435"/>
      <c r="M1939" s="435"/>
      <c r="O1939" s="481">
        <f>TrialBalanceB!I124</f>
        <v>0</v>
      </c>
      <c r="P1939" s="380"/>
      <c r="Q1939" s="429"/>
      <c r="R1939" s="432" t="str">
        <f t="shared" si="133"/>
        <v>DELETE</v>
      </c>
      <c r="S1939" s="416"/>
      <c r="T1939" s="416"/>
      <c r="U1939" s="416"/>
      <c r="V1939" s="416"/>
      <c r="W1939" s="416"/>
      <c r="X1939" s="416"/>
      <c r="Y1939" s="433"/>
      <c r="Z1939" s="416"/>
      <c r="AA1939" s="416"/>
      <c r="AB1939" s="416"/>
      <c r="AC1939" s="416"/>
      <c r="AD1939" s="416"/>
      <c r="AE1939" s="416"/>
      <c r="AF1939" s="416"/>
      <c r="AG1939" s="416"/>
      <c r="AH1939" s="416"/>
      <c r="AI1939" s="416"/>
      <c r="AJ1939" s="416"/>
      <c r="AK1939" s="416"/>
      <c r="AL1939" s="416"/>
      <c r="AM1939" s="416"/>
      <c r="AN1939" s="416"/>
      <c r="AO1939" s="416"/>
      <c r="AP1939" s="416"/>
      <c r="AQ1939" s="416"/>
      <c r="AR1939" s="416"/>
      <c r="AS1939" s="416"/>
      <c r="AT1939" s="416"/>
      <c r="AU1939" s="416"/>
    </row>
    <row r="1940" spans="1:47" s="378" customFormat="1" ht="36" customHeight="1">
      <c r="A1940" s="429"/>
      <c r="B1940" s="429"/>
      <c r="C1940" s="474"/>
      <c r="D1940" s="502" t="s">
        <v>85</v>
      </c>
      <c r="E1940" s="502"/>
      <c r="F1940" s="502"/>
      <c r="G1940" s="502"/>
      <c r="H1940" s="502"/>
      <c r="I1940" s="502"/>
      <c r="J1940" s="512"/>
      <c r="L1940" s="435"/>
      <c r="M1940" s="435"/>
      <c r="O1940" s="481">
        <f>TrialBalanceB!I125</f>
        <v>0</v>
      </c>
      <c r="P1940" s="380"/>
      <c r="Q1940" s="429"/>
      <c r="R1940" s="432" t="str">
        <f t="shared" si="133"/>
        <v>DELETE</v>
      </c>
      <c r="S1940" s="416"/>
      <c r="T1940" s="416"/>
      <c r="U1940" s="416"/>
      <c r="V1940" s="416"/>
      <c r="W1940" s="416"/>
      <c r="X1940" s="416"/>
      <c r="Y1940" s="433"/>
      <c r="Z1940" s="416"/>
      <c r="AA1940" s="416"/>
      <c r="AB1940" s="416"/>
      <c r="AC1940" s="416"/>
      <c r="AD1940" s="416"/>
      <c r="AE1940" s="416"/>
      <c r="AF1940" s="416"/>
      <c r="AG1940" s="416"/>
      <c r="AH1940" s="416"/>
      <c r="AI1940" s="416"/>
      <c r="AJ1940" s="416"/>
      <c r="AK1940" s="416"/>
      <c r="AL1940" s="416"/>
      <c r="AM1940" s="416"/>
      <c r="AN1940" s="416"/>
      <c r="AO1940" s="416"/>
      <c r="AP1940" s="416"/>
      <c r="AQ1940" s="416"/>
      <c r="AR1940" s="416"/>
      <c r="AS1940" s="416"/>
      <c r="AT1940" s="416"/>
      <c r="AU1940" s="416"/>
    </row>
    <row r="1941" spans="1:47" s="378" customFormat="1" ht="36" customHeight="1">
      <c r="A1941" s="429"/>
      <c r="B1941" s="429"/>
      <c r="C1941" s="474"/>
      <c r="D1941" s="502">
        <f>TrialBalanceB!C126</f>
        <v>0</v>
      </c>
      <c r="E1941" s="502"/>
      <c r="F1941" s="502"/>
      <c r="G1941" s="502"/>
      <c r="H1941" s="502"/>
      <c r="I1941" s="502"/>
      <c r="J1941" s="512"/>
      <c r="L1941" s="435"/>
      <c r="M1941" s="435"/>
      <c r="O1941" s="481">
        <f>TrialBalanceB!I126</f>
        <v>0</v>
      </c>
      <c r="P1941" s="380"/>
      <c r="Q1941" s="429"/>
      <c r="R1941" s="432" t="str">
        <f t="shared" si="133"/>
        <v>DELETE</v>
      </c>
      <c r="S1941" s="416"/>
      <c r="T1941" s="416"/>
      <c r="U1941" s="416"/>
      <c r="V1941" s="416"/>
      <c r="W1941" s="416"/>
      <c r="X1941" s="416"/>
      <c r="Y1941" s="433"/>
      <c r="Z1941" s="416"/>
      <c r="AA1941" s="416"/>
      <c r="AB1941" s="416"/>
      <c r="AC1941" s="416"/>
      <c r="AD1941" s="416"/>
      <c r="AE1941" s="416"/>
      <c r="AF1941" s="416"/>
      <c r="AG1941" s="416"/>
      <c r="AH1941" s="416"/>
      <c r="AI1941" s="416"/>
      <c r="AJ1941" s="416"/>
      <c r="AK1941" s="416"/>
      <c r="AL1941" s="416"/>
      <c r="AM1941" s="416"/>
      <c r="AN1941" s="416"/>
      <c r="AO1941" s="416"/>
      <c r="AP1941" s="416"/>
      <c r="AQ1941" s="416"/>
      <c r="AR1941" s="416"/>
      <c r="AS1941" s="416"/>
      <c r="AT1941" s="416"/>
      <c r="AU1941" s="416"/>
    </row>
    <row r="1942" spans="1:47" s="378" customFormat="1" ht="36" customHeight="1">
      <c r="A1942" s="429"/>
      <c r="B1942" s="429"/>
      <c r="C1942" s="474"/>
      <c r="D1942" s="502">
        <f>TrialBalanceB!C127</f>
        <v>0</v>
      </c>
      <c r="E1942" s="502"/>
      <c r="F1942" s="502"/>
      <c r="G1942" s="502"/>
      <c r="H1942" s="502"/>
      <c r="I1942" s="502"/>
      <c r="J1942" s="512"/>
      <c r="L1942" s="435"/>
      <c r="M1942" s="435"/>
      <c r="O1942" s="481">
        <f>TrialBalanceB!I127</f>
        <v>0</v>
      </c>
      <c r="P1942" s="380"/>
      <c r="Q1942" s="429"/>
      <c r="R1942" s="432" t="str">
        <f t="shared" si="133"/>
        <v>DELETE</v>
      </c>
      <c r="S1942" s="416"/>
      <c r="T1942" s="416"/>
      <c r="U1942" s="416"/>
      <c r="V1942" s="416"/>
      <c r="W1942" s="416"/>
      <c r="X1942" s="416"/>
      <c r="Y1942" s="433"/>
      <c r="Z1942" s="416"/>
      <c r="AA1942" s="416"/>
      <c r="AB1942" s="416"/>
      <c r="AC1942" s="416"/>
      <c r="AD1942" s="416"/>
      <c r="AE1942" s="416"/>
      <c r="AF1942" s="416"/>
      <c r="AG1942" s="416"/>
      <c r="AH1942" s="416"/>
      <c r="AI1942" s="416"/>
      <c r="AJ1942" s="416"/>
      <c r="AK1942" s="416"/>
      <c r="AL1942" s="416"/>
      <c r="AM1942" s="416"/>
      <c r="AN1942" s="416"/>
      <c r="AO1942" s="416"/>
      <c r="AP1942" s="416"/>
      <c r="AQ1942" s="416"/>
      <c r="AR1942" s="416"/>
      <c r="AS1942" s="416"/>
      <c r="AT1942" s="416"/>
      <c r="AU1942" s="416"/>
    </row>
    <row r="1943" spans="1:47" s="378" customFormat="1" ht="36" customHeight="1">
      <c r="A1943" s="429"/>
      <c r="B1943" s="429"/>
      <c r="C1943" s="474"/>
      <c r="D1943" s="502">
        <f>TrialBalanceB!C128</f>
        <v>0</v>
      </c>
      <c r="E1943" s="502"/>
      <c r="F1943" s="502"/>
      <c r="G1943" s="502"/>
      <c r="H1943" s="502"/>
      <c r="I1943" s="502"/>
      <c r="J1943" s="512"/>
      <c r="L1943" s="435"/>
      <c r="M1943" s="435"/>
      <c r="O1943" s="481">
        <f>TrialBalanceB!I128</f>
        <v>0</v>
      </c>
      <c r="P1943" s="380"/>
      <c r="Q1943" s="429"/>
      <c r="R1943" s="432" t="str">
        <f t="shared" si="133"/>
        <v>DELETE</v>
      </c>
      <c r="S1943" s="416"/>
      <c r="T1943" s="416"/>
      <c r="U1943" s="416"/>
      <c r="V1943" s="416"/>
      <c r="W1943" s="416"/>
      <c r="X1943" s="416"/>
      <c r="Y1943" s="433"/>
      <c r="Z1943" s="416"/>
      <c r="AA1943" s="416"/>
      <c r="AB1943" s="416"/>
      <c r="AC1943" s="416"/>
      <c r="AD1943" s="416"/>
      <c r="AE1943" s="416"/>
      <c r="AF1943" s="416"/>
      <c r="AG1943" s="416"/>
      <c r="AH1943" s="416"/>
      <c r="AI1943" s="416"/>
      <c r="AJ1943" s="416"/>
      <c r="AK1943" s="416"/>
      <c r="AL1943" s="416"/>
      <c r="AM1943" s="416"/>
      <c r="AN1943" s="416"/>
      <c r="AO1943" s="416"/>
      <c r="AP1943" s="416"/>
      <c r="AQ1943" s="416"/>
      <c r="AR1943" s="416"/>
      <c r="AS1943" s="416"/>
      <c r="AT1943" s="416"/>
      <c r="AU1943" s="416"/>
    </row>
    <row r="1944" spans="1:47" s="378" customFormat="1" ht="36" customHeight="1">
      <c r="A1944" s="429"/>
      <c r="B1944" s="429"/>
      <c r="C1944" s="474"/>
      <c r="D1944" s="502">
        <f>TrialBalanceB!C129</f>
        <v>0</v>
      </c>
      <c r="E1944" s="502"/>
      <c r="F1944" s="502"/>
      <c r="G1944" s="502"/>
      <c r="H1944" s="502"/>
      <c r="I1944" s="502"/>
      <c r="J1944" s="512"/>
      <c r="L1944" s="435"/>
      <c r="M1944" s="435"/>
      <c r="O1944" s="481">
        <f>TrialBalanceB!I129</f>
        <v>0</v>
      </c>
      <c r="P1944" s="380"/>
      <c r="Q1944" s="429"/>
      <c r="R1944" s="432" t="str">
        <f t="shared" si="133"/>
        <v>DELETE</v>
      </c>
      <c r="S1944" s="416"/>
      <c r="T1944" s="416"/>
      <c r="U1944" s="416"/>
      <c r="V1944" s="416"/>
      <c r="W1944" s="416"/>
      <c r="X1944" s="416"/>
      <c r="Y1944" s="433"/>
      <c r="Z1944" s="416"/>
      <c r="AA1944" s="416"/>
      <c r="AB1944" s="416"/>
      <c r="AC1944" s="416"/>
      <c r="AD1944" s="416"/>
      <c r="AE1944" s="416"/>
      <c r="AF1944" s="416"/>
      <c r="AG1944" s="416"/>
      <c r="AH1944" s="416"/>
      <c r="AI1944" s="416"/>
      <c r="AJ1944" s="416"/>
      <c r="AK1944" s="416"/>
      <c r="AL1944" s="416"/>
      <c r="AM1944" s="416"/>
      <c r="AN1944" s="416"/>
      <c r="AO1944" s="416"/>
      <c r="AP1944" s="416"/>
      <c r="AQ1944" s="416"/>
      <c r="AR1944" s="416"/>
      <c r="AS1944" s="416"/>
      <c r="AT1944" s="416"/>
      <c r="AU1944" s="416"/>
    </row>
    <row r="1945" spans="1:47" s="378" customFormat="1" ht="36" customHeight="1">
      <c r="A1945" s="429"/>
      <c r="B1945" s="429"/>
      <c r="C1945" s="474"/>
      <c r="D1945" s="502">
        <f>TrialBalanceB!C130</f>
        <v>0</v>
      </c>
      <c r="E1945" s="502"/>
      <c r="F1945" s="502"/>
      <c r="G1945" s="502"/>
      <c r="H1945" s="502"/>
      <c r="I1945" s="502"/>
      <c r="J1945" s="512"/>
      <c r="L1945" s="435"/>
      <c r="M1945" s="435"/>
      <c r="O1945" s="481">
        <f>TrialBalanceB!I130</f>
        <v>0</v>
      </c>
      <c r="P1945" s="380"/>
      <c r="Q1945" s="429"/>
      <c r="R1945" s="432" t="str">
        <f t="shared" si="133"/>
        <v>DELETE</v>
      </c>
      <c r="S1945" s="416"/>
      <c r="T1945" s="416"/>
      <c r="U1945" s="416"/>
      <c r="V1945" s="416"/>
      <c r="W1945" s="416"/>
      <c r="X1945" s="416"/>
      <c r="Y1945" s="433"/>
      <c r="Z1945" s="416"/>
      <c r="AA1945" s="416"/>
      <c r="AB1945" s="416"/>
      <c r="AC1945" s="416"/>
      <c r="AD1945" s="416"/>
      <c r="AE1945" s="416"/>
      <c r="AF1945" s="416"/>
      <c r="AG1945" s="416"/>
      <c r="AH1945" s="416"/>
      <c r="AI1945" s="416"/>
      <c r="AJ1945" s="416"/>
      <c r="AK1945" s="416"/>
      <c r="AL1945" s="416"/>
      <c r="AM1945" s="416"/>
      <c r="AN1945" s="416"/>
      <c r="AO1945" s="416"/>
      <c r="AP1945" s="416"/>
      <c r="AQ1945" s="416"/>
      <c r="AR1945" s="416"/>
      <c r="AS1945" s="416"/>
      <c r="AT1945" s="416"/>
      <c r="AU1945" s="416"/>
    </row>
    <row r="1946" spans="1:47" s="378" customFormat="1" ht="36" customHeight="1">
      <c r="A1946" s="429"/>
      <c r="B1946" s="429"/>
      <c r="C1946" s="474"/>
      <c r="D1946" s="502">
        <f>TrialBalanceB!C131</f>
        <v>0</v>
      </c>
      <c r="E1946" s="502"/>
      <c r="F1946" s="502"/>
      <c r="G1946" s="502"/>
      <c r="H1946" s="502"/>
      <c r="I1946" s="502"/>
      <c r="J1946" s="512"/>
      <c r="L1946" s="435"/>
      <c r="M1946" s="435"/>
      <c r="O1946" s="481">
        <f>TrialBalanceB!I131</f>
        <v>0</v>
      </c>
      <c r="P1946" s="380"/>
      <c r="Q1946" s="429"/>
      <c r="R1946" s="432" t="str">
        <f t="shared" si="133"/>
        <v>DELETE</v>
      </c>
      <c r="S1946" s="416"/>
      <c r="T1946" s="416"/>
      <c r="U1946" s="416"/>
      <c r="V1946" s="416"/>
      <c r="W1946" s="416"/>
      <c r="X1946" s="416"/>
      <c r="Y1946" s="433"/>
      <c r="Z1946" s="416"/>
      <c r="AA1946" s="416"/>
      <c r="AB1946" s="416"/>
      <c r="AC1946" s="416"/>
      <c r="AD1946" s="416"/>
      <c r="AE1946" s="416"/>
      <c r="AF1946" s="416"/>
      <c r="AG1946" s="416"/>
      <c r="AH1946" s="416"/>
      <c r="AI1946" s="416"/>
      <c r="AJ1946" s="416"/>
      <c r="AK1946" s="416"/>
      <c r="AL1946" s="416"/>
      <c r="AM1946" s="416"/>
      <c r="AN1946" s="416"/>
      <c r="AO1946" s="416"/>
      <c r="AP1946" s="416"/>
      <c r="AQ1946" s="416"/>
      <c r="AR1946" s="416"/>
      <c r="AS1946" s="416"/>
      <c r="AT1946" s="416"/>
      <c r="AU1946" s="416"/>
    </row>
    <row r="1947" spans="1:47" s="378" customFormat="1" ht="36" customHeight="1">
      <c r="A1947" s="429"/>
      <c r="B1947" s="429"/>
      <c r="C1947" s="474"/>
      <c r="D1947" s="502">
        <f>TrialBalanceB!C132</f>
        <v>0</v>
      </c>
      <c r="E1947" s="502"/>
      <c r="F1947" s="502"/>
      <c r="G1947" s="502"/>
      <c r="H1947" s="502"/>
      <c r="I1947" s="502"/>
      <c r="J1947" s="512"/>
      <c r="L1947" s="435"/>
      <c r="M1947" s="435"/>
      <c r="O1947" s="481">
        <f>TrialBalanceB!I132</f>
        <v>0</v>
      </c>
      <c r="P1947" s="380"/>
      <c r="Q1947" s="429"/>
      <c r="R1947" s="432" t="str">
        <f t="shared" si="133"/>
        <v>DELETE</v>
      </c>
      <c r="S1947" s="416"/>
      <c r="T1947" s="416"/>
      <c r="U1947" s="416"/>
      <c r="V1947" s="416"/>
      <c r="W1947" s="416"/>
      <c r="X1947" s="416"/>
      <c r="Y1947" s="433"/>
      <c r="Z1947" s="416"/>
      <c r="AA1947" s="416"/>
      <c r="AB1947" s="416"/>
      <c r="AC1947" s="416"/>
      <c r="AD1947" s="416"/>
      <c r="AE1947" s="416"/>
      <c r="AF1947" s="416"/>
      <c r="AG1947" s="416"/>
      <c r="AH1947" s="416"/>
      <c r="AI1947" s="416"/>
      <c r="AJ1947" s="416"/>
      <c r="AK1947" s="416"/>
      <c r="AL1947" s="416"/>
      <c r="AM1947" s="416"/>
      <c r="AN1947" s="416"/>
      <c r="AO1947" s="416"/>
      <c r="AP1947" s="416"/>
      <c r="AQ1947" s="416"/>
      <c r="AR1947" s="416"/>
      <c r="AS1947" s="416"/>
      <c r="AT1947" s="416"/>
      <c r="AU1947" s="416"/>
    </row>
    <row r="1948" spans="1:47" s="378" customFormat="1" ht="36" customHeight="1">
      <c r="A1948" s="429"/>
      <c r="B1948" s="429"/>
      <c r="C1948" s="474"/>
      <c r="D1948" s="502">
        <f>TrialBalanceB!C133</f>
        <v>0</v>
      </c>
      <c r="E1948" s="502"/>
      <c r="F1948" s="502"/>
      <c r="G1948" s="502"/>
      <c r="H1948" s="502"/>
      <c r="I1948" s="502"/>
      <c r="J1948" s="512"/>
      <c r="L1948" s="435"/>
      <c r="M1948" s="435"/>
      <c r="O1948" s="481">
        <f>TrialBalanceB!I133</f>
        <v>0</v>
      </c>
      <c r="P1948" s="380"/>
      <c r="Q1948" s="429"/>
      <c r="R1948" s="432" t="str">
        <f t="shared" si="133"/>
        <v>DELETE</v>
      </c>
      <c r="S1948" s="416"/>
      <c r="T1948" s="416"/>
      <c r="U1948" s="416"/>
      <c r="V1948" s="416"/>
      <c r="W1948" s="416"/>
      <c r="X1948" s="416"/>
      <c r="Y1948" s="433"/>
      <c r="Z1948" s="416"/>
      <c r="AA1948" s="416"/>
      <c r="AB1948" s="416"/>
      <c r="AC1948" s="416"/>
      <c r="AD1948" s="416"/>
      <c r="AE1948" s="416"/>
      <c r="AF1948" s="416"/>
      <c r="AG1948" s="416"/>
      <c r="AH1948" s="416"/>
      <c r="AI1948" s="416"/>
      <c r="AJ1948" s="416"/>
      <c r="AK1948" s="416"/>
      <c r="AL1948" s="416"/>
      <c r="AM1948" s="416"/>
      <c r="AN1948" s="416"/>
      <c r="AO1948" s="416"/>
      <c r="AP1948" s="416"/>
      <c r="AQ1948" s="416"/>
      <c r="AR1948" s="416"/>
      <c r="AS1948" s="416"/>
      <c r="AT1948" s="416"/>
      <c r="AU1948" s="416"/>
    </row>
    <row r="1949" spans="1:47" s="378" customFormat="1" ht="36" customHeight="1">
      <c r="A1949" s="429"/>
      <c r="B1949" s="429"/>
      <c r="C1949" s="474"/>
      <c r="D1949" s="502">
        <f>TrialBalanceB!C134</f>
        <v>0</v>
      </c>
      <c r="E1949" s="502"/>
      <c r="F1949" s="502"/>
      <c r="G1949" s="502"/>
      <c r="H1949" s="502"/>
      <c r="I1949" s="502"/>
      <c r="J1949" s="512"/>
      <c r="L1949" s="435"/>
      <c r="M1949" s="435"/>
      <c r="O1949" s="481">
        <f>TrialBalanceB!I134</f>
        <v>0</v>
      </c>
      <c r="P1949" s="380"/>
      <c r="Q1949" s="429"/>
      <c r="R1949" s="432" t="str">
        <f t="shared" si="133"/>
        <v>DELETE</v>
      </c>
      <c r="S1949" s="416"/>
      <c r="T1949" s="416"/>
      <c r="U1949" s="416"/>
      <c r="V1949" s="416"/>
      <c r="W1949" s="416"/>
      <c r="X1949" s="416"/>
      <c r="Y1949" s="433"/>
      <c r="Z1949" s="416"/>
      <c r="AA1949" s="416"/>
      <c r="AB1949" s="416"/>
      <c r="AC1949" s="416"/>
      <c r="AD1949" s="416"/>
      <c r="AE1949" s="416"/>
      <c r="AF1949" s="416"/>
      <c r="AG1949" s="416"/>
      <c r="AH1949" s="416"/>
      <c r="AI1949" s="416"/>
      <c r="AJ1949" s="416"/>
      <c r="AK1949" s="416"/>
      <c r="AL1949" s="416"/>
      <c r="AM1949" s="416"/>
      <c r="AN1949" s="416"/>
      <c r="AO1949" s="416"/>
      <c r="AP1949" s="416"/>
      <c r="AQ1949" s="416"/>
      <c r="AR1949" s="416"/>
      <c r="AS1949" s="416"/>
      <c r="AT1949" s="416"/>
      <c r="AU1949" s="416"/>
    </row>
    <row r="1950" spans="1:47" s="378" customFormat="1" ht="36" customHeight="1">
      <c r="A1950" s="429"/>
      <c r="B1950" s="429"/>
      <c r="C1950" s="474"/>
      <c r="D1950" s="502" t="str">
        <f>TrialBalanceB!C135</f>
        <v>Amortisation of prepaid lease agreement</v>
      </c>
      <c r="E1950" s="502"/>
      <c r="F1950" s="502"/>
      <c r="G1950" s="502"/>
      <c r="H1950" s="502"/>
      <c r="I1950" s="502"/>
      <c r="J1950" s="512"/>
      <c r="L1950" s="435"/>
      <c r="M1950" s="435"/>
      <c r="O1950" s="481">
        <f>TrialBalanceB!I135</f>
        <v>0</v>
      </c>
      <c r="P1950" s="380"/>
      <c r="Q1950" s="429"/>
      <c r="R1950" s="432" t="str">
        <f t="shared" si="133"/>
        <v>DELETE</v>
      </c>
      <c r="S1950" s="416"/>
      <c r="T1950" s="416"/>
      <c r="U1950" s="416"/>
      <c r="V1950" s="416"/>
      <c r="W1950" s="416"/>
      <c r="X1950" s="416"/>
      <c r="Y1950" s="433"/>
      <c r="Z1950" s="416"/>
      <c r="AA1950" s="416"/>
      <c r="AB1950" s="416"/>
      <c r="AC1950" s="416"/>
      <c r="AD1950" s="416"/>
      <c r="AE1950" s="416"/>
      <c r="AF1950" s="416"/>
      <c r="AG1950" s="416"/>
      <c r="AH1950" s="416"/>
      <c r="AI1950" s="416"/>
      <c r="AJ1950" s="416"/>
      <c r="AK1950" s="416"/>
      <c r="AL1950" s="416"/>
      <c r="AM1950" s="416"/>
      <c r="AN1950" s="416"/>
      <c r="AO1950" s="416"/>
      <c r="AP1950" s="416"/>
      <c r="AQ1950" s="416"/>
      <c r="AR1950" s="416"/>
      <c r="AS1950" s="416"/>
      <c r="AT1950" s="416"/>
      <c r="AU1950" s="416"/>
    </row>
    <row r="1951" spans="1:47" s="378" customFormat="1" ht="36" customHeight="1">
      <c r="A1951" s="429"/>
      <c r="B1951" s="429"/>
      <c r="C1951" s="474"/>
      <c r="D1951" s="502" t="str">
        <f>TrialBalanceB!C136</f>
        <v>Amortisation of goodwill</v>
      </c>
      <c r="E1951" s="502"/>
      <c r="F1951" s="502"/>
      <c r="G1951" s="502"/>
      <c r="H1951" s="502"/>
      <c r="I1951" s="502"/>
      <c r="J1951" s="512"/>
      <c r="L1951" s="435"/>
      <c r="M1951" s="435"/>
      <c r="O1951" s="481">
        <f>TrialBalanceB!I136</f>
        <v>0</v>
      </c>
      <c r="P1951" s="380"/>
      <c r="Q1951" s="429"/>
      <c r="R1951" s="432" t="str">
        <f t="shared" ref="R1951" si="135">IF(R$1819="DELETE","DELETE",IF(O1951=0,"DELETE"," "))</f>
        <v>DELETE</v>
      </c>
      <c r="S1951" s="416"/>
      <c r="T1951" s="416"/>
      <c r="U1951" s="416"/>
      <c r="V1951" s="416"/>
      <c r="W1951" s="416"/>
      <c r="X1951" s="416"/>
      <c r="Y1951" s="433"/>
      <c r="Z1951" s="416"/>
      <c r="AA1951" s="416"/>
      <c r="AB1951" s="416"/>
      <c r="AC1951" s="416"/>
      <c r="AD1951" s="416"/>
      <c r="AE1951" s="416"/>
      <c r="AF1951" s="416"/>
      <c r="AG1951" s="416"/>
      <c r="AH1951" s="416"/>
      <c r="AI1951" s="416"/>
      <c r="AJ1951" s="416"/>
      <c r="AK1951" s="416"/>
      <c r="AL1951" s="416"/>
      <c r="AM1951" s="416"/>
      <c r="AN1951" s="416"/>
      <c r="AO1951" s="416"/>
      <c r="AP1951" s="416"/>
      <c r="AQ1951" s="416"/>
      <c r="AR1951" s="416"/>
      <c r="AS1951" s="416"/>
      <c r="AT1951" s="416"/>
      <c r="AU1951" s="416"/>
    </row>
    <row r="1952" spans="1:47" s="378" customFormat="1" ht="9" customHeight="1">
      <c r="A1952" s="429"/>
      <c r="B1952" s="429"/>
      <c r="C1952" s="474"/>
      <c r="D1952" s="502"/>
      <c r="E1952" s="502"/>
      <c r="F1952" s="502"/>
      <c r="G1952" s="502"/>
      <c r="H1952" s="502"/>
      <c r="I1952" s="502"/>
      <c r="J1952" s="512"/>
      <c r="L1952" s="435"/>
      <c r="M1952" s="435"/>
      <c r="O1952" s="482"/>
      <c r="P1952" s="380"/>
      <c r="Q1952" s="429"/>
      <c r="R1952" s="432" t="str">
        <f>R1917</f>
        <v>DELETE</v>
      </c>
      <c r="S1952" s="416"/>
      <c r="T1952" s="416"/>
      <c r="U1952" s="416"/>
      <c r="V1952" s="416"/>
      <c r="W1952" s="416"/>
      <c r="X1952" s="416"/>
      <c r="Y1952" s="433"/>
      <c r="Z1952" s="416"/>
      <c r="AA1952" s="416"/>
      <c r="AB1952" s="416"/>
      <c r="AC1952" s="416"/>
      <c r="AD1952" s="416"/>
      <c r="AE1952" s="416"/>
      <c r="AF1952" s="416"/>
      <c r="AG1952" s="416"/>
      <c r="AH1952" s="416"/>
      <c r="AI1952" s="416"/>
      <c r="AJ1952" s="416"/>
      <c r="AK1952" s="416"/>
      <c r="AL1952" s="416"/>
      <c r="AM1952" s="416"/>
      <c r="AN1952" s="416"/>
      <c r="AO1952" s="416"/>
      <c r="AP1952" s="416"/>
      <c r="AQ1952" s="416"/>
      <c r="AR1952" s="416"/>
      <c r="AS1952" s="416"/>
      <c r="AT1952" s="416"/>
      <c r="AU1952" s="416"/>
    </row>
    <row r="1953" spans="1:47" s="378" customFormat="1" ht="9" customHeight="1">
      <c r="A1953" s="429"/>
      <c r="B1953" s="429"/>
      <c r="C1953" s="474"/>
      <c r="D1953" s="502"/>
      <c r="E1953" s="502"/>
      <c r="F1953" s="502"/>
      <c r="G1953" s="502"/>
      <c r="H1953" s="502"/>
      <c r="I1953" s="502"/>
      <c r="J1953" s="512"/>
      <c r="L1953" s="435"/>
      <c r="M1953" s="435"/>
      <c r="O1953" s="384"/>
      <c r="P1953" s="380"/>
      <c r="Q1953" s="429"/>
      <c r="R1953" s="432" t="str">
        <f t="shared" ref="R1953:R1956" si="136">R$1819</f>
        <v>DELETE</v>
      </c>
      <c r="S1953" s="416"/>
      <c r="T1953" s="416"/>
      <c r="U1953" s="416"/>
      <c r="V1953" s="416"/>
      <c r="W1953" s="416"/>
      <c r="X1953" s="416"/>
      <c r="Y1953" s="433"/>
      <c r="Z1953" s="416"/>
      <c r="AA1953" s="416"/>
      <c r="AB1953" s="416"/>
      <c r="AC1953" s="416"/>
      <c r="AD1953" s="416"/>
      <c r="AE1953" s="416"/>
      <c r="AF1953" s="416"/>
      <c r="AG1953" s="416"/>
      <c r="AH1953" s="416"/>
      <c r="AI1953" s="416"/>
      <c r="AJ1953" s="416"/>
      <c r="AK1953" s="416"/>
      <c r="AL1953" s="416"/>
      <c r="AM1953" s="416"/>
      <c r="AN1953" s="416"/>
      <c r="AO1953" s="416"/>
      <c r="AP1953" s="416"/>
      <c r="AQ1953" s="416"/>
      <c r="AR1953" s="416"/>
      <c r="AS1953" s="416"/>
      <c r="AT1953" s="416"/>
      <c r="AU1953" s="416"/>
    </row>
    <row r="1954" spans="1:47" s="378" customFormat="1" ht="9" customHeight="1">
      <c r="A1954" s="429"/>
      <c r="B1954" s="429"/>
      <c r="C1954" s="474"/>
      <c r="D1954" s="502"/>
      <c r="E1954" s="502"/>
      <c r="F1954" s="502"/>
      <c r="G1954" s="502"/>
      <c r="H1954" s="502"/>
      <c r="I1954" s="502"/>
      <c r="J1954" s="512"/>
      <c r="L1954" s="435"/>
      <c r="M1954" s="435"/>
      <c r="O1954" s="381"/>
      <c r="P1954" s="380"/>
      <c r="Q1954" s="429"/>
      <c r="R1954" s="432" t="str">
        <f t="shared" si="136"/>
        <v>DELETE</v>
      </c>
      <c r="S1954" s="416"/>
      <c r="T1954" s="416"/>
      <c r="U1954" s="416"/>
      <c r="V1954" s="416"/>
      <c r="W1954" s="416"/>
      <c r="X1954" s="416"/>
      <c r="Y1954" s="433"/>
      <c r="Z1954" s="416"/>
      <c r="AA1954" s="416"/>
      <c r="AB1954" s="416"/>
      <c r="AC1954" s="416"/>
      <c r="AD1954" s="416"/>
      <c r="AE1954" s="416"/>
      <c r="AF1954" s="416"/>
      <c r="AG1954" s="416"/>
      <c r="AH1954" s="416"/>
      <c r="AI1954" s="416"/>
      <c r="AJ1954" s="416"/>
      <c r="AK1954" s="416"/>
      <c r="AL1954" s="416"/>
      <c r="AM1954" s="416"/>
      <c r="AN1954" s="416"/>
      <c r="AO1954" s="416"/>
      <c r="AP1954" s="416"/>
      <c r="AQ1954" s="416"/>
      <c r="AR1954" s="416"/>
      <c r="AS1954" s="416"/>
      <c r="AT1954" s="416"/>
      <c r="AU1954" s="416"/>
    </row>
    <row r="1955" spans="1:47" s="378" customFormat="1" ht="36" customHeight="1">
      <c r="A1955" s="429"/>
      <c r="B1955" s="429"/>
      <c r="D1955" s="518" t="str">
        <f>IF(O1955&lt;0,"Operating loss for the year","Operating profit for the year")</f>
        <v>Operating profit for the year</v>
      </c>
      <c r="E1955" s="502"/>
      <c r="F1955" s="502"/>
      <c r="G1955" s="502"/>
      <c r="H1955" s="502"/>
      <c r="I1955" s="502"/>
      <c r="J1955" s="512"/>
      <c r="K1955" s="378">
        <f>'FS2'!B518</f>
        <v>3</v>
      </c>
      <c r="L1955" s="435"/>
      <c r="M1955" s="435"/>
      <c r="O1955" s="381">
        <f>SUM(S1831:S1952)</f>
        <v>0</v>
      </c>
      <c r="P1955" s="380"/>
      <c r="Q1955" s="429"/>
      <c r="R1955" s="432" t="str">
        <f t="shared" si="136"/>
        <v>DELETE</v>
      </c>
      <c r="S1955" s="416"/>
      <c r="T1955" s="416"/>
      <c r="U1955" s="416"/>
      <c r="V1955" s="416"/>
      <c r="W1955" s="416"/>
      <c r="X1955" s="416"/>
      <c r="Y1955" s="433"/>
      <c r="Z1955" s="416"/>
      <c r="AA1955" s="416"/>
      <c r="AB1955" s="416"/>
      <c r="AC1955" s="416"/>
      <c r="AD1955" s="416"/>
      <c r="AE1955" s="416"/>
      <c r="AF1955" s="416"/>
      <c r="AG1955" s="416"/>
      <c r="AH1955" s="416"/>
      <c r="AI1955" s="416"/>
      <c r="AJ1955" s="416"/>
      <c r="AK1955" s="416"/>
      <c r="AL1955" s="416"/>
      <c r="AM1955" s="416"/>
      <c r="AN1955" s="416"/>
      <c r="AO1955" s="416"/>
      <c r="AP1955" s="416"/>
      <c r="AQ1955" s="416"/>
      <c r="AR1955" s="416"/>
      <c r="AS1955" s="416"/>
      <c r="AT1955" s="416"/>
      <c r="AU1955" s="416"/>
    </row>
    <row r="1956" spans="1:47" s="378" customFormat="1" ht="36" customHeight="1">
      <c r="A1956" s="429"/>
      <c r="B1956" s="429"/>
      <c r="C1956" s="474"/>
      <c r="D1956" s="502"/>
      <c r="E1956" s="502"/>
      <c r="F1956" s="502"/>
      <c r="G1956" s="502"/>
      <c r="H1956" s="502"/>
      <c r="I1956" s="502"/>
      <c r="J1956" s="512"/>
      <c r="L1956" s="435"/>
      <c r="M1956" s="435"/>
      <c r="O1956" s="381"/>
      <c r="P1956" s="380"/>
      <c r="Q1956" s="429"/>
      <c r="R1956" s="432" t="str">
        <f t="shared" si="136"/>
        <v>DELETE</v>
      </c>
      <c r="S1956" s="416"/>
      <c r="T1956" s="416"/>
      <c r="U1956" s="416"/>
      <c r="V1956" s="416"/>
      <c r="W1956" s="416"/>
      <c r="X1956" s="416"/>
      <c r="Y1956" s="433"/>
      <c r="Z1956" s="416"/>
      <c r="AA1956" s="416"/>
      <c r="AB1956" s="416"/>
      <c r="AC1956" s="416"/>
      <c r="AD1956" s="416"/>
      <c r="AE1956" s="416"/>
      <c r="AF1956" s="416"/>
      <c r="AG1956" s="416"/>
      <c r="AH1956" s="416"/>
      <c r="AI1956" s="416"/>
      <c r="AJ1956" s="416"/>
      <c r="AK1956" s="416"/>
      <c r="AL1956" s="416"/>
      <c r="AM1956" s="416"/>
      <c r="AN1956" s="416"/>
      <c r="AO1956" s="416"/>
      <c r="AP1956" s="416"/>
      <c r="AQ1956" s="416"/>
      <c r="AR1956" s="416"/>
      <c r="AS1956" s="416"/>
      <c r="AT1956" s="416"/>
      <c r="AU1956" s="416"/>
    </row>
    <row r="1957" spans="1:47" s="378" customFormat="1" ht="36" customHeight="1">
      <c r="A1957" s="429"/>
      <c r="B1957" s="429"/>
      <c r="D1957" s="501" t="s">
        <v>190</v>
      </c>
      <c r="E1957" s="502"/>
      <c r="F1957" s="502"/>
      <c r="G1957" s="502"/>
      <c r="H1957" s="502"/>
      <c r="I1957" s="502"/>
      <c r="J1957" s="512"/>
      <c r="K1957" s="378">
        <f>'FS2'!B608</f>
        <v>4</v>
      </c>
      <c r="L1957" s="435"/>
      <c r="M1957" s="435"/>
      <c r="O1957" s="381">
        <f>SUM(O1960:O1966)</f>
        <v>0</v>
      </c>
      <c r="P1957" s="380"/>
      <c r="Q1957" s="429"/>
      <c r="R1957" s="432" t="str">
        <f t="shared" ref="R1957" si="137">IF(R$1819="DELETE","DELETE",IF(O1957=0,"DELETE"," "))</f>
        <v>DELETE</v>
      </c>
      <c r="S1957" s="419">
        <f>O1957</f>
        <v>0</v>
      </c>
      <c r="T1957" s="419"/>
      <c r="U1957" s="419"/>
      <c r="V1957" s="419"/>
      <c r="W1957" s="416"/>
      <c r="X1957" s="416"/>
      <c r="Y1957" s="433"/>
      <c r="Z1957" s="416"/>
      <c r="AA1957" s="416"/>
      <c r="AB1957" s="416"/>
      <c r="AC1957" s="416"/>
      <c r="AD1957" s="416"/>
      <c r="AE1957" s="416"/>
      <c r="AF1957" s="416"/>
      <c r="AG1957" s="416"/>
      <c r="AH1957" s="416"/>
      <c r="AI1957" s="416"/>
      <c r="AJ1957" s="416"/>
      <c r="AK1957" s="416"/>
      <c r="AL1957" s="416"/>
      <c r="AM1957" s="416"/>
      <c r="AN1957" s="416"/>
      <c r="AO1957" s="416"/>
      <c r="AP1957" s="416"/>
      <c r="AQ1957" s="416"/>
      <c r="AR1957" s="416"/>
      <c r="AS1957" s="416"/>
      <c r="AT1957" s="416"/>
      <c r="AU1957" s="416"/>
    </row>
    <row r="1958" spans="1:47" s="378" customFormat="1" ht="9" customHeight="1">
      <c r="A1958" s="429"/>
      <c r="B1958" s="429"/>
      <c r="C1958" s="474"/>
      <c r="D1958" s="502"/>
      <c r="E1958" s="502"/>
      <c r="F1958" s="502"/>
      <c r="G1958" s="502"/>
      <c r="H1958" s="502"/>
      <c r="I1958" s="502"/>
      <c r="J1958" s="512"/>
      <c r="L1958" s="435"/>
      <c r="M1958" s="435"/>
      <c r="O1958" s="381"/>
      <c r="P1958" s="380"/>
      <c r="Q1958" s="429"/>
      <c r="R1958" s="432" t="str">
        <f>R1957</f>
        <v>DELETE</v>
      </c>
      <c r="S1958" s="416"/>
      <c r="T1958" s="416"/>
      <c r="U1958" s="416"/>
      <c r="V1958" s="416"/>
      <c r="W1958" s="416"/>
      <c r="X1958" s="416"/>
      <c r="Y1958" s="433"/>
      <c r="Z1958" s="416"/>
      <c r="AA1958" s="416"/>
      <c r="AB1958" s="416"/>
      <c r="AC1958" s="416"/>
      <c r="AD1958" s="416"/>
      <c r="AE1958" s="416"/>
      <c r="AF1958" s="416"/>
      <c r="AG1958" s="416"/>
      <c r="AH1958" s="416"/>
      <c r="AI1958" s="416"/>
      <c r="AJ1958" s="416"/>
      <c r="AK1958" s="416"/>
      <c r="AL1958" s="416"/>
      <c r="AM1958" s="416"/>
      <c r="AN1958" s="416"/>
      <c r="AO1958" s="416"/>
      <c r="AP1958" s="416"/>
      <c r="AQ1958" s="416"/>
      <c r="AR1958" s="416"/>
      <c r="AS1958" s="416"/>
      <c r="AT1958" s="416"/>
      <c r="AU1958" s="416"/>
    </row>
    <row r="1959" spans="1:47" s="378" customFormat="1" ht="9" customHeight="1">
      <c r="A1959" s="429"/>
      <c r="B1959" s="429"/>
      <c r="C1959" s="474"/>
      <c r="D1959" s="502"/>
      <c r="E1959" s="502"/>
      <c r="F1959" s="502"/>
      <c r="G1959" s="502"/>
      <c r="H1959" s="502"/>
      <c r="I1959" s="502"/>
      <c r="J1959" s="512"/>
      <c r="L1959" s="435"/>
      <c r="M1959" s="435"/>
      <c r="O1959" s="480"/>
      <c r="P1959" s="380"/>
      <c r="Q1959" s="429"/>
      <c r="R1959" s="432" t="str">
        <f>R1958</f>
        <v>DELETE</v>
      </c>
      <c r="S1959" s="416"/>
      <c r="T1959" s="416"/>
      <c r="U1959" s="416"/>
      <c r="V1959" s="416"/>
      <c r="W1959" s="416"/>
      <c r="X1959" s="416"/>
      <c r="Y1959" s="433"/>
      <c r="Z1959" s="416"/>
      <c r="AA1959" s="416"/>
      <c r="AB1959" s="416"/>
      <c r="AC1959" s="416"/>
      <c r="AD1959" s="416"/>
      <c r="AE1959" s="416"/>
      <c r="AF1959" s="416"/>
      <c r="AG1959" s="416"/>
      <c r="AH1959" s="416"/>
      <c r="AI1959" s="416"/>
      <c r="AJ1959" s="416"/>
      <c r="AK1959" s="416"/>
      <c r="AL1959" s="416"/>
      <c r="AM1959" s="416"/>
      <c r="AN1959" s="416"/>
      <c r="AO1959" s="416"/>
      <c r="AP1959" s="416"/>
      <c r="AQ1959" s="416"/>
      <c r="AR1959" s="416"/>
      <c r="AS1959" s="416"/>
      <c r="AT1959" s="416"/>
      <c r="AU1959" s="416"/>
    </row>
    <row r="1960" spans="1:47" s="378" customFormat="1" ht="36" customHeight="1">
      <c r="A1960" s="429"/>
      <c r="B1960" s="429"/>
      <c r="C1960" s="474"/>
      <c r="D1960" s="502" t="s">
        <v>188</v>
      </c>
      <c r="E1960" s="502"/>
      <c r="F1960" s="502"/>
      <c r="G1960" s="502"/>
      <c r="H1960" s="502"/>
      <c r="I1960" s="502"/>
      <c r="J1960" s="512"/>
      <c r="L1960" s="435"/>
      <c r="M1960" s="435"/>
      <c r="O1960" s="481">
        <f>-TrialBalanceB!I92</f>
        <v>0</v>
      </c>
      <c r="P1960" s="380"/>
      <c r="Q1960" s="429"/>
      <c r="R1960" s="432" t="str">
        <f t="shared" ref="R1960:R1965" si="138">IF(R$1819="DELETE","DELETE",IF(O1960=0,"DELETE"," "))</f>
        <v>DELETE</v>
      </c>
      <c r="S1960" s="416"/>
      <c r="T1960" s="416"/>
      <c r="U1960" s="416"/>
      <c r="V1960" s="416"/>
      <c r="W1960" s="416"/>
      <c r="X1960" s="416"/>
      <c r="Y1960" s="433"/>
      <c r="Z1960" s="416"/>
      <c r="AA1960" s="416"/>
      <c r="AB1960" s="416"/>
      <c r="AC1960" s="416"/>
      <c r="AD1960" s="416"/>
      <c r="AE1960" s="416"/>
      <c r="AF1960" s="416"/>
      <c r="AG1960" s="416"/>
      <c r="AH1960" s="416"/>
      <c r="AI1960" s="416"/>
      <c r="AJ1960" s="416"/>
      <c r="AK1960" s="416"/>
      <c r="AL1960" s="416"/>
      <c r="AM1960" s="416"/>
      <c r="AN1960" s="416"/>
      <c r="AO1960" s="416"/>
      <c r="AP1960" s="416"/>
      <c r="AQ1960" s="416"/>
      <c r="AR1960" s="416"/>
      <c r="AS1960" s="416"/>
      <c r="AT1960" s="416"/>
      <c r="AU1960" s="416"/>
    </row>
    <row r="1961" spans="1:47" s="378" customFormat="1" ht="36" customHeight="1">
      <c r="A1961" s="429"/>
      <c r="B1961" s="429"/>
      <c r="C1961" s="474"/>
      <c r="D1961" s="502" t="s">
        <v>449</v>
      </c>
      <c r="E1961" s="502"/>
      <c r="F1961" s="502"/>
      <c r="G1961" s="502"/>
      <c r="H1961" s="502"/>
      <c r="I1961" s="502"/>
      <c r="J1961" s="512"/>
      <c r="L1961" s="435"/>
      <c r="M1961" s="435"/>
      <c r="O1961" s="481">
        <f>-SUM(TrialBalanceB!I89:I90)</f>
        <v>0</v>
      </c>
      <c r="P1961" s="380"/>
      <c r="Q1961" s="429"/>
      <c r="R1961" s="432" t="str">
        <f t="shared" si="138"/>
        <v>DELETE</v>
      </c>
      <c r="S1961" s="416"/>
      <c r="T1961" s="416"/>
      <c r="U1961" s="416"/>
      <c r="V1961" s="416"/>
      <c r="W1961" s="416"/>
      <c r="X1961" s="416"/>
      <c r="Y1961" s="433"/>
      <c r="Z1961" s="416"/>
      <c r="AA1961" s="416"/>
      <c r="AB1961" s="416"/>
      <c r="AC1961" s="416"/>
      <c r="AD1961" s="416"/>
      <c r="AE1961" s="416"/>
      <c r="AF1961" s="416"/>
      <c r="AG1961" s="416"/>
      <c r="AH1961" s="416"/>
      <c r="AI1961" s="416"/>
      <c r="AJ1961" s="416"/>
      <c r="AK1961" s="416"/>
      <c r="AL1961" s="416"/>
      <c r="AM1961" s="416"/>
      <c r="AN1961" s="416"/>
      <c r="AO1961" s="416"/>
      <c r="AP1961" s="416"/>
      <c r="AQ1961" s="416"/>
      <c r="AR1961" s="416"/>
      <c r="AS1961" s="416"/>
      <c r="AT1961" s="416"/>
      <c r="AU1961" s="416"/>
    </row>
    <row r="1962" spans="1:47" s="378" customFormat="1" ht="36" customHeight="1">
      <c r="A1962" s="429"/>
      <c r="B1962" s="429"/>
      <c r="C1962" s="474"/>
      <c r="D1962" s="502" t="s">
        <v>450</v>
      </c>
      <c r="E1962" s="502"/>
      <c r="F1962" s="502"/>
      <c r="G1962" s="502"/>
      <c r="H1962" s="502"/>
      <c r="I1962" s="502"/>
      <c r="J1962" s="512"/>
      <c r="L1962" s="435"/>
      <c r="M1962" s="435"/>
      <c r="O1962" s="495">
        <f>-SUM(TrialBalanceB!I84:I87)</f>
        <v>0</v>
      </c>
      <c r="P1962" s="380"/>
      <c r="Q1962" s="429"/>
      <c r="R1962" s="432" t="str">
        <f t="shared" si="138"/>
        <v>DELETE</v>
      </c>
      <c r="S1962" s="416"/>
      <c r="T1962" s="416"/>
      <c r="U1962" s="416"/>
      <c r="V1962" s="416"/>
      <c r="W1962" s="416"/>
      <c r="X1962" s="416"/>
      <c r="Y1962" s="433"/>
      <c r="Z1962" s="416"/>
      <c r="AA1962" s="416"/>
      <c r="AB1962" s="416"/>
      <c r="AC1962" s="416"/>
      <c r="AD1962" s="416"/>
      <c r="AE1962" s="416"/>
      <c r="AF1962" s="416"/>
      <c r="AG1962" s="416"/>
      <c r="AH1962" s="416"/>
      <c r="AI1962" s="416"/>
      <c r="AJ1962" s="416"/>
      <c r="AK1962" s="416"/>
      <c r="AL1962" s="416"/>
      <c r="AM1962" s="416"/>
      <c r="AN1962" s="416"/>
      <c r="AO1962" s="416"/>
      <c r="AP1962" s="416"/>
      <c r="AQ1962" s="416"/>
      <c r="AR1962" s="416"/>
      <c r="AS1962" s="416"/>
      <c r="AT1962" s="416"/>
      <c r="AU1962" s="416"/>
    </row>
    <row r="1963" spans="1:47" s="378" customFormat="1" ht="36" customHeight="1">
      <c r="A1963" s="429"/>
      <c r="B1963" s="429"/>
      <c r="C1963" s="474"/>
      <c r="D1963" s="502" t="s">
        <v>190</v>
      </c>
      <c r="E1963" s="502"/>
      <c r="F1963" s="502"/>
      <c r="G1963" s="502"/>
      <c r="H1963" s="502"/>
      <c r="I1963" s="502"/>
      <c r="J1963" s="512"/>
      <c r="L1963" s="435"/>
      <c r="M1963" s="435"/>
      <c r="O1963" s="495">
        <f>-SUM(TrialBalanceB!I93)</f>
        <v>0</v>
      </c>
      <c r="P1963" s="380"/>
      <c r="Q1963" s="429"/>
      <c r="R1963" s="432" t="str">
        <f t="shared" si="138"/>
        <v>DELETE</v>
      </c>
      <c r="S1963" s="416"/>
      <c r="T1963" s="416"/>
      <c r="U1963" s="416"/>
      <c r="V1963" s="416"/>
      <c r="W1963" s="416"/>
      <c r="X1963" s="416"/>
      <c r="Y1963" s="433"/>
      <c r="Z1963" s="416"/>
      <c r="AA1963" s="416"/>
      <c r="AB1963" s="416"/>
      <c r="AC1963" s="416"/>
      <c r="AD1963" s="416"/>
      <c r="AE1963" s="416"/>
      <c r="AF1963" s="416"/>
      <c r="AG1963" s="416"/>
      <c r="AH1963" s="416"/>
      <c r="AI1963" s="416"/>
      <c r="AJ1963" s="416"/>
      <c r="AK1963" s="416"/>
      <c r="AL1963" s="416"/>
      <c r="AM1963" s="416"/>
      <c r="AN1963" s="416"/>
      <c r="AO1963" s="416"/>
      <c r="AP1963" s="416"/>
      <c r="AQ1963" s="416"/>
      <c r="AR1963" s="416"/>
      <c r="AS1963" s="416"/>
      <c r="AT1963" s="416"/>
      <c r="AU1963" s="416"/>
    </row>
    <row r="1964" spans="1:47" s="378" customFormat="1" ht="36" customHeight="1">
      <c r="A1964" s="429"/>
      <c r="B1964" s="429"/>
      <c r="C1964" s="474"/>
      <c r="D1964" s="502" t="s">
        <v>466</v>
      </c>
      <c r="E1964" s="502"/>
      <c r="F1964" s="502"/>
      <c r="G1964" s="502"/>
      <c r="H1964" s="502"/>
      <c r="I1964" s="502"/>
      <c r="J1964" s="512"/>
      <c r="L1964" s="435"/>
      <c r="M1964" s="435"/>
      <c r="O1964" s="481">
        <f>IF(TrialBalanceB!I91&lt;0,-TrialBalanceB!I91,0)</f>
        <v>0</v>
      </c>
      <c r="P1964" s="380"/>
      <c r="Q1964" s="429"/>
      <c r="R1964" s="432" t="str">
        <f t="shared" si="138"/>
        <v>DELETE</v>
      </c>
      <c r="S1964" s="416"/>
      <c r="T1964" s="416"/>
      <c r="U1964" s="416"/>
      <c r="V1964" s="416"/>
      <c r="W1964" s="416"/>
      <c r="X1964" s="416"/>
      <c r="Y1964" s="433"/>
      <c r="Z1964" s="416"/>
      <c r="AA1964" s="416"/>
      <c r="AB1964" s="416"/>
      <c r="AC1964" s="416"/>
      <c r="AD1964" s="416"/>
      <c r="AE1964" s="416"/>
      <c r="AF1964" s="416"/>
      <c r="AG1964" s="416"/>
      <c r="AH1964" s="416"/>
      <c r="AI1964" s="416"/>
      <c r="AJ1964" s="416"/>
      <c r="AK1964" s="416"/>
      <c r="AL1964" s="416"/>
      <c r="AM1964" s="416"/>
      <c r="AN1964" s="416"/>
      <c r="AO1964" s="416"/>
      <c r="AP1964" s="416"/>
      <c r="AQ1964" s="416"/>
      <c r="AR1964" s="416"/>
      <c r="AS1964" s="416"/>
      <c r="AT1964" s="416"/>
      <c r="AU1964" s="416"/>
    </row>
    <row r="1965" spans="1:47" s="378" customFormat="1" ht="36" customHeight="1">
      <c r="A1965" s="429"/>
      <c r="B1965" s="429"/>
      <c r="C1965" s="474"/>
      <c r="D1965" s="502" t="s">
        <v>332</v>
      </c>
      <c r="E1965" s="502"/>
      <c r="F1965" s="502"/>
      <c r="G1965" s="502"/>
      <c r="H1965" s="502"/>
      <c r="I1965" s="502"/>
      <c r="J1965" s="512"/>
      <c r="L1965" s="435"/>
      <c r="M1965" s="435"/>
      <c r="O1965" s="481">
        <f>-TrialBalanceB!I82</f>
        <v>0</v>
      </c>
      <c r="P1965" s="380"/>
      <c r="Q1965" s="429"/>
      <c r="R1965" s="432" t="str">
        <f t="shared" si="138"/>
        <v>DELETE</v>
      </c>
      <c r="S1965" s="416"/>
      <c r="T1965" s="416"/>
      <c r="U1965" s="416"/>
      <c r="V1965" s="416"/>
      <c r="W1965" s="416"/>
      <c r="X1965" s="416"/>
      <c r="Y1965" s="433"/>
      <c r="Z1965" s="416"/>
      <c r="AA1965" s="416"/>
      <c r="AB1965" s="416"/>
      <c r="AC1965" s="416"/>
      <c r="AD1965" s="416"/>
      <c r="AE1965" s="416"/>
      <c r="AF1965" s="416"/>
      <c r="AG1965" s="416"/>
      <c r="AH1965" s="416"/>
      <c r="AI1965" s="416"/>
      <c r="AJ1965" s="416"/>
      <c r="AK1965" s="416"/>
      <c r="AL1965" s="416"/>
      <c r="AM1965" s="416"/>
      <c r="AN1965" s="416"/>
      <c r="AO1965" s="416"/>
      <c r="AP1965" s="416"/>
      <c r="AQ1965" s="416"/>
      <c r="AR1965" s="416"/>
      <c r="AS1965" s="416"/>
      <c r="AT1965" s="416"/>
      <c r="AU1965" s="416"/>
    </row>
    <row r="1966" spans="1:47" s="378" customFormat="1" ht="9" customHeight="1">
      <c r="A1966" s="429"/>
      <c r="B1966" s="429"/>
      <c r="C1966" s="474"/>
      <c r="D1966" s="502"/>
      <c r="E1966" s="502"/>
      <c r="F1966" s="502"/>
      <c r="G1966" s="502"/>
      <c r="H1966" s="502"/>
      <c r="I1966" s="502"/>
      <c r="J1966" s="512"/>
      <c r="L1966" s="435"/>
      <c r="M1966" s="435"/>
      <c r="O1966" s="482"/>
      <c r="P1966" s="380"/>
      <c r="Q1966" s="429"/>
      <c r="R1966" s="432" t="str">
        <f>R1957</f>
        <v>DELETE</v>
      </c>
      <c r="S1966" s="416"/>
      <c r="T1966" s="416"/>
      <c r="U1966" s="416"/>
      <c r="V1966" s="416"/>
      <c r="W1966" s="416"/>
      <c r="X1966" s="416"/>
      <c r="Y1966" s="433"/>
      <c r="Z1966" s="416"/>
      <c r="AA1966" s="416"/>
      <c r="AB1966" s="416"/>
      <c r="AC1966" s="416"/>
      <c r="AD1966" s="416"/>
      <c r="AE1966" s="416"/>
      <c r="AF1966" s="416"/>
      <c r="AG1966" s="416"/>
      <c r="AH1966" s="416"/>
      <c r="AI1966" s="416"/>
      <c r="AJ1966" s="416"/>
      <c r="AK1966" s="416"/>
      <c r="AL1966" s="416"/>
      <c r="AM1966" s="416"/>
      <c r="AN1966" s="416"/>
      <c r="AO1966" s="416"/>
      <c r="AP1966" s="416"/>
      <c r="AQ1966" s="416"/>
      <c r="AR1966" s="416"/>
      <c r="AS1966" s="416"/>
      <c r="AT1966" s="416"/>
      <c r="AU1966" s="416"/>
    </row>
    <row r="1967" spans="1:47" s="378" customFormat="1" ht="9" customHeight="1">
      <c r="A1967" s="429"/>
      <c r="B1967" s="429"/>
      <c r="C1967" s="474"/>
      <c r="D1967" s="502"/>
      <c r="E1967" s="502"/>
      <c r="F1967" s="502"/>
      <c r="G1967" s="502"/>
      <c r="H1967" s="502"/>
      <c r="I1967" s="502"/>
      <c r="J1967" s="512"/>
      <c r="L1967" s="435"/>
      <c r="M1967" s="435"/>
      <c r="O1967" s="384"/>
      <c r="P1967" s="380"/>
      <c r="Q1967" s="429"/>
      <c r="R1967" s="432" t="str">
        <f>R1966</f>
        <v>DELETE</v>
      </c>
      <c r="S1967" s="416"/>
      <c r="T1967" s="416"/>
      <c r="U1967" s="416"/>
      <c r="V1967" s="416"/>
      <c r="W1967" s="416"/>
      <c r="X1967" s="416"/>
      <c r="Y1967" s="433"/>
      <c r="Z1967" s="416"/>
      <c r="AA1967" s="416"/>
      <c r="AB1967" s="416"/>
      <c r="AC1967" s="416"/>
      <c r="AD1967" s="416"/>
      <c r="AE1967" s="416"/>
      <c r="AF1967" s="416"/>
      <c r="AG1967" s="416"/>
      <c r="AH1967" s="416"/>
      <c r="AI1967" s="416"/>
      <c r="AJ1967" s="416"/>
      <c r="AK1967" s="416"/>
      <c r="AL1967" s="416"/>
      <c r="AM1967" s="416"/>
      <c r="AN1967" s="416"/>
      <c r="AO1967" s="416"/>
      <c r="AP1967" s="416"/>
      <c r="AQ1967" s="416"/>
      <c r="AR1967" s="416"/>
      <c r="AS1967" s="416"/>
      <c r="AT1967" s="416"/>
      <c r="AU1967" s="416"/>
    </row>
    <row r="1968" spans="1:47" s="378" customFormat="1" ht="9" customHeight="1">
      <c r="A1968" s="429"/>
      <c r="B1968" s="429"/>
      <c r="C1968" s="474"/>
      <c r="D1968" s="502"/>
      <c r="E1968" s="502"/>
      <c r="F1968" s="502"/>
      <c r="G1968" s="502"/>
      <c r="H1968" s="502"/>
      <c r="I1968" s="502"/>
      <c r="J1968" s="512"/>
      <c r="L1968" s="435"/>
      <c r="M1968" s="435"/>
      <c r="O1968" s="381"/>
      <c r="P1968" s="380"/>
      <c r="Q1968" s="429"/>
      <c r="R1968" s="432" t="str">
        <f>R1967</f>
        <v>DELETE</v>
      </c>
      <c r="S1968" s="416"/>
      <c r="T1968" s="416"/>
      <c r="U1968" s="416"/>
      <c r="V1968" s="416"/>
      <c r="W1968" s="416"/>
      <c r="X1968" s="416"/>
      <c r="Y1968" s="433"/>
      <c r="Z1968" s="416"/>
      <c r="AA1968" s="416"/>
      <c r="AB1968" s="416"/>
      <c r="AC1968" s="416"/>
      <c r="AD1968" s="416"/>
      <c r="AE1968" s="416"/>
      <c r="AF1968" s="416"/>
      <c r="AG1968" s="416"/>
      <c r="AH1968" s="416"/>
      <c r="AI1968" s="416"/>
      <c r="AJ1968" s="416"/>
      <c r="AK1968" s="416"/>
      <c r="AL1968" s="416"/>
      <c r="AM1968" s="416"/>
      <c r="AN1968" s="416"/>
      <c r="AO1968" s="416"/>
      <c r="AP1968" s="416"/>
      <c r="AQ1968" s="416"/>
      <c r="AR1968" s="416"/>
      <c r="AS1968" s="416"/>
      <c r="AT1968" s="416"/>
      <c r="AU1968" s="416"/>
    </row>
    <row r="1969" spans="1:47" s="378" customFormat="1" ht="36" customHeight="1">
      <c r="A1969" s="429"/>
      <c r="B1969" s="429"/>
      <c r="C1969" s="474"/>
      <c r="D1969" s="502"/>
      <c r="E1969" s="502"/>
      <c r="F1969" s="502"/>
      <c r="G1969" s="502"/>
      <c r="H1969" s="502"/>
      <c r="I1969" s="502"/>
      <c r="J1969" s="512"/>
      <c r="L1969" s="435"/>
      <c r="M1969" s="435"/>
      <c r="O1969" s="381">
        <f>SUM(S1831:S1966)</f>
        <v>0</v>
      </c>
      <c r="P1969" s="380"/>
      <c r="Q1969" s="429"/>
      <c r="R1969" s="432" t="str">
        <f>R1968</f>
        <v>DELETE</v>
      </c>
      <c r="S1969" s="416"/>
      <c r="T1969" s="416"/>
      <c r="U1969" s="416"/>
      <c r="V1969" s="416"/>
      <c r="W1969" s="416"/>
      <c r="X1969" s="416"/>
      <c r="Y1969" s="433"/>
      <c r="Z1969" s="416"/>
      <c r="AA1969" s="416"/>
      <c r="AB1969" s="416"/>
      <c r="AC1969" s="416"/>
      <c r="AD1969" s="416"/>
      <c r="AE1969" s="416"/>
      <c r="AF1969" s="416"/>
      <c r="AG1969" s="416"/>
      <c r="AH1969" s="416"/>
      <c r="AI1969" s="416"/>
      <c r="AJ1969" s="416"/>
      <c r="AK1969" s="416"/>
      <c r="AL1969" s="416"/>
      <c r="AM1969" s="416"/>
      <c r="AN1969" s="416"/>
      <c r="AO1969" s="416"/>
      <c r="AP1969" s="416"/>
      <c r="AQ1969" s="416"/>
      <c r="AR1969" s="416"/>
      <c r="AS1969" s="416"/>
      <c r="AT1969" s="416"/>
      <c r="AU1969" s="416"/>
    </row>
    <row r="1970" spans="1:47" s="378" customFormat="1" ht="36" customHeight="1">
      <c r="A1970" s="429"/>
      <c r="B1970" s="429"/>
      <c r="C1970" s="474"/>
      <c r="D1970" s="502"/>
      <c r="E1970" s="502"/>
      <c r="F1970" s="502"/>
      <c r="G1970" s="502"/>
      <c r="H1970" s="502"/>
      <c r="I1970" s="502"/>
      <c r="J1970" s="512"/>
      <c r="L1970" s="435"/>
      <c r="M1970" s="435"/>
      <c r="O1970" s="381"/>
      <c r="P1970" s="380"/>
      <c r="Q1970" s="429"/>
      <c r="R1970" s="432" t="str">
        <f>R1969</f>
        <v>DELETE</v>
      </c>
      <c r="S1970" s="416"/>
      <c r="T1970" s="416"/>
      <c r="U1970" s="416"/>
      <c r="V1970" s="416"/>
      <c r="W1970" s="416"/>
      <c r="X1970" s="416"/>
      <c r="Y1970" s="433"/>
      <c r="Z1970" s="416"/>
      <c r="AA1970" s="416"/>
      <c r="AB1970" s="416"/>
      <c r="AC1970" s="416"/>
      <c r="AD1970" s="416"/>
      <c r="AE1970" s="416"/>
      <c r="AF1970" s="416"/>
      <c r="AG1970" s="416"/>
      <c r="AH1970" s="416"/>
      <c r="AI1970" s="416"/>
      <c r="AJ1970" s="416"/>
      <c r="AK1970" s="416"/>
      <c r="AL1970" s="416"/>
      <c r="AM1970" s="416"/>
      <c r="AN1970" s="416"/>
      <c r="AO1970" s="416"/>
      <c r="AP1970" s="416"/>
      <c r="AQ1970" s="416"/>
      <c r="AR1970" s="416"/>
      <c r="AS1970" s="416"/>
      <c r="AT1970" s="416"/>
      <c r="AU1970" s="416"/>
    </row>
    <row r="1971" spans="1:47" s="378" customFormat="1" ht="36" customHeight="1">
      <c r="A1971" s="429"/>
      <c r="B1971" s="429"/>
      <c r="D1971" s="502" t="s">
        <v>1049</v>
      </c>
      <c r="E1971" s="502"/>
      <c r="F1971" s="502"/>
      <c r="G1971" s="502"/>
      <c r="H1971" s="502"/>
      <c r="I1971" s="502"/>
      <c r="J1971" s="512"/>
      <c r="K1971" s="378">
        <f>'FS2'!B666</f>
        <v>5</v>
      </c>
      <c r="L1971" s="435"/>
      <c r="M1971" s="435"/>
      <c r="O1971" s="381">
        <f>SUM(TrialBalanceB!I140:I150)</f>
        <v>0</v>
      </c>
      <c r="P1971" s="380"/>
      <c r="Q1971" s="429"/>
      <c r="R1971" s="432" t="str">
        <f t="shared" ref="R1971" si="139">IF(R$1819="DELETE","DELETE",IF(O1971=0,"DELETE"," "))</f>
        <v>DELETE</v>
      </c>
      <c r="S1971" s="419">
        <f>-O1971</f>
        <v>0</v>
      </c>
      <c r="T1971" s="419"/>
      <c r="U1971" s="419"/>
      <c r="V1971" s="419"/>
      <c r="W1971" s="416"/>
      <c r="X1971" s="416"/>
      <c r="Y1971" s="433"/>
      <c r="Z1971" s="416"/>
      <c r="AA1971" s="416"/>
      <c r="AB1971" s="416"/>
      <c r="AC1971" s="416"/>
      <c r="AD1971" s="416"/>
      <c r="AE1971" s="416"/>
      <c r="AF1971" s="416"/>
      <c r="AG1971" s="416"/>
      <c r="AH1971" s="416"/>
      <c r="AI1971" s="416"/>
      <c r="AJ1971" s="416"/>
      <c r="AK1971" s="416"/>
      <c r="AL1971" s="416"/>
      <c r="AM1971" s="416"/>
      <c r="AN1971" s="416"/>
      <c r="AO1971" s="416"/>
      <c r="AP1971" s="416"/>
      <c r="AQ1971" s="416"/>
      <c r="AR1971" s="416"/>
      <c r="AS1971" s="416"/>
      <c r="AT1971" s="416"/>
      <c r="AU1971" s="416"/>
    </row>
    <row r="1972" spans="1:47" s="378" customFormat="1" ht="9" customHeight="1">
      <c r="A1972" s="429"/>
      <c r="B1972" s="429"/>
      <c r="C1972" s="474"/>
      <c r="D1972" s="502"/>
      <c r="E1972" s="502"/>
      <c r="F1972" s="502"/>
      <c r="G1972" s="502"/>
      <c r="H1972" s="502"/>
      <c r="I1972" s="502"/>
      <c r="J1972" s="512"/>
      <c r="L1972" s="435"/>
      <c r="M1972" s="435"/>
      <c r="O1972" s="384"/>
      <c r="P1972" s="380"/>
      <c r="Q1972" s="429"/>
      <c r="R1972" s="432" t="str">
        <f t="shared" ref="R1972:R1980" si="140">R$1819</f>
        <v>DELETE</v>
      </c>
      <c r="S1972" s="416"/>
      <c r="T1972" s="416"/>
      <c r="U1972" s="416"/>
      <c r="V1972" s="416"/>
      <c r="W1972" s="416"/>
      <c r="X1972" s="416"/>
      <c r="Y1972" s="433"/>
      <c r="Z1972" s="416"/>
      <c r="AA1972" s="416"/>
      <c r="AB1972" s="416"/>
      <c r="AC1972" s="416"/>
      <c r="AD1972" s="416"/>
      <c r="AE1972" s="416"/>
      <c r="AF1972" s="416"/>
      <c r="AG1972" s="416"/>
      <c r="AH1972" s="416"/>
      <c r="AI1972" s="416"/>
      <c r="AJ1972" s="416"/>
      <c r="AK1972" s="416"/>
      <c r="AL1972" s="416"/>
      <c r="AM1972" s="416"/>
      <c r="AN1972" s="416"/>
      <c r="AO1972" s="416"/>
      <c r="AP1972" s="416"/>
      <c r="AQ1972" s="416"/>
      <c r="AR1972" s="416"/>
      <c r="AS1972" s="416"/>
      <c r="AT1972" s="416"/>
      <c r="AU1972" s="416"/>
    </row>
    <row r="1973" spans="1:47" s="378" customFormat="1" ht="9" customHeight="1">
      <c r="A1973" s="429"/>
      <c r="B1973" s="429"/>
      <c r="C1973" s="474"/>
      <c r="D1973" s="502"/>
      <c r="E1973" s="502"/>
      <c r="F1973" s="502"/>
      <c r="G1973" s="502"/>
      <c r="H1973" s="502"/>
      <c r="I1973" s="502"/>
      <c r="J1973" s="512"/>
      <c r="L1973" s="435"/>
      <c r="M1973" s="435"/>
      <c r="O1973" s="381"/>
      <c r="P1973" s="380"/>
      <c r="Q1973" s="429"/>
      <c r="R1973" s="432" t="str">
        <f t="shared" si="140"/>
        <v>DELETE</v>
      </c>
      <c r="S1973" s="416"/>
      <c r="T1973" s="416"/>
      <c r="U1973" s="416"/>
      <c r="V1973" s="416"/>
      <c r="W1973" s="416"/>
      <c r="X1973" s="416"/>
      <c r="Y1973" s="433"/>
      <c r="Z1973" s="416"/>
      <c r="AA1973" s="416"/>
      <c r="AB1973" s="416"/>
      <c r="AC1973" s="416"/>
      <c r="AD1973" s="416"/>
      <c r="AE1973" s="416"/>
      <c r="AF1973" s="416"/>
      <c r="AG1973" s="416"/>
      <c r="AH1973" s="416"/>
      <c r="AI1973" s="416"/>
      <c r="AJ1973" s="416"/>
      <c r="AK1973" s="416"/>
      <c r="AL1973" s="416"/>
      <c r="AM1973" s="416"/>
      <c r="AN1973" s="416"/>
      <c r="AO1973" s="416"/>
      <c r="AP1973" s="416"/>
      <c r="AQ1973" s="416"/>
      <c r="AR1973" s="416"/>
      <c r="AS1973" s="416"/>
      <c r="AT1973" s="416"/>
      <c r="AU1973" s="416"/>
    </row>
    <row r="1974" spans="1:47" s="378" customFormat="1" ht="36.75" customHeight="1">
      <c r="A1974" s="429"/>
      <c r="B1974" s="429"/>
      <c r="D1974" s="518" t="str">
        <f>IF(O1974&lt;0,"Net loss for the year","Net profit for the year")</f>
        <v>Net profit for the year</v>
      </c>
      <c r="E1974" s="502"/>
      <c r="F1974" s="502"/>
      <c r="G1974" s="502"/>
      <c r="H1974" s="502"/>
      <c r="I1974" s="502"/>
      <c r="J1974" s="512"/>
      <c r="L1974" s="435"/>
      <c r="M1974" s="435"/>
      <c r="O1974" s="381">
        <f>SUM(S1831:S1973)</f>
        <v>0</v>
      </c>
      <c r="P1974" s="380"/>
      <c r="Q1974" s="429"/>
      <c r="R1974" s="432" t="str">
        <f t="shared" si="140"/>
        <v>DELETE</v>
      </c>
      <c r="S1974" s="416"/>
      <c r="T1974" s="416"/>
      <c r="U1974" s="416" t="b">
        <f>O1974='FS2'!O1513</f>
        <v>1</v>
      </c>
      <c r="V1974" s="416"/>
      <c r="W1974" s="416"/>
      <c r="X1974" s="416"/>
      <c r="Y1974" s="433"/>
      <c r="Z1974" s="416"/>
      <c r="AA1974" s="416"/>
      <c r="AB1974" s="416"/>
      <c r="AC1974" s="416"/>
      <c r="AD1974" s="416"/>
      <c r="AE1974" s="416"/>
      <c r="AF1974" s="416"/>
      <c r="AG1974" s="416"/>
      <c r="AH1974" s="416"/>
      <c r="AI1974" s="416"/>
      <c r="AJ1974" s="416"/>
      <c r="AK1974" s="416"/>
      <c r="AL1974" s="416"/>
      <c r="AM1974" s="416"/>
      <c r="AN1974" s="416"/>
      <c r="AO1974" s="416"/>
      <c r="AP1974" s="416"/>
      <c r="AQ1974" s="416"/>
      <c r="AR1974" s="416"/>
      <c r="AS1974" s="416"/>
      <c r="AT1974" s="416"/>
      <c r="AU1974" s="416"/>
    </row>
    <row r="1975" spans="1:47" s="378" customFormat="1" ht="9" customHeight="1" thickBot="1">
      <c r="A1975" s="429"/>
      <c r="B1975" s="429"/>
      <c r="C1975" s="474"/>
      <c r="D1975" s="502"/>
      <c r="E1975" s="502"/>
      <c r="F1975" s="502"/>
      <c r="G1975" s="502"/>
      <c r="H1975" s="502"/>
      <c r="I1975" s="502"/>
      <c r="J1975" s="512"/>
      <c r="L1975" s="435"/>
      <c r="M1975" s="435"/>
      <c r="O1975" s="385"/>
      <c r="P1975" s="380"/>
      <c r="Q1975" s="429"/>
      <c r="R1975" s="432" t="str">
        <f t="shared" si="140"/>
        <v>DELETE</v>
      </c>
      <c r="S1975" s="416"/>
      <c r="T1975" s="416"/>
      <c r="U1975" s="416"/>
      <c r="V1975" s="416"/>
      <c r="W1975" s="416"/>
      <c r="X1975" s="416"/>
      <c r="Y1975" s="433"/>
      <c r="Z1975" s="416"/>
      <c r="AA1975" s="416"/>
      <c r="AB1975" s="416"/>
      <c r="AC1975" s="416"/>
      <c r="AD1975" s="416"/>
      <c r="AE1975" s="416"/>
      <c r="AF1975" s="416"/>
      <c r="AG1975" s="416"/>
      <c r="AH1975" s="416"/>
      <c r="AI1975" s="416"/>
      <c r="AJ1975" s="416"/>
      <c r="AK1975" s="416"/>
      <c r="AL1975" s="416"/>
      <c r="AM1975" s="416"/>
      <c r="AN1975" s="416"/>
      <c r="AO1975" s="416"/>
      <c r="AP1975" s="416"/>
      <c r="AQ1975" s="416"/>
      <c r="AR1975" s="416"/>
      <c r="AS1975" s="416"/>
      <c r="AT1975" s="416"/>
      <c r="AU1975" s="416"/>
    </row>
    <row r="1976" spans="1:47" s="378" customFormat="1" ht="9" customHeight="1" thickTop="1">
      <c r="A1976" s="429"/>
      <c r="B1976" s="429"/>
      <c r="C1976" s="474"/>
      <c r="D1976" s="502"/>
      <c r="E1976" s="502"/>
      <c r="F1976" s="502"/>
      <c r="G1976" s="502"/>
      <c r="H1976" s="502"/>
      <c r="I1976" s="502"/>
      <c r="J1976" s="512"/>
      <c r="L1976" s="435"/>
      <c r="M1976" s="435"/>
      <c r="O1976" s="399"/>
      <c r="P1976" s="380"/>
      <c r="Q1976" s="429"/>
      <c r="R1976" s="432" t="str">
        <f t="shared" si="140"/>
        <v>DELETE</v>
      </c>
      <c r="S1976" s="416"/>
      <c r="T1976" s="416"/>
      <c r="U1976" s="416"/>
      <c r="V1976" s="416"/>
      <c r="W1976" s="416"/>
      <c r="X1976" s="416"/>
      <c r="Y1976" s="433"/>
      <c r="Z1976" s="416"/>
      <c r="AA1976" s="416"/>
      <c r="AB1976" s="416"/>
      <c r="AC1976" s="416"/>
      <c r="AD1976" s="416"/>
      <c r="AE1976" s="416"/>
      <c r="AF1976" s="416"/>
      <c r="AG1976" s="416"/>
      <c r="AH1976" s="416"/>
      <c r="AI1976" s="416"/>
      <c r="AJ1976" s="416"/>
      <c r="AK1976" s="416"/>
      <c r="AL1976" s="416"/>
      <c r="AM1976" s="416"/>
      <c r="AN1976" s="416"/>
      <c r="AO1976" s="416"/>
      <c r="AP1976" s="416"/>
      <c r="AQ1976" s="416"/>
      <c r="AR1976" s="416"/>
      <c r="AS1976" s="416"/>
      <c r="AT1976" s="416"/>
      <c r="AU1976" s="416"/>
    </row>
    <row r="1977" spans="1:47" s="378" customFormat="1" ht="36" customHeight="1">
      <c r="A1977" s="429"/>
      <c r="B1977" s="429"/>
      <c r="C1977" s="474"/>
      <c r="D1977" s="502"/>
      <c r="E1977" s="502"/>
      <c r="F1977" s="502"/>
      <c r="G1977" s="502"/>
      <c r="H1977" s="502"/>
      <c r="I1977" s="502"/>
      <c r="J1977" s="512"/>
      <c r="L1977" s="435"/>
      <c r="M1977" s="435"/>
      <c r="O1977" s="381"/>
      <c r="P1977" s="380"/>
      <c r="Q1977" s="429"/>
      <c r="R1977" s="432" t="str">
        <f t="shared" si="140"/>
        <v>DELETE</v>
      </c>
      <c r="S1977" s="416"/>
      <c r="T1977" s="416"/>
      <c r="U1977" s="416"/>
      <c r="V1977" s="416"/>
      <c r="W1977" s="416"/>
      <c r="X1977" s="416"/>
      <c r="Y1977" s="433"/>
      <c r="Z1977" s="416"/>
      <c r="AA1977" s="416"/>
      <c r="AB1977" s="416"/>
      <c r="AC1977" s="416"/>
      <c r="AD1977" s="416"/>
      <c r="AE1977" s="416"/>
      <c r="AF1977" s="416"/>
      <c r="AG1977" s="416"/>
      <c r="AH1977" s="416"/>
      <c r="AI1977" s="416"/>
      <c r="AJ1977" s="416"/>
      <c r="AK1977" s="416"/>
      <c r="AL1977" s="416"/>
      <c r="AM1977" s="416"/>
      <c r="AN1977" s="416"/>
      <c r="AO1977" s="416"/>
      <c r="AP1977" s="416"/>
      <c r="AQ1977" s="416"/>
      <c r="AR1977" s="416"/>
      <c r="AS1977" s="416"/>
      <c r="AT1977" s="416"/>
      <c r="AU1977" s="416"/>
    </row>
    <row r="1978" spans="1:47" s="378" customFormat="1" ht="36" customHeight="1">
      <c r="A1978" s="429"/>
      <c r="B1978" s="429"/>
      <c r="C1978" s="474"/>
      <c r="D1978" s="502"/>
      <c r="E1978" s="502"/>
      <c r="F1978" s="502"/>
      <c r="G1978" s="502"/>
      <c r="H1978" s="502"/>
      <c r="I1978" s="502"/>
      <c r="J1978" s="512"/>
      <c r="M1978" s="381"/>
      <c r="N1978" s="381"/>
      <c r="O1978" s="381"/>
      <c r="P1978" s="380"/>
      <c r="Q1978" s="429"/>
      <c r="R1978" s="432" t="str">
        <f t="shared" si="140"/>
        <v>DELETE</v>
      </c>
      <c r="S1978" s="416"/>
      <c r="T1978" s="416"/>
      <c r="U1978" s="416"/>
      <c r="V1978" s="416"/>
      <c r="W1978" s="416"/>
      <c r="X1978" s="416"/>
      <c r="Y1978" s="433"/>
      <c r="Z1978" s="416"/>
      <c r="AA1978" s="416"/>
      <c r="AB1978" s="416"/>
      <c r="AC1978" s="416"/>
      <c r="AD1978" s="416"/>
      <c r="AE1978" s="416"/>
      <c r="AF1978" s="416"/>
      <c r="AG1978" s="416"/>
      <c r="AH1978" s="416"/>
      <c r="AI1978" s="416"/>
      <c r="AJ1978" s="416"/>
      <c r="AK1978" s="416"/>
      <c r="AL1978" s="416"/>
      <c r="AM1978" s="416"/>
      <c r="AN1978" s="416"/>
      <c r="AO1978" s="416"/>
      <c r="AP1978" s="416"/>
      <c r="AQ1978" s="416"/>
      <c r="AR1978" s="416"/>
      <c r="AS1978" s="416"/>
      <c r="AT1978" s="416"/>
      <c r="AU1978" s="416"/>
    </row>
    <row r="1979" spans="1:47" s="378" customFormat="1" ht="36" customHeight="1">
      <c r="A1979" s="429"/>
      <c r="B1979" s="429"/>
      <c r="C1979" s="437"/>
      <c r="D1979" s="502"/>
      <c r="E1979" s="502"/>
      <c r="F1979" s="502"/>
      <c r="G1979" s="502"/>
      <c r="H1979" s="502"/>
      <c r="I1979" s="502"/>
      <c r="J1979" s="502"/>
      <c r="K1979" s="429"/>
      <c r="L1979" s="429"/>
      <c r="M1979" s="455"/>
      <c r="N1979" s="455"/>
      <c r="O1979" s="455"/>
      <c r="P1979" s="453"/>
      <c r="Q1979" s="429"/>
      <c r="R1979" s="432" t="str">
        <f t="shared" si="140"/>
        <v>DELETE</v>
      </c>
      <c r="S1979" s="416"/>
      <c r="T1979" s="416"/>
      <c r="U1979" s="416"/>
      <c r="V1979" s="416"/>
      <c r="W1979" s="416"/>
      <c r="X1979" s="416"/>
      <c r="Y1979" s="433"/>
      <c r="Z1979" s="416"/>
      <c r="AA1979" s="416"/>
      <c r="AB1979" s="416"/>
      <c r="AC1979" s="416"/>
      <c r="AD1979" s="416"/>
      <c r="AE1979" s="416"/>
      <c r="AF1979" s="416"/>
      <c r="AG1979" s="416"/>
      <c r="AH1979" s="416"/>
      <c r="AI1979" s="416"/>
      <c r="AJ1979" s="416"/>
      <c r="AK1979" s="416"/>
      <c r="AL1979" s="416"/>
      <c r="AM1979" s="416"/>
      <c r="AN1979" s="416"/>
      <c r="AO1979" s="416"/>
      <c r="AP1979" s="416"/>
      <c r="AQ1979" s="416"/>
      <c r="AR1979" s="416"/>
      <c r="AS1979" s="416"/>
      <c r="AT1979" s="416"/>
      <c r="AU1979" s="416"/>
    </row>
    <row r="1980" spans="1:47" s="378" customFormat="1" ht="36" customHeight="1">
      <c r="A1980" s="429"/>
      <c r="B1980" s="429"/>
      <c r="C1980" s="437"/>
      <c r="D1980" s="502"/>
      <c r="E1980" s="502"/>
      <c r="F1980" s="502"/>
      <c r="G1980" s="502"/>
      <c r="H1980" s="502"/>
      <c r="I1980" s="502"/>
      <c r="J1980" s="502"/>
      <c r="K1980" s="429"/>
      <c r="L1980" s="429"/>
      <c r="M1980" s="449"/>
      <c r="N1980" s="449"/>
      <c r="O1980" s="449"/>
      <c r="P1980" s="431"/>
      <c r="Q1980" s="429"/>
      <c r="R1980" s="432" t="str">
        <f t="shared" si="140"/>
        <v>DELETE</v>
      </c>
      <c r="S1980" s="416"/>
      <c r="T1980" s="416"/>
      <c r="U1980" s="416"/>
      <c r="V1980" s="416"/>
      <c r="W1980" s="416"/>
      <c r="X1980" s="416"/>
      <c r="Y1980" s="433"/>
      <c r="Z1980" s="416"/>
      <c r="AA1980" s="416"/>
      <c r="AB1980" s="416"/>
      <c r="AC1980" s="416"/>
      <c r="AD1980" s="416"/>
      <c r="AE1980" s="416"/>
      <c r="AF1980" s="416"/>
      <c r="AG1980" s="416"/>
      <c r="AH1980" s="416"/>
      <c r="AI1980" s="416"/>
      <c r="AJ1980" s="416"/>
      <c r="AK1980" s="416"/>
      <c r="AL1980" s="416"/>
      <c r="AM1980" s="416"/>
      <c r="AN1980" s="416"/>
      <c r="AO1980" s="416"/>
      <c r="AP1980" s="416"/>
      <c r="AQ1980" s="416"/>
      <c r="AR1980" s="416"/>
      <c r="AS1980" s="416"/>
      <c r="AT1980" s="416"/>
      <c r="AU1980" s="416"/>
    </row>
    <row r="1981" spans="1:47" s="378" customFormat="1" ht="36" customHeight="1">
      <c r="A1981" s="429"/>
      <c r="B1981" s="429"/>
      <c r="C1981" s="437"/>
      <c r="D1981" s="502"/>
      <c r="E1981" s="502"/>
      <c r="F1981" s="502"/>
      <c r="G1981" s="502"/>
      <c r="H1981" s="502"/>
      <c r="I1981" s="502"/>
      <c r="J1981" s="502"/>
      <c r="K1981" s="429"/>
      <c r="L1981" s="429"/>
      <c r="M1981" s="449"/>
      <c r="N1981" s="449"/>
      <c r="O1981" s="381" t="s">
        <v>102</v>
      </c>
      <c r="P1981" s="431"/>
      <c r="Q1981" s="378">
        <v>1</v>
      </c>
      <c r="R1981" s="432" t="str">
        <f>IF(SUM(S1993:S1995)+SUM(S2013:S2020)+SUM(S2119:S2128)+O2136=0,"DELETE"," ")</f>
        <v>DELETE</v>
      </c>
      <c r="S1981" s="416"/>
      <c r="T1981" s="416"/>
      <c r="U1981" s="418"/>
      <c r="V1981" s="418"/>
      <c r="W1981" s="416"/>
      <c r="X1981" s="416"/>
      <c r="Y1981" s="433"/>
      <c r="Z1981" s="416"/>
      <c r="AA1981" s="416"/>
      <c r="AB1981" s="416"/>
      <c r="AC1981" s="416"/>
      <c r="AD1981" s="416"/>
      <c r="AE1981" s="416"/>
      <c r="AF1981" s="416"/>
      <c r="AG1981" s="416"/>
      <c r="AH1981" s="416"/>
      <c r="AI1981" s="416"/>
      <c r="AJ1981" s="416"/>
      <c r="AK1981" s="416"/>
      <c r="AL1981" s="416"/>
      <c r="AM1981" s="416"/>
      <c r="AN1981" s="416"/>
      <c r="AO1981" s="416"/>
      <c r="AP1981" s="416"/>
      <c r="AQ1981" s="416"/>
      <c r="AR1981" s="416"/>
      <c r="AS1981" s="416"/>
      <c r="AT1981" s="416"/>
      <c r="AU1981" s="416"/>
    </row>
    <row r="1982" spans="1:47" s="378" customFormat="1" ht="36" customHeight="1">
      <c r="A1982" s="429"/>
      <c r="B1982" s="429"/>
      <c r="C1982" s="437"/>
      <c r="D1982" s="501" t="s">
        <v>560</v>
      </c>
      <c r="E1982" s="502"/>
      <c r="F1982" s="502"/>
      <c r="G1982" s="502"/>
      <c r="H1982" s="502"/>
      <c r="I1982" s="502"/>
      <c r="J1982" s="502"/>
      <c r="K1982" s="429"/>
      <c r="L1982" s="429"/>
      <c r="M1982" s="449"/>
      <c r="N1982" s="449"/>
      <c r="O1982" s="449"/>
      <c r="P1982" s="431"/>
      <c r="Q1982" s="429"/>
      <c r="R1982" s="432" t="str">
        <f>R$1981</f>
        <v>DELETE</v>
      </c>
      <c r="S1982" s="416"/>
      <c r="T1982" s="416"/>
      <c r="U1982" s="417"/>
      <c r="V1982" s="416"/>
      <c r="W1982" s="416"/>
      <c r="X1982" s="416"/>
      <c r="Y1982" s="433"/>
      <c r="Z1982" s="416"/>
      <c r="AA1982" s="416"/>
      <c r="AB1982" s="416"/>
      <c r="AC1982" s="416"/>
      <c r="AD1982" s="416"/>
      <c r="AE1982" s="416"/>
      <c r="AF1982" s="416"/>
      <c r="AG1982" s="416"/>
      <c r="AH1982" s="416"/>
      <c r="AI1982" s="416"/>
      <c r="AJ1982" s="416"/>
      <c r="AK1982" s="416"/>
      <c r="AL1982" s="416"/>
      <c r="AM1982" s="416"/>
      <c r="AN1982" s="416"/>
      <c r="AO1982" s="416"/>
      <c r="AP1982" s="416"/>
      <c r="AQ1982" s="416"/>
      <c r="AR1982" s="416"/>
      <c r="AS1982" s="416"/>
      <c r="AT1982" s="416"/>
      <c r="AU1982" s="416"/>
    </row>
    <row r="1983" spans="1:47" s="378" customFormat="1" ht="36" customHeight="1">
      <c r="A1983" s="429"/>
      <c r="B1983" s="429"/>
      <c r="C1983" s="437"/>
      <c r="D1983" s="502"/>
      <c r="E1983" s="502"/>
      <c r="F1983" s="502"/>
      <c r="G1983" s="502"/>
      <c r="H1983" s="502"/>
      <c r="I1983" s="502"/>
      <c r="J1983" s="502"/>
      <c r="K1983" s="429"/>
      <c r="L1983" s="429"/>
      <c r="M1983" s="449"/>
      <c r="N1983" s="449"/>
      <c r="O1983" s="449"/>
      <c r="P1983" s="431"/>
      <c r="Q1983" s="429"/>
      <c r="R1983" s="432" t="str">
        <f t="shared" ref="R1983:R1992" si="141">R$1981</f>
        <v>DELETE</v>
      </c>
      <c r="S1983" s="416"/>
      <c r="T1983" s="416"/>
      <c r="U1983" s="416"/>
      <c r="V1983" s="416"/>
      <c r="W1983" s="416"/>
      <c r="X1983" s="416"/>
      <c r="Y1983" s="433"/>
      <c r="Z1983" s="416"/>
      <c r="AA1983" s="416"/>
      <c r="AB1983" s="416"/>
      <c r="AC1983" s="416"/>
      <c r="AD1983" s="416"/>
      <c r="AE1983" s="416"/>
      <c r="AF1983" s="416"/>
      <c r="AG1983" s="416"/>
      <c r="AH1983" s="416"/>
      <c r="AI1983" s="416"/>
      <c r="AJ1983" s="416"/>
      <c r="AK1983" s="416"/>
      <c r="AL1983" s="416"/>
      <c r="AM1983" s="416"/>
      <c r="AN1983" s="416"/>
      <c r="AO1983" s="416"/>
      <c r="AP1983" s="416"/>
      <c r="AQ1983" s="416"/>
      <c r="AR1983" s="416"/>
      <c r="AS1983" s="416"/>
      <c r="AT1983" s="416"/>
      <c r="AU1983" s="416"/>
    </row>
    <row r="1984" spans="1:47" s="378" customFormat="1" ht="36" customHeight="1">
      <c r="A1984" s="429"/>
      <c r="B1984" s="429"/>
      <c r="C1984" s="437"/>
      <c r="D1984" s="501" t="str">
        <f>Criteria!E9</f>
        <v>ABC PARTNERSHIP</v>
      </c>
      <c r="E1984" s="502"/>
      <c r="F1984" s="502"/>
      <c r="G1984" s="502"/>
      <c r="H1984" s="502"/>
      <c r="I1984" s="502"/>
      <c r="J1984" s="502"/>
      <c r="K1984" s="429"/>
      <c r="L1984" s="429"/>
      <c r="M1984" s="449"/>
      <c r="N1984" s="449"/>
      <c r="R1984" s="432" t="str">
        <f t="shared" si="141"/>
        <v>DELETE</v>
      </c>
      <c r="S1984" s="416"/>
      <c r="T1984" s="416"/>
      <c r="U1984" s="416"/>
      <c r="V1984" s="416"/>
      <c r="W1984" s="416"/>
      <c r="X1984" s="416"/>
      <c r="Y1984" s="433"/>
      <c r="Z1984" s="416"/>
      <c r="AA1984" s="416"/>
      <c r="AB1984" s="416"/>
      <c r="AC1984" s="416"/>
      <c r="AD1984" s="416"/>
      <c r="AE1984" s="416"/>
      <c r="AF1984" s="416"/>
      <c r="AG1984" s="416"/>
      <c r="AH1984" s="416"/>
      <c r="AI1984" s="416"/>
      <c r="AJ1984" s="416"/>
      <c r="AK1984" s="416"/>
      <c r="AL1984" s="416"/>
      <c r="AM1984" s="416"/>
      <c r="AN1984" s="416"/>
      <c r="AO1984" s="416"/>
      <c r="AP1984" s="416"/>
      <c r="AQ1984" s="416"/>
      <c r="AR1984" s="416"/>
      <c r="AS1984" s="416"/>
      <c r="AT1984" s="416"/>
      <c r="AU1984" s="416"/>
    </row>
    <row r="1985" spans="1:47" s="378" customFormat="1" ht="36" customHeight="1">
      <c r="A1985" s="429"/>
      <c r="B1985" s="429"/>
      <c r="C1985" s="437"/>
      <c r="D1985" s="501" t="str">
        <f>CONCATENATE("T/A ",Criteria!E16)</f>
        <v xml:space="preserve">T/A </v>
      </c>
      <c r="E1985" s="502"/>
      <c r="F1985" s="502"/>
      <c r="G1985" s="502"/>
      <c r="H1985" s="502"/>
      <c r="I1985" s="502"/>
      <c r="J1985" s="502"/>
      <c r="K1985" s="429"/>
      <c r="L1985" s="429"/>
      <c r="M1985" s="449"/>
      <c r="N1985" s="449"/>
      <c r="O1985" s="449"/>
      <c r="P1985" s="431"/>
      <c r="Q1985" s="429"/>
      <c r="R1985" s="432" t="str">
        <f t="shared" si="141"/>
        <v>DELETE</v>
      </c>
      <c r="S1985" s="416"/>
      <c r="T1985" s="416"/>
      <c r="U1985" s="416"/>
      <c r="V1985" s="416"/>
      <c r="W1985" s="416"/>
      <c r="X1985" s="416"/>
      <c r="Y1985" s="433"/>
      <c r="Z1985" s="416"/>
      <c r="AA1985" s="416"/>
      <c r="AB1985" s="416"/>
      <c r="AC1985" s="416"/>
      <c r="AD1985" s="416"/>
      <c r="AE1985" s="416"/>
      <c r="AF1985" s="416"/>
      <c r="AG1985" s="416"/>
      <c r="AH1985" s="416"/>
      <c r="AI1985" s="416"/>
      <c r="AJ1985" s="416"/>
      <c r="AK1985" s="416"/>
      <c r="AL1985" s="416"/>
      <c r="AM1985" s="416"/>
      <c r="AN1985" s="416"/>
      <c r="AO1985" s="416"/>
      <c r="AP1985" s="416"/>
      <c r="AQ1985" s="416"/>
      <c r="AR1985" s="416"/>
      <c r="AS1985" s="416"/>
      <c r="AT1985" s="416"/>
      <c r="AU1985" s="416"/>
    </row>
    <row r="1986" spans="1:47" s="378" customFormat="1" ht="36" customHeight="1">
      <c r="A1986" s="429"/>
      <c r="B1986" s="429"/>
      <c r="C1986" s="437"/>
      <c r="D1986" s="502"/>
      <c r="E1986" s="502"/>
      <c r="F1986" s="502"/>
      <c r="G1986" s="502"/>
      <c r="H1986" s="502"/>
      <c r="I1986" s="502"/>
      <c r="J1986" s="502"/>
      <c r="K1986" s="429"/>
      <c r="L1986" s="429"/>
      <c r="M1986" s="449"/>
      <c r="N1986" s="449"/>
      <c r="O1986" s="449"/>
      <c r="P1986" s="431"/>
      <c r="Q1986" s="429"/>
      <c r="R1986" s="432" t="str">
        <f t="shared" si="141"/>
        <v>DELETE</v>
      </c>
      <c r="S1986" s="416"/>
      <c r="T1986" s="416"/>
      <c r="U1986" s="416"/>
      <c r="V1986" s="416"/>
      <c r="W1986" s="416"/>
      <c r="X1986" s="416"/>
      <c r="Y1986" s="433"/>
      <c r="Z1986" s="416"/>
      <c r="AA1986" s="416"/>
      <c r="AB1986" s="416"/>
      <c r="AC1986" s="416"/>
      <c r="AD1986" s="416"/>
      <c r="AE1986" s="416"/>
      <c r="AF1986" s="416"/>
      <c r="AG1986" s="416"/>
      <c r="AH1986" s="416"/>
      <c r="AI1986" s="416"/>
      <c r="AJ1986" s="416"/>
      <c r="AK1986" s="416"/>
      <c r="AL1986" s="416"/>
      <c r="AM1986" s="416"/>
      <c r="AN1986" s="416"/>
      <c r="AO1986" s="416"/>
      <c r="AP1986" s="416"/>
      <c r="AQ1986" s="416"/>
      <c r="AR1986" s="416"/>
      <c r="AS1986" s="416"/>
      <c r="AT1986" s="416"/>
      <c r="AU1986" s="416"/>
    </row>
    <row r="1987" spans="1:47" s="378" customFormat="1" ht="36" customHeight="1">
      <c r="A1987" s="429"/>
      <c r="B1987" s="429"/>
      <c r="C1987" s="437"/>
      <c r="D1987" s="501" t="s">
        <v>98</v>
      </c>
      <c r="E1987" s="502"/>
      <c r="F1987" s="502"/>
      <c r="G1987" s="502"/>
      <c r="H1987" s="502"/>
      <c r="I1987" s="502"/>
      <c r="J1987" s="502"/>
      <c r="K1987" s="429"/>
      <c r="L1987" s="429"/>
      <c r="M1987" s="449"/>
      <c r="N1987" s="449"/>
      <c r="O1987" s="449"/>
      <c r="P1987" s="431"/>
      <c r="Q1987" s="429"/>
      <c r="R1987" s="432" t="str">
        <f t="shared" si="141"/>
        <v>DELETE</v>
      </c>
      <c r="S1987" s="416"/>
      <c r="T1987" s="416"/>
      <c r="U1987" s="416"/>
      <c r="V1987" s="416"/>
      <c r="W1987" s="416"/>
      <c r="X1987" s="416"/>
      <c r="Y1987" s="433"/>
      <c r="Z1987" s="416"/>
      <c r="AA1987" s="416"/>
      <c r="AB1987" s="416"/>
      <c r="AC1987" s="416"/>
      <c r="AD1987" s="416"/>
      <c r="AE1987" s="416"/>
      <c r="AF1987" s="416"/>
      <c r="AG1987" s="416"/>
      <c r="AH1987" s="416"/>
      <c r="AI1987" s="416"/>
      <c r="AJ1987" s="416"/>
      <c r="AK1987" s="416"/>
      <c r="AL1987" s="416"/>
      <c r="AM1987" s="416"/>
      <c r="AN1987" s="416"/>
      <c r="AO1987" s="416"/>
      <c r="AP1987" s="416"/>
      <c r="AQ1987" s="416"/>
      <c r="AR1987" s="416"/>
      <c r="AS1987" s="416"/>
      <c r="AT1987" s="416"/>
      <c r="AU1987" s="416"/>
    </row>
    <row r="1988" spans="1:47" s="378" customFormat="1" ht="36" customHeight="1">
      <c r="A1988" s="429"/>
      <c r="B1988" s="429"/>
      <c r="C1988" s="437"/>
      <c r="D1988" s="501" t="str">
        <f>Criteria!E18</f>
        <v>28 FEBRUARY 2026</v>
      </c>
      <c r="E1988" s="502"/>
      <c r="F1988" s="502"/>
      <c r="G1988" s="502"/>
      <c r="H1988" s="502"/>
      <c r="I1988" s="502"/>
      <c r="J1988" s="502"/>
      <c r="K1988" s="429"/>
      <c r="L1988" s="429"/>
      <c r="M1988" s="449"/>
      <c r="N1988" s="449"/>
      <c r="O1988" s="449"/>
      <c r="P1988" s="431"/>
      <c r="Q1988" s="429"/>
      <c r="R1988" s="432" t="str">
        <f t="shared" si="141"/>
        <v>DELETE</v>
      </c>
      <c r="S1988" s="416"/>
      <c r="T1988" s="416"/>
      <c r="U1988" s="416"/>
      <c r="V1988" s="416"/>
      <c r="W1988" s="416"/>
      <c r="X1988" s="416"/>
      <c r="Y1988" s="433"/>
      <c r="Z1988" s="416"/>
      <c r="AA1988" s="416"/>
      <c r="AB1988" s="416"/>
      <c r="AC1988" s="416"/>
      <c r="AD1988" s="416"/>
      <c r="AE1988" s="416"/>
      <c r="AF1988" s="416"/>
      <c r="AG1988" s="416"/>
      <c r="AH1988" s="416"/>
      <c r="AI1988" s="416"/>
      <c r="AJ1988" s="416"/>
      <c r="AK1988" s="416"/>
      <c r="AL1988" s="416"/>
      <c r="AM1988" s="416"/>
      <c r="AN1988" s="416"/>
      <c r="AO1988" s="416"/>
      <c r="AP1988" s="416"/>
      <c r="AQ1988" s="416"/>
      <c r="AR1988" s="416"/>
      <c r="AS1988" s="416"/>
      <c r="AT1988" s="416"/>
      <c r="AU1988" s="416"/>
    </row>
    <row r="1989" spans="1:47" s="378" customFormat="1" ht="36" customHeight="1">
      <c r="A1989" s="429"/>
      <c r="B1989" s="429"/>
      <c r="C1989" s="437"/>
      <c r="D1989" s="502"/>
      <c r="E1989" s="502"/>
      <c r="F1989" s="502"/>
      <c r="G1989" s="502"/>
      <c r="H1989" s="502"/>
      <c r="I1989" s="502"/>
      <c r="J1989" s="502"/>
      <c r="K1989" s="429"/>
      <c r="L1989" s="429"/>
      <c r="M1989" s="449"/>
      <c r="N1989" s="449"/>
      <c r="O1989" s="449"/>
      <c r="P1989" s="431"/>
      <c r="Q1989" s="429"/>
      <c r="R1989" s="432" t="str">
        <f t="shared" si="141"/>
        <v>DELETE</v>
      </c>
      <c r="S1989" s="416"/>
      <c r="T1989" s="416"/>
      <c r="U1989" s="416"/>
      <c r="V1989" s="416"/>
      <c r="W1989" s="416"/>
      <c r="X1989" s="416"/>
      <c r="Y1989" s="433"/>
      <c r="Z1989" s="416"/>
      <c r="AA1989" s="416"/>
      <c r="AB1989" s="416"/>
      <c r="AC1989" s="416"/>
      <c r="AD1989" s="416"/>
      <c r="AE1989" s="416"/>
      <c r="AF1989" s="416"/>
      <c r="AG1989" s="416"/>
      <c r="AH1989" s="416"/>
      <c r="AI1989" s="416"/>
      <c r="AJ1989" s="416"/>
      <c r="AK1989" s="416"/>
      <c r="AL1989" s="416"/>
      <c r="AM1989" s="416"/>
      <c r="AN1989" s="416"/>
      <c r="AO1989" s="416"/>
      <c r="AP1989" s="416"/>
      <c r="AQ1989" s="416"/>
      <c r="AR1989" s="416"/>
      <c r="AS1989" s="416"/>
      <c r="AT1989" s="416"/>
      <c r="AU1989" s="416"/>
    </row>
    <row r="1990" spans="1:47" s="378" customFormat="1" ht="36" customHeight="1">
      <c r="A1990" s="429"/>
      <c r="B1990" s="429"/>
      <c r="C1990" s="437"/>
      <c r="D1990" s="515"/>
      <c r="E1990" s="515"/>
      <c r="F1990" s="515"/>
      <c r="G1990" s="515"/>
      <c r="H1990" s="515"/>
      <c r="I1990" s="515"/>
      <c r="J1990" s="515"/>
      <c r="K1990" s="442"/>
      <c r="L1990" s="442"/>
      <c r="M1990" s="461"/>
      <c r="N1990" s="461"/>
      <c r="O1990" s="461"/>
      <c r="P1990" s="444"/>
      <c r="Q1990" s="442"/>
      <c r="R1990" s="432" t="str">
        <f t="shared" si="141"/>
        <v>DELETE</v>
      </c>
      <c r="S1990" s="416"/>
      <c r="T1990" s="416"/>
      <c r="U1990" s="416"/>
      <c r="V1990" s="416"/>
      <c r="W1990" s="416"/>
      <c r="X1990" s="416"/>
      <c r="Y1990" s="433"/>
      <c r="Z1990" s="416"/>
      <c r="AA1990" s="416"/>
      <c r="AB1990" s="416"/>
      <c r="AC1990" s="416"/>
      <c r="AD1990" s="416"/>
      <c r="AE1990" s="416"/>
      <c r="AF1990" s="416"/>
      <c r="AG1990" s="416"/>
      <c r="AH1990" s="416"/>
      <c r="AI1990" s="416"/>
      <c r="AJ1990" s="416"/>
      <c r="AK1990" s="416"/>
      <c r="AL1990" s="416"/>
      <c r="AM1990" s="416"/>
      <c r="AN1990" s="416"/>
      <c r="AO1990" s="416"/>
      <c r="AP1990" s="416"/>
      <c r="AQ1990" s="416"/>
      <c r="AR1990" s="416"/>
      <c r="AS1990" s="416"/>
      <c r="AT1990" s="416"/>
      <c r="AU1990" s="416"/>
    </row>
    <row r="1991" spans="1:47" s="378" customFormat="1" ht="36" customHeight="1">
      <c r="A1991" s="429"/>
      <c r="B1991" s="429"/>
      <c r="C1991" s="437"/>
      <c r="D1991" s="502"/>
      <c r="E1991" s="502"/>
      <c r="F1991" s="502"/>
      <c r="G1991" s="502"/>
      <c r="H1991" s="502"/>
      <c r="I1991" s="502"/>
      <c r="J1991" s="512"/>
      <c r="K1991" s="378" t="s">
        <v>1025</v>
      </c>
      <c r="L1991" s="435"/>
      <c r="M1991" s="435"/>
      <c r="O1991" s="379">
        <f>Criteria!E20</f>
        <v>2026</v>
      </c>
      <c r="P1991" s="380"/>
      <c r="Q1991" s="429"/>
      <c r="R1991" s="432" t="str">
        <f t="shared" si="141"/>
        <v>DELETE</v>
      </c>
      <c r="S1991" s="416"/>
      <c r="T1991" s="416"/>
      <c r="U1991" s="416"/>
      <c r="V1991" s="416"/>
      <c r="W1991" s="416"/>
      <c r="X1991" s="416"/>
      <c r="Y1991" s="433"/>
      <c r="Z1991" s="416"/>
      <c r="AA1991" s="416"/>
      <c r="AB1991" s="416"/>
      <c r="AC1991" s="416"/>
      <c r="AD1991" s="416"/>
      <c r="AE1991" s="416"/>
      <c r="AF1991" s="416"/>
      <c r="AG1991" s="416"/>
      <c r="AH1991" s="416"/>
      <c r="AI1991" s="416"/>
      <c r="AJ1991" s="416"/>
      <c r="AK1991" s="416"/>
      <c r="AL1991" s="416"/>
      <c r="AM1991" s="416"/>
      <c r="AN1991" s="416"/>
      <c r="AO1991" s="416"/>
      <c r="AP1991" s="416"/>
      <c r="AQ1991" s="416"/>
      <c r="AR1991" s="416"/>
      <c r="AS1991" s="416"/>
      <c r="AT1991" s="416"/>
      <c r="AU1991" s="416"/>
    </row>
    <row r="1992" spans="1:47" s="378" customFormat="1" ht="36" customHeight="1">
      <c r="A1992" s="429"/>
      <c r="B1992" s="429"/>
      <c r="C1992" s="437"/>
      <c r="D1992" s="502"/>
      <c r="E1992" s="502"/>
      <c r="F1992" s="502"/>
      <c r="G1992" s="502"/>
      <c r="H1992" s="502"/>
      <c r="I1992" s="502"/>
      <c r="J1992" s="512"/>
      <c r="L1992" s="435"/>
      <c r="M1992" s="435"/>
      <c r="O1992" s="381"/>
      <c r="P1992" s="380"/>
      <c r="Q1992" s="429"/>
      <c r="R1992" s="432" t="str">
        <f t="shared" si="141"/>
        <v>DELETE</v>
      </c>
      <c r="S1992" s="416"/>
      <c r="T1992" s="416"/>
      <c r="U1992" s="416"/>
      <c r="V1992" s="416"/>
      <c r="W1992" s="416"/>
      <c r="X1992" s="416"/>
      <c r="Y1992" s="433"/>
      <c r="Z1992" s="416"/>
      <c r="AA1992" s="416"/>
      <c r="AB1992" s="416"/>
      <c r="AC1992" s="416"/>
      <c r="AD1992" s="416"/>
      <c r="AE1992" s="416"/>
      <c r="AF1992" s="416"/>
      <c r="AG1992" s="416"/>
      <c r="AH1992" s="416"/>
      <c r="AI1992" s="416"/>
      <c r="AJ1992" s="416"/>
      <c r="AK1992" s="416"/>
      <c r="AL1992" s="416"/>
      <c r="AM1992" s="416"/>
      <c r="AN1992" s="416"/>
      <c r="AO1992" s="416"/>
      <c r="AP1992" s="416"/>
      <c r="AQ1992" s="416"/>
      <c r="AR1992" s="416"/>
      <c r="AS1992" s="416"/>
      <c r="AT1992" s="416"/>
      <c r="AU1992" s="416"/>
    </row>
    <row r="1993" spans="1:47" s="378" customFormat="1" ht="36" customHeight="1">
      <c r="A1993" s="429"/>
      <c r="B1993" s="429"/>
      <c r="D1993" s="501" t="s">
        <v>1020</v>
      </c>
      <c r="E1993" s="502"/>
      <c r="F1993" s="502"/>
      <c r="G1993" s="502"/>
      <c r="H1993" s="502"/>
      <c r="I1993" s="502"/>
      <c r="J1993" s="512"/>
      <c r="L1993" s="435"/>
      <c r="M1993" s="435"/>
      <c r="O1993" s="381">
        <f>-SUM(TrialBalanceC!I5:I10)</f>
        <v>0</v>
      </c>
      <c r="P1993" s="380"/>
      <c r="Q1993" s="429"/>
      <c r="R1993" s="432" t="str">
        <f>IF(R1981="DELETE","DELETE",IF(O1993=0,IF(O1995=0," ","DELETE")," "))</f>
        <v>DELETE</v>
      </c>
      <c r="S1993" s="419">
        <f>O1993</f>
        <v>0</v>
      </c>
      <c r="T1993" s="419"/>
      <c r="U1993" s="419"/>
      <c r="V1993" s="419"/>
      <c r="W1993" s="416"/>
      <c r="X1993" s="416"/>
      <c r="Y1993" s="433"/>
      <c r="Z1993" s="416"/>
      <c r="AA1993" s="416"/>
      <c r="AB1993" s="416"/>
      <c r="AC1993" s="416"/>
      <c r="AD1993" s="416"/>
      <c r="AE1993" s="416"/>
      <c r="AF1993" s="416"/>
      <c r="AG1993" s="416"/>
      <c r="AH1993" s="416"/>
      <c r="AI1993" s="416"/>
      <c r="AJ1993" s="416"/>
      <c r="AK1993" s="416"/>
      <c r="AL1993" s="416"/>
      <c r="AM1993" s="416"/>
      <c r="AN1993" s="416"/>
      <c r="AO1993" s="416"/>
      <c r="AP1993" s="416"/>
      <c r="AQ1993" s="416"/>
      <c r="AR1993" s="416"/>
      <c r="AS1993" s="416"/>
      <c r="AT1993" s="416"/>
      <c r="AU1993" s="416"/>
    </row>
    <row r="1994" spans="1:47" s="378" customFormat="1" ht="36" customHeight="1">
      <c r="A1994" s="429"/>
      <c r="B1994" s="429"/>
      <c r="D1994" s="501"/>
      <c r="E1994" s="502"/>
      <c r="F1994" s="502"/>
      <c r="G1994" s="502"/>
      <c r="H1994" s="502"/>
      <c r="I1994" s="502"/>
      <c r="J1994" s="512"/>
      <c r="L1994" s="435"/>
      <c r="M1994" s="435"/>
      <c r="O1994" s="381"/>
      <c r="P1994" s="380"/>
      <c r="Q1994" s="429"/>
      <c r="R1994" s="432" t="str">
        <f>R1993</f>
        <v>DELETE</v>
      </c>
      <c r="S1994" s="419"/>
      <c r="T1994" s="419"/>
      <c r="U1994" s="419"/>
      <c r="V1994" s="419"/>
      <c r="W1994" s="416"/>
      <c r="X1994" s="416"/>
      <c r="Y1994" s="433"/>
      <c r="Z1994" s="416"/>
      <c r="AA1994" s="416"/>
      <c r="AB1994" s="416"/>
      <c r="AC1994" s="416"/>
      <c r="AD1994" s="416"/>
      <c r="AE1994" s="416"/>
      <c r="AF1994" s="416"/>
      <c r="AG1994" s="416"/>
      <c r="AH1994" s="416"/>
      <c r="AI1994" s="416"/>
      <c r="AJ1994" s="416"/>
      <c r="AK1994" s="416"/>
      <c r="AL1994" s="416"/>
      <c r="AM1994" s="416"/>
      <c r="AN1994" s="416"/>
      <c r="AO1994" s="416"/>
      <c r="AP1994" s="416"/>
      <c r="AQ1994" s="416"/>
      <c r="AR1994" s="416"/>
      <c r="AS1994" s="416"/>
      <c r="AT1994" s="416"/>
      <c r="AU1994" s="416"/>
    </row>
    <row r="1995" spans="1:47" s="378" customFormat="1" ht="36" customHeight="1">
      <c r="A1995" s="429"/>
      <c r="B1995" s="429"/>
      <c r="D1995" s="501" t="s">
        <v>332</v>
      </c>
      <c r="E1995" s="502"/>
      <c r="F1995" s="502"/>
      <c r="G1995" s="502"/>
      <c r="H1995" s="502"/>
      <c r="I1995" s="502"/>
      <c r="J1995" s="512"/>
      <c r="L1995" s="435"/>
      <c r="M1995" s="435"/>
      <c r="O1995" s="381">
        <f>-TrialBalanceC!I11</f>
        <v>0</v>
      </c>
      <c r="P1995" s="380"/>
      <c r="Q1995" s="429"/>
      <c r="R1995" s="432" t="str">
        <f>IF(R1981="DELETE","DELETE",IF(O1995=0,"DELETE"," "))</f>
        <v>DELETE</v>
      </c>
      <c r="S1995" s="419">
        <f>O1995</f>
        <v>0</v>
      </c>
      <c r="T1995" s="419"/>
      <c r="U1995" s="419"/>
      <c r="V1995" s="419"/>
      <c r="W1995" s="416"/>
      <c r="X1995" s="416"/>
      <c r="Y1995" s="433"/>
      <c r="Z1995" s="416"/>
      <c r="AA1995" s="416"/>
      <c r="AB1995" s="416"/>
      <c r="AC1995" s="416"/>
      <c r="AD1995" s="416"/>
      <c r="AE1995" s="416"/>
      <c r="AF1995" s="416"/>
      <c r="AG1995" s="416"/>
      <c r="AH1995" s="416"/>
      <c r="AI1995" s="416"/>
      <c r="AJ1995" s="416"/>
      <c r="AK1995" s="416"/>
      <c r="AL1995" s="416"/>
      <c r="AM1995" s="416"/>
      <c r="AN1995" s="416"/>
      <c r="AO1995" s="416"/>
      <c r="AP1995" s="416"/>
      <c r="AQ1995" s="416"/>
      <c r="AR1995" s="416"/>
      <c r="AS1995" s="416"/>
      <c r="AT1995" s="416"/>
      <c r="AU1995" s="416"/>
    </row>
    <row r="1996" spans="1:47" s="378" customFormat="1" ht="36" customHeight="1">
      <c r="A1996" s="429"/>
      <c r="B1996" s="429"/>
      <c r="D1996" s="501"/>
      <c r="E1996" s="502"/>
      <c r="F1996" s="502"/>
      <c r="G1996" s="502"/>
      <c r="H1996" s="502"/>
      <c r="I1996" s="502"/>
      <c r="J1996" s="512"/>
      <c r="L1996" s="435"/>
      <c r="M1996" s="435"/>
      <c r="O1996" s="381"/>
      <c r="P1996" s="380"/>
      <c r="Q1996" s="429"/>
      <c r="R1996" s="432" t="str">
        <f>R1995</f>
        <v>DELETE</v>
      </c>
      <c r="S1996" s="416"/>
      <c r="T1996" s="416"/>
      <c r="U1996" s="416"/>
      <c r="V1996" s="416"/>
      <c r="W1996" s="416"/>
      <c r="X1996" s="416"/>
      <c r="Y1996" s="433"/>
      <c r="Z1996" s="416"/>
      <c r="AA1996" s="416"/>
      <c r="AB1996" s="416"/>
      <c r="AC1996" s="416"/>
      <c r="AD1996" s="416"/>
      <c r="AE1996" s="416"/>
      <c r="AF1996" s="416"/>
      <c r="AG1996" s="416"/>
      <c r="AH1996" s="416"/>
      <c r="AI1996" s="416"/>
      <c r="AJ1996" s="416"/>
      <c r="AK1996" s="416"/>
      <c r="AL1996" s="416"/>
      <c r="AM1996" s="416"/>
      <c r="AN1996" s="416"/>
      <c r="AO1996" s="416"/>
      <c r="AP1996" s="416"/>
      <c r="AQ1996" s="416"/>
      <c r="AR1996" s="416"/>
      <c r="AS1996" s="416"/>
      <c r="AT1996" s="416"/>
      <c r="AU1996" s="416"/>
    </row>
    <row r="1997" spans="1:47" s="378" customFormat="1" ht="36" customHeight="1">
      <c r="A1997" s="429"/>
      <c r="B1997" s="429"/>
      <c r="D1997" s="501" t="s">
        <v>1056</v>
      </c>
      <c r="E1997" s="502"/>
      <c r="F1997" s="502"/>
      <c r="G1997" s="502"/>
      <c r="H1997" s="502"/>
      <c r="I1997" s="502"/>
      <c r="J1997" s="512"/>
      <c r="L1997" s="435"/>
      <c r="M1997" s="435"/>
      <c r="O1997" s="381">
        <f>SUM(O2000:O2007)</f>
        <v>0</v>
      </c>
      <c r="P1997" s="380"/>
      <c r="Q1997" s="429"/>
      <c r="R1997" s="432" t="str">
        <f>IF(R$1981="DELETE","DELETE",IF(O1997=0,"DELETE"," "))</f>
        <v>DELETE</v>
      </c>
      <c r="S1997" s="419">
        <f>-O1997</f>
        <v>0</v>
      </c>
      <c r="T1997" s="419"/>
      <c r="U1997" s="419"/>
      <c r="V1997" s="419"/>
      <c r="W1997" s="416"/>
      <c r="X1997" s="416"/>
      <c r="Y1997" s="433"/>
      <c r="Z1997" s="416"/>
      <c r="AA1997" s="416"/>
      <c r="AB1997" s="416"/>
      <c r="AC1997" s="416"/>
      <c r="AD1997" s="416"/>
      <c r="AE1997" s="416"/>
      <c r="AF1997" s="416"/>
      <c r="AG1997" s="416"/>
      <c r="AH1997" s="416"/>
      <c r="AI1997" s="416"/>
      <c r="AJ1997" s="416"/>
      <c r="AK1997" s="416"/>
      <c r="AL1997" s="416"/>
      <c r="AM1997" s="416"/>
      <c r="AN1997" s="416"/>
      <c r="AO1997" s="416"/>
      <c r="AP1997" s="416"/>
      <c r="AQ1997" s="416"/>
      <c r="AR1997" s="416"/>
      <c r="AS1997" s="416"/>
      <c r="AT1997" s="416"/>
      <c r="AU1997" s="416"/>
    </row>
    <row r="1998" spans="1:47" s="378" customFormat="1" ht="9" customHeight="1">
      <c r="A1998" s="429"/>
      <c r="B1998" s="429"/>
      <c r="C1998" s="474"/>
      <c r="D1998" s="502"/>
      <c r="E1998" s="502"/>
      <c r="F1998" s="502"/>
      <c r="G1998" s="502"/>
      <c r="H1998" s="502"/>
      <c r="I1998" s="502"/>
      <c r="J1998" s="512"/>
      <c r="L1998" s="435"/>
      <c r="M1998" s="435"/>
      <c r="O1998" s="381"/>
      <c r="P1998" s="380"/>
      <c r="Q1998" s="429"/>
      <c r="R1998" s="432" t="str">
        <f>R1997</f>
        <v>DELETE</v>
      </c>
      <c r="S1998" s="416"/>
      <c r="T1998" s="416"/>
      <c r="U1998" s="416"/>
      <c r="V1998" s="416"/>
      <c r="W1998" s="416"/>
      <c r="X1998" s="416"/>
      <c r="Y1998" s="433"/>
      <c r="Z1998" s="416"/>
      <c r="AA1998" s="416"/>
      <c r="AB1998" s="416"/>
      <c r="AC1998" s="416"/>
      <c r="AD1998" s="416"/>
      <c r="AE1998" s="416"/>
      <c r="AF1998" s="416"/>
      <c r="AG1998" s="416"/>
      <c r="AH1998" s="416"/>
      <c r="AI1998" s="416"/>
      <c r="AJ1998" s="416"/>
      <c r="AK1998" s="416"/>
      <c r="AL1998" s="416"/>
      <c r="AM1998" s="416"/>
      <c r="AN1998" s="416"/>
      <c r="AO1998" s="416"/>
      <c r="AP1998" s="416"/>
      <c r="AQ1998" s="416"/>
      <c r="AR1998" s="416"/>
      <c r="AS1998" s="416"/>
      <c r="AT1998" s="416"/>
      <c r="AU1998" s="416"/>
    </row>
    <row r="1999" spans="1:47" s="378" customFormat="1" ht="9" customHeight="1">
      <c r="A1999" s="429"/>
      <c r="B1999" s="429"/>
      <c r="C1999" s="474"/>
      <c r="D1999" s="502"/>
      <c r="E1999" s="502"/>
      <c r="F1999" s="502"/>
      <c r="G1999" s="502"/>
      <c r="H1999" s="502"/>
      <c r="I1999" s="502"/>
      <c r="J1999" s="512"/>
      <c r="L1999" s="435"/>
      <c r="M1999" s="435"/>
      <c r="O1999" s="480"/>
      <c r="P1999" s="380"/>
      <c r="Q1999" s="429"/>
      <c r="R1999" s="432" t="str">
        <f>R1998</f>
        <v>DELETE</v>
      </c>
      <c r="S1999" s="416"/>
      <c r="T1999" s="416"/>
      <c r="U1999" s="416"/>
      <c r="V1999" s="416"/>
      <c r="W1999" s="416"/>
      <c r="X1999" s="416"/>
      <c r="Y1999" s="433"/>
      <c r="Z1999" s="416"/>
      <c r="AA1999" s="416"/>
      <c r="AB1999" s="416"/>
      <c r="AC1999" s="416"/>
      <c r="AD1999" s="416"/>
      <c r="AE1999" s="416"/>
      <c r="AF1999" s="416"/>
      <c r="AG1999" s="416"/>
      <c r="AH1999" s="416"/>
      <c r="AI1999" s="416"/>
      <c r="AJ1999" s="416"/>
      <c r="AK1999" s="416"/>
      <c r="AL1999" s="416"/>
      <c r="AM1999" s="416"/>
      <c r="AN1999" s="416"/>
      <c r="AO1999" s="416"/>
      <c r="AP1999" s="416"/>
      <c r="AQ1999" s="416"/>
      <c r="AR1999" s="416"/>
      <c r="AS1999" s="416"/>
      <c r="AT1999" s="416"/>
      <c r="AU1999" s="416"/>
    </row>
    <row r="2000" spans="1:47" s="378" customFormat="1" ht="36" customHeight="1">
      <c r="A2000" s="429"/>
      <c r="B2000" s="429"/>
      <c r="C2000" s="474"/>
      <c r="D2000" s="502" t="s">
        <v>445</v>
      </c>
      <c r="E2000" s="502"/>
      <c r="F2000" s="502"/>
      <c r="G2000" s="502"/>
      <c r="H2000" s="502"/>
      <c r="I2000" s="502"/>
      <c r="J2000" s="512"/>
      <c r="L2000" s="435"/>
      <c r="M2000" s="435"/>
      <c r="O2000" s="481">
        <f>SUM(TrialBalanceC!I13:I16)</f>
        <v>0</v>
      </c>
      <c r="P2000" s="380"/>
      <c r="Q2000" s="429"/>
      <c r="R2000" s="432" t="str">
        <f t="shared" ref="R2000:R2007" si="142">IF(R$1981="DELETE","DELETE",IF(O2000=0,"DELETE"," "))</f>
        <v>DELETE</v>
      </c>
      <c r="S2000" s="416"/>
      <c r="T2000" s="416"/>
      <c r="U2000" s="416"/>
      <c r="V2000" s="416"/>
      <c r="W2000" s="416"/>
      <c r="X2000" s="416"/>
      <c r="Y2000" s="433"/>
      <c r="Z2000" s="416"/>
      <c r="AA2000" s="416"/>
      <c r="AB2000" s="416"/>
      <c r="AC2000" s="416"/>
      <c r="AD2000" s="416"/>
      <c r="AE2000" s="416"/>
      <c r="AF2000" s="416"/>
      <c r="AG2000" s="416"/>
      <c r="AH2000" s="416"/>
      <c r="AI2000" s="416"/>
      <c r="AJ2000" s="416"/>
      <c r="AK2000" s="416"/>
      <c r="AL2000" s="416"/>
      <c r="AM2000" s="416"/>
      <c r="AN2000" s="416"/>
      <c r="AO2000" s="416"/>
      <c r="AP2000" s="416"/>
      <c r="AQ2000" s="416"/>
      <c r="AR2000" s="416"/>
      <c r="AS2000" s="416"/>
      <c r="AT2000" s="416"/>
      <c r="AU2000" s="416"/>
    </row>
    <row r="2001" spans="1:47" s="378" customFormat="1" ht="36" customHeight="1">
      <c r="A2001" s="429"/>
      <c r="B2001" s="429"/>
      <c r="C2001" s="474"/>
      <c r="D2001" s="502" t="s">
        <v>255</v>
      </c>
      <c r="E2001" s="502"/>
      <c r="F2001" s="502"/>
      <c r="G2001" s="502"/>
      <c r="H2001" s="502"/>
      <c r="I2001" s="502"/>
      <c r="J2001" s="512"/>
      <c r="L2001" s="435"/>
      <c r="M2001" s="435"/>
      <c r="O2001" s="481">
        <f>TrialBalanceC!I17</f>
        <v>0</v>
      </c>
      <c r="P2001" s="380"/>
      <c r="Q2001" s="429"/>
      <c r="R2001" s="432" t="str">
        <f t="shared" si="142"/>
        <v>DELETE</v>
      </c>
      <c r="S2001" s="416"/>
      <c r="T2001" s="416"/>
      <c r="U2001" s="416"/>
      <c r="V2001" s="416"/>
      <c r="W2001" s="416"/>
      <c r="X2001" s="416"/>
      <c r="Y2001" s="433"/>
      <c r="Z2001" s="416"/>
      <c r="AA2001" s="416"/>
      <c r="AB2001" s="416"/>
      <c r="AC2001" s="416"/>
      <c r="AD2001" s="416"/>
      <c r="AE2001" s="416"/>
      <c r="AF2001" s="416"/>
      <c r="AG2001" s="416"/>
      <c r="AH2001" s="416"/>
      <c r="AI2001" s="416"/>
      <c r="AJ2001" s="416"/>
      <c r="AK2001" s="416"/>
      <c r="AL2001" s="416"/>
      <c r="AM2001" s="416"/>
      <c r="AN2001" s="416"/>
      <c r="AO2001" s="416"/>
      <c r="AP2001" s="416"/>
      <c r="AQ2001" s="416"/>
      <c r="AR2001" s="416"/>
      <c r="AS2001" s="416"/>
      <c r="AT2001" s="416"/>
      <c r="AU2001" s="416"/>
    </row>
    <row r="2002" spans="1:47" s="378" customFormat="1" ht="36" customHeight="1">
      <c r="A2002" s="429"/>
      <c r="B2002" s="429"/>
      <c r="C2002" s="474"/>
      <c r="D2002" s="502">
        <f>TrialBalanceC!C18</f>
        <v>0</v>
      </c>
      <c r="E2002" s="502"/>
      <c r="F2002" s="502"/>
      <c r="G2002" s="502"/>
      <c r="H2002" s="502"/>
      <c r="I2002" s="502"/>
      <c r="J2002" s="512"/>
      <c r="L2002" s="435"/>
      <c r="M2002" s="435"/>
      <c r="O2002" s="481">
        <f>TrialBalanceC!I18</f>
        <v>0</v>
      </c>
      <c r="P2002" s="380"/>
      <c r="Q2002" s="429"/>
      <c r="R2002" s="432" t="str">
        <f t="shared" si="142"/>
        <v>DELETE</v>
      </c>
      <c r="S2002" s="416"/>
      <c r="T2002" s="416"/>
      <c r="U2002" s="416"/>
      <c r="V2002" s="416"/>
      <c r="W2002" s="416"/>
      <c r="X2002" s="416"/>
      <c r="Y2002" s="433"/>
      <c r="Z2002" s="416"/>
      <c r="AA2002" s="416"/>
      <c r="AB2002" s="416"/>
      <c r="AC2002" s="416"/>
      <c r="AD2002" s="416"/>
      <c r="AE2002" s="416"/>
      <c r="AF2002" s="416"/>
      <c r="AG2002" s="416"/>
      <c r="AH2002" s="416"/>
      <c r="AI2002" s="416"/>
      <c r="AJ2002" s="416"/>
      <c r="AK2002" s="416"/>
      <c r="AL2002" s="416"/>
      <c r="AM2002" s="416"/>
      <c r="AN2002" s="416"/>
      <c r="AO2002" s="416"/>
      <c r="AP2002" s="416"/>
      <c r="AQ2002" s="416"/>
      <c r="AR2002" s="416"/>
      <c r="AS2002" s="416"/>
      <c r="AT2002" s="416"/>
      <c r="AU2002" s="416"/>
    </row>
    <row r="2003" spans="1:47" s="378" customFormat="1" ht="36" customHeight="1">
      <c r="A2003" s="429"/>
      <c r="B2003" s="429"/>
      <c r="C2003" s="474"/>
      <c r="D2003" s="502">
        <f>TrialBalanceC!C19</f>
        <v>0</v>
      </c>
      <c r="E2003" s="502"/>
      <c r="F2003" s="502"/>
      <c r="G2003" s="502"/>
      <c r="H2003" s="502"/>
      <c r="I2003" s="502"/>
      <c r="J2003" s="512"/>
      <c r="L2003" s="435"/>
      <c r="M2003" s="435"/>
      <c r="O2003" s="481">
        <f>TrialBalanceC!I19</f>
        <v>0</v>
      </c>
      <c r="P2003" s="380"/>
      <c r="Q2003" s="429"/>
      <c r="R2003" s="432" t="str">
        <f t="shared" si="142"/>
        <v>DELETE</v>
      </c>
      <c r="S2003" s="416"/>
      <c r="T2003" s="416"/>
      <c r="U2003" s="416"/>
      <c r="V2003" s="416"/>
      <c r="W2003" s="416"/>
      <c r="X2003" s="416"/>
      <c r="Y2003" s="433"/>
      <c r="Z2003" s="416"/>
      <c r="AA2003" s="416"/>
      <c r="AB2003" s="416"/>
      <c r="AC2003" s="416"/>
      <c r="AD2003" s="416"/>
      <c r="AE2003" s="416"/>
      <c r="AF2003" s="416"/>
      <c r="AG2003" s="416"/>
      <c r="AH2003" s="416"/>
      <c r="AI2003" s="416"/>
      <c r="AJ2003" s="416"/>
      <c r="AK2003" s="416"/>
      <c r="AL2003" s="416"/>
      <c r="AM2003" s="416"/>
      <c r="AN2003" s="416"/>
      <c r="AO2003" s="416"/>
      <c r="AP2003" s="416"/>
      <c r="AQ2003" s="416"/>
      <c r="AR2003" s="416"/>
      <c r="AS2003" s="416"/>
      <c r="AT2003" s="416"/>
      <c r="AU2003" s="416"/>
    </row>
    <row r="2004" spans="1:47" s="378" customFormat="1" ht="36" customHeight="1">
      <c r="A2004" s="429"/>
      <c r="B2004" s="429"/>
      <c r="C2004" s="474"/>
      <c r="D2004" s="502">
        <f>TrialBalanceC!C20</f>
        <v>0</v>
      </c>
      <c r="E2004" s="502"/>
      <c r="F2004" s="502"/>
      <c r="G2004" s="502"/>
      <c r="H2004" s="502"/>
      <c r="I2004" s="502"/>
      <c r="J2004" s="512"/>
      <c r="L2004" s="435"/>
      <c r="M2004" s="435"/>
      <c r="O2004" s="481">
        <f>TrialBalanceC!I20</f>
        <v>0</v>
      </c>
      <c r="P2004" s="380"/>
      <c r="Q2004" s="429"/>
      <c r="R2004" s="432" t="str">
        <f t="shared" si="142"/>
        <v>DELETE</v>
      </c>
      <c r="S2004" s="416"/>
      <c r="T2004" s="416"/>
      <c r="U2004" s="416"/>
      <c r="V2004" s="416"/>
      <c r="W2004" s="416"/>
      <c r="X2004" s="416"/>
      <c r="Y2004" s="433"/>
      <c r="Z2004" s="416"/>
      <c r="AA2004" s="416"/>
      <c r="AB2004" s="416"/>
      <c r="AC2004" s="416"/>
      <c r="AD2004" s="416"/>
      <c r="AE2004" s="416"/>
      <c r="AF2004" s="416"/>
      <c r="AG2004" s="416"/>
      <c r="AH2004" s="416"/>
      <c r="AI2004" s="416"/>
      <c r="AJ2004" s="416"/>
      <c r="AK2004" s="416"/>
      <c r="AL2004" s="416"/>
      <c r="AM2004" s="416"/>
      <c r="AN2004" s="416"/>
      <c r="AO2004" s="416"/>
      <c r="AP2004" s="416"/>
      <c r="AQ2004" s="416"/>
      <c r="AR2004" s="416"/>
      <c r="AS2004" s="416"/>
      <c r="AT2004" s="416"/>
      <c r="AU2004" s="416"/>
    </row>
    <row r="2005" spans="1:47" s="378" customFormat="1" ht="36" customHeight="1">
      <c r="A2005" s="429"/>
      <c r="B2005" s="429"/>
      <c r="C2005" s="474"/>
      <c r="D2005" s="502">
        <f>TrialBalanceC!C21</f>
        <v>0</v>
      </c>
      <c r="E2005" s="502"/>
      <c r="F2005" s="502"/>
      <c r="G2005" s="502"/>
      <c r="H2005" s="502"/>
      <c r="I2005" s="502"/>
      <c r="J2005" s="512"/>
      <c r="L2005" s="435"/>
      <c r="M2005" s="435"/>
      <c r="O2005" s="481">
        <f>TrialBalanceC!I21</f>
        <v>0</v>
      </c>
      <c r="P2005" s="380"/>
      <c r="Q2005" s="429"/>
      <c r="R2005" s="432" t="str">
        <f t="shared" si="142"/>
        <v>DELETE</v>
      </c>
      <c r="S2005" s="416"/>
      <c r="T2005" s="416"/>
      <c r="U2005" s="416"/>
      <c r="V2005" s="416"/>
      <c r="W2005" s="416"/>
      <c r="X2005" s="416"/>
      <c r="Y2005" s="433"/>
      <c r="Z2005" s="416"/>
      <c r="AA2005" s="416"/>
      <c r="AB2005" s="416"/>
      <c r="AC2005" s="416"/>
      <c r="AD2005" s="416"/>
      <c r="AE2005" s="416"/>
      <c r="AF2005" s="416"/>
      <c r="AG2005" s="416"/>
      <c r="AH2005" s="416"/>
      <c r="AI2005" s="416"/>
      <c r="AJ2005" s="416"/>
      <c r="AK2005" s="416"/>
      <c r="AL2005" s="416"/>
      <c r="AM2005" s="416"/>
      <c r="AN2005" s="416"/>
      <c r="AO2005" s="416"/>
      <c r="AP2005" s="416"/>
      <c r="AQ2005" s="416"/>
      <c r="AR2005" s="416"/>
      <c r="AS2005" s="416"/>
      <c r="AT2005" s="416"/>
      <c r="AU2005" s="416"/>
    </row>
    <row r="2006" spans="1:47" s="378" customFormat="1" ht="36" customHeight="1">
      <c r="A2006" s="429"/>
      <c r="B2006" s="429"/>
      <c r="C2006" s="474"/>
      <c r="D2006" s="502">
        <f>TrialBalanceC!C22</f>
        <v>0</v>
      </c>
      <c r="E2006" s="502"/>
      <c r="F2006" s="502"/>
      <c r="G2006" s="502"/>
      <c r="H2006" s="502"/>
      <c r="I2006" s="502"/>
      <c r="J2006" s="512"/>
      <c r="L2006" s="435"/>
      <c r="M2006" s="435"/>
      <c r="O2006" s="481">
        <f>TrialBalanceC!I22</f>
        <v>0</v>
      </c>
      <c r="P2006" s="380"/>
      <c r="Q2006" s="429"/>
      <c r="R2006" s="432" t="str">
        <f t="shared" si="142"/>
        <v>DELETE</v>
      </c>
      <c r="S2006" s="416"/>
      <c r="T2006" s="416"/>
      <c r="U2006" s="416"/>
      <c r="V2006" s="416"/>
      <c r="W2006" s="416"/>
      <c r="X2006" s="416"/>
      <c r="Y2006" s="433"/>
      <c r="Z2006" s="416"/>
      <c r="AA2006" s="416"/>
      <c r="AB2006" s="416"/>
      <c r="AC2006" s="416"/>
      <c r="AD2006" s="416"/>
      <c r="AE2006" s="416"/>
      <c r="AF2006" s="416"/>
      <c r="AG2006" s="416"/>
      <c r="AH2006" s="416"/>
      <c r="AI2006" s="416"/>
      <c r="AJ2006" s="416"/>
      <c r="AK2006" s="416"/>
      <c r="AL2006" s="416"/>
      <c r="AM2006" s="416"/>
      <c r="AN2006" s="416"/>
      <c r="AO2006" s="416"/>
      <c r="AP2006" s="416"/>
      <c r="AQ2006" s="416"/>
      <c r="AR2006" s="416"/>
      <c r="AS2006" s="416"/>
      <c r="AT2006" s="416"/>
      <c r="AU2006" s="416"/>
    </row>
    <row r="2007" spans="1:47" s="378" customFormat="1" ht="36" customHeight="1">
      <c r="A2007" s="429"/>
      <c r="B2007" s="429"/>
      <c r="C2007" s="474"/>
      <c r="D2007" s="502" t="s">
        <v>446</v>
      </c>
      <c r="E2007" s="502"/>
      <c r="F2007" s="502"/>
      <c r="G2007" s="502"/>
      <c r="H2007" s="502"/>
      <c r="I2007" s="502"/>
      <c r="J2007" s="512"/>
      <c r="L2007" s="435"/>
      <c r="M2007" s="435"/>
      <c r="O2007" s="481">
        <f>SUM(TrialBalanceC!I23:I26)</f>
        <v>0</v>
      </c>
      <c r="P2007" s="380"/>
      <c r="Q2007" s="429"/>
      <c r="R2007" s="432" t="str">
        <f t="shared" si="142"/>
        <v>DELETE</v>
      </c>
      <c r="S2007" s="416"/>
      <c r="T2007" s="416"/>
      <c r="U2007" s="416"/>
      <c r="V2007" s="416"/>
      <c r="W2007" s="416"/>
      <c r="X2007" s="416"/>
      <c r="Y2007" s="433"/>
      <c r="Z2007" s="416"/>
      <c r="AA2007" s="416"/>
      <c r="AB2007" s="416"/>
      <c r="AC2007" s="416"/>
      <c r="AD2007" s="416"/>
      <c r="AE2007" s="416"/>
      <c r="AF2007" s="416"/>
      <c r="AG2007" s="416"/>
      <c r="AH2007" s="416"/>
      <c r="AI2007" s="416"/>
      <c r="AJ2007" s="416"/>
      <c r="AK2007" s="416"/>
      <c r="AL2007" s="416"/>
      <c r="AM2007" s="416"/>
      <c r="AN2007" s="416"/>
      <c r="AO2007" s="416"/>
      <c r="AP2007" s="416"/>
      <c r="AQ2007" s="416"/>
      <c r="AR2007" s="416"/>
      <c r="AS2007" s="416"/>
      <c r="AT2007" s="416"/>
      <c r="AU2007" s="416"/>
    </row>
    <row r="2008" spans="1:47" s="378" customFormat="1" ht="9" customHeight="1">
      <c r="A2008" s="429"/>
      <c r="B2008" s="429"/>
      <c r="C2008" s="474"/>
      <c r="D2008" s="502"/>
      <c r="E2008" s="502"/>
      <c r="F2008" s="502"/>
      <c r="G2008" s="502"/>
      <c r="H2008" s="502"/>
      <c r="I2008" s="502"/>
      <c r="J2008" s="512"/>
      <c r="L2008" s="435"/>
      <c r="M2008" s="435"/>
      <c r="O2008" s="482"/>
      <c r="P2008" s="380"/>
      <c r="Q2008" s="429"/>
      <c r="R2008" s="432" t="str">
        <f>R1997</f>
        <v>DELETE</v>
      </c>
      <c r="S2008" s="416"/>
      <c r="T2008" s="416"/>
      <c r="U2008" s="416"/>
      <c r="V2008" s="416"/>
      <c r="W2008" s="416"/>
      <c r="X2008" s="416"/>
      <c r="Y2008" s="433"/>
      <c r="Z2008" s="416"/>
      <c r="AA2008" s="416"/>
      <c r="AB2008" s="416"/>
      <c r="AC2008" s="416"/>
      <c r="AD2008" s="416"/>
      <c r="AE2008" s="416"/>
      <c r="AF2008" s="416"/>
      <c r="AG2008" s="416"/>
      <c r="AH2008" s="416"/>
      <c r="AI2008" s="416"/>
      <c r="AJ2008" s="416"/>
      <c r="AK2008" s="416"/>
      <c r="AL2008" s="416"/>
      <c r="AM2008" s="416"/>
      <c r="AN2008" s="416"/>
      <c r="AO2008" s="416"/>
      <c r="AP2008" s="416"/>
      <c r="AQ2008" s="416"/>
      <c r="AR2008" s="416"/>
      <c r="AS2008" s="416"/>
      <c r="AT2008" s="416"/>
      <c r="AU2008" s="416"/>
    </row>
    <row r="2009" spans="1:47" s="378" customFormat="1" ht="9" customHeight="1">
      <c r="A2009" s="429"/>
      <c r="B2009" s="429"/>
      <c r="C2009" s="474"/>
      <c r="D2009" s="502"/>
      <c r="E2009" s="502"/>
      <c r="F2009" s="502"/>
      <c r="G2009" s="502"/>
      <c r="H2009" s="502"/>
      <c r="I2009" s="502"/>
      <c r="J2009" s="512"/>
      <c r="L2009" s="435"/>
      <c r="M2009" s="435"/>
      <c r="O2009" s="384"/>
      <c r="P2009" s="380"/>
      <c r="Q2009" s="429"/>
      <c r="R2009" s="432" t="str">
        <f>R1997</f>
        <v>DELETE</v>
      </c>
      <c r="S2009" s="416"/>
      <c r="T2009" s="416"/>
      <c r="U2009" s="416"/>
      <c r="V2009" s="416"/>
      <c r="W2009" s="416"/>
      <c r="X2009" s="416"/>
      <c r="Y2009" s="433"/>
      <c r="Z2009" s="416"/>
      <c r="AA2009" s="416"/>
      <c r="AB2009" s="416"/>
      <c r="AC2009" s="416"/>
      <c r="AD2009" s="416"/>
      <c r="AE2009" s="416"/>
      <c r="AF2009" s="416"/>
      <c r="AG2009" s="416"/>
      <c r="AH2009" s="416"/>
      <c r="AI2009" s="416"/>
      <c r="AJ2009" s="416"/>
      <c r="AK2009" s="416"/>
      <c r="AL2009" s="416"/>
      <c r="AM2009" s="416"/>
      <c r="AN2009" s="416"/>
      <c r="AO2009" s="416"/>
      <c r="AP2009" s="416"/>
      <c r="AQ2009" s="416"/>
      <c r="AR2009" s="416"/>
      <c r="AS2009" s="416"/>
      <c r="AT2009" s="416"/>
      <c r="AU2009" s="416"/>
    </row>
    <row r="2010" spans="1:47" s="378" customFormat="1" ht="9" customHeight="1">
      <c r="A2010" s="429"/>
      <c r="B2010" s="429"/>
      <c r="C2010" s="474"/>
      <c r="D2010" s="502"/>
      <c r="E2010" s="502"/>
      <c r="F2010" s="502"/>
      <c r="G2010" s="502"/>
      <c r="H2010" s="502"/>
      <c r="I2010" s="502"/>
      <c r="J2010" s="512"/>
      <c r="L2010" s="435"/>
      <c r="M2010" s="435"/>
      <c r="O2010" s="381"/>
      <c r="P2010" s="380"/>
      <c r="Q2010" s="429"/>
      <c r="R2010" s="432" t="str">
        <f>R2009</f>
        <v>DELETE</v>
      </c>
      <c r="S2010" s="416"/>
      <c r="T2010" s="416"/>
      <c r="U2010" s="416"/>
      <c r="V2010" s="416"/>
      <c r="W2010" s="416"/>
      <c r="X2010" s="416"/>
      <c r="Y2010" s="433"/>
      <c r="Z2010" s="416"/>
      <c r="AA2010" s="416"/>
      <c r="AB2010" s="416"/>
      <c r="AC2010" s="416"/>
      <c r="AD2010" s="416"/>
      <c r="AE2010" s="416"/>
      <c r="AF2010" s="416"/>
      <c r="AG2010" s="416"/>
      <c r="AH2010" s="416"/>
      <c r="AI2010" s="416"/>
      <c r="AJ2010" s="416"/>
      <c r="AK2010" s="416"/>
      <c r="AL2010" s="416"/>
      <c r="AM2010" s="416"/>
      <c r="AN2010" s="416"/>
      <c r="AO2010" s="416"/>
      <c r="AP2010" s="416"/>
      <c r="AQ2010" s="416"/>
      <c r="AR2010" s="416"/>
      <c r="AS2010" s="416"/>
      <c r="AT2010" s="416"/>
      <c r="AU2010" s="416"/>
    </row>
    <row r="2011" spans="1:47" s="378" customFormat="1" ht="36" customHeight="1">
      <c r="A2011" s="429"/>
      <c r="B2011" s="429"/>
      <c r="D2011" s="518" t="str">
        <f>IF(O2011&lt;0,"Gross loss","Gross profit")</f>
        <v>Gross profit</v>
      </c>
      <c r="E2011" s="502"/>
      <c r="F2011" s="502"/>
      <c r="G2011" s="502"/>
      <c r="H2011" s="502"/>
      <c r="I2011" s="502"/>
      <c r="J2011" s="512"/>
      <c r="L2011" s="435"/>
      <c r="M2011" s="435"/>
      <c r="O2011" s="381">
        <f>SUM(S1993:S2008)</f>
        <v>0</v>
      </c>
      <c r="P2011" s="380"/>
      <c r="Q2011" s="429"/>
      <c r="R2011" s="432" t="str">
        <f>R2010</f>
        <v>DELETE</v>
      </c>
      <c r="S2011" s="416"/>
      <c r="T2011" s="416"/>
      <c r="U2011" s="416"/>
      <c r="V2011" s="416"/>
      <c r="W2011" s="416"/>
      <c r="X2011" s="416"/>
      <c r="Y2011" s="433"/>
      <c r="Z2011" s="416"/>
      <c r="AA2011" s="416"/>
      <c r="AB2011" s="416"/>
      <c r="AC2011" s="416"/>
      <c r="AD2011" s="416"/>
      <c r="AE2011" s="416"/>
      <c r="AF2011" s="416"/>
      <c r="AG2011" s="416"/>
      <c r="AH2011" s="416"/>
      <c r="AI2011" s="416"/>
      <c r="AJ2011" s="416"/>
      <c r="AK2011" s="416"/>
      <c r="AL2011" s="416"/>
      <c r="AM2011" s="416"/>
      <c r="AN2011" s="416"/>
      <c r="AO2011" s="416"/>
      <c r="AP2011" s="416"/>
      <c r="AQ2011" s="416"/>
      <c r="AR2011" s="416"/>
      <c r="AS2011" s="416"/>
      <c r="AT2011" s="416"/>
      <c r="AU2011" s="416"/>
    </row>
    <row r="2012" spans="1:47" s="378" customFormat="1" ht="36" customHeight="1">
      <c r="A2012" s="429"/>
      <c r="B2012" s="429"/>
      <c r="C2012" s="474"/>
      <c r="D2012" s="502"/>
      <c r="E2012" s="502"/>
      <c r="F2012" s="502"/>
      <c r="G2012" s="502"/>
      <c r="H2012" s="502"/>
      <c r="I2012" s="502"/>
      <c r="J2012" s="512"/>
      <c r="L2012" s="435"/>
      <c r="M2012" s="435"/>
      <c r="O2012" s="381"/>
      <c r="P2012" s="380"/>
      <c r="Q2012" s="429"/>
      <c r="R2012" s="432" t="str">
        <f>R2011</f>
        <v>DELETE</v>
      </c>
      <c r="S2012" s="416"/>
      <c r="T2012" s="416"/>
      <c r="U2012" s="416"/>
      <c r="V2012" s="416"/>
      <c r="W2012" s="416"/>
      <c r="X2012" s="416"/>
      <c r="Y2012" s="433"/>
      <c r="Z2012" s="416"/>
      <c r="AA2012" s="416"/>
      <c r="AB2012" s="416"/>
      <c r="AC2012" s="416"/>
      <c r="AD2012" s="416"/>
      <c r="AE2012" s="416"/>
      <c r="AF2012" s="416"/>
      <c r="AG2012" s="416"/>
      <c r="AH2012" s="416"/>
      <c r="AI2012" s="416"/>
      <c r="AJ2012" s="416"/>
      <c r="AK2012" s="416"/>
      <c r="AL2012" s="416"/>
      <c r="AM2012" s="416"/>
      <c r="AN2012" s="416"/>
      <c r="AO2012" s="416"/>
      <c r="AP2012" s="416"/>
      <c r="AQ2012" s="416"/>
      <c r="AR2012" s="416"/>
      <c r="AS2012" s="416"/>
      <c r="AT2012" s="416"/>
      <c r="AU2012" s="416"/>
    </row>
    <row r="2013" spans="1:47" s="378" customFormat="1" ht="36" customHeight="1">
      <c r="A2013" s="429"/>
      <c r="B2013" s="429"/>
      <c r="D2013" s="501" t="s">
        <v>1022</v>
      </c>
      <c r="E2013" s="502"/>
      <c r="F2013" s="502"/>
      <c r="G2013" s="502"/>
      <c r="H2013" s="502"/>
      <c r="I2013" s="502"/>
      <c r="J2013" s="512"/>
      <c r="L2013" s="435"/>
      <c r="M2013" s="435"/>
      <c r="O2013" s="381">
        <f>SUM(O2015:O2021)</f>
        <v>0</v>
      </c>
      <c r="P2013" s="380"/>
      <c r="Q2013" s="429"/>
      <c r="R2013" s="432" t="str">
        <f t="shared" ref="R2013" si="143">IF(R$1981="DELETE","DELETE",IF(O2013=0,"DELETE"," "))</f>
        <v>DELETE</v>
      </c>
      <c r="S2013" s="419">
        <f>O2013</f>
        <v>0</v>
      </c>
      <c r="T2013" s="419"/>
      <c r="U2013" s="416"/>
      <c r="V2013" s="416"/>
      <c r="W2013" s="416"/>
      <c r="X2013" s="416"/>
      <c r="Y2013" s="433"/>
      <c r="Z2013" s="416"/>
      <c r="AA2013" s="416"/>
      <c r="AB2013" s="416"/>
      <c r="AC2013" s="416"/>
      <c r="AD2013" s="416"/>
      <c r="AE2013" s="416"/>
      <c r="AF2013" s="416"/>
      <c r="AG2013" s="416"/>
      <c r="AH2013" s="416"/>
      <c r="AI2013" s="416"/>
      <c r="AJ2013" s="416"/>
      <c r="AK2013" s="416"/>
      <c r="AL2013" s="416"/>
      <c r="AM2013" s="416"/>
      <c r="AN2013" s="416"/>
      <c r="AO2013" s="416"/>
      <c r="AP2013" s="416"/>
      <c r="AQ2013" s="416"/>
      <c r="AR2013" s="416"/>
      <c r="AS2013" s="416"/>
      <c r="AT2013" s="416"/>
      <c r="AU2013" s="416"/>
    </row>
    <row r="2014" spans="1:47" s="378" customFormat="1" ht="9" customHeight="1">
      <c r="A2014" s="429"/>
      <c r="B2014" s="429"/>
      <c r="C2014" s="474"/>
      <c r="D2014" s="502"/>
      <c r="E2014" s="502"/>
      <c r="F2014" s="502"/>
      <c r="G2014" s="502"/>
      <c r="H2014" s="502"/>
      <c r="I2014" s="502"/>
      <c r="J2014" s="512"/>
      <c r="L2014" s="435"/>
      <c r="M2014" s="435"/>
      <c r="O2014" s="381"/>
      <c r="P2014" s="380"/>
      <c r="Q2014" s="429"/>
      <c r="R2014" s="432" t="str">
        <f>R2013</f>
        <v>DELETE</v>
      </c>
      <c r="S2014" s="416"/>
      <c r="T2014" s="416"/>
      <c r="U2014" s="416"/>
      <c r="V2014" s="416"/>
      <c r="W2014" s="416"/>
      <c r="X2014" s="416"/>
      <c r="Y2014" s="433"/>
      <c r="Z2014" s="416"/>
      <c r="AA2014" s="416"/>
      <c r="AB2014" s="416"/>
      <c r="AC2014" s="416"/>
      <c r="AD2014" s="416"/>
      <c r="AE2014" s="416"/>
      <c r="AF2014" s="416"/>
      <c r="AG2014" s="416"/>
      <c r="AH2014" s="416"/>
      <c r="AI2014" s="416"/>
      <c r="AJ2014" s="416"/>
      <c r="AK2014" s="416"/>
      <c r="AL2014" s="416"/>
      <c r="AM2014" s="416"/>
      <c r="AN2014" s="416"/>
      <c r="AO2014" s="416"/>
      <c r="AP2014" s="416"/>
      <c r="AQ2014" s="416"/>
      <c r="AR2014" s="416"/>
      <c r="AS2014" s="416"/>
      <c r="AT2014" s="416"/>
      <c r="AU2014" s="416"/>
    </row>
    <row r="2015" spans="1:47" s="378" customFormat="1" ht="9" customHeight="1">
      <c r="A2015" s="429"/>
      <c r="B2015" s="429"/>
      <c r="C2015" s="474"/>
      <c r="D2015" s="502"/>
      <c r="E2015" s="502"/>
      <c r="F2015" s="502"/>
      <c r="G2015" s="502"/>
      <c r="H2015" s="502"/>
      <c r="I2015" s="502"/>
      <c r="J2015" s="512"/>
      <c r="L2015" s="435"/>
      <c r="M2015" s="435"/>
      <c r="O2015" s="480"/>
      <c r="P2015" s="380"/>
      <c r="Q2015" s="429"/>
      <c r="R2015" s="432" t="str">
        <f>R2013</f>
        <v>DELETE</v>
      </c>
      <c r="S2015" s="416"/>
      <c r="T2015" s="416"/>
      <c r="U2015" s="416"/>
      <c r="V2015" s="416"/>
      <c r="W2015" s="416"/>
      <c r="X2015" s="416"/>
      <c r="Y2015" s="433"/>
      <c r="Z2015" s="416"/>
      <c r="AA2015" s="416"/>
      <c r="AB2015" s="416"/>
      <c r="AC2015" s="416"/>
      <c r="AD2015" s="416"/>
      <c r="AE2015" s="416"/>
      <c r="AF2015" s="416"/>
      <c r="AG2015" s="416"/>
      <c r="AH2015" s="416"/>
      <c r="AI2015" s="416"/>
      <c r="AJ2015" s="416"/>
      <c r="AK2015" s="416"/>
      <c r="AL2015" s="416"/>
      <c r="AM2015" s="416"/>
      <c r="AN2015" s="416"/>
      <c r="AO2015" s="416"/>
      <c r="AP2015" s="416"/>
      <c r="AQ2015" s="416"/>
      <c r="AR2015" s="416"/>
      <c r="AS2015" s="416"/>
      <c r="AT2015" s="416"/>
      <c r="AU2015" s="416"/>
    </row>
    <row r="2016" spans="1:47" s="378" customFormat="1" ht="36" customHeight="1">
      <c r="A2016" s="429"/>
      <c r="B2016" s="429"/>
      <c r="C2016" s="474"/>
      <c r="D2016" s="502" t="str">
        <f>TrialBalanceC!C28</f>
        <v xml:space="preserve">Insurance claims - </v>
      </c>
      <c r="E2016" s="502"/>
      <c r="F2016" s="502"/>
      <c r="G2016" s="502"/>
      <c r="H2016" s="502"/>
      <c r="I2016" s="502"/>
      <c r="J2016" s="512"/>
      <c r="L2016" s="435"/>
      <c r="M2016" s="435"/>
      <c r="O2016" s="481">
        <f>-TrialBalanceC!I28</f>
        <v>0</v>
      </c>
      <c r="P2016" s="380"/>
      <c r="Q2016" s="429"/>
      <c r="R2016" s="432" t="str">
        <f t="shared" ref="R2016:R2020" si="144">IF(R$1981="DELETE","DELETE",IF(O2016=0,"DELETE"," "))</f>
        <v>DELETE</v>
      </c>
      <c r="S2016" s="416"/>
      <c r="T2016" s="416"/>
      <c r="U2016" s="416"/>
      <c r="V2016" s="416"/>
      <c r="W2016" s="416"/>
      <c r="X2016" s="416"/>
      <c r="Y2016" s="433"/>
      <c r="Z2016" s="416"/>
      <c r="AA2016" s="416"/>
      <c r="AB2016" s="416"/>
      <c r="AC2016" s="416"/>
      <c r="AD2016" s="416"/>
      <c r="AE2016" s="416"/>
      <c r="AF2016" s="416"/>
      <c r="AG2016" s="416"/>
      <c r="AH2016" s="416"/>
      <c r="AI2016" s="416"/>
      <c r="AJ2016" s="416"/>
      <c r="AK2016" s="416"/>
      <c r="AL2016" s="416"/>
      <c r="AM2016" s="416"/>
      <c r="AN2016" s="416"/>
      <c r="AO2016" s="416"/>
      <c r="AP2016" s="416"/>
      <c r="AQ2016" s="416"/>
      <c r="AR2016" s="416"/>
      <c r="AS2016" s="416"/>
      <c r="AT2016" s="416"/>
      <c r="AU2016" s="416"/>
    </row>
    <row r="2017" spans="1:47" s="378" customFormat="1" ht="36" customHeight="1">
      <c r="A2017" s="429"/>
      <c r="B2017" s="429"/>
      <c r="C2017" s="474"/>
      <c r="D2017" s="502">
        <f>TrialBalanceC!C29</f>
        <v>0</v>
      </c>
      <c r="E2017" s="502"/>
      <c r="F2017" s="502"/>
      <c r="G2017" s="502"/>
      <c r="H2017" s="502"/>
      <c r="I2017" s="502"/>
      <c r="J2017" s="512"/>
      <c r="L2017" s="435"/>
      <c r="M2017" s="435"/>
      <c r="O2017" s="481">
        <f>-TrialBalanceC!I29</f>
        <v>0</v>
      </c>
      <c r="P2017" s="380"/>
      <c r="Q2017" s="429"/>
      <c r="R2017" s="432" t="str">
        <f t="shared" si="144"/>
        <v>DELETE</v>
      </c>
      <c r="S2017" s="416"/>
      <c r="T2017" s="416"/>
      <c r="U2017" s="416"/>
      <c r="V2017" s="416"/>
      <c r="W2017" s="416"/>
      <c r="X2017" s="416"/>
      <c r="Y2017" s="433"/>
      <c r="Z2017" s="416"/>
      <c r="AA2017" s="416"/>
      <c r="AB2017" s="416"/>
      <c r="AC2017" s="416"/>
      <c r="AD2017" s="416"/>
      <c r="AE2017" s="416"/>
      <c r="AF2017" s="416"/>
      <c r="AG2017" s="416"/>
      <c r="AH2017" s="416"/>
      <c r="AI2017" s="416"/>
      <c r="AJ2017" s="416"/>
      <c r="AK2017" s="416"/>
      <c r="AL2017" s="416"/>
      <c r="AM2017" s="416"/>
      <c r="AN2017" s="416"/>
      <c r="AO2017" s="416"/>
      <c r="AP2017" s="416"/>
      <c r="AQ2017" s="416"/>
      <c r="AR2017" s="416"/>
      <c r="AS2017" s="416"/>
      <c r="AT2017" s="416"/>
      <c r="AU2017" s="416"/>
    </row>
    <row r="2018" spans="1:47" s="378" customFormat="1" ht="36" customHeight="1">
      <c r="A2018" s="429"/>
      <c r="B2018" s="429"/>
      <c r="C2018" s="474"/>
      <c r="D2018" s="502">
        <f>TrialBalanceC!C30</f>
        <v>0</v>
      </c>
      <c r="E2018" s="502"/>
      <c r="F2018" s="502"/>
      <c r="G2018" s="502"/>
      <c r="H2018" s="502"/>
      <c r="I2018" s="502"/>
      <c r="J2018" s="512"/>
      <c r="L2018" s="435"/>
      <c r="M2018" s="435"/>
      <c r="O2018" s="481">
        <f>-TrialBalanceC!I30</f>
        <v>0</v>
      </c>
      <c r="P2018" s="380"/>
      <c r="Q2018" s="429"/>
      <c r="R2018" s="432" t="str">
        <f t="shared" si="144"/>
        <v>DELETE</v>
      </c>
      <c r="S2018" s="416"/>
      <c r="T2018" s="416"/>
      <c r="U2018" s="416"/>
      <c r="V2018" s="416"/>
      <c r="W2018" s="416"/>
      <c r="X2018" s="416"/>
      <c r="Y2018" s="433"/>
      <c r="Z2018" s="416"/>
      <c r="AA2018" s="416"/>
      <c r="AB2018" s="416"/>
      <c r="AC2018" s="416"/>
      <c r="AD2018" s="416"/>
      <c r="AE2018" s="416"/>
      <c r="AF2018" s="416"/>
      <c r="AG2018" s="416"/>
      <c r="AH2018" s="416"/>
      <c r="AI2018" s="416"/>
      <c r="AJ2018" s="416"/>
      <c r="AK2018" s="416"/>
      <c r="AL2018" s="416"/>
      <c r="AM2018" s="416"/>
      <c r="AN2018" s="416"/>
      <c r="AO2018" s="416"/>
      <c r="AP2018" s="416"/>
      <c r="AQ2018" s="416"/>
      <c r="AR2018" s="416"/>
      <c r="AS2018" s="416"/>
      <c r="AT2018" s="416"/>
      <c r="AU2018" s="416"/>
    </row>
    <row r="2019" spans="1:47" s="378" customFormat="1" ht="36" customHeight="1">
      <c r="A2019" s="429"/>
      <c r="B2019" s="429"/>
      <c r="C2019" s="474"/>
      <c r="D2019" s="502">
        <f>TrialBalanceC!C31</f>
        <v>0</v>
      </c>
      <c r="E2019" s="502"/>
      <c r="F2019" s="502"/>
      <c r="G2019" s="502"/>
      <c r="H2019" s="502"/>
      <c r="I2019" s="502"/>
      <c r="J2019" s="512"/>
      <c r="L2019" s="435"/>
      <c r="M2019" s="435"/>
      <c r="O2019" s="481">
        <f>-TrialBalanceC!I31</f>
        <v>0</v>
      </c>
      <c r="P2019" s="380"/>
      <c r="Q2019" s="429"/>
      <c r="R2019" s="432" t="str">
        <f t="shared" si="144"/>
        <v>DELETE</v>
      </c>
      <c r="S2019" s="416"/>
      <c r="T2019" s="416"/>
      <c r="U2019" s="416"/>
      <c r="V2019" s="416"/>
      <c r="W2019" s="416"/>
      <c r="X2019" s="416"/>
      <c r="Y2019" s="433"/>
      <c r="Z2019" s="416"/>
      <c r="AA2019" s="416"/>
      <c r="AB2019" s="416"/>
      <c r="AC2019" s="416"/>
      <c r="AD2019" s="416"/>
      <c r="AE2019" s="416"/>
      <c r="AF2019" s="416"/>
      <c r="AG2019" s="416"/>
      <c r="AH2019" s="416"/>
      <c r="AI2019" s="416"/>
      <c r="AJ2019" s="416"/>
      <c r="AK2019" s="416"/>
      <c r="AL2019" s="416"/>
      <c r="AM2019" s="416"/>
      <c r="AN2019" s="416"/>
      <c r="AO2019" s="416"/>
      <c r="AP2019" s="416"/>
      <c r="AQ2019" s="416"/>
      <c r="AR2019" s="416"/>
      <c r="AS2019" s="416"/>
      <c r="AT2019" s="416"/>
      <c r="AU2019" s="416"/>
    </row>
    <row r="2020" spans="1:47" s="378" customFormat="1" ht="36" customHeight="1">
      <c r="A2020" s="429"/>
      <c r="B2020" s="429"/>
      <c r="C2020" s="474"/>
      <c r="D2020" s="502">
        <f>TrialBalanceC!C32</f>
        <v>0</v>
      </c>
      <c r="E2020" s="502"/>
      <c r="F2020" s="502"/>
      <c r="G2020" s="502"/>
      <c r="H2020" s="502"/>
      <c r="I2020" s="502"/>
      <c r="J2020" s="512"/>
      <c r="L2020" s="435"/>
      <c r="M2020" s="435"/>
      <c r="O2020" s="481">
        <f>-TrialBalanceC!I32</f>
        <v>0</v>
      </c>
      <c r="P2020" s="380"/>
      <c r="Q2020" s="429"/>
      <c r="R2020" s="432" t="str">
        <f t="shared" si="144"/>
        <v>DELETE</v>
      </c>
      <c r="S2020" s="416"/>
      <c r="T2020" s="416"/>
      <c r="U2020" s="416"/>
      <c r="V2020" s="416"/>
      <c r="W2020" s="416"/>
      <c r="X2020" s="416"/>
      <c r="Y2020" s="433"/>
      <c r="Z2020" s="416"/>
      <c r="AA2020" s="416"/>
      <c r="AB2020" s="416"/>
      <c r="AC2020" s="416"/>
      <c r="AD2020" s="416"/>
      <c r="AE2020" s="416"/>
      <c r="AF2020" s="416"/>
      <c r="AG2020" s="416"/>
      <c r="AH2020" s="416"/>
      <c r="AI2020" s="416"/>
      <c r="AJ2020" s="416"/>
      <c r="AK2020" s="416"/>
      <c r="AL2020" s="416"/>
      <c r="AM2020" s="416"/>
      <c r="AN2020" s="416"/>
      <c r="AO2020" s="416"/>
      <c r="AP2020" s="416"/>
      <c r="AQ2020" s="416"/>
      <c r="AR2020" s="416"/>
      <c r="AS2020" s="416"/>
      <c r="AT2020" s="416"/>
      <c r="AU2020" s="416"/>
    </row>
    <row r="2021" spans="1:47" s="378" customFormat="1" ht="9" customHeight="1">
      <c r="A2021" s="429"/>
      <c r="B2021" s="429"/>
      <c r="C2021" s="474"/>
      <c r="D2021" s="502"/>
      <c r="E2021" s="502"/>
      <c r="F2021" s="502"/>
      <c r="G2021" s="502"/>
      <c r="H2021" s="502"/>
      <c r="I2021" s="502"/>
      <c r="J2021" s="512"/>
      <c r="L2021" s="435"/>
      <c r="M2021" s="435"/>
      <c r="O2021" s="482"/>
      <c r="P2021" s="380"/>
      <c r="Q2021" s="429"/>
      <c r="R2021" s="432" t="str">
        <f>R2013</f>
        <v>DELETE</v>
      </c>
      <c r="S2021" s="416"/>
      <c r="T2021" s="416"/>
      <c r="U2021" s="416"/>
      <c r="V2021" s="416"/>
      <c r="W2021" s="416"/>
      <c r="X2021" s="416"/>
      <c r="Y2021" s="433"/>
      <c r="Z2021" s="416"/>
      <c r="AA2021" s="416"/>
      <c r="AB2021" s="416"/>
      <c r="AC2021" s="416"/>
      <c r="AD2021" s="416"/>
      <c r="AE2021" s="416"/>
      <c r="AF2021" s="416"/>
      <c r="AG2021" s="416"/>
      <c r="AH2021" s="416"/>
      <c r="AI2021" s="416"/>
      <c r="AJ2021" s="416"/>
      <c r="AK2021" s="416"/>
      <c r="AL2021" s="416"/>
      <c r="AM2021" s="416"/>
      <c r="AN2021" s="416"/>
      <c r="AO2021" s="416"/>
      <c r="AP2021" s="416"/>
      <c r="AQ2021" s="416"/>
      <c r="AR2021" s="416"/>
      <c r="AS2021" s="416"/>
      <c r="AT2021" s="416"/>
      <c r="AU2021" s="416"/>
    </row>
    <row r="2022" spans="1:47" s="378" customFormat="1" ht="9" customHeight="1">
      <c r="A2022" s="429"/>
      <c r="B2022" s="429"/>
      <c r="C2022" s="474"/>
      <c r="D2022" s="502"/>
      <c r="E2022" s="502"/>
      <c r="F2022" s="502"/>
      <c r="G2022" s="502"/>
      <c r="H2022" s="502"/>
      <c r="I2022" s="502"/>
      <c r="J2022" s="512"/>
      <c r="L2022" s="435"/>
      <c r="M2022" s="435"/>
      <c r="O2022" s="396"/>
      <c r="P2022" s="380"/>
      <c r="Q2022" s="429"/>
      <c r="R2022" s="432" t="str">
        <f>R2021</f>
        <v>DELETE</v>
      </c>
      <c r="S2022" s="416"/>
      <c r="T2022" s="416"/>
      <c r="U2022" s="416"/>
      <c r="V2022" s="416"/>
      <c r="W2022" s="416"/>
      <c r="X2022" s="416"/>
      <c r="Y2022" s="433"/>
      <c r="Z2022" s="416"/>
      <c r="AA2022" s="416"/>
      <c r="AB2022" s="416"/>
      <c r="AC2022" s="416"/>
      <c r="AD2022" s="416"/>
      <c r="AE2022" s="416"/>
      <c r="AF2022" s="416"/>
      <c r="AG2022" s="416"/>
      <c r="AH2022" s="416"/>
      <c r="AI2022" s="416"/>
      <c r="AJ2022" s="416"/>
      <c r="AK2022" s="416"/>
      <c r="AL2022" s="416"/>
      <c r="AM2022" s="416"/>
      <c r="AN2022" s="416"/>
      <c r="AO2022" s="416"/>
      <c r="AP2022" s="416"/>
      <c r="AQ2022" s="416"/>
      <c r="AR2022" s="416"/>
      <c r="AS2022" s="416"/>
      <c r="AT2022" s="416"/>
      <c r="AU2022" s="416"/>
    </row>
    <row r="2023" spans="1:47" s="378" customFormat="1" ht="9" customHeight="1">
      <c r="A2023" s="429"/>
      <c r="B2023" s="429"/>
      <c r="C2023" s="474"/>
      <c r="D2023" s="502"/>
      <c r="E2023" s="502"/>
      <c r="F2023" s="502"/>
      <c r="G2023" s="502"/>
      <c r="H2023" s="502"/>
      <c r="I2023" s="502"/>
      <c r="J2023" s="512"/>
      <c r="L2023" s="435"/>
      <c r="M2023" s="435"/>
      <c r="O2023" s="381"/>
      <c r="P2023" s="380"/>
      <c r="Q2023" s="429"/>
      <c r="R2023" s="432" t="str">
        <f>R2022</f>
        <v>DELETE</v>
      </c>
      <c r="S2023" s="416"/>
      <c r="T2023" s="416"/>
      <c r="U2023" s="416"/>
      <c r="V2023" s="416"/>
      <c r="W2023" s="416"/>
      <c r="X2023" s="416"/>
      <c r="Y2023" s="433"/>
      <c r="Z2023" s="416"/>
      <c r="AA2023" s="416"/>
      <c r="AB2023" s="416"/>
      <c r="AC2023" s="416"/>
      <c r="AD2023" s="416"/>
      <c r="AE2023" s="416"/>
      <c r="AF2023" s="416"/>
      <c r="AG2023" s="416"/>
      <c r="AH2023" s="416"/>
      <c r="AI2023" s="416"/>
      <c r="AJ2023" s="416"/>
      <c r="AK2023" s="416"/>
      <c r="AL2023" s="416"/>
      <c r="AM2023" s="416"/>
      <c r="AN2023" s="416"/>
      <c r="AO2023" s="416"/>
      <c r="AP2023" s="416"/>
      <c r="AQ2023" s="416"/>
      <c r="AR2023" s="416"/>
      <c r="AS2023" s="416"/>
      <c r="AT2023" s="416"/>
      <c r="AU2023" s="416"/>
    </row>
    <row r="2024" spans="1:47" s="378" customFormat="1" ht="36" customHeight="1">
      <c r="A2024" s="429"/>
      <c r="B2024" s="429"/>
      <c r="C2024" s="474"/>
      <c r="D2024" s="502"/>
      <c r="E2024" s="502"/>
      <c r="F2024" s="502"/>
      <c r="G2024" s="502"/>
      <c r="H2024" s="502"/>
      <c r="I2024" s="502"/>
      <c r="J2024" s="512"/>
      <c r="L2024" s="435"/>
      <c r="M2024" s="435"/>
      <c r="O2024" s="381">
        <f>SUM(S1993:S2013)</f>
        <v>0</v>
      </c>
      <c r="P2024" s="380"/>
      <c r="Q2024" s="429"/>
      <c r="R2024" s="432" t="str">
        <f>R2013</f>
        <v>DELETE</v>
      </c>
      <c r="S2024" s="416"/>
      <c r="T2024" s="416"/>
      <c r="U2024" s="416"/>
      <c r="V2024" s="416"/>
      <c r="W2024" s="416"/>
      <c r="X2024" s="416"/>
      <c r="Y2024" s="433"/>
      <c r="Z2024" s="416"/>
      <c r="AA2024" s="416"/>
      <c r="AB2024" s="416"/>
      <c r="AC2024" s="416"/>
      <c r="AD2024" s="416"/>
      <c r="AE2024" s="416"/>
      <c r="AF2024" s="416"/>
      <c r="AG2024" s="416"/>
      <c r="AH2024" s="416"/>
      <c r="AI2024" s="416"/>
      <c r="AJ2024" s="416"/>
      <c r="AK2024" s="416"/>
      <c r="AL2024" s="416"/>
      <c r="AM2024" s="416"/>
      <c r="AN2024" s="416"/>
      <c r="AO2024" s="416"/>
      <c r="AP2024" s="416"/>
      <c r="AQ2024" s="416"/>
      <c r="AR2024" s="416"/>
      <c r="AS2024" s="416"/>
      <c r="AT2024" s="416"/>
      <c r="AU2024" s="416"/>
    </row>
    <row r="2025" spans="1:47" s="378" customFormat="1" ht="36" customHeight="1">
      <c r="A2025" s="429"/>
      <c r="B2025" s="429"/>
      <c r="C2025" s="474"/>
      <c r="D2025" s="502"/>
      <c r="E2025" s="502"/>
      <c r="F2025" s="502"/>
      <c r="G2025" s="502"/>
      <c r="H2025" s="502"/>
      <c r="I2025" s="502"/>
      <c r="J2025" s="512"/>
      <c r="L2025" s="435"/>
      <c r="M2025" s="435"/>
      <c r="O2025" s="381"/>
      <c r="P2025" s="380"/>
      <c r="Q2025" s="429"/>
      <c r="R2025" s="432" t="str">
        <f>R2024</f>
        <v>DELETE</v>
      </c>
      <c r="S2025" s="416"/>
      <c r="T2025" s="416"/>
      <c r="U2025" s="416"/>
      <c r="V2025" s="416"/>
      <c r="W2025" s="416"/>
      <c r="X2025" s="416"/>
      <c r="Y2025" s="433"/>
      <c r="Z2025" s="416"/>
      <c r="AA2025" s="416"/>
      <c r="AB2025" s="416"/>
      <c r="AC2025" s="416"/>
      <c r="AD2025" s="416"/>
      <c r="AE2025" s="416"/>
      <c r="AF2025" s="416"/>
      <c r="AG2025" s="416"/>
      <c r="AH2025" s="416"/>
      <c r="AI2025" s="416"/>
      <c r="AJ2025" s="416"/>
      <c r="AK2025" s="416"/>
      <c r="AL2025" s="416"/>
      <c r="AM2025" s="416"/>
      <c r="AN2025" s="416"/>
      <c r="AO2025" s="416"/>
      <c r="AP2025" s="416"/>
      <c r="AQ2025" s="416"/>
      <c r="AR2025" s="416"/>
      <c r="AS2025" s="416"/>
      <c r="AT2025" s="416"/>
      <c r="AU2025" s="416"/>
    </row>
    <row r="2026" spans="1:47" s="378" customFormat="1" ht="36" customHeight="1">
      <c r="A2026" s="429"/>
      <c r="B2026" s="429"/>
      <c r="D2026" s="501" t="s">
        <v>1047</v>
      </c>
      <c r="E2026" s="502"/>
      <c r="F2026" s="502"/>
      <c r="G2026" s="502"/>
      <c r="H2026" s="502"/>
      <c r="I2026" s="502"/>
      <c r="J2026" s="512"/>
      <c r="L2026" s="435"/>
      <c r="M2026" s="435"/>
      <c r="O2026" s="381">
        <f>SUM(O2028:O2057)</f>
        <v>0</v>
      </c>
      <c r="P2026" s="380"/>
      <c r="Q2026" s="429"/>
      <c r="R2026" s="432" t="str">
        <f t="shared" ref="R2026" si="145">IF(R$1981="DELETE","DELETE",IF(O2026=0,"DELETE"," "))</f>
        <v>DELETE</v>
      </c>
      <c r="S2026" s="419">
        <f>-O2026</f>
        <v>0</v>
      </c>
      <c r="T2026" s="419"/>
      <c r="U2026" s="419"/>
      <c r="V2026" s="419"/>
      <c r="W2026" s="416"/>
      <c r="X2026" s="416"/>
      <c r="Y2026" s="433"/>
      <c r="Z2026" s="416"/>
      <c r="AA2026" s="416"/>
      <c r="AB2026" s="416"/>
      <c r="AC2026" s="416"/>
      <c r="AD2026" s="416"/>
      <c r="AE2026" s="416"/>
      <c r="AF2026" s="416"/>
      <c r="AG2026" s="416"/>
      <c r="AH2026" s="416"/>
      <c r="AI2026" s="416"/>
      <c r="AJ2026" s="416"/>
      <c r="AK2026" s="416"/>
      <c r="AL2026" s="416"/>
      <c r="AM2026" s="416"/>
      <c r="AN2026" s="416"/>
      <c r="AO2026" s="416"/>
      <c r="AP2026" s="416"/>
      <c r="AQ2026" s="416"/>
      <c r="AR2026" s="416"/>
      <c r="AS2026" s="416"/>
      <c r="AT2026" s="416"/>
      <c r="AU2026" s="416"/>
    </row>
    <row r="2027" spans="1:47" s="378" customFormat="1" ht="9" customHeight="1">
      <c r="A2027" s="429"/>
      <c r="B2027" s="429"/>
      <c r="C2027" s="474"/>
      <c r="D2027" s="502"/>
      <c r="E2027" s="502"/>
      <c r="F2027" s="502"/>
      <c r="G2027" s="502"/>
      <c r="H2027" s="502"/>
      <c r="I2027" s="502"/>
      <c r="J2027" s="512"/>
      <c r="L2027" s="435"/>
      <c r="M2027" s="435"/>
      <c r="O2027" s="381"/>
      <c r="P2027" s="380"/>
      <c r="Q2027" s="429"/>
      <c r="R2027" s="432" t="str">
        <f>R2026</f>
        <v>DELETE</v>
      </c>
      <c r="S2027" s="416"/>
      <c r="T2027" s="416"/>
      <c r="U2027" s="416"/>
      <c r="V2027" s="416"/>
      <c r="W2027" s="416"/>
      <c r="X2027" s="416"/>
      <c r="Y2027" s="433"/>
      <c r="Z2027" s="416"/>
      <c r="AA2027" s="416"/>
      <c r="AB2027" s="416"/>
      <c r="AC2027" s="416"/>
      <c r="AD2027" s="416"/>
      <c r="AE2027" s="416"/>
      <c r="AF2027" s="416"/>
      <c r="AG2027" s="416"/>
      <c r="AH2027" s="416"/>
      <c r="AI2027" s="416"/>
      <c r="AJ2027" s="416"/>
      <c r="AK2027" s="416"/>
      <c r="AL2027" s="416"/>
      <c r="AM2027" s="416"/>
      <c r="AN2027" s="416"/>
      <c r="AO2027" s="416"/>
      <c r="AP2027" s="416"/>
      <c r="AQ2027" s="416"/>
      <c r="AR2027" s="416"/>
      <c r="AS2027" s="416"/>
      <c r="AT2027" s="416"/>
      <c r="AU2027" s="416"/>
    </row>
    <row r="2028" spans="1:47" s="378" customFormat="1" ht="9" customHeight="1">
      <c r="A2028" s="429"/>
      <c r="B2028" s="429"/>
      <c r="C2028" s="474"/>
      <c r="D2028" s="502"/>
      <c r="E2028" s="502"/>
      <c r="F2028" s="502"/>
      <c r="G2028" s="502"/>
      <c r="H2028" s="502"/>
      <c r="I2028" s="502"/>
      <c r="J2028" s="512"/>
      <c r="L2028" s="435"/>
      <c r="M2028" s="435"/>
      <c r="O2028" s="480"/>
      <c r="P2028" s="380"/>
      <c r="Q2028" s="429"/>
      <c r="R2028" s="432" t="str">
        <f>R2027</f>
        <v>DELETE</v>
      </c>
      <c r="S2028" s="416"/>
      <c r="T2028" s="416"/>
      <c r="U2028" s="416"/>
      <c r="V2028" s="416"/>
      <c r="W2028" s="416"/>
      <c r="X2028" s="416"/>
      <c r="Y2028" s="433"/>
      <c r="Z2028" s="416"/>
      <c r="AA2028" s="416"/>
      <c r="AB2028" s="416"/>
      <c r="AC2028" s="416"/>
      <c r="AD2028" s="416"/>
      <c r="AE2028" s="416"/>
      <c r="AF2028" s="416"/>
      <c r="AG2028" s="416"/>
      <c r="AH2028" s="416"/>
      <c r="AI2028" s="416"/>
      <c r="AJ2028" s="416"/>
      <c r="AK2028" s="416"/>
      <c r="AL2028" s="416"/>
      <c r="AM2028" s="416"/>
      <c r="AN2028" s="416"/>
      <c r="AO2028" s="416"/>
      <c r="AP2028" s="416"/>
      <c r="AQ2028" s="416"/>
      <c r="AR2028" s="416"/>
      <c r="AS2028" s="416"/>
      <c r="AT2028" s="416"/>
      <c r="AU2028" s="416"/>
    </row>
    <row r="2029" spans="1:47" s="378" customFormat="1" ht="36" customHeight="1">
      <c r="A2029" s="429"/>
      <c r="B2029" s="429"/>
      <c r="C2029" s="474"/>
      <c r="D2029" s="502" t="s">
        <v>256</v>
      </c>
      <c r="E2029" s="502"/>
      <c r="F2029" s="502"/>
      <c r="G2029" s="502"/>
      <c r="H2029" s="502"/>
      <c r="I2029" s="502"/>
      <c r="J2029" s="512"/>
      <c r="L2029" s="435"/>
      <c r="M2029" s="435"/>
      <c r="O2029" s="481">
        <f>TrialBalanceC!I39</f>
        <v>0</v>
      </c>
      <c r="P2029" s="380"/>
      <c r="Q2029" s="429"/>
      <c r="R2029" s="432" t="str">
        <f t="shared" ref="R2029:R2056" si="146">IF(R$1981="DELETE","DELETE",IF(O2029=0,"DELETE"," "))</f>
        <v>DELETE</v>
      </c>
      <c r="S2029" s="416"/>
      <c r="T2029" s="416"/>
      <c r="U2029" s="416"/>
      <c r="V2029" s="416"/>
      <c r="W2029" s="416"/>
      <c r="X2029" s="416"/>
      <c r="Y2029" s="433"/>
      <c r="Z2029" s="416"/>
      <c r="AA2029" s="416"/>
      <c r="AB2029" s="416"/>
      <c r="AC2029" s="416"/>
      <c r="AD2029" s="416"/>
      <c r="AE2029" s="416"/>
      <c r="AF2029" s="416"/>
      <c r="AG2029" s="416"/>
      <c r="AH2029" s="416"/>
      <c r="AI2029" s="416"/>
      <c r="AJ2029" s="416"/>
      <c r="AK2029" s="416"/>
      <c r="AL2029" s="416"/>
      <c r="AM2029" s="416"/>
      <c r="AN2029" s="416"/>
      <c r="AO2029" s="416"/>
      <c r="AP2029" s="416"/>
      <c r="AQ2029" s="416"/>
      <c r="AR2029" s="416"/>
      <c r="AS2029" s="416"/>
      <c r="AT2029" s="416"/>
      <c r="AU2029" s="416"/>
    </row>
    <row r="2030" spans="1:47" s="378" customFormat="1" ht="36" customHeight="1">
      <c r="A2030" s="429"/>
      <c r="B2030" s="429"/>
      <c r="C2030" s="474"/>
      <c r="D2030" s="502" t="s">
        <v>629</v>
      </c>
      <c r="E2030" s="502"/>
      <c r="F2030" s="502"/>
      <c r="G2030" s="502"/>
      <c r="H2030" s="502"/>
      <c r="I2030" s="502"/>
      <c r="J2030" s="512"/>
      <c r="L2030" s="435"/>
      <c r="M2030" s="435"/>
      <c r="O2030" s="481">
        <f>TrialBalanceC!I40</f>
        <v>0</v>
      </c>
      <c r="P2030" s="380"/>
      <c r="Q2030" s="429"/>
      <c r="R2030" s="432" t="str">
        <f t="shared" si="146"/>
        <v>DELETE</v>
      </c>
      <c r="S2030" s="416"/>
      <c r="T2030" s="416"/>
      <c r="U2030" s="416"/>
      <c r="V2030" s="416"/>
      <c r="W2030" s="416"/>
      <c r="X2030" s="416"/>
      <c r="Y2030" s="433"/>
      <c r="Z2030" s="416"/>
      <c r="AA2030" s="416"/>
      <c r="AB2030" s="416"/>
      <c r="AC2030" s="416"/>
      <c r="AD2030" s="416"/>
      <c r="AE2030" s="416"/>
      <c r="AF2030" s="416"/>
      <c r="AG2030" s="416"/>
      <c r="AH2030" s="416"/>
      <c r="AI2030" s="416"/>
      <c r="AJ2030" s="416"/>
      <c r="AK2030" s="416"/>
      <c r="AL2030" s="416"/>
      <c r="AM2030" s="416"/>
      <c r="AN2030" s="416"/>
      <c r="AO2030" s="416"/>
      <c r="AP2030" s="416"/>
      <c r="AQ2030" s="416"/>
      <c r="AR2030" s="416"/>
      <c r="AS2030" s="416"/>
      <c r="AT2030" s="416"/>
      <c r="AU2030" s="416"/>
    </row>
    <row r="2031" spans="1:47" s="378" customFormat="1" ht="36" customHeight="1">
      <c r="A2031" s="429"/>
      <c r="B2031" s="429"/>
      <c r="C2031" s="474"/>
      <c r="D2031" s="502" t="s">
        <v>709</v>
      </c>
      <c r="E2031" s="502"/>
      <c r="F2031" s="502"/>
      <c r="G2031" s="502"/>
      <c r="H2031" s="502"/>
      <c r="I2031" s="502"/>
      <c r="J2031" s="512"/>
      <c r="L2031" s="435"/>
      <c r="M2031" s="435"/>
      <c r="O2031" s="481">
        <f>TrialBalanceC!I67</f>
        <v>0</v>
      </c>
      <c r="P2031" s="380"/>
      <c r="Q2031" s="429"/>
      <c r="R2031" s="432" t="str">
        <f t="shared" si="146"/>
        <v>DELETE</v>
      </c>
      <c r="S2031" s="416"/>
      <c r="T2031" s="416"/>
      <c r="U2031" s="416"/>
      <c r="V2031" s="416"/>
      <c r="W2031" s="416"/>
      <c r="X2031" s="416"/>
      <c r="Y2031" s="433"/>
      <c r="Z2031" s="416"/>
      <c r="AA2031" s="416"/>
      <c r="AB2031" s="416"/>
      <c r="AC2031" s="416"/>
      <c r="AD2031" s="416"/>
      <c r="AE2031" s="416"/>
      <c r="AF2031" s="416"/>
      <c r="AG2031" s="416"/>
      <c r="AH2031" s="416"/>
      <c r="AI2031" s="416"/>
      <c r="AJ2031" s="416"/>
      <c r="AK2031" s="416"/>
      <c r="AL2031" s="416"/>
      <c r="AM2031" s="416"/>
      <c r="AN2031" s="416"/>
      <c r="AO2031" s="416"/>
      <c r="AP2031" s="416"/>
      <c r="AQ2031" s="416"/>
      <c r="AR2031" s="416"/>
      <c r="AS2031" s="416"/>
      <c r="AT2031" s="416"/>
      <c r="AU2031" s="416"/>
    </row>
    <row r="2032" spans="1:47" s="378" customFormat="1" ht="36" customHeight="1">
      <c r="A2032" s="429"/>
      <c r="B2032" s="429"/>
      <c r="C2032" s="474"/>
      <c r="D2032" s="502" t="s">
        <v>257</v>
      </c>
      <c r="E2032" s="502"/>
      <c r="F2032" s="502"/>
      <c r="G2032" s="502"/>
      <c r="H2032" s="502"/>
      <c r="I2032" s="502"/>
      <c r="J2032" s="512"/>
      <c r="L2032" s="435"/>
      <c r="M2032" s="435"/>
      <c r="O2032" s="481">
        <f>TrialBalanceC!I41</f>
        <v>0</v>
      </c>
      <c r="P2032" s="380"/>
      <c r="Q2032" s="429"/>
      <c r="R2032" s="432" t="str">
        <f t="shared" si="146"/>
        <v>DELETE</v>
      </c>
      <c r="S2032" s="416"/>
      <c r="T2032" s="416"/>
      <c r="U2032" s="416"/>
      <c r="V2032" s="416"/>
      <c r="W2032" s="416"/>
      <c r="X2032" s="416"/>
      <c r="Y2032" s="433"/>
      <c r="Z2032" s="416"/>
      <c r="AA2032" s="416"/>
      <c r="AB2032" s="416"/>
      <c r="AC2032" s="416"/>
      <c r="AD2032" s="416"/>
      <c r="AE2032" s="416"/>
      <c r="AF2032" s="416"/>
      <c r="AG2032" s="416"/>
      <c r="AH2032" s="416"/>
      <c r="AI2032" s="416"/>
      <c r="AJ2032" s="416"/>
      <c r="AK2032" s="416"/>
      <c r="AL2032" s="416"/>
      <c r="AM2032" s="416"/>
      <c r="AN2032" s="416"/>
      <c r="AO2032" s="416"/>
      <c r="AP2032" s="416"/>
      <c r="AQ2032" s="416"/>
      <c r="AR2032" s="416"/>
      <c r="AS2032" s="416"/>
      <c r="AT2032" s="416"/>
      <c r="AU2032" s="416"/>
    </row>
    <row r="2033" spans="1:47" s="378" customFormat="1" ht="36" customHeight="1">
      <c r="A2033" s="429"/>
      <c r="B2033" s="429"/>
      <c r="C2033" s="474"/>
      <c r="D2033" s="502" t="s">
        <v>258</v>
      </c>
      <c r="E2033" s="502"/>
      <c r="F2033" s="502"/>
      <c r="G2033" s="502"/>
      <c r="H2033" s="502"/>
      <c r="I2033" s="502"/>
      <c r="J2033" s="512"/>
      <c r="K2033" s="378">
        <f>C$583</f>
        <v>3.3000000000000003</v>
      </c>
      <c r="L2033" s="435"/>
      <c r="M2033" s="435"/>
      <c r="O2033" s="481">
        <f>SUM(TrialBalanceC!I43:I44)</f>
        <v>0</v>
      </c>
      <c r="P2033" s="380"/>
      <c r="Q2033" s="429"/>
      <c r="R2033" s="432" t="str">
        <f t="shared" si="146"/>
        <v>DELETE</v>
      </c>
      <c r="S2033" s="416"/>
      <c r="T2033" s="416"/>
      <c r="U2033" s="416"/>
      <c r="V2033" s="416"/>
      <c r="W2033" s="416"/>
      <c r="X2033" s="416"/>
      <c r="Y2033" s="433"/>
      <c r="Z2033" s="416"/>
      <c r="AA2033" s="416"/>
      <c r="AB2033" s="416"/>
      <c r="AC2033" s="416"/>
      <c r="AD2033" s="416"/>
      <c r="AE2033" s="416"/>
      <c r="AF2033" s="416"/>
      <c r="AG2033" s="416"/>
      <c r="AH2033" s="416"/>
      <c r="AI2033" s="416"/>
      <c r="AJ2033" s="416"/>
      <c r="AK2033" s="416"/>
      <c r="AL2033" s="416"/>
      <c r="AM2033" s="416"/>
      <c r="AN2033" s="416"/>
      <c r="AO2033" s="416"/>
      <c r="AP2033" s="416"/>
      <c r="AQ2033" s="416"/>
      <c r="AR2033" s="416"/>
      <c r="AS2033" s="416"/>
      <c r="AT2033" s="416"/>
      <c r="AU2033" s="416"/>
    </row>
    <row r="2034" spans="1:47" s="378" customFormat="1" ht="36" customHeight="1">
      <c r="A2034" s="429"/>
      <c r="B2034" s="429"/>
      <c r="C2034" s="474"/>
      <c r="D2034" s="502" t="s">
        <v>447</v>
      </c>
      <c r="E2034" s="502"/>
      <c r="F2034" s="502"/>
      <c r="G2034" s="502"/>
      <c r="H2034" s="502"/>
      <c r="I2034" s="502"/>
      <c r="J2034" s="512"/>
      <c r="L2034" s="435"/>
      <c r="M2034" s="435"/>
      <c r="O2034" s="481">
        <f>TrialBalanceC!I45</f>
        <v>0</v>
      </c>
      <c r="P2034" s="380"/>
      <c r="Q2034" s="429"/>
      <c r="R2034" s="432" t="str">
        <f t="shared" si="146"/>
        <v>DELETE</v>
      </c>
      <c r="S2034" s="420"/>
      <c r="T2034" s="420"/>
      <c r="U2034" s="420"/>
      <c r="V2034" s="420"/>
      <c r="W2034" s="416"/>
      <c r="X2034" s="416"/>
      <c r="Y2034" s="433"/>
      <c r="Z2034" s="416"/>
      <c r="AA2034" s="416"/>
      <c r="AB2034" s="416"/>
      <c r="AC2034" s="416"/>
      <c r="AD2034" s="416"/>
      <c r="AE2034" s="416"/>
      <c r="AF2034" s="416"/>
      <c r="AG2034" s="416"/>
      <c r="AH2034" s="416"/>
      <c r="AI2034" s="416"/>
      <c r="AJ2034" s="416"/>
      <c r="AK2034" s="416"/>
      <c r="AL2034" s="416"/>
      <c r="AM2034" s="416"/>
      <c r="AN2034" s="416"/>
      <c r="AO2034" s="416"/>
      <c r="AP2034" s="416"/>
      <c r="AQ2034" s="416"/>
      <c r="AR2034" s="416"/>
      <c r="AS2034" s="416"/>
      <c r="AT2034" s="416"/>
      <c r="AU2034" s="416"/>
    </row>
    <row r="2035" spans="1:47" s="378" customFormat="1" ht="36" customHeight="1">
      <c r="A2035" s="429"/>
      <c r="B2035" s="429"/>
      <c r="C2035" s="474"/>
      <c r="D2035" s="502" t="s">
        <v>720</v>
      </c>
      <c r="E2035" s="502"/>
      <c r="F2035" s="502"/>
      <c r="G2035" s="502"/>
      <c r="H2035" s="502"/>
      <c r="I2035" s="502"/>
      <c r="J2035" s="512"/>
      <c r="L2035" s="435"/>
      <c r="M2035" s="435"/>
      <c r="O2035" s="481">
        <f>TrialBalanceC!I46</f>
        <v>0</v>
      </c>
      <c r="P2035" s="380"/>
      <c r="Q2035" s="429"/>
      <c r="R2035" s="432" t="str">
        <f t="shared" si="146"/>
        <v>DELETE</v>
      </c>
      <c r="S2035" s="416"/>
      <c r="T2035" s="416"/>
      <c r="U2035" s="416"/>
      <c r="V2035" s="416"/>
      <c r="W2035" s="416"/>
      <c r="X2035" s="416"/>
      <c r="Y2035" s="433"/>
      <c r="Z2035" s="416"/>
      <c r="AA2035" s="416"/>
      <c r="AB2035" s="416"/>
      <c r="AC2035" s="416"/>
      <c r="AD2035" s="416"/>
      <c r="AE2035" s="416"/>
      <c r="AF2035" s="416"/>
      <c r="AG2035" s="416"/>
      <c r="AH2035" s="416"/>
      <c r="AI2035" s="416"/>
      <c r="AJ2035" s="416"/>
      <c r="AK2035" s="416"/>
      <c r="AL2035" s="416"/>
      <c r="AM2035" s="416"/>
      <c r="AN2035" s="416"/>
      <c r="AO2035" s="416"/>
      <c r="AP2035" s="416"/>
      <c r="AQ2035" s="416"/>
      <c r="AR2035" s="416"/>
      <c r="AS2035" s="416"/>
      <c r="AT2035" s="416"/>
      <c r="AU2035" s="416"/>
    </row>
    <row r="2036" spans="1:47" s="378" customFormat="1" ht="36" customHeight="1">
      <c r="A2036" s="429"/>
      <c r="B2036" s="429"/>
      <c r="C2036" s="474"/>
      <c r="D2036" s="502" t="s">
        <v>65</v>
      </c>
      <c r="E2036" s="502"/>
      <c r="F2036" s="502"/>
      <c r="G2036" s="502"/>
      <c r="H2036" s="502"/>
      <c r="I2036" s="502"/>
      <c r="J2036" s="512"/>
      <c r="L2036" s="435"/>
      <c r="M2036" s="435"/>
      <c r="O2036" s="481">
        <f>TrialBalanceC!I47</f>
        <v>0</v>
      </c>
      <c r="P2036" s="380"/>
      <c r="Q2036" s="429"/>
      <c r="R2036" s="432" t="str">
        <f t="shared" si="146"/>
        <v>DELETE</v>
      </c>
      <c r="S2036" s="416"/>
      <c r="T2036" s="416"/>
      <c r="U2036" s="416"/>
      <c r="V2036" s="416"/>
      <c r="W2036" s="416"/>
      <c r="X2036" s="416"/>
      <c r="Y2036" s="433"/>
      <c r="Z2036" s="416"/>
      <c r="AA2036" s="416"/>
      <c r="AB2036" s="416"/>
      <c r="AC2036" s="416"/>
      <c r="AD2036" s="416"/>
      <c r="AE2036" s="416"/>
      <c r="AF2036" s="416"/>
      <c r="AG2036" s="416"/>
      <c r="AH2036" s="416"/>
      <c r="AI2036" s="416"/>
      <c r="AJ2036" s="416"/>
      <c r="AK2036" s="416"/>
      <c r="AL2036" s="416"/>
      <c r="AM2036" s="416"/>
      <c r="AN2036" s="416"/>
      <c r="AO2036" s="416"/>
      <c r="AP2036" s="416"/>
      <c r="AQ2036" s="416"/>
      <c r="AR2036" s="416"/>
      <c r="AS2036" s="416"/>
      <c r="AT2036" s="416"/>
      <c r="AU2036" s="416"/>
    </row>
    <row r="2037" spans="1:47" s="378" customFormat="1" ht="36" customHeight="1">
      <c r="A2037" s="429"/>
      <c r="B2037" s="429"/>
      <c r="C2037" s="474"/>
      <c r="D2037" s="502" t="s">
        <v>259</v>
      </c>
      <c r="E2037" s="502"/>
      <c r="F2037" s="502"/>
      <c r="G2037" s="502"/>
      <c r="H2037" s="502"/>
      <c r="I2037" s="502"/>
      <c r="J2037" s="512"/>
      <c r="L2037" s="435"/>
      <c r="M2037" s="435"/>
      <c r="O2037" s="481">
        <f>TrialBalanceC!I48</f>
        <v>0</v>
      </c>
      <c r="P2037" s="380"/>
      <c r="Q2037" s="429"/>
      <c r="R2037" s="432" t="str">
        <f t="shared" si="146"/>
        <v>DELETE</v>
      </c>
      <c r="S2037" s="416"/>
      <c r="T2037" s="416"/>
      <c r="U2037" s="416"/>
      <c r="V2037" s="416"/>
      <c r="W2037" s="416"/>
      <c r="X2037" s="416"/>
      <c r="Y2037" s="433"/>
      <c r="Z2037" s="416"/>
      <c r="AA2037" s="416"/>
      <c r="AB2037" s="416"/>
      <c r="AC2037" s="416"/>
      <c r="AD2037" s="416"/>
      <c r="AE2037" s="416"/>
      <c r="AF2037" s="416"/>
      <c r="AG2037" s="416"/>
      <c r="AH2037" s="416"/>
      <c r="AI2037" s="416"/>
      <c r="AJ2037" s="416"/>
      <c r="AK2037" s="416"/>
      <c r="AL2037" s="416"/>
      <c r="AM2037" s="416"/>
      <c r="AN2037" s="416"/>
      <c r="AO2037" s="416"/>
      <c r="AP2037" s="416"/>
      <c r="AQ2037" s="416"/>
      <c r="AR2037" s="416"/>
      <c r="AS2037" s="416"/>
      <c r="AT2037" s="416"/>
      <c r="AU2037" s="416"/>
    </row>
    <row r="2038" spans="1:47" s="378" customFormat="1" ht="36" customHeight="1">
      <c r="A2038" s="429"/>
      <c r="B2038" s="429"/>
      <c r="C2038" s="474"/>
      <c r="D2038" s="502" t="s">
        <v>464</v>
      </c>
      <c r="E2038" s="502"/>
      <c r="F2038" s="502"/>
      <c r="G2038" s="502"/>
      <c r="H2038" s="502"/>
      <c r="I2038" s="502"/>
      <c r="J2038" s="512"/>
      <c r="L2038" s="435"/>
      <c r="M2038" s="435"/>
      <c r="O2038" s="481">
        <f>SUM(TrialBalanceC!I49:I50)</f>
        <v>0</v>
      </c>
      <c r="P2038" s="380"/>
      <c r="Q2038" s="429"/>
      <c r="R2038" s="432" t="str">
        <f t="shared" si="146"/>
        <v>DELETE</v>
      </c>
      <c r="S2038" s="416"/>
      <c r="T2038" s="416"/>
      <c r="U2038" s="416"/>
      <c r="V2038" s="416"/>
      <c r="W2038" s="416"/>
      <c r="X2038" s="416"/>
      <c r="Y2038" s="433"/>
      <c r="Z2038" s="416"/>
      <c r="AA2038" s="416"/>
      <c r="AB2038" s="416"/>
      <c r="AC2038" s="416"/>
      <c r="AD2038" s="416"/>
      <c r="AE2038" s="416"/>
      <c r="AF2038" s="416"/>
      <c r="AG2038" s="416"/>
      <c r="AH2038" s="416"/>
      <c r="AI2038" s="416"/>
      <c r="AJ2038" s="416"/>
      <c r="AK2038" s="416"/>
      <c r="AL2038" s="416"/>
      <c r="AM2038" s="416"/>
      <c r="AN2038" s="416"/>
      <c r="AO2038" s="416"/>
      <c r="AP2038" s="416"/>
      <c r="AQ2038" s="416"/>
      <c r="AR2038" s="416"/>
      <c r="AS2038" s="416"/>
      <c r="AT2038" s="416"/>
      <c r="AU2038" s="416"/>
    </row>
    <row r="2039" spans="1:47" s="378" customFormat="1" ht="36" customHeight="1">
      <c r="A2039" s="429"/>
      <c r="B2039" s="429"/>
      <c r="C2039" s="474"/>
      <c r="D2039" s="502" t="s">
        <v>240</v>
      </c>
      <c r="E2039" s="502"/>
      <c r="F2039" s="502"/>
      <c r="G2039" s="502"/>
      <c r="H2039" s="502"/>
      <c r="I2039" s="502"/>
      <c r="J2039" s="512"/>
      <c r="L2039" s="435"/>
      <c r="M2039" s="435"/>
      <c r="O2039" s="481">
        <f>TrialBalanceC!I51</f>
        <v>0</v>
      </c>
      <c r="P2039" s="380"/>
      <c r="Q2039" s="429"/>
      <c r="R2039" s="432" t="str">
        <f t="shared" si="146"/>
        <v>DELETE</v>
      </c>
      <c r="S2039" s="416"/>
      <c r="T2039" s="416"/>
      <c r="U2039" s="416"/>
      <c r="V2039" s="416"/>
      <c r="W2039" s="416"/>
      <c r="X2039" s="416"/>
      <c r="Y2039" s="433"/>
      <c r="Z2039" s="416"/>
      <c r="AA2039" s="416"/>
      <c r="AB2039" s="416"/>
      <c r="AC2039" s="416"/>
      <c r="AD2039" s="416"/>
      <c r="AE2039" s="416"/>
      <c r="AF2039" s="416"/>
      <c r="AG2039" s="416"/>
      <c r="AH2039" s="416"/>
      <c r="AI2039" s="416"/>
      <c r="AJ2039" s="416"/>
      <c r="AK2039" s="416"/>
      <c r="AL2039" s="416"/>
      <c r="AM2039" s="416"/>
      <c r="AN2039" s="416"/>
      <c r="AO2039" s="416"/>
      <c r="AP2039" s="416"/>
      <c r="AQ2039" s="416"/>
      <c r="AR2039" s="416"/>
      <c r="AS2039" s="416"/>
      <c r="AT2039" s="416"/>
      <c r="AU2039" s="416"/>
    </row>
    <row r="2040" spans="1:47" s="378" customFormat="1" ht="36" customHeight="1">
      <c r="A2040" s="429"/>
      <c r="B2040" s="429"/>
      <c r="C2040" s="474"/>
      <c r="D2040" s="502" t="s">
        <v>448</v>
      </c>
      <c r="E2040" s="502"/>
      <c r="F2040" s="502"/>
      <c r="G2040" s="502"/>
      <c r="H2040" s="502"/>
      <c r="I2040" s="502"/>
      <c r="J2040" s="512"/>
      <c r="L2040" s="435"/>
      <c r="M2040" s="435"/>
      <c r="O2040" s="481">
        <f>SUM(TrialBalanceC!I53:I57)</f>
        <v>0</v>
      </c>
      <c r="P2040" s="380"/>
      <c r="Q2040" s="429"/>
      <c r="R2040" s="432" t="str">
        <f t="shared" si="146"/>
        <v>DELETE</v>
      </c>
      <c r="S2040" s="416"/>
      <c r="T2040" s="416"/>
      <c r="U2040" s="416"/>
      <c r="V2040" s="416"/>
      <c r="W2040" s="416"/>
      <c r="X2040" s="416"/>
      <c r="Y2040" s="433"/>
      <c r="Z2040" s="416"/>
      <c r="AA2040" s="416"/>
      <c r="AB2040" s="416"/>
      <c r="AC2040" s="416"/>
      <c r="AD2040" s="416"/>
      <c r="AE2040" s="416"/>
      <c r="AF2040" s="416"/>
      <c r="AG2040" s="416"/>
      <c r="AH2040" s="416"/>
      <c r="AI2040" s="416"/>
      <c r="AJ2040" s="416"/>
      <c r="AK2040" s="416"/>
      <c r="AL2040" s="416"/>
      <c r="AM2040" s="416"/>
      <c r="AN2040" s="416"/>
      <c r="AO2040" s="416"/>
      <c r="AP2040" s="416"/>
      <c r="AQ2040" s="416"/>
      <c r="AR2040" s="416"/>
      <c r="AS2040" s="416"/>
      <c r="AT2040" s="416"/>
      <c r="AU2040" s="416"/>
    </row>
    <row r="2041" spans="1:47" s="378" customFormat="1" ht="36" customHeight="1">
      <c r="A2041" s="429"/>
      <c r="B2041" s="429"/>
      <c r="C2041" s="474"/>
      <c r="D2041" s="502" t="s">
        <v>433</v>
      </c>
      <c r="E2041" s="502"/>
      <c r="F2041" s="502"/>
      <c r="G2041" s="502"/>
      <c r="H2041" s="502"/>
      <c r="I2041" s="502"/>
      <c r="J2041" s="512"/>
      <c r="K2041" s="378">
        <f>'FS2'!C$550</f>
        <v>3.2</v>
      </c>
      <c r="L2041" s="435"/>
      <c r="M2041" s="435"/>
      <c r="O2041" s="481">
        <f>SUM(TrialBalanceC!I59:I61)</f>
        <v>0</v>
      </c>
      <c r="P2041" s="380"/>
      <c r="Q2041" s="429"/>
      <c r="R2041" s="432" t="str">
        <f t="shared" si="146"/>
        <v>DELETE</v>
      </c>
      <c r="S2041" s="416"/>
      <c r="T2041" s="416"/>
      <c r="U2041" s="416"/>
      <c r="V2041" s="416"/>
      <c r="W2041" s="416"/>
      <c r="X2041" s="416"/>
      <c r="Y2041" s="433"/>
      <c r="Z2041" s="416"/>
      <c r="AA2041" s="416"/>
      <c r="AB2041" s="416"/>
      <c r="AC2041" s="416"/>
      <c r="AD2041" s="416"/>
      <c r="AE2041" s="416"/>
      <c r="AF2041" s="416"/>
      <c r="AG2041" s="416"/>
      <c r="AH2041" s="416"/>
      <c r="AI2041" s="416"/>
      <c r="AJ2041" s="416"/>
      <c r="AK2041" s="416"/>
      <c r="AL2041" s="416"/>
      <c r="AM2041" s="416"/>
      <c r="AN2041" s="416"/>
      <c r="AO2041" s="416"/>
      <c r="AP2041" s="416"/>
      <c r="AQ2041" s="416"/>
      <c r="AR2041" s="416"/>
      <c r="AS2041" s="416"/>
      <c r="AT2041" s="416"/>
      <c r="AU2041" s="416"/>
    </row>
    <row r="2042" spans="1:47" s="378" customFormat="1" ht="36" customHeight="1">
      <c r="A2042" s="429"/>
      <c r="B2042" s="429"/>
      <c r="C2042" s="474"/>
      <c r="D2042" s="502" t="s">
        <v>68</v>
      </c>
      <c r="E2042" s="502"/>
      <c r="F2042" s="502"/>
      <c r="G2042" s="502"/>
      <c r="H2042" s="502"/>
      <c r="I2042" s="502"/>
      <c r="J2042" s="512"/>
      <c r="L2042" s="435"/>
      <c r="M2042" s="435"/>
      <c r="O2042" s="481">
        <f>TrialBalanceC!I62</f>
        <v>0</v>
      </c>
      <c r="P2042" s="380"/>
      <c r="Q2042" s="429"/>
      <c r="R2042" s="432" t="str">
        <f t="shared" si="146"/>
        <v>DELETE</v>
      </c>
      <c r="S2042" s="416"/>
      <c r="T2042" s="416"/>
      <c r="U2042" s="416"/>
      <c r="V2042" s="416"/>
      <c r="W2042" s="416"/>
      <c r="X2042" s="416"/>
      <c r="Y2042" s="433"/>
      <c r="Z2042" s="416"/>
      <c r="AA2042" s="416"/>
      <c r="AB2042" s="416"/>
      <c r="AC2042" s="416"/>
      <c r="AD2042" s="416"/>
      <c r="AE2042" s="416"/>
      <c r="AF2042" s="416"/>
      <c r="AG2042" s="416"/>
      <c r="AH2042" s="416"/>
      <c r="AI2042" s="416"/>
      <c r="AJ2042" s="416"/>
      <c r="AK2042" s="416"/>
      <c r="AL2042" s="416"/>
      <c r="AM2042" s="416"/>
      <c r="AN2042" s="416"/>
      <c r="AO2042" s="416"/>
      <c r="AP2042" s="416"/>
      <c r="AQ2042" s="416"/>
      <c r="AR2042" s="416"/>
      <c r="AS2042" s="416"/>
      <c r="AT2042" s="416"/>
      <c r="AU2042" s="416"/>
    </row>
    <row r="2043" spans="1:47" s="378" customFormat="1" ht="36" customHeight="1">
      <c r="A2043" s="429"/>
      <c r="B2043" s="429"/>
      <c r="C2043" s="474"/>
      <c r="D2043" s="502" t="s">
        <v>241</v>
      </c>
      <c r="E2043" s="502"/>
      <c r="F2043" s="502"/>
      <c r="G2043" s="502"/>
      <c r="H2043" s="502"/>
      <c r="I2043" s="502"/>
      <c r="J2043" s="512"/>
      <c r="L2043" s="435"/>
      <c r="M2043" s="435"/>
      <c r="O2043" s="481">
        <f>SUM(TrialBalanceC!I63:I65)</f>
        <v>0</v>
      </c>
      <c r="P2043" s="380"/>
      <c r="Q2043" s="429"/>
      <c r="R2043" s="432" t="str">
        <f t="shared" si="146"/>
        <v>DELETE</v>
      </c>
      <c r="S2043" s="416"/>
      <c r="T2043" s="416"/>
      <c r="U2043" s="416"/>
      <c r="V2043" s="416"/>
      <c r="W2043" s="416"/>
      <c r="X2043" s="416"/>
      <c r="Y2043" s="433"/>
      <c r="Z2043" s="416"/>
      <c r="AA2043" s="416"/>
      <c r="AB2043" s="416"/>
      <c r="AC2043" s="416"/>
      <c r="AD2043" s="416"/>
      <c r="AE2043" s="416"/>
      <c r="AF2043" s="416"/>
      <c r="AG2043" s="416"/>
      <c r="AH2043" s="416"/>
      <c r="AI2043" s="416"/>
      <c r="AJ2043" s="416"/>
      <c r="AK2043" s="416"/>
      <c r="AL2043" s="416"/>
      <c r="AM2043" s="416"/>
      <c r="AN2043" s="416"/>
      <c r="AO2043" s="416"/>
      <c r="AP2043" s="416"/>
      <c r="AQ2043" s="416"/>
      <c r="AR2043" s="416"/>
      <c r="AS2043" s="416"/>
      <c r="AT2043" s="416"/>
      <c r="AU2043" s="416"/>
    </row>
    <row r="2044" spans="1:47" s="378" customFormat="1" ht="36" customHeight="1">
      <c r="A2044" s="429"/>
      <c r="B2044" s="429"/>
      <c r="C2044" s="474"/>
      <c r="D2044" s="502" t="s">
        <v>721</v>
      </c>
      <c r="E2044" s="502"/>
      <c r="F2044" s="502"/>
      <c r="G2044" s="502"/>
      <c r="H2044" s="502"/>
      <c r="I2044" s="502"/>
      <c r="J2044" s="512"/>
      <c r="L2044" s="435"/>
      <c r="M2044" s="435"/>
      <c r="O2044" s="481">
        <f>TrialBalanceC!I66+TrialBalanceC!I68</f>
        <v>0</v>
      </c>
      <c r="P2044" s="380"/>
      <c r="Q2044" s="429"/>
      <c r="R2044" s="432" t="str">
        <f t="shared" si="146"/>
        <v>DELETE</v>
      </c>
      <c r="S2044" s="416"/>
      <c r="T2044" s="416"/>
      <c r="U2044" s="416"/>
      <c r="V2044" s="416"/>
      <c r="W2044" s="416"/>
      <c r="X2044" s="416"/>
      <c r="Y2044" s="433"/>
      <c r="Z2044" s="416"/>
      <c r="AA2044" s="416"/>
      <c r="AB2044" s="416"/>
      <c r="AC2044" s="416"/>
      <c r="AD2044" s="416"/>
      <c r="AE2044" s="416"/>
      <c r="AF2044" s="416"/>
      <c r="AG2044" s="416"/>
      <c r="AH2044" s="416"/>
      <c r="AI2044" s="416"/>
      <c r="AJ2044" s="416"/>
      <c r="AK2044" s="416"/>
      <c r="AL2044" s="416"/>
      <c r="AM2044" s="416"/>
      <c r="AN2044" s="416"/>
      <c r="AO2044" s="416"/>
      <c r="AP2044" s="416"/>
      <c r="AQ2044" s="416"/>
      <c r="AR2044" s="416"/>
      <c r="AS2044" s="416"/>
      <c r="AT2044" s="416"/>
      <c r="AU2044" s="416"/>
    </row>
    <row r="2045" spans="1:47" s="378" customFormat="1" ht="36" customHeight="1">
      <c r="A2045" s="429"/>
      <c r="B2045" s="429"/>
      <c r="C2045" s="474"/>
      <c r="D2045" s="502" t="s">
        <v>242</v>
      </c>
      <c r="E2045" s="502"/>
      <c r="F2045" s="502"/>
      <c r="G2045" s="502"/>
      <c r="H2045" s="502"/>
      <c r="I2045" s="502"/>
      <c r="J2045" s="512"/>
      <c r="L2045" s="435"/>
      <c r="M2045" s="435"/>
      <c r="O2045" s="481">
        <f>TrialBalanceC!I69</f>
        <v>0</v>
      </c>
      <c r="P2045" s="380"/>
      <c r="Q2045" s="429"/>
      <c r="R2045" s="432" t="str">
        <f t="shared" si="146"/>
        <v>DELETE</v>
      </c>
      <c r="S2045" s="416"/>
      <c r="T2045" s="416"/>
      <c r="U2045" s="416"/>
      <c r="V2045" s="416"/>
      <c r="W2045" s="416"/>
      <c r="X2045" s="416"/>
      <c r="Y2045" s="433"/>
      <c r="Z2045" s="416"/>
      <c r="AA2045" s="416"/>
      <c r="AB2045" s="416"/>
      <c r="AC2045" s="416"/>
      <c r="AD2045" s="416"/>
      <c r="AE2045" s="416"/>
      <c r="AF2045" s="416"/>
      <c r="AG2045" s="416"/>
      <c r="AH2045" s="416"/>
      <c r="AI2045" s="416"/>
      <c r="AJ2045" s="416"/>
      <c r="AK2045" s="416"/>
      <c r="AL2045" s="416"/>
      <c r="AM2045" s="416"/>
      <c r="AN2045" s="416"/>
      <c r="AO2045" s="416"/>
      <c r="AP2045" s="416"/>
      <c r="AQ2045" s="416"/>
      <c r="AR2045" s="416"/>
      <c r="AS2045" s="416"/>
      <c r="AT2045" s="416"/>
      <c r="AU2045" s="416"/>
    </row>
    <row r="2046" spans="1:47" s="378" customFormat="1" ht="36" customHeight="1">
      <c r="A2046" s="429"/>
      <c r="B2046" s="429"/>
      <c r="C2046" s="474"/>
      <c r="D2046" s="502" t="s">
        <v>356</v>
      </c>
      <c r="E2046" s="502"/>
      <c r="F2046" s="502"/>
      <c r="G2046" s="502"/>
      <c r="H2046" s="502"/>
      <c r="I2046" s="502"/>
      <c r="J2046" s="512"/>
      <c r="L2046" s="435"/>
      <c r="M2046" s="435"/>
      <c r="O2046" s="481">
        <f>TrialBalanceC!I70</f>
        <v>0</v>
      </c>
      <c r="P2046" s="380"/>
      <c r="Q2046" s="429"/>
      <c r="R2046" s="432" t="str">
        <f t="shared" si="146"/>
        <v>DELETE</v>
      </c>
      <c r="S2046" s="416"/>
      <c r="T2046" s="416"/>
      <c r="U2046" s="416"/>
      <c r="V2046" s="416"/>
      <c r="W2046" s="416"/>
      <c r="X2046" s="416"/>
      <c r="Y2046" s="433"/>
      <c r="Z2046" s="416"/>
      <c r="AA2046" s="416"/>
      <c r="AB2046" s="416"/>
      <c r="AC2046" s="416"/>
      <c r="AD2046" s="416"/>
      <c r="AE2046" s="416"/>
      <c r="AF2046" s="416"/>
      <c r="AG2046" s="416"/>
      <c r="AH2046" s="416"/>
      <c r="AI2046" s="416"/>
      <c r="AJ2046" s="416"/>
      <c r="AK2046" s="416"/>
      <c r="AL2046" s="416"/>
      <c r="AM2046" s="416"/>
      <c r="AN2046" s="416"/>
      <c r="AO2046" s="416"/>
      <c r="AP2046" s="416"/>
      <c r="AQ2046" s="416"/>
      <c r="AR2046" s="416"/>
      <c r="AS2046" s="416"/>
      <c r="AT2046" s="416"/>
      <c r="AU2046" s="416"/>
    </row>
    <row r="2047" spans="1:47" s="378" customFormat="1" ht="36" customHeight="1">
      <c r="A2047" s="429"/>
      <c r="B2047" s="429"/>
      <c r="C2047" s="474"/>
      <c r="D2047" s="502">
        <f>TrialBalanceC!C71</f>
        <v>0</v>
      </c>
      <c r="E2047" s="502"/>
      <c r="F2047" s="502"/>
      <c r="G2047" s="502"/>
      <c r="H2047" s="502"/>
      <c r="I2047" s="502"/>
      <c r="J2047" s="512"/>
      <c r="L2047" s="435"/>
      <c r="M2047" s="435"/>
      <c r="O2047" s="481">
        <f>TrialBalanceC!I71</f>
        <v>0</v>
      </c>
      <c r="P2047" s="380"/>
      <c r="Q2047" s="429"/>
      <c r="R2047" s="432" t="str">
        <f t="shared" si="146"/>
        <v>DELETE</v>
      </c>
      <c r="S2047" s="416"/>
      <c r="T2047" s="416"/>
      <c r="U2047" s="416"/>
      <c r="V2047" s="416"/>
      <c r="W2047" s="416"/>
      <c r="X2047" s="416"/>
      <c r="Y2047" s="433"/>
      <c r="Z2047" s="416"/>
      <c r="AA2047" s="416"/>
      <c r="AB2047" s="416"/>
      <c r="AC2047" s="416"/>
      <c r="AD2047" s="416"/>
      <c r="AE2047" s="416"/>
      <c r="AF2047" s="416"/>
      <c r="AG2047" s="416"/>
      <c r="AH2047" s="416"/>
      <c r="AI2047" s="416"/>
      <c r="AJ2047" s="416"/>
      <c r="AK2047" s="416"/>
      <c r="AL2047" s="416"/>
      <c r="AM2047" s="416"/>
      <c r="AN2047" s="416"/>
      <c r="AO2047" s="416"/>
      <c r="AP2047" s="416"/>
      <c r="AQ2047" s="416"/>
      <c r="AR2047" s="416"/>
      <c r="AS2047" s="416"/>
      <c r="AT2047" s="416"/>
      <c r="AU2047" s="416"/>
    </row>
    <row r="2048" spans="1:47" s="378" customFormat="1" ht="36" customHeight="1">
      <c r="A2048" s="429"/>
      <c r="B2048" s="429"/>
      <c r="C2048" s="474"/>
      <c r="D2048" s="502">
        <f>TrialBalanceC!C72</f>
        <v>0</v>
      </c>
      <c r="E2048" s="502"/>
      <c r="F2048" s="502"/>
      <c r="G2048" s="502"/>
      <c r="H2048" s="502"/>
      <c r="I2048" s="502"/>
      <c r="J2048" s="512"/>
      <c r="L2048" s="435"/>
      <c r="M2048" s="435"/>
      <c r="O2048" s="481">
        <f>TrialBalanceC!I72</f>
        <v>0</v>
      </c>
      <c r="P2048" s="380"/>
      <c r="Q2048" s="429"/>
      <c r="R2048" s="432" t="str">
        <f t="shared" si="146"/>
        <v>DELETE</v>
      </c>
      <c r="S2048" s="416"/>
      <c r="T2048" s="416"/>
      <c r="U2048" s="416"/>
      <c r="V2048" s="416"/>
      <c r="W2048" s="416"/>
      <c r="X2048" s="416"/>
      <c r="Y2048" s="433"/>
      <c r="Z2048" s="416"/>
      <c r="AA2048" s="416"/>
      <c r="AB2048" s="416"/>
      <c r="AC2048" s="416"/>
      <c r="AD2048" s="416"/>
      <c r="AE2048" s="416"/>
      <c r="AF2048" s="416"/>
      <c r="AG2048" s="416"/>
      <c r="AH2048" s="416"/>
      <c r="AI2048" s="416"/>
      <c r="AJ2048" s="416"/>
      <c r="AK2048" s="416"/>
      <c r="AL2048" s="416"/>
      <c r="AM2048" s="416"/>
      <c r="AN2048" s="416"/>
      <c r="AO2048" s="416"/>
      <c r="AP2048" s="416"/>
      <c r="AQ2048" s="416"/>
      <c r="AR2048" s="416"/>
      <c r="AS2048" s="416"/>
      <c r="AT2048" s="416"/>
      <c r="AU2048" s="416"/>
    </row>
    <row r="2049" spans="1:47" s="378" customFormat="1" ht="36" customHeight="1">
      <c r="A2049" s="429"/>
      <c r="B2049" s="429"/>
      <c r="C2049" s="474"/>
      <c r="D2049" s="502">
        <f>TrialBalanceC!C73</f>
        <v>0</v>
      </c>
      <c r="E2049" s="502"/>
      <c r="F2049" s="502"/>
      <c r="G2049" s="502"/>
      <c r="H2049" s="502"/>
      <c r="I2049" s="502"/>
      <c r="J2049" s="512"/>
      <c r="L2049" s="435"/>
      <c r="M2049" s="435"/>
      <c r="O2049" s="481">
        <f>TrialBalanceC!I73</f>
        <v>0</v>
      </c>
      <c r="P2049" s="380"/>
      <c r="Q2049" s="429"/>
      <c r="R2049" s="432" t="str">
        <f t="shared" si="146"/>
        <v>DELETE</v>
      </c>
      <c r="S2049" s="416"/>
      <c r="T2049" s="416"/>
      <c r="U2049" s="416"/>
      <c r="V2049" s="416"/>
      <c r="W2049" s="416"/>
      <c r="X2049" s="416"/>
      <c r="Y2049" s="433"/>
      <c r="Z2049" s="416"/>
      <c r="AA2049" s="416"/>
      <c r="AB2049" s="416"/>
      <c r="AC2049" s="416"/>
      <c r="AD2049" s="416"/>
      <c r="AE2049" s="416"/>
      <c r="AF2049" s="416"/>
      <c r="AG2049" s="416"/>
      <c r="AH2049" s="416"/>
      <c r="AI2049" s="416"/>
      <c r="AJ2049" s="416"/>
      <c r="AK2049" s="416"/>
      <c r="AL2049" s="416"/>
      <c r="AM2049" s="416"/>
      <c r="AN2049" s="416"/>
      <c r="AO2049" s="416"/>
      <c r="AP2049" s="416"/>
      <c r="AQ2049" s="416"/>
      <c r="AR2049" s="416"/>
      <c r="AS2049" s="416"/>
      <c r="AT2049" s="416"/>
      <c r="AU2049" s="416"/>
    </row>
    <row r="2050" spans="1:47" s="378" customFormat="1" ht="36" customHeight="1">
      <c r="A2050" s="429"/>
      <c r="B2050" s="429"/>
      <c r="C2050" s="474"/>
      <c r="D2050" s="502">
        <f>TrialBalanceC!C74</f>
        <v>0</v>
      </c>
      <c r="E2050" s="502"/>
      <c r="F2050" s="502"/>
      <c r="G2050" s="502"/>
      <c r="H2050" s="502"/>
      <c r="I2050" s="502"/>
      <c r="J2050" s="512"/>
      <c r="L2050" s="435"/>
      <c r="M2050" s="435"/>
      <c r="O2050" s="481">
        <f>TrialBalanceC!I74</f>
        <v>0</v>
      </c>
      <c r="P2050" s="380"/>
      <c r="Q2050" s="429"/>
      <c r="R2050" s="432" t="str">
        <f t="shared" si="146"/>
        <v>DELETE</v>
      </c>
      <c r="S2050" s="416"/>
      <c r="T2050" s="416"/>
      <c r="U2050" s="416"/>
      <c r="V2050" s="416"/>
      <c r="W2050" s="416"/>
      <c r="X2050" s="416"/>
      <c r="Y2050" s="433"/>
      <c r="Z2050" s="416"/>
      <c r="AA2050" s="416"/>
      <c r="AB2050" s="416"/>
      <c r="AC2050" s="416"/>
      <c r="AD2050" s="416"/>
      <c r="AE2050" s="416"/>
      <c r="AF2050" s="416"/>
      <c r="AG2050" s="416"/>
      <c r="AH2050" s="416"/>
      <c r="AI2050" s="416"/>
      <c r="AJ2050" s="416"/>
      <c r="AK2050" s="416"/>
      <c r="AL2050" s="416"/>
      <c r="AM2050" s="416"/>
      <c r="AN2050" s="416"/>
      <c r="AO2050" s="416"/>
      <c r="AP2050" s="416"/>
      <c r="AQ2050" s="416"/>
      <c r="AR2050" s="416"/>
      <c r="AS2050" s="416"/>
      <c r="AT2050" s="416"/>
      <c r="AU2050" s="416"/>
    </row>
    <row r="2051" spans="1:47" s="378" customFormat="1" ht="36" customHeight="1">
      <c r="A2051" s="429"/>
      <c r="B2051" s="429"/>
      <c r="C2051" s="474"/>
      <c r="D2051" s="502">
        <f>TrialBalanceC!C75</f>
        <v>0</v>
      </c>
      <c r="E2051" s="502"/>
      <c r="F2051" s="502"/>
      <c r="G2051" s="502"/>
      <c r="H2051" s="502"/>
      <c r="I2051" s="502"/>
      <c r="J2051" s="512"/>
      <c r="L2051" s="435"/>
      <c r="M2051" s="435"/>
      <c r="O2051" s="481">
        <f>TrialBalanceC!I75</f>
        <v>0</v>
      </c>
      <c r="P2051" s="380"/>
      <c r="Q2051" s="429"/>
      <c r="R2051" s="432" t="str">
        <f t="shared" si="146"/>
        <v>DELETE</v>
      </c>
      <c r="S2051" s="416"/>
      <c r="T2051" s="416"/>
      <c r="U2051" s="416"/>
      <c r="V2051" s="416"/>
      <c r="W2051" s="416"/>
      <c r="X2051" s="416"/>
      <c r="Y2051" s="433"/>
      <c r="Z2051" s="416"/>
      <c r="AA2051" s="416"/>
      <c r="AB2051" s="416"/>
      <c r="AC2051" s="416"/>
      <c r="AD2051" s="416"/>
      <c r="AE2051" s="416"/>
      <c r="AF2051" s="416"/>
      <c r="AG2051" s="416"/>
      <c r="AH2051" s="416"/>
      <c r="AI2051" s="416"/>
      <c r="AJ2051" s="416"/>
      <c r="AK2051" s="416"/>
      <c r="AL2051" s="416"/>
      <c r="AM2051" s="416"/>
      <c r="AN2051" s="416"/>
      <c r="AO2051" s="416"/>
      <c r="AP2051" s="416"/>
      <c r="AQ2051" s="416"/>
      <c r="AR2051" s="416"/>
      <c r="AS2051" s="416"/>
      <c r="AT2051" s="416"/>
      <c r="AU2051" s="416"/>
    </row>
    <row r="2052" spans="1:47" s="378" customFormat="1" ht="36" customHeight="1">
      <c r="A2052" s="429"/>
      <c r="B2052" s="429"/>
      <c r="C2052" s="474"/>
      <c r="D2052" s="502">
        <f>TrialBalanceC!C76</f>
        <v>0</v>
      </c>
      <c r="E2052" s="502"/>
      <c r="F2052" s="502"/>
      <c r="G2052" s="502"/>
      <c r="H2052" s="502"/>
      <c r="I2052" s="502"/>
      <c r="J2052" s="512"/>
      <c r="L2052" s="435"/>
      <c r="M2052" s="435"/>
      <c r="O2052" s="481">
        <f>TrialBalanceC!I76</f>
        <v>0</v>
      </c>
      <c r="P2052" s="380"/>
      <c r="Q2052" s="429"/>
      <c r="R2052" s="432" t="str">
        <f t="shared" si="146"/>
        <v>DELETE</v>
      </c>
      <c r="S2052" s="416"/>
      <c r="T2052" s="416"/>
      <c r="U2052" s="416"/>
      <c r="V2052" s="416"/>
      <c r="W2052" s="416"/>
      <c r="X2052" s="416"/>
      <c r="Y2052" s="433"/>
      <c r="Z2052" s="416"/>
      <c r="AA2052" s="416"/>
      <c r="AB2052" s="416"/>
      <c r="AC2052" s="416"/>
      <c r="AD2052" s="416"/>
      <c r="AE2052" s="416"/>
      <c r="AF2052" s="416"/>
      <c r="AG2052" s="416"/>
      <c r="AH2052" s="416"/>
      <c r="AI2052" s="416"/>
      <c r="AJ2052" s="416"/>
      <c r="AK2052" s="416"/>
      <c r="AL2052" s="416"/>
      <c r="AM2052" s="416"/>
      <c r="AN2052" s="416"/>
      <c r="AO2052" s="416"/>
      <c r="AP2052" s="416"/>
      <c r="AQ2052" s="416"/>
      <c r="AR2052" s="416"/>
      <c r="AS2052" s="416"/>
      <c r="AT2052" s="416"/>
      <c r="AU2052" s="416"/>
    </row>
    <row r="2053" spans="1:47" s="378" customFormat="1" ht="36" customHeight="1">
      <c r="A2053" s="429"/>
      <c r="B2053" s="429"/>
      <c r="C2053" s="474"/>
      <c r="D2053" s="502">
        <f>TrialBalanceC!C77</f>
        <v>0</v>
      </c>
      <c r="E2053" s="502"/>
      <c r="F2053" s="502"/>
      <c r="G2053" s="502"/>
      <c r="H2053" s="502"/>
      <c r="I2053" s="502"/>
      <c r="J2053" s="512"/>
      <c r="L2053" s="435"/>
      <c r="M2053" s="435"/>
      <c r="O2053" s="481">
        <f>TrialBalanceC!I77</f>
        <v>0</v>
      </c>
      <c r="P2053" s="380"/>
      <c r="Q2053" s="429"/>
      <c r="R2053" s="432" t="str">
        <f t="shared" si="146"/>
        <v>DELETE</v>
      </c>
      <c r="S2053" s="416"/>
      <c r="T2053" s="416"/>
      <c r="U2053" s="416"/>
      <c r="V2053" s="416"/>
      <c r="W2053" s="416"/>
      <c r="X2053" s="416"/>
      <c r="Y2053" s="433"/>
      <c r="Z2053" s="416"/>
      <c r="AA2053" s="416"/>
      <c r="AB2053" s="416"/>
      <c r="AC2053" s="416"/>
      <c r="AD2053" s="416"/>
      <c r="AE2053" s="416"/>
      <c r="AF2053" s="416"/>
      <c r="AG2053" s="416"/>
      <c r="AH2053" s="416"/>
      <c r="AI2053" s="416"/>
      <c r="AJ2053" s="416"/>
      <c r="AK2053" s="416"/>
      <c r="AL2053" s="416"/>
      <c r="AM2053" s="416"/>
      <c r="AN2053" s="416"/>
      <c r="AO2053" s="416"/>
      <c r="AP2053" s="416"/>
      <c r="AQ2053" s="416"/>
      <c r="AR2053" s="416"/>
      <c r="AS2053" s="416"/>
      <c r="AT2053" s="416"/>
      <c r="AU2053" s="416"/>
    </row>
    <row r="2054" spans="1:47" s="378" customFormat="1" ht="36" customHeight="1">
      <c r="A2054" s="429"/>
      <c r="B2054" s="429"/>
      <c r="C2054" s="474"/>
      <c r="D2054" s="502">
        <f>TrialBalanceC!C78</f>
        <v>0</v>
      </c>
      <c r="E2054" s="502"/>
      <c r="F2054" s="502"/>
      <c r="G2054" s="502"/>
      <c r="H2054" s="502"/>
      <c r="I2054" s="502"/>
      <c r="J2054" s="512"/>
      <c r="L2054" s="435"/>
      <c r="M2054" s="435"/>
      <c r="O2054" s="481">
        <f>TrialBalanceC!I78</f>
        <v>0</v>
      </c>
      <c r="P2054" s="380"/>
      <c r="Q2054" s="429"/>
      <c r="R2054" s="432" t="str">
        <f t="shared" si="146"/>
        <v>DELETE</v>
      </c>
      <c r="S2054" s="416"/>
      <c r="T2054" s="416"/>
      <c r="U2054" s="416"/>
      <c r="V2054" s="416"/>
      <c r="W2054" s="416"/>
      <c r="X2054" s="416"/>
      <c r="Y2054" s="433"/>
      <c r="Z2054" s="416"/>
      <c r="AA2054" s="416"/>
      <c r="AB2054" s="416"/>
      <c r="AC2054" s="416"/>
      <c r="AD2054" s="416"/>
      <c r="AE2054" s="416"/>
      <c r="AF2054" s="416"/>
      <c r="AG2054" s="416"/>
      <c r="AH2054" s="416"/>
      <c r="AI2054" s="416"/>
      <c r="AJ2054" s="416"/>
      <c r="AK2054" s="416"/>
      <c r="AL2054" s="416"/>
      <c r="AM2054" s="416"/>
      <c r="AN2054" s="416"/>
      <c r="AO2054" s="416"/>
      <c r="AP2054" s="416"/>
      <c r="AQ2054" s="416"/>
      <c r="AR2054" s="416"/>
      <c r="AS2054" s="416"/>
      <c r="AT2054" s="416"/>
      <c r="AU2054" s="416"/>
    </row>
    <row r="2055" spans="1:47" s="378" customFormat="1" ht="36" customHeight="1">
      <c r="A2055" s="429"/>
      <c r="B2055" s="429"/>
      <c r="C2055" s="474"/>
      <c r="D2055" s="502">
        <f>TrialBalanceC!C79</f>
        <v>0</v>
      </c>
      <c r="E2055" s="502"/>
      <c r="F2055" s="502"/>
      <c r="G2055" s="502"/>
      <c r="H2055" s="502"/>
      <c r="I2055" s="502"/>
      <c r="J2055" s="512"/>
      <c r="L2055" s="435"/>
      <c r="M2055" s="435"/>
      <c r="O2055" s="481">
        <f>TrialBalanceC!I79</f>
        <v>0</v>
      </c>
      <c r="P2055" s="380"/>
      <c r="Q2055" s="429"/>
      <c r="R2055" s="432" t="str">
        <f t="shared" si="146"/>
        <v>DELETE</v>
      </c>
      <c r="S2055" s="416"/>
      <c r="T2055" s="416"/>
      <c r="U2055" s="416"/>
      <c r="V2055" s="416"/>
      <c r="W2055" s="416"/>
      <c r="X2055" s="416"/>
      <c r="Y2055" s="433"/>
      <c r="Z2055" s="416"/>
      <c r="AA2055" s="416"/>
      <c r="AB2055" s="416"/>
      <c r="AC2055" s="416"/>
      <c r="AD2055" s="416"/>
      <c r="AE2055" s="416"/>
      <c r="AF2055" s="416"/>
      <c r="AG2055" s="416"/>
      <c r="AH2055" s="416"/>
      <c r="AI2055" s="416"/>
      <c r="AJ2055" s="416"/>
      <c r="AK2055" s="416"/>
      <c r="AL2055" s="416"/>
      <c r="AM2055" s="416"/>
      <c r="AN2055" s="416"/>
      <c r="AO2055" s="416"/>
      <c r="AP2055" s="416"/>
      <c r="AQ2055" s="416"/>
      <c r="AR2055" s="416"/>
      <c r="AS2055" s="416"/>
      <c r="AT2055" s="416"/>
      <c r="AU2055" s="416"/>
    </row>
    <row r="2056" spans="1:47" s="378" customFormat="1" ht="36" customHeight="1">
      <c r="A2056" s="429"/>
      <c r="B2056" s="429"/>
      <c r="C2056" s="474"/>
      <c r="D2056" s="502">
        <f>TrialBalanceC!C80</f>
        <v>0</v>
      </c>
      <c r="E2056" s="502"/>
      <c r="F2056" s="502"/>
      <c r="G2056" s="502"/>
      <c r="H2056" s="502"/>
      <c r="I2056" s="502"/>
      <c r="J2056" s="512"/>
      <c r="L2056" s="435"/>
      <c r="M2056" s="435"/>
      <c r="O2056" s="481">
        <f>TrialBalanceC!I80</f>
        <v>0</v>
      </c>
      <c r="P2056" s="380"/>
      <c r="Q2056" s="429"/>
      <c r="R2056" s="432" t="str">
        <f t="shared" si="146"/>
        <v>DELETE</v>
      </c>
      <c r="S2056" s="416"/>
      <c r="T2056" s="416"/>
      <c r="U2056" s="416"/>
      <c r="V2056" s="416"/>
      <c r="W2056" s="416"/>
      <c r="X2056" s="416"/>
      <c r="Y2056" s="433"/>
      <c r="Z2056" s="416"/>
      <c r="AA2056" s="416"/>
      <c r="AB2056" s="416"/>
      <c r="AC2056" s="416"/>
      <c r="AD2056" s="416"/>
      <c r="AE2056" s="416"/>
      <c r="AF2056" s="416"/>
      <c r="AG2056" s="416"/>
      <c r="AH2056" s="416"/>
      <c r="AI2056" s="416"/>
      <c r="AJ2056" s="416"/>
      <c r="AK2056" s="416"/>
      <c r="AL2056" s="416"/>
      <c r="AM2056" s="416"/>
      <c r="AN2056" s="416"/>
      <c r="AO2056" s="416"/>
      <c r="AP2056" s="416"/>
      <c r="AQ2056" s="416"/>
      <c r="AR2056" s="416"/>
      <c r="AS2056" s="416"/>
      <c r="AT2056" s="416"/>
      <c r="AU2056" s="416"/>
    </row>
    <row r="2057" spans="1:47" s="378" customFormat="1" ht="9" customHeight="1">
      <c r="A2057" s="429"/>
      <c r="B2057" s="429"/>
      <c r="C2057" s="474"/>
      <c r="D2057" s="502"/>
      <c r="E2057" s="502"/>
      <c r="F2057" s="502"/>
      <c r="G2057" s="502"/>
      <c r="H2057" s="502"/>
      <c r="I2057" s="502"/>
      <c r="J2057" s="512"/>
      <c r="L2057" s="435"/>
      <c r="M2057" s="435"/>
      <c r="O2057" s="482"/>
      <c r="P2057" s="380"/>
      <c r="Q2057" s="429"/>
      <c r="R2057" s="432" t="str">
        <f>R2026</f>
        <v>DELETE</v>
      </c>
      <c r="S2057" s="416"/>
      <c r="T2057" s="416"/>
      <c r="U2057" s="416"/>
      <c r="V2057" s="416"/>
      <c r="W2057" s="416"/>
      <c r="X2057" s="416"/>
      <c r="Y2057" s="433"/>
      <c r="Z2057" s="416"/>
      <c r="AA2057" s="416"/>
      <c r="AB2057" s="416"/>
      <c r="AC2057" s="416"/>
      <c r="AD2057" s="416"/>
      <c r="AE2057" s="416"/>
      <c r="AF2057" s="416"/>
      <c r="AG2057" s="416"/>
      <c r="AH2057" s="416"/>
      <c r="AI2057" s="416"/>
      <c r="AJ2057" s="416"/>
      <c r="AK2057" s="416"/>
      <c r="AL2057" s="416"/>
      <c r="AM2057" s="416"/>
      <c r="AN2057" s="416"/>
      <c r="AO2057" s="416"/>
      <c r="AP2057" s="416"/>
      <c r="AQ2057" s="416"/>
      <c r="AR2057" s="416"/>
      <c r="AS2057" s="416"/>
      <c r="AT2057" s="416"/>
      <c r="AU2057" s="416"/>
    </row>
    <row r="2058" spans="1:47" s="378" customFormat="1" ht="9" customHeight="1">
      <c r="A2058" s="429"/>
      <c r="B2058" s="429"/>
      <c r="C2058" s="474"/>
      <c r="D2058" s="502"/>
      <c r="E2058" s="502"/>
      <c r="F2058" s="502"/>
      <c r="G2058" s="502"/>
      <c r="H2058" s="502"/>
      <c r="I2058" s="502"/>
      <c r="J2058" s="512"/>
      <c r="L2058" s="435"/>
      <c r="M2058" s="435"/>
      <c r="O2058" s="384"/>
      <c r="P2058" s="380"/>
      <c r="Q2058" s="429"/>
      <c r="R2058" s="432" t="str">
        <f t="shared" ref="R2058:R2078" si="147">R$1981</f>
        <v>DELETE</v>
      </c>
      <c r="S2058" s="416"/>
      <c r="T2058" s="416"/>
      <c r="U2058" s="416"/>
      <c r="V2058" s="416"/>
      <c r="W2058" s="416"/>
      <c r="X2058" s="416"/>
      <c r="Y2058" s="433"/>
      <c r="Z2058" s="416"/>
      <c r="AA2058" s="416"/>
      <c r="AB2058" s="416"/>
      <c r="AC2058" s="416"/>
      <c r="AD2058" s="416"/>
      <c r="AE2058" s="416"/>
      <c r="AF2058" s="416"/>
      <c r="AG2058" s="416"/>
      <c r="AH2058" s="416"/>
      <c r="AI2058" s="416"/>
      <c r="AJ2058" s="416"/>
      <c r="AK2058" s="416"/>
      <c r="AL2058" s="416"/>
      <c r="AM2058" s="416"/>
      <c r="AN2058" s="416"/>
      <c r="AO2058" s="416"/>
      <c r="AP2058" s="416"/>
      <c r="AQ2058" s="416"/>
      <c r="AR2058" s="416"/>
      <c r="AS2058" s="416"/>
      <c r="AT2058" s="416"/>
      <c r="AU2058" s="416"/>
    </row>
    <row r="2059" spans="1:47" s="378" customFormat="1" ht="9" customHeight="1">
      <c r="A2059" s="429"/>
      <c r="B2059" s="429"/>
      <c r="C2059" s="474"/>
      <c r="D2059" s="502"/>
      <c r="E2059" s="502"/>
      <c r="F2059" s="502"/>
      <c r="G2059" s="502"/>
      <c r="H2059" s="502"/>
      <c r="I2059" s="502"/>
      <c r="J2059" s="512"/>
      <c r="L2059" s="435"/>
      <c r="M2059" s="435"/>
      <c r="O2059" s="381"/>
      <c r="P2059" s="380"/>
      <c r="Q2059" s="429"/>
      <c r="R2059" s="432" t="str">
        <f t="shared" si="147"/>
        <v>DELETE</v>
      </c>
      <c r="S2059" s="416"/>
      <c r="T2059" s="416"/>
      <c r="U2059" s="416"/>
      <c r="V2059" s="416"/>
      <c r="W2059" s="416"/>
      <c r="X2059" s="416"/>
      <c r="Y2059" s="433"/>
      <c r="Z2059" s="416"/>
      <c r="AA2059" s="416"/>
      <c r="AB2059" s="416"/>
      <c r="AC2059" s="416"/>
      <c r="AD2059" s="416"/>
      <c r="AE2059" s="416"/>
      <c r="AF2059" s="416"/>
      <c r="AG2059" s="416"/>
      <c r="AH2059" s="416"/>
      <c r="AI2059" s="416"/>
      <c r="AJ2059" s="416"/>
      <c r="AK2059" s="416"/>
      <c r="AL2059" s="416"/>
      <c r="AM2059" s="416"/>
      <c r="AN2059" s="416"/>
      <c r="AO2059" s="416"/>
      <c r="AP2059" s="416"/>
      <c r="AQ2059" s="416"/>
      <c r="AR2059" s="416"/>
      <c r="AS2059" s="416"/>
      <c r="AT2059" s="416"/>
      <c r="AU2059" s="416"/>
    </row>
    <row r="2060" spans="1:47" s="378" customFormat="1" ht="36" customHeight="1">
      <c r="A2060" s="429"/>
      <c r="B2060" s="429"/>
      <c r="D2060" s="518" t="str">
        <f>IF(O2060&lt;0,"Operating loss","Operating profit")</f>
        <v>Operating profit</v>
      </c>
      <c r="E2060" s="502"/>
      <c r="F2060" s="502"/>
      <c r="G2060" s="502"/>
      <c r="H2060" s="502"/>
      <c r="I2060" s="502"/>
      <c r="J2060" s="512"/>
      <c r="L2060" s="435"/>
      <c r="M2060" s="435"/>
      <c r="O2060" s="381">
        <f>SUM(S1993:S2058)</f>
        <v>0</v>
      </c>
      <c r="P2060" s="380"/>
      <c r="Q2060" s="429"/>
      <c r="R2060" s="432" t="str">
        <f t="shared" si="147"/>
        <v>DELETE</v>
      </c>
      <c r="S2060" s="416"/>
      <c r="T2060" s="416"/>
      <c r="U2060" s="416"/>
      <c r="V2060" s="416"/>
      <c r="W2060" s="416"/>
      <c r="X2060" s="416"/>
      <c r="Y2060" s="433"/>
      <c r="Z2060" s="416"/>
      <c r="AA2060" s="416"/>
      <c r="AB2060" s="416"/>
      <c r="AC2060" s="416"/>
      <c r="AD2060" s="416"/>
      <c r="AE2060" s="416"/>
      <c r="AF2060" s="416"/>
      <c r="AG2060" s="416"/>
      <c r="AH2060" s="416"/>
      <c r="AI2060" s="416"/>
      <c r="AJ2060" s="416"/>
      <c r="AK2060" s="416"/>
      <c r="AL2060" s="416"/>
      <c r="AM2060" s="416"/>
      <c r="AN2060" s="416"/>
      <c r="AO2060" s="416"/>
      <c r="AP2060" s="416"/>
      <c r="AQ2060" s="416"/>
      <c r="AR2060" s="416"/>
      <c r="AS2060" s="416"/>
      <c r="AT2060" s="416"/>
      <c r="AU2060" s="416"/>
    </row>
    <row r="2061" spans="1:47" s="378" customFormat="1" ht="36" customHeight="1">
      <c r="A2061" s="429"/>
      <c r="B2061" s="429"/>
      <c r="C2061" s="474"/>
      <c r="D2061" s="512"/>
      <c r="E2061" s="502" t="s">
        <v>244</v>
      </c>
      <c r="F2061" s="502"/>
      <c r="G2061" s="502"/>
      <c r="H2061" s="502"/>
      <c r="I2061" s="502"/>
      <c r="J2061" s="512"/>
      <c r="L2061" s="435"/>
      <c r="M2061" s="435"/>
      <c r="O2061" s="381"/>
      <c r="P2061" s="380"/>
      <c r="Q2061" s="429"/>
      <c r="R2061" s="432" t="str">
        <f t="shared" si="147"/>
        <v>DELETE</v>
      </c>
      <c r="S2061" s="416"/>
      <c r="T2061" s="416"/>
      <c r="U2061" s="416"/>
      <c r="V2061" s="416"/>
      <c r="W2061" s="416"/>
      <c r="X2061" s="416"/>
      <c r="Y2061" s="433"/>
      <c r="Z2061" s="416"/>
      <c r="AA2061" s="416"/>
      <c r="AB2061" s="416"/>
      <c r="AC2061" s="416"/>
      <c r="AD2061" s="416"/>
      <c r="AE2061" s="416"/>
      <c r="AF2061" s="416"/>
      <c r="AG2061" s="416"/>
      <c r="AH2061" s="416"/>
      <c r="AI2061" s="416"/>
      <c r="AJ2061" s="416"/>
      <c r="AK2061" s="416"/>
      <c r="AL2061" s="416"/>
      <c r="AM2061" s="416"/>
      <c r="AN2061" s="416"/>
      <c r="AO2061" s="416"/>
      <c r="AP2061" s="416"/>
      <c r="AQ2061" s="416"/>
      <c r="AR2061" s="416"/>
      <c r="AS2061" s="416"/>
      <c r="AT2061" s="416"/>
      <c r="AU2061" s="416"/>
    </row>
    <row r="2062" spans="1:47" s="378" customFormat="1" ht="36" customHeight="1">
      <c r="A2062" s="429"/>
      <c r="B2062" s="429"/>
      <c r="C2062" s="474"/>
      <c r="D2062" s="502"/>
      <c r="E2062" s="502"/>
      <c r="F2062" s="502"/>
      <c r="G2062" s="502"/>
      <c r="H2062" s="502"/>
      <c r="I2062" s="502"/>
      <c r="J2062" s="512"/>
      <c r="M2062" s="381"/>
      <c r="N2062" s="381"/>
      <c r="O2062" s="381"/>
      <c r="P2062" s="380"/>
      <c r="Q2062" s="429"/>
      <c r="R2062" s="432" t="str">
        <f t="shared" si="147"/>
        <v>DELETE</v>
      </c>
      <c r="S2062" s="416"/>
      <c r="T2062" s="416"/>
      <c r="U2062" s="416"/>
      <c r="V2062" s="416"/>
      <c r="W2062" s="416"/>
      <c r="X2062" s="416"/>
      <c r="Y2062" s="433"/>
      <c r="Z2062" s="416"/>
      <c r="AA2062" s="416"/>
      <c r="AB2062" s="416"/>
      <c r="AC2062" s="416"/>
      <c r="AD2062" s="416"/>
      <c r="AE2062" s="416"/>
      <c r="AF2062" s="416"/>
      <c r="AG2062" s="416"/>
      <c r="AH2062" s="416"/>
      <c r="AI2062" s="416"/>
      <c r="AJ2062" s="416"/>
      <c r="AK2062" s="416"/>
      <c r="AL2062" s="416"/>
      <c r="AM2062" s="416"/>
      <c r="AN2062" s="416"/>
      <c r="AO2062" s="416"/>
      <c r="AP2062" s="416"/>
      <c r="AQ2062" s="416"/>
      <c r="AR2062" s="416"/>
      <c r="AS2062" s="416"/>
      <c r="AT2062" s="416"/>
      <c r="AU2062" s="416"/>
    </row>
    <row r="2063" spans="1:47" s="378" customFormat="1" ht="36" customHeight="1">
      <c r="A2063" s="429"/>
      <c r="B2063" s="429"/>
      <c r="C2063" s="474"/>
      <c r="D2063" s="502"/>
      <c r="E2063" s="502"/>
      <c r="F2063" s="502"/>
      <c r="G2063" s="502"/>
      <c r="H2063" s="502"/>
      <c r="I2063" s="502"/>
      <c r="J2063" s="512"/>
      <c r="M2063" s="381"/>
      <c r="N2063" s="381"/>
      <c r="O2063" s="381"/>
      <c r="P2063" s="380"/>
      <c r="Q2063" s="429"/>
      <c r="R2063" s="432" t="str">
        <f t="shared" si="147"/>
        <v>DELETE</v>
      </c>
      <c r="S2063" s="416"/>
      <c r="T2063" s="416"/>
      <c r="U2063" s="416"/>
      <c r="V2063" s="416"/>
      <c r="W2063" s="416"/>
      <c r="X2063" s="416"/>
      <c r="Y2063" s="433"/>
      <c r="Z2063" s="416"/>
      <c r="AA2063" s="416"/>
      <c r="AB2063" s="416"/>
      <c r="AC2063" s="416"/>
      <c r="AD2063" s="416"/>
      <c r="AE2063" s="416"/>
      <c r="AF2063" s="416"/>
      <c r="AG2063" s="416"/>
      <c r="AH2063" s="416"/>
      <c r="AI2063" s="416"/>
      <c r="AJ2063" s="416"/>
      <c r="AK2063" s="416"/>
      <c r="AL2063" s="416"/>
      <c r="AM2063" s="416"/>
      <c r="AN2063" s="416"/>
      <c r="AO2063" s="416"/>
      <c r="AP2063" s="416"/>
      <c r="AQ2063" s="416"/>
      <c r="AR2063" s="416"/>
      <c r="AS2063" s="416"/>
      <c r="AT2063" s="416"/>
      <c r="AU2063" s="416"/>
    </row>
    <row r="2064" spans="1:47" s="378" customFormat="1" ht="36" customHeight="1">
      <c r="A2064" s="429"/>
      <c r="B2064" s="429"/>
      <c r="C2064" s="474"/>
      <c r="D2064" s="502"/>
      <c r="E2064" s="502"/>
      <c r="F2064" s="502"/>
      <c r="G2064" s="502"/>
      <c r="H2064" s="502"/>
      <c r="I2064" s="502"/>
      <c r="J2064" s="512"/>
      <c r="M2064" s="399"/>
      <c r="N2064" s="399"/>
      <c r="O2064" s="399"/>
      <c r="P2064" s="426"/>
      <c r="Q2064" s="429"/>
      <c r="R2064" s="432" t="str">
        <f t="shared" si="147"/>
        <v>DELETE</v>
      </c>
      <c r="S2064" s="416"/>
      <c r="T2064" s="416"/>
      <c r="U2064" s="416"/>
      <c r="V2064" s="416"/>
      <c r="W2064" s="416"/>
      <c r="X2064" s="416"/>
      <c r="Y2064" s="433"/>
      <c r="Z2064" s="416"/>
      <c r="AA2064" s="416"/>
      <c r="AB2064" s="416"/>
      <c r="AC2064" s="416"/>
      <c r="AD2064" s="416"/>
      <c r="AE2064" s="416"/>
      <c r="AF2064" s="416"/>
      <c r="AG2064" s="416"/>
      <c r="AH2064" s="416"/>
      <c r="AI2064" s="416"/>
      <c r="AJ2064" s="416"/>
      <c r="AK2064" s="416"/>
      <c r="AL2064" s="416"/>
      <c r="AM2064" s="416"/>
      <c r="AN2064" s="416"/>
      <c r="AO2064" s="416"/>
      <c r="AP2064" s="416"/>
      <c r="AQ2064" s="416"/>
      <c r="AR2064" s="416"/>
      <c r="AS2064" s="416"/>
      <c r="AT2064" s="416"/>
      <c r="AU2064" s="416"/>
    </row>
    <row r="2065" spans="1:47" s="378" customFormat="1" ht="36" customHeight="1">
      <c r="A2065" s="429"/>
      <c r="B2065" s="429"/>
      <c r="C2065" s="474"/>
      <c r="D2065" s="502"/>
      <c r="E2065" s="502"/>
      <c r="F2065" s="502"/>
      <c r="G2065" s="502"/>
      <c r="H2065" s="502"/>
      <c r="I2065" s="502"/>
      <c r="J2065" s="512"/>
      <c r="M2065" s="381"/>
      <c r="N2065" s="381"/>
      <c r="O2065" s="381"/>
      <c r="P2065" s="380"/>
      <c r="Q2065" s="429"/>
      <c r="R2065" s="432" t="str">
        <f t="shared" si="147"/>
        <v>DELETE</v>
      </c>
      <c r="S2065" s="416"/>
      <c r="T2065" s="416"/>
      <c r="U2065" s="416"/>
      <c r="V2065" s="416"/>
      <c r="W2065" s="416"/>
      <c r="X2065" s="416"/>
      <c r="Y2065" s="433"/>
      <c r="Z2065" s="416"/>
      <c r="AA2065" s="416"/>
      <c r="AB2065" s="416"/>
      <c r="AC2065" s="416"/>
      <c r="AD2065" s="416"/>
      <c r="AE2065" s="416"/>
      <c r="AF2065" s="416"/>
      <c r="AG2065" s="416"/>
      <c r="AH2065" s="416"/>
      <c r="AI2065" s="416"/>
      <c r="AJ2065" s="416"/>
      <c r="AK2065" s="416"/>
      <c r="AL2065" s="416"/>
      <c r="AM2065" s="416"/>
      <c r="AN2065" s="416"/>
      <c r="AO2065" s="416"/>
      <c r="AP2065" s="416"/>
      <c r="AQ2065" s="416"/>
      <c r="AR2065" s="416"/>
      <c r="AS2065" s="416"/>
      <c r="AT2065" s="416"/>
      <c r="AU2065" s="416"/>
    </row>
    <row r="2066" spans="1:47" s="378" customFormat="1" ht="36" customHeight="1">
      <c r="A2066" s="429"/>
      <c r="B2066" s="429"/>
      <c r="C2066" s="474"/>
      <c r="D2066" s="502"/>
      <c r="E2066" s="502"/>
      <c r="F2066" s="502"/>
      <c r="G2066" s="502"/>
      <c r="H2066" s="502"/>
      <c r="I2066" s="502"/>
      <c r="J2066" s="512"/>
      <c r="M2066" s="381"/>
      <c r="N2066" s="381"/>
      <c r="O2066" s="381" t="s">
        <v>102</v>
      </c>
      <c r="P2066" s="380"/>
      <c r="Q2066" s="378">
        <f>MAX($Q$1981:Q2065)+1</f>
        <v>2</v>
      </c>
      <c r="R2066" s="432" t="str">
        <f t="shared" si="147"/>
        <v>DELETE</v>
      </c>
      <c r="S2066" s="416"/>
      <c r="T2066" s="416"/>
      <c r="U2066" s="416"/>
      <c r="V2066" s="416"/>
      <c r="W2066" s="416"/>
      <c r="X2066" s="416"/>
      <c r="Y2066" s="433"/>
      <c r="Z2066" s="416"/>
      <c r="AA2066" s="416"/>
      <c r="AB2066" s="416"/>
      <c r="AC2066" s="416"/>
      <c r="AD2066" s="416"/>
      <c r="AE2066" s="416"/>
      <c r="AF2066" s="416"/>
      <c r="AG2066" s="416"/>
      <c r="AH2066" s="416"/>
      <c r="AI2066" s="416"/>
      <c r="AJ2066" s="416"/>
      <c r="AK2066" s="416"/>
      <c r="AL2066" s="416"/>
      <c r="AM2066" s="416"/>
      <c r="AN2066" s="416"/>
      <c r="AO2066" s="416"/>
      <c r="AP2066" s="416"/>
      <c r="AQ2066" s="416"/>
      <c r="AR2066" s="416"/>
      <c r="AS2066" s="416"/>
      <c r="AT2066" s="416"/>
      <c r="AU2066" s="416"/>
    </row>
    <row r="2067" spans="1:47" s="378" customFormat="1" ht="36" customHeight="1">
      <c r="A2067" s="429"/>
      <c r="B2067" s="429"/>
      <c r="C2067" s="474"/>
      <c r="D2067" s="501" t="str">
        <f>Criteria!E9</f>
        <v>ABC PARTNERSHIP</v>
      </c>
      <c r="E2067" s="502"/>
      <c r="F2067" s="502"/>
      <c r="G2067" s="502"/>
      <c r="H2067" s="502"/>
      <c r="I2067" s="502"/>
      <c r="J2067" s="512"/>
      <c r="M2067" s="381"/>
      <c r="N2067" s="381"/>
      <c r="R2067" s="432" t="str">
        <f t="shared" si="147"/>
        <v>DELETE</v>
      </c>
      <c r="S2067" s="416"/>
      <c r="T2067" s="416"/>
      <c r="U2067" s="416"/>
      <c r="V2067" s="416"/>
      <c r="W2067" s="416"/>
      <c r="X2067" s="416"/>
      <c r="Y2067" s="433"/>
      <c r="Z2067" s="416"/>
      <c r="AA2067" s="416"/>
      <c r="AB2067" s="416"/>
      <c r="AC2067" s="416"/>
      <c r="AD2067" s="416"/>
      <c r="AE2067" s="416"/>
      <c r="AF2067" s="416"/>
      <c r="AG2067" s="416"/>
      <c r="AH2067" s="416"/>
      <c r="AI2067" s="416"/>
      <c r="AJ2067" s="416"/>
      <c r="AK2067" s="416"/>
      <c r="AL2067" s="416"/>
      <c r="AM2067" s="416"/>
      <c r="AN2067" s="416"/>
      <c r="AO2067" s="416"/>
      <c r="AP2067" s="416"/>
      <c r="AQ2067" s="416"/>
      <c r="AR2067" s="416"/>
      <c r="AS2067" s="416"/>
      <c r="AT2067" s="416"/>
      <c r="AU2067" s="416"/>
    </row>
    <row r="2068" spans="1:47" s="378" customFormat="1" ht="36" customHeight="1">
      <c r="A2068" s="429"/>
      <c r="B2068" s="429"/>
      <c r="C2068" s="474"/>
      <c r="D2068" s="501" t="str">
        <f>CONCATENATE("T/A ",Criteria!E16)</f>
        <v xml:space="preserve">T/A </v>
      </c>
      <c r="E2068" s="502"/>
      <c r="F2068" s="502"/>
      <c r="G2068" s="502"/>
      <c r="H2068" s="502"/>
      <c r="I2068" s="502"/>
      <c r="J2068" s="512"/>
      <c r="M2068" s="381"/>
      <c r="N2068" s="381"/>
      <c r="O2068" s="381"/>
      <c r="P2068" s="380"/>
      <c r="Q2068" s="429"/>
      <c r="R2068" s="432" t="str">
        <f t="shared" si="147"/>
        <v>DELETE</v>
      </c>
      <c r="S2068" s="416"/>
      <c r="T2068" s="416"/>
      <c r="U2068" s="416"/>
      <c r="V2068" s="416"/>
      <c r="W2068" s="416"/>
      <c r="X2068" s="416"/>
      <c r="Y2068" s="433"/>
      <c r="Z2068" s="416"/>
      <c r="AA2068" s="416"/>
      <c r="AB2068" s="416"/>
      <c r="AC2068" s="416"/>
      <c r="AD2068" s="416"/>
      <c r="AE2068" s="416"/>
      <c r="AF2068" s="416"/>
      <c r="AG2068" s="416"/>
      <c r="AH2068" s="416"/>
      <c r="AI2068" s="416"/>
      <c r="AJ2068" s="416"/>
      <c r="AK2068" s="416"/>
      <c r="AL2068" s="416"/>
      <c r="AM2068" s="416"/>
      <c r="AN2068" s="416"/>
      <c r="AO2068" s="416"/>
      <c r="AP2068" s="416"/>
      <c r="AQ2068" s="416"/>
      <c r="AR2068" s="416"/>
      <c r="AS2068" s="416"/>
      <c r="AT2068" s="416"/>
      <c r="AU2068" s="416"/>
    </row>
    <row r="2069" spans="1:47" s="378" customFormat="1" ht="36" customHeight="1">
      <c r="A2069" s="429"/>
      <c r="B2069" s="429"/>
      <c r="C2069" s="474"/>
      <c r="D2069" s="502"/>
      <c r="E2069" s="502"/>
      <c r="F2069" s="502"/>
      <c r="G2069" s="502"/>
      <c r="H2069" s="502"/>
      <c r="I2069" s="502"/>
      <c r="J2069" s="512"/>
      <c r="M2069" s="381"/>
      <c r="N2069" s="381"/>
      <c r="O2069" s="381"/>
      <c r="P2069" s="380"/>
      <c r="Q2069" s="429"/>
      <c r="R2069" s="432" t="str">
        <f t="shared" si="147"/>
        <v>DELETE</v>
      </c>
      <c r="S2069" s="416"/>
      <c r="T2069" s="416"/>
      <c r="U2069" s="416"/>
      <c r="V2069" s="416"/>
      <c r="W2069" s="416"/>
      <c r="X2069" s="416"/>
      <c r="Y2069" s="433"/>
      <c r="Z2069" s="416"/>
      <c r="AA2069" s="416"/>
      <c r="AB2069" s="416"/>
      <c r="AC2069" s="416"/>
      <c r="AD2069" s="416"/>
      <c r="AE2069" s="416"/>
      <c r="AF2069" s="416"/>
      <c r="AG2069" s="416"/>
      <c r="AH2069" s="416"/>
      <c r="AI2069" s="416"/>
      <c r="AJ2069" s="416"/>
      <c r="AK2069" s="416"/>
      <c r="AL2069" s="416"/>
      <c r="AM2069" s="416"/>
      <c r="AN2069" s="416"/>
      <c r="AO2069" s="416"/>
      <c r="AP2069" s="416"/>
      <c r="AQ2069" s="416"/>
      <c r="AR2069" s="416"/>
      <c r="AS2069" s="416"/>
      <c r="AT2069" s="416"/>
      <c r="AU2069" s="416"/>
    </row>
    <row r="2070" spans="1:47" s="378" customFormat="1" ht="36" customHeight="1">
      <c r="A2070" s="429"/>
      <c r="B2070" s="429"/>
      <c r="C2070" s="474"/>
      <c r="D2070" s="501" t="s">
        <v>98</v>
      </c>
      <c r="E2070" s="502"/>
      <c r="F2070" s="502"/>
      <c r="G2070" s="502"/>
      <c r="H2070" s="502"/>
      <c r="I2070" s="502"/>
      <c r="J2070" s="512"/>
      <c r="M2070" s="381"/>
      <c r="N2070" s="381"/>
      <c r="O2070" s="381"/>
      <c r="P2070" s="380"/>
      <c r="Q2070" s="429"/>
      <c r="R2070" s="432" t="str">
        <f t="shared" si="147"/>
        <v>DELETE</v>
      </c>
      <c r="S2070" s="416"/>
      <c r="T2070" s="416"/>
      <c r="U2070" s="416"/>
      <c r="V2070" s="416"/>
      <c r="W2070" s="416"/>
      <c r="X2070" s="416"/>
      <c r="Y2070" s="433"/>
      <c r="Z2070" s="416"/>
      <c r="AA2070" s="416"/>
      <c r="AB2070" s="416"/>
      <c r="AC2070" s="416"/>
      <c r="AD2070" s="416"/>
      <c r="AE2070" s="416"/>
      <c r="AF2070" s="416"/>
      <c r="AG2070" s="416"/>
      <c r="AH2070" s="416"/>
      <c r="AI2070" s="416"/>
      <c r="AJ2070" s="416"/>
      <c r="AK2070" s="416"/>
      <c r="AL2070" s="416"/>
      <c r="AM2070" s="416"/>
      <c r="AN2070" s="416"/>
      <c r="AO2070" s="416"/>
      <c r="AP2070" s="416"/>
      <c r="AQ2070" s="416"/>
      <c r="AR2070" s="416"/>
      <c r="AS2070" s="416"/>
      <c r="AT2070" s="416"/>
      <c r="AU2070" s="416"/>
    </row>
    <row r="2071" spans="1:47" s="378" customFormat="1" ht="36" customHeight="1">
      <c r="A2071" s="429"/>
      <c r="B2071" s="429"/>
      <c r="C2071" s="474"/>
      <c r="D2071" s="501" t="str">
        <f>D1988</f>
        <v>28 FEBRUARY 2026</v>
      </c>
      <c r="E2071" s="502"/>
      <c r="F2071" s="502"/>
      <c r="G2071" s="502"/>
      <c r="H2071" s="512"/>
      <c r="I2071" s="502"/>
      <c r="J2071" s="502" t="s">
        <v>107</v>
      </c>
      <c r="M2071" s="381"/>
      <c r="N2071" s="381"/>
      <c r="O2071" s="381"/>
      <c r="P2071" s="380"/>
      <c r="Q2071" s="429"/>
      <c r="R2071" s="432" t="str">
        <f t="shared" si="147"/>
        <v>DELETE</v>
      </c>
      <c r="S2071" s="416"/>
      <c r="T2071" s="416"/>
      <c r="U2071" s="416"/>
      <c r="V2071" s="416"/>
      <c r="W2071" s="416"/>
      <c r="X2071" s="416"/>
      <c r="Y2071" s="433"/>
      <c r="Z2071" s="416"/>
      <c r="AA2071" s="416"/>
      <c r="AB2071" s="416"/>
      <c r="AC2071" s="416"/>
      <c r="AD2071" s="416"/>
      <c r="AE2071" s="416"/>
      <c r="AF2071" s="416"/>
      <c r="AG2071" s="416"/>
      <c r="AH2071" s="416"/>
      <c r="AI2071" s="416"/>
      <c r="AJ2071" s="416"/>
      <c r="AK2071" s="416"/>
      <c r="AL2071" s="416"/>
      <c r="AM2071" s="416"/>
      <c r="AN2071" s="416"/>
      <c r="AO2071" s="416"/>
      <c r="AP2071" s="416"/>
      <c r="AQ2071" s="416"/>
      <c r="AR2071" s="416"/>
      <c r="AS2071" s="416"/>
      <c r="AT2071" s="416"/>
      <c r="AU2071" s="416"/>
    </row>
    <row r="2072" spans="1:47" s="378" customFormat="1" ht="36" customHeight="1">
      <c r="A2072" s="429"/>
      <c r="B2072" s="429"/>
      <c r="C2072" s="474"/>
      <c r="D2072" s="502"/>
      <c r="E2072" s="502"/>
      <c r="F2072" s="502"/>
      <c r="G2072" s="502"/>
      <c r="H2072" s="502"/>
      <c r="I2072" s="502"/>
      <c r="J2072" s="512"/>
      <c r="K2072" s="390"/>
      <c r="L2072" s="390"/>
      <c r="M2072" s="384"/>
      <c r="N2072" s="384"/>
      <c r="O2072" s="384"/>
      <c r="P2072" s="380"/>
      <c r="Q2072" s="429"/>
      <c r="R2072" s="432" t="str">
        <f t="shared" si="147"/>
        <v>DELETE</v>
      </c>
      <c r="S2072" s="416"/>
      <c r="T2072" s="416"/>
      <c r="U2072" s="416"/>
      <c r="V2072" s="416"/>
      <c r="W2072" s="416"/>
      <c r="X2072" s="416"/>
      <c r="Y2072" s="433"/>
      <c r="Z2072" s="416"/>
      <c r="AA2072" s="416"/>
      <c r="AB2072" s="416"/>
      <c r="AC2072" s="416"/>
      <c r="AD2072" s="416"/>
      <c r="AE2072" s="416"/>
      <c r="AF2072" s="416"/>
      <c r="AG2072" s="416"/>
      <c r="AH2072" s="416"/>
      <c r="AI2072" s="416"/>
      <c r="AJ2072" s="416"/>
      <c r="AK2072" s="416"/>
      <c r="AL2072" s="416"/>
      <c r="AM2072" s="416"/>
      <c r="AN2072" s="416"/>
      <c r="AO2072" s="416"/>
      <c r="AP2072" s="416"/>
      <c r="AQ2072" s="416"/>
      <c r="AR2072" s="416"/>
      <c r="AS2072" s="416"/>
      <c r="AT2072" s="416"/>
      <c r="AU2072" s="416"/>
    </row>
    <row r="2073" spans="1:47" s="378" customFormat="1" ht="36" customHeight="1">
      <c r="A2073" s="429"/>
      <c r="B2073" s="429"/>
      <c r="C2073" s="474"/>
      <c r="D2073" s="515"/>
      <c r="E2073" s="515"/>
      <c r="F2073" s="515"/>
      <c r="G2073" s="515"/>
      <c r="H2073" s="515"/>
      <c r="I2073" s="515"/>
      <c r="J2073" s="526"/>
      <c r="K2073" s="429"/>
      <c r="L2073" s="429"/>
      <c r="M2073" s="449"/>
      <c r="N2073" s="449"/>
      <c r="O2073" s="449"/>
      <c r="P2073" s="401"/>
      <c r="Q2073" s="442"/>
      <c r="R2073" s="432" t="str">
        <f t="shared" si="147"/>
        <v>DELETE</v>
      </c>
      <c r="S2073" s="416"/>
      <c r="T2073" s="416"/>
      <c r="U2073" s="416"/>
      <c r="V2073" s="416"/>
      <c r="W2073" s="416"/>
      <c r="X2073" s="416"/>
      <c r="Y2073" s="433"/>
      <c r="Z2073" s="416"/>
      <c r="AA2073" s="416"/>
      <c r="AB2073" s="416"/>
      <c r="AC2073" s="416"/>
      <c r="AD2073" s="416"/>
      <c r="AE2073" s="416"/>
      <c r="AF2073" s="416"/>
      <c r="AG2073" s="416"/>
      <c r="AH2073" s="416"/>
      <c r="AI2073" s="416"/>
      <c r="AJ2073" s="416"/>
      <c r="AK2073" s="416"/>
      <c r="AL2073" s="416"/>
      <c r="AM2073" s="416"/>
      <c r="AN2073" s="416"/>
      <c r="AO2073" s="416"/>
      <c r="AP2073" s="416"/>
      <c r="AQ2073" s="416"/>
      <c r="AR2073" s="416"/>
      <c r="AS2073" s="416"/>
      <c r="AT2073" s="416"/>
      <c r="AU2073" s="416"/>
    </row>
    <row r="2074" spans="1:47" s="378" customFormat="1" ht="36" customHeight="1">
      <c r="A2074" s="429"/>
      <c r="B2074" s="429"/>
      <c r="C2074" s="474"/>
      <c r="D2074" s="502"/>
      <c r="E2074" s="502"/>
      <c r="F2074" s="502"/>
      <c r="G2074" s="502"/>
      <c r="H2074" s="502"/>
      <c r="I2074" s="502"/>
      <c r="J2074" s="512"/>
      <c r="K2074" s="378" t="s">
        <v>1025</v>
      </c>
      <c r="L2074" s="435"/>
      <c r="M2074" s="435"/>
      <c r="O2074" s="379">
        <f>Criteria!E20</f>
        <v>2026</v>
      </c>
      <c r="P2074" s="380"/>
      <c r="Q2074" s="429"/>
      <c r="R2074" s="432" t="str">
        <f t="shared" si="147"/>
        <v>DELETE</v>
      </c>
      <c r="S2074" s="416"/>
      <c r="T2074" s="416"/>
      <c r="U2074" s="416"/>
      <c r="V2074" s="416"/>
      <c r="W2074" s="416"/>
      <c r="X2074" s="416"/>
      <c r="Y2074" s="433"/>
      <c r="Z2074" s="416"/>
      <c r="AA2074" s="416"/>
      <c r="AB2074" s="416"/>
      <c r="AC2074" s="416"/>
      <c r="AD2074" s="416"/>
      <c r="AE2074" s="416"/>
      <c r="AF2074" s="416"/>
      <c r="AG2074" s="416"/>
      <c r="AH2074" s="416"/>
      <c r="AI2074" s="416"/>
      <c r="AJ2074" s="416"/>
      <c r="AK2074" s="416"/>
      <c r="AL2074" s="416"/>
      <c r="AM2074" s="416"/>
      <c r="AN2074" s="416"/>
      <c r="AO2074" s="416"/>
      <c r="AP2074" s="416"/>
      <c r="AQ2074" s="416"/>
      <c r="AR2074" s="416"/>
      <c r="AS2074" s="416"/>
      <c r="AT2074" s="416"/>
      <c r="AU2074" s="416"/>
    </row>
    <row r="2075" spans="1:47" s="378" customFormat="1" ht="36" customHeight="1">
      <c r="A2075" s="429"/>
      <c r="B2075" s="429"/>
      <c r="C2075" s="474"/>
      <c r="D2075" s="502"/>
      <c r="E2075" s="502"/>
      <c r="F2075" s="502"/>
      <c r="G2075" s="502"/>
      <c r="H2075" s="502"/>
      <c r="I2075" s="502"/>
      <c r="J2075" s="512"/>
      <c r="L2075" s="435"/>
      <c r="M2075" s="435"/>
      <c r="O2075" s="381"/>
      <c r="P2075" s="380"/>
      <c r="Q2075" s="429"/>
      <c r="R2075" s="432" t="str">
        <f t="shared" si="147"/>
        <v>DELETE</v>
      </c>
      <c r="S2075" s="416"/>
      <c r="T2075" s="416"/>
      <c r="U2075" s="416"/>
      <c r="V2075" s="416"/>
      <c r="W2075" s="416"/>
      <c r="X2075" s="416"/>
      <c r="Y2075" s="433"/>
      <c r="Z2075" s="416"/>
      <c r="AA2075" s="416"/>
      <c r="AB2075" s="416"/>
      <c r="AC2075" s="416"/>
      <c r="AD2075" s="416"/>
      <c r="AE2075" s="416"/>
      <c r="AF2075" s="416"/>
      <c r="AG2075" s="416"/>
      <c r="AH2075" s="416"/>
      <c r="AI2075" s="416"/>
      <c r="AJ2075" s="416"/>
      <c r="AK2075" s="416"/>
      <c r="AL2075" s="416"/>
      <c r="AM2075" s="416"/>
      <c r="AN2075" s="416"/>
      <c r="AO2075" s="416"/>
      <c r="AP2075" s="416"/>
      <c r="AQ2075" s="416"/>
      <c r="AR2075" s="416"/>
      <c r="AS2075" s="416"/>
      <c r="AT2075" s="416"/>
      <c r="AU2075" s="416"/>
    </row>
    <row r="2076" spans="1:47" s="378" customFormat="1" ht="36" customHeight="1">
      <c r="A2076" s="429"/>
      <c r="B2076" s="429"/>
      <c r="D2076" s="518" t="str">
        <f>IF(O2076&lt;0,"Operating loss","Operating profit")</f>
        <v>Operating profit</v>
      </c>
      <c r="E2076" s="502"/>
      <c r="F2076" s="502"/>
      <c r="G2076" s="502"/>
      <c r="H2076" s="502"/>
      <c r="I2076" s="502"/>
      <c r="J2076" s="512"/>
      <c r="L2076" s="435"/>
      <c r="M2076" s="435"/>
      <c r="O2076" s="381">
        <f>SUM(S1993:S2057)</f>
        <v>0</v>
      </c>
      <c r="P2076" s="380"/>
      <c r="Q2076" s="429"/>
      <c r="R2076" s="432" t="str">
        <f t="shared" si="147"/>
        <v>DELETE</v>
      </c>
      <c r="S2076" s="416"/>
      <c r="T2076" s="416"/>
      <c r="U2076" s="416" t="b">
        <f>O2076=O2060</f>
        <v>1</v>
      </c>
      <c r="V2076" s="416"/>
      <c r="W2076" s="416"/>
      <c r="X2076" s="416"/>
      <c r="Y2076" s="433"/>
      <c r="Z2076" s="416"/>
      <c r="AA2076" s="416"/>
      <c r="AB2076" s="416"/>
      <c r="AC2076" s="416"/>
      <c r="AD2076" s="416"/>
      <c r="AE2076" s="416"/>
      <c r="AF2076" s="416"/>
      <c r="AG2076" s="416"/>
      <c r="AH2076" s="416"/>
      <c r="AI2076" s="416"/>
      <c r="AJ2076" s="416"/>
      <c r="AK2076" s="416"/>
      <c r="AL2076" s="416"/>
      <c r="AM2076" s="416"/>
      <c r="AN2076" s="416"/>
      <c r="AO2076" s="416"/>
      <c r="AP2076" s="416"/>
      <c r="AQ2076" s="416"/>
      <c r="AR2076" s="416"/>
      <c r="AS2076" s="416"/>
      <c r="AT2076" s="416"/>
      <c r="AU2076" s="416"/>
    </row>
    <row r="2077" spans="1:47" s="378" customFormat="1" ht="36" customHeight="1">
      <c r="A2077" s="429"/>
      <c r="B2077" s="429"/>
      <c r="C2077" s="474"/>
      <c r="D2077" s="512"/>
      <c r="E2077" s="502" t="s">
        <v>245</v>
      </c>
      <c r="F2077" s="502"/>
      <c r="G2077" s="502"/>
      <c r="H2077" s="502"/>
      <c r="I2077" s="502"/>
      <c r="J2077" s="512"/>
      <c r="L2077" s="435"/>
      <c r="M2077" s="435"/>
      <c r="O2077" s="381"/>
      <c r="P2077" s="380"/>
      <c r="Q2077" s="429"/>
      <c r="R2077" s="432" t="str">
        <f t="shared" si="147"/>
        <v>DELETE</v>
      </c>
      <c r="S2077" s="416"/>
      <c r="T2077" s="416"/>
      <c r="U2077" s="416"/>
      <c r="V2077" s="416"/>
      <c r="W2077" s="416"/>
      <c r="X2077" s="416"/>
      <c r="Y2077" s="433"/>
      <c r="Z2077" s="416"/>
      <c r="AA2077" s="416"/>
      <c r="AB2077" s="416"/>
      <c r="AC2077" s="416"/>
      <c r="AD2077" s="416"/>
      <c r="AE2077" s="416"/>
      <c r="AF2077" s="416"/>
      <c r="AG2077" s="416"/>
      <c r="AH2077" s="416"/>
      <c r="AI2077" s="416"/>
      <c r="AJ2077" s="416"/>
      <c r="AK2077" s="416"/>
      <c r="AL2077" s="416"/>
      <c r="AM2077" s="416"/>
      <c r="AN2077" s="416"/>
      <c r="AO2077" s="416"/>
      <c r="AP2077" s="416"/>
      <c r="AQ2077" s="416"/>
      <c r="AR2077" s="416"/>
      <c r="AS2077" s="416"/>
      <c r="AT2077" s="416"/>
      <c r="AU2077" s="416"/>
    </row>
    <row r="2078" spans="1:47" s="378" customFormat="1" ht="36" customHeight="1">
      <c r="A2078" s="429"/>
      <c r="B2078" s="429"/>
      <c r="C2078" s="474"/>
      <c r="D2078" s="502"/>
      <c r="E2078" s="502"/>
      <c r="F2078" s="502"/>
      <c r="G2078" s="502"/>
      <c r="H2078" s="502"/>
      <c r="I2078" s="502"/>
      <c r="J2078" s="512"/>
      <c r="L2078" s="435"/>
      <c r="M2078" s="435"/>
      <c r="O2078" s="381"/>
      <c r="P2078" s="380"/>
      <c r="Q2078" s="429"/>
      <c r="R2078" s="432" t="str">
        <f t="shared" si="147"/>
        <v>DELETE</v>
      </c>
      <c r="S2078" s="416"/>
      <c r="T2078" s="416"/>
      <c r="U2078" s="416"/>
      <c r="V2078" s="416"/>
      <c r="W2078" s="416"/>
      <c r="X2078" s="416"/>
      <c r="Y2078" s="433"/>
      <c r="Z2078" s="416"/>
      <c r="AA2078" s="416"/>
      <c r="AB2078" s="416"/>
      <c r="AC2078" s="416"/>
      <c r="AD2078" s="416"/>
      <c r="AE2078" s="416"/>
      <c r="AF2078" s="416"/>
      <c r="AG2078" s="416"/>
      <c r="AH2078" s="416"/>
      <c r="AI2078" s="416"/>
      <c r="AJ2078" s="416"/>
      <c r="AK2078" s="416"/>
      <c r="AL2078" s="416"/>
      <c r="AM2078" s="416"/>
      <c r="AN2078" s="416"/>
      <c r="AO2078" s="416"/>
      <c r="AP2078" s="416"/>
      <c r="AQ2078" s="416"/>
      <c r="AR2078" s="416"/>
      <c r="AS2078" s="416"/>
      <c r="AT2078" s="416"/>
      <c r="AU2078" s="416"/>
    </row>
    <row r="2079" spans="1:47" s="378" customFormat="1" ht="36" customHeight="1">
      <c r="A2079" s="429"/>
      <c r="B2079" s="429"/>
      <c r="D2079" s="501" t="s">
        <v>1048</v>
      </c>
      <c r="E2079" s="502"/>
      <c r="F2079" s="502"/>
      <c r="G2079" s="502"/>
      <c r="H2079" s="502"/>
      <c r="I2079" s="502"/>
      <c r="J2079" s="512"/>
      <c r="L2079" s="435"/>
      <c r="M2079" s="435"/>
      <c r="O2079" s="381">
        <f>SUM(O2082:O2114)</f>
        <v>0</v>
      </c>
      <c r="P2079" s="380"/>
      <c r="Q2079" s="429"/>
      <c r="R2079" s="432" t="str">
        <f t="shared" ref="R2079" si="148">IF(R$1981="DELETE","DELETE",IF(O2079=0,"DELETE"," "))</f>
        <v>DELETE</v>
      </c>
      <c r="S2079" s="419">
        <f>-O2079</f>
        <v>0</v>
      </c>
      <c r="T2079" s="419"/>
      <c r="U2079" s="419"/>
      <c r="V2079" s="419"/>
      <c r="W2079" s="416"/>
      <c r="X2079" s="416"/>
      <c r="Y2079" s="433"/>
      <c r="Z2079" s="416"/>
      <c r="AA2079" s="416"/>
      <c r="AB2079" s="416"/>
      <c r="AC2079" s="416"/>
      <c r="AD2079" s="416"/>
      <c r="AE2079" s="416"/>
      <c r="AF2079" s="416"/>
      <c r="AG2079" s="416"/>
      <c r="AH2079" s="416"/>
      <c r="AI2079" s="416"/>
      <c r="AJ2079" s="416"/>
      <c r="AK2079" s="416"/>
      <c r="AL2079" s="416"/>
      <c r="AM2079" s="416"/>
      <c r="AN2079" s="416"/>
      <c r="AO2079" s="416"/>
      <c r="AP2079" s="416"/>
      <c r="AQ2079" s="416"/>
      <c r="AR2079" s="416"/>
      <c r="AS2079" s="416"/>
      <c r="AT2079" s="416"/>
      <c r="AU2079" s="416"/>
    </row>
    <row r="2080" spans="1:47" s="378" customFormat="1" ht="9" customHeight="1">
      <c r="A2080" s="429"/>
      <c r="B2080" s="429"/>
      <c r="C2080" s="474"/>
      <c r="D2080" s="502"/>
      <c r="E2080" s="502"/>
      <c r="F2080" s="502"/>
      <c r="G2080" s="502"/>
      <c r="H2080" s="502"/>
      <c r="I2080" s="502"/>
      <c r="J2080" s="512"/>
      <c r="L2080" s="435"/>
      <c r="M2080" s="435"/>
      <c r="O2080" s="381"/>
      <c r="P2080" s="380"/>
      <c r="Q2080" s="429"/>
      <c r="R2080" s="432" t="str">
        <f>R2079</f>
        <v>DELETE</v>
      </c>
      <c r="S2080" s="416"/>
      <c r="T2080" s="416"/>
      <c r="U2080" s="416"/>
      <c r="V2080" s="416"/>
      <c r="W2080" s="416"/>
      <c r="X2080" s="416"/>
      <c r="Y2080" s="433"/>
      <c r="Z2080" s="416"/>
      <c r="AA2080" s="416"/>
      <c r="AB2080" s="416"/>
      <c r="AC2080" s="416"/>
      <c r="AD2080" s="416"/>
      <c r="AE2080" s="416"/>
      <c r="AF2080" s="416"/>
      <c r="AG2080" s="416"/>
      <c r="AH2080" s="416"/>
      <c r="AI2080" s="416"/>
      <c r="AJ2080" s="416"/>
      <c r="AK2080" s="416"/>
      <c r="AL2080" s="416"/>
      <c r="AM2080" s="416"/>
      <c r="AN2080" s="416"/>
      <c r="AO2080" s="416"/>
      <c r="AP2080" s="416"/>
      <c r="AQ2080" s="416"/>
      <c r="AR2080" s="416"/>
      <c r="AS2080" s="416"/>
      <c r="AT2080" s="416"/>
      <c r="AU2080" s="416"/>
    </row>
    <row r="2081" spans="1:47" s="378" customFormat="1" ht="9" customHeight="1">
      <c r="A2081" s="429"/>
      <c r="B2081" s="429"/>
      <c r="C2081" s="474"/>
      <c r="D2081" s="502"/>
      <c r="E2081" s="502"/>
      <c r="F2081" s="502"/>
      <c r="G2081" s="502"/>
      <c r="H2081" s="502"/>
      <c r="I2081" s="502"/>
      <c r="J2081" s="512"/>
      <c r="L2081" s="435"/>
      <c r="M2081" s="435"/>
      <c r="O2081" s="480"/>
      <c r="P2081" s="380"/>
      <c r="Q2081" s="429"/>
      <c r="R2081" s="432" t="str">
        <f>R2080</f>
        <v>DELETE</v>
      </c>
      <c r="S2081" s="416"/>
      <c r="T2081" s="416"/>
      <c r="U2081" s="416"/>
      <c r="V2081" s="416"/>
      <c r="W2081" s="416"/>
      <c r="X2081" s="416"/>
      <c r="Y2081" s="433"/>
      <c r="Z2081" s="416"/>
      <c r="AA2081" s="416"/>
      <c r="AB2081" s="416"/>
      <c r="AC2081" s="416"/>
      <c r="AD2081" s="416"/>
      <c r="AE2081" s="416"/>
      <c r="AF2081" s="416"/>
      <c r="AG2081" s="416"/>
      <c r="AH2081" s="416"/>
      <c r="AI2081" s="416"/>
      <c r="AJ2081" s="416"/>
      <c r="AK2081" s="416"/>
      <c r="AL2081" s="416"/>
      <c r="AM2081" s="416"/>
      <c r="AN2081" s="416"/>
      <c r="AO2081" s="416"/>
      <c r="AP2081" s="416"/>
      <c r="AQ2081" s="416"/>
      <c r="AR2081" s="416"/>
      <c r="AS2081" s="416"/>
      <c r="AT2081" s="416"/>
      <c r="AU2081" s="416"/>
    </row>
    <row r="2082" spans="1:47" s="378" customFormat="1" ht="36" customHeight="1">
      <c r="A2082" s="429"/>
      <c r="B2082" s="429"/>
      <c r="C2082" s="474"/>
      <c r="D2082" s="502" t="s">
        <v>198</v>
      </c>
      <c r="E2082" s="502"/>
      <c r="F2082" s="502"/>
      <c r="G2082" s="502"/>
      <c r="H2082" s="502"/>
      <c r="I2082" s="502"/>
      <c r="J2082" s="512"/>
      <c r="L2082" s="435"/>
      <c r="M2082" s="435"/>
      <c r="O2082" s="481">
        <f>SUM(TrialBalanceC!I95:I98)</f>
        <v>0</v>
      </c>
      <c r="P2082" s="380"/>
      <c r="Q2082" s="429"/>
      <c r="R2082" s="432" t="str">
        <f t="shared" ref="R2082:R2112" si="149">IF(R$1981="DELETE","DELETE",IF(O2082=0,"DELETE"," "))</f>
        <v>DELETE</v>
      </c>
      <c r="S2082" s="416"/>
      <c r="T2082" s="416"/>
      <c r="U2082" s="416"/>
      <c r="V2082" s="416"/>
      <c r="W2082" s="416"/>
      <c r="X2082" s="416"/>
      <c r="Y2082" s="433"/>
      <c r="Z2082" s="416"/>
      <c r="AA2082" s="416"/>
      <c r="AB2082" s="416"/>
      <c r="AC2082" s="416"/>
      <c r="AD2082" s="416"/>
      <c r="AE2082" s="416"/>
      <c r="AF2082" s="416"/>
      <c r="AG2082" s="416"/>
      <c r="AH2082" s="416"/>
      <c r="AI2082" s="416"/>
      <c r="AJ2082" s="416"/>
      <c r="AK2082" s="416"/>
      <c r="AL2082" s="416"/>
      <c r="AM2082" s="416"/>
      <c r="AN2082" s="416"/>
      <c r="AO2082" s="416"/>
      <c r="AP2082" s="416"/>
      <c r="AQ2082" s="416"/>
      <c r="AR2082" s="416"/>
      <c r="AS2082" s="416"/>
      <c r="AT2082" s="416"/>
      <c r="AU2082" s="416"/>
    </row>
    <row r="2083" spans="1:47" s="378" customFormat="1" ht="36" customHeight="1">
      <c r="A2083" s="429"/>
      <c r="B2083" s="429"/>
      <c r="C2083" s="474"/>
      <c r="D2083" s="502" t="s">
        <v>202</v>
      </c>
      <c r="E2083" s="502"/>
      <c r="F2083" s="502"/>
      <c r="G2083" s="502"/>
      <c r="H2083" s="502"/>
      <c r="I2083" s="502"/>
      <c r="J2083" s="512"/>
      <c r="L2083" s="435"/>
      <c r="M2083" s="435"/>
      <c r="O2083" s="481">
        <f>TrialBalanceC!I100</f>
        <v>0</v>
      </c>
      <c r="P2083" s="380"/>
      <c r="Q2083" s="429"/>
      <c r="R2083" s="432" t="str">
        <f>IF(R$1981="DELETE","DELETE",IF(O2083=0,"DELETE"," "))</f>
        <v>DELETE</v>
      </c>
      <c r="S2083" s="416"/>
      <c r="T2083" s="416"/>
      <c r="U2083" s="416"/>
      <c r="V2083" s="416"/>
      <c r="W2083" s="416"/>
      <c r="X2083" s="416"/>
      <c r="Y2083" s="433"/>
      <c r="Z2083" s="416"/>
      <c r="AA2083" s="416"/>
      <c r="AB2083" s="416"/>
      <c r="AC2083" s="416"/>
      <c r="AD2083" s="416"/>
      <c r="AE2083" s="416"/>
      <c r="AF2083" s="416"/>
      <c r="AG2083" s="416"/>
      <c r="AH2083" s="416"/>
      <c r="AI2083" s="416"/>
      <c r="AJ2083" s="416"/>
      <c r="AK2083" s="416"/>
      <c r="AL2083" s="416"/>
      <c r="AM2083" s="416"/>
      <c r="AN2083" s="416"/>
      <c r="AO2083" s="416"/>
      <c r="AP2083" s="416"/>
      <c r="AQ2083" s="416"/>
      <c r="AR2083" s="416"/>
      <c r="AS2083" s="416"/>
      <c r="AT2083" s="416"/>
      <c r="AU2083" s="416"/>
    </row>
    <row r="2084" spans="1:47" s="378" customFormat="1" ht="36" customHeight="1">
      <c r="A2084" s="429"/>
      <c r="B2084" s="429"/>
      <c r="C2084" s="474"/>
      <c r="D2084" s="502" t="s">
        <v>200</v>
      </c>
      <c r="E2084" s="502"/>
      <c r="F2084" s="502"/>
      <c r="G2084" s="502"/>
      <c r="H2084" s="502"/>
      <c r="I2084" s="502"/>
      <c r="J2084" s="512"/>
      <c r="L2084" s="435"/>
      <c r="M2084" s="435"/>
      <c r="O2084" s="481">
        <f>TrialBalanceC!I99</f>
        <v>0</v>
      </c>
      <c r="P2084" s="380"/>
      <c r="Q2084" s="429"/>
      <c r="R2084" s="432" t="str">
        <f>IF(R$1981="DELETE","DELETE",IF(O2084=0,"DELETE"," "))</f>
        <v>DELETE</v>
      </c>
      <c r="S2084" s="416"/>
      <c r="T2084" s="416"/>
      <c r="U2084" s="416"/>
      <c r="V2084" s="416"/>
      <c r="W2084" s="416"/>
      <c r="X2084" s="416"/>
      <c r="Y2084" s="433"/>
      <c r="Z2084" s="416"/>
      <c r="AA2084" s="416"/>
      <c r="AB2084" s="416"/>
      <c r="AC2084" s="416"/>
      <c r="AD2084" s="416"/>
      <c r="AE2084" s="416"/>
      <c r="AF2084" s="416"/>
      <c r="AG2084" s="416"/>
      <c r="AH2084" s="416"/>
      <c r="AI2084" s="416"/>
      <c r="AJ2084" s="416"/>
      <c r="AK2084" s="416"/>
      <c r="AL2084" s="416"/>
      <c r="AM2084" s="416"/>
      <c r="AN2084" s="416"/>
      <c r="AO2084" s="416"/>
      <c r="AP2084" s="416"/>
      <c r="AQ2084" s="416"/>
      <c r="AR2084" s="416"/>
      <c r="AS2084" s="416"/>
      <c r="AT2084" s="416"/>
      <c r="AU2084" s="416"/>
    </row>
    <row r="2085" spans="1:47" s="378" customFormat="1" ht="36" customHeight="1">
      <c r="A2085" s="429"/>
      <c r="B2085" s="429"/>
      <c r="C2085" s="474"/>
      <c r="D2085" s="502" t="s">
        <v>246</v>
      </c>
      <c r="E2085" s="502"/>
      <c r="F2085" s="502"/>
      <c r="G2085" s="502"/>
      <c r="H2085" s="502"/>
      <c r="I2085" s="502"/>
      <c r="J2085" s="512"/>
      <c r="L2085" s="435"/>
      <c r="M2085" s="435"/>
      <c r="O2085" s="481">
        <f>TrialBalanceC!I101</f>
        <v>0</v>
      </c>
      <c r="P2085" s="380"/>
      <c r="Q2085" s="429"/>
      <c r="R2085" s="432" t="str">
        <f t="shared" si="149"/>
        <v>DELETE</v>
      </c>
      <c r="S2085" s="416"/>
      <c r="T2085" s="416"/>
      <c r="U2085" s="416"/>
      <c r="V2085" s="416"/>
      <c r="W2085" s="416"/>
      <c r="X2085" s="416"/>
      <c r="Y2085" s="433"/>
      <c r="Z2085" s="416"/>
      <c r="AA2085" s="416"/>
      <c r="AB2085" s="416"/>
      <c r="AC2085" s="416"/>
      <c r="AD2085" s="416"/>
      <c r="AE2085" s="416"/>
      <c r="AF2085" s="416"/>
      <c r="AG2085" s="416"/>
      <c r="AH2085" s="416"/>
      <c r="AI2085" s="416"/>
      <c r="AJ2085" s="416"/>
      <c r="AK2085" s="416"/>
      <c r="AL2085" s="416"/>
      <c r="AM2085" s="416"/>
      <c r="AN2085" s="416"/>
      <c r="AO2085" s="416"/>
      <c r="AP2085" s="416"/>
      <c r="AQ2085" s="416"/>
      <c r="AR2085" s="416"/>
      <c r="AS2085" s="416"/>
      <c r="AT2085" s="416"/>
      <c r="AU2085" s="416"/>
    </row>
    <row r="2086" spans="1:47" s="378" customFormat="1" ht="36" customHeight="1">
      <c r="A2086" s="429"/>
      <c r="B2086" s="429"/>
      <c r="C2086" s="474"/>
      <c r="D2086" s="502" t="s">
        <v>205</v>
      </c>
      <c r="E2086" s="502"/>
      <c r="F2086" s="502"/>
      <c r="G2086" s="502"/>
      <c r="H2086" s="502"/>
      <c r="I2086" s="502"/>
      <c r="J2086" s="512"/>
      <c r="L2086" s="435"/>
      <c r="M2086" s="435"/>
      <c r="O2086" s="481">
        <f>TrialBalanceC!I102</f>
        <v>0</v>
      </c>
      <c r="P2086" s="380"/>
      <c r="Q2086" s="429"/>
      <c r="R2086" s="432" t="str">
        <f t="shared" si="149"/>
        <v>DELETE</v>
      </c>
      <c r="S2086" s="416"/>
      <c r="T2086" s="416"/>
      <c r="U2086" s="416"/>
      <c r="V2086" s="416"/>
      <c r="W2086" s="416"/>
      <c r="X2086" s="416"/>
      <c r="Y2086" s="433"/>
      <c r="Z2086" s="416"/>
      <c r="AA2086" s="416"/>
      <c r="AB2086" s="416"/>
      <c r="AC2086" s="416"/>
      <c r="AD2086" s="416"/>
      <c r="AE2086" s="416"/>
      <c r="AF2086" s="416"/>
      <c r="AG2086" s="416"/>
      <c r="AH2086" s="416"/>
      <c r="AI2086" s="416"/>
      <c r="AJ2086" s="416"/>
      <c r="AK2086" s="416"/>
      <c r="AL2086" s="416"/>
      <c r="AM2086" s="416"/>
      <c r="AN2086" s="416"/>
      <c r="AO2086" s="416"/>
      <c r="AP2086" s="416"/>
      <c r="AQ2086" s="416"/>
      <c r="AR2086" s="416"/>
      <c r="AS2086" s="416"/>
      <c r="AT2086" s="416"/>
      <c r="AU2086" s="416"/>
    </row>
    <row r="2087" spans="1:47" s="378" customFormat="1" ht="36" customHeight="1">
      <c r="A2087" s="429"/>
      <c r="B2087" s="429"/>
      <c r="C2087" s="474"/>
      <c r="D2087" s="502" t="s">
        <v>722</v>
      </c>
      <c r="E2087" s="502"/>
      <c r="F2087" s="502"/>
      <c r="G2087" s="502"/>
      <c r="H2087" s="502"/>
      <c r="I2087" s="502"/>
      <c r="J2087" s="512"/>
      <c r="L2087" s="435"/>
      <c r="M2087" s="435"/>
      <c r="O2087" s="481">
        <f>TrialBalanceC!I103</f>
        <v>0</v>
      </c>
      <c r="P2087" s="380"/>
      <c r="Q2087" s="429"/>
      <c r="R2087" s="432" t="str">
        <f t="shared" si="149"/>
        <v>DELETE</v>
      </c>
      <c r="S2087" s="416"/>
      <c r="T2087" s="416"/>
      <c r="U2087" s="416"/>
      <c r="V2087" s="416"/>
      <c r="W2087" s="416"/>
      <c r="X2087" s="416"/>
      <c r="Y2087" s="433"/>
      <c r="Z2087" s="416"/>
      <c r="AA2087" s="416"/>
      <c r="AB2087" s="416"/>
      <c r="AC2087" s="416"/>
      <c r="AD2087" s="416"/>
      <c r="AE2087" s="416"/>
      <c r="AF2087" s="416"/>
      <c r="AG2087" s="416"/>
      <c r="AH2087" s="416"/>
      <c r="AI2087" s="416"/>
      <c r="AJ2087" s="416"/>
      <c r="AK2087" s="416"/>
      <c r="AL2087" s="416"/>
      <c r="AM2087" s="416"/>
      <c r="AN2087" s="416"/>
      <c r="AO2087" s="416"/>
      <c r="AP2087" s="416"/>
      <c r="AQ2087" s="416"/>
      <c r="AR2087" s="416"/>
      <c r="AS2087" s="416"/>
      <c r="AT2087" s="416"/>
      <c r="AU2087" s="416"/>
    </row>
    <row r="2088" spans="1:47" s="378" customFormat="1" ht="36" customHeight="1">
      <c r="A2088" s="429"/>
      <c r="B2088" s="429"/>
      <c r="C2088" s="474"/>
      <c r="D2088" s="502" t="s">
        <v>258</v>
      </c>
      <c r="E2088" s="502"/>
      <c r="F2088" s="502"/>
      <c r="G2088" s="502"/>
      <c r="H2088" s="502"/>
      <c r="I2088" s="502"/>
      <c r="J2088" s="512"/>
      <c r="K2088" s="378">
        <f>C$583</f>
        <v>3.3000000000000003</v>
      </c>
      <c r="L2088" s="435"/>
      <c r="M2088" s="435"/>
      <c r="O2088" s="481">
        <f>SUM(TrialBalanceC!I105:I106)</f>
        <v>0</v>
      </c>
      <c r="P2088" s="380"/>
      <c r="Q2088" s="429"/>
      <c r="R2088" s="432" t="str">
        <f t="shared" si="149"/>
        <v>DELETE</v>
      </c>
      <c r="S2088" s="416"/>
      <c r="T2088" s="416"/>
      <c r="U2088" s="416"/>
      <c r="V2088" s="416"/>
      <c r="W2088" s="416"/>
      <c r="X2088" s="416"/>
      <c r="Y2088" s="433"/>
      <c r="Z2088" s="416"/>
      <c r="AA2088" s="416"/>
      <c r="AB2088" s="416"/>
      <c r="AC2088" s="416"/>
      <c r="AD2088" s="416"/>
      <c r="AE2088" s="416"/>
      <c r="AF2088" s="416"/>
      <c r="AG2088" s="416"/>
      <c r="AH2088" s="416"/>
      <c r="AI2088" s="416"/>
      <c r="AJ2088" s="416"/>
      <c r="AK2088" s="416"/>
      <c r="AL2088" s="416"/>
      <c r="AM2088" s="416"/>
      <c r="AN2088" s="416"/>
      <c r="AO2088" s="416"/>
      <c r="AP2088" s="416"/>
      <c r="AQ2088" s="416"/>
      <c r="AR2088" s="416"/>
      <c r="AS2088" s="416"/>
      <c r="AT2088" s="416"/>
      <c r="AU2088" s="416"/>
    </row>
    <row r="2089" spans="1:47" s="378" customFormat="1" ht="36" customHeight="1">
      <c r="A2089" s="429"/>
      <c r="B2089" s="429"/>
      <c r="C2089" s="474"/>
      <c r="D2089" s="502" t="s">
        <v>247</v>
      </c>
      <c r="E2089" s="502"/>
      <c r="F2089" s="502"/>
      <c r="G2089" s="502"/>
      <c r="H2089" s="502"/>
      <c r="I2089" s="502"/>
      <c r="J2089" s="512"/>
      <c r="L2089" s="435"/>
      <c r="M2089" s="435"/>
      <c r="O2089" s="481">
        <f>TrialBalanceC!I113</f>
        <v>0</v>
      </c>
      <c r="P2089" s="380"/>
      <c r="Q2089" s="429"/>
      <c r="R2089" s="432" t="str">
        <f t="shared" si="149"/>
        <v>DELETE</v>
      </c>
      <c r="S2089" s="416"/>
      <c r="T2089" s="416"/>
      <c r="U2089" s="416"/>
      <c r="V2089" s="416"/>
      <c r="W2089" s="416"/>
      <c r="X2089" s="416"/>
      <c r="Y2089" s="433"/>
      <c r="Z2089" s="416"/>
      <c r="AA2089" s="416"/>
      <c r="AB2089" s="416"/>
      <c r="AC2089" s="416"/>
      <c r="AD2089" s="416"/>
      <c r="AE2089" s="416"/>
      <c r="AF2089" s="416"/>
      <c r="AG2089" s="416"/>
      <c r="AH2089" s="416"/>
      <c r="AI2089" s="416"/>
      <c r="AJ2089" s="416"/>
      <c r="AK2089" s="416"/>
      <c r="AL2089" s="416"/>
      <c r="AM2089" s="416"/>
      <c r="AN2089" s="416"/>
      <c r="AO2089" s="416"/>
      <c r="AP2089" s="416"/>
      <c r="AQ2089" s="416"/>
      <c r="AR2089" s="416"/>
      <c r="AS2089" s="416"/>
      <c r="AT2089" s="416"/>
      <c r="AU2089" s="416"/>
    </row>
    <row r="2090" spans="1:47" s="378" customFormat="1" ht="36" customHeight="1">
      <c r="A2090" s="429"/>
      <c r="B2090" s="429"/>
      <c r="C2090" s="474"/>
      <c r="D2090" s="502" t="s">
        <v>342</v>
      </c>
      <c r="E2090" s="502"/>
      <c r="F2090" s="502"/>
      <c r="G2090" s="502"/>
      <c r="H2090" s="502"/>
      <c r="I2090" s="502"/>
      <c r="J2090" s="512"/>
      <c r="L2090" s="435"/>
      <c r="M2090" s="435"/>
      <c r="O2090" s="481">
        <f>TrialBalanceC!I114</f>
        <v>0</v>
      </c>
      <c r="P2090" s="380"/>
      <c r="Q2090" s="429"/>
      <c r="R2090" s="432" t="str">
        <f t="shared" si="149"/>
        <v>DELETE</v>
      </c>
      <c r="S2090" s="416"/>
      <c r="T2090" s="416"/>
      <c r="U2090" s="416"/>
      <c r="V2090" s="416"/>
      <c r="W2090" s="416"/>
      <c r="X2090" s="416"/>
      <c r="Y2090" s="433"/>
      <c r="Z2090" s="416"/>
      <c r="AA2090" s="416"/>
      <c r="AB2090" s="416"/>
      <c r="AC2090" s="416"/>
      <c r="AD2090" s="416"/>
      <c r="AE2090" s="416"/>
      <c r="AF2090" s="416"/>
      <c r="AG2090" s="416"/>
      <c r="AH2090" s="416"/>
      <c r="AI2090" s="416"/>
      <c r="AJ2090" s="416"/>
      <c r="AK2090" s="416"/>
      <c r="AL2090" s="416"/>
      <c r="AM2090" s="416"/>
      <c r="AN2090" s="416"/>
      <c r="AO2090" s="416"/>
      <c r="AP2090" s="416"/>
      <c r="AQ2090" s="416"/>
      <c r="AR2090" s="416"/>
      <c r="AS2090" s="416"/>
      <c r="AT2090" s="416"/>
      <c r="AU2090" s="416"/>
    </row>
    <row r="2091" spans="1:47" s="378" customFormat="1" ht="36" customHeight="1">
      <c r="A2091" s="429"/>
      <c r="B2091" s="429"/>
      <c r="C2091" s="474"/>
      <c r="D2091" s="502" t="s">
        <v>299</v>
      </c>
      <c r="E2091" s="502"/>
      <c r="F2091" s="502"/>
      <c r="G2091" s="502"/>
      <c r="H2091" s="502"/>
      <c r="I2091" s="502"/>
      <c r="J2091" s="512"/>
      <c r="L2091" s="435"/>
      <c r="M2091" s="435"/>
      <c r="O2091" s="481">
        <f>TrialBalanceC!I115</f>
        <v>0</v>
      </c>
      <c r="P2091" s="380"/>
      <c r="Q2091" s="429"/>
      <c r="R2091" s="432" t="str">
        <f t="shared" si="149"/>
        <v>DELETE</v>
      </c>
      <c r="S2091" s="416"/>
      <c r="T2091" s="416"/>
      <c r="U2091" s="416"/>
      <c r="V2091" s="416"/>
      <c r="W2091" s="416"/>
      <c r="X2091" s="416"/>
      <c r="Y2091" s="433"/>
      <c r="Z2091" s="416"/>
      <c r="AA2091" s="416"/>
      <c r="AB2091" s="416"/>
      <c r="AC2091" s="416"/>
      <c r="AD2091" s="416"/>
      <c r="AE2091" s="416"/>
      <c r="AF2091" s="416"/>
      <c r="AG2091" s="416"/>
      <c r="AH2091" s="416"/>
      <c r="AI2091" s="416"/>
      <c r="AJ2091" s="416"/>
      <c r="AK2091" s="416"/>
      <c r="AL2091" s="416"/>
      <c r="AM2091" s="416"/>
      <c r="AN2091" s="416"/>
      <c r="AO2091" s="416"/>
      <c r="AP2091" s="416"/>
      <c r="AQ2091" s="416"/>
      <c r="AR2091" s="416"/>
      <c r="AS2091" s="416"/>
      <c r="AT2091" s="416"/>
      <c r="AU2091" s="416"/>
    </row>
    <row r="2092" spans="1:47" s="378" customFormat="1" ht="36" customHeight="1">
      <c r="A2092" s="429"/>
      <c r="B2092" s="429"/>
      <c r="C2092" s="474"/>
      <c r="D2092" s="502" t="s">
        <v>344</v>
      </c>
      <c r="E2092" s="502"/>
      <c r="F2092" s="502"/>
      <c r="G2092" s="502"/>
      <c r="H2092" s="502"/>
      <c r="I2092" s="502"/>
      <c r="J2092" s="512"/>
      <c r="L2092" s="435"/>
      <c r="M2092" s="435"/>
      <c r="O2092" s="481">
        <f>TrialBalanceC!I116</f>
        <v>0</v>
      </c>
      <c r="P2092" s="380"/>
      <c r="Q2092" s="429"/>
      <c r="R2092" s="432" t="str">
        <f t="shared" si="149"/>
        <v>DELETE</v>
      </c>
      <c r="S2092" s="416"/>
      <c r="T2092" s="416"/>
      <c r="U2092" s="416"/>
      <c r="V2092" s="416"/>
      <c r="W2092" s="416"/>
      <c r="X2092" s="416"/>
      <c r="Y2092" s="433"/>
      <c r="Z2092" s="416"/>
      <c r="AA2092" s="416"/>
      <c r="AB2092" s="416"/>
      <c r="AC2092" s="416"/>
      <c r="AD2092" s="416"/>
      <c r="AE2092" s="416"/>
      <c r="AF2092" s="416"/>
      <c r="AG2092" s="416"/>
      <c r="AH2092" s="416"/>
      <c r="AI2092" s="416"/>
      <c r="AJ2092" s="416"/>
      <c r="AK2092" s="416"/>
      <c r="AL2092" s="416"/>
      <c r="AM2092" s="416"/>
      <c r="AN2092" s="416"/>
      <c r="AO2092" s="416"/>
      <c r="AP2092" s="416"/>
      <c r="AQ2092" s="416"/>
      <c r="AR2092" s="416"/>
      <c r="AS2092" s="416"/>
      <c r="AT2092" s="416"/>
      <c r="AU2092" s="416"/>
    </row>
    <row r="2093" spans="1:47" s="378" customFormat="1" ht="36" customHeight="1">
      <c r="A2093" s="429"/>
      <c r="B2093" s="429"/>
      <c r="C2093" s="474"/>
      <c r="D2093" s="502" t="s">
        <v>915</v>
      </c>
      <c r="E2093" s="502"/>
      <c r="F2093" s="502"/>
      <c r="G2093" s="502"/>
      <c r="H2093" s="502"/>
      <c r="I2093" s="502"/>
      <c r="J2093" s="512"/>
      <c r="L2093" s="435"/>
      <c r="M2093" s="435"/>
      <c r="O2093" s="481">
        <f>TrialBalanceC!I137</f>
        <v>0</v>
      </c>
      <c r="P2093" s="380"/>
      <c r="Q2093" s="429"/>
      <c r="R2093" s="432" t="str">
        <f t="shared" ref="R2093" si="150">IF(R$1981="DELETE","DELETE",IF(O2093=0,"DELETE"," "))</f>
        <v>DELETE</v>
      </c>
      <c r="S2093" s="416"/>
      <c r="T2093" s="416"/>
      <c r="U2093" s="416"/>
      <c r="V2093" s="416"/>
      <c r="W2093" s="416"/>
      <c r="X2093" s="416"/>
      <c r="Y2093" s="433"/>
      <c r="Z2093" s="416"/>
      <c r="AA2093" s="416"/>
      <c r="AB2093" s="416"/>
      <c r="AC2093" s="416"/>
      <c r="AD2093" s="416"/>
      <c r="AE2093" s="416"/>
      <c r="AF2093" s="416"/>
      <c r="AG2093" s="416"/>
      <c r="AH2093" s="416"/>
      <c r="AI2093" s="416"/>
      <c r="AJ2093" s="416"/>
      <c r="AK2093" s="416"/>
      <c r="AL2093" s="416"/>
      <c r="AM2093" s="416"/>
      <c r="AN2093" s="416"/>
      <c r="AO2093" s="416"/>
      <c r="AP2093" s="416"/>
      <c r="AQ2093" s="416"/>
      <c r="AR2093" s="416"/>
      <c r="AS2093" s="416"/>
      <c r="AT2093" s="416"/>
      <c r="AU2093" s="416"/>
    </row>
    <row r="2094" spans="1:47" s="378" customFormat="1" ht="36" customHeight="1">
      <c r="A2094" s="429"/>
      <c r="B2094" s="429"/>
      <c r="C2094" s="474"/>
      <c r="D2094" s="502" t="s">
        <v>443</v>
      </c>
      <c r="E2094" s="502"/>
      <c r="F2094" s="502"/>
      <c r="G2094" s="502"/>
      <c r="H2094" s="502"/>
      <c r="I2094" s="502"/>
      <c r="J2094" s="512"/>
      <c r="L2094" s="435"/>
      <c r="M2094" s="435"/>
      <c r="O2094" s="481">
        <f>TrialBalanceC!I117+TrialBalanceC!I118</f>
        <v>0</v>
      </c>
      <c r="P2094" s="380"/>
      <c r="Q2094" s="429"/>
      <c r="R2094" s="432" t="str">
        <f t="shared" si="149"/>
        <v>DELETE</v>
      </c>
      <c r="S2094" s="416"/>
      <c r="T2094" s="416"/>
      <c r="U2094" s="416"/>
      <c r="V2094" s="416"/>
      <c r="W2094" s="416"/>
      <c r="X2094" s="416"/>
      <c r="Y2094" s="433"/>
      <c r="Z2094" s="416"/>
      <c r="AA2094" s="416"/>
      <c r="AB2094" s="416"/>
      <c r="AC2094" s="416"/>
      <c r="AD2094" s="416"/>
      <c r="AE2094" s="416"/>
      <c r="AF2094" s="416"/>
      <c r="AG2094" s="416"/>
      <c r="AH2094" s="416"/>
      <c r="AI2094" s="416"/>
      <c r="AJ2094" s="416"/>
      <c r="AK2094" s="416"/>
      <c r="AL2094" s="416"/>
      <c r="AM2094" s="416"/>
      <c r="AN2094" s="416"/>
      <c r="AO2094" s="416"/>
      <c r="AP2094" s="416"/>
      <c r="AQ2094" s="416"/>
      <c r="AR2094" s="416"/>
      <c r="AS2094" s="416"/>
      <c r="AT2094" s="416"/>
      <c r="AU2094" s="416"/>
    </row>
    <row r="2095" spans="1:47" s="378" customFormat="1" ht="36" customHeight="1">
      <c r="A2095" s="429"/>
      <c r="B2095" s="429"/>
      <c r="C2095" s="474"/>
      <c r="D2095" s="502" t="s">
        <v>465</v>
      </c>
      <c r="E2095" s="502"/>
      <c r="F2095" s="502"/>
      <c r="G2095" s="502"/>
      <c r="H2095" s="502"/>
      <c r="I2095" s="502"/>
      <c r="J2095" s="512"/>
      <c r="L2095" s="435"/>
      <c r="M2095" s="435"/>
      <c r="O2095" s="481">
        <f>IF(TrialBalanceC!I91&gt;0,TrialBalanceC!I91,0)</f>
        <v>0</v>
      </c>
      <c r="P2095" s="380"/>
      <c r="Q2095" s="429"/>
      <c r="R2095" s="432" t="str">
        <f>IF(R$1981="DELETE","DELETE",IF(O2095=0,"DELETE"," "))</f>
        <v>DELETE</v>
      </c>
      <c r="S2095" s="416"/>
      <c r="T2095" s="416"/>
      <c r="U2095" s="416"/>
      <c r="V2095" s="416"/>
      <c r="W2095" s="416"/>
      <c r="X2095" s="416"/>
      <c r="Y2095" s="433"/>
      <c r="Z2095" s="416"/>
      <c r="AA2095" s="416"/>
      <c r="AB2095" s="416"/>
      <c r="AC2095" s="416"/>
      <c r="AD2095" s="416"/>
      <c r="AE2095" s="416"/>
      <c r="AF2095" s="416"/>
      <c r="AG2095" s="416"/>
      <c r="AH2095" s="416"/>
      <c r="AI2095" s="416"/>
      <c r="AJ2095" s="416"/>
      <c r="AK2095" s="416"/>
      <c r="AL2095" s="416"/>
      <c r="AM2095" s="416"/>
      <c r="AN2095" s="416"/>
      <c r="AO2095" s="416"/>
      <c r="AP2095" s="416"/>
      <c r="AQ2095" s="416"/>
      <c r="AR2095" s="416"/>
      <c r="AS2095" s="416"/>
      <c r="AT2095" s="416"/>
      <c r="AU2095" s="416"/>
    </row>
    <row r="2096" spans="1:47" s="378" customFormat="1" ht="36" customHeight="1">
      <c r="A2096" s="429"/>
      <c r="B2096" s="429"/>
      <c r="C2096" s="474"/>
      <c r="D2096" s="502" t="str">
        <f>IF(MAX(Criteria!H37:H40)&gt;1,"Partners' remuneration","Partner's remuneration")</f>
        <v>Partners' remuneration</v>
      </c>
      <c r="E2096" s="502"/>
      <c r="F2096" s="502"/>
      <c r="G2096" s="502"/>
      <c r="H2096" s="502"/>
      <c r="I2096" s="502"/>
      <c r="J2096" s="512"/>
      <c r="K2096" s="378">
        <f>C$522</f>
        <v>3.1</v>
      </c>
      <c r="L2096" s="435"/>
      <c r="M2096" s="435"/>
      <c r="O2096" s="481">
        <f>SUM(TrialBalanceC!I108:I112)</f>
        <v>0</v>
      </c>
      <c r="P2096" s="380"/>
      <c r="Q2096" s="429"/>
      <c r="R2096" s="432" t="str">
        <f>IF(R$1981="DELETE","DELETE",IF(O2096=0,"DELETE"," "))</f>
        <v>DELETE</v>
      </c>
      <c r="S2096" s="416"/>
      <c r="T2096" s="416"/>
      <c r="U2096" s="416"/>
      <c r="V2096" s="416"/>
      <c r="W2096" s="416"/>
      <c r="X2096" s="416"/>
      <c r="Y2096" s="433"/>
      <c r="Z2096" s="416"/>
      <c r="AA2096" s="416"/>
      <c r="AB2096" s="416"/>
      <c r="AC2096" s="416"/>
      <c r="AD2096" s="416"/>
      <c r="AE2096" s="416"/>
      <c r="AF2096" s="416"/>
      <c r="AG2096" s="416"/>
      <c r="AH2096" s="416"/>
      <c r="AI2096" s="416"/>
      <c r="AJ2096" s="416"/>
      <c r="AK2096" s="416"/>
      <c r="AL2096" s="416"/>
      <c r="AM2096" s="416"/>
      <c r="AN2096" s="416"/>
      <c r="AO2096" s="416"/>
      <c r="AP2096" s="416"/>
      <c r="AQ2096" s="416"/>
      <c r="AR2096" s="416"/>
      <c r="AS2096" s="416"/>
      <c r="AT2096" s="416"/>
      <c r="AU2096" s="416"/>
    </row>
    <row r="2097" spans="1:47" s="378" customFormat="1" ht="36" customHeight="1">
      <c r="A2097" s="429"/>
      <c r="B2097" s="429"/>
      <c r="C2097" s="474"/>
      <c r="D2097" s="502" t="s">
        <v>723</v>
      </c>
      <c r="E2097" s="502"/>
      <c r="F2097" s="502"/>
      <c r="G2097" s="502"/>
      <c r="H2097" s="502"/>
      <c r="I2097" s="502"/>
      <c r="J2097" s="512"/>
      <c r="L2097" s="435"/>
      <c r="M2097" s="435"/>
      <c r="O2097" s="481">
        <f>TrialBalanceC!I119</f>
        <v>0</v>
      </c>
      <c r="P2097" s="380"/>
      <c r="Q2097" s="429"/>
      <c r="R2097" s="432" t="str">
        <f>IF(R$1981="DELETE","DELETE",IF(O2097=0,"DELETE"," "))</f>
        <v>DELETE</v>
      </c>
      <c r="S2097" s="416"/>
      <c r="T2097" s="416"/>
      <c r="U2097" s="416"/>
      <c r="V2097" s="416"/>
      <c r="W2097" s="416"/>
      <c r="X2097" s="416"/>
      <c r="Y2097" s="433"/>
      <c r="Z2097" s="416"/>
      <c r="AA2097" s="416"/>
      <c r="AB2097" s="416"/>
      <c r="AC2097" s="416"/>
      <c r="AD2097" s="416"/>
      <c r="AE2097" s="416"/>
      <c r="AF2097" s="416"/>
      <c r="AG2097" s="416"/>
      <c r="AH2097" s="416"/>
      <c r="AI2097" s="416"/>
      <c r="AJ2097" s="416"/>
      <c r="AK2097" s="416"/>
      <c r="AL2097" s="416"/>
      <c r="AM2097" s="416"/>
      <c r="AN2097" s="416"/>
      <c r="AO2097" s="416"/>
      <c r="AP2097" s="416"/>
      <c r="AQ2097" s="416"/>
      <c r="AR2097" s="416"/>
      <c r="AS2097" s="416"/>
      <c r="AT2097" s="416"/>
      <c r="AU2097" s="416"/>
    </row>
    <row r="2098" spans="1:47" s="378" customFormat="1" ht="36" customHeight="1">
      <c r="A2098" s="429"/>
      <c r="B2098" s="429"/>
      <c r="C2098" s="474"/>
      <c r="D2098" s="502" t="s">
        <v>248</v>
      </c>
      <c r="E2098" s="502"/>
      <c r="F2098" s="502"/>
      <c r="G2098" s="502"/>
      <c r="H2098" s="502"/>
      <c r="I2098" s="502"/>
      <c r="J2098" s="512"/>
      <c r="L2098" s="435"/>
      <c r="M2098" s="435"/>
      <c r="O2098" s="481">
        <f>TrialBalanceC!I120</f>
        <v>0</v>
      </c>
      <c r="P2098" s="380"/>
      <c r="Q2098" s="429"/>
      <c r="R2098" s="432" t="str">
        <f t="shared" si="149"/>
        <v>DELETE</v>
      </c>
      <c r="S2098" s="416"/>
      <c r="T2098" s="416"/>
      <c r="U2098" s="416"/>
      <c r="V2098" s="416"/>
      <c r="W2098" s="416"/>
      <c r="X2098" s="416"/>
      <c r="Y2098" s="433"/>
      <c r="Z2098" s="416"/>
      <c r="AA2098" s="416"/>
      <c r="AB2098" s="416"/>
      <c r="AC2098" s="416"/>
      <c r="AD2098" s="416"/>
      <c r="AE2098" s="416"/>
      <c r="AF2098" s="416"/>
      <c r="AG2098" s="416"/>
      <c r="AH2098" s="416"/>
      <c r="AI2098" s="416"/>
      <c r="AJ2098" s="416"/>
      <c r="AK2098" s="416"/>
      <c r="AL2098" s="416"/>
      <c r="AM2098" s="416"/>
      <c r="AN2098" s="416"/>
      <c r="AO2098" s="416"/>
      <c r="AP2098" s="416"/>
      <c r="AQ2098" s="416"/>
      <c r="AR2098" s="416"/>
      <c r="AS2098" s="416"/>
      <c r="AT2098" s="416"/>
      <c r="AU2098" s="416"/>
    </row>
    <row r="2099" spans="1:47" s="378" customFormat="1" ht="36" customHeight="1">
      <c r="A2099" s="429"/>
      <c r="B2099" s="429"/>
      <c r="C2099" s="474"/>
      <c r="D2099" s="502" t="s">
        <v>241</v>
      </c>
      <c r="E2099" s="502"/>
      <c r="F2099" s="502"/>
      <c r="G2099" s="502"/>
      <c r="H2099" s="502"/>
      <c r="I2099" s="502"/>
      <c r="J2099" s="512"/>
      <c r="L2099" s="435"/>
      <c r="M2099" s="435"/>
      <c r="O2099" s="481">
        <f>SUM(TrialBalanceC!I121:I122)</f>
        <v>0</v>
      </c>
      <c r="P2099" s="380"/>
      <c r="Q2099" s="429"/>
      <c r="R2099" s="432" t="str">
        <f t="shared" si="149"/>
        <v>DELETE</v>
      </c>
      <c r="S2099" s="416"/>
      <c r="T2099" s="416"/>
      <c r="U2099" s="416"/>
      <c r="V2099" s="416"/>
      <c r="W2099" s="416"/>
      <c r="X2099" s="416"/>
      <c r="Y2099" s="433"/>
      <c r="Z2099" s="416"/>
      <c r="AA2099" s="416"/>
      <c r="AB2099" s="416"/>
      <c r="AC2099" s="416"/>
      <c r="AD2099" s="416"/>
      <c r="AE2099" s="416"/>
      <c r="AF2099" s="416"/>
      <c r="AG2099" s="416"/>
      <c r="AH2099" s="416"/>
      <c r="AI2099" s="416"/>
      <c r="AJ2099" s="416"/>
      <c r="AK2099" s="416"/>
      <c r="AL2099" s="416"/>
      <c r="AM2099" s="416"/>
      <c r="AN2099" s="416"/>
      <c r="AO2099" s="416"/>
      <c r="AP2099" s="416"/>
      <c r="AQ2099" s="416"/>
      <c r="AR2099" s="416"/>
      <c r="AS2099" s="416"/>
      <c r="AT2099" s="416"/>
      <c r="AU2099" s="416"/>
    </row>
    <row r="2100" spans="1:47" s="378" customFormat="1" ht="36" customHeight="1">
      <c r="A2100" s="429"/>
      <c r="B2100" s="429"/>
      <c r="C2100" s="474"/>
      <c r="D2100" s="502" t="s">
        <v>249</v>
      </c>
      <c r="E2100" s="502"/>
      <c r="F2100" s="502"/>
      <c r="G2100" s="502"/>
      <c r="H2100" s="502"/>
      <c r="I2100" s="502"/>
      <c r="J2100" s="512"/>
      <c r="L2100" s="435"/>
      <c r="M2100" s="435"/>
      <c r="O2100" s="481">
        <f>TrialBalanceC!I123</f>
        <v>0</v>
      </c>
      <c r="P2100" s="380"/>
      <c r="Q2100" s="429"/>
      <c r="R2100" s="432" t="str">
        <f t="shared" si="149"/>
        <v>DELETE</v>
      </c>
      <c r="S2100" s="416"/>
      <c r="T2100" s="416"/>
      <c r="U2100" s="416"/>
      <c r="V2100" s="416"/>
      <c r="W2100" s="416"/>
      <c r="X2100" s="416"/>
      <c r="Y2100" s="433"/>
      <c r="Z2100" s="416"/>
      <c r="AA2100" s="416"/>
      <c r="AB2100" s="416"/>
      <c r="AC2100" s="416"/>
      <c r="AD2100" s="416"/>
      <c r="AE2100" s="416"/>
      <c r="AF2100" s="416"/>
      <c r="AG2100" s="416"/>
      <c r="AH2100" s="416"/>
      <c r="AI2100" s="416"/>
      <c r="AJ2100" s="416"/>
      <c r="AK2100" s="416"/>
      <c r="AL2100" s="416"/>
      <c r="AM2100" s="416"/>
      <c r="AN2100" s="416"/>
      <c r="AO2100" s="416"/>
      <c r="AP2100" s="416"/>
      <c r="AQ2100" s="416"/>
      <c r="AR2100" s="416"/>
      <c r="AS2100" s="416"/>
      <c r="AT2100" s="416"/>
      <c r="AU2100" s="416"/>
    </row>
    <row r="2101" spans="1:47" s="378" customFormat="1" ht="36" customHeight="1">
      <c r="A2101" s="429"/>
      <c r="B2101" s="429"/>
      <c r="C2101" s="474"/>
      <c r="D2101" s="502" t="s">
        <v>724</v>
      </c>
      <c r="E2101" s="502"/>
      <c r="F2101" s="502"/>
      <c r="G2101" s="502"/>
      <c r="H2101" s="502"/>
      <c r="I2101" s="502"/>
      <c r="J2101" s="512"/>
      <c r="L2101" s="435"/>
      <c r="M2101" s="435"/>
      <c r="O2101" s="481">
        <f>TrialBalanceC!I124</f>
        <v>0</v>
      </c>
      <c r="P2101" s="380"/>
      <c r="Q2101" s="429"/>
      <c r="R2101" s="432" t="str">
        <f t="shared" si="149"/>
        <v>DELETE</v>
      </c>
      <c r="S2101" s="416"/>
      <c r="T2101" s="416"/>
      <c r="U2101" s="416"/>
      <c r="V2101" s="416"/>
      <c r="W2101" s="416"/>
      <c r="X2101" s="416"/>
      <c r="Y2101" s="433"/>
      <c r="Z2101" s="416"/>
      <c r="AA2101" s="416"/>
      <c r="AB2101" s="416"/>
      <c r="AC2101" s="416"/>
      <c r="AD2101" s="416"/>
      <c r="AE2101" s="416"/>
      <c r="AF2101" s="416"/>
      <c r="AG2101" s="416"/>
      <c r="AH2101" s="416"/>
      <c r="AI2101" s="416"/>
      <c r="AJ2101" s="416"/>
      <c r="AK2101" s="416"/>
      <c r="AL2101" s="416"/>
      <c r="AM2101" s="416"/>
      <c r="AN2101" s="416"/>
      <c r="AO2101" s="416"/>
      <c r="AP2101" s="416"/>
      <c r="AQ2101" s="416"/>
      <c r="AR2101" s="416"/>
      <c r="AS2101" s="416"/>
      <c r="AT2101" s="416"/>
      <c r="AU2101" s="416"/>
    </row>
    <row r="2102" spans="1:47" s="378" customFormat="1" ht="36" customHeight="1">
      <c r="A2102" s="429"/>
      <c r="B2102" s="429"/>
      <c r="C2102" s="474"/>
      <c r="D2102" s="502" t="s">
        <v>85</v>
      </c>
      <c r="E2102" s="502"/>
      <c r="F2102" s="502"/>
      <c r="G2102" s="502"/>
      <c r="H2102" s="502"/>
      <c r="I2102" s="502"/>
      <c r="J2102" s="512"/>
      <c r="L2102" s="435"/>
      <c r="M2102" s="435"/>
      <c r="O2102" s="481">
        <f>TrialBalanceC!I125</f>
        <v>0</v>
      </c>
      <c r="P2102" s="380"/>
      <c r="Q2102" s="429"/>
      <c r="R2102" s="432" t="str">
        <f t="shared" si="149"/>
        <v>DELETE</v>
      </c>
      <c r="S2102" s="416"/>
      <c r="T2102" s="416"/>
      <c r="U2102" s="416"/>
      <c r="V2102" s="416"/>
      <c r="W2102" s="416"/>
      <c r="X2102" s="416"/>
      <c r="Y2102" s="433"/>
      <c r="Z2102" s="416"/>
      <c r="AA2102" s="416"/>
      <c r="AB2102" s="416"/>
      <c r="AC2102" s="416"/>
      <c r="AD2102" s="416"/>
      <c r="AE2102" s="416"/>
      <c r="AF2102" s="416"/>
      <c r="AG2102" s="416"/>
      <c r="AH2102" s="416"/>
      <c r="AI2102" s="416"/>
      <c r="AJ2102" s="416"/>
      <c r="AK2102" s="416"/>
      <c r="AL2102" s="416"/>
      <c r="AM2102" s="416"/>
      <c r="AN2102" s="416"/>
      <c r="AO2102" s="416"/>
      <c r="AP2102" s="416"/>
      <c r="AQ2102" s="416"/>
      <c r="AR2102" s="416"/>
      <c r="AS2102" s="416"/>
      <c r="AT2102" s="416"/>
      <c r="AU2102" s="416"/>
    </row>
    <row r="2103" spans="1:47" s="378" customFormat="1" ht="36" customHeight="1">
      <c r="A2103" s="429"/>
      <c r="B2103" s="429"/>
      <c r="C2103" s="474"/>
      <c r="D2103" s="502">
        <f>TrialBalanceC!C126</f>
        <v>0</v>
      </c>
      <c r="E2103" s="502"/>
      <c r="F2103" s="502"/>
      <c r="G2103" s="502"/>
      <c r="H2103" s="502"/>
      <c r="I2103" s="502"/>
      <c r="J2103" s="512"/>
      <c r="L2103" s="435"/>
      <c r="M2103" s="435"/>
      <c r="O2103" s="481">
        <f>TrialBalanceC!I126</f>
        <v>0</v>
      </c>
      <c r="P2103" s="380"/>
      <c r="Q2103" s="429"/>
      <c r="R2103" s="432" t="str">
        <f t="shared" si="149"/>
        <v>DELETE</v>
      </c>
      <c r="S2103" s="416"/>
      <c r="T2103" s="416"/>
      <c r="U2103" s="416"/>
      <c r="V2103" s="416"/>
      <c r="W2103" s="416"/>
      <c r="X2103" s="416"/>
      <c r="Y2103" s="433"/>
      <c r="Z2103" s="416"/>
      <c r="AA2103" s="416"/>
      <c r="AB2103" s="416"/>
      <c r="AC2103" s="416"/>
      <c r="AD2103" s="416"/>
      <c r="AE2103" s="416"/>
      <c r="AF2103" s="416"/>
      <c r="AG2103" s="416"/>
      <c r="AH2103" s="416"/>
      <c r="AI2103" s="416"/>
      <c r="AJ2103" s="416"/>
      <c r="AK2103" s="416"/>
      <c r="AL2103" s="416"/>
      <c r="AM2103" s="416"/>
      <c r="AN2103" s="416"/>
      <c r="AO2103" s="416"/>
      <c r="AP2103" s="416"/>
      <c r="AQ2103" s="416"/>
      <c r="AR2103" s="416"/>
      <c r="AS2103" s="416"/>
      <c r="AT2103" s="416"/>
      <c r="AU2103" s="416"/>
    </row>
    <row r="2104" spans="1:47" s="378" customFormat="1" ht="36" customHeight="1">
      <c r="A2104" s="429"/>
      <c r="B2104" s="429"/>
      <c r="C2104" s="474"/>
      <c r="D2104" s="502">
        <f>TrialBalanceC!C127</f>
        <v>0</v>
      </c>
      <c r="E2104" s="502"/>
      <c r="F2104" s="502"/>
      <c r="G2104" s="502"/>
      <c r="H2104" s="502"/>
      <c r="I2104" s="502"/>
      <c r="J2104" s="512"/>
      <c r="L2104" s="435"/>
      <c r="M2104" s="435"/>
      <c r="O2104" s="481">
        <f>TrialBalanceC!I127</f>
        <v>0</v>
      </c>
      <c r="P2104" s="380"/>
      <c r="Q2104" s="429"/>
      <c r="R2104" s="432" t="str">
        <f t="shared" si="149"/>
        <v>DELETE</v>
      </c>
      <c r="S2104" s="416"/>
      <c r="T2104" s="416"/>
      <c r="U2104" s="416"/>
      <c r="V2104" s="416"/>
      <c r="W2104" s="416"/>
      <c r="X2104" s="416"/>
      <c r="Y2104" s="433"/>
      <c r="Z2104" s="416"/>
      <c r="AA2104" s="416"/>
      <c r="AB2104" s="416"/>
      <c r="AC2104" s="416"/>
      <c r="AD2104" s="416"/>
      <c r="AE2104" s="416"/>
      <c r="AF2104" s="416"/>
      <c r="AG2104" s="416"/>
      <c r="AH2104" s="416"/>
      <c r="AI2104" s="416"/>
      <c r="AJ2104" s="416"/>
      <c r="AK2104" s="416"/>
      <c r="AL2104" s="416"/>
      <c r="AM2104" s="416"/>
      <c r="AN2104" s="416"/>
      <c r="AO2104" s="416"/>
      <c r="AP2104" s="416"/>
      <c r="AQ2104" s="416"/>
      <c r="AR2104" s="416"/>
      <c r="AS2104" s="416"/>
      <c r="AT2104" s="416"/>
      <c r="AU2104" s="416"/>
    </row>
    <row r="2105" spans="1:47" s="378" customFormat="1" ht="36" customHeight="1">
      <c r="A2105" s="429"/>
      <c r="B2105" s="429"/>
      <c r="C2105" s="474"/>
      <c r="D2105" s="502">
        <f>TrialBalanceC!C128</f>
        <v>0</v>
      </c>
      <c r="E2105" s="502"/>
      <c r="F2105" s="502"/>
      <c r="G2105" s="502"/>
      <c r="H2105" s="502"/>
      <c r="I2105" s="502"/>
      <c r="J2105" s="512"/>
      <c r="L2105" s="435"/>
      <c r="M2105" s="435"/>
      <c r="O2105" s="481">
        <f>TrialBalanceC!I128</f>
        <v>0</v>
      </c>
      <c r="P2105" s="380"/>
      <c r="Q2105" s="429"/>
      <c r="R2105" s="432" t="str">
        <f t="shared" si="149"/>
        <v>DELETE</v>
      </c>
      <c r="S2105" s="416"/>
      <c r="T2105" s="416"/>
      <c r="U2105" s="416"/>
      <c r="V2105" s="416"/>
      <c r="W2105" s="416"/>
      <c r="X2105" s="416"/>
      <c r="Y2105" s="433"/>
      <c r="Z2105" s="416"/>
      <c r="AA2105" s="416"/>
      <c r="AB2105" s="416"/>
      <c r="AC2105" s="416"/>
      <c r="AD2105" s="416"/>
      <c r="AE2105" s="416"/>
      <c r="AF2105" s="416"/>
      <c r="AG2105" s="416"/>
      <c r="AH2105" s="416"/>
      <c r="AI2105" s="416"/>
      <c r="AJ2105" s="416"/>
      <c r="AK2105" s="416"/>
      <c r="AL2105" s="416"/>
      <c r="AM2105" s="416"/>
      <c r="AN2105" s="416"/>
      <c r="AO2105" s="416"/>
      <c r="AP2105" s="416"/>
      <c r="AQ2105" s="416"/>
      <c r="AR2105" s="416"/>
      <c r="AS2105" s="416"/>
      <c r="AT2105" s="416"/>
      <c r="AU2105" s="416"/>
    </row>
    <row r="2106" spans="1:47" s="378" customFormat="1" ht="36" customHeight="1">
      <c r="A2106" s="429"/>
      <c r="B2106" s="429"/>
      <c r="C2106" s="474"/>
      <c r="D2106" s="502">
        <f>TrialBalanceC!C129</f>
        <v>0</v>
      </c>
      <c r="E2106" s="502"/>
      <c r="F2106" s="502"/>
      <c r="G2106" s="502"/>
      <c r="H2106" s="502"/>
      <c r="I2106" s="502"/>
      <c r="J2106" s="512"/>
      <c r="L2106" s="435"/>
      <c r="M2106" s="435"/>
      <c r="O2106" s="481">
        <f>TrialBalanceC!I129</f>
        <v>0</v>
      </c>
      <c r="P2106" s="380"/>
      <c r="Q2106" s="429"/>
      <c r="R2106" s="432" t="str">
        <f t="shared" si="149"/>
        <v>DELETE</v>
      </c>
      <c r="S2106" s="416"/>
      <c r="T2106" s="416"/>
      <c r="U2106" s="416"/>
      <c r="V2106" s="416"/>
      <c r="W2106" s="416"/>
      <c r="X2106" s="416"/>
      <c r="Y2106" s="433"/>
      <c r="Z2106" s="416"/>
      <c r="AA2106" s="416"/>
      <c r="AB2106" s="416"/>
      <c r="AC2106" s="416"/>
      <c r="AD2106" s="416"/>
      <c r="AE2106" s="416"/>
      <c r="AF2106" s="416"/>
      <c r="AG2106" s="416"/>
      <c r="AH2106" s="416"/>
      <c r="AI2106" s="416"/>
      <c r="AJ2106" s="416"/>
      <c r="AK2106" s="416"/>
      <c r="AL2106" s="416"/>
      <c r="AM2106" s="416"/>
      <c r="AN2106" s="416"/>
      <c r="AO2106" s="416"/>
      <c r="AP2106" s="416"/>
      <c r="AQ2106" s="416"/>
      <c r="AR2106" s="416"/>
      <c r="AS2106" s="416"/>
      <c r="AT2106" s="416"/>
      <c r="AU2106" s="416"/>
    </row>
    <row r="2107" spans="1:47" s="378" customFormat="1" ht="36" customHeight="1">
      <c r="A2107" s="429"/>
      <c r="B2107" s="429"/>
      <c r="C2107" s="474"/>
      <c r="D2107" s="502">
        <f>TrialBalanceC!C130</f>
        <v>0</v>
      </c>
      <c r="E2107" s="502"/>
      <c r="F2107" s="502"/>
      <c r="G2107" s="502"/>
      <c r="H2107" s="502"/>
      <c r="I2107" s="502"/>
      <c r="J2107" s="512"/>
      <c r="L2107" s="435"/>
      <c r="M2107" s="435"/>
      <c r="O2107" s="481">
        <f>TrialBalanceC!I130</f>
        <v>0</v>
      </c>
      <c r="P2107" s="380"/>
      <c r="Q2107" s="429"/>
      <c r="R2107" s="432" t="str">
        <f t="shared" si="149"/>
        <v>DELETE</v>
      </c>
      <c r="S2107" s="416"/>
      <c r="T2107" s="416"/>
      <c r="U2107" s="416"/>
      <c r="V2107" s="416"/>
      <c r="W2107" s="416"/>
      <c r="X2107" s="416"/>
      <c r="Y2107" s="433"/>
      <c r="Z2107" s="416"/>
      <c r="AA2107" s="416"/>
      <c r="AB2107" s="416"/>
      <c r="AC2107" s="416"/>
      <c r="AD2107" s="416"/>
      <c r="AE2107" s="416"/>
      <c r="AF2107" s="416"/>
      <c r="AG2107" s="416"/>
      <c r="AH2107" s="416"/>
      <c r="AI2107" s="416"/>
      <c r="AJ2107" s="416"/>
      <c r="AK2107" s="416"/>
      <c r="AL2107" s="416"/>
      <c r="AM2107" s="416"/>
      <c r="AN2107" s="416"/>
      <c r="AO2107" s="416"/>
      <c r="AP2107" s="416"/>
      <c r="AQ2107" s="416"/>
      <c r="AR2107" s="416"/>
      <c r="AS2107" s="416"/>
      <c r="AT2107" s="416"/>
      <c r="AU2107" s="416"/>
    </row>
    <row r="2108" spans="1:47" s="378" customFormat="1" ht="36" customHeight="1">
      <c r="A2108" s="429"/>
      <c r="B2108" s="429"/>
      <c r="C2108" s="474"/>
      <c r="D2108" s="502">
        <f>TrialBalanceC!C131</f>
        <v>0</v>
      </c>
      <c r="E2108" s="502"/>
      <c r="F2108" s="502"/>
      <c r="G2108" s="502"/>
      <c r="H2108" s="502"/>
      <c r="I2108" s="502"/>
      <c r="J2108" s="512"/>
      <c r="L2108" s="435"/>
      <c r="M2108" s="435"/>
      <c r="O2108" s="481">
        <f>TrialBalanceC!I131</f>
        <v>0</v>
      </c>
      <c r="P2108" s="380"/>
      <c r="Q2108" s="429"/>
      <c r="R2108" s="432" t="str">
        <f t="shared" si="149"/>
        <v>DELETE</v>
      </c>
      <c r="S2108" s="416"/>
      <c r="T2108" s="416"/>
      <c r="U2108" s="416"/>
      <c r="V2108" s="416"/>
      <c r="W2108" s="416"/>
      <c r="X2108" s="416"/>
      <c r="Y2108" s="433"/>
      <c r="Z2108" s="416"/>
      <c r="AA2108" s="416"/>
      <c r="AB2108" s="416"/>
      <c r="AC2108" s="416"/>
      <c r="AD2108" s="416"/>
      <c r="AE2108" s="416"/>
      <c r="AF2108" s="416"/>
      <c r="AG2108" s="416"/>
      <c r="AH2108" s="416"/>
      <c r="AI2108" s="416"/>
      <c r="AJ2108" s="416"/>
      <c r="AK2108" s="416"/>
      <c r="AL2108" s="416"/>
      <c r="AM2108" s="416"/>
      <c r="AN2108" s="416"/>
      <c r="AO2108" s="416"/>
      <c r="AP2108" s="416"/>
      <c r="AQ2108" s="416"/>
      <c r="AR2108" s="416"/>
      <c r="AS2108" s="416"/>
      <c r="AT2108" s="416"/>
      <c r="AU2108" s="416"/>
    </row>
    <row r="2109" spans="1:47" s="378" customFormat="1" ht="36" customHeight="1">
      <c r="A2109" s="429"/>
      <c r="B2109" s="429"/>
      <c r="C2109" s="474"/>
      <c r="D2109" s="502">
        <f>TrialBalanceC!C132</f>
        <v>0</v>
      </c>
      <c r="E2109" s="502"/>
      <c r="F2109" s="502"/>
      <c r="G2109" s="502"/>
      <c r="H2109" s="502"/>
      <c r="I2109" s="502"/>
      <c r="J2109" s="512"/>
      <c r="L2109" s="435"/>
      <c r="M2109" s="435"/>
      <c r="O2109" s="481">
        <f>TrialBalanceC!I132</f>
        <v>0</v>
      </c>
      <c r="P2109" s="380"/>
      <c r="Q2109" s="429"/>
      <c r="R2109" s="432" t="str">
        <f t="shared" si="149"/>
        <v>DELETE</v>
      </c>
      <c r="S2109" s="416"/>
      <c r="T2109" s="416"/>
      <c r="U2109" s="416"/>
      <c r="V2109" s="416"/>
      <c r="W2109" s="416"/>
      <c r="X2109" s="416"/>
      <c r="Y2109" s="433"/>
      <c r="Z2109" s="416"/>
      <c r="AA2109" s="416"/>
      <c r="AB2109" s="416"/>
      <c r="AC2109" s="416"/>
      <c r="AD2109" s="416"/>
      <c r="AE2109" s="416"/>
      <c r="AF2109" s="416"/>
      <c r="AG2109" s="416"/>
      <c r="AH2109" s="416"/>
      <c r="AI2109" s="416"/>
      <c r="AJ2109" s="416"/>
      <c r="AK2109" s="416"/>
      <c r="AL2109" s="416"/>
      <c r="AM2109" s="416"/>
      <c r="AN2109" s="416"/>
      <c r="AO2109" s="416"/>
      <c r="AP2109" s="416"/>
      <c r="AQ2109" s="416"/>
      <c r="AR2109" s="416"/>
      <c r="AS2109" s="416"/>
      <c r="AT2109" s="416"/>
      <c r="AU2109" s="416"/>
    </row>
    <row r="2110" spans="1:47" s="378" customFormat="1" ht="36" customHeight="1">
      <c r="A2110" s="429"/>
      <c r="B2110" s="429"/>
      <c r="C2110" s="474"/>
      <c r="D2110" s="502">
        <f>TrialBalanceC!C133</f>
        <v>0</v>
      </c>
      <c r="E2110" s="502"/>
      <c r="F2110" s="502"/>
      <c r="G2110" s="502"/>
      <c r="H2110" s="502"/>
      <c r="I2110" s="502"/>
      <c r="J2110" s="512"/>
      <c r="L2110" s="435"/>
      <c r="M2110" s="435"/>
      <c r="O2110" s="481">
        <f>TrialBalanceC!I133</f>
        <v>0</v>
      </c>
      <c r="P2110" s="380"/>
      <c r="Q2110" s="429"/>
      <c r="R2110" s="432" t="str">
        <f t="shared" si="149"/>
        <v>DELETE</v>
      </c>
      <c r="S2110" s="416"/>
      <c r="T2110" s="416"/>
      <c r="U2110" s="416"/>
      <c r="V2110" s="416"/>
      <c r="W2110" s="416"/>
      <c r="X2110" s="416"/>
      <c r="Y2110" s="433"/>
      <c r="Z2110" s="416"/>
      <c r="AA2110" s="416"/>
      <c r="AB2110" s="416"/>
      <c r="AC2110" s="416"/>
      <c r="AD2110" s="416"/>
      <c r="AE2110" s="416"/>
      <c r="AF2110" s="416"/>
      <c r="AG2110" s="416"/>
      <c r="AH2110" s="416"/>
      <c r="AI2110" s="416"/>
      <c r="AJ2110" s="416"/>
      <c r="AK2110" s="416"/>
      <c r="AL2110" s="416"/>
      <c r="AM2110" s="416"/>
      <c r="AN2110" s="416"/>
      <c r="AO2110" s="416"/>
      <c r="AP2110" s="416"/>
      <c r="AQ2110" s="416"/>
      <c r="AR2110" s="416"/>
      <c r="AS2110" s="416"/>
      <c r="AT2110" s="416"/>
      <c r="AU2110" s="416"/>
    </row>
    <row r="2111" spans="1:47" s="378" customFormat="1" ht="36" customHeight="1">
      <c r="A2111" s="429"/>
      <c r="B2111" s="429"/>
      <c r="C2111" s="474"/>
      <c r="D2111" s="502">
        <f>TrialBalanceC!C134</f>
        <v>0</v>
      </c>
      <c r="E2111" s="502"/>
      <c r="F2111" s="502"/>
      <c r="G2111" s="502"/>
      <c r="H2111" s="502"/>
      <c r="I2111" s="502"/>
      <c r="J2111" s="512"/>
      <c r="L2111" s="435"/>
      <c r="M2111" s="435"/>
      <c r="O2111" s="481">
        <f>TrialBalanceC!I134</f>
        <v>0</v>
      </c>
      <c r="P2111" s="380"/>
      <c r="Q2111" s="429"/>
      <c r="R2111" s="432" t="str">
        <f t="shared" si="149"/>
        <v>DELETE</v>
      </c>
      <c r="S2111" s="416"/>
      <c r="T2111" s="416"/>
      <c r="U2111" s="416"/>
      <c r="V2111" s="416"/>
      <c r="W2111" s="416"/>
      <c r="X2111" s="416"/>
      <c r="Y2111" s="433"/>
      <c r="Z2111" s="416"/>
      <c r="AA2111" s="416"/>
      <c r="AB2111" s="416"/>
      <c r="AC2111" s="416"/>
      <c r="AD2111" s="416"/>
      <c r="AE2111" s="416"/>
      <c r="AF2111" s="416"/>
      <c r="AG2111" s="416"/>
      <c r="AH2111" s="416"/>
      <c r="AI2111" s="416"/>
      <c r="AJ2111" s="416"/>
      <c r="AK2111" s="416"/>
      <c r="AL2111" s="416"/>
      <c r="AM2111" s="416"/>
      <c r="AN2111" s="416"/>
      <c r="AO2111" s="416"/>
      <c r="AP2111" s="416"/>
      <c r="AQ2111" s="416"/>
      <c r="AR2111" s="416"/>
      <c r="AS2111" s="416"/>
      <c r="AT2111" s="416"/>
      <c r="AU2111" s="416"/>
    </row>
    <row r="2112" spans="1:47" s="378" customFormat="1" ht="36" customHeight="1">
      <c r="A2112" s="429"/>
      <c r="B2112" s="429"/>
      <c r="C2112" s="474"/>
      <c r="D2112" s="502" t="str">
        <f>TrialBalanceC!C135</f>
        <v>Amortisation of prepaid lease agreement</v>
      </c>
      <c r="E2112" s="502"/>
      <c r="F2112" s="502"/>
      <c r="G2112" s="502"/>
      <c r="H2112" s="502"/>
      <c r="I2112" s="502"/>
      <c r="J2112" s="512"/>
      <c r="L2112" s="435"/>
      <c r="M2112" s="435"/>
      <c r="O2112" s="481">
        <f>TrialBalanceC!I135</f>
        <v>0</v>
      </c>
      <c r="P2112" s="380"/>
      <c r="Q2112" s="429"/>
      <c r="R2112" s="432" t="str">
        <f t="shared" si="149"/>
        <v>DELETE</v>
      </c>
      <c r="S2112" s="416"/>
      <c r="T2112" s="416"/>
      <c r="U2112" s="416"/>
      <c r="V2112" s="416"/>
      <c r="W2112" s="416"/>
      <c r="X2112" s="416"/>
      <c r="Y2112" s="433"/>
      <c r="Z2112" s="416"/>
      <c r="AA2112" s="416"/>
      <c r="AB2112" s="416"/>
      <c r="AC2112" s="416"/>
      <c r="AD2112" s="416"/>
      <c r="AE2112" s="416"/>
      <c r="AF2112" s="416"/>
      <c r="AG2112" s="416"/>
      <c r="AH2112" s="416"/>
      <c r="AI2112" s="416"/>
      <c r="AJ2112" s="416"/>
      <c r="AK2112" s="416"/>
      <c r="AL2112" s="416"/>
      <c r="AM2112" s="416"/>
      <c r="AN2112" s="416"/>
      <c r="AO2112" s="416"/>
      <c r="AP2112" s="416"/>
      <c r="AQ2112" s="416"/>
      <c r="AR2112" s="416"/>
      <c r="AS2112" s="416"/>
      <c r="AT2112" s="416"/>
      <c r="AU2112" s="416"/>
    </row>
    <row r="2113" spans="1:47" s="378" customFormat="1" ht="36" customHeight="1">
      <c r="A2113" s="429"/>
      <c r="B2113" s="429"/>
      <c r="C2113" s="474"/>
      <c r="D2113" s="502" t="str">
        <f>TrialBalanceC!C136</f>
        <v>Amortisation of goodwill</v>
      </c>
      <c r="E2113" s="502"/>
      <c r="F2113" s="502"/>
      <c r="G2113" s="502"/>
      <c r="H2113" s="502"/>
      <c r="I2113" s="502"/>
      <c r="J2113" s="512"/>
      <c r="L2113" s="435"/>
      <c r="M2113" s="435"/>
      <c r="O2113" s="481">
        <f>TrialBalanceC!I136</f>
        <v>0</v>
      </c>
      <c r="P2113" s="380"/>
      <c r="Q2113" s="429"/>
      <c r="R2113" s="432" t="str">
        <f t="shared" ref="R2113" si="151">IF(R$1981="DELETE","DELETE",IF(O2113=0,"DELETE"," "))</f>
        <v>DELETE</v>
      </c>
      <c r="S2113" s="416"/>
      <c r="T2113" s="416"/>
      <c r="U2113" s="416"/>
      <c r="V2113" s="416"/>
      <c r="W2113" s="416"/>
      <c r="X2113" s="416"/>
      <c r="Y2113" s="433"/>
      <c r="Z2113" s="416"/>
      <c r="AA2113" s="416"/>
      <c r="AB2113" s="416"/>
      <c r="AC2113" s="416"/>
      <c r="AD2113" s="416"/>
      <c r="AE2113" s="416"/>
      <c r="AF2113" s="416"/>
      <c r="AG2113" s="416"/>
      <c r="AH2113" s="416"/>
      <c r="AI2113" s="416"/>
      <c r="AJ2113" s="416"/>
      <c r="AK2113" s="416"/>
      <c r="AL2113" s="416"/>
      <c r="AM2113" s="416"/>
      <c r="AN2113" s="416"/>
      <c r="AO2113" s="416"/>
      <c r="AP2113" s="416"/>
      <c r="AQ2113" s="416"/>
      <c r="AR2113" s="416"/>
      <c r="AS2113" s="416"/>
      <c r="AT2113" s="416"/>
      <c r="AU2113" s="416"/>
    </row>
    <row r="2114" spans="1:47" s="378" customFormat="1" ht="9" customHeight="1">
      <c r="A2114" s="429"/>
      <c r="B2114" s="429"/>
      <c r="C2114" s="474"/>
      <c r="D2114" s="502"/>
      <c r="E2114" s="502"/>
      <c r="F2114" s="502"/>
      <c r="G2114" s="502"/>
      <c r="H2114" s="502"/>
      <c r="I2114" s="502"/>
      <c r="J2114" s="512"/>
      <c r="L2114" s="435"/>
      <c r="M2114" s="435"/>
      <c r="O2114" s="482"/>
      <c r="P2114" s="380"/>
      <c r="Q2114" s="429"/>
      <c r="R2114" s="432" t="str">
        <f>R2079</f>
        <v>DELETE</v>
      </c>
      <c r="S2114" s="416"/>
      <c r="T2114" s="416"/>
      <c r="U2114" s="416"/>
      <c r="V2114" s="416"/>
      <c r="W2114" s="416"/>
      <c r="X2114" s="416"/>
      <c r="Y2114" s="433"/>
      <c r="Z2114" s="416"/>
      <c r="AA2114" s="416"/>
      <c r="AB2114" s="416"/>
      <c r="AC2114" s="416"/>
      <c r="AD2114" s="416"/>
      <c r="AE2114" s="416"/>
      <c r="AF2114" s="416"/>
      <c r="AG2114" s="416"/>
      <c r="AH2114" s="416"/>
      <c r="AI2114" s="416"/>
      <c r="AJ2114" s="416"/>
      <c r="AK2114" s="416"/>
      <c r="AL2114" s="416"/>
      <c r="AM2114" s="416"/>
      <c r="AN2114" s="416"/>
      <c r="AO2114" s="416"/>
      <c r="AP2114" s="416"/>
      <c r="AQ2114" s="416"/>
      <c r="AR2114" s="416"/>
      <c r="AS2114" s="416"/>
      <c r="AT2114" s="416"/>
      <c r="AU2114" s="416"/>
    </row>
    <row r="2115" spans="1:47" s="378" customFormat="1" ht="9" customHeight="1">
      <c r="A2115" s="429"/>
      <c r="B2115" s="429"/>
      <c r="C2115" s="474"/>
      <c r="D2115" s="502"/>
      <c r="E2115" s="502"/>
      <c r="F2115" s="502"/>
      <c r="G2115" s="502"/>
      <c r="H2115" s="502"/>
      <c r="I2115" s="502"/>
      <c r="J2115" s="512"/>
      <c r="L2115" s="435"/>
      <c r="M2115" s="435"/>
      <c r="O2115" s="384"/>
      <c r="P2115" s="380"/>
      <c r="Q2115" s="429"/>
      <c r="R2115" s="432" t="str">
        <f t="shared" ref="R2115:R2118" si="152">R$1981</f>
        <v>DELETE</v>
      </c>
      <c r="S2115" s="416"/>
      <c r="T2115" s="416"/>
      <c r="U2115" s="416"/>
      <c r="V2115" s="416"/>
      <c r="W2115" s="416"/>
      <c r="X2115" s="416"/>
      <c r="Y2115" s="433"/>
      <c r="Z2115" s="416"/>
      <c r="AA2115" s="416"/>
      <c r="AB2115" s="416"/>
      <c r="AC2115" s="416"/>
      <c r="AD2115" s="416"/>
      <c r="AE2115" s="416"/>
      <c r="AF2115" s="416"/>
      <c r="AG2115" s="416"/>
      <c r="AH2115" s="416"/>
      <c r="AI2115" s="416"/>
      <c r="AJ2115" s="416"/>
      <c r="AK2115" s="416"/>
      <c r="AL2115" s="416"/>
      <c r="AM2115" s="416"/>
      <c r="AN2115" s="416"/>
      <c r="AO2115" s="416"/>
      <c r="AP2115" s="416"/>
      <c r="AQ2115" s="416"/>
      <c r="AR2115" s="416"/>
      <c r="AS2115" s="416"/>
      <c r="AT2115" s="416"/>
      <c r="AU2115" s="416"/>
    </row>
    <row r="2116" spans="1:47" s="378" customFormat="1" ht="9" customHeight="1">
      <c r="A2116" s="429"/>
      <c r="B2116" s="429"/>
      <c r="C2116" s="474"/>
      <c r="D2116" s="502"/>
      <c r="E2116" s="502"/>
      <c r="F2116" s="502"/>
      <c r="G2116" s="502"/>
      <c r="H2116" s="502"/>
      <c r="I2116" s="502"/>
      <c r="J2116" s="512"/>
      <c r="L2116" s="435"/>
      <c r="M2116" s="435"/>
      <c r="O2116" s="381"/>
      <c r="P2116" s="380"/>
      <c r="Q2116" s="429"/>
      <c r="R2116" s="432" t="str">
        <f t="shared" si="152"/>
        <v>DELETE</v>
      </c>
      <c r="S2116" s="416"/>
      <c r="T2116" s="416"/>
      <c r="U2116" s="416"/>
      <c r="V2116" s="416"/>
      <c r="W2116" s="416"/>
      <c r="X2116" s="416"/>
      <c r="Y2116" s="433"/>
      <c r="Z2116" s="416"/>
      <c r="AA2116" s="416"/>
      <c r="AB2116" s="416"/>
      <c r="AC2116" s="416"/>
      <c r="AD2116" s="416"/>
      <c r="AE2116" s="416"/>
      <c r="AF2116" s="416"/>
      <c r="AG2116" s="416"/>
      <c r="AH2116" s="416"/>
      <c r="AI2116" s="416"/>
      <c r="AJ2116" s="416"/>
      <c r="AK2116" s="416"/>
      <c r="AL2116" s="416"/>
      <c r="AM2116" s="416"/>
      <c r="AN2116" s="416"/>
      <c r="AO2116" s="416"/>
      <c r="AP2116" s="416"/>
      <c r="AQ2116" s="416"/>
      <c r="AR2116" s="416"/>
      <c r="AS2116" s="416"/>
      <c r="AT2116" s="416"/>
      <c r="AU2116" s="416"/>
    </row>
    <row r="2117" spans="1:47" s="378" customFormat="1" ht="36" customHeight="1">
      <c r="A2117" s="429"/>
      <c r="B2117" s="429"/>
      <c r="D2117" s="518" t="str">
        <f>IF(O2117&lt;0,"Operating loss for the year","Operating profit for the year")</f>
        <v>Operating profit for the year</v>
      </c>
      <c r="E2117" s="502"/>
      <c r="F2117" s="502"/>
      <c r="G2117" s="502"/>
      <c r="H2117" s="502"/>
      <c r="I2117" s="502"/>
      <c r="J2117" s="512"/>
      <c r="K2117" s="378">
        <f>'FS2'!B518</f>
        <v>3</v>
      </c>
      <c r="L2117" s="435"/>
      <c r="M2117" s="435"/>
      <c r="O2117" s="381">
        <f>SUM(S1993:S2114)</f>
        <v>0</v>
      </c>
      <c r="P2117" s="380"/>
      <c r="Q2117" s="429"/>
      <c r="R2117" s="432" t="str">
        <f t="shared" si="152"/>
        <v>DELETE</v>
      </c>
      <c r="S2117" s="416"/>
      <c r="T2117" s="416"/>
      <c r="U2117" s="416"/>
      <c r="V2117" s="416"/>
      <c r="W2117" s="416"/>
      <c r="X2117" s="416"/>
      <c r="Y2117" s="433"/>
      <c r="Z2117" s="416"/>
      <c r="AA2117" s="416"/>
      <c r="AB2117" s="416"/>
      <c r="AC2117" s="416"/>
      <c r="AD2117" s="416"/>
      <c r="AE2117" s="416"/>
      <c r="AF2117" s="416"/>
      <c r="AG2117" s="416"/>
      <c r="AH2117" s="416"/>
      <c r="AI2117" s="416"/>
      <c r="AJ2117" s="416"/>
      <c r="AK2117" s="416"/>
      <c r="AL2117" s="416"/>
      <c r="AM2117" s="416"/>
      <c r="AN2117" s="416"/>
      <c r="AO2117" s="416"/>
      <c r="AP2117" s="416"/>
      <c r="AQ2117" s="416"/>
      <c r="AR2117" s="416"/>
      <c r="AS2117" s="416"/>
      <c r="AT2117" s="416"/>
      <c r="AU2117" s="416"/>
    </row>
    <row r="2118" spans="1:47" s="378" customFormat="1" ht="36" customHeight="1">
      <c r="A2118" s="429"/>
      <c r="B2118" s="429"/>
      <c r="C2118" s="474"/>
      <c r="D2118" s="502"/>
      <c r="E2118" s="502"/>
      <c r="F2118" s="502"/>
      <c r="G2118" s="502"/>
      <c r="H2118" s="502"/>
      <c r="I2118" s="502"/>
      <c r="J2118" s="512"/>
      <c r="L2118" s="435"/>
      <c r="M2118" s="435"/>
      <c r="O2118" s="381"/>
      <c r="P2118" s="380"/>
      <c r="Q2118" s="429"/>
      <c r="R2118" s="432" t="str">
        <f t="shared" si="152"/>
        <v>DELETE</v>
      </c>
      <c r="S2118" s="416"/>
      <c r="T2118" s="416"/>
      <c r="U2118" s="416"/>
      <c r="V2118" s="416"/>
      <c r="W2118" s="416"/>
      <c r="X2118" s="416"/>
      <c r="Y2118" s="433"/>
      <c r="Z2118" s="416"/>
      <c r="AA2118" s="416"/>
      <c r="AB2118" s="416"/>
      <c r="AC2118" s="416"/>
      <c r="AD2118" s="416"/>
      <c r="AE2118" s="416"/>
      <c r="AF2118" s="416"/>
      <c r="AG2118" s="416"/>
      <c r="AH2118" s="416"/>
      <c r="AI2118" s="416"/>
      <c r="AJ2118" s="416"/>
      <c r="AK2118" s="416"/>
      <c r="AL2118" s="416"/>
      <c r="AM2118" s="416"/>
      <c r="AN2118" s="416"/>
      <c r="AO2118" s="416"/>
      <c r="AP2118" s="416"/>
      <c r="AQ2118" s="416"/>
      <c r="AR2118" s="416"/>
      <c r="AS2118" s="416"/>
      <c r="AT2118" s="416"/>
      <c r="AU2118" s="416"/>
    </row>
    <row r="2119" spans="1:47" s="378" customFormat="1" ht="36" customHeight="1">
      <c r="A2119" s="429"/>
      <c r="B2119" s="429"/>
      <c r="D2119" s="501" t="s">
        <v>190</v>
      </c>
      <c r="E2119" s="502"/>
      <c r="F2119" s="502"/>
      <c r="G2119" s="502"/>
      <c r="H2119" s="502"/>
      <c r="I2119" s="502"/>
      <c r="J2119" s="512"/>
      <c r="K2119" s="378">
        <f>'FS2'!B608</f>
        <v>4</v>
      </c>
      <c r="L2119" s="435"/>
      <c r="M2119" s="435"/>
      <c r="O2119" s="381">
        <f>SUM(O2122:O2128)</f>
        <v>0</v>
      </c>
      <c r="P2119" s="380"/>
      <c r="Q2119" s="429"/>
      <c r="R2119" s="432" t="str">
        <f t="shared" ref="R2119" si="153">IF(R$1981="DELETE","DELETE",IF(O2119=0,"DELETE"," "))</f>
        <v>DELETE</v>
      </c>
      <c r="S2119" s="419">
        <f>O2119</f>
        <v>0</v>
      </c>
      <c r="T2119" s="419"/>
      <c r="U2119" s="419"/>
      <c r="V2119" s="419"/>
      <c r="W2119" s="416"/>
      <c r="X2119" s="416"/>
      <c r="Y2119" s="433"/>
      <c r="Z2119" s="416"/>
      <c r="AA2119" s="416"/>
      <c r="AB2119" s="416"/>
      <c r="AC2119" s="416"/>
      <c r="AD2119" s="416"/>
      <c r="AE2119" s="416"/>
      <c r="AF2119" s="416"/>
      <c r="AG2119" s="416"/>
      <c r="AH2119" s="416"/>
      <c r="AI2119" s="416"/>
      <c r="AJ2119" s="416"/>
      <c r="AK2119" s="416"/>
      <c r="AL2119" s="416"/>
      <c r="AM2119" s="416"/>
      <c r="AN2119" s="416"/>
      <c r="AO2119" s="416"/>
      <c r="AP2119" s="416"/>
      <c r="AQ2119" s="416"/>
      <c r="AR2119" s="416"/>
      <c r="AS2119" s="416"/>
      <c r="AT2119" s="416"/>
      <c r="AU2119" s="416"/>
    </row>
    <row r="2120" spans="1:47" s="378" customFormat="1" ht="9" customHeight="1">
      <c r="A2120" s="429"/>
      <c r="B2120" s="429"/>
      <c r="C2120" s="474"/>
      <c r="D2120" s="502"/>
      <c r="E2120" s="502"/>
      <c r="F2120" s="502"/>
      <c r="G2120" s="502"/>
      <c r="H2120" s="502"/>
      <c r="I2120" s="502"/>
      <c r="J2120" s="512"/>
      <c r="L2120" s="435"/>
      <c r="M2120" s="435"/>
      <c r="O2120" s="381"/>
      <c r="P2120" s="380"/>
      <c r="Q2120" s="429"/>
      <c r="R2120" s="432" t="str">
        <f>R2119</f>
        <v>DELETE</v>
      </c>
      <c r="S2120" s="416"/>
      <c r="T2120" s="416"/>
      <c r="U2120" s="416"/>
      <c r="V2120" s="416"/>
      <c r="W2120" s="416"/>
      <c r="X2120" s="416"/>
      <c r="Y2120" s="433"/>
      <c r="Z2120" s="416"/>
      <c r="AA2120" s="416"/>
      <c r="AB2120" s="416"/>
      <c r="AC2120" s="416"/>
      <c r="AD2120" s="416"/>
      <c r="AE2120" s="416"/>
      <c r="AF2120" s="416"/>
      <c r="AG2120" s="416"/>
      <c r="AH2120" s="416"/>
      <c r="AI2120" s="416"/>
      <c r="AJ2120" s="416"/>
      <c r="AK2120" s="416"/>
      <c r="AL2120" s="416"/>
      <c r="AM2120" s="416"/>
      <c r="AN2120" s="416"/>
      <c r="AO2120" s="416"/>
      <c r="AP2120" s="416"/>
      <c r="AQ2120" s="416"/>
      <c r="AR2120" s="416"/>
      <c r="AS2120" s="416"/>
      <c r="AT2120" s="416"/>
      <c r="AU2120" s="416"/>
    </row>
    <row r="2121" spans="1:47" s="378" customFormat="1" ht="9" customHeight="1">
      <c r="A2121" s="429"/>
      <c r="B2121" s="429"/>
      <c r="C2121" s="474"/>
      <c r="D2121" s="502"/>
      <c r="E2121" s="502"/>
      <c r="F2121" s="502"/>
      <c r="G2121" s="502"/>
      <c r="H2121" s="502"/>
      <c r="I2121" s="502"/>
      <c r="J2121" s="512"/>
      <c r="L2121" s="435"/>
      <c r="M2121" s="435"/>
      <c r="O2121" s="480"/>
      <c r="P2121" s="380"/>
      <c r="Q2121" s="429"/>
      <c r="R2121" s="432" t="str">
        <f>R2120</f>
        <v>DELETE</v>
      </c>
      <c r="S2121" s="416"/>
      <c r="T2121" s="416"/>
      <c r="U2121" s="416"/>
      <c r="V2121" s="416"/>
      <c r="W2121" s="416"/>
      <c r="X2121" s="416"/>
      <c r="Y2121" s="433"/>
      <c r="Z2121" s="416"/>
      <c r="AA2121" s="416"/>
      <c r="AB2121" s="416"/>
      <c r="AC2121" s="416"/>
      <c r="AD2121" s="416"/>
      <c r="AE2121" s="416"/>
      <c r="AF2121" s="416"/>
      <c r="AG2121" s="416"/>
      <c r="AH2121" s="416"/>
      <c r="AI2121" s="416"/>
      <c r="AJ2121" s="416"/>
      <c r="AK2121" s="416"/>
      <c r="AL2121" s="416"/>
      <c r="AM2121" s="416"/>
      <c r="AN2121" s="416"/>
      <c r="AO2121" s="416"/>
      <c r="AP2121" s="416"/>
      <c r="AQ2121" s="416"/>
      <c r="AR2121" s="416"/>
      <c r="AS2121" s="416"/>
      <c r="AT2121" s="416"/>
      <c r="AU2121" s="416"/>
    </row>
    <row r="2122" spans="1:47" s="378" customFormat="1" ht="36" customHeight="1">
      <c r="A2122" s="429"/>
      <c r="B2122" s="429"/>
      <c r="C2122" s="474"/>
      <c r="D2122" s="502" t="s">
        <v>188</v>
      </c>
      <c r="E2122" s="502"/>
      <c r="F2122" s="502"/>
      <c r="G2122" s="502"/>
      <c r="H2122" s="502"/>
      <c r="I2122" s="502"/>
      <c r="J2122" s="512"/>
      <c r="L2122" s="435"/>
      <c r="M2122" s="435"/>
      <c r="O2122" s="481">
        <f>-TrialBalanceC!I92</f>
        <v>0</v>
      </c>
      <c r="P2122" s="380"/>
      <c r="Q2122" s="429"/>
      <c r="R2122" s="432" t="str">
        <f t="shared" ref="R2122:R2127" si="154">IF(R$1981="DELETE","DELETE",IF(O2122=0,"DELETE"," "))</f>
        <v>DELETE</v>
      </c>
      <c r="S2122" s="416"/>
      <c r="T2122" s="416"/>
      <c r="U2122" s="416"/>
      <c r="V2122" s="416"/>
      <c r="W2122" s="416"/>
      <c r="X2122" s="416"/>
      <c r="Y2122" s="433"/>
      <c r="Z2122" s="416"/>
      <c r="AA2122" s="416"/>
      <c r="AB2122" s="416"/>
      <c r="AC2122" s="416"/>
      <c r="AD2122" s="416"/>
      <c r="AE2122" s="416"/>
      <c r="AF2122" s="416"/>
      <c r="AG2122" s="416"/>
      <c r="AH2122" s="416"/>
      <c r="AI2122" s="416"/>
      <c r="AJ2122" s="416"/>
      <c r="AK2122" s="416"/>
      <c r="AL2122" s="416"/>
      <c r="AM2122" s="416"/>
      <c r="AN2122" s="416"/>
      <c r="AO2122" s="416"/>
      <c r="AP2122" s="416"/>
      <c r="AQ2122" s="416"/>
      <c r="AR2122" s="416"/>
      <c r="AS2122" s="416"/>
      <c r="AT2122" s="416"/>
      <c r="AU2122" s="416"/>
    </row>
    <row r="2123" spans="1:47" s="378" customFormat="1" ht="36" customHeight="1">
      <c r="A2123" s="429"/>
      <c r="B2123" s="429"/>
      <c r="C2123" s="474"/>
      <c r="D2123" s="502" t="s">
        <v>449</v>
      </c>
      <c r="E2123" s="502"/>
      <c r="F2123" s="502"/>
      <c r="G2123" s="502"/>
      <c r="H2123" s="502"/>
      <c r="I2123" s="502"/>
      <c r="J2123" s="512"/>
      <c r="L2123" s="435"/>
      <c r="M2123" s="435"/>
      <c r="O2123" s="481">
        <f>-SUM(TrialBalanceC!I89:I90)</f>
        <v>0</v>
      </c>
      <c r="P2123" s="380"/>
      <c r="Q2123" s="429"/>
      <c r="R2123" s="432" t="str">
        <f t="shared" si="154"/>
        <v>DELETE</v>
      </c>
      <c r="S2123" s="416"/>
      <c r="T2123" s="416"/>
      <c r="U2123" s="416"/>
      <c r="V2123" s="416"/>
      <c r="W2123" s="416"/>
      <c r="X2123" s="416"/>
      <c r="Y2123" s="433"/>
      <c r="Z2123" s="416"/>
      <c r="AA2123" s="416"/>
      <c r="AB2123" s="416"/>
      <c r="AC2123" s="416"/>
      <c r="AD2123" s="416"/>
      <c r="AE2123" s="416"/>
      <c r="AF2123" s="416"/>
      <c r="AG2123" s="416"/>
      <c r="AH2123" s="416"/>
      <c r="AI2123" s="416"/>
      <c r="AJ2123" s="416"/>
      <c r="AK2123" s="416"/>
      <c r="AL2123" s="416"/>
      <c r="AM2123" s="416"/>
      <c r="AN2123" s="416"/>
      <c r="AO2123" s="416"/>
      <c r="AP2123" s="416"/>
      <c r="AQ2123" s="416"/>
      <c r="AR2123" s="416"/>
      <c r="AS2123" s="416"/>
      <c r="AT2123" s="416"/>
      <c r="AU2123" s="416"/>
    </row>
    <row r="2124" spans="1:47" s="378" customFormat="1" ht="36" customHeight="1">
      <c r="A2124" s="429"/>
      <c r="B2124" s="429"/>
      <c r="C2124" s="474"/>
      <c r="D2124" s="502" t="s">
        <v>450</v>
      </c>
      <c r="E2124" s="502"/>
      <c r="F2124" s="502"/>
      <c r="G2124" s="502"/>
      <c r="H2124" s="502"/>
      <c r="I2124" s="502"/>
      <c r="J2124" s="512"/>
      <c r="L2124" s="435"/>
      <c r="M2124" s="435"/>
      <c r="O2124" s="495">
        <f>-SUM(TrialBalanceC!I84:I87)</f>
        <v>0</v>
      </c>
      <c r="P2124" s="380"/>
      <c r="Q2124" s="429"/>
      <c r="R2124" s="432" t="str">
        <f t="shared" si="154"/>
        <v>DELETE</v>
      </c>
      <c r="S2124" s="416"/>
      <c r="T2124" s="416"/>
      <c r="U2124" s="416"/>
      <c r="V2124" s="416"/>
      <c r="W2124" s="416"/>
      <c r="X2124" s="416"/>
      <c r="Y2124" s="433"/>
      <c r="Z2124" s="416"/>
      <c r="AA2124" s="416"/>
      <c r="AB2124" s="416"/>
      <c r="AC2124" s="416"/>
      <c r="AD2124" s="416"/>
      <c r="AE2124" s="416"/>
      <c r="AF2124" s="416"/>
      <c r="AG2124" s="416"/>
      <c r="AH2124" s="416"/>
      <c r="AI2124" s="416"/>
      <c r="AJ2124" s="416"/>
      <c r="AK2124" s="416"/>
      <c r="AL2124" s="416"/>
      <c r="AM2124" s="416"/>
      <c r="AN2124" s="416"/>
      <c r="AO2124" s="416"/>
      <c r="AP2124" s="416"/>
      <c r="AQ2124" s="416"/>
      <c r="AR2124" s="416"/>
      <c r="AS2124" s="416"/>
      <c r="AT2124" s="416"/>
      <c r="AU2124" s="416"/>
    </row>
    <row r="2125" spans="1:47" s="378" customFormat="1" ht="36" customHeight="1">
      <c r="A2125" s="429"/>
      <c r="B2125" s="429"/>
      <c r="C2125" s="474"/>
      <c r="D2125" s="502" t="s">
        <v>190</v>
      </c>
      <c r="E2125" s="502"/>
      <c r="F2125" s="502"/>
      <c r="G2125" s="502"/>
      <c r="H2125" s="502"/>
      <c r="I2125" s="502"/>
      <c r="J2125" s="512"/>
      <c r="L2125" s="435"/>
      <c r="M2125" s="435"/>
      <c r="O2125" s="495">
        <f>-SUM(TrialBalanceC!I93)</f>
        <v>0</v>
      </c>
      <c r="P2125" s="380"/>
      <c r="Q2125" s="429"/>
      <c r="R2125" s="432" t="str">
        <f t="shared" si="154"/>
        <v>DELETE</v>
      </c>
      <c r="S2125" s="416"/>
      <c r="T2125" s="416"/>
      <c r="U2125" s="416"/>
      <c r="V2125" s="416"/>
      <c r="W2125" s="416"/>
      <c r="X2125" s="416"/>
      <c r="Y2125" s="433"/>
      <c r="Z2125" s="416"/>
      <c r="AA2125" s="416"/>
      <c r="AB2125" s="416"/>
      <c r="AC2125" s="416"/>
      <c r="AD2125" s="416"/>
      <c r="AE2125" s="416"/>
      <c r="AF2125" s="416"/>
      <c r="AG2125" s="416"/>
      <c r="AH2125" s="416"/>
      <c r="AI2125" s="416"/>
      <c r="AJ2125" s="416"/>
      <c r="AK2125" s="416"/>
      <c r="AL2125" s="416"/>
      <c r="AM2125" s="416"/>
      <c r="AN2125" s="416"/>
      <c r="AO2125" s="416"/>
      <c r="AP2125" s="416"/>
      <c r="AQ2125" s="416"/>
      <c r="AR2125" s="416"/>
      <c r="AS2125" s="416"/>
      <c r="AT2125" s="416"/>
      <c r="AU2125" s="416"/>
    </row>
    <row r="2126" spans="1:47" s="378" customFormat="1" ht="36" customHeight="1">
      <c r="A2126" s="429"/>
      <c r="B2126" s="429"/>
      <c r="C2126" s="474"/>
      <c r="D2126" s="502" t="s">
        <v>466</v>
      </c>
      <c r="E2126" s="502"/>
      <c r="F2126" s="502"/>
      <c r="G2126" s="502"/>
      <c r="H2126" s="502"/>
      <c r="I2126" s="502"/>
      <c r="J2126" s="512"/>
      <c r="L2126" s="435"/>
      <c r="M2126" s="435"/>
      <c r="O2126" s="481">
        <f>IF(TrialBalanceC!I91&lt;0,-TrialBalanceC!I91,0)</f>
        <v>0</v>
      </c>
      <c r="P2126" s="380"/>
      <c r="Q2126" s="429"/>
      <c r="R2126" s="432" t="str">
        <f t="shared" si="154"/>
        <v>DELETE</v>
      </c>
      <c r="S2126" s="416"/>
      <c r="T2126" s="416"/>
      <c r="U2126" s="416"/>
      <c r="V2126" s="416"/>
      <c r="W2126" s="416"/>
      <c r="X2126" s="416"/>
      <c r="Y2126" s="433"/>
      <c r="Z2126" s="416"/>
      <c r="AA2126" s="416"/>
      <c r="AB2126" s="416"/>
      <c r="AC2126" s="416"/>
      <c r="AD2126" s="416"/>
      <c r="AE2126" s="416"/>
      <c r="AF2126" s="416"/>
      <c r="AG2126" s="416"/>
      <c r="AH2126" s="416"/>
      <c r="AI2126" s="416"/>
      <c r="AJ2126" s="416"/>
      <c r="AK2126" s="416"/>
      <c r="AL2126" s="416"/>
      <c r="AM2126" s="416"/>
      <c r="AN2126" s="416"/>
      <c r="AO2126" s="416"/>
      <c r="AP2126" s="416"/>
      <c r="AQ2126" s="416"/>
      <c r="AR2126" s="416"/>
      <c r="AS2126" s="416"/>
      <c r="AT2126" s="416"/>
      <c r="AU2126" s="416"/>
    </row>
    <row r="2127" spans="1:47" s="378" customFormat="1" ht="36" customHeight="1">
      <c r="A2127" s="429"/>
      <c r="B2127" s="429"/>
      <c r="C2127" s="474"/>
      <c r="D2127" s="502" t="s">
        <v>332</v>
      </c>
      <c r="E2127" s="502"/>
      <c r="F2127" s="502"/>
      <c r="G2127" s="502"/>
      <c r="H2127" s="502"/>
      <c r="I2127" s="502"/>
      <c r="J2127" s="512"/>
      <c r="L2127" s="435"/>
      <c r="M2127" s="435"/>
      <c r="O2127" s="481">
        <f>-TrialBalanceC!I82</f>
        <v>0</v>
      </c>
      <c r="P2127" s="380"/>
      <c r="Q2127" s="429"/>
      <c r="R2127" s="432" t="str">
        <f t="shared" si="154"/>
        <v>DELETE</v>
      </c>
      <c r="S2127" s="416"/>
      <c r="T2127" s="416"/>
      <c r="U2127" s="416"/>
      <c r="V2127" s="416"/>
      <c r="W2127" s="416"/>
      <c r="X2127" s="416"/>
      <c r="Y2127" s="433"/>
      <c r="Z2127" s="416"/>
      <c r="AA2127" s="416"/>
      <c r="AB2127" s="416"/>
      <c r="AC2127" s="416"/>
      <c r="AD2127" s="416"/>
      <c r="AE2127" s="416"/>
      <c r="AF2127" s="416"/>
      <c r="AG2127" s="416"/>
      <c r="AH2127" s="416"/>
      <c r="AI2127" s="416"/>
      <c r="AJ2127" s="416"/>
      <c r="AK2127" s="416"/>
      <c r="AL2127" s="416"/>
      <c r="AM2127" s="416"/>
      <c r="AN2127" s="416"/>
      <c r="AO2127" s="416"/>
      <c r="AP2127" s="416"/>
      <c r="AQ2127" s="416"/>
      <c r="AR2127" s="416"/>
      <c r="AS2127" s="416"/>
      <c r="AT2127" s="416"/>
      <c r="AU2127" s="416"/>
    </row>
    <row r="2128" spans="1:47" s="378" customFormat="1" ht="9" customHeight="1">
      <c r="A2128" s="429"/>
      <c r="B2128" s="429"/>
      <c r="C2128" s="474"/>
      <c r="D2128" s="502"/>
      <c r="E2128" s="502"/>
      <c r="F2128" s="502"/>
      <c r="G2128" s="502"/>
      <c r="H2128" s="502"/>
      <c r="I2128" s="502"/>
      <c r="J2128" s="512"/>
      <c r="L2128" s="435"/>
      <c r="M2128" s="435"/>
      <c r="O2128" s="482"/>
      <c r="P2128" s="380"/>
      <c r="Q2128" s="429"/>
      <c r="R2128" s="432" t="str">
        <f>R2119</f>
        <v>DELETE</v>
      </c>
      <c r="S2128" s="416"/>
      <c r="T2128" s="416"/>
      <c r="U2128" s="416"/>
      <c r="V2128" s="416"/>
      <c r="W2128" s="416"/>
      <c r="X2128" s="416"/>
      <c r="Y2128" s="433"/>
      <c r="Z2128" s="416"/>
      <c r="AA2128" s="416"/>
      <c r="AB2128" s="416"/>
      <c r="AC2128" s="416"/>
      <c r="AD2128" s="416"/>
      <c r="AE2128" s="416"/>
      <c r="AF2128" s="416"/>
      <c r="AG2128" s="416"/>
      <c r="AH2128" s="416"/>
      <c r="AI2128" s="416"/>
      <c r="AJ2128" s="416"/>
      <c r="AK2128" s="416"/>
      <c r="AL2128" s="416"/>
      <c r="AM2128" s="416"/>
      <c r="AN2128" s="416"/>
      <c r="AO2128" s="416"/>
      <c r="AP2128" s="416"/>
      <c r="AQ2128" s="416"/>
      <c r="AR2128" s="416"/>
      <c r="AS2128" s="416"/>
      <c r="AT2128" s="416"/>
      <c r="AU2128" s="416"/>
    </row>
    <row r="2129" spans="1:47" s="378" customFormat="1" ht="9" customHeight="1">
      <c r="A2129" s="429"/>
      <c r="B2129" s="429"/>
      <c r="C2129" s="474"/>
      <c r="D2129" s="502"/>
      <c r="E2129" s="502"/>
      <c r="F2129" s="502"/>
      <c r="G2129" s="502"/>
      <c r="H2129" s="502"/>
      <c r="I2129" s="502"/>
      <c r="J2129" s="512"/>
      <c r="L2129" s="435"/>
      <c r="M2129" s="435"/>
      <c r="O2129" s="384"/>
      <c r="P2129" s="380"/>
      <c r="Q2129" s="429"/>
      <c r="R2129" s="432" t="str">
        <f>R2128</f>
        <v>DELETE</v>
      </c>
      <c r="S2129" s="416"/>
      <c r="T2129" s="416"/>
      <c r="U2129" s="416"/>
      <c r="V2129" s="416"/>
      <c r="W2129" s="416"/>
      <c r="X2129" s="416"/>
      <c r="Y2129" s="433"/>
      <c r="Z2129" s="416"/>
      <c r="AA2129" s="416"/>
      <c r="AB2129" s="416"/>
      <c r="AC2129" s="416"/>
      <c r="AD2129" s="416"/>
      <c r="AE2129" s="416"/>
      <c r="AF2129" s="416"/>
      <c r="AG2129" s="416"/>
      <c r="AH2129" s="416"/>
      <c r="AI2129" s="416"/>
      <c r="AJ2129" s="416"/>
      <c r="AK2129" s="416"/>
      <c r="AL2129" s="416"/>
      <c r="AM2129" s="416"/>
      <c r="AN2129" s="416"/>
      <c r="AO2129" s="416"/>
      <c r="AP2129" s="416"/>
      <c r="AQ2129" s="416"/>
      <c r="AR2129" s="416"/>
      <c r="AS2129" s="416"/>
      <c r="AT2129" s="416"/>
      <c r="AU2129" s="416"/>
    </row>
    <row r="2130" spans="1:47" s="378" customFormat="1" ht="9" customHeight="1">
      <c r="A2130" s="429"/>
      <c r="B2130" s="429"/>
      <c r="C2130" s="474"/>
      <c r="D2130" s="502"/>
      <c r="E2130" s="502"/>
      <c r="F2130" s="502"/>
      <c r="G2130" s="502"/>
      <c r="H2130" s="502"/>
      <c r="I2130" s="502"/>
      <c r="J2130" s="512"/>
      <c r="L2130" s="435"/>
      <c r="M2130" s="435"/>
      <c r="O2130" s="381"/>
      <c r="P2130" s="380"/>
      <c r="Q2130" s="429"/>
      <c r="R2130" s="432" t="str">
        <f>R2129</f>
        <v>DELETE</v>
      </c>
      <c r="S2130" s="416"/>
      <c r="T2130" s="416"/>
      <c r="U2130" s="416"/>
      <c r="V2130" s="416"/>
      <c r="W2130" s="416"/>
      <c r="X2130" s="416"/>
      <c r="Y2130" s="433"/>
      <c r="Z2130" s="416"/>
      <c r="AA2130" s="416"/>
      <c r="AB2130" s="416"/>
      <c r="AC2130" s="416"/>
      <c r="AD2130" s="416"/>
      <c r="AE2130" s="416"/>
      <c r="AF2130" s="416"/>
      <c r="AG2130" s="416"/>
      <c r="AH2130" s="416"/>
      <c r="AI2130" s="416"/>
      <c r="AJ2130" s="416"/>
      <c r="AK2130" s="416"/>
      <c r="AL2130" s="416"/>
      <c r="AM2130" s="416"/>
      <c r="AN2130" s="416"/>
      <c r="AO2130" s="416"/>
      <c r="AP2130" s="416"/>
      <c r="AQ2130" s="416"/>
      <c r="AR2130" s="416"/>
      <c r="AS2130" s="416"/>
      <c r="AT2130" s="416"/>
      <c r="AU2130" s="416"/>
    </row>
    <row r="2131" spans="1:47" s="378" customFormat="1" ht="36" customHeight="1">
      <c r="A2131" s="429"/>
      <c r="B2131" s="429"/>
      <c r="C2131" s="474"/>
      <c r="D2131" s="502"/>
      <c r="E2131" s="502"/>
      <c r="F2131" s="502"/>
      <c r="G2131" s="502"/>
      <c r="H2131" s="502"/>
      <c r="I2131" s="502"/>
      <c r="J2131" s="512"/>
      <c r="L2131" s="435"/>
      <c r="M2131" s="435"/>
      <c r="O2131" s="381">
        <f>SUM(S1993:S2128)</f>
        <v>0</v>
      </c>
      <c r="P2131" s="380"/>
      <c r="Q2131" s="429"/>
      <c r="R2131" s="432" t="str">
        <f>R2130</f>
        <v>DELETE</v>
      </c>
      <c r="S2131" s="416"/>
      <c r="T2131" s="416"/>
      <c r="U2131" s="416"/>
      <c r="V2131" s="416"/>
      <c r="W2131" s="416"/>
      <c r="X2131" s="416"/>
      <c r="Y2131" s="433"/>
      <c r="Z2131" s="416"/>
      <c r="AA2131" s="416"/>
      <c r="AB2131" s="416"/>
      <c r="AC2131" s="416"/>
      <c r="AD2131" s="416"/>
      <c r="AE2131" s="416"/>
      <c r="AF2131" s="416"/>
      <c r="AG2131" s="416"/>
      <c r="AH2131" s="416"/>
      <c r="AI2131" s="416"/>
      <c r="AJ2131" s="416"/>
      <c r="AK2131" s="416"/>
      <c r="AL2131" s="416"/>
      <c r="AM2131" s="416"/>
      <c r="AN2131" s="416"/>
      <c r="AO2131" s="416"/>
      <c r="AP2131" s="416"/>
      <c r="AQ2131" s="416"/>
      <c r="AR2131" s="416"/>
      <c r="AS2131" s="416"/>
      <c r="AT2131" s="416"/>
      <c r="AU2131" s="416"/>
    </row>
    <row r="2132" spans="1:47" s="378" customFormat="1" ht="36" customHeight="1">
      <c r="A2132" s="429"/>
      <c r="B2132" s="429"/>
      <c r="C2132" s="474"/>
      <c r="D2132" s="502"/>
      <c r="E2132" s="502"/>
      <c r="F2132" s="502"/>
      <c r="G2132" s="502"/>
      <c r="H2132" s="502"/>
      <c r="I2132" s="502"/>
      <c r="J2132" s="512"/>
      <c r="L2132" s="435"/>
      <c r="M2132" s="435"/>
      <c r="O2132" s="381"/>
      <c r="P2132" s="380"/>
      <c r="Q2132" s="429"/>
      <c r="R2132" s="432" t="str">
        <f>R2131</f>
        <v>DELETE</v>
      </c>
      <c r="S2132" s="416"/>
      <c r="T2132" s="416"/>
      <c r="U2132" s="416"/>
      <c r="V2132" s="416"/>
      <c r="W2132" s="416"/>
      <c r="X2132" s="416"/>
      <c r="Y2132" s="433"/>
      <c r="Z2132" s="416"/>
      <c r="AA2132" s="416"/>
      <c r="AB2132" s="416"/>
      <c r="AC2132" s="416"/>
      <c r="AD2132" s="416"/>
      <c r="AE2132" s="416"/>
      <c r="AF2132" s="416"/>
      <c r="AG2132" s="416"/>
      <c r="AH2132" s="416"/>
      <c r="AI2132" s="416"/>
      <c r="AJ2132" s="416"/>
      <c r="AK2132" s="416"/>
      <c r="AL2132" s="416"/>
      <c r="AM2132" s="416"/>
      <c r="AN2132" s="416"/>
      <c r="AO2132" s="416"/>
      <c r="AP2132" s="416"/>
      <c r="AQ2132" s="416"/>
      <c r="AR2132" s="416"/>
      <c r="AS2132" s="416"/>
      <c r="AT2132" s="416"/>
      <c r="AU2132" s="416"/>
    </row>
    <row r="2133" spans="1:47" s="378" customFormat="1" ht="36" customHeight="1">
      <c r="A2133" s="429"/>
      <c r="B2133" s="429"/>
      <c r="D2133" s="502" t="s">
        <v>1049</v>
      </c>
      <c r="E2133" s="502"/>
      <c r="F2133" s="502"/>
      <c r="G2133" s="502"/>
      <c r="H2133" s="502"/>
      <c r="I2133" s="502"/>
      <c r="J2133" s="512"/>
      <c r="K2133" s="378">
        <f>'FS2'!B666</f>
        <v>5</v>
      </c>
      <c r="L2133" s="435"/>
      <c r="M2133" s="435"/>
      <c r="O2133" s="381">
        <f>SUM(TrialBalanceC!I140:I150)</f>
        <v>0</v>
      </c>
      <c r="P2133" s="380"/>
      <c r="Q2133" s="429"/>
      <c r="R2133" s="432" t="str">
        <f t="shared" ref="R2133" si="155">IF(R$1981="DELETE","DELETE",IF(O2133=0,"DELETE"," "))</f>
        <v>DELETE</v>
      </c>
      <c r="S2133" s="419">
        <f>-O2133</f>
        <v>0</v>
      </c>
      <c r="T2133" s="419"/>
      <c r="U2133" s="419"/>
      <c r="V2133" s="419"/>
      <c r="W2133" s="416"/>
      <c r="X2133" s="416"/>
      <c r="Y2133" s="433"/>
      <c r="Z2133" s="416"/>
      <c r="AA2133" s="416"/>
      <c r="AB2133" s="416"/>
      <c r="AC2133" s="416"/>
      <c r="AD2133" s="416"/>
      <c r="AE2133" s="416"/>
      <c r="AF2133" s="416"/>
      <c r="AG2133" s="416"/>
      <c r="AH2133" s="416"/>
      <c r="AI2133" s="416"/>
      <c r="AJ2133" s="416"/>
      <c r="AK2133" s="416"/>
      <c r="AL2133" s="416"/>
      <c r="AM2133" s="416"/>
      <c r="AN2133" s="416"/>
      <c r="AO2133" s="416"/>
      <c r="AP2133" s="416"/>
      <c r="AQ2133" s="416"/>
      <c r="AR2133" s="416"/>
      <c r="AS2133" s="416"/>
      <c r="AT2133" s="416"/>
      <c r="AU2133" s="416"/>
    </row>
    <row r="2134" spans="1:47" s="378" customFormat="1" ht="9" customHeight="1">
      <c r="A2134" s="429"/>
      <c r="B2134" s="429"/>
      <c r="C2134" s="474"/>
      <c r="D2134" s="502"/>
      <c r="E2134" s="502"/>
      <c r="F2134" s="502"/>
      <c r="G2134" s="502"/>
      <c r="H2134" s="502"/>
      <c r="I2134" s="502"/>
      <c r="J2134" s="512"/>
      <c r="L2134" s="435"/>
      <c r="M2134" s="435"/>
      <c r="O2134" s="384"/>
      <c r="P2134" s="380"/>
      <c r="Q2134" s="429"/>
      <c r="R2134" s="432" t="str">
        <f t="shared" ref="R2134:R2142" si="156">R$1981</f>
        <v>DELETE</v>
      </c>
      <c r="S2134" s="416"/>
      <c r="T2134" s="416"/>
      <c r="U2134" s="416"/>
      <c r="V2134" s="416"/>
      <c r="W2134" s="416"/>
      <c r="X2134" s="416"/>
      <c r="Y2134" s="433"/>
      <c r="Z2134" s="416"/>
      <c r="AA2134" s="416"/>
      <c r="AB2134" s="416"/>
      <c r="AC2134" s="416"/>
      <c r="AD2134" s="416"/>
      <c r="AE2134" s="416"/>
      <c r="AF2134" s="416"/>
      <c r="AG2134" s="416"/>
      <c r="AH2134" s="416"/>
      <c r="AI2134" s="416"/>
      <c r="AJ2134" s="416"/>
      <c r="AK2134" s="416"/>
      <c r="AL2134" s="416"/>
      <c r="AM2134" s="416"/>
      <c r="AN2134" s="416"/>
      <c r="AO2134" s="416"/>
      <c r="AP2134" s="416"/>
      <c r="AQ2134" s="416"/>
      <c r="AR2134" s="416"/>
      <c r="AS2134" s="416"/>
      <c r="AT2134" s="416"/>
      <c r="AU2134" s="416"/>
    </row>
    <row r="2135" spans="1:47" s="378" customFormat="1" ht="9" customHeight="1">
      <c r="A2135" s="429"/>
      <c r="B2135" s="429"/>
      <c r="C2135" s="474"/>
      <c r="D2135" s="502"/>
      <c r="E2135" s="502"/>
      <c r="F2135" s="502"/>
      <c r="G2135" s="502"/>
      <c r="H2135" s="502"/>
      <c r="I2135" s="502"/>
      <c r="J2135" s="512"/>
      <c r="L2135" s="435"/>
      <c r="M2135" s="435"/>
      <c r="O2135" s="381"/>
      <c r="P2135" s="380"/>
      <c r="Q2135" s="429"/>
      <c r="R2135" s="432" t="str">
        <f t="shared" si="156"/>
        <v>DELETE</v>
      </c>
      <c r="S2135" s="416"/>
      <c r="T2135" s="416"/>
      <c r="U2135" s="416"/>
      <c r="V2135" s="416"/>
      <c r="W2135" s="416"/>
      <c r="X2135" s="416"/>
      <c r="Y2135" s="433"/>
      <c r="Z2135" s="416"/>
      <c r="AA2135" s="416"/>
      <c r="AB2135" s="416"/>
      <c r="AC2135" s="416"/>
      <c r="AD2135" s="416"/>
      <c r="AE2135" s="416"/>
      <c r="AF2135" s="416"/>
      <c r="AG2135" s="416"/>
      <c r="AH2135" s="416"/>
      <c r="AI2135" s="416"/>
      <c r="AJ2135" s="416"/>
      <c r="AK2135" s="416"/>
      <c r="AL2135" s="416"/>
      <c r="AM2135" s="416"/>
      <c r="AN2135" s="416"/>
      <c r="AO2135" s="416"/>
      <c r="AP2135" s="416"/>
      <c r="AQ2135" s="416"/>
      <c r="AR2135" s="416"/>
      <c r="AS2135" s="416"/>
      <c r="AT2135" s="416"/>
      <c r="AU2135" s="416"/>
    </row>
    <row r="2136" spans="1:47" s="378" customFormat="1" ht="36.75" customHeight="1">
      <c r="A2136" s="429"/>
      <c r="B2136" s="429"/>
      <c r="D2136" s="518" t="str">
        <f>IF(O2136&lt;0,"Net loss for the year","Net profit for the year")</f>
        <v>Net profit for the year</v>
      </c>
      <c r="E2136" s="502"/>
      <c r="F2136" s="502"/>
      <c r="G2136" s="502"/>
      <c r="H2136" s="502"/>
      <c r="I2136" s="502"/>
      <c r="J2136" s="512"/>
      <c r="L2136" s="435"/>
      <c r="M2136" s="435"/>
      <c r="O2136" s="381">
        <f>SUM(S1993:S2135)</f>
        <v>0</v>
      </c>
      <c r="P2136" s="380"/>
      <c r="Q2136" s="429"/>
      <c r="R2136" s="432" t="str">
        <f t="shared" si="156"/>
        <v>DELETE</v>
      </c>
      <c r="S2136" s="416"/>
      <c r="T2136" s="416"/>
      <c r="U2136" s="416" t="b">
        <f>O2136='FS2'!O1514</f>
        <v>1</v>
      </c>
      <c r="V2136" s="416"/>
      <c r="W2136" s="416"/>
      <c r="X2136" s="416"/>
      <c r="Y2136" s="433"/>
      <c r="Z2136" s="416"/>
      <c r="AA2136" s="416"/>
      <c r="AB2136" s="416"/>
      <c r="AC2136" s="416"/>
      <c r="AD2136" s="416"/>
      <c r="AE2136" s="416"/>
      <c r="AF2136" s="416"/>
      <c r="AG2136" s="416"/>
      <c r="AH2136" s="416"/>
      <c r="AI2136" s="416"/>
      <c r="AJ2136" s="416"/>
      <c r="AK2136" s="416"/>
      <c r="AL2136" s="416"/>
      <c r="AM2136" s="416"/>
      <c r="AN2136" s="416"/>
      <c r="AO2136" s="416"/>
      <c r="AP2136" s="416"/>
      <c r="AQ2136" s="416"/>
      <c r="AR2136" s="416"/>
      <c r="AS2136" s="416"/>
      <c r="AT2136" s="416"/>
      <c r="AU2136" s="416"/>
    </row>
    <row r="2137" spans="1:47" s="378" customFormat="1" ht="9" customHeight="1" thickBot="1">
      <c r="A2137" s="429"/>
      <c r="B2137" s="429"/>
      <c r="C2137" s="474"/>
      <c r="D2137" s="502"/>
      <c r="E2137" s="502"/>
      <c r="F2137" s="502"/>
      <c r="G2137" s="502"/>
      <c r="H2137" s="502"/>
      <c r="I2137" s="502"/>
      <c r="J2137" s="512"/>
      <c r="L2137" s="435"/>
      <c r="M2137" s="435"/>
      <c r="O2137" s="385"/>
      <c r="P2137" s="380"/>
      <c r="Q2137" s="429"/>
      <c r="R2137" s="432" t="str">
        <f t="shared" si="156"/>
        <v>DELETE</v>
      </c>
      <c r="S2137" s="416"/>
      <c r="T2137" s="416"/>
      <c r="U2137" s="416"/>
      <c r="V2137" s="416"/>
      <c r="W2137" s="416"/>
      <c r="X2137" s="416"/>
      <c r="Y2137" s="433"/>
      <c r="Z2137" s="416"/>
      <c r="AA2137" s="416"/>
      <c r="AB2137" s="416"/>
      <c r="AC2137" s="416"/>
      <c r="AD2137" s="416"/>
      <c r="AE2137" s="416"/>
      <c r="AF2137" s="416"/>
      <c r="AG2137" s="416"/>
      <c r="AH2137" s="416"/>
      <c r="AI2137" s="416"/>
      <c r="AJ2137" s="416"/>
      <c r="AK2137" s="416"/>
      <c r="AL2137" s="416"/>
      <c r="AM2137" s="416"/>
      <c r="AN2137" s="416"/>
      <c r="AO2137" s="416"/>
      <c r="AP2137" s="416"/>
      <c r="AQ2137" s="416"/>
      <c r="AR2137" s="416"/>
      <c r="AS2137" s="416"/>
      <c r="AT2137" s="416"/>
      <c r="AU2137" s="416"/>
    </row>
    <row r="2138" spans="1:47" s="378" customFormat="1" ht="9" customHeight="1" thickTop="1">
      <c r="A2138" s="429"/>
      <c r="B2138" s="429"/>
      <c r="C2138" s="474"/>
      <c r="D2138" s="502"/>
      <c r="E2138" s="502"/>
      <c r="F2138" s="502"/>
      <c r="G2138" s="502"/>
      <c r="H2138" s="502"/>
      <c r="I2138" s="502"/>
      <c r="J2138" s="512"/>
      <c r="L2138" s="435"/>
      <c r="M2138" s="435"/>
      <c r="O2138" s="399"/>
      <c r="P2138" s="380"/>
      <c r="Q2138" s="429"/>
      <c r="R2138" s="432" t="str">
        <f t="shared" si="156"/>
        <v>DELETE</v>
      </c>
      <c r="S2138" s="416"/>
      <c r="T2138" s="416"/>
      <c r="U2138" s="416"/>
      <c r="V2138" s="416"/>
      <c r="W2138" s="416"/>
      <c r="X2138" s="416"/>
      <c r="Y2138" s="433"/>
      <c r="Z2138" s="416"/>
      <c r="AA2138" s="416"/>
      <c r="AB2138" s="416"/>
      <c r="AC2138" s="416"/>
      <c r="AD2138" s="416"/>
      <c r="AE2138" s="416"/>
      <c r="AF2138" s="416"/>
      <c r="AG2138" s="416"/>
      <c r="AH2138" s="416"/>
      <c r="AI2138" s="416"/>
      <c r="AJ2138" s="416"/>
      <c r="AK2138" s="416"/>
      <c r="AL2138" s="416"/>
      <c r="AM2138" s="416"/>
      <c r="AN2138" s="416"/>
      <c r="AO2138" s="416"/>
      <c r="AP2138" s="416"/>
      <c r="AQ2138" s="416"/>
      <c r="AR2138" s="416"/>
      <c r="AS2138" s="416"/>
      <c r="AT2138" s="416"/>
      <c r="AU2138" s="416"/>
    </row>
    <row r="2139" spans="1:47" s="378" customFormat="1" ht="36" customHeight="1">
      <c r="A2139" s="429"/>
      <c r="B2139" s="429"/>
      <c r="C2139" s="474"/>
      <c r="D2139" s="502"/>
      <c r="E2139" s="502"/>
      <c r="F2139" s="502"/>
      <c r="G2139" s="502"/>
      <c r="H2139" s="502"/>
      <c r="I2139" s="502"/>
      <c r="J2139" s="512"/>
      <c r="L2139" s="435"/>
      <c r="M2139" s="435"/>
      <c r="O2139" s="381"/>
      <c r="P2139" s="380"/>
      <c r="Q2139" s="429"/>
      <c r="R2139" s="432" t="str">
        <f t="shared" si="156"/>
        <v>DELETE</v>
      </c>
      <c r="S2139" s="416"/>
      <c r="T2139" s="416"/>
      <c r="U2139" s="416"/>
      <c r="V2139" s="416"/>
      <c r="W2139" s="416"/>
      <c r="X2139" s="416"/>
      <c r="Y2139" s="433"/>
      <c r="Z2139" s="416"/>
      <c r="AA2139" s="416"/>
      <c r="AB2139" s="416"/>
      <c r="AC2139" s="416"/>
      <c r="AD2139" s="416"/>
      <c r="AE2139" s="416"/>
      <c r="AF2139" s="416"/>
      <c r="AG2139" s="416"/>
      <c r="AH2139" s="416"/>
      <c r="AI2139" s="416"/>
      <c r="AJ2139" s="416"/>
      <c r="AK2139" s="416"/>
      <c r="AL2139" s="416"/>
      <c r="AM2139" s="416"/>
      <c r="AN2139" s="416"/>
      <c r="AO2139" s="416"/>
      <c r="AP2139" s="416"/>
      <c r="AQ2139" s="416"/>
      <c r="AR2139" s="416"/>
      <c r="AS2139" s="416"/>
      <c r="AT2139" s="416"/>
      <c r="AU2139" s="416"/>
    </row>
    <row r="2140" spans="1:47" s="378" customFormat="1" ht="36" customHeight="1">
      <c r="A2140" s="429"/>
      <c r="B2140" s="429"/>
      <c r="C2140" s="474"/>
      <c r="D2140" s="502"/>
      <c r="E2140" s="502"/>
      <c r="F2140" s="502"/>
      <c r="G2140" s="502"/>
      <c r="H2140" s="502"/>
      <c r="I2140" s="502"/>
      <c r="J2140" s="512"/>
      <c r="M2140" s="381"/>
      <c r="N2140" s="381"/>
      <c r="O2140" s="381"/>
      <c r="P2140" s="380"/>
      <c r="Q2140" s="429"/>
      <c r="R2140" s="432" t="str">
        <f t="shared" si="156"/>
        <v>DELETE</v>
      </c>
      <c r="S2140" s="416"/>
      <c r="T2140" s="416"/>
      <c r="U2140" s="416"/>
      <c r="V2140" s="416"/>
      <c r="W2140" s="416"/>
      <c r="X2140" s="416"/>
      <c r="Y2140" s="433"/>
      <c r="Z2140" s="416"/>
      <c r="AA2140" s="416"/>
      <c r="AB2140" s="416"/>
      <c r="AC2140" s="416"/>
      <c r="AD2140" s="416"/>
      <c r="AE2140" s="416"/>
      <c r="AF2140" s="416"/>
      <c r="AG2140" s="416"/>
      <c r="AH2140" s="416"/>
      <c r="AI2140" s="416"/>
      <c r="AJ2140" s="416"/>
      <c r="AK2140" s="416"/>
      <c r="AL2140" s="416"/>
      <c r="AM2140" s="416"/>
      <c r="AN2140" s="416"/>
      <c r="AO2140" s="416"/>
      <c r="AP2140" s="416"/>
      <c r="AQ2140" s="416"/>
      <c r="AR2140" s="416"/>
      <c r="AS2140" s="416"/>
      <c r="AT2140" s="416"/>
      <c r="AU2140" s="416"/>
    </row>
    <row r="2141" spans="1:47" s="378" customFormat="1" ht="36" customHeight="1">
      <c r="A2141" s="429"/>
      <c r="B2141" s="429"/>
      <c r="C2141" s="437"/>
      <c r="D2141" s="502"/>
      <c r="E2141" s="502"/>
      <c r="F2141" s="502"/>
      <c r="G2141" s="502"/>
      <c r="H2141" s="502"/>
      <c r="I2141" s="502"/>
      <c r="J2141" s="502"/>
      <c r="K2141" s="429"/>
      <c r="L2141" s="429"/>
      <c r="M2141" s="455"/>
      <c r="N2141" s="455"/>
      <c r="O2141" s="455"/>
      <c r="P2141" s="453"/>
      <c r="Q2141" s="429"/>
      <c r="R2141" s="432" t="str">
        <f t="shared" si="156"/>
        <v>DELETE</v>
      </c>
      <c r="S2141" s="416"/>
      <c r="T2141" s="416"/>
      <c r="U2141" s="416"/>
      <c r="V2141" s="416"/>
      <c r="W2141" s="416"/>
      <c r="X2141" s="416"/>
      <c r="Y2141" s="433"/>
      <c r="Z2141" s="416"/>
      <c r="AA2141" s="416"/>
      <c r="AB2141" s="416"/>
      <c r="AC2141" s="416"/>
      <c r="AD2141" s="416"/>
      <c r="AE2141" s="416"/>
      <c r="AF2141" s="416"/>
      <c r="AG2141" s="416"/>
      <c r="AH2141" s="416"/>
      <c r="AI2141" s="416"/>
      <c r="AJ2141" s="416"/>
      <c r="AK2141" s="416"/>
      <c r="AL2141" s="416"/>
      <c r="AM2141" s="416"/>
      <c r="AN2141" s="416"/>
      <c r="AO2141" s="416"/>
      <c r="AP2141" s="416"/>
      <c r="AQ2141" s="416"/>
      <c r="AR2141" s="416"/>
      <c r="AS2141" s="416"/>
      <c r="AT2141" s="416"/>
      <c r="AU2141" s="416"/>
    </row>
    <row r="2142" spans="1:47" s="378" customFormat="1" ht="36" customHeight="1">
      <c r="A2142" s="429"/>
      <c r="B2142" s="429"/>
      <c r="C2142" s="437"/>
      <c r="D2142" s="502"/>
      <c r="E2142" s="502"/>
      <c r="F2142" s="502"/>
      <c r="G2142" s="502"/>
      <c r="H2142" s="502"/>
      <c r="I2142" s="502"/>
      <c r="J2142" s="502"/>
      <c r="K2142" s="429"/>
      <c r="L2142" s="429"/>
      <c r="M2142" s="449"/>
      <c r="N2142" s="449"/>
      <c r="O2142" s="449"/>
      <c r="P2142" s="431"/>
      <c r="Q2142" s="429"/>
      <c r="R2142" s="432" t="str">
        <f t="shared" si="156"/>
        <v>DELETE</v>
      </c>
      <c r="S2142" s="416"/>
      <c r="T2142" s="416"/>
      <c r="U2142" s="416"/>
      <c r="V2142" s="416"/>
      <c r="W2142" s="416"/>
      <c r="X2142" s="416"/>
      <c r="Y2142" s="433"/>
      <c r="Z2142" s="416"/>
      <c r="AA2142" s="416"/>
      <c r="AB2142" s="416"/>
      <c r="AC2142" s="416"/>
      <c r="AD2142" s="416"/>
      <c r="AE2142" s="416"/>
      <c r="AF2142" s="416"/>
      <c r="AG2142" s="416"/>
      <c r="AH2142" s="416"/>
      <c r="AI2142" s="416"/>
      <c r="AJ2142" s="416"/>
      <c r="AK2142" s="416"/>
      <c r="AL2142" s="416"/>
      <c r="AM2142" s="416"/>
      <c r="AN2142" s="416"/>
      <c r="AO2142" s="416"/>
      <c r="AP2142" s="416"/>
      <c r="AQ2142" s="416"/>
      <c r="AR2142" s="416"/>
      <c r="AS2142" s="416"/>
      <c r="AT2142" s="416"/>
      <c r="AU2142" s="416"/>
    </row>
  </sheetData>
  <sheetProtection formatColumns="0" formatRows="0" insertRows="0" deleteRows="0"/>
  <mergeCells count="19">
    <mergeCell ref="L1575:N1575"/>
    <mergeCell ref="O1575:P1575"/>
    <mergeCell ref="L1576:N1576"/>
    <mergeCell ref="O1576:P1576"/>
    <mergeCell ref="M1094:N1094"/>
    <mergeCell ref="K1094:L1094"/>
    <mergeCell ref="D214:Q219"/>
    <mergeCell ref="I1094:J1094"/>
    <mergeCell ref="D239:H239"/>
    <mergeCell ref="T1:V1"/>
    <mergeCell ref="J191:K191"/>
    <mergeCell ref="F734:G734"/>
    <mergeCell ref="F756:G756"/>
    <mergeCell ref="F780:G780"/>
    <mergeCell ref="A16:Q16"/>
    <mergeCell ref="A18:Q18"/>
    <mergeCell ref="A20:Q20"/>
    <mergeCell ref="D162:Q166"/>
    <mergeCell ref="D175:Q177"/>
  </mergeCells>
  <hyperlinks>
    <hyperlink ref="D275" r:id="rId1" display="=@IF(U501+V501=1,&quot;GROSS PROFIT/(LOSS)&quot;,IF((U501+V501=2),&quot;GROSS PROFIT&quot;,&quot;GROSS LOSS&quot;))" xr:uid="{1A23D519-77BA-4E5B-95BF-FFC1BD907553}"/>
    <hyperlink ref="D265" r:id="rId2" display="=@IF(U501+V501=1,&quot;GROSS PROFIT/(LOSS)&quot;,IF((U501+V501=2),&quot;GROSS PROFIT&quot;,&quot;GROSS LOSS&quot;))" xr:uid="{E36BCD4C-B011-4A79-AE4A-E8411DE59081}"/>
    <hyperlink ref="D283" r:id="rId3" display="=@IF(U501+V501=1,&quot;GROSS PROFIT/(LOSS)&quot;,IF((U501+V501=2),&quot;GROSS PROFIT&quot;,&quot;GROSS LOSS&quot;))" xr:uid="{3DF55160-5423-478D-9AAA-D56E282BD2FE}"/>
    <hyperlink ref="D1383" r:id="rId4" display="=@IF(U501+V501=1,&quot;GROSS PROFIT/(LOSS)&quot;,IF((U501+V501=2),&quot;GROSS PROFIT&quot;,&quot;GROSS LOSS&quot;))" xr:uid="{726B765C-DAFB-4535-AEE7-8BEE3E6A0868}"/>
    <hyperlink ref="D1432" r:id="rId5" display="=@IF(U501+V501=1,&quot;GROSS PROFIT/(LOSS)&quot;,IF((U501+V501=2),&quot;GROSS PROFIT&quot;,&quot;GROSS LOSS&quot;))" xr:uid="{B81CF45C-B1CF-4AE9-8369-21A8DD4AB3A3}"/>
    <hyperlink ref="D1448" r:id="rId6" display="=@IF(U501+V501=1,&quot;GROSS PROFIT/(LOSS)&quot;,IF((U501+V501=2),&quot;GROSS PROFIT&quot;,&quot;GROSS LOSS&quot;))" xr:uid="{2D2137C3-6852-4EAA-9489-F34F61804153}"/>
    <hyperlink ref="D1490" r:id="rId7" display="=@IF(U501+V501=1,&quot;GROSS PROFIT/(LOSS)&quot;,IF((U501+V501=2),&quot;GROSS PROFIT&quot;,&quot;GROSS LOSS&quot;))" xr:uid="{5E6D38A9-F49C-4351-A72B-EB223D6128B2}"/>
    <hyperlink ref="D1509" r:id="rId8" display="=@IF(U501+V501=1,&quot;GROSS PROFIT/(LOSS)&quot;,IF((U501+V501=2),&quot;GROSS PROFIT&quot;,&quot;GROSS LOSS&quot;))" xr:uid="{0416B08E-0D65-49D6-BE97-1B7A556CD4C4}"/>
    <hyperlink ref="D1517" r:id="rId9" display="=@IF(U501+V501=1,&quot;GROSS PROFIT/(LOSS)&quot;,IF((U501+V501=2),&quot;GROSS PROFIT&quot;,&quot;GROSS LOSS&quot;))" xr:uid="{E97057C8-283B-4F81-8A36-B2CEED569408}"/>
    <hyperlink ref="C520" r:id="rId10" display="=@IF(U501+V501=1,&quot;GROSS PROFIT/(LOSS)&quot;,IF((U501+V501=2),&quot;GROSS PROFIT&quot;,&quot;GROSS LOSS&quot;))" xr:uid="{671716D1-CB7F-4297-904D-B54A4B34FF9F}"/>
    <hyperlink ref="C1322" r:id="rId11" display="=@IF(U501+V501=1,&quot;GROSS PROFIT/(LOSS)&quot;,IF((U501+V501=2),&quot;GROSS PROFIT&quot;,&quot;GROSS LOSS&quot;))" xr:uid="{5CF9D361-623D-4E28-9178-DD5083EEFD19}"/>
    <hyperlink ref="O1497" r:id="rId12" display="-@sum(TrialBalance!A67:A70" xr:uid="{E5AA67C1-B2B5-4AB8-8AD2-FA6B6FBBD01E}"/>
    <hyperlink ref="C1325" r:id="rId13" display="=@IF(U501+V501=1,&quot;GROSS PROFIT/(LOSS)&quot;,IF((U501+V501=2),&quot;GROSS PROFIT&quot;,&quot;GROSS LOSS&quot;))" xr:uid="{C159BB54-59EE-4FCA-BA21-873428AF5A53}"/>
    <hyperlink ref="O262" r:id="rId14" display="-@sum(TrialBalance!A8:A22" xr:uid="{DEB1D9BF-B7DC-4DC0-A348-C05CEEC636BA}"/>
    <hyperlink ref="O269" r:id="rId15" display="-@sum(TrialBalance!A23:A63" xr:uid="{9AFD654B-F9D1-4E9D-B2DE-273AFB46FB26}"/>
    <hyperlink ref="O271" r:id="rId16" display="-@sum(TrialBalance!A77:A111" xr:uid="{70E82DE4-5B7C-4738-8EB4-3EEA995AF7F8}"/>
    <hyperlink ref="O279" r:id="rId17" display="-@sum(TrialBalance!A112:A118" xr:uid="{845984C0-F9BD-417F-A744-554EEA3AE47C}"/>
    <hyperlink ref="C1341" r:id="rId18" display="=@IF(U501+V501=1,&quot;GROSS PROFIT/(LOSS)&quot;,IF((U501+V501=2),&quot;GROSS PROFIT&quot;,&quot;GROSS LOSS&quot;))" xr:uid="{BB258E81-91EB-49EF-9AB6-5886BA36F5DB}"/>
    <hyperlink ref="C1342" r:id="rId19" display="=@IF(U501+V501=1,&quot;GROSS PROFIT/(LOSS)&quot;,IF((U501+V501=2),&quot;GROSS PROFIT&quot;,&quot;GROSS LOSS&quot;))" xr:uid="{F50C657E-5B2F-43E4-B697-5CA44E88580D}"/>
    <hyperlink ref="C1343" r:id="rId20" display="=@IF(U501+V501=1,&quot;GROSS PROFIT/(LOSS)&quot;,IF((U501+V501=2),&quot;GROSS PROFIT&quot;,&quot;GROSS LOSS&quot;))" xr:uid="{E5E1AE42-61AB-4323-88C7-AE340E907428}"/>
    <hyperlink ref="O388" r:id="rId21" display="-@sum(TrialBalance!B301:B307)-@sum(TrialBalance!B310:B312)+@sum(TrialBalance!A13:A18)+@sum(TrialBalance!A23:A26)+@sum(TrialBalance!A32:A63)+@sum(TrialBalance!A77:A86)+@sum(TrialBalance!A94:A111)+@sum(TrialBalance!A301:A307)+@SUM(TrialBalance!A310:A312)" xr:uid="{C69EEA3C-5F78-4FD5-AE99-9C5141705721}"/>
    <hyperlink ref="D417" r:id="rId22" display="=@IF(U501+V501=1,&quot;GROSS PROFIT/(LOSS)&quot;,IF((U501+V501=2),&quot;GROSS PROFIT&quot;,&quot;GROSS LOSS&quot;))" xr:uid="{AC106733-100D-4164-8EEB-A5DA2B722402}"/>
    <hyperlink ref="D418" r:id="rId23" display="=@IF(U501+V501=1,&quot;GROSS PROFIT/(LOSS)&quot;,IF((U501+V501=2),&quot;GROSS PROFIT&quot;,&quot;GROSS LOSS&quot;))" xr:uid="{D7E3CFA8-8F83-4774-AD85-BEC2AC9DC83D}"/>
    <hyperlink ref="D426" r:id="rId24" display="=@IF(U501+V501=1,&quot;GROSS PROFIT/(LOSS)&quot;,IF((U501+V501=2),&quot;GROSS PROFIT&quot;,&quot;GROSS LOSS&quot;))" xr:uid="{CCDE953E-F773-413E-A760-3FE81258522A}"/>
    <hyperlink ref="D432" r:id="rId25" display="=@IF(U501+V501=1,&quot;GROSS PROFIT/(LOSS)&quot;,IF((U501+V501=2),&quot;GROSS PROFIT&quot;,&quot;GROSS LOSS&quot;))" xr:uid="{4FF94C1C-6DAE-481A-9FA2-D2F016586156}"/>
    <hyperlink ref="D1608" r:id="rId26" display="=@IF(U501+V501=1,&quot;GROSS PROFIT/(LOSS)&quot;,IF((U501+V501=2),&quot;GROSS PROFIT&quot;,&quot;GROSS LOSS&quot;))" xr:uid="{18B54729-A39F-4C7E-9B7D-462B3EEDE861}"/>
    <hyperlink ref="C518" r:id="rId27" display="=@IF(U501+V501=1,&quot;GROSS PROFIT/(LOSS)&quot;,IF((U501+V501=2),&quot;GROSS PROFIT&quot;,&quot;GROSS LOSS&quot;))" xr:uid="{45D9E6E9-C070-4652-8D61-B540003A7A88}"/>
    <hyperlink ref="D427" r:id="rId28" display="=@IF(U501+V501=1,&quot;GROSS PROFIT/(LOSS)&quot;,IF((U501+V501=2),&quot;GROSS PROFIT&quot;,&quot;GROSS LOSS&quot;))" xr:uid="{AF41F989-7812-440A-ADA2-DB118AF5BCFC}"/>
    <hyperlink ref="D428" r:id="rId29" display="=@IF(U501+V501=1,&quot;GROSS PROFIT/(LOSS)&quot;,IF((U501+V501=2),&quot;GROSS PROFIT&quot;,&quot;GROSS LOSS&quot;))" xr:uid="{D16FBFBC-BC98-433D-964E-F360393A66BA}"/>
    <hyperlink ref="D1512" r:id="rId30" display="=@IF(U501+V501=1,&quot;GROSS PROFIT/(LOSS)&quot;,IF((U501+V501=2),&quot;GROSS PROFIT&quot;,&quot;GROSS LOSS&quot;))" xr:uid="{6019F89C-8665-4906-9C64-B88872C51A3E}"/>
    <hyperlink ref="D416" r:id="rId31" display="=@IF(U501+V501=1,&quot;GROSS PROFIT/(LOSS)&quot;,IF((U501+V501=2),&quot;GROSS PROFIT&quot;,&quot;GROSS LOSS&quot;))" xr:uid="{CF1E6D12-CAC7-4B45-986C-2C25DC339F1B}"/>
    <hyperlink ref="D1687" r:id="rId32" display="=@IF(U501+V501=1,&quot;GROSS PROFIT/(LOSS)&quot;,IF((U501+V501=2),&quot;GROSS PROFIT&quot;,&quot;GROSS LOSS&quot;))" xr:uid="{20D81A9F-F174-4EBF-8944-806CDED75C22}"/>
    <hyperlink ref="D1736" r:id="rId33" display="=@IF(U501+V501=1,&quot;GROSS PROFIT/(LOSS)&quot;,IF((U501+V501=2),&quot;GROSS PROFIT&quot;,&quot;GROSS LOSS&quot;))" xr:uid="{C9E6D30E-1B37-4531-B14C-AD78A38BA202}"/>
    <hyperlink ref="D1793" r:id="rId34" display="=@IF(U501+V501=1,&quot;GROSS PROFIT/(LOSS)&quot;,IF((U501+V501=2),&quot;GROSS PROFIT&quot;,&quot;GROSS LOSS&quot;))" xr:uid="{68E7C3A0-3754-41EE-AAB8-31AC6032F952}"/>
    <hyperlink ref="D1812" r:id="rId35" display="=@IF(U501+V501=1,&quot;GROSS PROFIT/(LOSS)&quot;,IF((U501+V501=2),&quot;GROSS PROFIT&quot;,&quot;GROSS LOSS&quot;))" xr:uid="{FE911C61-AB03-4564-94B8-F485A31632A2}"/>
    <hyperlink ref="O1800" r:id="rId36" display="-@sum(TrialBalance!A67:A70" xr:uid="{7272C801-498D-4C9B-BB5E-BE0161EFD219}"/>
    <hyperlink ref="D1752" r:id="rId37" display="=@IF(U501+V501=1,&quot;GROSS PROFIT/(LOSS)&quot;,IF((U501+V501=2),&quot;GROSS PROFIT&quot;,&quot;GROSS LOSS&quot;))" xr:uid="{85E7AA21-73F0-4528-BD80-7DDF03ADF97F}"/>
    <hyperlink ref="O1962" r:id="rId38" display="-@sum(TrialBalance!A67:A70" xr:uid="{D984223A-5A86-4C9D-B768-006666F146CC}"/>
    <hyperlink ref="D1849" r:id="rId39" display="=@IF(U501+V501=1,&quot;GROSS PROFIT/(LOSS)&quot;,IF((U501+V501=2),&quot;GROSS PROFIT&quot;,&quot;GROSS LOSS&quot;))" xr:uid="{F0177654-63F5-43C6-918B-5F096F82EA72}"/>
    <hyperlink ref="D1898" r:id="rId40" display="=@IF(U501+V501=1,&quot;GROSS PROFIT/(LOSS)&quot;,IF((U501+V501=2),&quot;GROSS PROFIT&quot;,&quot;GROSS LOSS&quot;))" xr:uid="{BD24CFF3-48E1-4577-AEA4-C00A919CC1D2}"/>
    <hyperlink ref="D1914" r:id="rId41" display="=@IF(U501+V501=1,&quot;GROSS PROFIT/(LOSS)&quot;,IF((U501+V501=2),&quot;GROSS PROFIT&quot;,&quot;GROSS LOSS&quot;))" xr:uid="{475B4A3C-24D6-4AA4-A04D-C577B53920F1}"/>
    <hyperlink ref="D1955" r:id="rId42" display="=@IF(U501+V501=1,&quot;GROSS PROFIT/(LOSS)&quot;,IF((U501+V501=2),&quot;GROSS PROFIT&quot;,&quot;GROSS LOSS&quot;))" xr:uid="{CDA3B8A8-5F6B-4E96-99A4-AC59FD7DE372}"/>
    <hyperlink ref="D1974" r:id="rId43" display="=@IF(U501+V501=1,&quot;GROSS PROFIT/(LOSS)&quot;,IF((U501+V501=2),&quot;GROSS PROFIT&quot;,&quot;GROSS LOSS&quot;))" xr:uid="{10A248B8-CC1B-4139-8093-BD353D382BBC}"/>
    <hyperlink ref="O2124" r:id="rId44" display="-@sum(TrialBalance!A67:A70" xr:uid="{AC013B13-2464-4E29-96EE-08E25F0F5123}"/>
    <hyperlink ref="D2011" r:id="rId45" display="=@IF(U501+V501=1,&quot;GROSS PROFIT/(LOSS)&quot;,IF((U501+V501=2),&quot;GROSS PROFIT&quot;,&quot;GROSS LOSS&quot;))" xr:uid="{12AAFF69-E408-4E72-A4DE-520F1B8E74C5}"/>
    <hyperlink ref="D2060" r:id="rId46" display="=@IF(U501+V501=1,&quot;GROSS PROFIT/(LOSS)&quot;,IF((U501+V501=2),&quot;GROSS PROFIT&quot;,&quot;GROSS LOSS&quot;))" xr:uid="{0756244C-667D-4934-9146-68DB700C8AA4}"/>
    <hyperlink ref="D2076" r:id="rId47" display="=@IF(U501+V501=1,&quot;GROSS PROFIT/(LOSS)&quot;,IF((U501+V501=2),&quot;GROSS PROFIT&quot;,&quot;GROSS LOSS&quot;))" xr:uid="{1067F6C4-006C-487D-A60B-FFF41A954111}"/>
    <hyperlink ref="D2117" r:id="rId48" display="=@IF(U501+V501=1,&quot;GROSS PROFIT/(LOSS)&quot;,IF((U501+V501=2),&quot;GROSS PROFIT&quot;,&quot;GROSS LOSS&quot;))" xr:uid="{90F2E46B-70DD-4EBA-A2C4-AB56CD52CB4D}"/>
    <hyperlink ref="D2136" r:id="rId49" display="=@IF(U501+V501=1,&quot;GROSS PROFIT/(LOSS)&quot;,IF((U501+V501=2),&quot;GROSS PROFIT&quot;,&quot;GROSS LOSS&quot;))" xr:uid="{0E00560C-2458-4BC0-A83F-77DD518BE036}"/>
    <hyperlink ref="D1514" r:id="rId50" display="=@IF(U501+V501=1,&quot;GROSS PROFIT/(LOSS)&quot;,IF((U501+V501=2),&quot;GROSS PROFIT&quot;,&quot;GROSS LOSS&quot;))" xr:uid="{FD7CCE52-048F-4949-8F82-80974FD9F0FD}"/>
    <hyperlink ref="D1513" r:id="rId51" display="=@IF(U501+V501=1,&quot;GROSS PROFIT/(LOSS)&quot;,IF((U501+V501=2),&quot;GROSS PROFIT&quot;,&quot;GROSS LOSS&quot;))" xr:uid="{E71B6D34-17DE-467B-9A39-C7335221F6BC}"/>
  </hyperlinks>
  <pageMargins left="0.7" right="0.7" top="0.75" bottom="0.75" header="0.3" footer="0.3"/>
  <pageSetup paperSize="9" scale="43" fitToHeight="0" orientation="portrait" r:id="rId52"/>
  <headerFooter alignWithMargins="0"/>
  <drawing r:id="rId53"/>
  <picture r:id="rId5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346"/>
  <sheetViews>
    <sheetView zoomScale="89" zoomScaleNormal="89" workbookViewId="0">
      <pane xSplit="3" ySplit="3" topLeftCell="D5" activePane="bottomRight" state="frozen"/>
      <selection pane="topRight" activeCell="D1" sqref="D1"/>
      <selection pane="bottomLeft" activeCell="A4" sqref="A4"/>
      <selection pane="bottomRight" activeCell="A5" sqref="A5"/>
    </sheetView>
  </sheetViews>
  <sheetFormatPr defaultRowHeight="12.75"/>
  <cols>
    <col min="1" max="1" width="15.85546875" style="14" bestFit="1" customWidth="1"/>
    <col min="2" max="2" width="8.7109375" bestFit="1" customWidth="1"/>
    <col min="3" max="3" width="37.85546875" style="15" bestFit="1" customWidth="1"/>
    <col min="4" max="5" width="15.28515625" style="154" bestFit="1" customWidth="1"/>
    <col min="6" max="8" width="13.140625" style="16" customWidth="1"/>
    <col min="9" max="9" width="15.85546875" style="16" bestFit="1" customWidth="1"/>
    <col min="10" max="10" width="13.140625" style="16" customWidth="1"/>
    <col min="11" max="11" width="15.85546875" style="16" bestFit="1" customWidth="1"/>
    <col min="12" max="12" width="15.85546875" style="185" bestFit="1" customWidth="1"/>
    <col min="13" max="13" width="5.85546875" style="74" customWidth="1"/>
    <col min="14" max="14" width="15.85546875" bestFit="1" customWidth="1"/>
    <col min="15" max="15" width="4.140625" customWidth="1"/>
    <col min="16" max="16" width="15.42578125" customWidth="1"/>
    <col min="17" max="17" width="15.85546875" style="45" bestFit="1" customWidth="1"/>
    <col min="18" max="18" width="14.28515625" bestFit="1" customWidth="1"/>
    <col min="19" max="20" width="13.140625" bestFit="1" customWidth="1"/>
    <col min="21" max="21" width="13.85546875" bestFit="1" customWidth="1"/>
  </cols>
  <sheetData>
    <row r="1" spans="1:21">
      <c r="A1" s="344"/>
      <c r="B1" s="345"/>
      <c r="C1" s="345"/>
      <c r="D1" s="556" t="str">
        <f>Criteria!E13</f>
        <v>SEAFRONT HOTEL</v>
      </c>
      <c r="E1" s="556"/>
      <c r="F1" s="341" t="str">
        <f>Criteria!E14</f>
        <v>SEAFRONT RESTAURANT</v>
      </c>
      <c r="G1" s="341" t="str">
        <f>Criteria!E15</f>
        <v>SURF SHOP</v>
      </c>
      <c r="H1" s="341">
        <f>Criteria!E16</f>
        <v>0</v>
      </c>
      <c r="I1" s="346"/>
      <c r="J1" s="347" t="s">
        <v>154</v>
      </c>
      <c r="K1" s="347"/>
      <c r="L1" s="348">
        <f>Criteria!E20</f>
        <v>2026</v>
      </c>
      <c r="M1" s="348"/>
      <c r="N1" s="348">
        <f>Criteria!E25</f>
        <v>2025</v>
      </c>
      <c r="O1" s="345"/>
      <c r="P1" s="558" t="s">
        <v>315</v>
      </c>
      <c r="Q1" s="558"/>
      <c r="S1" s="65"/>
    </row>
    <row r="2" spans="1:21">
      <c r="A2" s="349" t="s">
        <v>907</v>
      </c>
      <c r="B2" s="345"/>
      <c r="C2" s="345"/>
      <c r="D2" s="557">
        <f>D311-E311</f>
        <v>0</v>
      </c>
      <c r="E2" s="557"/>
      <c r="F2" s="350">
        <f>F311</f>
        <v>0</v>
      </c>
      <c r="G2" s="350">
        <f>G311</f>
        <v>0</v>
      </c>
      <c r="H2" s="350">
        <f>H311</f>
        <v>0</v>
      </c>
      <c r="I2" s="351" t="s">
        <v>411</v>
      </c>
      <c r="J2" s="346">
        <f>J311</f>
        <v>0</v>
      </c>
      <c r="K2" s="352">
        <f>D2-E2+F2+G2+H2</f>
        <v>0</v>
      </c>
      <c r="L2" s="353">
        <f>L311</f>
        <v>0</v>
      </c>
      <c r="M2" s="354"/>
      <c r="N2" s="355">
        <f>N311</f>
        <v>0</v>
      </c>
      <c r="O2" s="345"/>
      <c r="P2" s="348">
        <f>Criteria!E20</f>
        <v>2026</v>
      </c>
      <c r="Q2" s="348">
        <f>Criteria!E25</f>
        <v>2025</v>
      </c>
      <c r="S2" s="66"/>
    </row>
    <row r="3" spans="1:21">
      <c r="A3" s="349" t="s">
        <v>535</v>
      </c>
      <c r="B3" s="356"/>
      <c r="C3" s="356" t="s">
        <v>220</v>
      </c>
      <c r="D3" s="349" t="s">
        <v>221</v>
      </c>
      <c r="E3" s="349" t="s">
        <v>222</v>
      </c>
      <c r="F3" s="349" t="s">
        <v>535</v>
      </c>
      <c r="G3" s="349" t="s">
        <v>535</v>
      </c>
      <c r="H3" s="349" t="s">
        <v>535</v>
      </c>
      <c r="I3" s="357" t="s">
        <v>135</v>
      </c>
      <c r="J3" s="344"/>
      <c r="K3" s="358"/>
      <c r="L3" s="338"/>
      <c r="M3" s="359"/>
      <c r="N3" s="345"/>
      <c r="O3" s="345"/>
      <c r="P3" s="355">
        <f>SUM(L5:L150)</f>
        <v>0</v>
      </c>
      <c r="Q3" s="14">
        <f>SUM(N5:N150)</f>
        <v>0</v>
      </c>
    </row>
    <row r="4" spans="1:21">
      <c r="A4" s="150"/>
      <c r="B4" s="99" t="s">
        <v>223</v>
      </c>
      <c r="C4" s="326" t="s">
        <v>112</v>
      </c>
      <c r="D4" s="213"/>
      <c r="E4" s="184"/>
      <c r="F4" s="54"/>
      <c r="G4" s="54"/>
      <c r="H4" s="54"/>
      <c r="I4" s="54"/>
      <c r="J4" s="41"/>
      <c r="K4" s="42"/>
      <c r="L4" s="184"/>
      <c r="M4" s="62"/>
      <c r="N4" s="49" t="s">
        <v>220</v>
      </c>
      <c r="Q4" s="46"/>
    </row>
    <row r="5" spans="1:21">
      <c r="A5" s="321"/>
      <c r="B5" s="13" t="s">
        <v>224</v>
      </c>
      <c r="C5" s="327" t="s">
        <v>897</v>
      </c>
      <c r="D5" s="337"/>
      <c r="E5" s="338"/>
      <c r="F5" s="162"/>
      <c r="G5" s="162"/>
      <c r="H5" s="162"/>
      <c r="I5" s="77"/>
      <c r="J5" s="50">
        <f>SUMIF(Journals!D$14:D$920,TrialBalance!P5,Journals!J$14:J$920)+SUMIF(Journals!E$14:E$920,TrialBalance!P5,Journals!J$14:J$920)</f>
        <v>0</v>
      </c>
      <c r="K5" s="340"/>
      <c r="L5" s="342">
        <f t="shared" ref="L5:L72" si="0">ROUND(D5-E5+F5+G5+H5+J5+I5,0)</f>
        <v>0</v>
      </c>
      <c r="M5" s="73"/>
      <c r="N5" s="51">
        <f t="shared" ref="N5:N71" si="1">ROUND(SUM(A5),0)</f>
        <v>0</v>
      </c>
      <c r="P5" s="173" t="str">
        <f t="shared" ref="P5:P40" si="2">CONCATENATE(B5,C5)</f>
        <v>1000/001Sale of goods</v>
      </c>
      <c r="Q5" s="68"/>
      <c r="S5" s="69"/>
      <c r="T5" s="54"/>
      <c r="U5" s="30"/>
    </row>
    <row r="6" spans="1:21">
      <c r="A6" s="321"/>
      <c r="B6" s="99" t="s">
        <v>225</v>
      </c>
      <c r="C6" s="327" t="s">
        <v>898</v>
      </c>
      <c r="D6" s="337"/>
      <c r="E6" s="338"/>
      <c r="F6" s="162"/>
      <c r="G6" s="162"/>
      <c r="H6" s="162"/>
      <c r="I6" s="77"/>
      <c r="J6" s="50">
        <f>SUMIF(Journals!D$14:D$920,TrialBalance!P6,Journals!J$14:J$920)+SUMIF(Journals!E$14:E$920,TrialBalance!P6,Journals!J$14:J$920)</f>
        <v>0</v>
      </c>
      <c r="K6" s="340"/>
      <c r="L6" s="342">
        <f t="shared" ref="L6:L9" si="3">ROUND(D6-E6+F6+G6+H6+J6+I6,0)</f>
        <v>0</v>
      </c>
      <c r="M6" s="73"/>
      <c r="N6" s="51">
        <f t="shared" ref="N6:N9" si="4">ROUND(SUM(A6),0)</f>
        <v>0</v>
      </c>
      <c r="P6" s="173" t="str">
        <f t="shared" ref="P6:P9" si="5">CONCATENATE(B6,C6)</f>
        <v>1000/002Rendering of services</v>
      </c>
      <c r="Q6" s="68"/>
      <c r="S6" s="69"/>
      <c r="T6" s="54"/>
      <c r="U6" s="30"/>
    </row>
    <row r="7" spans="1:21">
      <c r="A7" s="321"/>
      <c r="B7" s="99" t="s">
        <v>226</v>
      </c>
      <c r="C7" s="327" t="s">
        <v>899</v>
      </c>
      <c r="D7" s="337"/>
      <c r="E7" s="338"/>
      <c r="F7" s="162"/>
      <c r="G7" s="162"/>
      <c r="H7" s="162"/>
      <c r="I7" s="77"/>
      <c r="J7" s="50">
        <f>SUMIF(Journals!D$14:D$920,TrialBalance!P7,Journals!J$14:J$920)+SUMIF(Journals!E$14:E$920,TrialBalance!P7,Journals!J$14:J$920)</f>
        <v>0</v>
      </c>
      <c r="K7" s="340"/>
      <c r="L7" s="342">
        <f t="shared" si="3"/>
        <v>0</v>
      </c>
      <c r="M7" s="73"/>
      <c r="N7" s="51">
        <f t="shared" si="4"/>
        <v>0</v>
      </c>
      <c r="P7" s="173" t="str">
        <f t="shared" si="5"/>
        <v>1000/003Commissions received</v>
      </c>
      <c r="Q7" s="68"/>
      <c r="S7" s="69"/>
      <c r="T7" s="54"/>
      <c r="U7" s="30"/>
    </row>
    <row r="8" spans="1:21">
      <c r="A8" s="321"/>
      <c r="B8" s="99" t="s">
        <v>900</v>
      </c>
      <c r="C8" s="328"/>
      <c r="D8" s="337"/>
      <c r="E8" s="338"/>
      <c r="F8" s="162"/>
      <c r="G8" s="162"/>
      <c r="H8" s="162"/>
      <c r="I8" s="77"/>
      <c r="J8" s="50">
        <f>SUMIF(Journals!D$14:D$920,TrialBalance!P8,Journals!J$14:J$920)+SUMIF(Journals!E$14:E$920,TrialBalance!P8,Journals!J$14:J$920)</f>
        <v>0</v>
      </c>
      <c r="K8" s="340"/>
      <c r="L8" s="342">
        <f t="shared" si="3"/>
        <v>0</v>
      </c>
      <c r="M8" s="73"/>
      <c r="N8" s="51">
        <f t="shared" si="4"/>
        <v>0</v>
      </c>
      <c r="P8" s="173" t="str">
        <f t="shared" si="5"/>
        <v>1000/004</v>
      </c>
      <c r="Q8" s="68"/>
      <c r="S8" s="69"/>
      <c r="T8" s="54"/>
      <c r="U8" s="30"/>
    </row>
    <row r="9" spans="1:21">
      <c r="A9" s="321"/>
      <c r="B9" s="99" t="s">
        <v>901</v>
      </c>
      <c r="C9" s="328"/>
      <c r="D9" s="337"/>
      <c r="E9" s="338"/>
      <c r="F9" s="162"/>
      <c r="G9" s="162"/>
      <c r="H9" s="162"/>
      <c r="I9" s="77"/>
      <c r="J9" s="50">
        <f>SUMIF(Journals!D$14:D$920,TrialBalance!P9,Journals!J$14:J$920)+SUMIF(Journals!E$14:E$920,TrialBalance!P9,Journals!J$14:J$920)</f>
        <v>0</v>
      </c>
      <c r="K9" s="340"/>
      <c r="L9" s="342">
        <f t="shared" si="3"/>
        <v>0</v>
      </c>
      <c r="M9" s="73"/>
      <c r="N9" s="51">
        <f t="shared" si="4"/>
        <v>0</v>
      </c>
      <c r="P9" s="173" t="str">
        <f t="shared" si="5"/>
        <v>1000/005</v>
      </c>
      <c r="Q9" s="68"/>
      <c r="S9" s="69"/>
      <c r="T9" s="54"/>
      <c r="U9" s="30"/>
    </row>
    <row r="10" spans="1:21">
      <c r="A10" s="321"/>
      <c r="B10" s="99" t="s">
        <v>902</v>
      </c>
      <c r="C10" s="328"/>
      <c r="D10" s="337"/>
      <c r="E10" s="338"/>
      <c r="F10" s="162"/>
      <c r="G10" s="162"/>
      <c r="H10" s="162"/>
      <c r="I10" s="77"/>
      <c r="J10" s="50">
        <f>SUMIF(Journals!D$14:D$920,TrialBalance!P10,Journals!J$14:J$920)+SUMIF(Journals!E$14:E$920,TrialBalance!P10,Journals!J$14:J$920)</f>
        <v>0</v>
      </c>
      <c r="K10" s="340"/>
      <c r="L10" s="342">
        <f t="shared" si="0"/>
        <v>0</v>
      </c>
      <c r="M10" s="73"/>
      <c r="N10" s="51">
        <f t="shared" si="1"/>
        <v>0</v>
      </c>
      <c r="P10" s="173" t="str">
        <f t="shared" si="2"/>
        <v>1000/006</v>
      </c>
      <c r="Q10" s="68"/>
      <c r="S10" s="69"/>
      <c r="T10" s="54"/>
      <c r="U10" s="30"/>
    </row>
    <row r="11" spans="1:21">
      <c r="A11" s="321"/>
      <c r="B11" s="99" t="s">
        <v>903</v>
      </c>
      <c r="C11" s="325" t="s">
        <v>332</v>
      </c>
      <c r="D11" s="338"/>
      <c r="E11" s="338"/>
      <c r="F11" s="162"/>
      <c r="G11" s="162"/>
      <c r="H11" s="162"/>
      <c r="I11" s="77"/>
      <c r="J11" s="50">
        <f>SUMIF(Journals!D$14:D$920,TrialBalance!P11,Journals!J$14:J$920)+SUMIF(Journals!E$14:E$920,TrialBalance!P11,Journals!J$14:J$920)</f>
        <v>0</v>
      </c>
      <c r="K11" s="340"/>
      <c r="L11" s="342">
        <f t="shared" si="0"/>
        <v>0</v>
      </c>
      <c r="M11" s="73"/>
      <c r="N11" s="51">
        <f t="shared" si="1"/>
        <v>0</v>
      </c>
      <c r="P11" s="173" t="str">
        <f t="shared" si="2"/>
        <v>1000/007Rent received</v>
      </c>
      <c r="Q11" s="68"/>
      <c r="S11" s="69"/>
      <c r="T11" s="54"/>
      <c r="U11" s="30"/>
    </row>
    <row r="12" spans="1:21">
      <c r="A12" s="321"/>
      <c r="B12" s="57" t="s">
        <v>227</v>
      </c>
      <c r="C12" s="326" t="s">
        <v>113</v>
      </c>
      <c r="D12" s="337"/>
      <c r="E12" s="338"/>
      <c r="F12" s="162"/>
      <c r="G12" s="162"/>
      <c r="H12" s="162"/>
      <c r="I12" s="77"/>
      <c r="J12" s="50">
        <f>SUMIF(Journals!D$14:D$920,TrialBalance!P12,Journals!J$14:J$920)+SUMIF(Journals!E$14:E$920,TrialBalance!P12,Journals!J$14:J$920)</f>
        <v>0</v>
      </c>
      <c r="K12" s="340"/>
      <c r="L12" s="342">
        <f t="shared" si="0"/>
        <v>0</v>
      </c>
      <c r="M12" s="73"/>
      <c r="N12" s="51">
        <f t="shared" si="1"/>
        <v>0</v>
      </c>
      <c r="P12" s="173" t="str">
        <f t="shared" si="2"/>
        <v>2000/000COST OF SALES</v>
      </c>
      <c r="Q12" s="68"/>
      <c r="S12" s="69"/>
      <c r="T12" s="54"/>
      <c r="U12" s="30"/>
    </row>
    <row r="13" spans="1:21">
      <c r="A13" s="321"/>
      <c r="B13" s="57" t="s">
        <v>228</v>
      </c>
      <c r="C13" s="327" t="s">
        <v>580</v>
      </c>
      <c r="D13" s="337"/>
      <c r="E13" s="338"/>
      <c r="F13" s="162"/>
      <c r="G13" s="162"/>
      <c r="H13" s="162"/>
      <c r="I13" s="77"/>
      <c r="J13" s="50">
        <f>SUMIF(Journals!D$14:D$920,TrialBalance!P13,Journals!J$14:J$920)+SUMIF(Journals!E$14:E$920,TrialBalance!P13,Journals!J$14:J$920)</f>
        <v>0</v>
      </c>
      <c r="K13" s="340"/>
      <c r="L13" s="342">
        <f t="shared" si="0"/>
        <v>0</v>
      </c>
      <c r="M13" s="73"/>
      <c r="N13" s="51">
        <f t="shared" si="1"/>
        <v>0</v>
      </c>
      <c r="P13" s="173" t="str">
        <f t="shared" si="2"/>
        <v>2000/001Opening stock - Raw materials</v>
      </c>
      <c r="Q13" s="68"/>
      <c r="S13" s="69"/>
      <c r="T13" s="54"/>
      <c r="U13" s="30"/>
    </row>
    <row r="14" spans="1:21">
      <c r="A14" s="321"/>
      <c r="B14" s="99" t="s">
        <v>357</v>
      </c>
      <c r="C14" s="327" t="s">
        <v>358</v>
      </c>
      <c r="D14" s="337"/>
      <c r="E14" s="338"/>
      <c r="F14" s="162"/>
      <c r="G14" s="162"/>
      <c r="H14" s="162"/>
      <c r="I14" s="77"/>
      <c r="J14" s="50">
        <f>SUMIF(Journals!D$14:D$920,TrialBalance!P14,Journals!J$14:J$920)+SUMIF(Journals!E$14:E$920,TrialBalance!P14,Journals!J$14:J$920)</f>
        <v>0</v>
      </c>
      <c r="K14" s="340"/>
      <c r="L14" s="342">
        <f t="shared" ref="L14" si="6">ROUND(D14-E14+F14+G14+H14+J14+I14,0)</f>
        <v>0</v>
      </c>
      <c r="M14" s="73"/>
      <c r="N14" s="51">
        <f t="shared" ref="N14" si="7">ROUND(SUM(A14),0)</f>
        <v>0</v>
      </c>
      <c r="P14" s="173" t="str">
        <f t="shared" ref="P14" si="8">CONCATENATE(B14,C14)</f>
        <v>2000/002Opening stock - WIP</v>
      </c>
      <c r="Q14" s="68"/>
      <c r="S14" s="69"/>
      <c r="T14" s="54"/>
      <c r="U14" s="30"/>
    </row>
    <row r="15" spans="1:21">
      <c r="A15" s="321"/>
      <c r="B15" s="57" t="s">
        <v>359</v>
      </c>
      <c r="C15" s="324" t="s">
        <v>360</v>
      </c>
      <c r="D15" s="337"/>
      <c r="E15" s="338"/>
      <c r="F15" s="162"/>
      <c r="G15" s="162"/>
      <c r="H15" s="162"/>
      <c r="I15" s="77"/>
      <c r="J15" s="50">
        <f>SUMIF(Journals!D$14:D$920,TrialBalance!P15,Journals!J$14:J$920)+SUMIF(Journals!E$14:E$920,TrialBalance!P15,Journals!J$14:J$920)</f>
        <v>0</v>
      </c>
      <c r="K15" s="340"/>
      <c r="L15" s="342">
        <f t="shared" si="0"/>
        <v>0</v>
      </c>
      <c r="M15" s="73"/>
      <c r="N15" s="51">
        <f t="shared" si="1"/>
        <v>0</v>
      </c>
      <c r="P15" s="173" t="str">
        <f t="shared" si="2"/>
        <v>2000/003Opening stock - Finished goods</v>
      </c>
      <c r="Q15" s="68"/>
      <c r="S15" s="69"/>
      <c r="T15" s="54"/>
      <c r="U15" s="30"/>
    </row>
    <row r="16" spans="1:21">
      <c r="A16" s="321"/>
      <c r="B16" s="57" t="s">
        <v>361</v>
      </c>
      <c r="C16" s="324" t="s">
        <v>362</v>
      </c>
      <c r="D16" s="337"/>
      <c r="E16" s="338"/>
      <c r="F16" s="162"/>
      <c r="G16" s="162"/>
      <c r="H16" s="162"/>
      <c r="I16" s="77"/>
      <c r="J16" s="50">
        <f>SUMIF(Journals!D$14:D$920,TrialBalance!P16,Journals!J$14:J$920)+SUMIF(Journals!E$14:E$920,TrialBalance!P16,Journals!J$14:J$920)</f>
        <v>0</v>
      </c>
      <c r="K16" s="340"/>
      <c r="L16" s="342">
        <f t="shared" si="0"/>
        <v>0</v>
      </c>
      <c r="M16" s="73"/>
      <c r="N16" s="51">
        <f t="shared" si="1"/>
        <v>0</v>
      </c>
      <c r="P16" s="173" t="str">
        <f t="shared" si="2"/>
        <v>2000/004Opening stock - Trading stock</v>
      </c>
      <c r="Q16" s="68"/>
      <c r="S16" s="69"/>
      <c r="T16" s="54"/>
      <c r="U16" s="30"/>
    </row>
    <row r="17" spans="1:21">
      <c r="A17" s="321"/>
      <c r="B17" s="13" t="s">
        <v>363</v>
      </c>
      <c r="C17" s="324" t="s">
        <v>255</v>
      </c>
      <c r="D17" s="337"/>
      <c r="E17" s="338"/>
      <c r="F17" s="162"/>
      <c r="G17" s="162"/>
      <c r="H17" s="162"/>
      <c r="I17" s="77"/>
      <c r="J17" s="50">
        <f>SUMIF(Journals!D$14:D$920,TrialBalance!P17,Journals!J$14:J$920)+SUMIF(Journals!E$14:E$920,TrialBalance!P17,Journals!J$14:J$920)</f>
        <v>0</v>
      </c>
      <c r="K17" s="340"/>
      <c r="L17" s="342">
        <f t="shared" si="0"/>
        <v>0</v>
      </c>
      <c r="M17" s="73"/>
      <c r="N17" s="51">
        <f t="shared" si="1"/>
        <v>0</v>
      </c>
      <c r="P17" s="173" t="str">
        <f t="shared" si="2"/>
        <v>2000/010Purchases</v>
      </c>
      <c r="Q17" s="68"/>
      <c r="S17" s="69"/>
      <c r="T17" s="54"/>
      <c r="U17" s="30"/>
    </row>
    <row r="18" spans="1:21">
      <c r="A18" s="321"/>
      <c r="B18" s="13" t="s">
        <v>364</v>
      </c>
      <c r="C18" s="328"/>
      <c r="D18" s="338"/>
      <c r="E18" s="338"/>
      <c r="F18" s="162"/>
      <c r="G18" s="162"/>
      <c r="H18" s="162"/>
      <c r="I18" s="77"/>
      <c r="J18" s="50">
        <f>SUMIF(Journals!D$14:D$920,TrialBalance!P18,Journals!J$14:J$920)+SUMIF(Journals!E$14:E$920,TrialBalance!P18,Journals!J$14:J$920)</f>
        <v>0</v>
      </c>
      <c r="K18" s="340"/>
      <c r="L18" s="342">
        <f t="shared" si="0"/>
        <v>0</v>
      </c>
      <c r="M18" s="73"/>
      <c r="N18" s="51">
        <f t="shared" si="1"/>
        <v>0</v>
      </c>
      <c r="P18" s="173" t="str">
        <f t="shared" si="2"/>
        <v>2000/011</v>
      </c>
      <c r="Q18" s="68"/>
      <c r="R18" s="30"/>
      <c r="S18" s="69"/>
      <c r="T18" s="54"/>
      <c r="U18" s="30"/>
    </row>
    <row r="19" spans="1:21">
      <c r="A19" s="321"/>
      <c r="B19" s="57" t="s">
        <v>365</v>
      </c>
      <c r="C19" s="328"/>
      <c r="D19" s="338"/>
      <c r="E19" s="338"/>
      <c r="F19" s="162"/>
      <c r="G19" s="162"/>
      <c r="H19" s="162"/>
      <c r="I19" s="77"/>
      <c r="J19" s="50">
        <f>SUMIF(Journals!D$14:D$920,TrialBalance!P19,Journals!J$14:J$920)+SUMIF(Journals!E$14:E$920,TrialBalance!P19,Journals!J$14:J$920)</f>
        <v>0</v>
      </c>
      <c r="K19" s="340"/>
      <c r="L19" s="342">
        <f t="shared" si="0"/>
        <v>0</v>
      </c>
      <c r="M19" s="73"/>
      <c r="N19" s="51">
        <f t="shared" si="1"/>
        <v>0</v>
      </c>
      <c r="P19" s="173" t="str">
        <f t="shared" si="2"/>
        <v>2000/012</v>
      </c>
      <c r="Q19" s="68"/>
      <c r="S19" s="69"/>
      <c r="T19" s="54"/>
      <c r="U19" s="30"/>
    </row>
    <row r="20" spans="1:21">
      <c r="A20" s="321"/>
      <c r="B20" s="57" t="s">
        <v>366</v>
      </c>
      <c r="C20" s="328"/>
      <c r="D20" s="338"/>
      <c r="E20" s="338"/>
      <c r="F20" s="162"/>
      <c r="G20" s="162"/>
      <c r="H20" s="162"/>
      <c r="I20" s="77"/>
      <c r="J20" s="50">
        <f>SUMIF(Journals!D$14:D$920,TrialBalance!P20,Journals!J$14:J$920)+SUMIF(Journals!E$14:E$920,TrialBalance!P20,Journals!J$14:J$920)</f>
        <v>0</v>
      </c>
      <c r="K20" s="340"/>
      <c r="L20" s="342">
        <f t="shared" si="0"/>
        <v>0</v>
      </c>
      <c r="M20" s="73"/>
      <c r="N20" s="51">
        <f t="shared" si="1"/>
        <v>0</v>
      </c>
      <c r="P20" s="173" t="str">
        <f t="shared" si="2"/>
        <v>2000/013</v>
      </c>
      <c r="Q20" s="68"/>
      <c r="S20" s="69"/>
      <c r="T20" s="54"/>
      <c r="U20" s="30"/>
    </row>
    <row r="21" spans="1:21">
      <c r="A21" s="321"/>
      <c r="B21" s="57" t="s">
        <v>367</v>
      </c>
      <c r="C21" s="328"/>
      <c r="D21" s="338"/>
      <c r="E21" s="338"/>
      <c r="F21" s="162"/>
      <c r="G21" s="162"/>
      <c r="H21" s="162"/>
      <c r="I21" s="77"/>
      <c r="J21" s="50">
        <f>SUMIF(Journals!D$14:D$920,TrialBalance!P21,Journals!J$14:J$920)+SUMIF(Journals!E$14:E$920,TrialBalance!P21,Journals!J$14:J$920)</f>
        <v>0</v>
      </c>
      <c r="K21" s="340"/>
      <c r="L21" s="342">
        <f t="shared" si="0"/>
        <v>0</v>
      </c>
      <c r="M21" s="73"/>
      <c r="N21" s="51">
        <f t="shared" si="1"/>
        <v>0</v>
      </c>
      <c r="P21" s="173" t="str">
        <f t="shared" si="2"/>
        <v>2000/014</v>
      </c>
      <c r="Q21" s="68"/>
      <c r="S21" s="69"/>
      <c r="T21" s="54"/>
      <c r="U21" s="30"/>
    </row>
    <row r="22" spans="1:21">
      <c r="A22" s="321"/>
      <c r="B22" s="57" t="s">
        <v>368</v>
      </c>
      <c r="C22" s="328"/>
      <c r="D22" s="338"/>
      <c r="E22" s="338"/>
      <c r="F22" s="162"/>
      <c r="G22" s="162"/>
      <c r="H22" s="162"/>
      <c r="I22" s="77"/>
      <c r="J22" s="50">
        <f>SUMIF(Journals!D$14:D$920,TrialBalance!P22,Journals!J$14:J$920)+SUMIF(Journals!E$14:E$920,TrialBalance!P22,Journals!J$14:J$920)</f>
        <v>0</v>
      </c>
      <c r="K22" s="340"/>
      <c r="L22" s="342">
        <f t="shared" si="0"/>
        <v>0</v>
      </c>
      <c r="M22" s="73"/>
      <c r="N22" s="51">
        <f t="shared" si="1"/>
        <v>0</v>
      </c>
      <c r="P22" s="173" t="str">
        <f t="shared" si="2"/>
        <v>2000/015</v>
      </c>
      <c r="Q22" s="68"/>
      <c r="S22" s="69"/>
      <c r="T22" s="54"/>
      <c r="U22" s="30"/>
    </row>
    <row r="23" spans="1:21">
      <c r="A23" s="321"/>
      <c r="B23" s="57" t="s">
        <v>369</v>
      </c>
      <c r="C23" s="324" t="s">
        <v>370</v>
      </c>
      <c r="D23" s="337"/>
      <c r="E23" s="338"/>
      <c r="F23" s="162"/>
      <c r="G23" s="162"/>
      <c r="H23" s="162"/>
      <c r="I23" s="77"/>
      <c r="J23" s="50">
        <f>SUMIF(Journals!D$14:D$920,TrialBalance!P23,Journals!J$14:J$920)+SUMIF(Journals!E$14:E$920,TrialBalance!P23,Journals!J$14:J$920)</f>
        <v>0</v>
      </c>
      <c r="K23" s="340"/>
      <c r="L23" s="342">
        <f t="shared" si="0"/>
        <v>0</v>
      </c>
      <c r="M23" s="73"/>
      <c r="N23" s="51">
        <f t="shared" si="1"/>
        <v>0</v>
      </c>
      <c r="P23" s="173" t="str">
        <f t="shared" si="2"/>
        <v>2000/050Closing stock - Raw materials</v>
      </c>
      <c r="Q23" s="68"/>
      <c r="S23" s="69"/>
      <c r="T23" s="54"/>
      <c r="U23" s="30"/>
    </row>
    <row r="24" spans="1:21">
      <c r="A24" s="321"/>
      <c r="B24" s="99" t="s">
        <v>371</v>
      </c>
      <c r="C24" s="327" t="s">
        <v>372</v>
      </c>
      <c r="D24" s="337"/>
      <c r="E24" s="338"/>
      <c r="F24" s="162"/>
      <c r="G24" s="162"/>
      <c r="H24" s="162"/>
      <c r="I24" s="77"/>
      <c r="J24" s="50">
        <f>SUMIF(Journals!D$14:D$920,TrialBalance!P24,Journals!J$14:J$920)+SUMIF(Journals!E$14:E$920,TrialBalance!P24,Journals!J$14:J$920)</f>
        <v>0</v>
      </c>
      <c r="K24" s="340"/>
      <c r="L24" s="342">
        <f t="shared" ref="L24" si="9">ROUND(D24-E24+F24+G24+H24+J24+I24,0)</f>
        <v>0</v>
      </c>
      <c r="M24" s="73"/>
      <c r="N24" s="51">
        <f t="shared" ref="N24" si="10">ROUND(SUM(A24),0)</f>
        <v>0</v>
      </c>
      <c r="P24" s="173" t="str">
        <f t="shared" ref="P24" si="11">CONCATENATE(B24,C24)</f>
        <v>2000/051Closing stock - WIP</v>
      </c>
      <c r="Q24" s="68"/>
      <c r="S24" s="69"/>
      <c r="T24" s="54"/>
      <c r="U24" s="30"/>
    </row>
    <row r="25" spans="1:21">
      <c r="A25" s="321"/>
      <c r="B25" s="57" t="s">
        <v>373</v>
      </c>
      <c r="C25" s="324" t="s">
        <v>374</v>
      </c>
      <c r="D25" s="337"/>
      <c r="E25" s="338"/>
      <c r="F25" s="162"/>
      <c r="G25" s="162"/>
      <c r="H25" s="162"/>
      <c r="I25" s="77"/>
      <c r="J25" s="50">
        <f>SUMIF(Journals!D$14:D$920,TrialBalance!P25,Journals!J$14:J$920)+SUMIF(Journals!E$14:E$920,TrialBalance!P25,Journals!J$14:J$920)</f>
        <v>0</v>
      </c>
      <c r="K25" s="340"/>
      <c r="L25" s="342">
        <f t="shared" si="0"/>
        <v>0</v>
      </c>
      <c r="M25" s="73"/>
      <c r="N25" s="51">
        <f t="shared" si="1"/>
        <v>0</v>
      </c>
      <c r="P25" s="173" t="str">
        <f t="shared" si="2"/>
        <v>2000/052Closing stock - Finished goods</v>
      </c>
      <c r="Q25" s="68"/>
      <c r="S25" s="69"/>
      <c r="T25" s="54"/>
      <c r="U25" s="30"/>
    </row>
    <row r="26" spans="1:21">
      <c r="A26" s="321"/>
      <c r="B26" s="57" t="s">
        <v>375</v>
      </c>
      <c r="C26" s="324" t="s">
        <v>376</v>
      </c>
      <c r="D26" s="337"/>
      <c r="E26" s="338"/>
      <c r="F26" s="162"/>
      <c r="G26" s="162"/>
      <c r="H26" s="162"/>
      <c r="I26" s="77"/>
      <c r="J26" s="50">
        <f>SUMIF(Journals!D$14:D$920,TrialBalance!P26,Journals!J$14:J$920)+SUMIF(Journals!E$14:E$920,TrialBalance!P26,Journals!J$14:J$920)</f>
        <v>0</v>
      </c>
      <c r="K26" s="340"/>
      <c r="L26" s="342">
        <f t="shared" si="0"/>
        <v>0</v>
      </c>
      <c r="M26" s="73"/>
      <c r="N26" s="51">
        <f t="shared" si="1"/>
        <v>0</v>
      </c>
      <c r="P26" s="173" t="str">
        <f t="shared" si="2"/>
        <v>2000/053Closing stock - Trading stock</v>
      </c>
      <c r="Q26" s="68"/>
      <c r="S26" s="69"/>
      <c r="T26" s="54"/>
      <c r="U26" s="30"/>
    </row>
    <row r="27" spans="1:21">
      <c r="A27" s="321"/>
      <c r="B27" s="59" t="s">
        <v>293</v>
      </c>
      <c r="C27" s="329" t="s">
        <v>292</v>
      </c>
      <c r="D27" s="338"/>
      <c r="E27" s="338"/>
      <c r="F27" s="162"/>
      <c r="G27" s="162"/>
      <c r="H27" s="162"/>
      <c r="I27" s="77"/>
      <c r="J27" s="50">
        <f>SUMIF(Journals!D$14:D$920,TrialBalance!P27,Journals!J$14:J$920)+SUMIF(Journals!E$14:E$920,TrialBalance!P27,Journals!J$14:J$920)</f>
        <v>0</v>
      </c>
      <c r="K27" s="340"/>
      <c r="L27" s="342">
        <f t="shared" si="0"/>
        <v>0</v>
      </c>
      <c r="M27" s="73"/>
      <c r="N27" s="51">
        <f t="shared" si="1"/>
        <v>0</v>
      </c>
      <c r="P27" s="173" t="str">
        <f t="shared" si="2"/>
        <v>2050/000OTHER OPERATING INCOME</v>
      </c>
      <c r="Q27" s="68"/>
      <c r="S27" s="69"/>
      <c r="T27" s="54"/>
      <c r="U27" s="30"/>
    </row>
    <row r="28" spans="1:21">
      <c r="A28" s="321"/>
      <c r="B28" s="59" t="s">
        <v>294</v>
      </c>
      <c r="C28" s="325" t="str">
        <f>IF(Criteria!H13=0,"Insurance claims",IF(Criteria!H14=0,"Insurance claims",CONCATENATE("Insurance claims - ",Criteria!H13)))</f>
        <v>Insurance claims - Seafront Hotel</v>
      </c>
      <c r="D28" s="338"/>
      <c r="E28" s="338"/>
      <c r="F28" s="162"/>
      <c r="G28" s="162"/>
      <c r="H28" s="162"/>
      <c r="I28" s="77"/>
      <c r="J28" s="50">
        <f>SUMIF(Journals!D$14:D$920,TrialBalance!P28,Journals!J$14:J$920)+SUMIF(Journals!E$14:E$920,TrialBalance!P28,Journals!J$14:J$920)</f>
        <v>0</v>
      </c>
      <c r="K28" s="340"/>
      <c r="L28" s="342">
        <f t="shared" si="0"/>
        <v>0</v>
      </c>
      <c r="M28" s="73"/>
      <c r="N28" s="51">
        <f t="shared" si="1"/>
        <v>0</v>
      </c>
      <c r="P28" s="173" t="str">
        <f t="shared" si="2"/>
        <v>2050/001Insurance claims - Seafront Hotel</v>
      </c>
      <c r="Q28" s="68"/>
      <c r="S28" s="69"/>
      <c r="T28" s="54"/>
      <c r="U28" s="30"/>
    </row>
    <row r="29" spans="1:21">
      <c r="A29" s="321"/>
      <c r="B29" s="59" t="s">
        <v>295</v>
      </c>
      <c r="C29" s="328"/>
      <c r="D29" s="338"/>
      <c r="E29" s="338"/>
      <c r="F29" s="162"/>
      <c r="G29" s="162"/>
      <c r="H29" s="162"/>
      <c r="I29" s="77"/>
      <c r="J29" s="50">
        <f>SUMIF(Journals!D$14:D$920,TrialBalance!P29,Journals!J$14:J$920)+SUMIF(Journals!E$14:E$920,TrialBalance!P29,Journals!J$14:J$920)</f>
        <v>0</v>
      </c>
      <c r="K29" s="340"/>
      <c r="L29" s="342">
        <f t="shared" si="0"/>
        <v>0</v>
      </c>
      <c r="M29" s="73"/>
      <c r="N29" s="51">
        <f t="shared" si="1"/>
        <v>0</v>
      </c>
      <c r="P29" s="173" t="str">
        <f t="shared" si="2"/>
        <v>2050/002</v>
      </c>
      <c r="Q29" s="68"/>
      <c r="S29" s="69"/>
      <c r="T29" s="54"/>
      <c r="U29" s="30"/>
    </row>
    <row r="30" spans="1:21">
      <c r="A30" s="321"/>
      <c r="B30" s="59" t="s">
        <v>296</v>
      </c>
      <c r="C30" s="328"/>
      <c r="D30" s="338"/>
      <c r="E30" s="338"/>
      <c r="F30" s="162"/>
      <c r="G30" s="162"/>
      <c r="H30" s="162"/>
      <c r="I30" s="77"/>
      <c r="J30" s="50">
        <f>SUMIF(Journals!D$14:D$920,TrialBalance!P30,Journals!J$14:J$920)+SUMIF(Journals!E$14:E$920,TrialBalance!P30,Journals!J$14:J$920)</f>
        <v>0</v>
      </c>
      <c r="K30" s="340"/>
      <c r="L30" s="342">
        <f t="shared" si="0"/>
        <v>0</v>
      </c>
      <c r="M30" s="73"/>
      <c r="N30" s="51">
        <f t="shared" si="1"/>
        <v>0</v>
      </c>
      <c r="P30" s="173" t="str">
        <f t="shared" si="2"/>
        <v>2050/003</v>
      </c>
      <c r="Q30" s="68"/>
      <c r="S30" s="69"/>
      <c r="T30" s="54"/>
      <c r="U30" s="30"/>
    </row>
    <row r="31" spans="1:21">
      <c r="A31" s="321"/>
      <c r="B31" s="59" t="s">
        <v>297</v>
      </c>
      <c r="C31" s="328"/>
      <c r="D31" s="338"/>
      <c r="E31" s="338"/>
      <c r="F31" s="162"/>
      <c r="G31" s="162"/>
      <c r="H31" s="162"/>
      <c r="I31" s="77"/>
      <c r="J31" s="50">
        <f>SUMIF(Journals!D$14:D$920,TrialBalance!P31,Journals!J$14:J$920)+SUMIF(Journals!E$14:E$920,TrialBalance!P31,Journals!J$14:J$920)</f>
        <v>0</v>
      </c>
      <c r="K31" s="340"/>
      <c r="L31" s="342">
        <f t="shared" si="0"/>
        <v>0</v>
      </c>
      <c r="M31" s="73"/>
      <c r="N31" s="51">
        <f t="shared" si="1"/>
        <v>0</v>
      </c>
      <c r="P31" s="173" t="str">
        <f t="shared" si="2"/>
        <v>2050/004</v>
      </c>
      <c r="Q31" s="68"/>
      <c r="S31" s="69"/>
      <c r="T31" s="54"/>
      <c r="U31" s="30"/>
    </row>
    <row r="32" spans="1:21">
      <c r="A32" s="321"/>
      <c r="B32" s="59" t="s">
        <v>298</v>
      </c>
      <c r="C32" s="328"/>
      <c r="D32" s="338"/>
      <c r="E32" s="338"/>
      <c r="F32" s="162"/>
      <c r="G32" s="162"/>
      <c r="H32" s="162"/>
      <c r="I32" s="77"/>
      <c r="J32" s="50">
        <f>SUMIF(Journals!D$14:D$920,TrialBalance!P32,Journals!J$14:J$920)+SUMIF(Journals!E$14:E$920,TrialBalance!P32,Journals!J$14:J$920)</f>
        <v>0</v>
      </c>
      <c r="K32" s="340"/>
      <c r="L32" s="342">
        <f t="shared" si="0"/>
        <v>0</v>
      </c>
      <c r="M32" s="73"/>
      <c r="N32" s="51">
        <f t="shared" si="1"/>
        <v>0</v>
      </c>
      <c r="P32" s="173" t="str">
        <f t="shared" si="2"/>
        <v>2050/005</v>
      </c>
      <c r="Q32" s="68"/>
      <c r="S32" s="69"/>
      <c r="T32" s="54"/>
      <c r="U32" s="30"/>
    </row>
    <row r="33" spans="1:21">
      <c r="A33" s="321"/>
      <c r="B33" s="46" t="s">
        <v>582</v>
      </c>
      <c r="C33" s="329" t="s">
        <v>581</v>
      </c>
      <c r="D33" s="338"/>
      <c r="E33" s="338"/>
      <c r="F33" s="162"/>
      <c r="G33" s="162"/>
      <c r="H33" s="162"/>
      <c r="I33" s="77"/>
      <c r="J33" s="50">
        <f>SUMIF(Journals!D$14:D$920,TrialBalance!P33,Journals!J$14:J$920)+SUMIF(Journals!E$14:E$920,TrialBalance!P33,Journals!J$14:J$920)</f>
        <v>0</v>
      </c>
      <c r="K33" s="340"/>
      <c r="L33" s="342">
        <f t="shared" si="0"/>
        <v>0</v>
      </c>
      <c r="M33" s="73"/>
      <c r="N33" s="51">
        <f t="shared" si="1"/>
        <v>0</v>
      </c>
      <c r="P33" s="173" t="str">
        <f t="shared" si="2"/>
        <v>2060/000NET (PROFIT)/LOSS OTHER</v>
      </c>
      <c r="Q33" s="68"/>
      <c r="S33" s="69"/>
      <c r="T33" s="54"/>
      <c r="U33" s="30"/>
    </row>
    <row r="34" spans="1:21">
      <c r="A34" s="321"/>
      <c r="B34" s="46" t="s">
        <v>483</v>
      </c>
      <c r="C34" s="330" t="str">
        <f>CONCATENATE("Net (profit)/loss - ",Criteria!H14)</f>
        <v>Net (profit)/loss - Seafront Restaurant</v>
      </c>
      <c r="D34" s="338"/>
      <c r="E34" s="338"/>
      <c r="F34" s="162">
        <f>TrialBalanceA!N2</f>
        <v>0</v>
      </c>
      <c r="G34" s="162"/>
      <c r="H34" s="162"/>
      <c r="I34" s="77"/>
      <c r="J34" s="50">
        <f>SUMIF(Journals!D$14:D$920,TrialBalance!P34,Journals!J$14:J$920)+SUMIF(Journals!E$14:E$920,TrialBalance!P34,Journals!J$14:J$920)</f>
        <v>0</v>
      </c>
      <c r="K34" s="340"/>
      <c r="L34" s="342">
        <f t="shared" si="0"/>
        <v>0</v>
      </c>
      <c r="M34" s="73"/>
      <c r="N34" s="51">
        <f t="shared" si="1"/>
        <v>0</v>
      </c>
      <c r="P34" s="173" t="str">
        <f t="shared" si="2"/>
        <v>2060/001Net (profit)/loss - Seafront Restaurant</v>
      </c>
      <c r="Q34" s="68"/>
      <c r="S34" s="69"/>
      <c r="T34" s="54"/>
      <c r="U34" s="30"/>
    </row>
    <row r="35" spans="1:21">
      <c r="A35" s="321"/>
      <c r="B35" s="46" t="s">
        <v>484</v>
      </c>
      <c r="C35" s="330" t="str">
        <f>CONCATENATE("Net (profit)/loss - ",Criteria!H15)</f>
        <v>Net (profit)/loss - Surf Shop</v>
      </c>
      <c r="D35" s="338"/>
      <c r="E35" s="338"/>
      <c r="F35" s="162"/>
      <c r="G35" s="162">
        <f>TrialBalanceB!N2</f>
        <v>0</v>
      </c>
      <c r="H35" s="162"/>
      <c r="I35" s="77"/>
      <c r="J35" s="50">
        <f>SUMIF(Journals!D$14:D$920,TrialBalance!P35,Journals!J$14:J$920)+SUMIF(Journals!E$14:E$920,TrialBalance!P35,Journals!J$14:J$920)</f>
        <v>0</v>
      </c>
      <c r="K35" s="340"/>
      <c r="L35" s="342">
        <f t="shared" si="0"/>
        <v>0</v>
      </c>
      <c r="M35" s="73"/>
      <c r="N35" s="51">
        <f t="shared" si="1"/>
        <v>0</v>
      </c>
      <c r="P35" s="173" t="str">
        <f t="shared" si="2"/>
        <v>2060/002Net (profit)/loss - Surf Shop</v>
      </c>
      <c r="Q35" s="68"/>
      <c r="S35" s="69"/>
      <c r="T35" s="54"/>
      <c r="U35" s="30"/>
    </row>
    <row r="36" spans="1:21">
      <c r="A36" s="321"/>
      <c r="B36" s="46" t="s">
        <v>485</v>
      </c>
      <c r="C36" s="330" t="str">
        <f>CONCATENATE("Net (profit)/loss - ",Criteria!H16)</f>
        <v xml:space="preserve">Net (profit)/loss - </v>
      </c>
      <c r="D36" s="338"/>
      <c r="E36" s="338"/>
      <c r="F36" s="162"/>
      <c r="G36" s="162"/>
      <c r="H36" s="162">
        <f>TrialBalanceC!N2</f>
        <v>0</v>
      </c>
      <c r="I36" s="77"/>
      <c r="J36" s="50">
        <f>SUMIF(Journals!D$14:D$920,TrialBalance!P36,Journals!J$14:J$920)+SUMIF(Journals!E$14:E$920,TrialBalance!P36,Journals!J$14:J$920)</f>
        <v>0</v>
      </c>
      <c r="K36" s="340"/>
      <c r="L36" s="342">
        <f t="shared" si="0"/>
        <v>0</v>
      </c>
      <c r="M36" s="73"/>
      <c r="N36" s="51">
        <f t="shared" si="1"/>
        <v>0</v>
      </c>
      <c r="P36" s="173" t="str">
        <f t="shared" si="2"/>
        <v xml:space="preserve">2060/003Net (profit)/loss - </v>
      </c>
      <c r="Q36" s="68"/>
      <c r="S36" s="69"/>
      <c r="T36" s="54"/>
      <c r="U36" s="30"/>
    </row>
    <row r="37" spans="1:21">
      <c r="A37" s="321"/>
      <c r="B37" s="46" t="s">
        <v>486</v>
      </c>
      <c r="C37" s="331"/>
      <c r="D37" s="338"/>
      <c r="E37" s="338"/>
      <c r="F37" s="162"/>
      <c r="G37" s="162"/>
      <c r="H37" s="162"/>
      <c r="I37" s="77"/>
      <c r="J37" s="50">
        <f>SUMIF(Journals!D$14:D$920,TrialBalance!P37,Journals!J$14:J$920)+SUMIF(Journals!E$14:E$920,TrialBalance!P37,Journals!J$14:J$920)</f>
        <v>0</v>
      </c>
      <c r="K37" s="340"/>
      <c r="L37" s="342">
        <f t="shared" si="0"/>
        <v>0</v>
      </c>
      <c r="M37" s="73"/>
      <c r="N37" s="51">
        <f t="shared" si="1"/>
        <v>0</v>
      </c>
      <c r="P37" s="173" t="str">
        <f t="shared" si="2"/>
        <v>2060/004</v>
      </c>
      <c r="Q37" s="68"/>
      <c r="S37" s="69"/>
      <c r="T37" s="54"/>
      <c r="U37" s="30"/>
    </row>
    <row r="38" spans="1:21">
      <c r="A38" s="321"/>
      <c r="B38" s="57" t="s">
        <v>377</v>
      </c>
      <c r="C38" s="326" t="s">
        <v>905</v>
      </c>
      <c r="D38" s="337"/>
      <c r="E38" s="338"/>
      <c r="F38" s="162"/>
      <c r="G38" s="162"/>
      <c r="H38" s="162"/>
      <c r="I38" s="77"/>
      <c r="J38" s="50">
        <f>SUMIF(Journals!D$14:D$920,TrialBalance!P38,Journals!J$14:J$920)+SUMIF(Journals!E$14:E$920,TrialBalance!P38,Journals!J$14:J$920)</f>
        <v>0</v>
      </c>
      <c r="K38" s="340"/>
      <c r="L38" s="342">
        <f t="shared" si="0"/>
        <v>0</v>
      </c>
      <c r="M38" s="73"/>
      <c r="N38" s="51">
        <f t="shared" si="1"/>
        <v>0</v>
      </c>
      <c r="P38" s="173" t="str">
        <f t="shared" si="2"/>
        <v>2100/000OPERATING EXPENSES</v>
      </c>
      <c r="Q38" s="68"/>
      <c r="S38" s="69"/>
      <c r="T38" s="54"/>
      <c r="U38" s="30"/>
    </row>
    <row r="39" spans="1:21">
      <c r="A39" s="321"/>
      <c r="B39" s="57" t="s">
        <v>378</v>
      </c>
      <c r="C39" s="324" t="s">
        <v>256</v>
      </c>
      <c r="D39" s="337"/>
      <c r="E39" s="338"/>
      <c r="F39" s="162"/>
      <c r="G39" s="162"/>
      <c r="H39" s="162"/>
      <c r="I39" s="77"/>
      <c r="J39" s="50">
        <f>SUMIF(Journals!D$14:D$920,TrialBalance!P39,Journals!J$14:J$920)+SUMIF(Journals!E$14:E$920,TrialBalance!P39,Journals!J$14:J$920)</f>
        <v>0</v>
      </c>
      <c r="K39" s="341" t="s">
        <v>500</v>
      </c>
      <c r="L39" s="342">
        <f t="shared" si="0"/>
        <v>0</v>
      </c>
      <c r="M39" s="73"/>
      <c r="N39" s="51">
        <f t="shared" si="1"/>
        <v>0</v>
      </c>
      <c r="P39" s="173" t="str">
        <f t="shared" si="2"/>
        <v>2100/001Advertising</v>
      </c>
      <c r="Q39" s="68"/>
      <c r="S39" s="69"/>
      <c r="T39" s="54"/>
      <c r="U39" s="30"/>
    </row>
    <row r="40" spans="1:21">
      <c r="A40" s="321"/>
      <c r="B40" s="57" t="s">
        <v>379</v>
      </c>
      <c r="C40" s="327" t="s">
        <v>628</v>
      </c>
      <c r="D40" s="337"/>
      <c r="E40" s="338"/>
      <c r="F40" s="162"/>
      <c r="G40" s="162"/>
      <c r="H40" s="162"/>
      <c r="I40" s="77"/>
      <c r="J40" s="50">
        <f>SUMIF(Journals!D$14:D$920,TrialBalance!P40,Journals!J$14:J$920)+SUMIF(Journals!E$14:E$920,TrialBalance!P40,Journals!J$14:J$920)</f>
        <v>0</v>
      </c>
      <c r="K40" s="340"/>
      <c r="L40" s="342">
        <f t="shared" si="0"/>
        <v>0</v>
      </c>
      <c r="M40" s="73"/>
      <c r="N40" s="51">
        <f t="shared" si="1"/>
        <v>0</v>
      </c>
      <c r="P40" s="173" t="str">
        <f t="shared" si="2"/>
        <v>2100/010Assets less than R7,000</v>
      </c>
      <c r="Q40" s="68"/>
      <c r="S40" s="69"/>
      <c r="T40" s="54"/>
      <c r="U40" s="30"/>
    </row>
    <row r="41" spans="1:21">
      <c r="A41" s="321"/>
      <c r="B41" s="57" t="s">
        <v>380</v>
      </c>
      <c r="C41" s="324" t="s">
        <v>257</v>
      </c>
      <c r="D41" s="337"/>
      <c r="E41" s="338"/>
      <c r="F41" s="162"/>
      <c r="G41" s="162"/>
      <c r="H41" s="162"/>
      <c r="I41" s="77"/>
      <c r="J41" s="50">
        <f>SUMIF(Journals!D$14:D$920,TrialBalance!P41,Journals!J$14:J$920)+SUMIF(Journals!E$14:E$920,TrialBalance!P41,Journals!J$14:J$920)</f>
        <v>0</v>
      </c>
      <c r="K41" s="340"/>
      <c r="L41" s="342">
        <f t="shared" si="0"/>
        <v>0</v>
      </c>
      <c r="M41" s="73"/>
      <c r="N41" s="51">
        <f t="shared" si="1"/>
        <v>0</v>
      </c>
      <c r="P41" s="173" t="str">
        <f t="shared" ref="P41:P71" si="12">CONCATENATE(B41,C41)</f>
        <v>2100/020Consumables</v>
      </c>
      <c r="Q41" s="68"/>
      <c r="S41" s="69"/>
      <c r="T41" s="54"/>
      <c r="U41" s="30"/>
    </row>
    <row r="42" spans="1:21">
      <c r="A42" s="321"/>
      <c r="B42" s="57" t="s">
        <v>381</v>
      </c>
      <c r="C42" s="326" t="s">
        <v>530</v>
      </c>
      <c r="D42" s="337"/>
      <c r="E42" s="338"/>
      <c r="F42" s="162"/>
      <c r="G42" s="162"/>
      <c r="H42" s="162"/>
      <c r="I42" s="77"/>
      <c r="J42" s="50">
        <f>SUMIF(Journals!D$14:D$920,TrialBalance!P42,Journals!J$14:J$920)+SUMIF(Journals!E$14:E$920,TrialBalance!P42,Journals!J$14:J$920)</f>
        <v>0</v>
      </c>
      <c r="K42" s="340"/>
      <c r="L42" s="342">
        <f t="shared" si="0"/>
        <v>0</v>
      </c>
      <c r="M42" s="73"/>
      <c r="N42" s="51">
        <f t="shared" si="1"/>
        <v>0</v>
      </c>
      <c r="P42" s="173" t="str">
        <f t="shared" si="12"/>
        <v>2100/030Depreciation---------------------------------</v>
      </c>
      <c r="Q42" s="68"/>
      <c r="S42" s="69"/>
      <c r="T42" s="54"/>
      <c r="U42" s="30"/>
    </row>
    <row r="43" spans="1:21">
      <c r="A43" s="321"/>
      <c r="B43" s="57" t="s">
        <v>382</v>
      </c>
      <c r="C43" s="327" t="s">
        <v>750</v>
      </c>
      <c r="D43" s="337"/>
      <c r="E43" s="338"/>
      <c r="F43" s="162"/>
      <c r="G43" s="162"/>
      <c r="H43" s="162"/>
      <c r="I43" s="77">
        <f>FARegister!Q10</f>
        <v>0</v>
      </c>
      <c r="J43" s="50">
        <f>SUMIF(Journals!D$14:D$920,TrialBalance!P43,Journals!J$14:J$920)+SUMIF(Journals!E$14:E$920,TrialBalance!P43,Journals!J$14:J$920)</f>
        <v>0</v>
      </c>
      <c r="K43" s="340"/>
      <c r="L43" s="342">
        <f t="shared" si="0"/>
        <v>0</v>
      </c>
      <c r="M43" s="73"/>
      <c r="N43" s="51">
        <f t="shared" si="1"/>
        <v>0</v>
      </c>
      <c r="P43" s="173" t="str">
        <f t="shared" si="12"/>
        <v>2100/032Depr - Plant and machinery</v>
      </c>
      <c r="Q43" s="68"/>
      <c r="S43" s="69"/>
      <c r="T43" s="54"/>
      <c r="U43" s="30"/>
    </row>
    <row r="44" spans="1:21">
      <c r="A44" s="321"/>
      <c r="B44" s="57" t="s">
        <v>55</v>
      </c>
      <c r="C44" s="324" t="s">
        <v>56</v>
      </c>
      <c r="D44" s="337"/>
      <c r="E44" s="338"/>
      <c r="F44" s="162"/>
      <c r="G44" s="162"/>
      <c r="H44" s="162"/>
      <c r="I44" s="77">
        <f>FARegister!Q11</f>
        <v>0</v>
      </c>
      <c r="J44" s="50">
        <f>SUMIF(Journals!D$14:D$920,TrialBalance!P44,Journals!J$14:J$920)+SUMIF(Journals!E$14:E$920,TrialBalance!P44,Journals!J$14:J$920)</f>
        <v>0</v>
      </c>
      <c r="K44" s="340"/>
      <c r="L44" s="342">
        <f t="shared" si="0"/>
        <v>0</v>
      </c>
      <c r="M44" s="73"/>
      <c r="N44" s="51">
        <f t="shared" si="1"/>
        <v>0</v>
      </c>
      <c r="P44" s="173" t="str">
        <f t="shared" si="12"/>
        <v>2100/033Depr - Motor vehicles</v>
      </c>
      <c r="Q44" s="68"/>
      <c r="S44" s="69"/>
      <c r="T44" s="54"/>
      <c r="U44" s="30"/>
    </row>
    <row r="45" spans="1:21">
      <c r="A45" s="321"/>
      <c r="B45" s="57" t="s">
        <v>58</v>
      </c>
      <c r="C45" s="324" t="s">
        <v>59</v>
      </c>
      <c r="D45" s="337"/>
      <c r="E45" s="338"/>
      <c r="F45" s="162"/>
      <c r="G45" s="162"/>
      <c r="H45" s="162"/>
      <c r="I45" s="77"/>
      <c r="J45" s="50">
        <f>SUMIF(Journals!D$14:D$920,TrialBalance!P45,Journals!J$14:J$920)+SUMIF(Journals!E$14:E$920,TrialBalance!P45,Journals!J$14:J$920)</f>
        <v>0</v>
      </c>
      <c r="K45" s="340"/>
      <c r="L45" s="342">
        <f t="shared" si="0"/>
        <v>0</v>
      </c>
      <c r="M45" s="73"/>
      <c r="N45" s="51">
        <f t="shared" si="1"/>
        <v>0</v>
      </c>
      <c r="P45" s="173" t="str">
        <f t="shared" si="12"/>
        <v>2100/040Discounts allowed</v>
      </c>
      <c r="Q45" s="68"/>
      <c r="S45" s="69"/>
      <c r="T45" s="54"/>
      <c r="U45" s="30"/>
    </row>
    <row r="46" spans="1:21">
      <c r="A46" s="321"/>
      <c r="B46" s="57" t="s">
        <v>60</v>
      </c>
      <c r="C46" s="327" t="s">
        <v>720</v>
      </c>
      <c r="D46" s="337"/>
      <c r="E46" s="338"/>
      <c r="F46" s="162"/>
      <c r="G46" s="162"/>
      <c r="H46" s="162"/>
      <c r="I46" s="77"/>
      <c r="J46" s="50">
        <f>SUMIF(Journals!D$14:D$920,TrialBalance!P46,Journals!J$14:J$920)+SUMIF(Journals!E$14:E$920,TrialBalance!P46,Journals!J$14:J$920)</f>
        <v>0</v>
      </c>
      <c r="K46" s="340"/>
      <c r="L46" s="342">
        <f t="shared" si="0"/>
        <v>0</v>
      </c>
      <c r="M46" s="73"/>
      <c r="N46" s="51">
        <f t="shared" si="1"/>
        <v>0</v>
      </c>
      <c r="P46" s="173" t="str">
        <f t="shared" si="12"/>
        <v>2100/050Electricity and water</v>
      </c>
      <c r="Q46" s="68"/>
      <c r="S46" s="69"/>
      <c r="T46" s="54"/>
      <c r="U46" s="30"/>
    </row>
    <row r="47" spans="1:21">
      <c r="A47" s="321"/>
      <c r="B47" s="57" t="s">
        <v>61</v>
      </c>
      <c r="C47" s="324" t="s">
        <v>65</v>
      </c>
      <c r="D47" s="337"/>
      <c r="E47" s="338"/>
      <c r="F47" s="162"/>
      <c r="G47" s="162"/>
      <c r="H47" s="162"/>
      <c r="I47" s="77"/>
      <c r="J47" s="50">
        <f>SUMIF(Journals!D$14:D$920,TrialBalance!P47,Journals!J$14:J$920)+SUMIF(Journals!E$14:E$920,TrialBalance!P47,Journals!J$14:J$920)</f>
        <v>0</v>
      </c>
      <c r="K47" s="340"/>
      <c r="L47" s="342">
        <f t="shared" si="0"/>
        <v>0</v>
      </c>
      <c r="M47" s="73"/>
      <c r="N47" s="51">
        <f t="shared" si="1"/>
        <v>0</v>
      </c>
      <c r="P47" s="173" t="str">
        <f t="shared" si="12"/>
        <v>2100/055Equipment lease</v>
      </c>
      <c r="Q47" s="68"/>
      <c r="S47" s="69"/>
      <c r="T47" s="54"/>
      <c r="U47" s="30"/>
    </row>
    <row r="48" spans="1:21">
      <c r="A48" s="321"/>
      <c r="B48" s="57" t="s">
        <v>66</v>
      </c>
      <c r="C48" s="324" t="s">
        <v>259</v>
      </c>
      <c r="D48" s="337"/>
      <c r="E48" s="338"/>
      <c r="F48" s="162"/>
      <c r="G48" s="162"/>
      <c r="H48" s="162"/>
      <c r="I48" s="77"/>
      <c r="J48" s="50">
        <f>SUMIF(Journals!D$14:D$920,TrialBalance!P48,Journals!J$14:J$920)+SUMIF(Journals!E$14:E$920,TrialBalance!P48,Journals!J$14:J$920)</f>
        <v>0</v>
      </c>
      <c r="K48" s="341" t="s">
        <v>500</v>
      </c>
      <c r="L48" s="342">
        <f t="shared" si="0"/>
        <v>0</v>
      </c>
      <c r="M48" s="73"/>
      <c r="N48" s="51">
        <f t="shared" si="1"/>
        <v>0</v>
      </c>
      <c r="P48" s="173" t="str">
        <f t="shared" si="12"/>
        <v>2100/060Insurance</v>
      </c>
      <c r="Q48" s="68"/>
      <c r="S48" s="54"/>
      <c r="T48" s="54"/>
      <c r="U48" s="30"/>
    </row>
    <row r="49" spans="1:21">
      <c r="A49" s="321"/>
      <c r="B49" s="57" t="s">
        <v>412</v>
      </c>
      <c r="C49" s="324" t="s">
        <v>162</v>
      </c>
      <c r="D49" s="337"/>
      <c r="E49" s="338"/>
      <c r="F49" s="162"/>
      <c r="G49" s="162"/>
      <c r="H49" s="162"/>
      <c r="I49" s="77"/>
      <c r="J49" s="50">
        <f>SUMIF(Journals!D$14:D$920,TrialBalance!P49,Journals!J$14:J$920)+SUMIF(Journals!E$14:E$920,TrialBalance!P49,Journals!J$14:J$920)</f>
        <v>0</v>
      </c>
      <c r="K49" s="340"/>
      <c r="L49" s="342">
        <f t="shared" si="0"/>
        <v>0</v>
      </c>
      <c r="M49" s="73"/>
      <c r="N49" s="51">
        <f t="shared" si="1"/>
        <v>0</v>
      </c>
      <c r="P49" s="173" t="str">
        <f t="shared" si="12"/>
        <v>2100/071Levies - SDL</v>
      </c>
      <c r="Q49" s="68"/>
      <c r="S49" s="69"/>
      <c r="T49" s="54"/>
      <c r="U49" s="30"/>
    </row>
    <row r="50" spans="1:21">
      <c r="A50" s="321"/>
      <c r="B50" s="57" t="s">
        <v>163</v>
      </c>
      <c r="C50" s="324" t="s">
        <v>164</v>
      </c>
      <c r="D50" s="337"/>
      <c r="E50" s="338"/>
      <c r="F50" s="162"/>
      <c r="G50" s="162"/>
      <c r="H50" s="162"/>
      <c r="I50" s="77"/>
      <c r="J50" s="50">
        <f>SUMIF(Journals!D$14:D$920,TrialBalance!P50,Journals!J$14:J$920)+SUMIF(Journals!E$14:E$920,TrialBalance!P50,Journals!J$14:J$920)</f>
        <v>0</v>
      </c>
      <c r="K50" s="340"/>
      <c r="L50" s="342">
        <f t="shared" si="0"/>
        <v>0</v>
      </c>
      <c r="M50" s="73"/>
      <c r="N50" s="51">
        <f t="shared" si="1"/>
        <v>0</v>
      </c>
      <c r="P50" s="173" t="str">
        <f t="shared" si="12"/>
        <v>2100/072Levies - other</v>
      </c>
      <c r="Q50" s="68"/>
      <c r="S50" s="69"/>
      <c r="T50" s="54"/>
      <c r="U50" s="30"/>
    </row>
    <row r="51" spans="1:21">
      <c r="A51" s="321"/>
      <c r="B51" s="57" t="s">
        <v>165</v>
      </c>
      <c r="C51" s="331" t="s">
        <v>321</v>
      </c>
      <c r="D51" s="338"/>
      <c r="E51" s="338"/>
      <c r="F51" s="162"/>
      <c r="G51" s="162"/>
      <c r="H51" s="162"/>
      <c r="I51" s="77"/>
      <c r="J51" s="50">
        <f>SUMIF(Journals!D$14:D$920,TrialBalance!P51,Journals!J$14:J$920)+SUMIF(Journals!E$14:E$920,TrialBalance!P51,Journals!J$14:J$920)</f>
        <v>0</v>
      </c>
      <c r="K51" s="340"/>
      <c r="L51" s="342">
        <f t="shared" si="0"/>
        <v>0</v>
      </c>
      <c r="M51" s="73"/>
      <c r="N51" s="51">
        <f t="shared" si="1"/>
        <v>0</v>
      </c>
      <c r="P51" s="173" t="str">
        <f t="shared" si="12"/>
        <v>2100/080Trade licenses</v>
      </c>
      <c r="Q51" s="68"/>
      <c r="S51" s="69"/>
      <c r="T51" s="54"/>
      <c r="U51" s="30"/>
    </row>
    <row r="52" spans="1:21">
      <c r="A52" s="321"/>
      <c r="B52" s="57" t="s">
        <v>166</v>
      </c>
      <c r="C52" s="326" t="s">
        <v>167</v>
      </c>
      <c r="D52" s="337"/>
      <c r="E52" s="338"/>
      <c r="F52" s="162"/>
      <c r="G52" s="162"/>
      <c r="H52" s="162"/>
      <c r="I52" s="77"/>
      <c r="J52" s="50">
        <f>SUMIF(Journals!D$14:D$920,TrialBalance!P52,Journals!J$14:J$920)+SUMIF(Journals!E$14:E$920,TrialBalance!P52,Journals!J$14:J$920)</f>
        <v>0</v>
      </c>
      <c r="K52" s="340"/>
      <c r="L52" s="342">
        <f t="shared" si="0"/>
        <v>0</v>
      </c>
      <c r="M52" s="73"/>
      <c r="N52" s="51">
        <f t="shared" si="1"/>
        <v>0</v>
      </c>
      <c r="P52" s="173" t="str">
        <f t="shared" si="12"/>
        <v>2100/090Motor vehicle expenses------------------</v>
      </c>
      <c r="Q52" s="68"/>
      <c r="S52" s="69"/>
      <c r="T52" s="54"/>
      <c r="U52" s="30"/>
    </row>
    <row r="53" spans="1:21">
      <c r="A53" s="321"/>
      <c r="B53" s="57" t="s">
        <v>168</v>
      </c>
      <c r="C53" s="324" t="s">
        <v>169</v>
      </c>
      <c r="D53" s="337"/>
      <c r="E53" s="338"/>
      <c r="F53" s="162"/>
      <c r="G53" s="162"/>
      <c r="H53" s="162"/>
      <c r="I53" s="77"/>
      <c r="J53" s="50">
        <f>SUMIF(Journals!D$14:D$920,TrialBalance!P53,Journals!J$14:J$920)+SUMIF(Journals!E$14:E$920,TrialBalance!P53,Journals!J$14:J$920)</f>
        <v>0</v>
      </c>
      <c r="K53" s="340"/>
      <c r="L53" s="342">
        <f t="shared" si="0"/>
        <v>0</v>
      </c>
      <c r="M53" s="73"/>
      <c r="N53" s="51">
        <f t="shared" si="1"/>
        <v>0</v>
      </c>
      <c r="P53" s="173" t="str">
        <f t="shared" si="12"/>
        <v>2100/091Motor vehicle expenses - Petrol and oil</v>
      </c>
      <c r="Q53" s="68"/>
      <c r="S53" s="69"/>
      <c r="T53" s="54"/>
      <c r="U53" s="30"/>
    </row>
    <row r="54" spans="1:21">
      <c r="A54" s="321"/>
      <c r="B54" s="57" t="s">
        <v>170</v>
      </c>
      <c r="C54" s="324" t="s">
        <v>171</v>
      </c>
      <c r="D54" s="337"/>
      <c r="E54" s="338"/>
      <c r="F54" s="162"/>
      <c r="G54" s="162"/>
      <c r="H54" s="162"/>
      <c r="I54" s="77"/>
      <c r="J54" s="50">
        <f>SUMIF(Journals!D$14:D$920,TrialBalance!P54,Journals!J$14:J$920)+SUMIF(Journals!E$14:E$920,TrialBalance!P54,Journals!J$14:J$920)</f>
        <v>0</v>
      </c>
      <c r="K54" s="340"/>
      <c r="L54" s="342">
        <f t="shared" si="0"/>
        <v>0</v>
      </c>
      <c r="M54" s="73"/>
      <c r="N54" s="51">
        <f t="shared" si="1"/>
        <v>0</v>
      </c>
      <c r="P54" s="173" t="str">
        <f t="shared" si="12"/>
        <v>2100/092Motor vehicle expenses - R&amp;M</v>
      </c>
      <c r="Q54" s="68"/>
      <c r="S54" s="69"/>
      <c r="T54" s="54"/>
      <c r="U54" s="30"/>
    </row>
    <row r="55" spans="1:21">
      <c r="A55" s="321"/>
      <c r="B55" s="57" t="s">
        <v>172</v>
      </c>
      <c r="C55" s="324" t="s">
        <v>173</v>
      </c>
      <c r="D55" s="337"/>
      <c r="E55" s="338"/>
      <c r="F55" s="162"/>
      <c r="G55" s="162"/>
      <c r="H55" s="162"/>
      <c r="I55" s="77"/>
      <c r="J55" s="50">
        <f>SUMIF(Journals!D$14:D$920,TrialBalance!P55,Journals!J$14:J$920)+SUMIF(Journals!E$14:E$920,TrialBalance!P55,Journals!J$14:J$920)</f>
        <v>0</v>
      </c>
      <c r="K55" s="340"/>
      <c r="L55" s="342">
        <f t="shared" si="0"/>
        <v>0</v>
      </c>
      <c r="M55" s="73"/>
      <c r="N55" s="51">
        <f t="shared" si="1"/>
        <v>0</v>
      </c>
      <c r="P55" s="173" t="str">
        <f t="shared" si="12"/>
        <v>2100/093Motor vehicle expenses - Insurance</v>
      </c>
      <c r="Q55" s="68"/>
      <c r="S55" s="69"/>
      <c r="T55" s="54"/>
      <c r="U55" s="30"/>
    </row>
    <row r="56" spans="1:21">
      <c r="A56" s="321"/>
      <c r="B56" s="57" t="s">
        <v>174</v>
      </c>
      <c r="C56" s="325" t="s">
        <v>751</v>
      </c>
      <c r="D56" s="337"/>
      <c r="E56" s="338"/>
      <c r="F56" s="162"/>
      <c r="G56" s="162"/>
      <c r="H56" s="162"/>
      <c r="I56" s="77"/>
      <c r="J56" s="50">
        <f>SUMIF(Journals!D$14:D$920,TrialBalance!P56,Journals!J$14:J$920)+SUMIF(Journals!E$14:E$920,TrialBalance!P56,Journals!J$14:J$920)</f>
        <v>0</v>
      </c>
      <c r="K56" s="340"/>
      <c r="L56" s="342">
        <f t="shared" si="0"/>
        <v>0</v>
      </c>
      <c r="M56" s="73"/>
      <c r="N56" s="51">
        <f t="shared" si="1"/>
        <v>0</v>
      </c>
      <c r="P56" s="173" t="str">
        <f t="shared" si="12"/>
        <v>2100/094Motor vehicle expenses - Licenses</v>
      </c>
      <c r="Q56" s="68"/>
      <c r="S56" s="69"/>
      <c r="T56" s="54"/>
      <c r="U56" s="30"/>
    </row>
    <row r="57" spans="1:21">
      <c r="A57" s="321"/>
      <c r="B57" s="57" t="s">
        <v>175</v>
      </c>
      <c r="C57" s="327" t="s">
        <v>752</v>
      </c>
      <c r="D57" s="337"/>
      <c r="E57" s="338"/>
      <c r="F57" s="162"/>
      <c r="G57" s="162"/>
      <c r="H57" s="162"/>
      <c r="I57" s="77"/>
      <c r="J57" s="50">
        <f>SUMIF(Journals!D$14:D$920,TrialBalance!P57,Journals!J$14:J$920)+SUMIF(Journals!E$14:E$920,TrialBalance!P57,Journals!J$14:J$920)</f>
        <v>0</v>
      </c>
      <c r="K57" s="340"/>
      <c r="L57" s="342">
        <f t="shared" si="0"/>
        <v>0</v>
      </c>
      <c r="M57" s="73"/>
      <c r="N57" s="51">
        <f t="shared" si="1"/>
        <v>0</v>
      </c>
      <c r="P57" s="173" t="str">
        <f t="shared" si="12"/>
        <v>2100/095Motor vehicle expenses - General</v>
      </c>
      <c r="Q57" s="68"/>
      <c r="S57" s="69"/>
      <c r="T57" s="54"/>
      <c r="U57" s="30"/>
    </row>
    <row r="58" spans="1:21">
      <c r="A58" s="321"/>
      <c r="B58" s="57" t="s">
        <v>176</v>
      </c>
      <c r="C58" s="326" t="s">
        <v>531</v>
      </c>
      <c r="D58" s="337"/>
      <c r="E58" s="338"/>
      <c r="F58" s="162"/>
      <c r="G58" s="162"/>
      <c r="H58" s="162"/>
      <c r="I58" s="77"/>
      <c r="J58" s="50">
        <f>SUMIF(Journals!D$14:D$920,TrialBalance!P58,Journals!J$14:J$920)+SUMIF(Journals!E$14:E$920,TrialBalance!P58,Journals!J$14:J$920)</f>
        <v>0</v>
      </c>
      <c r="K58" s="340"/>
      <c r="L58" s="342">
        <f t="shared" si="0"/>
        <v>0</v>
      </c>
      <c r="M58" s="73"/>
      <c r="N58" s="51">
        <f t="shared" si="1"/>
        <v>0</v>
      </c>
      <c r="P58" s="173" t="str">
        <f t="shared" si="12"/>
        <v>2100/100Rent paid-------------------------------------</v>
      </c>
      <c r="Q58" s="68"/>
      <c r="S58" s="69"/>
      <c r="T58" s="54"/>
      <c r="U58" s="30"/>
    </row>
    <row r="59" spans="1:21">
      <c r="A59" s="321"/>
      <c r="B59" s="57" t="s">
        <v>177</v>
      </c>
      <c r="C59" s="328"/>
      <c r="D59" s="337"/>
      <c r="E59" s="338"/>
      <c r="F59" s="162"/>
      <c r="G59" s="162"/>
      <c r="H59" s="162"/>
      <c r="I59" s="77"/>
      <c r="J59" s="50">
        <f>SUMIF(Journals!D$14:D$920,TrialBalance!P59,Journals!J$14:J$920)+SUMIF(Journals!E$14:E$920,TrialBalance!P59,Journals!J$14:J$920)</f>
        <v>0</v>
      </c>
      <c r="K59" s="340"/>
      <c r="L59" s="342">
        <f t="shared" si="0"/>
        <v>0</v>
      </c>
      <c r="M59" s="73"/>
      <c r="N59" s="51">
        <f t="shared" si="1"/>
        <v>0</v>
      </c>
      <c r="P59" s="173" t="str">
        <f t="shared" si="12"/>
        <v>2100/101</v>
      </c>
      <c r="Q59" s="68"/>
      <c r="S59" s="69"/>
      <c r="T59" s="54"/>
      <c r="U59" s="30"/>
    </row>
    <row r="60" spans="1:21">
      <c r="A60" s="321"/>
      <c r="B60" s="57" t="s">
        <v>178</v>
      </c>
      <c r="C60" s="328"/>
      <c r="D60" s="337"/>
      <c r="E60" s="338"/>
      <c r="F60" s="162"/>
      <c r="G60" s="162"/>
      <c r="H60" s="162"/>
      <c r="I60" s="77"/>
      <c r="J60" s="50">
        <f>SUMIF(Journals!D$14:D$920,TrialBalance!P60,Journals!J$14:J$920)+SUMIF(Journals!E$14:E$920,TrialBalance!P60,Journals!J$14:J$920)</f>
        <v>0</v>
      </c>
      <c r="K60" s="340"/>
      <c r="L60" s="342">
        <f t="shared" si="0"/>
        <v>0</v>
      </c>
      <c r="M60" s="73"/>
      <c r="N60" s="51">
        <f t="shared" si="1"/>
        <v>0</v>
      </c>
      <c r="P60" s="173" t="str">
        <f t="shared" si="12"/>
        <v>2100/102</v>
      </c>
      <c r="Q60" s="68"/>
      <c r="S60" s="69"/>
      <c r="T60" s="54"/>
      <c r="U60" s="30"/>
    </row>
    <row r="61" spans="1:21">
      <c r="A61" s="321"/>
      <c r="B61" s="57" t="s">
        <v>179</v>
      </c>
      <c r="C61" s="328"/>
      <c r="D61" s="337"/>
      <c r="E61" s="338"/>
      <c r="F61" s="162"/>
      <c r="G61" s="162"/>
      <c r="H61" s="162"/>
      <c r="I61" s="77"/>
      <c r="J61" s="50">
        <f>SUMIF(Journals!D$14:D$920,TrialBalance!P61,Journals!J$14:J$920)+SUMIF(Journals!E$14:E$920,TrialBalance!P61,Journals!J$14:J$920)</f>
        <v>0</v>
      </c>
      <c r="K61" s="340"/>
      <c r="L61" s="342">
        <f t="shared" si="0"/>
        <v>0</v>
      </c>
      <c r="M61" s="73"/>
      <c r="N61" s="51">
        <f t="shared" si="1"/>
        <v>0</v>
      </c>
      <c r="P61" s="173" t="str">
        <f t="shared" si="12"/>
        <v>2100/103</v>
      </c>
      <c r="Q61" s="68"/>
      <c r="S61" s="69"/>
      <c r="T61" s="54"/>
      <c r="U61" s="30"/>
    </row>
    <row r="62" spans="1:21">
      <c r="A62" s="321"/>
      <c r="B62" s="57" t="s">
        <v>180</v>
      </c>
      <c r="C62" s="324" t="s">
        <v>68</v>
      </c>
      <c r="D62" s="337"/>
      <c r="E62" s="338"/>
      <c r="F62" s="162"/>
      <c r="G62" s="162"/>
      <c r="H62" s="162"/>
      <c r="I62" s="77"/>
      <c r="J62" s="50">
        <f>SUMIF(Journals!D$14:D$920,TrialBalance!P62,Journals!J$14:J$920)+SUMIF(Journals!E$14:E$920,TrialBalance!P62,Journals!J$14:J$920)</f>
        <v>0</v>
      </c>
      <c r="K62" s="340"/>
      <c r="L62" s="342">
        <f t="shared" si="0"/>
        <v>0</v>
      </c>
      <c r="M62" s="73"/>
      <c r="N62" s="51">
        <f t="shared" si="1"/>
        <v>0</v>
      </c>
      <c r="P62" s="173" t="str">
        <f t="shared" si="12"/>
        <v>2100/110Repairs and maintenance</v>
      </c>
      <c r="Q62" s="68"/>
      <c r="S62" s="69"/>
      <c r="T62" s="54"/>
      <c r="U62" s="30"/>
    </row>
    <row r="63" spans="1:21">
      <c r="A63" s="321"/>
      <c r="B63" s="57" t="s">
        <v>69</v>
      </c>
      <c r="C63" s="324" t="s">
        <v>70</v>
      </c>
      <c r="D63" s="337"/>
      <c r="E63" s="338"/>
      <c r="F63" s="162"/>
      <c r="G63" s="162"/>
      <c r="H63" s="162"/>
      <c r="I63" s="77"/>
      <c r="J63" s="50">
        <f>SUMIF(Journals!D$14:D$920,TrialBalance!P63,Journals!J$14:J$920)+SUMIF(Journals!E$14:E$920,TrialBalance!P63,Journals!J$14:J$920)</f>
        <v>0</v>
      </c>
      <c r="K63" s="340"/>
      <c r="L63" s="342">
        <f t="shared" si="0"/>
        <v>0</v>
      </c>
      <c r="M63" s="73"/>
      <c r="N63" s="51">
        <f t="shared" si="1"/>
        <v>0</v>
      </c>
      <c r="P63" s="173" t="str">
        <f t="shared" si="12"/>
        <v>2100/120Salaries</v>
      </c>
      <c r="Q63" s="68"/>
      <c r="S63" s="69"/>
      <c r="T63" s="54"/>
      <c r="U63" s="30"/>
    </row>
    <row r="64" spans="1:21">
      <c r="A64" s="321"/>
      <c r="B64" s="57" t="s">
        <v>71</v>
      </c>
      <c r="C64" s="324" t="s">
        <v>72</v>
      </c>
      <c r="D64" s="337"/>
      <c r="E64" s="338"/>
      <c r="F64" s="162"/>
      <c r="G64" s="162"/>
      <c r="H64" s="162"/>
      <c r="I64" s="77"/>
      <c r="J64" s="50">
        <f>SUMIF(Journals!D$14:D$920,TrialBalance!P64,Journals!J$14:J$920)+SUMIF(Journals!E$14:E$920,TrialBalance!P64,Journals!J$14:J$920)</f>
        <v>0</v>
      </c>
      <c r="K64" s="340"/>
      <c r="L64" s="342">
        <f t="shared" si="0"/>
        <v>0</v>
      </c>
      <c r="M64" s="73"/>
      <c r="N64" s="51">
        <f t="shared" si="1"/>
        <v>0</v>
      </c>
      <c r="P64" s="173" t="str">
        <f t="shared" si="12"/>
        <v>2100/121UIF - Employer</v>
      </c>
      <c r="Q64" s="68"/>
      <c r="S64" s="69"/>
      <c r="T64" s="54"/>
      <c r="U64" s="30"/>
    </row>
    <row r="65" spans="1:21">
      <c r="A65" s="321"/>
      <c r="B65" s="57" t="s">
        <v>73</v>
      </c>
      <c r="C65" s="324" t="s">
        <v>74</v>
      </c>
      <c r="D65" s="337"/>
      <c r="E65" s="338"/>
      <c r="F65" s="162"/>
      <c r="G65" s="162"/>
      <c r="H65" s="162"/>
      <c r="I65" s="77"/>
      <c r="J65" s="50">
        <f>SUMIF(Journals!D$14:D$920,TrialBalance!P65,Journals!J$14:J$920)+SUMIF(Journals!E$14:E$920,TrialBalance!P65,Journals!J$14:J$920)</f>
        <v>0</v>
      </c>
      <c r="K65" s="340"/>
      <c r="L65" s="342">
        <f t="shared" si="0"/>
        <v>0</v>
      </c>
      <c r="M65" s="73"/>
      <c r="N65" s="51">
        <f t="shared" si="1"/>
        <v>0</v>
      </c>
      <c r="P65" s="173" t="str">
        <f t="shared" si="12"/>
        <v>2100/122Casual wages</v>
      </c>
      <c r="Q65" s="68"/>
      <c r="S65" s="69"/>
      <c r="T65" s="54"/>
      <c r="U65" s="30"/>
    </row>
    <row r="66" spans="1:21">
      <c r="A66" s="321"/>
      <c r="B66" s="57" t="s">
        <v>75</v>
      </c>
      <c r="C66" s="324" t="s">
        <v>76</v>
      </c>
      <c r="D66" s="337"/>
      <c r="E66" s="338"/>
      <c r="F66" s="162"/>
      <c r="G66" s="162"/>
      <c r="H66" s="162"/>
      <c r="I66" s="77"/>
      <c r="J66" s="50">
        <f>SUMIF(Journals!D$14:D$920,TrialBalance!P66,Journals!J$14:J$920)+SUMIF(Journals!E$14:E$920,TrialBalance!P66,Journals!J$14:J$920)</f>
        <v>0</v>
      </c>
      <c r="K66" s="340"/>
      <c r="L66" s="342">
        <f t="shared" si="0"/>
        <v>0</v>
      </c>
      <c r="M66" s="73"/>
      <c r="N66" s="51">
        <f t="shared" si="1"/>
        <v>0</v>
      </c>
      <c r="P66" s="173" t="str">
        <f t="shared" si="12"/>
        <v>2100/130Telephone</v>
      </c>
      <c r="Q66" s="68"/>
      <c r="S66" s="69"/>
      <c r="T66" s="54"/>
      <c r="U66" s="30"/>
    </row>
    <row r="67" spans="1:21">
      <c r="A67" s="321"/>
      <c r="B67" s="99" t="s">
        <v>706</v>
      </c>
      <c r="C67" s="327" t="s">
        <v>707</v>
      </c>
      <c r="D67" s="337"/>
      <c r="E67" s="338"/>
      <c r="F67" s="162"/>
      <c r="G67" s="162"/>
      <c r="H67" s="162"/>
      <c r="I67" s="77"/>
      <c r="J67" s="50">
        <f>SUMIF(Journals!D$14:D$920,TrialBalance!P67,Journals!J$14:J$920)+SUMIF(Journals!E$14:E$920,TrialBalance!P67,Journals!J$14:J$920)</f>
        <v>0</v>
      </c>
      <c r="K67" s="340"/>
      <c r="L67" s="342">
        <f t="shared" ref="L67" si="13">ROUND(D67-E67+F67+G67+H67+J67+I67,0)</f>
        <v>0</v>
      </c>
      <c r="M67" s="73"/>
      <c r="N67" s="51">
        <f t="shared" ref="N67" si="14">ROUND(SUM(A67),0)</f>
        <v>0</v>
      </c>
      <c r="P67" s="173" t="str">
        <f t="shared" ref="P67" si="15">CONCATENATE(B67,C67)</f>
        <v xml:space="preserve">2100/131Cell phone </v>
      </c>
      <c r="Q67" s="68"/>
      <c r="S67" s="69"/>
      <c r="T67" s="54"/>
      <c r="U67" s="30"/>
    </row>
    <row r="68" spans="1:21">
      <c r="A68" s="321"/>
      <c r="B68" s="57" t="s">
        <v>77</v>
      </c>
      <c r="C68" s="324" t="s">
        <v>432</v>
      </c>
      <c r="D68" s="337"/>
      <c r="E68" s="338"/>
      <c r="F68" s="162"/>
      <c r="G68" s="162"/>
      <c r="H68" s="162"/>
      <c r="I68" s="77"/>
      <c r="J68" s="50">
        <f>SUMIF(Journals!D$14:D$920,TrialBalance!P68,Journals!J$14:J$920)+SUMIF(Journals!E$14:E$920,TrialBalance!P68,Journals!J$14:J$920)</f>
        <v>0</v>
      </c>
      <c r="K68" s="340"/>
      <c r="L68" s="342">
        <f t="shared" si="0"/>
        <v>0</v>
      </c>
      <c r="M68" s="73"/>
      <c r="N68" s="51">
        <f t="shared" si="1"/>
        <v>0</v>
      </c>
      <c r="P68" s="173" t="str">
        <f t="shared" si="12"/>
        <v>2100/135Postage and courier</v>
      </c>
      <c r="Q68" s="68"/>
      <c r="S68" s="69"/>
      <c r="T68" s="54"/>
      <c r="U68" s="30"/>
    </row>
    <row r="69" spans="1:21">
      <c r="A69" s="321"/>
      <c r="B69" s="57" t="s">
        <v>78</v>
      </c>
      <c r="C69" s="324" t="s">
        <v>242</v>
      </c>
      <c r="D69" s="337"/>
      <c r="E69" s="338"/>
      <c r="F69" s="162"/>
      <c r="G69" s="162"/>
      <c r="H69" s="162"/>
      <c r="I69" s="77"/>
      <c r="J69" s="50">
        <f>SUMIF(Journals!D$14:D$920,TrialBalance!P69,Journals!J$14:J$920)+SUMIF(Journals!E$14:E$920,TrialBalance!P69,Journals!J$14:J$920)</f>
        <v>0</v>
      </c>
      <c r="K69" s="340"/>
      <c r="L69" s="342">
        <f t="shared" si="0"/>
        <v>0</v>
      </c>
      <c r="M69" s="73"/>
      <c r="N69" s="51">
        <f t="shared" si="1"/>
        <v>0</v>
      </c>
      <c r="P69" s="173" t="str">
        <f t="shared" si="12"/>
        <v>2100/140Training</v>
      </c>
      <c r="Q69" s="68"/>
      <c r="S69" s="69"/>
      <c r="T69" s="54"/>
      <c r="U69" s="30"/>
    </row>
    <row r="70" spans="1:21">
      <c r="A70" s="321"/>
      <c r="B70" s="57" t="s">
        <v>79</v>
      </c>
      <c r="C70" s="325" t="s">
        <v>760</v>
      </c>
      <c r="D70" s="338"/>
      <c r="E70" s="338"/>
      <c r="F70" s="162"/>
      <c r="G70" s="162"/>
      <c r="H70" s="162"/>
      <c r="I70" s="77"/>
      <c r="J70" s="50">
        <f>SUMIF(Journals!D$14:D$920,TrialBalance!P70,Journals!J$14:J$920)+SUMIF(Journals!E$14:E$920,TrialBalance!P70,Journals!J$14:J$920)</f>
        <v>0</v>
      </c>
      <c r="K70" s="340"/>
      <c r="L70" s="342">
        <f t="shared" si="0"/>
        <v>0</v>
      </c>
      <c r="M70" s="73"/>
      <c r="N70" s="51">
        <f t="shared" si="1"/>
        <v>0</v>
      </c>
      <c r="P70" s="173" t="str">
        <f t="shared" si="12"/>
        <v>2100/150Traveling and accommodation</v>
      </c>
      <c r="Q70" s="68"/>
      <c r="S70" s="69"/>
      <c r="T70" s="54"/>
      <c r="U70" s="30"/>
    </row>
    <row r="71" spans="1:21">
      <c r="A71" s="321"/>
      <c r="B71" s="99" t="s">
        <v>536</v>
      </c>
      <c r="C71" s="328"/>
      <c r="D71" s="338"/>
      <c r="E71" s="338"/>
      <c r="F71" s="162"/>
      <c r="G71" s="162"/>
      <c r="H71" s="162"/>
      <c r="I71" s="77"/>
      <c r="J71" s="50">
        <f>SUMIF(Journals!D$14:D$920,TrialBalance!P71,Journals!J$14:J$920)+SUMIF(Journals!E$14:E$920,TrialBalance!P71,Journals!J$14:J$920)</f>
        <v>0</v>
      </c>
      <c r="K71" s="340"/>
      <c r="L71" s="342">
        <f t="shared" si="0"/>
        <v>0</v>
      </c>
      <c r="M71" s="73"/>
      <c r="N71" s="51">
        <f t="shared" si="1"/>
        <v>0</v>
      </c>
      <c r="P71" s="173" t="str">
        <f t="shared" si="12"/>
        <v>2150/001</v>
      </c>
      <c r="Q71" s="68"/>
      <c r="S71" s="69"/>
      <c r="T71" s="54"/>
      <c r="U71" s="30"/>
    </row>
    <row r="72" spans="1:21">
      <c r="A72" s="321"/>
      <c r="B72" s="99" t="s">
        <v>537</v>
      </c>
      <c r="C72" s="328"/>
      <c r="D72" s="338"/>
      <c r="E72" s="338"/>
      <c r="F72" s="162"/>
      <c r="G72" s="162"/>
      <c r="H72" s="162"/>
      <c r="I72" s="77"/>
      <c r="J72" s="50">
        <f>SUMIF(Journals!D$14:D$920,TrialBalance!P72,Journals!J$14:J$920)+SUMIF(Journals!E$14:E$920,TrialBalance!P72,Journals!J$14:J$920)</f>
        <v>0</v>
      </c>
      <c r="K72" s="340"/>
      <c r="L72" s="342">
        <f t="shared" si="0"/>
        <v>0</v>
      </c>
      <c r="M72" s="73"/>
      <c r="N72" s="51">
        <f t="shared" ref="N72:N133" si="16">ROUND(SUM(A72),0)</f>
        <v>0</v>
      </c>
      <c r="P72" s="173" t="str">
        <f t="shared" ref="P72:P101" si="17">CONCATENATE(B72,C72)</f>
        <v>2150/002</v>
      </c>
      <c r="Q72" s="68"/>
      <c r="S72" s="69"/>
      <c r="T72" s="54"/>
      <c r="U72" s="30"/>
    </row>
    <row r="73" spans="1:21">
      <c r="A73" s="321"/>
      <c r="B73" s="99" t="s">
        <v>538</v>
      </c>
      <c r="C73" s="328"/>
      <c r="D73" s="338"/>
      <c r="E73" s="338"/>
      <c r="F73" s="162"/>
      <c r="G73" s="162"/>
      <c r="H73" s="162"/>
      <c r="I73" s="77"/>
      <c r="J73" s="50">
        <f>SUMIF(Journals!D$14:D$920,TrialBalance!P73,Journals!J$14:J$920)+SUMIF(Journals!E$14:E$920,TrialBalance!P73,Journals!J$14:J$920)</f>
        <v>0</v>
      </c>
      <c r="K73" s="340"/>
      <c r="L73" s="342">
        <f t="shared" ref="L73:L135" si="18">ROUND(D73-E73+F73+G73+H73+J73+I73,0)</f>
        <v>0</v>
      </c>
      <c r="M73" s="73"/>
      <c r="N73" s="51">
        <f t="shared" si="16"/>
        <v>0</v>
      </c>
      <c r="P73" s="173" t="str">
        <f t="shared" si="17"/>
        <v>2150/003</v>
      </c>
      <c r="Q73" s="68"/>
      <c r="S73" s="69"/>
      <c r="T73" s="54"/>
      <c r="U73" s="30"/>
    </row>
    <row r="74" spans="1:21">
      <c r="A74" s="321"/>
      <c r="B74" s="99" t="s">
        <v>539</v>
      </c>
      <c r="C74" s="328"/>
      <c r="D74" s="338"/>
      <c r="E74" s="338"/>
      <c r="F74" s="162"/>
      <c r="G74" s="162"/>
      <c r="H74" s="162"/>
      <c r="I74" s="77"/>
      <c r="J74" s="50">
        <f>SUMIF(Journals!D$14:D$920,TrialBalance!P74,Journals!J$14:J$920)+SUMIF(Journals!E$14:E$920,TrialBalance!P74,Journals!J$14:J$920)</f>
        <v>0</v>
      </c>
      <c r="K74" s="340"/>
      <c r="L74" s="342">
        <f t="shared" si="18"/>
        <v>0</v>
      </c>
      <c r="M74" s="73"/>
      <c r="N74" s="51">
        <f t="shared" si="16"/>
        <v>0</v>
      </c>
      <c r="P74" s="173" t="str">
        <f t="shared" si="17"/>
        <v>2150/004</v>
      </c>
      <c r="Q74" s="68"/>
      <c r="S74" s="69"/>
      <c r="T74" s="54"/>
      <c r="U74" s="30"/>
    </row>
    <row r="75" spans="1:21">
      <c r="A75" s="321"/>
      <c r="B75" s="99" t="s">
        <v>540</v>
      </c>
      <c r="C75" s="328"/>
      <c r="D75" s="338"/>
      <c r="E75" s="338"/>
      <c r="F75" s="162"/>
      <c r="G75" s="162"/>
      <c r="H75" s="162"/>
      <c r="I75" s="77"/>
      <c r="J75" s="50">
        <f>SUMIF(Journals!D$14:D$920,TrialBalance!P75,Journals!J$14:J$920)+SUMIF(Journals!E$14:E$920,TrialBalance!P75,Journals!J$14:J$920)</f>
        <v>0</v>
      </c>
      <c r="K75" s="340"/>
      <c r="L75" s="342">
        <f t="shared" si="18"/>
        <v>0</v>
      </c>
      <c r="M75" s="73"/>
      <c r="N75" s="51">
        <f t="shared" si="16"/>
        <v>0</v>
      </c>
      <c r="P75" s="173" t="str">
        <f t="shared" si="17"/>
        <v>2150/005</v>
      </c>
      <c r="Q75" s="68"/>
      <c r="S75" s="69"/>
      <c r="T75" s="54"/>
      <c r="U75" s="30"/>
    </row>
    <row r="76" spans="1:21">
      <c r="A76" s="321"/>
      <c r="B76" s="99" t="s">
        <v>541</v>
      </c>
      <c r="C76" s="328"/>
      <c r="D76" s="338"/>
      <c r="E76" s="338"/>
      <c r="F76" s="162"/>
      <c r="G76" s="162"/>
      <c r="H76" s="162"/>
      <c r="I76" s="77"/>
      <c r="J76" s="50">
        <f>SUMIF(Journals!D$14:D$920,TrialBalance!P76,Journals!J$14:J$920)+SUMIF(Journals!E$14:E$920,TrialBalance!P76,Journals!J$14:J$920)</f>
        <v>0</v>
      </c>
      <c r="K76" s="340"/>
      <c r="L76" s="342">
        <f t="shared" si="18"/>
        <v>0</v>
      </c>
      <c r="M76" s="73"/>
      <c r="N76" s="51">
        <f t="shared" si="16"/>
        <v>0</v>
      </c>
      <c r="P76" s="173" t="str">
        <f t="shared" si="17"/>
        <v>2150/006</v>
      </c>
      <c r="Q76" s="68"/>
      <c r="S76" s="69"/>
      <c r="T76" s="54"/>
      <c r="U76" s="30"/>
    </row>
    <row r="77" spans="1:21">
      <c r="A77" s="321"/>
      <c r="B77" s="99" t="s">
        <v>542</v>
      </c>
      <c r="C77" s="328"/>
      <c r="D77" s="338"/>
      <c r="E77" s="338"/>
      <c r="F77" s="162"/>
      <c r="G77" s="162"/>
      <c r="H77" s="162"/>
      <c r="I77" s="77"/>
      <c r="J77" s="50">
        <f>SUMIF(Journals!D$14:D$920,TrialBalance!P77,Journals!J$14:J$920)+SUMIF(Journals!E$14:E$920,TrialBalance!P77,Journals!J$14:J$920)</f>
        <v>0</v>
      </c>
      <c r="K77" s="340"/>
      <c r="L77" s="342">
        <f t="shared" si="18"/>
        <v>0</v>
      </c>
      <c r="M77" s="73"/>
      <c r="N77" s="51">
        <f t="shared" si="16"/>
        <v>0</v>
      </c>
      <c r="P77" s="173" t="str">
        <f t="shared" si="17"/>
        <v>2150/007</v>
      </c>
      <c r="Q77" s="68"/>
      <c r="S77" s="69"/>
      <c r="T77" s="54"/>
      <c r="U77" s="30"/>
    </row>
    <row r="78" spans="1:21">
      <c r="A78" s="321"/>
      <c r="B78" s="99" t="s">
        <v>543</v>
      </c>
      <c r="C78" s="328"/>
      <c r="D78" s="338"/>
      <c r="E78" s="338"/>
      <c r="F78" s="162"/>
      <c r="G78" s="162"/>
      <c r="H78" s="162"/>
      <c r="I78" s="77"/>
      <c r="J78" s="50">
        <f>SUMIF(Journals!D$14:D$920,TrialBalance!P78,Journals!J$14:J$920)+SUMIF(Journals!E$14:E$920,TrialBalance!P78,Journals!J$14:J$920)</f>
        <v>0</v>
      </c>
      <c r="K78" s="340"/>
      <c r="L78" s="342">
        <f t="shared" si="18"/>
        <v>0</v>
      </c>
      <c r="M78" s="73"/>
      <c r="N78" s="51">
        <f t="shared" si="16"/>
        <v>0</v>
      </c>
      <c r="P78" s="173" t="str">
        <f t="shared" si="17"/>
        <v>2150/008</v>
      </c>
      <c r="Q78" s="68"/>
      <c r="S78" s="69"/>
      <c r="T78" s="54"/>
      <c r="U78" s="30"/>
    </row>
    <row r="79" spans="1:21">
      <c r="A79" s="321"/>
      <c r="B79" s="99" t="s">
        <v>544</v>
      </c>
      <c r="C79" s="328"/>
      <c r="D79" s="338"/>
      <c r="E79" s="338"/>
      <c r="F79" s="162"/>
      <c r="G79" s="162"/>
      <c r="H79" s="162"/>
      <c r="I79" s="77"/>
      <c r="J79" s="50">
        <f>SUMIF(Journals!D$14:D$920,TrialBalance!P79,Journals!J$14:J$920)+SUMIF(Journals!E$14:E$920,TrialBalance!P79,Journals!J$14:J$920)</f>
        <v>0</v>
      </c>
      <c r="K79" s="340"/>
      <c r="L79" s="342">
        <f t="shared" si="18"/>
        <v>0</v>
      </c>
      <c r="M79" s="73"/>
      <c r="N79" s="51">
        <f t="shared" si="16"/>
        <v>0</v>
      </c>
      <c r="P79" s="173" t="str">
        <f t="shared" si="17"/>
        <v>2150/009</v>
      </c>
      <c r="Q79" s="68"/>
      <c r="S79" s="69"/>
      <c r="T79" s="54"/>
      <c r="U79" s="30"/>
    </row>
    <row r="80" spans="1:21">
      <c r="A80" s="321"/>
      <c r="B80" s="99" t="s">
        <v>545</v>
      </c>
      <c r="C80" s="328"/>
      <c r="D80" s="338"/>
      <c r="E80" s="338"/>
      <c r="F80" s="162"/>
      <c r="G80" s="162"/>
      <c r="H80" s="162"/>
      <c r="I80" s="77"/>
      <c r="J80" s="50">
        <f>SUMIF(Journals!D$14:D$920,TrialBalance!P80,Journals!J$14:J$920)+SUMIF(Journals!E$14:E$920,TrialBalance!P80,Journals!J$14:J$920)</f>
        <v>0</v>
      </c>
      <c r="K80" s="340"/>
      <c r="L80" s="342">
        <f t="shared" si="18"/>
        <v>0</v>
      </c>
      <c r="M80" s="73"/>
      <c r="N80" s="51">
        <f t="shared" si="16"/>
        <v>0</v>
      </c>
      <c r="P80" s="173" t="str">
        <f t="shared" si="17"/>
        <v>2150/010</v>
      </c>
      <c r="Q80" s="68"/>
      <c r="S80" s="69"/>
      <c r="T80" s="54"/>
      <c r="U80" s="30"/>
    </row>
    <row r="81" spans="1:21">
      <c r="A81" s="321"/>
      <c r="B81" s="57" t="s">
        <v>19</v>
      </c>
      <c r="C81" s="326" t="s">
        <v>114</v>
      </c>
      <c r="D81" s="337"/>
      <c r="E81" s="338"/>
      <c r="F81" s="162"/>
      <c r="G81" s="162"/>
      <c r="H81" s="162"/>
      <c r="I81" s="77"/>
      <c r="J81" s="50">
        <f>SUMIF(Journals!D$14:D$920,TrialBalance!P81,Journals!J$14:J$920)+SUMIF(Journals!E$14:E$920,TrialBalance!P81,Journals!J$14:J$920)</f>
        <v>0</v>
      </c>
      <c r="K81" s="340"/>
      <c r="L81" s="342">
        <f t="shared" si="18"/>
        <v>0</v>
      </c>
      <c r="M81" s="73"/>
      <c r="N81" s="51">
        <f t="shared" si="16"/>
        <v>0</v>
      </c>
      <c r="P81" s="173" t="str">
        <f t="shared" si="17"/>
        <v>2500/000OTHER INCOME</v>
      </c>
      <c r="Q81" s="68"/>
      <c r="S81" s="69"/>
      <c r="T81" s="54"/>
      <c r="U81" s="30"/>
    </row>
    <row r="82" spans="1:21">
      <c r="A82" s="321"/>
      <c r="B82" s="57" t="s">
        <v>331</v>
      </c>
      <c r="C82" s="325" t="s">
        <v>753</v>
      </c>
      <c r="D82" s="338"/>
      <c r="E82" s="338"/>
      <c r="F82" s="162"/>
      <c r="G82" s="162"/>
      <c r="H82" s="162"/>
      <c r="I82" s="77"/>
      <c r="J82" s="50">
        <f>SUMIF(Journals!D$14:D$920,TrialBalance!P82,Journals!J$14:J$920)+SUMIF(Journals!E$14:E$920,TrialBalance!P82,Journals!J$14:J$920)</f>
        <v>0</v>
      </c>
      <c r="K82" s="340"/>
      <c r="L82" s="342">
        <f t="shared" si="18"/>
        <v>0</v>
      </c>
      <c r="M82" s="73"/>
      <c r="N82" s="51">
        <f t="shared" si="16"/>
        <v>0</v>
      </c>
      <c r="P82" s="173" t="str">
        <f t="shared" si="17"/>
        <v>2710/000Rent received (not main income)</v>
      </c>
      <c r="Q82" s="68"/>
      <c r="S82" s="69"/>
      <c r="T82" s="54"/>
      <c r="U82" s="30"/>
    </row>
    <row r="83" spans="1:21">
      <c r="A83" s="321"/>
      <c r="B83" s="57" t="s">
        <v>80</v>
      </c>
      <c r="C83" s="326" t="s">
        <v>754</v>
      </c>
      <c r="D83" s="337"/>
      <c r="E83" s="338"/>
      <c r="F83" s="162"/>
      <c r="G83" s="162"/>
      <c r="H83" s="162"/>
      <c r="I83" s="77"/>
      <c r="J83" s="50">
        <f>SUMIF(Journals!D$14:D$920,TrialBalance!P83,Journals!J$14:J$920)+SUMIF(Journals!E$14:E$920,TrialBalance!P83,Journals!J$14:J$920)</f>
        <v>0</v>
      </c>
      <c r="K83" s="340"/>
      <c r="L83" s="342">
        <f t="shared" si="18"/>
        <v>0</v>
      </c>
      <c r="M83" s="73"/>
      <c r="N83" s="51">
        <f t="shared" si="16"/>
        <v>0</v>
      </c>
      <c r="P83" s="173" t="str">
        <f t="shared" si="17"/>
        <v>2750/000Interest received--------------------------</v>
      </c>
      <c r="Q83" s="68"/>
      <c r="S83" s="69"/>
      <c r="T83" s="54"/>
      <c r="U83" s="30"/>
    </row>
    <row r="84" spans="1:21">
      <c r="A84" s="321"/>
      <c r="B84" s="57" t="s">
        <v>81</v>
      </c>
      <c r="C84" s="328"/>
      <c r="D84" s="338"/>
      <c r="E84" s="338"/>
      <c r="F84" s="162"/>
      <c r="G84" s="162"/>
      <c r="H84" s="162"/>
      <c r="I84" s="77"/>
      <c r="J84" s="50">
        <f>SUMIF(Journals!D$14:D$920,TrialBalance!P84,Journals!J$14:J$920)+SUMIF(Journals!E$14:E$920,TrialBalance!P84,Journals!J$14:J$920)</f>
        <v>0</v>
      </c>
      <c r="K84" s="340"/>
      <c r="L84" s="342">
        <f t="shared" si="18"/>
        <v>0</v>
      </c>
      <c r="M84" s="73"/>
      <c r="N84" s="51">
        <f t="shared" si="16"/>
        <v>0</v>
      </c>
      <c r="P84" s="173" t="str">
        <f t="shared" si="17"/>
        <v>2750/001</v>
      </c>
      <c r="Q84" s="68"/>
      <c r="S84" s="69"/>
      <c r="T84" s="54"/>
      <c r="U84" s="30"/>
    </row>
    <row r="85" spans="1:21">
      <c r="A85" s="321"/>
      <c r="B85" s="57" t="s">
        <v>82</v>
      </c>
      <c r="C85" s="328"/>
      <c r="D85" s="338"/>
      <c r="E85" s="338"/>
      <c r="F85" s="162"/>
      <c r="G85" s="162"/>
      <c r="H85" s="162"/>
      <c r="I85" s="77"/>
      <c r="J85" s="50">
        <f>SUMIF(Journals!D$14:D$920,TrialBalance!P85,Journals!J$14:J$920)+SUMIF(Journals!E$14:E$920,TrialBalance!P85,Journals!J$14:J$920)</f>
        <v>0</v>
      </c>
      <c r="K85" s="340"/>
      <c r="L85" s="342">
        <f t="shared" si="18"/>
        <v>0</v>
      </c>
      <c r="M85" s="73"/>
      <c r="N85" s="51">
        <f t="shared" si="16"/>
        <v>0</v>
      </c>
      <c r="P85" s="173" t="str">
        <f t="shared" si="17"/>
        <v>2750/002</v>
      </c>
      <c r="Q85" s="68"/>
      <c r="S85" s="69"/>
      <c r="T85" s="54"/>
      <c r="U85" s="30"/>
    </row>
    <row r="86" spans="1:21">
      <c r="A86" s="321"/>
      <c r="B86" s="57" t="s">
        <v>83</v>
      </c>
      <c r="C86" s="328"/>
      <c r="D86" s="337"/>
      <c r="E86" s="338"/>
      <c r="F86" s="162"/>
      <c r="G86" s="162"/>
      <c r="H86" s="162"/>
      <c r="I86" s="77"/>
      <c r="J86" s="50">
        <f>SUMIF(Journals!D$14:D$920,TrialBalance!P86,Journals!J$14:J$920)+SUMIF(Journals!E$14:E$920,TrialBalance!P86,Journals!J$14:J$920)</f>
        <v>0</v>
      </c>
      <c r="K86" s="340"/>
      <c r="L86" s="342">
        <f t="shared" si="18"/>
        <v>0</v>
      </c>
      <c r="M86" s="73"/>
      <c r="N86" s="51">
        <f t="shared" si="16"/>
        <v>0</v>
      </c>
      <c r="P86" s="173" t="str">
        <f t="shared" si="17"/>
        <v>2750/003</v>
      </c>
      <c r="Q86" s="68"/>
      <c r="S86" s="69"/>
      <c r="T86" s="54"/>
      <c r="U86" s="30"/>
    </row>
    <row r="87" spans="1:21">
      <c r="A87" s="321"/>
      <c r="B87" s="57" t="s">
        <v>84</v>
      </c>
      <c r="C87" s="328"/>
      <c r="D87" s="337"/>
      <c r="E87" s="338"/>
      <c r="F87" s="162"/>
      <c r="G87" s="162"/>
      <c r="H87" s="162"/>
      <c r="I87" s="77"/>
      <c r="J87" s="50">
        <f>SUMIF(Journals!D$14:D$920,TrialBalance!P87,Journals!J$14:J$920)+SUMIF(Journals!E$14:E$920,TrialBalance!P87,Journals!J$14:J$920)</f>
        <v>0</v>
      </c>
      <c r="K87" s="340"/>
      <c r="L87" s="342">
        <f t="shared" si="18"/>
        <v>0</v>
      </c>
      <c r="M87" s="73"/>
      <c r="N87" s="51">
        <f t="shared" si="16"/>
        <v>0</v>
      </c>
      <c r="P87" s="173" t="str">
        <f t="shared" si="17"/>
        <v>2750/004</v>
      </c>
      <c r="Q87" s="68"/>
      <c r="S87" s="69"/>
      <c r="T87" s="54"/>
      <c r="U87" s="30"/>
    </row>
    <row r="88" spans="1:21">
      <c r="A88" s="321"/>
      <c r="B88" s="57" t="s">
        <v>181</v>
      </c>
      <c r="C88" s="326" t="s">
        <v>532</v>
      </c>
      <c r="D88" s="337"/>
      <c r="E88" s="338"/>
      <c r="F88" s="162"/>
      <c r="G88" s="162"/>
      <c r="H88" s="162"/>
      <c r="I88" s="77"/>
      <c r="J88" s="50">
        <f>SUMIF(Journals!D$14:D$920,TrialBalance!P88,Journals!J$14:J$920)+SUMIF(Journals!E$14:E$920,TrialBalance!P88,Journals!J$14:J$920)</f>
        <v>0</v>
      </c>
      <c r="K88" s="340"/>
      <c r="L88" s="342">
        <f t="shared" si="18"/>
        <v>0</v>
      </c>
      <c r="M88" s="73"/>
      <c r="N88" s="51">
        <f t="shared" si="16"/>
        <v>0</v>
      </c>
      <c r="P88" s="173" t="str">
        <f t="shared" si="17"/>
        <v>2800/000Dividends received------------------------</v>
      </c>
      <c r="Q88" s="68"/>
      <c r="S88" s="69"/>
      <c r="T88" s="54"/>
      <c r="U88" s="30"/>
    </row>
    <row r="89" spans="1:21">
      <c r="A89" s="321"/>
      <c r="B89" s="57" t="s">
        <v>275</v>
      </c>
      <c r="C89" s="324" t="s">
        <v>276</v>
      </c>
      <c r="D89" s="337"/>
      <c r="E89" s="338"/>
      <c r="F89" s="162"/>
      <c r="G89" s="162"/>
      <c r="H89" s="162"/>
      <c r="I89" s="77"/>
      <c r="J89" s="50">
        <f>SUMIF(Journals!D$14:D$920,TrialBalance!P89,Journals!J$14:J$920)+SUMIF(Journals!E$14:E$920,TrialBalance!P89,Journals!J$14:J$920)</f>
        <v>0</v>
      </c>
      <c r="K89" s="340"/>
      <c r="L89" s="342">
        <f t="shared" si="18"/>
        <v>0</v>
      </c>
      <c r="M89" s="73"/>
      <c r="N89" s="51">
        <f t="shared" si="16"/>
        <v>0</v>
      </c>
      <c r="P89" s="173" t="str">
        <f t="shared" si="17"/>
        <v>2800/001Div's received - SA sources</v>
      </c>
      <c r="Q89" s="68"/>
      <c r="S89" s="69"/>
      <c r="T89" s="54"/>
      <c r="U89" s="30"/>
    </row>
    <row r="90" spans="1:21">
      <c r="A90" s="321"/>
      <c r="B90" s="57" t="s">
        <v>184</v>
      </c>
      <c r="C90" s="324" t="s">
        <v>185</v>
      </c>
      <c r="D90" s="337"/>
      <c r="E90" s="338"/>
      <c r="F90" s="162"/>
      <c r="G90" s="162"/>
      <c r="H90" s="162"/>
      <c r="I90" s="77"/>
      <c r="J90" s="50">
        <f>SUMIF(Journals!D$14:D$920,TrialBalance!P90,Journals!J$14:J$920)+SUMIF(Journals!E$14:E$920,TrialBalance!P90,Journals!J$14:J$920)</f>
        <v>0</v>
      </c>
      <c r="K90" s="340"/>
      <c r="L90" s="342">
        <f t="shared" si="18"/>
        <v>0</v>
      </c>
      <c r="M90" s="73"/>
      <c r="N90" s="51">
        <f t="shared" si="16"/>
        <v>0</v>
      </c>
      <c r="P90" s="173" t="str">
        <f t="shared" si="17"/>
        <v>2800/002Div's received - Foreign div's</v>
      </c>
      <c r="Q90" s="68"/>
      <c r="S90" s="69"/>
      <c r="T90" s="54"/>
      <c r="U90" s="30"/>
    </row>
    <row r="91" spans="1:21">
      <c r="A91" s="321"/>
      <c r="B91" s="57" t="s">
        <v>186</v>
      </c>
      <c r="C91" s="327" t="s">
        <v>583</v>
      </c>
      <c r="D91" s="337"/>
      <c r="E91" s="338"/>
      <c r="F91" s="162"/>
      <c r="G91" s="162"/>
      <c r="H91" s="162"/>
      <c r="I91" s="77"/>
      <c r="J91" s="50">
        <f>SUMIF(Journals!D$14:D$920,TrialBalance!P91,Journals!J$14:J$920)+SUMIF(Journals!E$14:E$920,TrialBalance!P91,Journals!J$14:J$920)</f>
        <v>0</v>
      </c>
      <c r="K91" s="340"/>
      <c r="L91" s="342">
        <f t="shared" si="18"/>
        <v>0</v>
      </c>
      <c r="M91" s="73"/>
      <c r="N91" s="51">
        <f t="shared" si="16"/>
        <v>0</v>
      </c>
      <c r="P91" s="173" t="str">
        <f t="shared" si="17"/>
        <v>2810/000(Profit)/Loss on sale of fixed assets</v>
      </c>
      <c r="Q91" s="68"/>
      <c r="S91" s="69"/>
      <c r="T91" s="54"/>
      <c r="U91" s="30"/>
    </row>
    <row r="92" spans="1:21">
      <c r="A92" s="321"/>
      <c r="B92" s="57" t="s">
        <v>187</v>
      </c>
      <c r="C92" s="324" t="s">
        <v>188</v>
      </c>
      <c r="D92" s="337"/>
      <c r="E92" s="338"/>
      <c r="F92" s="162"/>
      <c r="G92" s="162"/>
      <c r="H92" s="162"/>
      <c r="I92" s="77"/>
      <c r="J92" s="50">
        <f>SUMIF(Journals!D$14:D$920,TrialBalance!P92,Journals!J$14:J$920)+SUMIF(Journals!E$14:E$920,TrialBalance!P92,Journals!J$14:J$920)</f>
        <v>0</v>
      </c>
      <c r="K92" s="340"/>
      <c r="L92" s="342">
        <f t="shared" si="18"/>
        <v>0</v>
      </c>
      <c r="M92" s="73"/>
      <c r="N92" s="51">
        <f t="shared" si="16"/>
        <v>0</v>
      </c>
      <c r="P92" s="173" t="str">
        <f t="shared" si="17"/>
        <v>2820/000Bad debts recovered</v>
      </c>
      <c r="Q92" s="68"/>
      <c r="S92" s="69"/>
      <c r="T92" s="54"/>
      <c r="U92" s="30"/>
    </row>
    <row r="93" spans="1:21">
      <c r="A93" s="321"/>
      <c r="B93" s="57" t="s">
        <v>189</v>
      </c>
      <c r="C93" s="324" t="s">
        <v>190</v>
      </c>
      <c r="D93" s="337"/>
      <c r="E93" s="338"/>
      <c r="F93" s="162"/>
      <c r="G93" s="162"/>
      <c r="H93" s="162"/>
      <c r="I93" s="77"/>
      <c r="J93" s="50">
        <f>SUMIF(Journals!D$14:D$920,TrialBalance!P93,Journals!J$14:J$920)+SUMIF(Journals!E$14:E$920,TrialBalance!P93,Journals!J$14:J$920)</f>
        <v>0</v>
      </c>
      <c r="K93" s="340"/>
      <c r="L93" s="342">
        <f t="shared" si="18"/>
        <v>0</v>
      </c>
      <c r="M93" s="73"/>
      <c r="N93" s="51">
        <f t="shared" si="16"/>
        <v>0</v>
      </c>
      <c r="P93" s="173" t="str">
        <f t="shared" si="17"/>
        <v>2830/000Other income</v>
      </c>
      <c r="Q93" s="68"/>
      <c r="S93" s="54"/>
      <c r="T93" s="54"/>
      <c r="U93" s="30"/>
    </row>
    <row r="94" spans="1:21">
      <c r="A94" s="321"/>
      <c r="B94" s="57" t="s">
        <v>191</v>
      </c>
      <c r="C94" s="326" t="s">
        <v>896</v>
      </c>
      <c r="D94" s="337"/>
      <c r="E94" s="338"/>
      <c r="F94" s="162"/>
      <c r="G94" s="162"/>
      <c r="H94" s="162"/>
      <c r="I94" s="77"/>
      <c r="J94" s="50">
        <f>SUMIF(Journals!D$14:D$920,TrialBalance!P94,Journals!J$14:J$920)+SUMIF(Journals!E$14:E$920,TrialBalance!P94,Journals!J$14:J$920)</f>
        <v>0</v>
      </c>
      <c r="K94" s="340"/>
      <c r="L94" s="342">
        <f t="shared" si="18"/>
        <v>0</v>
      </c>
      <c r="M94" s="73"/>
      <c r="N94" s="51">
        <f t="shared" si="16"/>
        <v>0</v>
      </c>
      <c r="P94" s="173" t="str">
        <f t="shared" si="17"/>
        <v>3000/000ADMINISTRATIVE EXPENSES</v>
      </c>
      <c r="Q94" s="68"/>
      <c r="S94" s="69"/>
      <c r="T94" s="54"/>
      <c r="U94" s="30"/>
    </row>
    <row r="95" spans="1:21">
      <c r="A95" s="321"/>
      <c r="B95" s="57" t="s">
        <v>192</v>
      </c>
      <c r="C95" s="324" t="s">
        <v>193</v>
      </c>
      <c r="D95" s="337"/>
      <c r="E95" s="338"/>
      <c r="F95" s="162"/>
      <c r="G95" s="162"/>
      <c r="H95" s="162"/>
      <c r="I95" s="77"/>
      <c r="J95" s="50">
        <f>SUMIF(Journals!D$14:D$920,TrialBalance!P95,Journals!J$14:J$920)+SUMIF(Journals!E$14:E$920,TrialBalance!P95,Journals!J$14:J$920)</f>
        <v>0</v>
      </c>
      <c r="K95" s="340"/>
      <c r="L95" s="342">
        <f t="shared" si="18"/>
        <v>0</v>
      </c>
      <c r="M95" s="73"/>
      <c r="N95" s="51">
        <f t="shared" si="16"/>
        <v>0</v>
      </c>
      <c r="P95" s="173" t="str">
        <f t="shared" si="17"/>
        <v>3000/011Audit fees for current year</v>
      </c>
      <c r="Q95" s="68"/>
      <c r="S95" s="54"/>
      <c r="T95" s="54"/>
      <c r="U95" s="30"/>
    </row>
    <row r="96" spans="1:21">
      <c r="A96" s="321"/>
      <c r="B96" s="57" t="s">
        <v>194</v>
      </c>
      <c r="C96" s="331" t="s">
        <v>320</v>
      </c>
      <c r="D96" s="338"/>
      <c r="E96" s="338"/>
      <c r="F96" s="162"/>
      <c r="G96" s="162"/>
      <c r="H96" s="162"/>
      <c r="I96" s="77"/>
      <c r="J96" s="50">
        <f>SUMIF(Journals!D$14:D$920,TrialBalance!P96,Journals!J$14:J$920)+SUMIF(Journals!E$14:E$920,TrialBalance!P96,Journals!J$14:J$920)</f>
        <v>0</v>
      </c>
      <c r="K96" s="340"/>
      <c r="L96" s="342">
        <f t="shared" si="18"/>
        <v>0</v>
      </c>
      <c r="M96" s="73"/>
      <c r="N96" s="51">
        <f t="shared" si="16"/>
        <v>0</v>
      </c>
      <c r="P96" s="173" t="str">
        <f t="shared" si="17"/>
        <v>3000/012Under provision previous year</v>
      </c>
      <c r="Q96" s="68"/>
      <c r="S96" s="69"/>
      <c r="T96" s="54"/>
      <c r="U96" s="30"/>
    </row>
    <row r="97" spans="1:21">
      <c r="A97" s="321"/>
      <c r="B97" s="57" t="s">
        <v>195</v>
      </c>
      <c r="C97" s="324" t="s">
        <v>196</v>
      </c>
      <c r="D97" s="337"/>
      <c r="E97" s="338"/>
      <c r="F97" s="162"/>
      <c r="G97" s="162"/>
      <c r="H97" s="162"/>
      <c r="I97" s="77"/>
      <c r="J97" s="50">
        <f>SUMIF(Journals!D$14:D$920,TrialBalance!P97,Journals!J$14:J$920)+SUMIF(Journals!E$14:E$920,TrialBalance!P97,Journals!J$14:J$920)</f>
        <v>0</v>
      </c>
      <c r="K97" s="340"/>
      <c r="L97" s="342">
        <f t="shared" si="18"/>
        <v>0</v>
      </c>
      <c r="M97" s="73"/>
      <c r="N97" s="51">
        <f t="shared" si="16"/>
        <v>0</v>
      </c>
      <c r="P97" s="173" t="str">
        <f t="shared" si="17"/>
        <v>3000/013Overprovision previous year</v>
      </c>
      <c r="Q97" s="68"/>
      <c r="S97" s="69"/>
      <c r="T97" s="54"/>
      <c r="U97" s="30"/>
    </row>
    <row r="98" spans="1:21">
      <c r="A98" s="321"/>
      <c r="B98" s="57" t="s">
        <v>197</v>
      </c>
      <c r="C98" s="324" t="s">
        <v>198</v>
      </c>
      <c r="D98" s="337"/>
      <c r="E98" s="338"/>
      <c r="F98" s="162"/>
      <c r="G98" s="162"/>
      <c r="H98" s="162"/>
      <c r="I98" s="77"/>
      <c r="J98" s="50">
        <f>SUMIF(Journals!D$14:D$920,TrialBalance!P98,Journals!J$14:J$920)+SUMIF(Journals!E$14:E$920,TrialBalance!P98,Journals!J$14:J$920)</f>
        <v>0</v>
      </c>
      <c r="K98" s="340"/>
      <c r="L98" s="342">
        <f t="shared" si="18"/>
        <v>0</v>
      </c>
      <c r="M98" s="73"/>
      <c r="N98" s="51">
        <f t="shared" si="16"/>
        <v>0</v>
      </c>
      <c r="P98" s="173" t="str">
        <f t="shared" si="17"/>
        <v>3000/014Accounting fees</v>
      </c>
      <c r="Q98" s="68"/>
      <c r="S98" s="69"/>
      <c r="T98" s="54"/>
      <c r="U98" s="30"/>
    </row>
    <row r="99" spans="1:21">
      <c r="A99" s="321"/>
      <c r="B99" s="57" t="s">
        <v>199</v>
      </c>
      <c r="C99" s="324" t="s">
        <v>200</v>
      </c>
      <c r="D99" s="337"/>
      <c r="E99" s="338"/>
      <c r="F99" s="162"/>
      <c r="G99" s="162"/>
      <c r="H99" s="162"/>
      <c r="I99" s="77"/>
      <c r="J99" s="50">
        <f>SUMIF(Journals!D$14:D$920,TrialBalance!P99,Journals!J$14:J$920)+SUMIF(Journals!E$14:E$920,TrialBalance!P99,Journals!J$14:J$920)</f>
        <v>0</v>
      </c>
      <c r="K99" s="340"/>
      <c r="L99" s="342">
        <f>ROUND(D99-E99+F99+G99+H99+J99+I99,0)</f>
        <v>0</v>
      </c>
      <c r="M99" s="73"/>
      <c r="N99" s="51">
        <f t="shared" si="16"/>
        <v>0</v>
      </c>
      <c r="P99" s="173" t="str">
        <f t="shared" si="17"/>
        <v>3000/020Bank charges</v>
      </c>
      <c r="Q99" s="68"/>
      <c r="S99" s="69"/>
      <c r="T99" s="54"/>
      <c r="U99" s="30"/>
    </row>
    <row r="100" spans="1:21">
      <c r="A100" s="321"/>
      <c r="B100" s="57" t="s">
        <v>201</v>
      </c>
      <c r="C100" s="324" t="s">
        <v>202</v>
      </c>
      <c r="D100" s="337"/>
      <c r="E100" s="338"/>
      <c r="F100" s="162"/>
      <c r="G100" s="162"/>
      <c r="H100" s="162"/>
      <c r="I100" s="77"/>
      <c r="J100" s="50">
        <f>SUMIF(Journals!D$14:D$920,TrialBalance!P100,Journals!J$14:J$920)+SUMIF(Journals!E$14:E$920,TrialBalance!P100,Journals!J$14:J$920)</f>
        <v>0</v>
      </c>
      <c r="K100" s="340"/>
      <c r="L100" s="342">
        <f t="shared" si="18"/>
        <v>0</v>
      </c>
      <c r="M100" s="73"/>
      <c r="N100" s="51">
        <f t="shared" si="16"/>
        <v>0</v>
      </c>
      <c r="P100" s="173" t="str">
        <f t="shared" si="17"/>
        <v>3000/030Bad debts</v>
      </c>
      <c r="Q100" s="68"/>
      <c r="S100" s="69"/>
      <c r="T100" s="54"/>
      <c r="U100" s="30"/>
    </row>
    <row r="101" spans="1:21">
      <c r="A101" s="321"/>
      <c r="B101" s="57" t="s">
        <v>203</v>
      </c>
      <c r="C101" s="324" t="s">
        <v>246</v>
      </c>
      <c r="D101" s="337"/>
      <c r="E101" s="338"/>
      <c r="F101" s="162"/>
      <c r="G101" s="162"/>
      <c r="H101" s="162"/>
      <c r="I101" s="77"/>
      <c r="J101" s="50">
        <f>SUMIF(Journals!D$14:D$920,TrialBalance!P101,Journals!J$14:J$920)+SUMIF(Journals!E$14:E$920,TrialBalance!P101,Journals!J$14:J$920)</f>
        <v>0</v>
      </c>
      <c r="K101" s="340"/>
      <c r="L101" s="342">
        <f t="shared" si="18"/>
        <v>0</v>
      </c>
      <c r="M101" s="73"/>
      <c r="N101" s="51">
        <f t="shared" si="16"/>
        <v>0</v>
      </c>
      <c r="P101" s="173" t="str">
        <f t="shared" si="17"/>
        <v>3000/040Cleaning</v>
      </c>
      <c r="Q101" s="68"/>
      <c r="S101" s="69"/>
      <c r="T101" s="54"/>
      <c r="U101" s="30"/>
    </row>
    <row r="102" spans="1:21">
      <c r="A102" s="321"/>
      <c r="B102" s="57" t="s">
        <v>204</v>
      </c>
      <c r="C102" s="324" t="s">
        <v>205</v>
      </c>
      <c r="D102" s="337"/>
      <c r="E102" s="338"/>
      <c r="F102" s="162"/>
      <c r="G102" s="162"/>
      <c r="H102" s="162"/>
      <c r="I102" s="77"/>
      <c r="J102" s="50">
        <f>SUMIF(Journals!D$14:D$920,TrialBalance!P102,Journals!J$14:J$920)+SUMIF(Journals!E$14:E$920,TrialBalance!P102,Journals!J$14:J$920)</f>
        <v>0</v>
      </c>
      <c r="K102" s="340"/>
      <c r="L102" s="342">
        <f t="shared" si="18"/>
        <v>0</v>
      </c>
      <c r="M102" s="73"/>
      <c r="N102" s="51">
        <f t="shared" si="16"/>
        <v>0</v>
      </c>
      <c r="P102" s="173" t="str">
        <f t="shared" ref="P102:P133" si="19">CONCATENATE(B102,C102)</f>
        <v>3000/050Computer expenses</v>
      </c>
      <c r="Q102" s="68"/>
      <c r="S102" s="69"/>
      <c r="T102" s="54"/>
      <c r="U102" s="30"/>
    </row>
    <row r="103" spans="1:21">
      <c r="A103" s="321"/>
      <c r="B103" s="99" t="s">
        <v>607</v>
      </c>
      <c r="C103" s="327" t="s">
        <v>722</v>
      </c>
      <c r="D103" s="337"/>
      <c r="E103" s="338"/>
      <c r="F103" s="162"/>
      <c r="G103" s="162"/>
      <c r="H103" s="162"/>
      <c r="I103" s="77"/>
      <c r="J103" s="50">
        <f>SUMIF(Journals!D$14:D$920,TrialBalance!P103,Journals!J$14:J$920)+SUMIF(Journals!E$14:E$920,TrialBalance!P103,Journals!J$14:J$920)</f>
        <v>0</v>
      </c>
      <c r="K103" s="340"/>
      <c r="L103" s="342">
        <f t="shared" si="18"/>
        <v>0</v>
      </c>
      <c r="M103" s="73"/>
      <c r="N103" s="51">
        <f t="shared" ref="N103" si="20">ROUND(SUM(A103),0)</f>
        <v>0</v>
      </c>
      <c r="P103" s="173" t="str">
        <f t="shared" ref="P103" si="21">CONCATENATE(B103,C103)</f>
        <v>3000/055Consulting and professional fees</v>
      </c>
      <c r="Q103" s="68"/>
      <c r="S103" s="69"/>
      <c r="T103" s="54"/>
      <c r="U103" s="30"/>
    </row>
    <row r="104" spans="1:21">
      <c r="A104" s="321"/>
      <c r="B104" s="57" t="s">
        <v>206</v>
      </c>
      <c r="C104" s="326" t="s">
        <v>530</v>
      </c>
      <c r="D104" s="337"/>
      <c r="E104" s="338"/>
      <c r="F104" s="162"/>
      <c r="G104" s="162"/>
      <c r="H104" s="162"/>
      <c r="I104" s="77"/>
      <c r="J104" s="50">
        <f>SUMIF(Journals!D$14:D$920,TrialBalance!P104,Journals!J$14:J$920)+SUMIF(Journals!E$14:E$920,TrialBalance!P104,Journals!J$14:J$920)</f>
        <v>0</v>
      </c>
      <c r="K104" s="340"/>
      <c r="L104" s="342">
        <f t="shared" si="18"/>
        <v>0</v>
      </c>
      <c r="M104" s="73"/>
      <c r="N104" s="51">
        <f t="shared" si="16"/>
        <v>0</v>
      </c>
      <c r="P104" s="173" t="str">
        <f t="shared" si="19"/>
        <v>3000/060Depreciation---------------------------------</v>
      </c>
      <c r="Q104" s="68"/>
      <c r="S104" s="69"/>
      <c r="T104" s="54"/>
      <c r="U104" s="30"/>
    </row>
    <row r="105" spans="1:21">
      <c r="A105" s="321"/>
      <c r="B105" s="99" t="s">
        <v>207</v>
      </c>
      <c r="C105" s="325" t="s">
        <v>57</v>
      </c>
      <c r="D105" s="338"/>
      <c r="E105" s="338"/>
      <c r="F105" s="162"/>
      <c r="G105" s="162"/>
      <c r="H105" s="162"/>
      <c r="I105" s="77">
        <f>FARegister!Q12</f>
        <v>0</v>
      </c>
      <c r="J105" s="50">
        <f>SUMIF(Journals!D$14:D$920,TrialBalance!P105,Journals!J$14:J$920)+SUMIF(Journals!E$14:E$920,TrialBalance!P105,Journals!J$14:J$920)</f>
        <v>0</v>
      </c>
      <c r="K105" s="340"/>
      <c r="L105" s="342">
        <f t="shared" si="18"/>
        <v>0</v>
      </c>
      <c r="M105" s="73"/>
      <c r="N105" s="51">
        <f t="shared" si="16"/>
        <v>0</v>
      </c>
      <c r="P105" s="173" t="str">
        <f t="shared" si="19"/>
        <v>3000/061Depr - Electronic equipment</v>
      </c>
      <c r="Q105" s="68"/>
      <c r="S105" s="69"/>
      <c r="T105" s="54"/>
      <c r="U105" s="30"/>
    </row>
    <row r="106" spans="1:21">
      <c r="A106" s="321"/>
      <c r="B106" s="99" t="s">
        <v>333</v>
      </c>
      <c r="C106" s="327" t="s">
        <v>755</v>
      </c>
      <c r="D106" s="337"/>
      <c r="E106" s="338"/>
      <c r="F106" s="162"/>
      <c r="G106" s="162"/>
      <c r="H106" s="162"/>
      <c r="I106" s="77">
        <f>FARegister!Q13</f>
        <v>0</v>
      </c>
      <c r="J106" s="50">
        <f>SUMIF(Journals!D$14:D$920,TrialBalance!P106,Journals!J$14:J$920)+SUMIF(Journals!E$14:E$920,TrialBalance!P106,Journals!J$14:J$920)</f>
        <v>0</v>
      </c>
      <c r="K106" s="340"/>
      <c r="L106" s="342">
        <f t="shared" si="18"/>
        <v>0</v>
      </c>
      <c r="M106" s="73"/>
      <c r="N106" s="51">
        <f t="shared" si="16"/>
        <v>0</v>
      </c>
      <c r="P106" s="173" t="str">
        <f t="shared" si="19"/>
        <v>3000/063Depr - Furniture and fittings</v>
      </c>
      <c r="Q106" s="68"/>
      <c r="S106" s="69"/>
      <c r="T106" s="54"/>
      <c r="U106" s="30"/>
    </row>
    <row r="107" spans="1:21">
      <c r="A107" s="321"/>
      <c r="B107" s="57" t="s">
        <v>334</v>
      </c>
      <c r="C107" s="326" t="s">
        <v>681</v>
      </c>
      <c r="D107" s="337"/>
      <c r="E107" s="338"/>
      <c r="F107" s="162"/>
      <c r="G107" s="162"/>
      <c r="H107" s="162"/>
      <c r="I107" s="77"/>
      <c r="J107" s="50">
        <f>SUMIF(Journals!D$14:D$920,TrialBalance!P107,Journals!J$14:J$920)+SUMIF(Journals!E$14:E$920,TrialBalance!P107,Journals!J$14:J$920)</f>
        <v>0</v>
      </c>
      <c r="K107" s="340"/>
      <c r="L107" s="342">
        <f t="shared" si="18"/>
        <v>0</v>
      </c>
      <c r="M107" s="73"/>
      <c r="N107" s="51">
        <f t="shared" si="16"/>
        <v>0</v>
      </c>
      <c r="P107" s="173" t="str">
        <f t="shared" si="19"/>
        <v>3000/070Partners' remuneration----------------</v>
      </c>
      <c r="Q107" s="68"/>
      <c r="S107" s="69"/>
      <c r="T107" s="54"/>
      <c r="U107" s="30"/>
    </row>
    <row r="108" spans="1:21">
      <c r="A108" s="321"/>
      <c r="B108" s="57" t="s">
        <v>335</v>
      </c>
      <c r="C108" s="328" t="str">
        <f>Criteria!E37</f>
        <v>A Individual</v>
      </c>
      <c r="D108" s="338"/>
      <c r="E108" s="338"/>
      <c r="F108" s="162"/>
      <c r="G108" s="162"/>
      <c r="H108" s="162"/>
      <c r="I108" s="77"/>
      <c r="J108" s="50">
        <f>SUMIF(Journals!D$14:D$920,TrialBalance!P108,Journals!J$14:J$920)+SUMIF(Journals!E$14:E$920,TrialBalance!P108,Journals!J$14:J$920)</f>
        <v>0</v>
      </c>
      <c r="K108" s="340"/>
      <c r="L108" s="342">
        <f t="shared" si="18"/>
        <v>0</v>
      </c>
      <c r="M108" s="73"/>
      <c r="N108" s="51">
        <f t="shared" si="16"/>
        <v>0</v>
      </c>
      <c r="P108" s="173" t="str">
        <f t="shared" si="19"/>
        <v>3000/071A Individual</v>
      </c>
      <c r="Q108" s="68"/>
      <c r="S108" s="69"/>
      <c r="T108" s="54"/>
      <c r="U108" s="30"/>
    </row>
    <row r="109" spans="1:21">
      <c r="A109" s="321"/>
      <c r="B109" s="57" t="s">
        <v>336</v>
      </c>
      <c r="C109" s="328" t="str">
        <f>Criteria!E38</f>
        <v>B Individual</v>
      </c>
      <c r="D109" s="338"/>
      <c r="E109" s="338"/>
      <c r="F109" s="162"/>
      <c r="G109" s="162"/>
      <c r="H109" s="162"/>
      <c r="I109" s="77"/>
      <c r="J109" s="50">
        <f>SUMIF(Journals!D$14:D$920,TrialBalance!P109,Journals!J$14:J$920)+SUMIF(Journals!E$14:E$920,TrialBalance!P109,Journals!J$14:J$920)</f>
        <v>0</v>
      </c>
      <c r="K109" s="340"/>
      <c r="L109" s="342">
        <f t="shared" si="18"/>
        <v>0</v>
      </c>
      <c r="M109" s="73"/>
      <c r="N109" s="51">
        <f t="shared" si="16"/>
        <v>0</v>
      </c>
      <c r="P109" s="173" t="str">
        <f t="shared" si="19"/>
        <v>3000/072B Individual</v>
      </c>
      <c r="Q109" s="68"/>
      <c r="S109" s="69"/>
      <c r="T109" s="54"/>
      <c r="U109" s="30"/>
    </row>
    <row r="110" spans="1:21">
      <c r="A110" s="321"/>
      <c r="B110" s="57" t="s">
        <v>337</v>
      </c>
      <c r="C110" s="328" t="str">
        <f>Criteria!E39</f>
        <v>C Individual</v>
      </c>
      <c r="D110" s="338"/>
      <c r="E110" s="338"/>
      <c r="F110" s="162"/>
      <c r="G110" s="162"/>
      <c r="H110" s="162"/>
      <c r="I110" s="77"/>
      <c r="J110" s="50">
        <f>SUMIF(Journals!D$14:D$920,TrialBalance!P110,Journals!J$14:J$920)+SUMIF(Journals!E$14:E$920,TrialBalance!P110,Journals!J$14:J$920)</f>
        <v>0</v>
      </c>
      <c r="K110" s="340"/>
      <c r="L110" s="342">
        <f t="shared" si="18"/>
        <v>0</v>
      </c>
      <c r="M110" s="73"/>
      <c r="N110" s="51">
        <f t="shared" si="16"/>
        <v>0</v>
      </c>
      <c r="P110" s="173" t="str">
        <f t="shared" si="19"/>
        <v>3000/073C Individual</v>
      </c>
      <c r="Q110" s="68"/>
      <c r="S110" s="69"/>
      <c r="T110" s="54"/>
      <c r="U110" s="30"/>
    </row>
    <row r="111" spans="1:21">
      <c r="A111" s="321"/>
      <c r="B111" s="57" t="s">
        <v>338</v>
      </c>
      <c r="C111" s="328" t="str">
        <f>Criteria!E40</f>
        <v>D Individual</v>
      </c>
      <c r="D111" s="338"/>
      <c r="E111" s="338"/>
      <c r="F111" s="162"/>
      <c r="G111" s="162"/>
      <c r="H111" s="162"/>
      <c r="I111" s="77"/>
      <c r="J111" s="50">
        <f>SUMIF(Journals!D$14:D$920,TrialBalance!P111,Journals!J$14:J$920)+SUMIF(Journals!E$14:E$920,TrialBalance!P111,Journals!J$14:J$920)</f>
        <v>0</v>
      </c>
      <c r="K111" s="340"/>
      <c r="L111" s="342">
        <f t="shared" si="18"/>
        <v>0</v>
      </c>
      <c r="M111" s="73"/>
      <c r="N111" s="51">
        <f t="shared" si="16"/>
        <v>0</v>
      </c>
      <c r="P111" s="173" t="str">
        <f t="shared" si="19"/>
        <v>3000/074D Individual</v>
      </c>
      <c r="Q111" s="68"/>
      <c r="S111" s="69"/>
      <c r="T111" s="54"/>
      <c r="U111" s="30"/>
    </row>
    <row r="112" spans="1:21">
      <c r="A112" s="321"/>
      <c r="B112" s="57" t="s">
        <v>339</v>
      </c>
      <c r="C112" s="328"/>
      <c r="D112" s="338"/>
      <c r="E112" s="338"/>
      <c r="F112" s="162"/>
      <c r="G112" s="162"/>
      <c r="H112" s="162"/>
      <c r="I112" s="77"/>
      <c r="J112" s="50">
        <f>SUMIF(Journals!D$14:D$920,TrialBalance!P112,Journals!J$14:J$920)+SUMIF(Journals!E$14:E$920,TrialBalance!P112,Journals!J$14:J$920)</f>
        <v>0</v>
      </c>
      <c r="K112" s="340"/>
      <c r="L112" s="342">
        <f t="shared" si="18"/>
        <v>0</v>
      </c>
      <c r="M112" s="73"/>
      <c r="N112" s="51">
        <f t="shared" si="16"/>
        <v>0</v>
      </c>
      <c r="P112" s="173" t="str">
        <f t="shared" si="19"/>
        <v>3000/075</v>
      </c>
      <c r="Q112" s="68"/>
      <c r="S112" s="69"/>
      <c r="T112" s="54"/>
      <c r="U112" s="30"/>
    </row>
    <row r="113" spans="1:21">
      <c r="A113" s="321"/>
      <c r="B113" s="57" t="s">
        <v>340</v>
      </c>
      <c r="C113" s="324" t="s">
        <v>247</v>
      </c>
      <c r="D113" s="337"/>
      <c r="E113" s="338"/>
      <c r="F113" s="162"/>
      <c r="G113" s="162"/>
      <c r="H113" s="162"/>
      <c r="I113" s="77"/>
      <c r="J113" s="50">
        <f>SUMIF(Journals!D$14:D$920,TrialBalance!P113,Journals!J$14:J$920)+SUMIF(Journals!E$14:E$920,TrialBalance!P113,Journals!J$14:J$920)</f>
        <v>0</v>
      </c>
      <c r="K113" s="340"/>
      <c r="L113" s="342">
        <f t="shared" si="18"/>
        <v>0</v>
      </c>
      <c r="M113" s="73"/>
      <c r="N113" s="51">
        <f t="shared" si="16"/>
        <v>0</v>
      </c>
      <c r="P113" s="173" t="str">
        <f t="shared" si="19"/>
        <v>3000/080Donations</v>
      </c>
      <c r="Q113" s="68"/>
      <c r="S113" s="69"/>
      <c r="T113" s="54"/>
      <c r="U113" s="30"/>
    </row>
    <row r="114" spans="1:21">
      <c r="A114" s="321"/>
      <c r="B114" s="57" t="s">
        <v>341</v>
      </c>
      <c r="C114" s="324" t="s">
        <v>342</v>
      </c>
      <c r="D114" s="337"/>
      <c r="E114" s="338"/>
      <c r="F114" s="162"/>
      <c r="G114" s="162"/>
      <c r="H114" s="162"/>
      <c r="I114" s="77"/>
      <c r="J114" s="50">
        <f>SUMIF(Journals!D$14:D$920,TrialBalance!P114,Journals!J$14:J$920)+SUMIF(Journals!E$14:E$920,TrialBalance!P114,Journals!J$14:J$920)</f>
        <v>0</v>
      </c>
      <c r="K114" s="340"/>
      <c r="L114" s="342">
        <f t="shared" si="18"/>
        <v>0</v>
      </c>
      <c r="M114" s="73"/>
      <c r="N114" s="51">
        <f t="shared" si="16"/>
        <v>0</v>
      </c>
      <c r="P114" s="173" t="str">
        <f t="shared" si="19"/>
        <v>3000/090Entertainment expenses</v>
      </c>
      <c r="Q114" s="68"/>
      <c r="S114" s="69"/>
      <c r="T114" s="54"/>
      <c r="U114" s="30"/>
    </row>
    <row r="115" spans="1:21">
      <c r="A115" s="321"/>
      <c r="B115" s="59" t="s">
        <v>67</v>
      </c>
      <c r="C115" s="331" t="s">
        <v>299</v>
      </c>
      <c r="D115" s="338"/>
      <c r="E115" s="338"/>
      <c r="F115" s="162"/>
      <c r="G115" s="162"/>
      <c r="H115" s="162"/>
      <c r="I115" s="77"/>
      <c r="J115" s="50">
        <f>SUMIF(Journals!D$14:D$920,TrialBalance!P115,Journals!J$14:J$920)+SUMIF(Journals!E$14:E$920,TrialBalance!P115,Journals!J$14:J$920)</f>
        <v>0</v>
      </c>
      <c r="K115" s="340"/>
      <c r="L115" s="342">
        <f t="shared" si="18"/>
        <v>0</v>
      </c>
      <c r="M115" s="73"/>
      <c r="N115" s="51">
        <f t="shared" si="16"/>
        <v>0</v>
      </c>
      <c r="P115" s="173" t="str">
        <f t="shared" si="19"/>
        <v>3000/095Fines</v>
      </c>
      <c r="Q115" s="68"/>
      <c r="S115" s="69"/>
      <c r="T115" s="54"/>
      <c r="U115" s="30"/>
    </row>
    <row r="116" spans="1:21">
      <c r="A116" s="321"/>
      <c r="B116" s="57" t="s">
        <v>343</v>
      </c>
      <c r="C116" s="324" t="s">
        <v>344</v>
      </c>
      <c r="D116" s="337"/>
      <c r="E116" s="338"/>
      <c r="F116" s="162"/>
      <c r="G116" s="162"/>
      <c r="H116" s="162"/>
      <c r="I116" s="77"/>
      <c r="J116" s="50">
        <f>SUMIF(Journals!D$14:D$920,TrialBalance!P116,Journals!J$14:J$920)+SUMIF(Journals!E$14:E$920,TrialBalance!P116,Journals!J$14:J$920)</f>
        <v>0</v>
      </c>
      <c r="K116" s="340"/>
      <c r="L116" s="342">
        <f t="shared" si="18"/>
        <v>0</v>
      </c>
      <c r="M116" s="73"/>
      <c r="N116" s="51">
        <f t="shared" si="16"/>
        <v>0</v>
      </c>
      <c r="P116" s="173" t="str">
        <f t="shared" si="19"/>
        <v>3000/100General expenses</v>
      </c>
      <c r="Q116" s="68"/>
      <c r="S116" s="69"/>
      <c r="T116" s="54"/>
      <c r="U116" s="30"/>
    </row>
    <row r="117" spans="1:21">
      <c r="A117" s="321"/>
      <c r="B117" s="57" t="s">
        <v>277</v>
      </c>
      <c r="C117" s="325" t="s">
        <v>756</v>
      </c>
      <c r="D117" s="338"/>
      <c r="E117" s="338"/>
      <c r="F117" s="162"/>
      <c r="G117" s="162"/>
      <c r="H117" s="162"/>
      <c r="I117" s="77"/>
      <c r="J117" s="50">
        <f>SUMIF(Journals!D$14:D$920,TrialBalance!P117,Journals!J$14:J$920)+SUMIF(Journals!E$14:E$920,TrialBalance!P117,Journals!J$14:J$920)</f>
        <v>0</v>
      </c>
      <c r="K117" s="340"/>
      <c r="L117" s="342">
        <f t="shared" si="18"/>
        <v>0</v>
      </c>
      <c r="M117" s="73"/>
      <c r="N117" s="51">
        <f t="shared" si="16"/>
        <v>0</v>
      </c>
      <c r="P117" s="173" t="str">
        <f t="shared" si="19"/>
        <v>3000/110Legal expenses - tax deductible</v>
      </c>
      <c r="Q117" s="68"/>
      <c r="S117" s="69"/>
      <c r="T117" s="54"/>
      <c r="U117" s="30"/>
    </row>
    <row r="118" spans="1:21">
      <c r="A118" s="321"/>
      <c r="B118" s="57" t="s">
        <v>413</v>
      </c>
      <c r="C118" s="325" t="s">
        <v>757</v>
      </c>
      <c r="D118" s="338"/>
      <c r="E118" s="338"/>
      <c r="F118" s="162"/>
      <c r="G118" s="162"/>
      <c r="H118" s="162"/>
      <c r="I118" s="77"/>
      <c r="J118" s="50">
        <f>SUMIF(Journals!D$14:D$920,TrialBalance!P118,Journals!J$14:J$920)+SUMIF(Journals!E$14:E$920,TrialBalance!P118,Journals!J$14:J$920)</f>
        <v>0</v>
      </c>
      <c r="K118" s="340"/>
      <c r="L118" s="342">
        <f t="shared" si="18"/>
        <v>0</v>
      </c>
      <c r="M118" s="73"/>
      <c r="N118" s="51">
        <f t="shared" si="16"/>
        <v>0</v>
      </c>
      <c r="P118" s="173" t="str">
        <f t="shared" si="19"/>
        <v>3000/111Legal expenses - non deductible</v>
      </c>
      <c r="Q118" s="68"/>
      <c r="S118" s="69"/>
      <c r="T118" s="54"/>
      <c r="U118" s="30"/>
    </row>
    <row r="119" spans="1:21">
      <c r="A119" s="321"/>
      <c r="B119" s="57" t="s">
        <v>278</v>
      </c>
      <c r="C119" s="324" t="s">
        <v>279</v>
      </c>
      <c r="D119" s="337"/>
      <c r="E119" s="338"/>
      <c r="F119" s="162"/>
      <c r="G119" s="162"/>
      <c r="H119" s="162"/>
      <c r="I119" s="77"/>
      <c r="J119" s="50">
        <f>SUMIF(Journals!D$14:D$920,TrialBalance!P119,Journals!J$14:J$920)+SUMIF(Journals!E$14:E$920,TrialBalance!P119,Journals!J$14:J$920)</f>
        <v>0</v>
      </c>
      <c r="K119" s="340"/>
      <c r="L119" s="342">
        <f t="shared" si="18"/>
        <v>0</v>
      </c>
      <c r="M119" s="73"/>
      <c r="N119" s="51">
        <f t="shared" si="16"/>
        <v>0</v>
      </c>
      <c r="P119" s="173" t="str">
        <f t="shared" si="19"/>
        <v>3000/120Printing and stationary</v>
      </c>
      <c r="Q119" s="68"/>
      <c r="S119" s="69"/>
      <c r="T119" s="54"/>
      <c r="U119" s="30"/>
    </row>
    <row r="120" spans="1:21">
      <c r="A120" s="321"/>
      <c r="B120" s="57" t="s">
        <v>280</v>
      </c>
      <c r="C120" s="324" t="s">
        <v>248</v>
      </c>
      <c r="D120" s="337"/>
      <c r="E120" s="338"/>
      <c r="F120" s="162"/>
      <c r="G120" s="162"/>
      <c r="H120" s="162"/>
      <c r="I120" s="77"/>
      <c r="J120" s="50">
        <f>SUMIF(Journals!D$14:D$920,TrialBalance!P120,Journals!J$14:J$920)+SUMIF(Journals!E$14:E$920,TrialBalance!P120,Journals!J$14:J$920)</f>
        <v>0</v>
      </c>
      <c r="K120" s="340"/>
      <c r="L120" s="342">
        <f t="shared" si="18"/>
        <v>0</v>
      </c>
      <c r="M120" s="73"/>
      <c r="N120" s="51">
        <f t="shared" si="16"/>
        <v>0</v>
      </c>
      <c r="P120" s="173" t="str">
        <f t="shared" si="19"/>
        <v>3000/130Refreshments</v>
      </c>
      <c r="Q120" s="68"/>
      <c r="S120" s="69"/>
      <c r="T120" s="54"/>
      <c r="U120" s="30"/>
    </row>
    <row r="121" spans="1:21">
      <c r="A121" s="321"/>
      <c r="B121" s="57" t="s">
        <v>281</v>
      </c>
      <c r="C121" s="324" t="s">
        <v>70</v>
      </c>
      <c r="D121" s="337"/>
      <c r="E121" s="338"/>
      <c r="F121" s="162"/>
      <c r="G121" s="162"/>
      <c r="H121" s="162"/>
      <c r="I121" s="77"/>
      <c r="J121" s="50">
        <f>SUMIF(Journals!D$14:D$920,TrialBalance!P121,Journals!J$14:J$920)+SUMIF(Journals!E$14:E$920,TrialBalance!P121,Journals!J$14:J$920)</f>
        <v>0</v>
      </c>
      <c r="K121" s="340"/>
      <c r="L121" s="342">
        <f t="shared" si="18"/>
        <v>0</v>
      </c>
      <c r="M121" s="73"/>
      <c r="N121" s="51">
        <f t="shared" si="16"/>
        <v>0</v>
      </c>
      <c r="P121" s="173" t="str">
        <f t="shared" si="19"/>
        <v>3000/140Salaries</v>
      </c>
      <c r="Q121" s="68"/>
      <c r="S121" s="69"/>
      <c r="T121" s="54"/>
      <c r="U121" s="30"/>
    </row>
    <row r="122" spans="1:21">
      <c r="A122" s="321"/>
      <c r="B122" s="99" t="s">
        <v>282</v>
      </c>
      <c r="C122" s="324" t="s">
        <v>74</v>
      </c>
      <c r="D122" s="337"/>
      <c r="E122" s="338"/>
      <c r="F122" s="162"/>
      <c r="G122" s="162"/>
      <c r="H122" s="162"/>
      <c r="I122" s="77"/>
      <c r="J122" s="50">
        <f>SUMIF(Journals!D$14:D$920,TrialBalance!P122,Journals!J$14:J$920)+SUMIF(Journals!E$14:E$920,TrialBalance!P122,Journals!J$14:J$920)</f>
        <v>0</v>
      </c>
      <c r="K122" s="340"/>
      <c r="L122" s="342">
        <f t="shared" si="18"/>
        <v>0</v>
      </c>
      <c r="M122" s="73"/>
      <c r="N122" s="51">
        <f t="shared" si="16"/>
        <v>0</v>
      </c>
      <c r="P122" s="173" t="str">
        <f t="shared" si="19"/>
        <v>3000/141Casual wages</v>
      </c>
      <c r="Q122" s="68"/>
      <c r="S122" s="69"/>
      <c r="T122" s="54"/>
      <c r="U122" s="30"/>
    </row>
    <row r="123" spans="1:21">
      <c r="A123" s="321"/>
      <c r="B123" s="57" t="s">
        <v>283</v>
      </c>
      <c r="C123" s="324" t="s">
        <v>249</v>
      </c>
      <c r="D123" s="337"/>
      <c r="E123" s="338"/>
      <c r="F123" s="162"/>
      <c r="G123" s="162"/>
      <c r="H123" s="162"/>
      <c r="I123" s="77"/>
      <c r="J123" s="50">
        <f>SUMIF(Journals!D$14:D$920,TrialBalance!P123,Journals!J$14:J$920)+SUMIF(Journals!E$14:E$920,TrialBalance!P123,Journals!J$14:J$920)</f>
        <v>0</v>
      </c>
      <c r="K123" s="340"/>
      <c r="L123" s="342">
        <f t="shared" si="18"/>
        <v>0</v>
      </c>
      <c r="M123" s="73"/>
      <c r="N123" s="51">
        <f t="shared" si="16"/>
        <v>0</v>
      </c>
      <c r="P123" s="173" t="str">
        <f t="shared" si="19"/>
        <v>3000/150Security</v>
      </c>
      <c r="Q123" s="68"/>
      <c r="S123" s="69"/>
      <c r="T123" s="54"/>
      <c r="U123" s="30"/>
    </row>
    <row r="124" spans="1:21">
      <c r="A124" s="321"/>
      <c r="B124" s="57" t="s">
        <v>284</v>
      </c>
      <c r="C124" s="327" t="s">
        <v>724</v>
      </c>
      <c r="D124" s="337"/>
      <c r="E124" s="338"/>
      <c r="F124" s="162"/>
      <c r="G124" s="162"/>
      <c r="H124" s="162"/>
      <c r="I124" s="77"/>
      <c r="J124" s="50">
        <f>SUMIF(Journals!D$14:D$920,TrialBalance!P124,Journals!J$14:J$920)+SUMIF(Journals!E$14:E$920,TrialBalance!P124,Journals!J$14:J$920)</f>
        <v>0</v>
      </c>
      <c r="K124" s="340"/>
      <c r="L124" s="342">
        <f t="shared" si="18"/>
        <v>0</v>
      </c>
      <c r="M124" s="73"/>
      <c r="N124" s="51">
        <f t="shared" si="16"/>
        <v>0</v>
      </c>
      <c r="P124" s="173" t="str">
        <f t="shared" si="19"/>
        <v>3000/160Subscriptions and membership fees</v>
      </c>
      <c r="Q124" s="68"/>
      <c r="S124" s="69"/>
      <c r="T124" s="54"/>
      <c r="U124" s="30"/>
    </row>
    <row r="125" spans="1:21">
      <c r="A125" s="321"/>
      <c r="B125" s="57" t="s">
        <v>303</v>
      </c>
      <c r="C125" s="327" t="s">
        <v>758</v>
      </c>
      <c r="D125" s="337"/>
      <c r="E125" s="338"/>
      <c r="F125" s="162"/>
      <c r="G125" s="162"/>
      <c r="H125" s="162"/>
      <c r="I125" s="77"/>
      <c r="J125" s="50">
        <f>SUMIF(Journals!D$14:D$920,TrialBalance!P125,Journals!J$14:J$920)+SUMIF(Journals!E$14:E$920,TrialBalance!P125,Journals!J$14:J$920)</f>
        <v>0</v>
      </c>
      <c r="K125" s="340"/>
      <c r="L125" s="342">
        <f t="shared" si="18"/>
        <v>0</v>
      </c>
      <c r="M125" s="73"/>
      <c r="N125" s="51">
        <f t="shared" si="16"/>
        <v>0</v>
      </c>
      <c r="P125" s="173" t="str">
        <f t="shared" si="19"/>
        <v>3000/170Penalties and interest - SARS</v>
      </c>
      <c r="Q125" s="68"/>
      <c r="S125" s="69"/>
      <c r="T125" s="54"/>
      <c r="U125" s="30"/>
    </row>
    <row r="126" spans="1:21">
      <c r="A126" s="321"/>
      <c r="B126" s="57" t="s">
        <v>260</v>
      </c>
      <c r="C126" s="328"/>
      <c r="D126" s="338"/>
      <c r="E126" s="338"/>
      <c r="F126" s="162"/>
      <c r="G126" s="162"/>
      <c r="H126" s="162"/>
      <c r="I126" s="77"/>
      <c r="J126" s="50">
        <f>SUMIF(Journals!D$14:D$920,TrialBalance!P126,Journals!J$14:J$920)+SUMIF(Journals!E$14:E$920,TrialBalance!P126,Journals!J$14:J$920)</f>
        <v>0</v>
      </c>
      <c r="K126" s="340"/>
      <c r="L126" s="342">
        <f t="shared" si="18"/>
        <v>0</v>
      </c>
      <c r="M126" s="73"/>
      <c r="N126" s="51">
        <f t="shared" si="16"/>
        <v>0</v>
      </c>
      <c r="P126" s="173" t="str">
        <f t="shared" si="19"/>
        <v>3000/180</v>
      </c>
      <c r="Q126" s="68"/>
      <c r="S126" s="69"/>
      <c r="T126" s="54"/>
      <c r="U126" s="30"/>
    </row>
    <row r="127" spans="1:21">
      <c r="A127" s="321"/>
      <c r="B127" s="57" t="s">
        <v>261</v>
      </c>
      <c r="C127" s="328"/>
      <c r="D127" s="338"/>
      <c r="E127" s="338"/>
      <c r="F127" s="162"/>
      <c r="G127" s="162"/>
      <c r="H127" s="162"/>
      <c r="I127" s="77"/>
      <c r="J127" s="50">
        <f>SUMIF(Journals!D$14:D$920,TrialBalance!P127,Journals!J$14:J$920)+SUMIF(Journals!E$14:E$920,TrialBalance!P127,Journals!J$14:J$920)</f>
        <v>0</v>
      </c>
      <c r="K127" s="340"/>
      <c r="L127" s="342">
        <f t="shared" si="18"/>
        <v>0</v>
      </c>
      <c r="M127" s="73"/>
      <c r="N127" s="51">
        <f t="shared" si="16"/>
        <v>0</v>
      </c>
      <c r="P127" s="173" t="str">
        <f t="shared" si="19"/>
        <v>3000/190</v>
      </c>
      <c r="Q127" s="68"/>
      <c r="S127" s="69"/>
      <c r="T127" s="54"/>
      <c r="U127" s="30"/>
    </row>
    <row r="128" spans="1:21">
      <c r="A128" s="321"/>
      <c r="B128" s="57" t="s">
        <v>262</v>
      </c>
      <c r="C128" s="328"/>
      <c r="D128" s="338"/>
      <c r="E128" s="338"/>
      <c r="F128" s="162"/>
      <c r="G128" s="162"/>
      <c r="H128" s="162"/>
      <c r="I128" s="77"/>
      <c r="J128" s="50">
        <f>SUMIF(Journals!D$14:D$920,TrialBalance!P128,Journals!J$14:J$920)+SUMIF(Journals!E$14:E$920,TrialBalance!P128,Journals!J$14:J$920)</f>
        <v>0</v>
      </c>
      <c r="K128" s="340"/>
      <c r="L128" s="342">
        <f t="shared" si="18"/>
        <v>0</v>
      </c>
      <c r="M128" s="73"/>
      <c r="N128" s="51">
        <f t="shared" si="16"/>
        <v>0</v>
      </c>
      <c r="P128" s="173" t="str">
        <f t="shared" si="19"/>
        <v>3000/200</v>
      </c>
      <c r="Q128" s="68"/>
      <c r="S128" s="69"/>
      <c r="T128" s="54"/>
      <c r="U128" s="30"/>
    </row>
    <row r="129" spans="1:21">
      <c r="A129" s="321"/>
      <c r="B129" s="57" t="s">
        <v>263</v>
      </c>
      <c r="C129" s="328"/>
      <c r="D129" s="338"/>
      <c r="E129" s="338"/>
      <c r="F129" s="162"/>
      <c r="G129" s="162"/>
      <c r="H129" s="162"/>
      <c r="I129" s="77"/>
      <c r="J129" s="50">
        <f>SUMIF(Journals!D$14:D$920,TrialBalance!P129,Journals!J$14:J$920)+SUMIF(Journals!E$14:E$920,TrialBalance!P129,Journals!J$14:J$920)</f>
        <v>0</v>
      </c>
      <c r="K129" s="340"/>
      <c r="L129" s="342">
        <f t="shared" si="18"/>
        <v>0</v>
      </c>
      <c r="M129" s="73"/>
      <c r="N129" s="51">
        <f t="shared" si="16"/>
        <v>0</v>
      </c>
      <c r="P129" s="173" t="str">
        <f t="shared" si="19"/>
        <v>3000/210</v>
      </c>
      <c r="Q129" s="68"/>
      <c r="S129" s="69"/>
      <c r="T129" s="54"/>
      <c r="U129" s="30"/>
    </row>
    <row r="130" spans="1:21">
      <c r="A130" s="321"/>
      <c r="B130" s="57" t="s">
        <v>264</v>
      </c>
      <c r="C130" s="328"/>
      <c r="D130" s="338"/>
      <c r="E130" s="338"/>
      <c r="F130" s="162"/>
      <c r="G130" s="162"/>
      <c r="H130" s="162"/>
      <c r="I130" s="77"/>
      <c r="J130" s="50">
        <f>SUMIF(Journals!D$14:D$920,TrialBalance!P130,Journals!J$14:J$920)+SUMIF(Journals!E$14:E$920,TrialBalance!P130,Journals!J$14:J$920)</f>
        <v>0</v>
      </c>
      <c r="K130" s="340"/>
      <c r="L130" s="342">
        <f t="shared" si="18"/>
        <v>0</v>
      </c>
      <c r="M130" s="73"/>
      <c r="N130" s="51">
        <f t="shared" si="16"/>
        <v>0</v>
      </c>
      <c r="P130" s="173" t="str">
        <f t="shared" si="19"/>
        <v>3000/220</v>
      </c>
      <c r="Q130" s="68"/>
      <c r="S130" s="69"/>
      <c r="T130" s="54"/>
      <c r="U130" s="30"/>
    </row>
    <row r="131" spans="1:21">
      <c r="A131" s="321"/>
      <c r="B131" s="99" t="s">
        <v>453</v>
      </c>
      <c r="C131" s="328"/>
      <c r="D131" s="338"/>
      <c r="E131" s="338"/>
      <c r="F131" s="162"/>
      <c r="G131" s="162"/>
      <c r="H131" s="162"/>
      <c r="I131" s="77"/>
      <c r="J131" s="50">
        <f>SUMIF(Journals!D$14:D$920,TrialBalance!P131,Journals!J$14:J$920)+SUMIF(Journals!E$14:E$920,TrialBalance!P131,Journals!J$14:J$920)</f>
        <v>0</v>
      </c>
      <c r="K131" s="340"/>
      <c r="L131" s="342">
        <f t="shared" si="18"/>
        <v>0</v>
      </c>
      <c r="M131" s="73"/>
      <c r="N131" s="51">
        <f t="shared" si="16"/>
        <v>0</v>
      </c>
      <c r="P131" s="173" t="str">
        <f t="shared" si="19"/>
        <v>3000/230</v>
      </c>
      <c r="Q131" s="68"/>
      <c r="S131" s="69"/>
      <c r="T131" s="54"/>
      <c r="U131" s="30"/>
    </row>
    <row r="132" spans="1:21">
      <c r="A132" s="321"/>
      <c r="B132" s="99" t="s">
        <v>454</v>
      </c>
      <c r="C132" s="328"/>
      <c r="D132" s="338"/>
      <c r="E132" s="338"/>
      <c r="F132" s="162"/>
      <c r="G132" s="162"/>
      <c r="H132" s="162"/>
      <c r="I132" s="77"/>
      <c r="J132" s="50">
        <f>SUMIF(Journals!D$14:D$920,TrialBalance!P132,Journals!J$14:J$920)+SUMIF(Journals!E$14:E$920,TrialBalance!P132,Journals!J$14:J$920)</f>
        <v>0</v>
      </c>
      <c r="K132" s="340"/>
      <c r="L132" s="342">
        <f t="shared" si="18"/>
        <v>0</v>
      </c>
      <c r="M132" s="73"/>
      <c r="N132" s="51">
        <f t="shared" si="16"/>
        <v>0</v>
      </c>
      <c r="P132" s="173" t="str">
        <f t="shared" si="19"/>
        <v>3000/240</v>
      </c>
      <c r="Q132" s="68"/>
      <c r="S132" s="69"/>
      <c r="T132" s="54"/>
      <c r="U132" s="30"/>
    </row>
    <row r="133" spans="1:21">
      <c r="A133" s="321"/>
      <c r="B133" s="99" t="s">
        <v>455</v>
      </c>
      <c r="C133" s="328"/>
      <c r="D133" s="338"/>
      <c r="E133" s="338"/>
      <c r="F133" s="162"/>
      <c r="G133" s="162"/>
      <c r="H133" s="162"/>
      <c r="I133" s="77"/>
      <c r="J133" s="50">
        <f>SUMIF(Journals!D$14:D$920,TrialBalance!P133,Journals!J$14:J$920)+SUMIF(Journals!E$14:E$920,TrialBalance!P133,Journals!J$14:J$920)</f>
        <v>0</v>
      </c>
      <c r="K133" s="340"/>
      <c r="L133" s="342">
        <f t="shared" si="18"/>
        <v>0</v>
      </c>
      <c r="M133" s="73"/>
      <c r="N133" s="51">
        <f t="shared" si="16"/>
        <v>0</v>
      </c>
      <c r="P133" s="173" t="str">
        <f t="shared" si="19"/>
        <v>3000/250</v>
      </c>
      <c r="Q133" s="68"/>
      <c r="S133" s="69"/>
      <c r="T133" s="54"/>
      <c r="U133" s="30"/>
    </row>
    <row r="134" spans="1:21">
      <c r="A134" s="321"/>
      <c r="B134" s="99" t="s">
        <v>456</v>
      </c>
      <c r="C134" s="328"/>
      <c r="D134" s="338"/>
      <c r="E134" s="338"/>
      <c r="F134" s="162"/>
      <c r="G134" s="162"/>
      <c r="H134" s="162"/>
      <c r="I134" s="77"/>
      <c r="J134" s="50">
        <f>SUMIF(Journals!D$14:D$920,TrialBalance!P134,Journals!J$14:J$920)+SUMIF(Journals!E$14:E$920,TrialBalance!P134,Journals!J$14:J$920)</f>
        <v>0</v>
      </c>
      <c r="K134" s="340"/>
      <c r="L134" s="342">
        <f t="shared" si="18"/>
        <v>0</v>
      </c>
      <c r="M134" s="73"/>
      <c r="N134" s="51">
        <f t="shared" ref="N134:N185" si="22">ROUND(SUM(A134),0)</f>
        <v>0</v>
      </c>
      <c r="P134" s="173" t="str">
        <f t="shared" ref="P134:P150" si="23">CONCATENATE(B134,C134)</f>
        <v>3000/260</v>
      </c>
      <c r="Q134" s="68"/>
      <c r="S134" s="69"/>
      <c r="T134" s="54"/>
      <c r="U134" s="30"/>
    </row>
    <row r="135" spans="1:21">
      <c r="A135" s="321"/>
      <c r="B135" s="99" t="s">
        <v>457</v>
      </c>
      <c r="C135" s="327" t="s">
        <v>571</v>
      </c>
      <c r="D135" s="338"/>
      <c r="E135" s="338"/>
      <c r="F135" s="162"/>
      <c r="G135" s="162"/>
      <c r="H135" s="162"/>
      <c r="I135" s="77"/>
      <c r="J135" s="50">
        <f>SUMIF(Journals!D$14:D$920,TrialBalance!P135,Journals!J$14:J$920)+SUMIF(Journals!E$14:E$920,TrialBalance!P135,Journals!J$14:J$920)</f>
        <v>0</v>
      </c>
      <c r="K135" s="340"/>
      <c r="L135" s="342">
        <f t="shared" si="18"/>
        <v>0</v>
      </c>
      <c r="M135" s="73"/>
      <c r="N135" s="51">
        <f t="shared" si="22"/>
        <v>0</v>
      </c>
      <c r="P135" s="173" t="str">
        <f t="shared" si="23"/>
        <v>3000/270Amortisation of prepaid lease agreement</v>
      </c>
      <c r="Q135" s="68"/>
      <c r="S135" s="69"/>
      <c r="T135" s="54"/>
      <c r="U135" s="30"/>
    </row>
    <row r="136" spans="1:21">
      <c r="A136" s="321"/>
      <c r="B136" s="99" t="s">
        <v>912</v>
      </c>
      <c r="C136" s="327" t="s">
        <v>913</v>
      </c>
      <c r="D136" s="338"/>
      <c r="E136" s="338"/>
      <c r="F136" s="162"/>
      <c r="G136" s="162"/>
      <c r="H136" s="162"/>
      <c r="I136" s="77"/>
      <c r="J136" s="50">
        <f>SUMIF(Journals!D$14:D$920,TrialBalance!P136,Journals!J$14:J$920)+SUMIF(Journals!E$14:E$920,TrialBalance!P136,Journals!J$14:J$920)</f>
        <v>0</v>
      </c>
      <c r="K136" s="340"/>
      <c r="L136" s="342">
        <f t="shared" ref="L136" si="24">ROUND(D136-E136+F136+G136+H136+J136+I136,0)</f>
        <v>0</v>
      </c>
      <c r="M136" s="73"/>
      <c r="N136" s="51">
        <f t="shared" ref="N136" si="25">ROUND(SUM(A136),0)</f>
        <v>0</v>
      </c>
      <c r="P136" s="173" t="str">
        <f t="shared" ref="P136" si="26">CONCATENATE(B136,C136)</f>
        <v>3000/280Amortisation of goodwill</v>
      </c>
      <c r="Q136" s="68"/>
      <c r="S136" s="69"/>
      <c r="T136" s="54"/>
      <c r="U136" s="30"/>
    </row>
    <row r="137" spans="1:21">
      <c r="A137" s="321"/>
      <c r="B137" s="99" t="s">
        <v>914</v>
      </c>
      <c r="C137" s="327" t="s">
        <v>915</v>
      </c>
      <c r="D137" s="338"/>
      <c r="E137" s="338"/>
      <c r="F137" s="162"/>
      <c r="G137" s="162"/>
      <c r="H137" s="162"/>
      <c r="I137" s="77"/>
      <c r="J137" s="50">
        <f>SUMIF(Journals!D$14:D$920,TrialBalance!P137,Journals!J$14:J$920)+SUMIF(Journals!E$14:E$920,TrialBalance!P137,Journals!J$14:J$920)</f>
        <v>0</v>
      </c>
      <c r="K137" s="340"/>
      <c r="L137" s="342">
        <f t="shared" ref="L137" si="27">ROUND(D137-E137+F137+G137+H137+J137+I137,0)</f>
        <v>0</v>
      </c>
      <c r="M137" s="73"/>
      <c r="N137" s="51">
        <f t="shared" ref="N137" si="28">ROUND(SUM(A137),0)</f>
        <v>0</v>
      </c>
      <c r="P137" s="173" t="str">
        <f t="shared" ref="P137" si="29">CONCATENATE(B137,C137)</f>
        <v>3000/290Impairment losses</v>
      </c>
      <c r="Q137" s="68"/>
      <c r="S137" s="69"/>
      <c r="T137" s="54"/>
      <c r="U137" s="30"/>
    </row>
    <row r="138" spans="1:21">
      <c r="A138" s="321"/>
      <c r="B138" s="57" t="s">
        <v>285</v>
      </c>
      <c r="C138" s="326" t="s">
        <v>115</v>
      </c>
      <c r="D138" s="337"/>
      <c r="E138" s="338"/>
      <c r="F138" s="162"/>
      <c r="G138" s="162"/>
      <c r="H138" s="162"/>
      <c r="I138" s="77"/>
      <c r="J138" s="50">
        <f>SUMIF(Journals!D$14:D$920,TrialBalance!P138,Journals!J$14:J$920)+SUMIF(Journals!E$14:E$920,TrialBalance!P138,Journals!J$14:J$920)</f>
        <v>0</v>
      </c>
      <c r="K138" s="340"/>
      <c r="L138" s="342">
        <f t="shared" ref="L138:L173" si="30">ROUND(D138-E138+F138+G138+H138+J138+I138,0)</f>
        <v>0</v>
      </c>
      <c r="M138" s="73"/>
      <c r="N138" s="51">
        <f t="shared" si="22"/>
        <v>0</v>
      </c>
      <c r="P138" s="173" t="str">
        <f t="shared" si="23"/>
        <v>4700/000FINANCE COSTS</v>
      </c>
      <c r="Q138" s="68"/>
      <c r="S138" s="69"/>
      <c r="T138" s="54"/>
      <c r="U138" s="30"/>
    </row>
    <row r="139" spans="1:21">
      <c r="A139" s="321"/>
      <c r="B139" s="57" t="s">
        <v>286</v>
      </c>
      <c r="C139" s="326" t="s">
        <v>533</v>
      </c>
      <c r="D139" s="337"/>
      <c r="E139" s="338"/>
      <c r="F139" s="162"/>
      <c r="G139" s="162"/>
      <c r="H139" s="162"/>
      <c r="I139" s="77"/>
      <c r="J139" s="50">
        <f>SUMIF(Journals!D$14:D$920,TrialBalance!P139,Journals!J$14:J$920)+SUMIF(Journals!E$14:E$920,TrialBalance!P139,Journals!J$14:J$920)</f>
        <v>0</v>
      </c>
      <c r="K139" s="340"/>
      <c r="L139" s="342">
        <f t="shared" si="30"/>
        <v>0</v>
      </c>
      <c r="M139" s="73"/>
      <c r="N139" s="51">
        <f t="shared" si="22"/>
        <v>0</v>
      </c>
      <c r="P139" s="173" t="str">
        <f t="shared" si="23"/>
        <v>4700/010Interest paid--------------------------------</v>
      </c>
      <c r="Q139" s="68"/>
      <c r="S139" s="69"/>
      <c r="T139" s="54"/>
      <c r="U139" s="30"/>
    </row>
    <row r="140" spans="1:21">
      <c r="A140" s="321"/>
      <c r="B140" s="57" t="s">
        <v>287</v>
      </c>
      <c r="C140" s="328"/>
      <c r="D140" s="337"/>
      <c r="E140" s="338"/>
      <c r="F140" s="162"/>
      <c r="G140" s="162"/>
      <c r="H140" s="162"/>
      <c r="I140" s="77"/>
      <c r="J140" s="50">
        <f>SUMIF(Journals!D$14:D$920,TrialBalance!P140,Journals!J$14:J$920)+SUMIF(Journals!E$14:E$920,TrialBalance!P140,Journals!J$14:J$920)</f>
        <v>0</v>
      </c>
      <c r="K140" s="340"/>
      <c r="L140" s="342">
        <f t="shared" si="30"/>
        <v>0</v>
      </c>
      <c r="M140" s="73"/>
      <c r="N140" s="51">
        <f t="shared" si="22"/>
        <v>0</v>
      </c>
      <c r="P140" s="173" t="str">
        <f t="shared" si="23"/>
        <v>4700/011</v>
      </c>
      <c r="Q140" s="68"/>
      <c r="S140" s="69"/>
      <c r="T140" s="54"/>
      <c r="U140" s="30"/>
    </row>
    <row r="141" spans="1:21">
      <c r="A141" s="321"/>
      <c r="B141" s="57" t="s">
        <v>288</v>
      </c>
      <c r="C141" s="328"/>
      <c r="D141" s="337"/>
      <c r="E141" s="338"/>
      <c r="F141" s="162"/>
      <c r="G141" s="162"/>
      <c r="H141" s="162"/>
      <c r="I141" s="77"/>
      <c r="J141" s="50">
        <f>SUMIF(Journals!D$14:D$920,TrialBalance!P141,Journals!J$14:J$920)+SUMIF(Journals!E$14:E$920,TrialBalance!P141,Journals!J$14:J$920)</f>
        <v>0</v>
      </c>
      <c r="K141" s="340"/>
      <c r="L141" s="342">
        <f t="shared" si="30"/>
        <v>0</v>
      </c>
      <c r="M141" s="73"/>
      <c r="N141" s="51">
        <f t="shared" si="22"/>
        <v>0</v>
      </c>
      <c r="P141" s="173" t="str">
        <f t="shared" si="23"/>
        <v>4700/012</v>
      </c>
      <c r="Q141" s="68"/>
      <c r="S141" s="69"/>
      <c r="T141" s="54"/>
      <c r="U141" s="30"/>
    </row>
    <row r="142" spans="1:21">
      <c r="A142" s="321"/>
      <c r="B142" s="57" t="s">
        <v>289</v>
      </c>
      <c r="C142" s="328"/>
      <c r="D142" s="337"/>
      <c r="E142" s="338"/>
      <c r="F142" s="162"/>
      <c r="G142" s="162"/>
      <c r="H142" s="162"/>
      <c r="I142" s="77"/>
      <c r="J142" s="50">
        <f>SUMIF(Journals!D$14:D$920,TrialBalance!P142,Journals!J$14:J$920)+SUMIF(Journals!E$14:E$920,TrialBalance!P142,Journals!J$14:J$920)</f>
        <v>0</v>
      </c>
      <c r="K142" s="340"/>
      <c r="L142" s="342">
        <f t="shared" si="30"/>
        <v>0</v>
      </c>
      <c r="M142" s="73"/>
      <c r="N142" s="51">
        <f t="shared" si="22"/>
        <v>0</v>
      </c>
      <c r="P142" s="173" t="str">
        <f t="shared" si="23"/>
        <v>4700/013</v>
      </c>
      <c r="Q142" s="68"/>
      <c r="S142" s="69"/>
      <c r="T142" s="54"/>
      <c r="U142" s="30"/>
    </row>
    <row r="143" spans="1:21">
      <c r="A143" s="321"/>
      <c r="B143" s="57" t="s">
        <v>290</v>
      </c>
      <c r="C143" s="328"/>
      <c r="D143" s="337"/>
      <c r="E143" s="338"/>
      <c r="F143" s="162"/>
      <c r="G143" s="162"/>
      <c r="H143" s="162"/>
      <c r="I143" s="77"/>
      <c r="J143" s="50">
        <f>SUMIF(Journals!D$14:D$920,TrialBalance!P143,Journals!J$14:J$920)+SUMIF(Journals!E$14:E$920,TrialBalance!P143,Journals!J$14:J$920)</f>
        <v>0</v>
      </c>
      <c r="K143" s="340"/>
      <c r="L143" s="342">
        <f t="shared" si="30"/>
        <v>0</v>
      </c>
      <c r="M143" s="73"/>
      <c r="N143" s="51">
        <f t="shared" ref="N143:N145" si="31">ROUND(SUM(A143),0)</f>
        <v>0</v>
      </c>
      <c r="P143" s="173" t="str">
        <f t="shared" ref="P143:P145" si="32">CONCATENATE(B143,C143)</f>
        <v>4700/014</v>
      </c>
      <c r="Q143" s="68"/>
      <c r="S143" s="69"/>
      <c r="T143" s="54"/>
      <c r="U143" s="30"/>
    </row>
    <row r="144" spans="1:21">
      <c r="A144" s="321"/>
      <c r="B144" s="57" t="s">
        <v>435</v>
      </c>
      <c r="C144" s="328"/>
      <c r="D144" s="337"/>
      <c r="E144" s="338"/>
      <c r="F144" s="162"/>
      <c r="G144" s="162"/>
      <c r="H144" s="162"/>
      <c r="I144" s="77"/>
      <c r="J144" s="50">
        <f>SUMIF(Journals!D$14:D$920,TrialBalance!P144,Journals!J$14:J$920)+SUMIF(Journals!E$14:E$920,TrialBalance!P144,Journals!J$14:J$920)</f>
        <v>0</v>
      </c>
      <c r="K144" s="340"/>
      <c r="L144" s="342">
        <f t="shared" si="30"/>
        <v>0</v>
      </c>
      <c r="M144" s="73"/>
      <c r="N144" s="51">
        <f t="shared" si="31"/>
        <v>0</v>
      </c>
      <c r="P144" s="173" t="str">
        <f t="shared" si="32"/>
        <v>4700/015</v>
      </c>
      <c r="Q144" s="68"/>
      <c r="S144" s="69"/>
      <c r="T144" s="54"/>
      <c r="U144" s="30"/>
    </row>
    <row r="145" spans="1:21">
      <c r="A145" s="321"/>
      <c r="B145" s="57" t="s">
        <v>441</v>
      </c>
      <c r="C145" s="328"/>
      <c r="D145" s="337"/>
      <c r="E145" s="338"/>
      <c r="F145" s="162"/>
      <c r="G145" s="162"/>
      <c r="H145" s="162"/>
      <c r="I145" s="77"/>
      <c r="J145" s="50">
        <f>SUMIF(Journals!D$14:D$920,TrialBalance!P145,Journals!J$14:J$920)+SUMIF(Journals!E$14:E$920,TrialBalance!P145,Journals!J$14:J$920)</f>
        <v>0</v>
      </c>
      <c r="K145" s="340"/>
      <c r="L145" s="342">
        <f t="shared" si="30"/>
        <v>0</v>
      </c>
      <c r="M145" s="73"/>
      <c r="N145" s="51">
        <f t="shared" si="31"/>
        <v>0</v>
      </c>
      <c r="P145" s="173" t="str">
        <f t="shared" si="32"/>
        <v>4700/016</v>
      </c>
      <c r="Q145" s="68"/>
      <c r="S145" s="69"/>
      <c r="T145" s="54"/>
      <c r="U145" s="30"/>
    </row>
    <row r="146" spans="1:21">
      <c r="A146" s="321"/>
      <c r="B146" s="99" t="s">
        <v>487</v>
      </c>
      <c r="C146" s="328"/>
      <c r="D146" s="337"/>
      <c r="E146" s="338"/>
      <c r="F146" s="162"/>
      <c r="G146" s="162"/>
      <c r="H146" s="162"/>
      <c r="I146" s="77"/>
      <c r="J146" s="50">
        <f>SUMIF(Journals!D$14:D$920,TrialBalance!P146,Journals!J$14:J$920)+SUMIF(Journals!E$14:E$920,TrialBalance!P146,Journals!J$14:J$920)</f>
        <v>0</v>
      </c>
      <c r="K146" s="340"/>
      <c r="L146" s="342">
        <f t="shared" si="30"/>
        <v>0</v>
      </c>
      <c r="M146" s="73"/>
      <c r="N146" s="51">
        <f t="shared" si="22"/>
        <v>0</v>
      </c>
      <c r="P146" s="173" t="str">
        <f t="shared" si="23"/>
        <v>4700/017</v>
      </c>
      <c r="Q146" s="68"/>
      <c r="S146" s="69"/>
      <c r="T146" s="54"/>
      <c r="U146" s="30"/>
    </row>
    <row r="147" spans="1:21">
      <c r="A147" s="321"/>
      <c r="B147" s="99" t="s">
        <v>574</v>
      </c>
      <c r="C147" s="328"/>
      <c r="D147" s="337"/>
      <c r="E147" s="338"/>
      <c r="F147" s="162"/>
      <c r="G147" s="162"/>
      <c r="H147" s="162"/>
      <c r="I147" s="77"/>
      <c r="J147" s="50">
        <f>SUMIF(Journals!D$14:D$920,TrialBalance!P147,Journals!J$14:J$920)+SUMIF(Journals!E$14:E$920,TrialBalance!P147,Journals!J$14:J$920)</f>
        <v>0</v>
      </c>
      <c r="K147" s="340"/>
      <c r="L147" s="342">
        <f t="shared" si="30"/>
        <v>0</v>
      </c>
      <c r="M147" s="73"/>
      <c r="N147" s="51">
        <f t="shared" si="22"/>
        <v>0</v>
      </c>
      <c r="P147" s="173" t="str">
        <f t="shared" si="23"/>
        <v>4700/018</v>
      </c>
      <c r="Q147" s="68"/>
      <c r="S147" s="69"/>
      <c r="T147" s="54"/>
      <c r="U147" s="30"/>
    </row>
    <row r="148" spans="1:21">
      <c r="A148" s="321"/>
      <c r="B148" s="99" t="s">
        <v>575</v>
      </c>
      <c r="C148" s="328"/>
      <c r="D148" s="337"/>
      <c r="E148" s="338"/>
      <c r="F148" s="162"/>
      <c r="G148" s="162"/>
      <c r="H148" s="162"/>
      <c r="I148" s="77"/>
      <c r="J148" s="50">
        <f>SUMIF(Journals!D$14:D$920,TrialBalance!P148,Journals!J$14:J$920)+SUMIF(Journals!E$14:E$920,TrialBalance!P148,Journals!J$14:J$920)</f>
        <v>0</v>
      </c>
      <c r="K148" s="340"/>
      <c r="L148" s="342">
        <f t="shared" si="30"/>
        <v>0</v>
      </c>
      <c r="M148" s="73"/>
      <c r="N148" s="51">
        <f t="shared" si="22"/>
        <v>0</v>
      </c>
      <c r="P148" s="173" t="str">
        <f t="shared" si="23"/>
        <v>4700/019</v>
      </c>
      <c r="Q148" s="68"/>
      <c r="S148" s="69"/>
      <c r="T148" s="54"/>
      <c r="U148" s="30"/>
    </row>
    <row r="149" spans="1:21">
      <c r="A149" s="321"/>
      <c r="B149" s="99" t="s">
        <v>291</v>
      </c>
      <c r="C149" s="328"/>
      <c r="D149" s="337"/>
      <c r="E149" s="338"/>
      <c r="F149" s="162"/>
      <c r="G149" s="162"/>
      <c r="H149" s="162"/>
      <c r="I149" s="77"/>
      <c r="J149" s="50">
        <f>SUMIF(Journals!D$14:D$920,TrialBalance!P149,Journals!J$14:J$920)+SUMIF(Journals!E$14:E$920,TrialBalance!P149,Journals!J$14:J$920)</f>
        <v>0</v>
      </c>
      <c r="K149" s="340"/>
      <c r="L149" s="342">
        <f t="shared" si="30"/>
        <v>0</v>
      </c>
      <c r="M149" s="73"/>
      <c r="N149" s="51">
        <f t="shared" si="22"/>
        <v>0</v>
      </c>
      <c r="P149" s="173" t="str">
        <f t="shared" si="23"/>
        <v>4700/020</v>
      </c>
      <c r="Q149" s="68"/>
      <c r="S149" s="69"/>
      <c r="T149" s="54"/>
      <c r="U149" s="30"/>
    </row>
    <row r="150" spans="1:21">
      <c r="A150" s="321"/>
      <c r="B150" s="99" t="s">
        <v>576</v>
      </c>
      <c r="C150" s="324" t="str">
        <f>IF(Criteria!H13=0,"Finance leases",IF(Criteria!H14=0,"Finance leases",CONCATENATE("Finance leases - ",Criteria!H13)))</f>
        <v>Finance leases - Seafront Hotel</v>
      </c>
      <c r="D150" s="337"/>
      <c r="E150" s="338"/>
      <c r="F150" s="162"/>
      <c r="G150" s="162"/>
      <c r="H150" s="162"/>
      <c r="I150" s="77"/>
      <c r="J150" s="50">
        <f>SUMIF(Journals!D$14:D$920,TrialBalance!P150,Journals!J$14:J$920)+SUMIF(Journals!E$14:E$920,TrialBalance!P150,Journals!J$14:J$920)</f>
        <v>0</v>
      </c>
      <c r="K150" s="340"/>
      <c r="L150" s="342">
        <f t="shared" si="30"/>
        <v>0</v>
      </c>
      <c r="M150" s="73"/>
      <c r="N150" s="51">
        <f t="shared" si="22"/>
        <v>0</v>
      </c>
      <c r="P150" s="173" t="str">
        <f t="shared" si="23"/>
        <v>4700/021Finance leases - Seafront Hotel</v>
      </c>
      <c r="Q150" s="68"/>
      <c r="S150" s="69"/>
      <c r="T150" s="54"/>
      <c r="U150" s="30"/>
    </row>
    <row r="151" spans="1:21">
      <c r="A151" s="322"/>
      <c r="B151" s="57" t="s">
        <v>220</v>
      </c>
      <c r="C151" s="324"/>
      <c r="D151" s="337"/>
      <c r="E151" s="337"/>
      <c r="F151" s="163"/>
      <c r="G151" s="163"/>
      <c r="H151" s="163"/>
      <c r="I151" s="77"/>
      <c r="J151" s="50"/>
      <c r="K151" s="340"/>
      <c r="L151" s="342">
        <f t="shared" si="30"/>
        <v>0</v>
      </c>
      <c r="M151" s="73"/>
      <c r="N151" s="51">
        <f t="shared" si="22"/>
        <v>0</v>
      </c>
      <c r="P151" s="173">
        <v>0</v>
      </c>
      <c r="Q151" s="68"/>
      <c r="S151" s="69"/>
      <c r="T151" s="54"/>
      <c r="U151" s="30"/>
    </row>
    <row r="152" spans="1:21">
      <c r="A152" s="323"/>
      <c r="B152" s="57" t="s">
        <v>220</v>
      </c>
      <c r="C152" s="327" t="s">
        <v>693</v>
      </c>
      <c r="D152" s="337"/>
      <c r="E152" s="338"/>
      <c r="F152" s="162"/>
      <c r="G152" s="162"/>
      <c r="H152" s="162"/>
      <c r="I152" s="78"/>
      <c r="J152" s="50"/>
      <c r="K152" s="340"/>
      <c r="L152" s="343">
        <f>-SUM(L5:L151)</f>
        <v>0</v>
      </c>
      <c r="M152" s="73"/>
      <c r="N152" s="51">
        <f t="shared" si="22"/>
        <v>0</v>
      </c>
      <c r="P152" s="173">
        <v>0</v>
      </c>
      <c r="Q152" s="68"/>
      <c r="S152" s="69"/>
      <c r="T152" s="69"/>
      <c r="U152" s="30"/>
    </row>
    <row r="153" spans="1:21">
      <c r="A153" s="322"/>
      <c r="B153" s="57" t="s">
        <v>220</v>
      </c>
      <c r="C153" s="324"/>
      <c r="D153" s="338"/>
      <c r="E153" s="338"/>
      <c r="F153" s="162"/>
      <c r="G153" s="162"/>
      <c r="H153" s="162"/>
      <c r="I153" s="77"/>
      <c r="J153" s="50"/>
      <c r="K153" s="340"/>
      <c r="L153" s="342">
        <f t="shared" si="30"/>
        <v>0</v>
      </c>
      <c r="M153" s="73"/>
      <c r="N153" s="51">
        <f t="shared" si="22"/>
        <v>0</v>
      </c>
      <c r="P153" s="173">
        <v>0</v>
      </c>
      <c r="Q153" s="68"/>
      <c r="S153" s="69"/>
      <c r="T153" s="54"/>
      <c r="U153" s="30"/>
    </row>
    <row r="154" spans="1:21">
      <c r="A154" s="322"/>
      <c r="B154" s="99" t="s">
        <v>562</v>
      </c>
      <c r="C154" s="329" t="s">
        <v>685</v>
      </c>
      <c r="D154" s="338"/>
      <c r="E154" s="338"/>
      <c r="F154" s="162"/>
      <c r="G154" s="162"/>
      <c r="H154" s="162"/>
      <c r="I154" s="77"/>
      <c r="J154" s="50">
        <f>SUMIF(Journals!D$14:D$920,TrialBalance!P154,Journals!J$14:J$920)+SUMIF(Journals!E$14:E$920,TrialBalance!P154,Journals!J$14:J$920)</f>
        <v>0</v>
      </c>
      <c r="K154" s="340"/>
      <c r="L154" s="342">
        <f t="shared" si="30"/>
        <v>0</v>
      </c>
      <c r="M154" s="73"/>
      <c r="N154" s="51">
        <f t="shared" ref="N154:N162" si="33">ROUND(SUM(A154),0)</f>
        <v>0</v>
      </c>
      <c r="P154" s="173" t="str">
        <f t="shared" ref="P154:P180" si="34">CONCATENATE(B154,C154)</f>
        <v>5420/000PARTNERS CAPITAL ACCOUNTS</v>
      </c>
      <c r="Q154" s="70"/>
      <c r="R154" s="30"/>
      <c r="S154" s="69"/>
      <c r="T154" s="54"/>
      <c r="U154" s="30"/>
    </row>
    <row r="155" spans="1:21">
      <c r="A155" s="322"/>
      <c r="B155" s="99" t="s">
        <v>563</v>
      </c>
      <c r="C155" s="325" t="str">
        <f>CONCATENATE(Criteria!E37," - balance b/fwd")</f>
        <v>A Individual - balance b/fwd</v>
      </c>
      <c r="D155" s="338"/>
      <c r="E155" s="338"/>
      <c r="F155" s="162"/>
      <c r="G155" s="162"/>
      <c r="H155" s="162"/>
      <c r="I155" s="77">
        <f>SUM(N155:N156)</f>
        <v>0</v>
      </c>
      <c r="J155" s="50">
        <f>SUMIF(Journals!D$14:D$920,TrialBalance!P155,Journals!J$14:J$920)+SUMIF(Journals!E$14:E$920,TrialBalance!P155,Journals!J$14:J$920)</f>
        <v>0</v>
      </c>
      <c r="K155" s="340"/>
      <c r="L155" s="342">
        <f t="shared" si="30"/>
        <v>0</v>
      </c>
      <c r="M155" s="73"/>
      <c r="N155" s="51">
        <f t="shared" si="33"/>
        <v>0</v>
      </c>
      <c r="P155" s="173" t="str">
        <f t="shared" si="34"/>
        <v>5420/010A Individual - balance b/fwd</v>
      </c>
      <c r="Q155" s="70"/>
      <c r="R155" s="30"/>
      <c r="S155" s="69"/>
      <c r="T155" s="54"/>
      <c r="U155" s="30"/>
    </row>
    <row r="156" spans="1:21">
      <c r="A156" s="322"/>
      <c r="B156" s="99" t="s">
        <v>564</v>
      </c>
      <c r="C156" s="325" t="str">
        <f>CONCATENATE(Criteria!E37," - Profits distributed")</f>
        <v>A Individual - Profits distributed</v>
      </c>
      <c r="D156" s="338"/>
      <c r="E156" s="338"/>
      <c r="F156" s="162"/>
      <c r="G156" s="162"/>
      <c r="H156" s="162"/>
      <c r="I156" s="77"/>
      <c r="J156" s="50">
        <f>SUMIF(Journals!D$14:D$920,TrialBalance!P156,Journals!J$14:J$920)+SUMIF(Journals!E$14:E$920,TrialBalance!P156,Journals!J$14:J$920)</f>
        <v>0</v>
      </c>
      <c r="K156" s="340"/>
      <c r="L156" s="343">
        <f>ROUND(-L$152*Criteria!D37,0)</f>
        <v>0</v>
      </c>
      <c r="M156" s="73"/>
      <c r="N156" s="51">
        <f t="shared" si="33"/>
        <v>0</v>
      </c>
      <c r="P156" s="173" t="str">
        <f t="shared" si="34"/>
        <v>5420/012A Individual - Profits distributed</v>
      </c>
      <c r="Q156" s="70"/>
      <c r="R156" s="30"/>
      <c r="S156" s="69"/>
      <c r="T156" s="54"/>
      <c r="U156" s="30"/>
    </row>
    <row r="157" spans="1:21">
      <c r="A157" s="322"/>
      <c r="B157" s="99" t="s">
        <v>565</v>
      </c>
      <c r="C157" s="325" t="str">
        <f>CONCATENATE(Criteria!E38," - balance b/fwd")</f>
        <v>B Individual - balance b/fwd</v>
      </c>
      <c r="D157" s="338"/>
      <c r="E157" s="338"/>
      <c r="F157" s="162"/>
      <c r="G157" s="162"/>
      <c r="H157" s="162"/>
      <c r="I157" s="77">
        <f>SUM(N157:N158)</f>
        <v>0</v>
      </c>
      <c r="J157" s="50">
        <f>SUMIF(Journals!D$14:D$920,TrialBalance!P157,Journals!J$14:J$920)+SUMIF(Journals!E$14:E$920,TrialBalance!P157,Journals!J$14:J$920)</f>
        <v>0</v>
      </c>
      <c r="K157" s="340"/>
      <c r="L157" s="342">
        <f t="shared" si="30"/>
        <v>0</v>
      </c>
      <c r="M157" s="73"/>
      <c r="N157" s="51">
        <f t="shared" si="33"/>
        <v>0</v>
      </c>
      <c r="P157" s="173" t="str">
        <f t="shared" si="34"/>
        <v>5420/020B Individual - balance b/fwd</v>
      </c>
      <c r="Q157" s="70"/>
      <c r="R157" s="30"/>
      <c r="S157" s="69"/>
      <c r="T157" s="54"/>
      <c r="U157" s="30"/>
    </row>
    <row r="158" spans="1:21">
      <c r="A158" s="322"/>
      <c r="B158" s="99" t="s">
        <v>566</v>
      </c>
      <c r="C158" s="325" t="str">
        <f>CONCATENATE(Criteria!E38," - Profits distributed")</f>
        <v>B Individual - Profits distributed</v>
      </c>
      <c r="D158" s="338"/>
      <c r="E158" s="338"/>
      <c r="F158" s="162"/>
      <c r="G158" s="162"/>
      <c r="H158" s="162"/>
      <c r="I158" s="77"/>
      <c r="J158" s="50">
        <f>SUMIF(Journals!D$14:D$920,TrialBalance!P158,Journals!J$14:J$920)+SUMIF(Journals!E$14:E$920,TrialBalance!P158,Journals!J$14:J$920)</f>
        <v>0</v>
      </c>
      <c r="K158" s="340"/>
      <c r="L158" s="343">
        <f>ROUND(-L$152*Criteria!D38,0)</f>
        <v>0</v>
      </c>
      <c r="M158" s="73"/>
      <c r="N158" s="51">
        <f t="shared" si="33"/>
        <v>0</v>
      </c>
      <c r="P158" s="173" t="str">
        <f t="shared" si="34"/>
        <v>5420/022B Individual - Profits distributed</v>
      </c>
      <c r="Q158" s="70"/>
      <c r="R158" s="30"/>
      <c r="S158" s="69"/>
      <c r="T158" s="54"/>
      <c r="U158" s="30"/>
    </row>
    <row r="159" spans="1:21">
      <c r="A159" s="322"/>
      <c r="B159" s="99" t="s">
        <v>567</v>
      </c>
      <c r="C159" s="325" t="str">
        <f>CONCATENATE(Criteria!E39," - balance b/fwd")</f>
        <v>C Individual - balance b/fwd</v>
      </c>
      <c r="D159" s="338"/>
      <c r="E159" s="338"/>
      <c r="F159" s="162"/>
      <c r="G159" s="162"/>
      <c r="H159" s="162"/>
      <c r="I159" s="77">
        <f>SUM(N159:N160)</f>
        <v>0</v>
      </c>
      <c r="J159" s="50">
        <f>SUMIF(Journals!D$14:D$920,TrialBalance!P159,Journals!J$14:J$920)+SUMIF(Journals!E$14:E$920,TrialBalance!P159,Journals!J$14:J$920)</f>
        <v>0</v>
      </c>
      <c r="K159" s="340"/>
      <c r="L159" s="342">
        <f t="shared" si="30"/>
        <v>0</v>
      </c>
      <c r="M159" s="73"/>
      <c r="N159" s="51">
        <f t="shared" si="33"/>
        <v>0</v>
      </c>
      <c r="P159" s="173" t="str">
        <f t="shared" si="34"/>
        <v>5420/030C Individual - balance b/fwd</v>
      </c>
      <c r="Q159" s="70"/>
      <c r="R159" s="30"/>
      <c r="S159" s="69"/>
      <c r="T159" s="54"/>
      <c r="U159" s="30"/>
    </row>
    <row r="160" spans="1:21">
      <c r="A160" s="322"/>
      <c r="B160" s="99" t="s">
        <v>568</v>
      </c>
      <c r="C160" s="325" t="str">
        <f>CONCATENATE(Criteria!E39," - Profits distributed")</f>
        <v>C Individual - Profits distributed</v>
      </c>
      <c r="D160" s="338"/>
      <c r="E160" s="338"/>
      <c r="F160" s="162"/>
      <c r="G160" s="162"/>
      <c r="H160" s="162"/>
      <c r="I160" s="77"/>
      <c r="J160" s="50">
        <f>SUMIF(Journals!D$14:D$920,TrialBalance!P160,Journals!J$14:J$920)+SUMIF(Journals!E$14:E$920,TrialBalance!P160,Journals!J$14:J$920)</f>
        <v>0</v>
      </c>
      <c r="K160" s="340"/>
      <c r="L160" s="343">
        <f>ROUND(-L$152*Criteria!D39,0)</f>
        <v>0</v>
      </c>
      <c r="M160" s="73"/>
      <c r="N160" s="51">
        <f t="shared" si="33"/>
        <v>0</v>
      </c>
      <c r="P160" s="173" t="str">
        <f t="shared" si="34"/>
        <v>5420/032C Individual - Profits distributed</v>
      </c>
      <c r="Q160" s="70"/>
      <c r="R160" s="30"/>
      <c r="S160" s="69"/>
      <c r="T160" s="54"/>
      <c r="U160" s="30"/>
    </row>
    <row r="161" spans="1:21">
      <c r="A161" s="322"/>
      <c r="B161" s="99" t="s">
        <v>569</v>
      </c>
      <c r="C161" s="325" t="str">
        <f>CONCATENATE(Criteria!E40," - balance b/fwd")</f>
        <v>D Individual - balance b/fwd</v>
      </c>
      <c r="D161" s="338"/>
      <c r="E161" s="338"/>
      <c r="F161" s="162"/>
      <c r="G161" s="162"/>
      <c r="H161" s="162"/>
      <c r="I161" s="77">
        <f>SUM(N161:N162)</f>
        <v>0</v>
      </c>
      <c r="J161" s="50">
        <f>SUMIF(Journals!D$14:D$920,TrialBalance!P161,Journals!J$14:J$920)+SUMIF(Journals!E$14:E$920,TrialBalance!P161,Journals!J$14:J$920)</f>
        <v>0</v>
      </c>
      <c r="K161" s="340"/>
      <c r="L161" s="342">
        <f t="shared" si="30"/>
        <v>0</v>
      </c>
      <c r="M161" s="73"/>
      <c r="N161" s="51">
        <f t="shared" si="33"/>
        <v>0</v>
      </c>
      <c r="P161" s="173" t="str">
        <f t="shared" si="34"/>
        <v>5420/040D Individual - balance b/fwd</v>
      </c>
      <c r="Q161" s="70"/>
      <c r="R161" s="30"/>
      <c r="S161" s="69"/>
      <c r="T161" s="54"/>
      <c r="U161" s="30"/>
    </row>
    <row r="162" spans="1:21">
      <c r="A162" s="322"/>
      <c r="B162" s="99" t="s">
        <v>570</v>
      </c>
      <c r="C162" s="325" t="str">
        <f>CONCATENATE(Criteria!E40," - Profits distributed")</f>
        <v>D Individual - Profits distributed</v>
      </c>
      <c r="D162" s="338"/>
      <c r="E162" s="338"/>
      <c r="F162" s="162"/>
      <c r="G162" s="162"/>
      <c r="H162" s="162"/>
      <c r="I162" s="77"/>
      <c r="J162" s="50">
        <f>SUMIF(Journals!D$14:D$920,TrialBalance!P162,Journals!J$14:J$920)+SUMIF(Journals!E$14:E$920,TrialBalance!P162,Journals!J$14:J$920)</f>
        <v>0</v>
      </c>
      <c r="K162" s="340"/>
      <c r="L162" s="343">
        <f>ROUND(-L$152*Criteria!D40,0)</f>
        <v>0</v>
      </c>
      <c r="M162" s="73"/>
      <c r="N162" s="51">
        <f t="shared" si="33"/>
        <v>0</v>
      </c>
      <c r="P162" s="173" t="str">
        <f t="shared" si="34"/>
        <v>5420/042D Individual - Profits distributed</v>
      </c>
      <c r="Q162" s="70"/>
      <c r="R162" s="30"/>
      <c r="S162" s="69"/>
      <c r="T162" s="54"/>
      <c r="U162" s="30"/>
    </row>
    <row r="163" spans="1:21">
      <c r="A163" s="322"/>
      <c r="B163" s="57" t="s">
        <v>127</v>
      </c>
      <c r="C163" s="326" t="s">
        <v>128</v>
      </c>
      <c r="D163" s="338"/>
      <c r="E163" s="338"/>
      <c r="F163" s="162"/>
      <c r="G163" s="162"/>
      <c r="H163" s="162"/>
      <c r="I163" s="77"/>
      <c r="J163" s="50">
        <f>SUMIF(Journals!D$14:D$920,TrialBalance!P163,Journals!J$14:J$920)+SUMIF(Journals!E$14:E$920,TrialBalance!P163,Journals!J$14:J$920)</f>
        <v>0</v>
      </c>
      <c r="K163" s="341" t="s">
        <v>500</v>
      </c>
      <c r="L163" s="342">
        <f t="shared" si="30"/>
        <v>0</v>
      </c>
      <c r="M163" s="73"/>
      <c r="N163" s="51">
        <f t="shared" si="22"/>
        <v>0</v>
      </c>
      <c r="P163" s="173" t="str">
        <f t="shared" si="34"/>
        <v>5500/000LONG TERM  INTEREST LIABILITIES</v>
      </c>
      <c r="Q163" s="68"/>
      <c r="R163" s="30"/>
      <c r="S163" s="69"/>
      <c r="T163" s="54"/>
      <c r="U163" s="30"/>
    </row>
    <row r="164" spans="1:21">
      <c r="A164" s="322"/>
      <c r="B164" s="57" t="s">
        <v>129</v>
      </c>
      <c r="C164" s="328"/>
      <c r="D164" s="338"/>
      <c r="E164" s="338"/>
      <c r="F164" s="162">
        <f>TrialBalanceA!I164-TrialBalanceA!K164</f>
        <v>0</v>
      </c>
      <c r="G164" s="162">
        <f>TrialBalanceB!I164-TrialBalanceB!K164</f>
        <v>0</v>
      </c>
      <c r="H164" s="162">
        <f>TrialBalanceC!I164-TrialBalanceC!K164</f>
        <v>0</v>
      </c>
      <c r="I164" s="77">
        <f>N164</f>
        <v>0</v>
      </c>
      <c r="J164" s="50">
        <f>SUMIF(Journals!D$14:D$920,TrialBalance!P164,Journals!J$14:J$920)+SUMIF(Journals!E$14:E$920,TrialBalance!P164,Journals!J$14:J$920)</f>
        <v>0</v>
      </c>
      <c r="K164" s="341"/>
      <c r="L164" s="342">
        <f t="shared" si="30"/>
        <v>0</v>
      </c>
      <c r="M164" s="73"/>
      <c r="N164" s="51">
        <f t="shared" si="22"/>
        <v>0</v>
      </c>
      <c r="P164" s="173" t="str">
        <f t="shared" si="34"/>
        <v>5500/001</v>
      </c>
      <c r="Q164" s="68"/>
      <c r="R164" s="30"/>
      <c r="S164" s="69"/>
      <c r="T164" s="54"/>
      <c r="U164" s="30"/>
    </row>
    <row r="165" spans="1:21">
      <c r="A165" s="322"/>
      <c r="B165" s="57" t="s">
        <v>130</v>
      </c>
      <c r="C165" s="328"/>
      <c r="D165" s="338"/>
      <c r="E165" s="338"/>
      <c r="F165" s="162">
        <f>TrialBalanceA!I165-TrialBalanceA!K165</f>
        <v>0</v>
      </c>
      <c r="G165" s="162">
        <f>TrialBalanceB!I165-TrialBalanceB!K165</f>
        <v>0</v>
      </c>
      <c r="H165" s="162">
        <f>TrialBalanceC!I165-TrialBalanceC!K165</f>
        <v>0</v>
      </c>
      <c r="I165" s="77">
        <f>N165</f>
        <v>0</v>
      </c>
      <c r="J165" s="50">
        <f>SUMIF(Journals!D$14:D$920,TrialBalance!P165,Journals!J$14:J$920)+SUMIF(Journals!E$14:E$920,TrialBalance!P165,Journals!J$14:J$920)</f>
        <v>0</v>
      </c>
      <c r="K165" s="340"/>
      <c r="L165" s="342">
        <f t="shared" si="30"/>
        <v>0</v>
      </c>
      <c r="M165" s="73"/>
      <c r="N165" s="51">
        <f t="shared" si="22"/>
        <v>0</v>
      </c>
      <c r="P165" s="173" t="str">
        <f t="shared" si="34"/>
        <v>5500/002</v>
      </c>
      <c r="Q165" s="68"/>
      <c r="R165" s="30"/>
      <c r="S165" s="69"/>
      <c r="T165" s="54"/>
      <c r="U165" s="30"/>
    </row>
    <row r="166" spans="1:21">
      <c r="A166" s="322"/>
      <c r="B166" s="57" t="s">
        <v>131</v>
      </c>
      <c r="C166" s="328"/>
      <c r="D166" s="337"/>
      <c r="E166" s="338"/>
      <c r="F166" s="162">
        <f>TrialBalanceA!I166-TrialBalanceA!K166</f>
        <v>0</v>
      </c>
      <c r="G166" s="162">
        <f>TrialBalanceB!I166-TrialBalanceB!K166</f>
        <v>0</v>
      </c>
      <c r="H166" s="162">
        <f>TrialBalanceC!I166-TrialBalanceC!K166</f>
        <v>0</v>
      </c>
      <c r="I166" s="77">
        <f>N166</f>
        <v>0</v>
      </c>
      <c r="J166" s="50">
        <f>SUMIF(Journals!D$14:D$920,TrialBalance!P166,Journals!J$14:J$920)+SUMIF(Journals!E$14:E$920,TrialBalance!P166,Journals!J$14:J$920)</f>
        <v>0</v>
      </c>
      <c r="K166" s="340"/>
      <c r="L166" s="342">
        <f t="shared" si="30"/>
        <v>0</v>
      </c>
      <c r="M166" s="73"/>
      <c r="N166" s="51">
        <f t="shared" si="22"/>
        <v>0</v>
      </c>
      <c r="P166" s="173" t="str">
        <f t="shared" si="34"/>
        <v>5500/003</v>
      </c>
      <c r="Q166" s="68"/>
      <c r="R166" s="30"/>
      <c r="S166" s="69"/>
      <c r="T166" s="54"/>
      <c r="U166" s="30"/>
    </row>
    <row r="167" spans="1:21">
      <c r="A167" s="322"/>
      <c r="B167" s="57" t="s">
        <v>132</v>
      </c>
      <c r="C167" s="328"/>
      <c r="D167" s="337"/>
      <c r="E167" s="338"/>
      <c r="F167" s="162">
        <f>TrialBalanceA!I167-TrialBalanceA!K167</f>
        <v>0</v>
      </c>
      <c r="G167" s="162">
        <f>TrialBalanceB!I167-TrialBalanceB!K167</f>
        <v>0</v>
      </c>
      <c r="H167" s="162">
        <f>TrialBalanceC!I167-TrialBalanceC!K167</f>
        <v>0</v>
      </c>
      <c r="I167" s="77">
        <f>N167</f>
        <v>0</v>
      </c>
      <c r="J167" s="50">
        <f>SUMIF(Journals!D$14:D$920,TrialBalance!P167,Journals!J$14:J$920)+SUMIF(Journals!E$14:E$920,TrialBalance!P167,Journals!J$14:J$920)</f>
        <v>0</v>
      </c>
      <c r="K167" s="340"/>
      <c r="L167" s="342">
        <f t="shared" si="30"/>
        <v>0</v>
      </c>
      <c r="M167" s="73"/>
      <c r="N167" s="51">
        <f t="shared" si="22"/>
        <v>0</v>
      </c>
      <c r="P167" s="173" t="str">
        <f t="shared" si="34"/>
        <v>5500/004</v>
      </c>
      <c r="Q167" s="68"/>
      <c r="R167" s="30"/>
      <c r="S167" s="69"/>
      <c r="T167" s="54"/>
      <c r="U167" s="30"/>
    </row>
    <row r="168" spans="1:21">
      <c r="A168" s="322"/>
      <c r="B168" s="57" t="s">
        <v>133</v>
      </c>
      <c r="C168" s="328"/>
      <c r="D168" s="337"/>
      <c r="E168" s="338"/>
      <c r="F168" s="162">
        <f>TrialBalanceA!I168-TrialBalanceA!K168</f>
        <v>0</v>
      </c>
      <c r="G168" s="162">
        <f>TrialBalanceB!I168-TrialBalanceB!K168</f>
        <v>0</v>
      </c>
      <c r="H168" s="162">
        <f>TrialBalanceC!I168-TrialBalanceC!K168</f>
        <v>0</v>
      </c>
      <c r="I168" s="77">
        <f>N168</f>
        <v>0</v>
      </c>
      <c r="J168" s="50">
        <f>SUMIF(Journals!D$14:D$920,TrialBalance!P168,Journals!J$14:J$920)+SUMIF(Journals!E$14:E$920,TrialBalance!P168,Journals!J$14:J$920)</f>
        <v>0</v>
      </c>
      <c r="K168" s="340"/>
      <c r="L168" s="342">
        <f t="shared" si="30"/>
        <v>0</v>
      </c>
      <c r="M168" s="73"/>
      <c r="N168" s="51">
        <f t="shared" si="22"/>
        <v>0</v>
      </c>
      <c r="P168" s="173" t="str">
        <f t="shared" si="34"/>
        <v>5500/005</v>
      </c>
      <c r="Q168" s="68"/>
      <c r="R168" s="30"/>
      <c r="S168" s="69"/>
      <c r="T168" s="54"/>
      <c r="U168" s="30"/>
    </row>
    <row r="169" spans="1:21">
      <c r="A169" s="322"/>
      <c r="B169" s="99" t="s">
        <v>519</v>
      </c>
      <c r="C169" s="328"/>
      <c r="D169" s="337"/>
      <c r="E169" s="338"/>
      <c r="F169" s="162">
        <f>TrialBalanceA!I169-TrialBalanceA!K169</f>
        <v>0</v>
      </c>
      <c r="G169" s="162">
        <f>TrialBalanceB!I169-TrialBalanceB!K169</f>
        <v>0</v>
      </c>
      <c r="H169" s="162">
        <f>TrialBalanceC!I169-TrialBalanceC!K169</f>
        <v>0</v>
      </c>
      <c r="I169" s="77">
        <f t="shared" ref="I169:I180" si="35">N169</f>
        <v>0</v>
      </c>
      <c r="J169" s="50">
        <f>SUMIF(Journals!D$14:D$920,TrialBalance!P169,Journals!J$14:J$920)+SUMIF(Journals!E$14:E$920,TrialBalance!P169,Journals!J$14:J$920)</f>
        <v>0</v>
      </c>
      <c r="K169" s="340"/>
      <c r="L169" s="342">
        <f t="shared" si="30"/>
        <v>0</v>
      </c>
      <c r="M169" s="73"/>
      <c r="N169" s="51">
        <f t="shared" si="22"/>
        <v>0</v>
      </c>
      <c r="P169" s="173" t="str">
        <f t="shared" si="34"/>
        <v>5500/006</v>
      </c>
      <c r="Q169" s="68"/>
      <c r="R169" s="30"/>
      <c r="S169" s="69"/>
      <c r="T169" s="54"/>
      <c r="U169" s="30"/>
    </row>
    <row r="170" spans="1:21">
      <c r="A170" s="322"/>
      <c r="B170" s="99" t="s">
        <v>520</v>
      </c>
      <c r="C170" s="328"/>
      <c r="D170" s="337"/>
      <c r="E170" s="338"/>
      <c r="F170" s="162">
        <f>TrialBalanceA!I170-TrialBalanceA!K170</f>
        <v>0</v>
      </c>
      <c r="G170" s="162">
        <f>TrialBalanceB!I170-TrialBalanceB!K170</f>
        <v>0</v>
      </c>
      <c r="H170" s="162">
        <f>TrialBalanceC!I170-TrialBalanceC!K170</f>
        <v>0</v>
      </c>
      <c r="I170" s="77">
        <f t="shared" si="35"/>
        <v>0</v>
      </c>
      <c r="J170" s="50">
        <f>SUMIF(Journals!D$14:D$920,TrialBalance!P170,Journals!J$14:J$920)+SUMIF(Journals!E$14:E$920,TrialBalance!P170,Journals!J$14:J$920)</f>
        <v>0</v>
      </c>
      <c r="K170" s="340"/>
      <c r="L170" s="342">
        <f t="shared" si="30"/>
        <v>0</v>
      </c>
      <c r="M170" s="73"/>
      <c r="N170" s="51">
        <f t="shared" si="22"/>
        <v>0</v>
      </c>
      <c r="P170" s="173" t="str">
        <f t="shared" si="34"/>
        <v>5500/007</v>
      </c>
      <c r="Q170" s="68"/>
      <c r="R170" s="30"/>
      <c r="S170" s="69"/>
      <c r="T170" s="54"/>
      <c r="U170" s="30"/>
    </row>
    <row r="171" spans="1:21">
      <c r="A171" s="322"/>
      <c r="B171" s="99" t="s">
        <v>521</v>
      </c>
      <c r="C171" s="328"/>
      <c r="D171" s="337"/>
      <c r="E171" s="338"/>
      <c r="F171" s="162">
        <f>TrialBalanceA!I171-TrialBalanceA!K171</f>
        <v>0</v>
      </c>
      <c r="G171" s="162">
        <f>TrialBalanceB!I171-TrialBalanceB!K171</f>
        <v>0</v>
      </c>
      <c r="H171" s="162">
        <f>TrialBalanceC!I171-TrialBalanceC!K171</f>
        <v>0</v>
      </c>
      <c r="I171" s="77">
        <f t="shared" si="35"/>
        <v>0</v>
      </c>
      <c r="J171" s="50">
        <f>SUMIF(Journals!D$14:D$920,TrialBalance!P171,Journals!J$14:J$920)+SUMIF(Journals!E$14:E$920,TrialBalance!P171,Journals!J$14:J$920)</f>
        <v>0</v>
      </c>
      <c r="K171" s="340"/>
      <c r="L171" s="342">
        <f t="shared" si="30"/>
        <v>0</v>
      </c>
      <c r="M171" s="73"/>
      <c r="N171" s="51">
        <f t="shared" si="22"/>
        <v>0</v>
      </c>
      <c r="P171" s="173" t="str">
        <f t="shared" si="34"/>
        <v>5500/008</v>
      </c>
      <c r="Q171" s="68"/>
      <c r="R171" s="30"/>
      <c r="S171" s="69"/>
      <c r="T171" s="54"/>
      <c r="U171" s="30"/>
    </row>
    <row r="172" spans="1:21">
      <c r="A172" s="322"/>
      <c r="B172" s="99" t="s">
        <v>522</v>
      </c>
      <c r="C172" s="332"/>
      <c r="D172" s="337"/>
      <c r="E172" s="337"/>
      <c r="F172" s="162">
        <f>TrialBalanceA!I172-TrialBalanceA!K172</f>
        <v>0</v>
      </c>
      <c r="G172" s="162">
        <f>TrialBalanceB!I172-TrialBalanceB!K172</f>
        <v>0</v>
      </c>
      <c r="H172" s="162">
        <f>TrialBalanceC!I172-TrialBalanceC!K172</f>
        <v>0</v>
      </c>
      <c r="I172" s="77">
        <f t="shared" si="35"/>
        <v>0</v>
      </c>
      <c r="J172" s="50">
        <f>SUMIF(Journals!D$14:D$920,TrialBalance!P172,Journals!J$14:J$920)+SUMIF(Journals!E$14:E$920,TrialBalance!P172,Journals!J$14:J$920)</f>
        <v>0</v>
      </c>
      <c r="K172" s="340"/>
      <c r="L172" s="342">
        <f t="shared" si="30"/>
        <v>0</v>
      </c>
      <c r="M172" s="73"/>
      <c r="N172" s="51">
        <f t="shared" si="22"/>
        <v>0</v>
      </c>
      <c r="P172" s="173" t="str">
        <f t="shared" si="34"/>
        <v>5500/009</v>
      </c>
      <c r="Q172" s="68"/>
      <c r="R172" s="30"/>
      <c r="S172" s="69"/>
      <c r="T172" s="54"/>
      <c r="U172" s="30"/>
    </row>
    <row r="173" spans="1:21">
      <c r="A173" s="322"/>
      <c r="B173" s="99" t="s">
        <v>523</v>
      </c>
      <c r="C173" s="332"/>
      <c r="D173" s="337"/>
      <c r="E173" s="337"/>
      <c r="F173" s="162">
        <f>TrialBalanceA!I173-TrialBalanceA!K173</f>
        <v>0</v>
      </c>
      <c r="G173" s="162">
        <f>TrialBalanceB!I173-TrialBalanceB!K173</f>
        <v>0</v>
      </c>
      <c r="H173" s="162">
        <f>TrialBalanceC!I173-TrialBalanceC!K173</f>
        <v>0</v>
      </c>
      <c r="I173" s="77">
        <f t="shared" si="35"/>
        <v>0</v>
      </c>
      <c r="J173" s="50">
        <f>SUMIF(Journals!D$14:D$920,TrialBalance!P173,Journals!J$14:J$920)+SUMIF(Journals!E$14:E$920,TrialBalance!P173,Journals!J$14:J$920)</f>
        <v>0</v>
      </c>
      <c r="K173" s="340"/>
      <c r="L173" s="342">
        <f t="shared" si="30"/>
        <v>0</v>
      </c>
      <c r="M173" s="73"/>
      <c r="N173" s="51">
        <f t="shared" si="22"/>
        <v>0</v>
      </c>
      <c r="P173" s="173" t="str">
        <f t="shared" si="34"/>
        <v>5500/010</v>
      </c>
      <c r="Q173" s="68"/>
      <c r="R173" s="30"/>
      <c r="S173" s="69"/>
      <c r="T173" s="54"/>
      <c r="U173" s="30"/>
    </row>
    <row r="174" spans="1:21">
      <c r="A174" s="322"/>
      <c r="B174" s="99" t="s">
        <v>524</v>
      </c>
      <c r="C174" s="332"/>
      <c r="D174" s="337"/>
      <c r="E174" s="337"/>
      <c r="F174" s="162">
        <f>TrialBalanceA!I174-TrialBalanceA!K174</f>
        <v>0</v>
      </c>
      <c r="G174" s="162">
        <f>TrialBalanceB!I174-TrialBalanceB!K174</f>
        <v>0</v>
      </c>
      <c r="H174" s="162">
        <f>TrialBalanceC!I174-TrialBalanceC!K174</f>
        <v>0</v>
      </c>
      <c r="I174" s="77">
        <f t="shared" ref="I174:I175" si="36">N174</f>
        <v>0</v>
      </c>
      <c r="J174" s="50">
        <f>SUMIF(Journals!D$14:D$920,TrialBalance!P174,Journals!J$14:J$920)+SUMIF(Journals!E$14:E$920,TrialBalance!P174,Journals!J$14:J$920)</f>
        <v>0</v>
      </c>
      <c r="K174" s="340"/>
      <c r="L174" s="342">
        <f t="shared" ref="L174:L218" si="37">ROUND(D174-E174+F174+G174+H174+J174+I174,0)</f>
        <v>0</v>
      </c>
      <c r="M174" s="73"/>
      <c r="N174" s="51">
        <f t="shared" ref="N174:N175" si="38">ROUND(SUM(A174),0)</f>
        <v>0</v>
      </c>
      <c r="P174" s="173" t="str">
        <f t="shared" ref="P174:P175" si="39">CONCATENATE(B174,C174)</f>
        <v>5500/011</v>
      </c>
      <c r="Q174" s="68"/>
      <c r="R174" s="30"/>
      <c r="S174" s="69"/>
      <c r="T174" s="54"/>
      <c r="U174" s="30"/>
    </row>
    <row r="175" spans="1:21">
      <c r="A175" s="322"/>
      <c r="B175" s="99" t="s">
        <v>525</v>
      </c>
      <c r="C175" s="332"/>
      <c r="D175" s="337"/>
      <c r="E175" s="337"/>
      <c r="F175" s="162">
        <f>TrialBalanceA!I175-TrialBalanceA!K175</f>
        <v>0</v>
      </c>
      <c r="G175" s="162">
        <f>TrialBalanceB!I175-TrialBalanceB!K175</f>
        <v>0</v>
      </c>
      <c r="H175" s="162">
        <f>TrialBalanceC!I175-TrialBalanceC!K175</f>
        <v>0</v>
      </c>
      <c r="I175" s="77">
        <f t="shared" si="36"/>
        <v>0</v>
      </c>
      <c r="J175" s="50">
        <f>SUMIF(Journals!D$14:D$920,TrialBalance!P175,Journals!J$14:J$920)+SUMIF(Journals!E$14:E$920,TrialBalance!P175,Journals!J$14:J$920)</f>
        <v>0</v>
      </c>
      <c r="K175" s="340"/>
      <c r="L175" s="342">
        <f t="shared" si="37"/>
        <v>0</v>
      </c>
      <c r="M175" s="73"/>
      <c r="N175" s="51">
        <f t="shared" si="38"/>
        <v>0</v>
      </c>
      <c r="P175" s="173" t="str">
        <f t="shared" si="39"/>
        <v>5500/012</v>
      </c>
      <c r="Q175" s="68"/>
      <c r="R175" s="30"/>
      <c r="S175" s="69"/>
      <c r="T175" s="54"/>
      <c r="U175" s="30"/>
    </row>
    <row r="176" spans="1:21">
      <c r="A176" s="322"/>
      <c r="B176" s="99" t="s">
        <v>526</v>
      </c>
      <c r="C176" s="332"/>
      <c r="D176" s="337"/>
      <c r="E176" s="337"/>
      <c r="F176" s="162">
        <f>TrialBalanceA!I176-TrialBalanceA!K176</f>
        <v>0</v>
      </c>
      <c r="G176" s="162">
        <f>TrialBalanceB!I176-TrialBalanceB!K176</f>
        <v>0</v>
      </c>
      <c r="H176" s="162">
        <f>TrialBalanceC!I176-TrialBalanceC!K176</f>
        <v>0</v>
      </c>
      <c r="I176" s="77">
        <f t="shared" ref="I176:I179" si="40">N176</f>
        <v>0</v>
      </c>
      <c r="J176" s="50">
        <f>SUMIF(Journals!D$14:D$920,TrialBalance!P176,Journals!J$14:J$920)+SUMIF(Journals!E$14:E$920,TrialBalance!P176,Journals!J$14:J$920)</f>
        <v>0</v>
      </c>
      <c r="K176" s="340"/>
      <c r="L176" s="342">
        <f t="shared" si="37"/>
        <v>0</v>
      </c>
      <c r="M176" s="73"/>
      <c r="N176" s="51">
        <f t="shared" si="22"/>
        <v>0</v>
      </c>
      <c r="P176" s="173" t="str">
        <f t="shared" si="34"/>
        <v>5500/013</v>
      </c>
      <c r="Q176" s="68"/>
      <c r="R176" s="30"/>
      <c r="S176" s="69"/>
      <c r="T176" s="54"/>
      <c r="U176" s="30"/>
    </row>
    <row r="177" spans="1:21">
      <c r="A177" s="322"/>
      <c r="B177" s="99" t="s">
        <v>577</v>
      </c>
      <c r="C177" s="332"/>
      <c r="D177" s="337"/>
      <c r="E177" s="337"/>
      <c r="F177" s="162">
        <f>TrialBalanceA!I177-TrialBalanceA!K177</f>
        <v>0</v>
      </c>
      <c r="G177" s="162">
        <f>TrialBalanceB!I177-TrialBalanceB!K177</f>
        <v>0</v>
      </c>
      <c r="H177" s="162">
        <f>TrialBalanceC!I177-TrialBalanceC!K177</f>
        <v>0</v>
      </c>
      <c r="I177" s="77">
        <f t="shared" si="40"/>
        <v>0</v>
      </c>
      <c r="J177" s="50">
        <f>SUMIF(Journals!D$14:D$920,TrialBalance!P177,Journals!J$14:J$920)+SUMIF(Journals!E$14:E$920,TrialBalance!P177,Journals!J$14:J$920)</f>
        <v>0</v>
      </c>
      <c r="K177" s="340"/>
      <c r="L177" s="342">
        <f t="shared" si="37"/>
        <v>0</v>
      </c>
      <c r="M177" s="73"/>
      <c r="N177" s="51">
        <f t="shared" si="22"/>
        <v>0</v>
      </c>
      <c r="P177" s="173" t="str">
        <f t="shared" si="34"/>
        <v>5500/014</v>
      </c>
      <c r="Q177" s="68"/>
      <c r="R177" s="30"/>
      <c r="S177" s="69"/>
      <c r="T177" s="54"/>
      <c r="U177" s="30"/>
    </row>
    <row r="178" spans="1:21">
      <c r="A178" s="322"/>
      <c r="B178" s="99" t="s">
        <v>578</v>
      </c>
      <c r="C178" s="332"/>
      <c r="D178" s="337"/>
      <c r="E178" s="337"/>
      <c r="F178" s="162">
        <f>TrialBalanceA!I178-TrialBalanceA!K178</f>
        <v>0</v>
      </c>
      <c r="G178" s="162">
        <f>TrialBalanceB!I178-TrialBalanceB!K178</f>
        <v>0</v>
      </c>
      <c r="H178" s="162">
        <f>TrialBalanceC!I178-TrialBalanceC!K178</f>
        <v>0</v>
      </c>
      <c r="I178" s="77">
        <f t="shared" si="40"/>
        <v>0</v>
      </c>
      <c r="J178" s="50">
        <f>SUMIF(Journals!D$14:D$920,TrialBalance!P178,Journals!J$14:J$920)+SUMIF(Journals!E$14:E$920,TrialBalance!P178,Journals!J$14:J$920)</f>
        <v>0</v>
      </c>
      <c r="K178" s="340"/>
      <c r="L178" s="342">
        <f t="shared" si="37"/>
        <v>0</v>
      </c>
      <c r="M178" s="73"/>
      <c r="N178" s="51">
        <f t="shared" si="22"/>
        <v>0</v>
      </c>
      <c r="P178" s="173" t="str">
        <f t="shared" si="34"/>
        <v>5500/015</v>
      </c>
      <c r="Q178" s="68"/>
      <c r="R178" s="30"/>
      <c r="S178" s="69"/>
      <c r="T178" s="54"/>
      <c r="U178" s="30"/>
    </row>
    <row r="179" spans="1:21">
      <c r="A179" s="322"/>
      <c r="B179" s="57" t="s">
        <v>134</v>
      </c>
      <c r="C179" s="324" t="s">
        <v>243</v>
      </c>
      <c r="D179" s="337"/>
      <c r="E179" s="338"/>
      <c r="F179" s="162"/>
      <c r="G179" s="162"/>
      <c r="H179" s="162"/>
      <c r="I179" s="77">
        <f t="shared" si="40"/>
        <v>0</v>
      </c>
      <c r="J179" s="50">
        <f>SUMIF(Journals!D$14:D$920,TrialBalance!P179,Journals!J$14:J$920)+SUMIF(Journals!E$14:E$920,TrialBalance!P179,Journals!J$14:J$920)</f>
        <v>0</v>
      </c>
      <c r="K179" s="340"/>
      <c r="L179" s="342">
        <f t="shared" si="37"/>
        <v>0</v>
      </c>
      <c r="M179" s="73"/>
      <c r="N179" s="51">
        <f t="shared" si="22"/>
        <v>0</v>
      </c>
      <c r="P179" s="173" t="str">
        <f t="shared" si="34"/>
        <v>5520/000Short term portion of long term loans</v>
      </c>
      <c r="Q179" s="68"/>
      <c r="R179" s="30"/>
      <c r="S179" s="69"/>
      <c r="T179" s="54"/>
      <c r="U179" s="30"/>
    </row>
    <row r="180" spans="1:21">
      <c r="A180" s="322"/>
      <c r="B180" s="57" t="s">
        <v>136</v>
      </c>
      <c r="C180" s="326" t="s">
        <v>137</v>
      </c>
      <c r="D180" s="337"/>
      <c r="E180" s="338"/>
      <c r="F180" s="162"/>
      <c r="G180" s="162"/>
      <c r="H180" s="162"/>
      <c r="I180" s="77">
        <f t="shared" si="35"/>
        <v>0</v>
      </c>
      <c r="J180" s="50">
        <f>SUMIF(Journals!D$14:D$920,TrialBalance!P180,Journals!J$14:J$920)+SUMIF(Journals!E$14:E$920,TrialBalance!P180,Journals!J$14:J$920)</f>
        <v>0</v>
      </c>
      <c r="K180" s="341" t="s">
        <v>500</v>
      </c>
      <c r="L180" s="342">
        <f t="shared" si="37"/>
        <v>0</v>
      </c>
      <c r="M180" s="73"/>
      <c r="N180" s="51">
        <f t="shared" si="22"/>
        <v>0</v>
      </c>
      <c r="P180" s="173" t="str">
        <f t="shared" si="34"/>
        <v>5550/000LONG TERM INTEREST FREE LOANS</v>
      </c>
      <c r="Q180" s="68"/>
      <c r="R180" s="30"/>
      <c r="S180" s="69"/>
      <c r="T180" s="54"/>
      <c r="U180" s="30"/>
    </row>
    <row r="181" spans="1:21">
      <c r="A181" s="322"/>
      <c r="B181" s="57" t="s">
        <v>138</v>
      </c>
      <c r="C181" s="328"/>
      <c r="D181" s="338"/>
      <c r="E181" s="338"/>
      <c r="F181" s="162">
        <f>TrialBalanceA!I181-TrialBalanceA!K181</f>
        <v>0</v>
      </c>
      <c r="G181" s="162">
        <f>TrialBalanceB!I181-TrialBalanceB!K181</f>
        <v>0</v>
      </c>
      <c r="H181" s="162">
        <f>TrialBalanceC!I181-TrialBalanceC!K181</f>
        <v>0</v>
      </c>
      <c r="I181" s="77">
        <f t="shared" ref="I181:I194" si="41">N181</f>
        <v>0</v>
      </c>
      <c r="J181" s="50">
        <f>SUMIF(Journals!D$14:D$920,TrialBalance!P181,Journals!J$14:J$920)+SUMIF(Journals!E$14:E$920,TrialBalance!P181,Journals!J$14:J$920)</f>
        <v>0</v>
      </c>
      <c r="K181" s="341"/>
      <c r="L181" s="342">
        <f>ROUND(D181-E181+F181+G181+H181+J181+I181,0)</f>
        <v>0</v>
      </c>
      <c r="M181" s="73"/>
      <c r="N181" s="51">
        <f t="shared" si="22"/>
        <v>0</v>
      </c>
      <c r="P181" s="173" t="str">
        <f t="shared" ref="P181:P197" si="42">CONCATENATE(B181,C181)</f>
        <v>5550/001</v>
      </c>
      <c r="Q181" s="70"/>
      <c r="R181" s="30"/>
      <c r="S181" s="69"/>
      <c r="T181" s="54"/>
      <c r="U181" s="30"/>
    </row>
    <row r="182" spans="1:21">
      <c r="A182" s="322"/>
      <c r="B182" s="57" t="s">
        <v>139</v>
      </c>
      <c r="C182" s="328"/>
      <c r="D182" s="338"/>
      <c r="E182" s="338"/>
      <c r="F182" s="162">
        <f>TrialBalanceA!I182-TrialBalanceA!K182</f>
        <v>0</v>
      </c>
      <c r="G182" s="162">
        <f>TrialBalanceB!I182-TrialBalanceB!K182</f>
        <v>0</v>
      </c>
      <c r="H182" s="162">
        <f>TrialBalanceC!I182-TrialBalanceC!K182</f>
        <v>0</v>
      </c>
      <c r="I182" s="77">
        <f t="shared" si="41"/>
        <v>0</v>
      </c>
      <c r="J182" s="50">
        <f>SUMIF(Journals!D$14:D$920,TrialBalance!P182,Journals!J$14:J$920)+SUMIF(Journals!E$14:E$920,TrialBalance!P182,Journals!J$14:J$920)</f>
        <v>0</v>
      </c>
      <c r="K182" s="341"/>
      <c r="L182" s="342">
        <f t="shared" si="37"/>
        <v>0</v>
      </c>
      <c r="M182" s="73"/>
      <c r="N182" s="51">
        <f t="shared" si="22"/>
        <v>0</v>
      </c>
      <c r="P182" s="173" t="str">
        <f t="shared" si="42"/>
        <v>5550/002</v>
      </c>
      <c r="Q182" s="70"/>
      <c r="R182" s="30"/>
      <c r="S182" s="69"/>
      <c r="T182" s="54"/>
      <c r="U182" s="30"/>
    </row>
    <row r="183" spans="1:21">
      <c r="A183" s="322"/>
      <c r="B183" s="57" t="s">
        <v>140</v>
      </c>
      <c r="C183" s="328"/>
      <c r="D183" s="337"/>
      <c r="E183" s="338"/>
      <c r="F183" s="162">
        <f>TrialBalanceA!I183-TrialBalanceA!K183</f>
        <v>0</v>
      </c>
      <c r="G183" s="162">
        <f>TrialBalanceB!I183-TrialBalanceB!K183</f>
        <v>0</v>
      </c>
      <c r="H183" s="162">
        <f>TrialBalanceC!I183-TrialBalanceC!K183</f>
        <v>0</v>
      </c>
      <c r="I183" s="77">
        <f t="shared" si="41"/>
        <v>0</v>
      </c>
      <c r="J183" s="50">
        <f>SUMIF(Journals!D$14:D$920,TrialBalance!P183,Journals!J$14:J$920)+SUMIF(Journals!E$14:E$920,TrialBalance!P183,Journals!J$14:J$920)</f>
        <v>0</v>
      </c>
      <c r="K183" s="340"/>
      <c r="L183" s="342">
        <f t="shared" si="37"/>
        <v>0</v>
      </c>
      <c r="M183" s="73"/>
      <c r="N183" s="51">
        <f t="shared" si="22"/>
        <v>0</v>
      </c>
      <c r="P183" s="173" t="str">
        <f t="shared" si="42"/>
        <v>5550/003</v>
      </c>
      <c r="Q183" s="70"/>
      <c r="R183" s="30"/>
      <c r="S183" s="69"/>
      <c r="T183" s="54"/>
      <c r="U183" s="30"/>
    </row>
    <row r="184" spans="1:21">
      <c r="A184" s="322"/>
      <c r="B184" s="57" t="s">
        <v>141</v>
      </c>
      <c r="C184" s="328"/>
      <c r="D184" s="337"/>
      <c r="E184" s="338"/>
      <c r="F184" s="162">
        <f>TrialBalanceA!I184-TrialBalanceA!K184</f>
        <v>0</v>
      </c>
      <c r="G184" s="162">
        <f>TrialBalanceB!I184-TrialBalanceB!K184</f>
        <v>0</v>
      </c>
      <c r="H184" s="162">
        <f>TrialBalanceC!I184-TrialBalanceC!K184</f>
        <v>0</v>
      </c>
      <c r="I184" s="77">
        <f t="shared" si="41"/>
        <v>0</v>
      </c>
      <c r="J184" s="50">
        <f>SUMIF(Journals!D$14:D$920,TrialBalance!P184,Journals!J$14:J$920)+SUMIF(Journals!E$14:E$920,TrialBalance!P184,Journals!J$14:J$920)</f>
        <v>0</v>
      </c>
      <c r="K184" s="340"/>
      <c r="L184" s="342">
        <f t="shared" si="37"/>
        <v>0</v>
      </c>
      <c r="M184" s="73"/>
      <c r="N184" s="51">
        <f t="shared" si="22"/>
        <v>0</v>
      </c>
      <c r="P184" s="173" t="str">
        <f t="shared" si="42"/>
        <v>5550/004</v>
      </c>
      <c r="Q184" s="68"/>
      <c r="R184" s="30">
        <f>L183+L194</f>
        <v>0</v>
      </c>
      <c r="S184" s="69"/>
      <c r="T184" s="54"/>
      <c r="U184" s="30"/>
    </row>
    <row r="185" spans="1:21">
      <c r="A185" s="322"/>
      <c r="B185" s="57" t="s">
        <v>142</v>
      </c>
      <c r="C185" s="333"/>
      <c r="D185" s="337"/>
      <c r="E185" s="337"/>
      <c r="F185" s="162">
        <f>TrialBalanceA!I185-TrialBalanceA!K185</f>
        <v>0</v>
      </c>
      <c r="G185" s="162">
        <f>TrialBalanceB!I185-TrialBalanceB!K185</f>
        <v>0</v>
      </c>
      <c r="H185" s="162">
        <f>TrialBalanceC!I185-TrialBalanceC!K185</f>
        <v>0</v>
      </c>
      <c r="I185" s="77">
        <f t="shared" si="41"/>
        <v>0</v>
      </c>
      <c r="J185" s="50">
        <f>SUMIF(Journals!D$14:D$920,TrialBalance!P185,Journals!J$14:J$920)+SUMIF(Journals!E$14:E$920,TrialBalance!P185,Journals!J$14:J$920)</f>
        <v>0</v>
      </c>
      <c r="K185" s="340"/>
      <c r="L185" s="342">
        <f t="shared" si="37"/>
        <v>0</v>
      </c>
      <c r="M185" s="73"/>
      <c r="N185" s="51">
        <f t="shared" si="22"/>
        <v>0</v>
      </c>
      <c r="P185" s="173" t="str">
        <f t="shared" si="42"/>
        <v>5550/005</v>
      </c>
      <c r="Q185" s="68"/>
      <c r="R185" s="30"/>
      <c r="S185" s="69"/>
      <c r="T185" s="54"/>
      <c r="U185" s="30"/>
    </row>
    <row r="186" spans="1:21">
      <c r="A186" s="322"/>
      <c r="B186" s="99" t="s">
        <v>546</v>
      </c>
      <c r="C186" s="333"/>
      <c r="D186" s="337"/>
      <c r="E186" s="337"/>
      <c r="F186" s="162">
        <f>TrialBalanceA!I186-TrialBalanceA!K186</f>
        <v>0</v>
      </c>
      <c r="G186" s="162">
        <f>TrialBalanceB!I186-TrialBalanceB!K186</f>
        <v>0</v>
      </c>
      <c r="H186" s="162">
        <f>TrialBalanceC!I186-TrialBalanceC!K186</f>
        <v>0</v>
      </c>
      <c r="I186" s="77">
        <f t="shared" ref="I186:I189" si="43">N186</f>
        <v>0</v>
      </c>
      <c r="J186" s="50">
        <f>SUMIF(Journals!D$14:D$920,TrialBalance!P186,Journals!J$14:J$920)+SUMIF(Journals!E$14:E$920,TrialBalance!P186,Journals!J$14:J$920)</f>
        <v>0</v>
      </c>
      <c r="K186" s="340"/>
      <c r="L186" s="342">
        <f t="shared" si="37"/>
        <v>0</v>
      </c>
      <c r="M186" s="73"/>
      <c r="N186" s="51">
        <f t="shared" ref="N186:N230" si="44">ROUND(SUM(A186),0)</f>
        <v>0</v>
      </c>
      <c r="P186" s="173" t="str">
        <f t="shared" si="42"/>
        <v>5550/006</v>
      </c>
      <c r="Q186" s="68"/>
      <c r="R186" s="30"/>
      <c r="S186" s="69"/>
      <c r="T186" s="54"/>
      <c r="U186" s="30"/>
    </row>
    <row r="187" spans="1:21">
      <c r="A187" s="322"/>
      <c r="B187" s="99" t="s">
        <v>547</v>
      </c>
      <c r="C187" s="332"/>
      <c r="D187" s="337"/>
      <c r="E187" s="337"/>
      <c r="F187" s="162">
        <f>TrialBalanceA!I187-TrialBalanceA!K187</f>
        <v>0</v>
      </c>
      <c r="G187" s="162">
        <f>TrialBalanceB!I187-TrialBalanceB!K187</f>
        <v>0</v>
      </c>
      <c r="H187" s="162">
        <f>TrialBalanceC!I187-TrialBalanceC!K187</f>
        <v>0</v>
      </c>
      <c r="I187" s="77">
        <f t="shared" si="43"/>
        <v>0</v>
      </c>
      <c r="J187" s="50">
        <f>SUMIF(Journals!D$14:D$920,TrialBalance!P187,Journals!J$14:J$920)+SUMIF(Journals!E$14:E$920,TrialBalance!P187,Journals!J$14:J$920)</f>
        <v>0</v>
      </c>
      <c r="K187" s="340"/>
      <c r="L187" s="342">
        <f t="shared" si="37"/>
        <v>0</v>
      </c>
      <c r="M187" s="73"/>
      <c r="N187" s="51">
        <f t="shared" si="44"/>
        <v>0</v>
      </c>
      <c r="P187" s="173" t="str">
        <f t="shared" si="42"/>
        <v>5550/007</v>
      </c>
      <c r="Q187" s="68"/>
      <c r="R187" s="30"/>
      <c r="S187" s="69"/>
      <c r="T187" s="54"/>
      <c r="U187" s="30"/>
    </row>
    <row r="188" spans="1:21">
      <c r="A188" s="322"/>
      <c r="B188" s="99" t="s">
        <v>548</v>
      </c>
      <c r="C188" s="332"/>
      <c r="D188" s="337"/>
      <c r="E188" s="337"/>
      <c r="F188" s="162">
        <f>TrialBalanceA!I188-TrialBalanceA!K188</f>
        <v>0</v>
      </c>
      <c r="G188" s="162">
        <f>TrialBalanceB!I188-TrialBalanceB!K188</f>
        <v>0</v>
      </c>
      <c r="H188" s="162">
        <f>TrialBalanceC!I188-TrialBalanceC!K188</f>
        <v>0</v>
      </c>
      <c r="I188" s="77">
        <f t="shared" si="43"/>
        <v>0</v>
      </c>
      <c r="J188" s="50">
        <f>SUMIF(Journals!D$14:D$920,TrialBalance!P188,Journals!J$14:J$920)+SUMIF(Journals!E$14:E$920,TrialBalance!P188,Journals!J$14:J$920)</f>
        <v>0</v>
      </c>
      <c r="K188" s="340"/>
      <c r="L188" s="342">
        <f t="shared" si="37"/>
        <v>0</v>
      </c>
      <c r="M188" s="73"/>
      <c r="N188" s="51">
        <f t="shared" si="44"/>
        <v>0</v>
      </c>
      <c r="P188" s="173" t="str">
        <f t="shared" si="42"/>
        <v>5550/008</v>
      </c>
      <c r="Q188" s="68"/>
      <c r="R188" s="30"/>
      <c r="S188" s="69"/>
      <c r="T188" s="54"/>
      <c r="U188" s="30"/>
    </row>
    <row r="189" spans="1:21">
      <c r="A189" s="322"/>
      <c r="B189" s="99" t="s">
        <v>549</v>
      </c>
      <c r="C189" s="332"/>
      <c r="D189" s="337"/>
      <c r="E189" s="337"/>
      <c r="F189" s="162">
        <f>TrialBalanceA!I189-TrialBalanceA!K189</f>
        <v>0</v>
      </c>
      <c r="G189" s="162">
        <f>TrialBalanceB!I189-TrialBalanceB!K189</f>
        <v>0</v>
      </c>
      <c r="H189" s="162">
        <f>TrialBalanceC!I189-TrialBalanceC!K189</f>
        <v>0</v>
      </c>
      <c r="I189" s="77">
        <f t="shared" si="43"/>
        <v>0</v>
      </c>
      <c r="J189" s="50">
        <f>SUMIF(Journals!D$14:D$920,TrialBalance!P189,Journals!J$14:J$920)+SUMIF(Journals!E$14:E$920,TrialBalance!P189,Journals!J$14:J$920)</f>
        <v>0</v>
      </c>
      <c r="K189" s="340"/>
      <c r="L189" s="342">
        <f t="shared" si="37"/>
        <v>0</v>
      </c>
      <c r="M189" s="73"/>
      <c r="N189" s="51">
        <f t="shared" si="44"/>
        <v>0</v>
      </c>
      <c r="P189" s="173" t="str">
        <f t="shared" si="42"/>
        <v>5550/009</v>
      </c>
      <c r="Q189" s="68"/>
      <c r="R189" s="30"/>
      <c r="S189" s="69"/>
      <c r="T189" s="54"/>
      <c r="U189" s="30"/>
    </row>
    <row r="190" spans="1:21">
      <c r="A190" s="322"/>
      <c r="B190" s="99" t="s">
        <v>584</v>
      </c>
      <c r="C190" s="334"/>
      <c r="D190" s="338"/>
      <c r="E190" s="338"/>
      <c r="F190" s="162">
        <f>TrialBalanceA!I190-TrialBalanceA!K190</f>
        <v>0</v>
      </c>
      <c r="G190" s="162">
        <f>TrialBalanceB!I190-TrialBalanceB!K190</f>
        <v>0</v>
      </c>
      <c r="H190" s="162">
        <f>TrialBalanceC!I190-TrialBalanceC!K190</f>
        <v>0</v>
      </c>
      <c r="I190" s="77">
        <f t="shared" si="41"/>
        <v>0</v>
      </c>
      <c r="J190" s="50">
        <f>SUMIF(Journals!D$14:D$920,TrialBalance!P190,Journals!J$14:J$920)+SUMIF(Journals!E$14:E$920,TrialBalance!P190,Journals!J$14:J$920)</f>
        <v>0</v>
      </c>
      <c r="K190" s="340"/>
      <c r="L190" s="342">
        <f t="shared" si="37"/>
        <v>0</v>
      </c>
      <c r="M190" s="73"/>
      <c r="N190" s="51">
        <f t="shared" si="44"/>
        <v>0</v>
      </c>
      <c r="P190" s="173" t="str">
        <f t="shared" si="42"/>
        <v>5550/010</v>
      </c>
      <c r="Q190" s="68"/>
      <c r="R190" s="30"/>
      <c r="S190" s="69"/>
      <c r="T190" s="54">
        <f>L183+L194</f>
        <v>0</v>
      </c>
      <c r="U190" s="30"/>
    </row>
    <row r="191" spans="1:21">
      <c r="A191" s="322"/>
      <c r="B191" s="99" t="s">
        <v>585</v>
      </c>
      <c r="C191" s="334"/>
      <c r="D191" s="338"/>
      <c r="E191" s="338"/>
      <c r="F191" s="162">
        <f>TrialBalanceA!I191-TrialBalanceA!K191</f>
        <v>0</v>
      </c>
      <c r="G191" s="162">
        <f>TrialBalanceB!I191-TrialBalanceB!K191</f>
        <v>0</v>
      </c>
      <c r="H191" s="162">
        <f>TrialBalanceC!I191-TrialBalanceC!K191</f>
        <v>0</v>
      </c>
      <c r="I191" s="77">
        <f t="shared" si="41"/>
        <v>0</v>
      </c>
      <c r="J191" s="50">
        <f>SUMIF(Journals!D$14:D$920,TrialBalance!P191,Journals!J$14:J$920)+SUMIF(Journals!E$14:E$920,TrialBalance!P191,Journals!J$14:J$920)</f>
        <v>0</v>
      </c>
      <c r="K191" s="340"/>
      <c r="L191" s="342">
        <f t="shared" si="37"/>
        <v>0</v>
      </c>
      <c r="M191" s="73"/>
      <c r="N191" s="51">
        <f t="shared" si="44"/>
        <v>0</v>
      </c>
      <c r="P191" s="173" t="str">
        <f t="shared" si="42"/>
        <v>5550/011</v>
      </c>
      <c r="Q191" s="68"/>
      <c r="R191" s="30"/>
      <c r="S191" s="69"/>
      <c r="T191" s="54"/>
      <c r="U191" s="30"/>
    </row>
    <row r="192" spans="1:21">
      <c r="A192" s="322"/>
      <c r="B192" s="99" t="s">
        <v>586</v>
      </c>
      <c r="C192" s="334"/>
      <c r="D192" s="338"/>
      <c r="E192" s="338"/>
      <c r="F192" s="162">
        <f>TrialBalanceA!I192-TrialBalanceA!K192</f>
        <v>0</v>
      </c>
      <c r="G192" s="162">
        <f>TrialBalanceB!I192-TrialBalanceB!K192</f>
        <v>0</v>
      </c>
      <c r="H192" s="162">
        <f>TrialBalanceC!I192-TrialBalanceC!K192</f>
        <v>0</v>
      </c>
      <c r="I192" s="77">
        <f t="shared" si="41"/>
        <v>0</v>
      </c>
      <c r="J192" s="50">
        <f>SUMIF(Journals!D$14:D$920,TrialBalance!P192,Journals!J$14:J$920)+SUMIF(Journals!E$14:E$920,TrialBalance!P192,Journals!J$14:J$920)</f>
        <v>0</v>
      </c>
      <c r="K192" s="340"/>
      <c r="L192" s="342">
        <f t="shared" si="37"/>
        <v>0</v>
      </c>
      <c r="M192" s="73"/>
      <c r="N192" s="51">
        <f t="shared" si="44"/>
        <v>0</v>
      </c>
      <c r="P192" s="173" t="str">
        <f t="shared" si="42"/>
        <v>5550/012</v>
      </c>
      <c r="Q192" s="68"/>
      <c r="R192" s="30"/>
      <c r="S192" s="69"/>
      <c r="T192" s="54"/>
      <c r="U192" s="30"/>
    </row>
    <row r="193" spans="1:21">
      <c r="A193" s="322"/>
      <c r="B193" s="99" t="s">
        <v>587</v>
      </c>
      <c r="C193" s="334"/>
      <c r="D193" s="338"/>
      <c r="E193" s="338"/>
      <c r="F193" s="162">
        <f>TrialBalanceA!I193-TrialBalanceA!K193</f>
        <v>0</v>
      </c>
      <c r="G193" s="162">
        <f>TrialBalanceB!I193-TrialBalanceB!K193</f>
        <v>0</v>
      </c>
      <c r="H193" s="162">
        <f>TrialBalanceC!I193-TrialBalanceC!K193</f>
        <v>0</v>
      </c>
      <c r="I193" s="77">
        <f t="shared" si="41"/>
        <v>0</v>
      </c>
      <c r="J193" s="50">
        <f>SUMIF(Journals!D$14:D$920,TrialBalance!P193,Journals!J$14:J$920)+SUMIF(Journals!E$14:E$920,TrialBalance!P193,Journals!J$14:J$920)</f>
        <v>0</v>
      </c>
      <c r="K193" s="340"/>
      <c r="L193" s="342">
        <f t="shared" si="37"/>
        <v>0</v>
      </c>
      <c r="M193" s="73"/>
      <c r="N193" s="51">
        <f t="shared" si="44"/>
        <v>0</v>
      </c>
      <c r="P193" s="173" t="str">
        <f t="shared" si="42"/>
        <v>5550/013</v>
      </c>
      <c r="Q193" s="68"/>
      <c r="R193" s="30"/>
      <c r="S193" s="69"/>
      <c r="T193" s="54"/>
      <c r="U193" s="30"/>
    </row>
    <row r="194" spans="1:21">
      <c r="A194" s="322"/>
      <c r="B194" s="99" t="s">
        <v>588</v>
      </c>
      <c r="C194" s="332"/>
      <c r="D194" s="338"/>
      <c r="E194" s="338"/>
      <c r="F194" s="162">
        <f>TrialBalanceA!I194-TrialBalanceA!K194</f>
        <v>0</v>
      </c>
      <c r="G194" s="162">
        <f>TrialBalanceB!I194-TrialBalanceB!K194</f>
        <v>0</v>
      </c>
      <c r="H194" s="162">
        <f>TrialBalanceC!I194-TrialBalanceC!K194</f>
        <v>0</v>
      </c>
      <c r="I194" s="77">
        <f t="shared" si="41"/>
        <v>0</v>
      </c>
      <c r="J194" s="50">
        <f>SUMIF(Journals!D$14:D$920,TrialBalance!P194,Journals!J$14:J$920)+SUMIF(Journals!E$14:E$920,TrialBalance!P194,Journals!J$14:J$920)</f>
        <v>0</v>
      </c>
      <c r="K194" s="340"/>
      <c r="L194" s="342">
        <f t="shared" si="37"/>
        <v>0</v>
      </c>
      <c r="M194" s="73"/>
      <c r="N194" s="51">
        <f t="shared" si="44"/>
        <v>0</v>
      </c>
      <c r="P194" s="173" t="str">
        <f t="shared" si="42"/>
        <v>5550/014</v>
      </c>
      <c r="Q194" s="68"/>
      <c r="R194" s="30"/>
      <c r="S194" s="69"/>
      <c r="T194" s="54"/>
      <c r="U194" s="30"/>
    </row>
    <row r="195" spans="1:21">
      <c r="A195" s="322"/>
      <c r="B195" s="99" t="s">
        <v>589</v>
      </c>
      <c r="C195" s="333"/>
      <c r="D195" s="338"/>
      <c r="E195" s="338"/>
      <c r="F195" s="162">
        <f>TrialBalanceA!I195-TrialBalanceA!K195</f>
        <v>0</v>
      </c>
      <c r="G195" s="162">
        <f>TrialBalanceB!I195-TrialBalanceB!K195</f>
        <v>0</v>
      </c>
      <c r="H195" s="162">
        <f>TrialBalanceC!I195-TrialBalanceC!K195</f>
        <v>0</v>
      </c>
      <c r="I195" s="77">
        <f>N195</f>
        <v>0</v>
      </c>
      <c r="J195" s="50">
        <f>SUMIF(Journals!D$14:D$920,TrialBalance!P195,Journals!J$14:J$920)+SUMIF(Journals!E$14:E$920,TrialBalance!P195,Journals!J$14:J$920)</f>
        <v>0</v>
      </c>
      <c r="K195" s="340"/>
      <c r="L195" s="342">
        <f t="shared" si="37"/>
        <v>0</v>
      </c>
      <c r="M195" s="73"/>
      <c r="N195" s="51">
        <f t="shared" si="44"/>
        <v>0</v>
      </c>
      <c r="P195" s="173" t="str">
        <f t="shared" si="42"/>
        <v>5550/015</v>
      </c>
      <c r="Q195" s="68"/>
      <c r="R195" s="30"/>
      <c r="S195" s="69"/>
      <c r="T195" s="54"/>
      <c r="U195" s="30"/>
    </row>
    <row r="196" spans="1:21">
      <c r="A196" s="322"/>
      <c r="B196" s="99" t="s">
        <v>590</v>
      </c>
      <c r="C196" s="335"/>
      <c r="D196" s="338"/>
      <c r="E196" s="338"/>
      <c r="F196" s="162">
        <f>TrialBalanceA!I196-TrialBalanceA!K196</f>
        <v>0</v>
      </c>
      <c r="G196" s="162">
        <f>TrialBalanceB!I196-TrialBalanceB!K196</f>
        <v>0</v>
      </c>
      <c r="H196" s="162">
        <f>TrialBalanceC!I196-TrialBalanceC!K196</f>
        <v>0</v>
      </c>
      <c r="I196" s="77">
        <f>N196</f>
        <v>0</v>
      </c>
      <c r="J196" s="50">
        <f>SUMIF(Journals!D$14:D$920,TrialBalance!P196,Journals!J$14:J$920)+SUMIF(Journals!E$14:E$920,TrialBalance!P196,Journals!J$14:J$920)</f>
        <v>0</v>
      </c>
      <c r="K196" s="340"/>
      <c r="L196" s="342">
        <f t="shared" si="37"/>
        <v>0</v>
      </c>
      <c r="M196" s="73"/>
      <c r="N196" s="51">
        <f t="shared" si="44"/>
        <v>0</v>
      </c>
      <c r="P196" s="173" t="str">
        <f t="shared" si="42"/>
        <v>5550/016</v>
      </c>
      <c r="Q196" s="68"/>
      <c r="R196" s="30"/>
      <c r="S196" s="69"/>
      <c r="T196" s="54"/>
      <c r="U196" s="30"/>
    </row>
    <row r="197" spans="1:21">
      <c r="A197" s="322"/>
      <c r="B197" s="99" t="s">
        <v>591</v>
      </c>
      <c r="C197" s="336"/>
      <c r="D197" s="338"/>
      <c r="E197" s="338"/>
      <c r="F197" s="162">
        <f>TrialBalanceA!I197-TrialBalanceA!K197</f>
        <v>0</v>
      </c>
      <c r="G197" s="162">
        <f>TrialBalanceB!I197-TrialBalanceB!K197</f>
        <v>0</v>
      </c>
      <c r="H197" s="162">
        <f>TrialBalanceC!I197-TrialBalanceC!K197</f>
        <v>0</v>
      </c>
      <c r="I197" s="77">
        <f>N197</f>
        <v>0</v>
      </c>
      <c r="J197" s="50">
        <f>SUMIF(Journals!D$14:D$920,TrialBalance!P197,Journals!J$14:J$920)+SUMIF(Journals!E$14:E$920,TrialBalance!P197,Journals!J$14:J$920)</f>
        <v>0</v>
      </c>
      <c r="K197" s="340"/>
      <c r="L197" s="342">
        <f t="shared" si="37"/>
        <v>0</v>
      </c>
      <c r="M197" s="73"/>
      <c r="N197" s="51">
        <f t="shared" si="44"/>
        <v>0</v>
      </c>
      <c r="P197" s="173" t="str">
        <f t="shared" si="42"/>
        <v>5550/017</v>
      </c>
      <c r="Q197" s="68"/>
      <c r="R197" s="30"/>
      <c r="S197" s="69"/>
      <c r="T197" s="54"/>
      <c r="U197" s="30"/>
    </row>
    <row r="198" spans="1:21">
      <c r="A198" s="322"/>
      <c r="B198" s="57" t="s">
        <v>266</v>
      </c>
      <c r="C198" s="326" t="s">
        <v>761</v>
      </c>
      <c r="D198" s="337"/>
      <c r="E198" s="338"/>
      <c r="F198" s="162"/>
      <c r="G198" s="162"/>
      <c r="H198" s="162"/>
      <c r="I198" s="77"/>
      <c r="J198" s="50">
        <f>SUMIF(Journals!D$14:D$920,TrialBalance!P198,Journals!J$14:J$920)+SUMIF(Journals!E$14:E$920,TrialBalance!P198,Journals!J$14:J$920)</f>
        <v>0</v>
      </c>
      <c r="K198" s="340"/>
      <c r="L198" s="342">
        <f t="shared" si="37"/>
        <v>0</v>
      </c>
      <c r="M198" s="73"/>
      <c r="N198" s="51">
        <f t="shared" si="44"/>
        <v>0</v>
      </c>
      <c r="P198" s="173" t="str">
        <f t="shared" ref="P198:P229" si="45">CONCATENATE(B198,C198)</f>
        <v>6150/000PLANT AND MACHINERY - COST</v>
      </c>
      <c r="Q198" s="68"/>
      <c r="R198" s="30"/>
      <c r="S198" s="69"/>
      <c r="T198" s="54"/>
      <c r="U198" s="30"/>
    </row>
    <row r="199" spans="1:21">
      <c r="A199" s="322"/>
      <c r="B199" s="57" t="s">
        <v>39</v>
      </c>
      <c r="C199" s="327" t="s">
        <v>762</v>
      </c>
      <c r="D199" s="337"/>
      <c r="E199" s="338"/>
      <c r="F199" s="162"/>
      <c r="G199" s="162"/>
      <c r="H199" s="162"/>
      <c r="I199" s="77">
        <f>SUM(N199:N201)</f>
        <v>0</v>
      </c>
      <c r="J199" s="50">
        <f>SUMIF(Journals!D$14:D$920,TrialBalance!P199,Journals!J$14:J$920)+SUMIF(Journals!E$14:E$920,TrialBalance!P199,Journals!J$14:J$920)</f>
        <v>0</v>
      </c>
      <c r="K199" s="340"/>
      <c r="L199" s="342">
        <f t="shared" si="37"/>
        <v>0</v>
      </c>
      <c r="M199" s="73"/>
      <c r="N199" s="51">
        <f t="shared" si="44"/>
        <v>0</v>
      </c>
      <c r="P199" s="173" t="str">
        <f t="shared" si="45"/>
        <v>6150/001Plant and machinery - cost b/fwd</v>
      </c>
      <c r="Q199" s="70"/>
      <c r="R199" s="30"/>
      <c r="S199" s="54"/>
      <c r="T199" s="54"/>
      <c r="U199" s="30"/>
    </row>
    <row r="200" spans="1:21">
      <c r="A200" s="322"/>
      <c r="B200" s="57" t="s">
        <v>40</v>
      </c>
      <c r="C200" s="327" t="s">
        <v>763</v>
      </c>
      <c r="D200" s="337"/>
      <c r="E200" s="338"/>
      <c r="F200" s="162">
        <f>TrialBalanceA!I200</f>
        <v>0</v>
      </c>
      <c r="G200" s="162">
        <f>TrialBalanceB!I200</f>
        <v>0</v>
      </c>
      <c r="H200" s="162">
        <f>TrialBalanceC!I200</f>
        <v>0</v>
      </c>
      <c r="I200" s="77"/>
      <c r="J200" s="50">
        <f>SUMIF(Journals!D$14:D$920,TrialBalance!P200,Journals!J$14:J$920)+SUMIF(Journals!E$14:E$920,TrialBalance!P200,Journals!J$14:J$920)</f>
        <v>0</v>
      </c>
      <c r="K200" s="340"/>
      <c r="L200" s="342">
        <f t="shared" si="37"/>
        <v>0</v>
      </c>
      <c r="M200" s="73"/>
      <c r="N200" s="51">
        <f t="shared" si="44"/>
        <v>0</v>
      </c>
      <c r="P200" s="173" t="str">
        <f t="shared" si="45"/>
        <v>6150/002Plant and machinery - additions</v>
      </c>
      <c r="Q200" s="68"/>
      <c r="R200" s="30"/>
      <c r="S200" s="69"/>
      <c r="T200" s="54"/>
      <c r="U200" s="30"/>
    </row>
    <row r="201" spans="1:21">
      <c r="A201" s="322"/>
      <c r="B201" s="57" t="s">
        <v>41</v>
      </c>
      <c r="C201" s="327" t="s">
        <v>764</v>
      </c>
      <c r="D201" s="337"/>
      <c r="E201" s="338"/>
      <c r="F201" s="162">
        <f>TrialBalanceA!I201</f>
        <v>0</v>
      </c>
      <c r="G201" s="162">
        <f>TrialBalanceB!I201</f>
        <v>0</v>
      </c>
      <c r="H201" s="162">
        <f>TrialBalanceC!I201</f>
        <v>0</v>
      </c>
      <c r="I201" s="77"/>
      <c r="J201" s="50">
        <f>SUMIF(Journals!D$14:D$920,TrialBalance!P201,Journals!J$14:J$920)+SUMIF(Journals!E$14:E$920,TrialBalance!P201,Journals!J$14:J$920)</f>
        <v>0</v>
      </c>
      <c r="K201" s="340"/>
      <c r="L201" s="342">
        <f t="shared" si="37"/>
        <v>0</v>
      </c>
      <c r="M201" s="73"/>
      <c r="N201" s="51">
        <f t="shared" si="44"/>
        <v>0</v>
      </c>
      <c r="P201" s="173" t="str">
        <f t="shared" si="45"/>
        <v>6150/003Plant and machinery - cost of sales</v>
      </c>
      <c r="Q201" s="68"/>
      <c r="R201" s="30"/>
      <c r="S201" s="69"/>
      <c r="T201" s="54"/>
      <c r="U201" s="30"/>
    </row>
    <row r="202" spans="1:21">
      <c r="A202" s="322"/>
      <c r="B202" s="57" t="s">
        <v>17</v>
      </c>
      <c r="C202" s="326" t="s">
        <v>765</v>
      </c>
      <c r="D202" s="337"/>
      <c r="E202" s="338"/>
      <c r="F202" s="162"/>
      <c r="G202" s="162"/>
      <c r="H202" s="162"/>
      <c r="I202" s="77"/>
      <c r="J202" s="50">
        <f>SUMIF(Journals!D$14:D$920,TrialBalance!P202,Journals!J$14:J$920)+SUMIF(Journals!E$14:E$920,TrialBalance!P202,Journals!J$14:J$920)</f>
        <v>0</v>
      </c>
      <c r="K202" s="340"/>
      <c r="L202" s="342">
        <f t="shared" si="37"/>
        <v>0</v>
      </c>
      <c r="M202" s="73"/>
      <c r="N202" s="51">
        <f t="shared" si="44"/>
        <v>0</v>
      </c>
      <c r="P202" s="173" t="str">
        <f t="shared" si="45"/>
        <v>6150/020PLANT AND MACHINERY - ACC DEPR</v>
      </c>
      <c r="Q202" s="68"/>
      <c r="R202" s="30"/>
      <c r="S202" s="69"/>
      <c r="T202" s="54"/>
      <c r="U202" s="30"/>
    </row>
    <row r="203" spans="1:21">
      <c r="A203" s="322"/>
      <c r="B203" s="57" t="s">
        <v>18</v>
      </c>
      <c r="C203" s="327" t="s">
        <v>766</v>
      </c>
      <c r="D203" s="337"/>
      <c r="E203" s="338"/>
      <c r="F203" s="162"/>
      <c r="G203" s="162"/>
      <c r="H203" s="162"/>
      <c r="I203" s="77">
        <f>SUM(N203:N205)</f>
        <v>0</v>
      </c>
      <c r="J203" s="50">
        <f>SUMIF(Journals!D$14:D$920,TrialBalance!P203,Journals!J$14:J$920)+SUMIF(Journals!E$14:E$920,TrialBalance!P203,Journals!J$14:J$920)</f>
        <v>0</v>
      </c>
      <c r="K203" s="340"/>
      <c r="L203" s="342">
        <f t="shared" si="37"/>
        <v>0</v>
      </c>
      <c r="M203" s="73"/>
      <c r="N203" s="51">
        <f t="shared" si="44"/>
        <v>0</v>
      </c>
      <c r="P203" s="173" t="str">
        <f t="shared" si="45"/>
        <v>6150/021Plant and machinery - acc depr b/fwd</v>
      </c>
      <c r="Q203" s="68"/>
      <c r="R203" s="30"/>
      <c r="S203" s="69"/>
      <c r="T203" s="54"/>
      <c r="U203" s="30"/>
    </row>
    <row r="204" spans="1:21">
      <c r="A204" s="322"/>
      <c r="B204" s="57" t="s">
        <v>33</v>
      </c>
      <c r="C204" s="327" t="s">
        <v>767</v>
      </c>
      <c r="D204" s="337"/>
      <c r="E204" s="338"/>
      <c r="F204" s="162">
        <f>TrialBalanceA!I204</f>
        <v>0</v>
      </c>
      <c r="G204" s="162">
        <f>TrialBalanceB!I204</f>
        <v>0</v>
      </c>
      <c r="H204" s="162">
        <f>TrialBalanceC!I204</f>
        <v>0</v>
      </c>
      <c r="I204" s="77">
        <f>-FARegister!Q10</f>
        <v>0</v>
      </c>
      <c r="J204" s="50">
        <f>SUMIF(Journals!D$14:D$920,TrialBalance!P204,Journals!J$14:J$920)+SUMIF(Journals!E$14:E$920,TrialBalance!P204,Journals!J$14:J$920)</f>
        <v>0</v>
      </c>
      <c r="K204" s="340"/>
      <c r="L204" s="342">
        <f t="shared" si="37"/>
        <v>0</v>
      </c>
      <c r="M204" s="73"/>
      <c r="N204" s="51">
        <f t="shared" si="44"/>
        <v>0</v>
      </c>
      <c r="P204" s="173" t="str">
        <f t="shared" si="45"/>
        <v>6150/022Plant and machinery - depr this year</v>
      </c>
      <c r="Q204" s="68"/>
      <c r="R204" s="30"/>
      <c r="S204" s="69"/>
      <c r="T204" s="54"/>
      <c r="U204" s="30"/>
    </row>
    <row r="205" spans="1:21">
      <c r="A205" s="322"/>
      <c r="B205" s="57" t="s">
        <v>34</v>
      </c>
      <c r="C205" s="327" t="s">
        <v>768</v>
      </c>
      <c r="D205" s="337"/>
      <c r="E205" s="338"/>
      <c r="F205" s="162">
        <f>TrialBalanceA!I205</f>
        <v>0</v>
      </c>
      <c r="G205" s="162">
        <f>TrialBalanceB!I205</f>
        <v>0</v>
      </c>
      <c r="H205" s="162">
        <f>TrialBalanceC!I205</f>
        <v>0</v>
      </c>
      <c r="I205" s="77"/>
      <c r="J205" s="50">
        <f>SUMIF(Journals!D$14:D$920,TrialBalance!P205,Journals!J$14:J$920)+SUMIF(Journals!E$14:E$920,TrialBalance!P205,Journals!J$14:J$920)</f>
        <v>0</v>
      </c>
      <c r="K205" s="340"/>
      <c r="L205" s="342">
        <f t="shared" si="37"/>
        <v>0</v>
      </c>
      <c r="M205" s="73"/>
      <c r="N205" s="51">
        <f t="shared" si="44"/>
        <v>0</v>
      </c>
      <c r="P205" s="173" t="str">
        <f t="shared" si="45"/>
        <v>6150/023Plant and machinery - acc depr on sales</v>
      </c>
      <c r="Q205" s="68"/>
      <c r="R205" s="30"/>
      <c r="S205" s="69"/>
      <c r="T205" s="54"/>
      <c r="U205" s="30"/>
    </row>
    <row r="206" spans="1:21">
      <c r="A206" s="322"/>
      <c r="B206" s="57" t="s">
        <v>35</v>
      </c>
      <c r="C206" s="326" t="s">
        <v>36</v>
      </c>
      <c r="D206" s="337"/>
      <c r="E206" s="338"/>
      <c r="F206" s="162"/>
      <c r="G206" s="162"/>
      <c r="H206" s="162"/>
      <c r="I206" s="77"/>
      <c r="J206" s="50">
        <f>SUMIF(Journals!D$14:D$920,TrialBalance!P206,Journals!J$14:J$920)+SUMIF(Journals!E$14:E$920,TrialBalance!P206,Journals!J$14:J$920)</f>
        <v>0</v>
      </c>
      <c r="K206" s="340"/>
      <c r="L206" s="342">
        <f t="shared" si="37"/>
        <v>0</v>
      </c>
      <c r="M206" s="73"/>
      <c r="N206" s="51">
        <f t="shared" si="44"/>
        <v>0</v>
      </c>
      <c r="P206" s="173" t="str">
        <f t="shared" si="45"/>
        <v>6200/000MOTOR VEHICLES - COST</v>
      </c>
      <c r="Q206" s="68"/>
      <c r="R206" s="30"/>
      <c r="S206" s="69"/>
      <c r="T206" s="54"/>
      <c r="U206" s="30"/>
    </row>
    <row r="207" spans="1:21">
      <c r="A207" s="322"/>
      <c r="B207" s="57" t="s">
        <v>37</v>
      </c>
      <c r="C207" s="327" t="s">
        <v>769</v>
      </c>
      <c r="D207" s="337"/>
      <c r="E207" s="338"/>
      <c r="F207" s="162"/>
      <c r="G207" s="162"/>
      <c r="H207" s="162"/>
      <c r="I207" s="77">
        <f>SUM(N207:N209)</f>
        <v>0</v>
      </c>
      <c r="J207" s="50">
        <f>SUMIF(Journals!D$14:D$920,TrialBalance!P207,Journals!J$14:J$920)+SUMIF(Journals!E$14:E$920,TrialBalance!P207,Journals!J$14:J$920)</f>
        <v>0</v>
      </c>
      <c r="K207" s="340"/>
      <c r="L207" s="342">
        <f t="shared" si="37"/>
        <v>0</v>
      </c>
      <c r="M207" s="73"/>
      <c r="N207" s="51">
        <f t="shared" si="44"/>
        <v>0</v>
      </c>
      <c r="P207" s="173" t="str">
        <f t="shared" si="45"/>
        <v>6200/001Motor vehicles - cost b/fwd</v>
      </c>
      <c r="Q207" s="70"/>
      <c r="R207" s="30"/>
      <c r="S207" s="69"/>
      <c r="T207" s="54"/>
      <c r="U207" s="30"/>
    </row>
    <row r="208" spans="1:21">
      <c r="A208" s="322"/>
      <c r="B208" s="57" t="s">
        <v>38</v>
      </c>
      <c r="C208" s="327" t="s">
        <v>770</v>
      </c>
      <c r="D208" s="337"/>
      <c r="E208" s="338"/>
      <c r="F208" s="162">
        <f>TrialBalanceA!I208</f>
        <v>0</v>
      </c>
      <c r="G208" s="162">
        <f>TrialBalanceB!I208</f>
        <v>0</v>
      </c>
      <c r="H208" s="162">
        <f>TrialBalanceC!I208</f>
        <v>0</v>
      </c>
      <c r="I208" s="77"/>
      <c r="J208" s="50">
        <f>SUMIF(Journals!D$14:D$920,TrialBalance!P208,Journals!J$14:J$920)+SUMIF(Journals!E$14:E$920,TrialBalance!P208,Journals!J$14:J$920)</f>
        <v>0</v>
      </c>
      <c r="K208" s="340"/>
      <c r="L208" s="342">
        <f t="shared" si="37"/>
        <v>0</v>
      </c>
      <c r="M208" s="73"/>
      <c r="N208" s="51">
        <f t="shared" si="44"/>
        <v>0</v>
      </c>
      <c r="P208" s="173" t="str">
        <f t="shared" si="45"/>
        <v>6200/002Motor vehicles - additions</v>
      </c>
      <c r="Q208" s="68"/>
      <c r="R208" s="30"/>
      <c r="S208" s="69"/>
      <c r="T208" s="54"/>
      <c r="U208" s="30"/>
    </row>
    <row r="209" spans="1:21">
      <c r="A209" s="322"/>
      <c r="B209" s="57" t="s">
        <v>431</v>
      </c>
      <c r="C209" s="327" t="s">
        <v>771</v>
      </c>
      <c r="D209" s="337"/>
      <c r="E209" s="338"/>
      <c r="F209" s="162">
        <f>TrialBalanceA!I209</f>
        <v>0</v>
      </c>
      <c r="G209" s="162">
        <f>TrialBalanceB!I209</f>
        <v>0</v>
      </c>
      <c r="H209" s="162">
        <f>TrialBalanceC!I209</f>
        <v>0</v>
      </c>
      <c r="I209" s="77"/>
      <c r="J209" s="50">
        <f>SUMIF(Journals!D$14:D$920,TrialBalance!P209,Journals!J$14:J$920)+SUMIF(Journals!E$14:E$920,TrialBalance!P209,Journals!J$14:J$920)</f>
        <v>0</v>
      </c>
      <c r="K209" s="340"/>
      <c r="L209" s="342">
        <f t="shared" si="37"/>
        <v>0</v>
      </c>
      <c r="M209" s="73"/>
      <c r="N209" s="51">
        <f t="shared" si="44"/>
        <v>0</v>
      </c>
      <c r="P209" s="173" t="str">
        <f t="shared" si="45"/>
        <v>6200/003Motor vehicles - cost of sales</v>
      </c>
      <c r="Q209" s="68"/>
      <c r="R209" s="30"/>
      <c r="S209" s="69"/>
      <c r="T209" s="54"/>
      <c r="U209" s="30"/>
    </row>
    <row r="210" spans="1:21">
      <c r="A210" s="322"/>
      <c r="B210" s="57" t="s">
        <v>0</v>
      </c>
      <c r="C210" s="326" t="s">
        <v>1</v>
      </c>
      <c r="D210" s="337"/>
      <c r="E210" s="338"/>
      <c r="F210" s="162"/>
      <c r="G210" s="162"/>
      <c r="H210" s="162"/>
      <c r="I210" s="77"/>
      <c r="J210" s="50">
        <f>SUMIF(Journals!D$14:D$920,TrialBalance!P210,Journals!J$14:J$920)+SUMIF(Journals!E$14:E$920,TrialBalance!P210,Journals!J$14:J$920)</f>
        <v>0</v>
      </c>
      <c r="K210" s="340"/>
      <c r="L210" s="342">
        <f t="shared" si="37"/>
        <v>0</v>
      </c>
      <c r="M210" s="73"/>
      <c r="N210" s="51">
        <f t="shared" si="44"/>
        <v>0</v>
      </c>
      <c r="P210" s="173" t="str">
        <f t="shared" si="45"/>
        <v>6200/020MOTOR VEHICLES - ACC DEPR</v>
      </c>
      <c r="Q210" s="68"/>
      <c r="R210" s="30"/>
      <c r="S210" s="69"/>
      <c r="T210" s="54"/>
      <c r="U210" s="30"/>
    </row>
    <row r="211" spans="1:21">
      <c r="A211" s="322"/>
      <c r="B211" s="57" t="s">
        <v>2</v>
      </c>
      <c r="C211" s="327" t="s">
        <v>772</v>
      </c>
      <c r="D211" s="337"/>
      <c r="E211" s="338"/>
      <c r="F211" s="162"/>
      <c r="G211" s="162"/>
      <c r="H211" s="162"/>
      <c r="I211" s="77">
        <f>SUM(N211:N213)</f>
        <v>0</v>
      </c>
      <c r="J211" s="50">
        <f>SUMIF(Journals!D$14:D$920,TrialBalance!P211,Journals!J$14:J$920)+SUMIF(Journals!E$14:E$920,TrialBalance!P211,Journals!J$14:J$920)</f>
        <v>0</v>
      </c>
      <c r="K211" s="340"/>
      <c r="L211" s="342">
        <f t="shared" si="37"/>
        <v>0</v>
      </c>
      <c r="M211" s="73"/>
      <c r="N211" s="51">
        <f t="shared" si="44"/>
        <v>0</v>
      </c>
      <c r="P211" s="173" t="str">
        <f t="shared" si="45"/>
        <v>6200/021Motor vehicles - acc depr b/fwd</v>
      </c>
      <c r="Q211" s="68"/>
      <c r="R211" s="30"/>
      <c r="S211" s="69"/>
      <c r="T211" s="69"/>
      <c r="U211" s="30"/>
    </row>
    <row r="212" spans="1:21">
      <c r="A212" s="322"/>
      <c r="B212" s="57" t="s">
        <v>3</v>
      </c>
      <c r="C212" s="327" t="s">
        <v>773</v>
      </c>
      <c r="D212" s="337"/>
      <c r="E212" s="338"/>
      <c r="F212" s="162">
        <f>TrialBalanceA!I212</f>
        <v>0</v>
      </c>
      <c r="G212" s="162">
        <f>TrialBalanceB!I212</f>
        <v>0</v>
      </c>
      <c r="H212" s="162">
        <f>TrialBalanceC!I212</f>
        <v>0</v>
      </c>
      <c r="I212" s="77">
        <f>-FARegister!Q11</f>
        <v>0</v>
      </c>
      <c r="J212" s="50">
        <f>SUMIF(Journals!D$14:D$920,TrialBalance!P212,Journals!J$14:J$920)+SUMIF(Journals!E$14:E$920,TrialBalance!P212,Journals!J$14:J$920)</f>
        <v>0</v>
      </c>
      <c r="K212" s="340"/>
      <c r="L212" s="342">
        <f t="shared" si="37"/>
        <v>0</v>
      </c>
      <c r="M212" s="73"/>
      <c r="N212" s="51">
        <f t="shared" si="44"/>
        <v>0</v>
      </c>
      <c r="P212" s="173" t="str">
        <f t="shared" si="45"/>
        <v>6200/022Motor vehicles - depr this year</v>
      </c>
      <c r="Q212" s="68"/>
      <c r="R212" s="30"/>
      <c r="S212" s="69"/>
      <c r="T212" s="69"/>
      <c r="U212" s="30"/>
    </row>
    <row r="213" spans="1:21">
      <c r="A213" s="322"/>
      <c r="B213" s="57" t="s">
        <v>4</v>
      </c>
      <c r="C213" s="327" t="s">
        <v>774</v>
      </c>
      <c r="D213" s="337"/>
      <c r="E213" s="338"/>
      <c r="F213" s="162">
        <f>TrialBalanceA!I213</f>
        <v>0</v>
      </c>
      <c r="G213" s="162">
        <f>TrialBalanceB!I213</f>
        <v>0</v>
      </c>
      <c r="H213" s="162">
        <f>TrialBalanceC!I213</f>
        <v>0</v>
      </c>
      <c r="I213" s="77"/>
      <c r="J213" s="50">
        <f>SUMIF(Journals!D$14:D$920,TrialBalance!P213,Journals!J$14:J$920)+SUMIF(Journals!E$14:E$920,TrialBalance!P213,Journals!J$14:J$920)</f>
        <v>0</v>
      </c>
      <c r="K213" s="340"/>
      <c r="L213" s="342">
        <f t="shared" si="37"/>
        <v>0</v>
      </c>
      <c r="M213" s="73"/>
      <c r="N213" s="51">
        <f t="shared" si="44"/>
        <v>0</v>
      </c>
      <c r="P213" s="173" t="str">
        <f t="shared" si="45"/>
        <v>6200/023Motor vehicles - acc depr on sales</v>
      </c>
      <c r="Q213" s="68"/>
      <c r="R213" s="30"/>
      <c r="S213" s="69"/>
      <c r="T213" s="54"/>
      <c r="U213" s="30"/>
    </row>
    <row r="214" spans="1:21">
      <c r="A214" s="322"/>
      <c r="B214" s="57" t="s">
        <v>5</v>
      </c>
      <c r="C214" s="326" t="s">
        <v>122</v>
      </c>
      <c r="D214" s="337"/>
      <c r="E214" s="338"/>
      <c r="F214" s="162"/>
      <c r="G214" s="162"/>
      <c r="H214" s="162"/>
      <c r="I214" s="77"/>
      <c r="J214" s="50">
        <f>SUMIF(Journals!D$14:D$920,TrialBalance!P214,Journals!J$14:J$920)+SUMIF(Journals!E$14:E$920,TrialBalance!P214,Journals!J$14:J$920)</f>
        <v>0</v>
      </c>
      <c r="K214" s="340"/>
      <c r="L214" s="342">
        <f t="shared" si="37"/>
        <v>0</v>
      </c>
      <c r="M214" s="73"/>
      <c r="N214" s="51">
        <f t="shared" si="44"/>
        <v>0</v>
      </c>
      <c r="P214" s="173" t="str">
        <f t="shared" si="45"/>
        <v>6250/000ELECTRONIC EQUIPMENT - COST</v>
      </c>
      <c r="Q214" s="68"/>
      <c r="R214" s="30"/>
      <c r="S214" s="69"/>
      <c r="T214" s="54"/>
      <c r="U214" s="30"/>
    </row>
    <row r="215" spans="1:21">
      <c r="A215" s="322"/>
      <c r="B215" s="57" t="s">
        <v>6</v>
      </c>
      <c r="C215" s="327" t="s">
        <v>775</v>
      </c>
      <c r="D215" s="337"/>
      <c r="E215" s="338"/>
      <c r="F215" s="162"/>
      <c r="G215" s="162"/>
      <c r="H215" s="162"/>
      <c r="I215" s="77">
        <f>SUM(N215:N217)</f>
        <v>0</v>
      </c>
      <c r="J215" s="50">
        <f>SUMIF(Journals!D$14:D$920,TrialBalance!P215,Journals!J$14:J$920)+SUMIF(Journals!E$14:E$920,TrialBalance!P215,Journals!J$14:J$920)</f>
        <v>0</v>
      </c>
      <c r="K215" s="340"/>
      <c r="L215" s="342">
        <f t="shared" si="37"/>
        <v>0</v>
      </c>
      <c r="M215" s="73"/>
      <c r="N215" s="51">
        <f t="shared" si="44"/>
        <v>0</v>
      </c>
      <c r="P215" s="173" t="str">
        <f t="shared" si="45"/>
        <v>6250/001Electronic equipment - cost b/fwd</v>
      </c>
      <c r="Q215" s="68"/>
      <c r="R215" s="30"/>
      <c r="S215" s="54"/>
      <c r="T215" s="54"/>
      <c r="U215" s="30"/>
    </row>
    <row r="216" spans="1:21">
      <c r="A216" s="322"/>
      <c r="B216" s="57" t="s">
        <v>7</v>
      </c>
      <c r="C216" s="327" t="s">
        <v>776</v>
      </c>
      <c r="D216" s="337"/>
      <c r="E216" s="338"/>
      <c r="F216" s="162">
        <f>TrialBalanceA!I216</f>
        <v>0</v>
      </c>
      <c r="G216" s="162">
        <f>TrialBalanceB!I216</f>
        <v>0</v>
      </c>
      <c r="H216" s="162">
        <f>TrialBalanceC!I216</f>
        <v>0</v>
      </c>
      <c r="I216" s="77"/>
      <c r="J216" s="50">
        <f>SUMIF(Journals!D$14:D$920,TrialBalance!P216,Journals!J$14:J$920)+SUMIF(Journals!E$14:E$920,TrialBalance!P216,Journals!J$14:J$920)</f>
        <v>0</v>
      </c>
      <c r="K216" s="340"/>
      <c r="L216" s="342">
        <f t="shared" si="37"/>
        <v>0</v>
      </c>
      <c r="M216" s="73"/>
      <c r="N216" s="51">
        <f t="shared" si="44"/>
        <v>0</v>
      </c>
      <c r="P216" s="173" t="str">
        <f t="shared" si="45"/>
        <v>6250/002Electronic equipment - additions</v>
      </c>
      <c r="Q216" s="68"/>
      <c r="R216" s="30"/>
      <c r="S216" s="69"/>
      <c r="T216" s="54"/>
      <c r="U216" s="30"/>
    </row>
    <row r="217" spans="1:21">
      <c r="A217" s="322"/>
      <c r="B217" s="57" t="s">
        <v>8</v>
      </c>
      <c r="C217" s="327" t="s">
        <v>777</v>
      </c>
      <c r="D217" s="337"/>
      <c r="E217" s="338"/>
      <c r="F217" s="162">
        <f>TrialBalanceA!I217</f>
        <v>0</v>
      </c>
      <c r="G217" s="162">
        <f>TrialBalanceB!I217</f>
        <v>0</v>
      </c>
      <c r="H217" s="162">
        <f>TrialBalanceC!I217</f>
        <v>0</v>
      </c>
      <c r="I217" s="77"/>
      <c r="J217" s="50">
        <f>SUMIF(Journals!D$14:D$920,TrialBalance!P217,Journals!J$14:J$920)+SUMIF(Journals!E$14:E$920,TrialBalance!P217,Journals!J$14:J$920)</f>
        <v>0</v>
      </c>
      <c r="K217" s="340"/>
      <c r="L217" s="342">
        <f t="shared" si="37"/>
        <v>0</v>
      </c>
      <c r="M217" s="73"/>
      <c r="N217" s="51">
        <f t="shared" si="44"/>
        <v>0</v>
      </c>
      <c r="P217" s="173" t="str">
        <f t="shared" si="45"/>
        <v>6250/003Electronic equipment - cost of sales</v>
      </c>
      <c r="Q217" s="68"/>
      <c r="R217" s="30"/>
      <c r="S217" s="69"/>
      <c r="T217" s="54"/>
      <c r="U217" s="30"/>
    </row>
    <row r="218" spans="1:21">
      <c r="A218" s="322"/>
      <c r="B218" s="57" t="s">
        <v>9</v>
      </c>
      <c r="C218" s="326" t="s">
        <v>123</v>
      </c>
      <c r="D218" s="337"/>
      <c r="E218" s="338"/>
      <c r="F218" s="162"/>
      <c r="G218" s="162"/>
      <c r="H218" s="162"/>
      <c r="I218" s="77"/>
      <c r="J218" s="50">
        <f>SUMIF(Journals!D$14:D$920,TrialBalance!P218,Journals!J$14:J$920)+SUMIF(Journals!E$14:E$920,TrialBalance!P218,Journals!J$14:J$920)</f>
        <v>0</v>
      </c>
      <c r="K218" s="340"/>
      <c r="L218" s="342">
        <f t="shared" si="37"/>
        <v>0</v>
      </c>
      <c r="M218" s="73"/>
      <c r="N218" s="51">
        <f t="shared" si="44"/>
        <v>0</v>
      </c>
      <c r="P218" s="173" t="str">
        <f t="shared" si="45"/>
        <v>6250/020ELECTRONIC EQUIPMENT - ACC DEPR</v>
      </c>
      <c r="Q218" s="68"/>
      <c r="R218" s="30"/>
      <c r="S218" s="69"/>
      <c r="T218" s="54"/>
      <c r="U218" s="30"/>
    </row>
    <row r="219" spans="1:21">
      <c r="A219" s="322"/>
      <c r="B219" s="57" t="s">
        <v>10</v>
      </c>
      <c r="C219" s="327" t="s">
        <v>778</v>
      </c>
      <c r="D219" s="337"/>
      <c r="E219" s="338"/>
      <c r="F219" s="162"/>
      <c r="G219" s="162"/>
      <c r="H219" s="162"/>
      <c r="I219" s="77">
        <f>SUM(N219:N221)</f>
        <v>0</v>
      </c>
      <c r="J219" s="50">
        <f>SUMIF(Journals!D$14:D$920,TrialBalance!P219,Journals!J$14:J$920)+SUMIF(Journals!E$14:E$920,TrialBalance!P219,Journals!J$14:J$920)</f>
        <v>0</v>
      </c>
      <c r="K219" s="340"/>
      <c r="L219" s="342">
        <f t="shared" ref="L219:L288" si="46">ROUND(D219-E219+F219+G219+H219+J219+I219,0)</f>
        <v>0</v>
      </c>
      <c r="M219" s="73"/>
      <c r="N219" s="51">
        <f t="shared" si="44"/>
        <v>0</v>
      </c>
      <c r="P219" s="173" t="str">
        <f t="shared" si="45"/>
        <v>6250/021Electronic equipment - acc depr b/fwd</v>
      </c>
      <c r="Q219" s="68"/>
      <c r="R219" s="30"/>
      <c r="S219" s="54"/>
      <c r="T219" s="54"/>
      <c r="U219" s="30"/>
    </row>
    <row r="220" spans="1:21">
      <c r="A220" s="322"/>
      <c r="B220" s="57" t="s">
        <v>11</v>
      </c>
      <c r="C220" s="327" t="s">
        <v>779</v>
      </c>
      <c r="D220" s="337"/>
      <c r="E220" s="338"/>
      <c r="F220" s="162">
        <f>TrialBalanceA!I220</f>
        <v>0</v>
      </c>
      <c r="G220" s="162">
        <f>TrialBalanceB!I220</f>
        <v>0</v>
      </c>
      <c r="H220" s="162">
        <f>TrialBalanceC!I220</f>
        <v>0</v>
      </c>
      <c r="I220" s="77">
        <f>-FARegister!Q12</f>
        <v>0</v>
      </c>
      <c r="J220" s="50">
        <f>SUMIF(Journals!D$14:D$920,TrialBalance!P220,Journals!J$14:J$920)+SUMIF(Journals!E$14:E$920,TrialBalance!P220,Journals!J$14:J$920)</f>
        <v>0</v>
      </c>
      <c r="K220" s="340"/>
      <c r="L220" s="342">
        <f t="shared" si="46"/>
        <v>0</v>
      </c>
      <c r="M220" s="73"/>
      <c r="N220" s="51">
        <f t="shared" si="44"/>
        <v>0</v>
      </c>
      <c r="P220" s="173" t="str">
        <f t="shared" si="45"/>
        <v>6250/022Electronic equipment - depr this year</v>
      </c>
      <c r="Q220" s="68"/>
      <c r="R220" s="30"/>
      <c r="S220" s="69"/>
      <c r="T220" s="54"/>
      <c r="U220" s="30"/>
    </row>
    <row r="221" spans="1:21">
      <c r="A221" s="322"/>
      <c r="B221" s="57" t="s">
        <v>12</v>
      </c>
      <c r="C221" s="327" t="s">
        <v>780</v>
      </c>
      <c r="D221" s="337"/>
      <c r="E221" s="338"/>
      <c r="F221" s="162">
        <f>TrialBalanceA!I221</f>
        <v>0</v>
      </c>
      <c r="G221" s="162">
        <f>TrialBalanceB!I221</f>
        <v>0</v>
      </c>
      <c r="H221" s="162">
        <f>TrialBalanceC!I221</f>
        <v>0</v>
      </c>
      <c r="I221" s="77"/>
      <c r="J221" s="50">
        <f>SUMIF(Journals!D$14:D$920,TrialBalance!P221,Journals!J$14:J$920)+SUMIF(Journals!E$14:E$920,TrialBalance!P221,Journals!J$14:J$920)</f>
        <v>0</v>
      </c>
      <c r="K221" s="340"/>
      <c r="L221" s="342">
        <f t="shared" si="46"/>
        <v>0</v>
      </c>
      <c r="M221" s="73"/>
      <c r="N221" s="51">
        <f t="shared" si="44"/>
        <v>0</v>
      </c>
      <c r="P221" s="173" t="str">
        <f t="shared" si="45"/>
        <v>6250/023Electronic equipment - acc depr on sales</v>
      </c>
      <c r="Q221" s="68"/>
      <c r="R221" s="30"/>
      <c r="S221" s="69"/>
      <c r="T221" s="54"/>
      <c r="U221" s="30"/>
    </row>
    <row r="222" spans="1:21">
      <c r="A222" s="322"/>
      <c r="B222" s="57" t="s">
        <v>13</v>
      </c>
      <c r="C222" s="326" t="s">
        <v>781</v>
      </c>
      <c r="D222" s="337"/>
      <c r="E222" s="338"/>
      <c r="F222" s="162"/>
      <c r="G222" s="162"/>
      <c r="H222" s="162"/>
      <c r="I222" s="77"/>
      <c r="J222" s="50">
        <f>SUMIF(Journals!D$14:D$920,TrialBalance!P222,Journals!J$14:J$920)+SUMIF(Journals!E$14:E$920,TrialBalance!P222,Journals!J$14:J$920)</f>
        <v>0</v>
      </c>
      <c r="K222" s="340"/>
      <c r="L222" s="342">
        <f t="shared" si="46"/>
        <v>0</v>
      </c>
      <c r="M222" s="73"/>
      <c r="N222" s="51">
        <f t="shared" si="44"/>
        <v>0</v>
      </c>
      <c r="P222" s="173" t="str">
        <f t="shared" si="45"/>
        <v>6350/000FURNITURE AND FITTINGS - COST</v>
      </c>
      <c r="Q222" s="68"/>
      <c r="R222" s="30"/>
      <c r="S222" s="69"/>
      <c r="T222" s="54"/>
      <c r="U222" s="30"/>
    </row>
    <row r="223" spans="1:21">
      <c r="A223" s="322"/>
      <c r="B223" s="57" t="s">
        <v>14</v>
      </c>
      <c r="C223" s="327" t="s">
        <v>782</v>
      </c>
      <c r="D223" s="337"/>
      <c r="E223" s="338"/>
      <c r="F223" s="162"/>
      <c r="G223" s="162"/>
      <c r="H223" s="162"/>
      <c r="I223" s="77">
        <f>SUM(N223:N225)</f>
        <v>0</v>
      </c>
      <c r="J223" s="50">
        <f>SUMIF(Journals!D$14:D$920,TrialBalance!P223,Journals!J$14:J$920)+SUMIF(Journals!E$14:E$920,TrialBalance!P223,Journals!J$14:J$920)</f>
        <v>0</v>
      </c>
      <c r="K223" s="340"/>
      <c r="L223" s="342">
        <f t="shared" si="46"/>
        <v>0</v>
      </c>
      <c r="M223" s="73"/>
      <c r="N223" s="51">
        <f t="shared" si="44"/>
        <v>0</v>
      </c>
      <c r="P223" s="173" t="str">
        <f t="shared" si="45"/>
        <v>6350/001Furniture and fittings - cost b/fwd</v>
      </c>
      <c r="Q223" s="70"/>
      <c r="R223" s="30"/>
      <c r="S223" s="69"/>
      <c r="T223" s="54"/>
      <c r="U223" s="30"/>
    </row>
    <row r="224" spans="1:21">
      <c r="A224" s="322"/>
      <c r="B224" s="57" t="s">
        <v>390</v>
      </c>
      <c r="C224" s="327" t="s">
        <v>783</v>
      </c>
      <c r="D224" s="337"/>
      <c r="E224" s="338"/>
      <c r="F224" s="162">
        <f>TrialBalanceA!I224</f>
        <v>0</v>
      </c>
      <c r="G224" s="162">
        <f>TrialBalanceB!I224</f>
        <v>0</v>
      </c>
      <c r="H224" s="162">
        <f>TrialBalanceC!I224</f>
        <v>0</v>
      </c>
      <c r="I224" s="77"/>
      <c r="J224" s="50">
        <f>SUMIF(Journals!D$14:D$920,TrialBalance!P224,Journals!J$14:J$920)+SUMIF(Journals!E$14:E$920,TrialBalance!P224,Journals!J$14:J$920)</f>
        <v>0</v>
      </c>
      <c r="K224" s="340"/>
      <c r="L224" s="342">
        <f t="shared" si="46"/>
        <v>0</v>
      </c>
      <c r="M224" s="73"/>
      <c r="N224" s="51">
        <f t="shared" si="44"/>
        <v>0</v>
      </c>
      <c r="P224" s="173" t="str">
        <f t="shared" si="45"/>
        <v>6350/002Furniture and fittings - additions</v>
      </c>
      <c r="Q224" s="68"/>
      <c r="R224" s="30"/>
      <c r="S224" s="69"/>
      <c r="T224" s="54"/>
      <c r="U224" s="30"/>
    </row>
    <row r="225" spans="1:21">
      <c r="A225" s="322"/>
      <c r="B225" s="57" t="s">
        <v>406</v>
      </c>
      <c r="C225" s="327" t="s">
        <v>784</v>
      </c>
      <c r="D225" s="337"/>
      <c r="E225" s="338"/>
      <c r="F225" s="162">
        <f>TrialBalanceA!I225</f>
        <v>0</v>
      </c>
      <c r="G225" s="162">
        <f>TrialBalanceB!I225</f>
        <v>0</v>
      </c>
      <c r="H225" s="162">
        <f>TrialBalanceC!I225</f>
        <v>0</v>
      </c>
      <c r="I225" s="77"/>
      <c r="J225" s="50">
        <f>SUMIF(Journals!D$14:D$920,TrialBalance!P225,Journals!J$14:J$920)+SUMIF(Journals!E$14:E$920,TrialBalance!P225,Journals!J$14:J$920)</f>
        <v>0</v>
      </c>
      <c r="K225" s="340"/>
      <c r="L225" s="342">
        <f t="shared" si="46"/>
        <v>0</v>
      </c>
      <c r="M225" s="73"/>
      <c r="N225" s="51">
        <f t="shared" si="44"/>
        <v>0</v>
      </c>
      <c r="P225" s="173" t="str">
        <f t="shared" si="45"/>
        <v>6350/003Furniture and fittings - cost of sales</v>
      </c>
      <c r="Q225" s="68"/>
      <c r="R225" s="30"/>
      <c r="S225" s="69"/>
      <c r="T225" s="54"/>
      <c r="U225" s="30"/>
    </row>
    <row r="226" spans="1:21">
      <c r="A226" s="322"/>
      <c r="B226" s="57" t="s">
        <v>254</v>
      </c>
      <c r="C226" s="326" t="s">
        <v>785</v>
      </c>
      <c r="D226" s="337"/>
      <c r="E226" s="337"/>
      <c r="F226" s="162"/>
      <c r="G226" s="162"/>
      <c r="H226" s="162"/>
      <c r="I226" s="77"/>
      <c r="J226" s="50">
        <f>SUMIF(Journals!D$14:D$920,TrialBalance!P226,Journals!J$14:J$920)+SUMIF(Journals!E$14:E$920,TrialBalance!P226,Journals!J$14:J$920)</f>
        <v>0</v>
      </c>
      <c r="K226" s="340"/>
      <c r="L226" s="342">
        <f t="shared" si="46"/>
        <v>0</v>
      </c>
      <c r="M226" s="73"/>
      <c r="N226" s="51">
        <f t="shared" si="44"/>
        <v>0</v>
      </c>
      <c r="P226" s="173" t="str">
        <f t="shared" si="45"/>
        <v>6350/020FURNITURE AND FITTINGS - ACC DEPR</v>
      </c>
      <c r="Q226" s="68"/>
      <c r="R226" s="30"/>
      <c r="S226" s="69"/>
      <c r="T226" s="54"/>
      <c r="U226" s="30"/>
    </row>
    <row r="227" spans="1:21">
      <c r="A227" s="322"/>
      <c r="B227" s="57" t="s">
        <v>144</v>
      </c>
      <c r="C227" s="327" t="s">
        <v>786</v>
      </c>
      <c r="D227" s="337"/>
      <c r="E227" s="338"/>
      <c r="F227" s="162"/>
      <c r="G227" s="162"/>
      <c r="H227" s="162"/>
      <c r="I227" s="77">
        <f>SUM(N227:N229)</f>
        <v>0</v>
      </c>
      <c r="J227" s="50">
        <f>SUMIF(Journals!D$14:D$920,TrialBalance!P227,Journals!J$14:J$920)+SUMIF(Journals!E$14:E$920,TrialBalance!P227,Journals!J$14:J$920)</f>
        <v>0</v>
      </c>
      <c r="K227" s="340"/>
      <c r="L227" s="342">
        <f t="shared" si="46"/>
        <v>0</v>
      </c>
      <c r="M227" s="73"/>
      <c r="N227" s="51">
        <f t="shared" si="44"/>
        <v>0</v>
      </c>
      <c r="P227" s="173" t="str">
        <f t="shared" si="45"/>
        <v>6350/021Furniture and fittings - acc depr b/fwd</v>
      </c>
      <c r="Q227" s="68"/>
      <c r="R227" s="30"/>
      <c r="S227" s="69"/>
      <c r="T227" s="69"/>
      <c r="U227" s="30"/>
    </row>
    <row r="228" spans="1:21">
      <c r="A228" s="322"/>
      <c r="B228" s="57" t="s">
        <v>145</v>
      </c>
      <c r="C228" s="327" t="s">
        <v>787</v>
      </c>
      <c r="D228" s="337"/>
      <c r="E228" s="338"/>
      <c r="F228" s="162">
        <f>TrialBalanceA!I228</f>
        <v>0</v>
      </c>
      <c r="G228" s="162">
        <f>TrialBalanceB!I228</f>
        <v>0</v>
      </c>
      <c r="H228" s="162">
        <f>TrialBalanceC!I228</f>
        <v>0</v>
      </c>
      <c r="I228" s="77">
        <f>-FARegister!Q13</f>
        <v>0</v>
      </c>
      <c r="J228" s="50">
        <f>SUMIF(Journals!D$14:D$920,TrialBalance!P228,Journals!J$14:J$920)+SUMIF(Journals!E$14:E$920,TrialBalance!P228,Journals!J$14:J$920)</f>
        <v>0</v>
      </c>
      <c r="K228" s="340"/>
      <c r="L228" s="342">
        <f t="shared" si="46"/>
        <v>0</v>
      </c>
      <c r="M228" s="73"/>
      <c r="N228" s="51">
        <f t="shared" si="44"/>
        <v>0</v>
      </c>
      <c r="P228" s="173" t="str">
        <f t="shared" si="45"/>
        <v>6350/022Furniture and fittings - depr this year</v>
      </c>
      <c r="Q228" s="68"/>
      <c r="R228" s="30"/>
      <c r="S228" s="69"/>
      <c r="T228" s="54"/>
      <c r="U228" s="30"/>
    </row>
    <row r="229" spans="1:21">
      <c r="A229" s="322"/>
      <c r="B229" s="57" t="s">
        <v>236</v>
      </c>
      <c r="C229" s="327" t="s">
        <v>788</v>
      </c>
      <c r="D229" s="337"/>
      <c r="E229" s="338"/>
      <c r="F229" s="162">
        <f>TrialBalanceA!I229</f>
        <v>0</v>
      </c>
      <c r="G229" s="162">
        <f>TrialBalanceB!I229</f>
        <v>0</v>
      </c>
      <c r="H229" s="162">
        <f>TrialBalanceC!I229</f>
        <v>0</v>
      </c>
      <c r="I229" s="77"/>
      <c r="J229" s="50">
        <f>SUMIF(Journals!D$14:D$920,TrialBalance!P229,Journals!J$14:J$920)+SUMIF(Journals!E$14:E$920,TrialBalance!P229,Journals!J$14:J$920)</f>
        <v>0</v>
      </c>
      <c r="K229" s="340"/>
      <c r="L229" s="342">
        <f t="shared" si="46"/>
        <v>0</v>
      </c>
      <c r="M229" s="73"/>
      <c r="N229" s="51">
        <f t="shared" si="44"/>
        <v>0</v>
      </c>
      <c r="P229" s="173" t="str">
        <f t="shared" si="45"/>
        <v>6350/023Furniture and fittings - acc depr on sales</v>
      </c>
      <c r="Q229" s="68"/>
      <c r="R229" s="30"/>
      <c r="S229" s="69"/>
      <c r="T229" s="54"/>
      <c r="U229" s="30"/>
    </row>
    <row r="230" spans="1:21">
      <c r="A230" s="322"/>
      <c r="B230" s="57" t="s">
        <v>414</v>
      </c>
      <c r="C230" s="326" t="s">
        <v>52</v>
      </c>
      <c r="D230" s="337"/>
      <c r="E230" s="338"/>
      <c r="F230" s="162"/>
      <c r="G230" s="162"/>
      <c r="H230" s="162"/>
      <c r="I230" s="77"/>
      <c r="J230" s="50">
        <f>SUMIF(Journals!D$14:D$920,TrialBalance!P230,Journals!J$14:J$920)+SUMIF(Journals!E$14:E$920,TrialBalance!P230,Journals!J$14:J$920)</f>
        <v>0</v>
      </c>
      <c r="K230" s="340"/>
      <c r="L230" s="342">
        <f t="shared" si="46"/>
        <v>0</v>
      </c>
      <c r="M230" s="73"/>
      <c r="N230" s="51">
        <f t="shared" si="44"/>
        <v>0</v>
      </c>
      <c r="P230" s="173" t="str">
        <f t="shared" ref="P230:P272" si="47">CONCATENATE(B230,C230)</f>
        <v>7000/000INTANGIBLE ASSETS</v>
      </c>
      <c r="Q230" s="68"/>
      <c r="R230" s="30"/>
      <c r="S230" s="69"/>
      <c r="T230" s="54"/>
      <c r="U230" s="30"/>
    </row>
    <row r="231" spans="1:21">
      <c r="A231" s="322"/>
      <c r="B231" s="99" t="s">
        <v>916</v>
      </c>
      <c r="C231" s="326" t="s">
        <v>917</v>
      </c>
      <c r="D231" s="337"/>
      <c r="E231" s="338"/>
      <c r="F231" s="162"/>
      <c r="G231" s="162"/>
      <c r="H231" s="162"/>
      <c r="I231" s="77"/>
      <c r="J231" s="50">
        <f>SUMIF(Journals!D$14:D$920,TrialBalance!P231,Journals!J$14:J$920)+SUMIF(Journals!E$14:E$920,TrialBalance!P231,Journals!J$14:J$920)</f>
        <v>0</v>
      </c>
      <c r="K231" s="340"/>
      <c r="L231" s="342">
        <f t="shared" ref="L231:L248" si="48">ROUND(D231-E231+F231+G231+H231+J231+I231,0)</f>
        <v>0</v>
      </c>
      <c r="M231" s="73"/>
      <c r="N231" s="51">
        <f t="shared" ref="N231:N248" si="49">ROUND(SUM(A231),0)</f>
        <v>0</v>
      </c>
      <c r="P231" s="173" t="str">
        <f t="shared" ref="P231:P248" si="50">CONCATENATE(B231,C231)</f>
        <v>7000/001GOODWILL - COST</v>
      </c>
      <c r="Q231" s="68"/>
      <c r="R231" s="30"/>
      <c r="S231" s="69"/>
      <c r="T231" s="54"/>
      <c r="U231" s="30"/>
    </row>
    <row r="232" spans="1:21">
      <c r="A232" s="322"/>
      <c r="B232" s="99" t="s">
        <v>918</v>
      </c>
      <c r="C232" s="327" t="s">
        <v>919</v>
      </c>
      <c r="D232" s="337"/>
      <c r="E232" s="338"/>
      <c r="F232" s="162"/>
      <c r="G232" s="162"/>
      <c r="H232" s="162"/>
      <c r="I232" s="77">
        <f>SUM(N232:N233)</f>
        <v>0</v>
      </c>
      <c r="J232" s="50">
        <f>SUMIF(Journals!D$14:D$920,TrialBalance!P232,Journals!J$14:J$920)+SUMIF(Journals!E$14:E$920,TrialBalance!P232,Journals!J$14:J$920)</f>
        <v>0</v>
      </c>
      <c r="K232" s="340"/>
      <c r="L232" s="342">
        <f t="shared" si="48"/>
        <v>0</v>
      </c>
      <c r="M232" s="73"/>
      <c r="N232" s="51">
        <f t="shared" si="49"/>
        <v>0</v>
      </c>
      <c r="P232" s="173" t="str">
        <f t="shared" si="50"/>
        <v>7000/002Goodwill - cost b/fwd</v>
      </c>
      <c r="Q232" s="68"/>
      <c r="R232" s="30"/>
      <c r="S232" s="69"/>
      <c r="T232" s="54"/>
      <c r="U232" s="30"/>
    </row>
    <row r="233" spans="1:21">
      <c r="A233" s="322"/>
      <c r="B233" s="99" t="s">
        <v>920</v>
      </c>
      <c r="C233" s="327" t="s">
        <v>921</v>
      </c>
      <c r="D233" s="337"/>
      <c r="E233" s="338"/>
      <c r="F233" s="162">
        <f>TrialBalanceA!I233</f>
        <v>0</v>
      </c>
      <c r="G233" s="162">
        <f>TrialBalanceB!I233</f>
        <v>0</v>
      </c>
      <c r="H233" s="162">
        <f>TrialBalanceC!I233</f>
        <v>0</v>
      </c>
      <c r="I233" s="77"/>
      <c r="J233" s="50">
        <f>SUMIF(Journals!D$14:D$920,TrialBalance!P233,Journals!J$14:J$920)+SUMIF(Journals!E$14:E$920,TrialBalance!P233,Journals!J$14:J$920)</f>
        <v>0</v>
      </c>
      <c r="K233" s="340"/>
      <c r="L233" s="342">
        <f t="shared" si="48"/>
        <v>0</v>
      </c>
      <c r="M233" s="73"/>
      <c r="N233" s="51">
        <f t="shared" si="49"/>
        <v>0</v>
      </c>
      <c r="P233" s="173" t="str">
        <f t="shared" si="50"/>
        <v>7000/003Goodwill - additions</v>
      </c>
      <c r="Q233" s="68"/>
      <c r="R233" s="30"/>
      <c r="S233" s="69"/>
      <c r="T233" s="54"/>
      <c r="U233" s="30"/>
    </row>
    <row r="234" spans="1:21">
      <c r="A234" s="322"/>
      <c r="B234" s="99" t="s">
        <v>922</v>
      </c>
      <c r="C234" s="326" t="s">
        <v>923</v>
      </c>
      <c r="D234" s="337"/>
      <c r="E234" s="338"/>
      <c r="F234" s="162"/>
      <c r="G234" s="162"/>
      <c r="H234" s="162"/>
      <c r="I234" s="77"/>
      <c r="J234" s="50">
        <f>SUMIF(Journals!D$14:D$920,TrialBalance!P234,Journals!J$14:J$920)+SUMIF(Journals!E$14:E$920,TrialBalance!P234,Journals!J$14:J$920)</f>
        <v>0</v>
      </c>
      <c r="K234" s="340"/>
      <c r="L234" s="342">
        <f t="shared" si="48"/>
        <v>0</v>
      </c>
      <c r="M234" s="73"/>
      <c r="N234" s="51">
        <f t="shared" si="49"/>
        <v>0</v>
      </c>
      <c r="P234" s="173" t="str">
        <f t="shared" si="50"/>
        <v>7000/005GOODWILL - ACC AMORTISATION</v>
      </c>
      <c r="Q234" s="68"/>
      <c r="R234" s="30"/>
      <c r="S234" s="69"/>
      <c r="T234" s="54"/>
      <c r="U234" s="30"/>
    </row>
    <row r="235" spans="1:21">
      <c r="A235" s="322"/>
      <c r="B235" s="99" t="s">
        <v>924</v>
      </c>
      <c r="C235" s="327" t="s">
        <v>925</v>
      </c>
      <c r="D235" s="337"/>
      <c r="E235" s="338"/>
      <c r="F235" s="162"/>
      <c r="G235" s="162"/>
      <c r="H235" s="162"/>
      <c r="I235" s="77">
        <f>SUM(N235:N236)</f>
        <v>0</v>
      </c>
      <c r="J235" s="50">
        <f>SUMIF(Journals!D$14:D$920,TrialBalance!P235,Journals!J$14:J$920)+SUMIF(Journals!E$14:E$920,TrialBalance!P235,Journals!J$14:J$920)</f>
        <v>0</v>
      </c>
      <c r="K235" s="340"/>
      <c r="L235" s="342">
        <f t="shared" si="48"/>
        <v>0</v>
      </c>
      <c r="M235" s="73"/>
      <c r="N235" s="51">
        <f t="shared" si="49"/>
        <v>0</v>
      </c>
      <c r="P235" s="173" t="str">
        <f t="shared" si="50"/>
        <v>7000/006Goodwill - acc amortisation b/fwd</v>
      </c>
      <c r="Q235" s="68"/>
      <c r="R235" s="30"/>
      <c r="S235" s="69"/>
      <c r="T235" s="54"/>
      <c r="U235" s="30"/>
    </row>
    <row r="236" spans="1:21">
      <c r="A236" s="322"/>
      <c r="B236" s="99" t="s">
        <v>926</v>
      </c>
      <c r="C236" s="327" t="s">
        <v>927</v>
      </c>
      <c r="D236" s="337"/>
      <c r="E236" s="338"/>
      <c r="F236" s="162">
        <f>TrialBalanceA!I236</f>
        <v>0</v>
      </c>
      <c r="G236" s="162">
        <f>TrialBalanceB!I236</f>
        <v>0</v>
      </c>
      <c r="H236" s="162">
        <f>TrialBalanceC!I236</f>
        <v>0</v>
      </c>
      <c r="I236" s="77"/>
      <c r="J236" s="50">
        <f>SUMIF(Journals!D$14:D$920,TrialBalance!P236,Journals!J$14:J$920)+SUMIF(Journals!E$14:E$920,TrialBalance!P236,Journals!J$14:J$920)</f>
        <v>0</v>
      </c>
      <c r="K236" s="340"/>
      <c r="L236" s="342">
        <f t="shared" si="48"/>
        <v>0</v>
      </c>
      <c r="M236" s="73"/>
      <c r="N236" s="51">
        <f t="shared" si="49"/>
        <v>0</v>
      </c>
      <c r="P236" s="173" t="str">
        <f t="shared" si="50"/>
        <v>7000/007Goodwill - amortisation this year</v>
      </c>
      <c r="Q236" s="68"/>
      <c r="R236" s="30"/>
      <c r="S236" s="69"/>
      <c r="T236" s="54"/>
      <c r="U236" s="30"/>
    </row>
    <row r="237" spans="1:21">
      <c r="A237" s="322"/>
      <c r="B237" s="99" t="s">
        <v>928</v>
      </c>
      <c r="C237" s="326" t="s">
        <v>929</v>
      </c>
      <c r="D237" s="337"/>
      <c r="E237" s="338"/>
      <c r="F237" s="162"/>
      <c r="G237" s="162"/>
      <c r="H237" s="162"/>
      <c r="I237" s="77"/>
      <c r="J237" s="50">
        <f>SUMIF(Journals!D$14:D$920,TrialBalance!P237,Journals!J$14:J$920)+SUMIF(Journals!E$14:E$920,TrialBalance!P237,Journals!J$14:J$920)</f>
        <v>0</v>
      </c>
      <c r="K237" s="340"/>
      <c r="L237" s="342">
        <f t="shared" si="48"/>
        <v>0</v>
      </c>
      <c r="M237" s="73"/>
      <c r="N237" s="51">
        <f t="shared" si="49"/>
        <v>0</v>
      </c>
      <c r="P237" s="173" t="str">
        <f t="shared" si="50"/>
        <v>7000/010GOODWILL - IMPAIRMENT</v>
      </c>
      <c r="Q237" s="68"/>
      <c r="R237" s="30"/>
      <c r="S237" s="69"/>
      <c r="T237" s="54"/>
      <c r="U237" s="30"/>
    </row>
    <row r="238" spans="1:21">
      <c r="A238" s="322"/>
      <c r="B238" s="99" t="s">
        <v>572</v>
      </c>
      <c r="C238" s="327" t="s">
        <v>930</v>
      </c>
      <c r="D238" s="337"/>
      <c r="E238" s="338"/>
      <c r="F238" s="162"/>
      <c r="G238" s="162"/>
      <c r="H238" s="162"/>
      <c r="I238" s="77">
        <f>SUM(N238:N239)</f>
        <v>0</v>
      </c>
      <c r="J238" s="50">
        <f>SUMIF(Journals!D$14:D$920,TrialBalance!P238,Journals!J$14:J$920)+SUMIF(Journals!E$14:E$920,TrialBalance!P238,Journals!J$14:J$920)</f>
        <v>0</v>
      </c>
      <c r="K238" s="340"/>
      <c r="L238" s="342">
        <f t="shared" si="48"/>
        <v>0</v>
      </c>
      <c r="M238" s="73"/>
      <c r="N238" s="51">
        <f t="shared" si="49"/>
        <v>0</v>
      </c>
      <c r="P238" s="173" t="str">
        <f t="shared" si="50"/>
        <v>7000/011Goodwill - impairment loss b/fwd</v>
      </c>
      <c r="Q238" s="68"/>
      <c r="R238" s="30"/>
      <c r="S238" s="69"/>
      <c r="T238" s="54"/>
      <c r="U238" s="30"/>
    </row>
    <row r="239" spans="1:21">
      <c r="A239" s="322"/>
      <c r="B239" s="99" t="s">
        <v>931</v>
      </c>
      <c r="C239" s="327" t="s">
        <v>932</v>
      </c>
      <c r="D239" s="337"/>
      <c r="E239" s="338"/>
      <c r="F239" s="162">
        <f>TrialBalanceA!I239</f>
        <v>0</v>
      </c>
      <c r="G239" s="162">
        <f>TrialBalanceB!I239</f>
        <v>0</v>
      </c>
      <c r="H239" s="162">
        <f>TrialBalanceC!I239</f>
        <v>0</v>
      </c>
      <c r="I239" s="77"/>
      <c r="J239" s="50">
        <f>SUMIF(Journals!D$14:D$920,TrialBalance!P239,Journals!J$14:J$920)+SUMIF(Journals!E$14:E$920,TrialBalance!P239,Journals!J$14:J$920)</f>
        <v>0</v>
      </c>
      <c r="K239" s="340"/>
      <c r="L239" s="342">
        <f t="shared" si="48"/>
        <v>0</v>
      </c>
      <c r="M239" s="73"/>
      <c r="N239" s="51">
        <f t="shared" si="49"/>
        <v>0</v>
      </c>
      <c r="P239" s="173" t="str">
        <f t="shared" si="50"/>
        <v>7000/012Goodwill - impairment loss this year</v>
      </c>
      <c r="Q239" s="68"/>
      <c r="R239" s="30"/>
      <c r="S239" s="69"/>
      <c r="T239" s="54"/>
      <c r="U239" s="30"/>
    </row>
    <row r="240" spans="1:21">
      <c r="A240" s="322"/>
      <c r="B240" s="99" t="s">
        <v>933</v>
      </c>
      <c r="C240" s="326" t="s">
        <v>934</v>
      </c>
      <c r="D240" s="337"/>
      <c r="E240" s="338"/>
      <c r="F240" s="162"/>
      <c r="G240" s="162"/>
      <c r="H240" s="162"/>
      <c r="I240" s="77"/>
      <c r="J240" s="50">
        <f>SUMIF(Journals!D$14:D$920,TrialBalance!P240,Journals!J$14:J$920)+SUMIF(Journals!E$14:E$920,TrialBalance!P240,Journals!J$14:J$920)</f>
        <v>0</v>
      </c>
      <c r="K240" s="340"/>
      <c r="L240" s="342">
        <f t="shared" si="48"/>
        <v>0</v>
      </c>
      <c r="M240" s="73"/>
      <c r="N240" s="51">
        <f t="shared" si="49"/>
        <v>0</v>
      </c>
      <c r="P240" s="173" t="str">
        <f t="shared" si="50"/>
        <v>7000/021PREPAID LEASE AGREEMENT - COST</v>
      </c>
      <c r="Q240" s="68"/>
      <c r="R240" s="30"/>
      <c r="S240" s="69"/>
      <c r="T240" s="54"/>
      <c r="U240" s="30"/>
    </row>
    <row r="241" spans="1:21">
      <c r="A241" s="322"/>
      <c r="B241" s="99" t="s">
        <v>935</v>
      </c>
      <c r="C241" s="327" t="s">
        <v>936</v>
      </c>
      <c r="D241" s="337"/>
      <c r="E241" s="338"/>
      <c r="F241" s="162"/>
      <c r="G241" s="162"/>
      <c r="H241" s="162"/>
      <c r="I241" s="77">
        <f>SUM(N241:N242)</f>
        <v>0</v>
      </c>
      <c r="J241" s="50">
        <f>SUMIF(Journals!D$14:D$920,TrialBalance!P241,Journals!J$14:J$920)+SUMIF(Journals!E$14:E$920,TrialBalance!P241,Journals!J$14:J$920)</f>
        <v>0</v>
      </c>
      <c r="K241" s="340"/>
      <c r="L241" s="342">
        <f t="shared" si="48"/>
        <v>0</v>
      </c>
      <c r="M241" s="73"/>
      <c r="N241" s="51">
        <f t="shared" si="49"/>
        <v>0</v>
      </c>
      <c r="P241" s="173" t="str">
        <f t="shared" si="50"/>
        <v>7000/022Prepaid lease agreement - cost b/fwd</v>
      </c>
      <c r="Q241" s="68"/>
      <c r="R241" s="30"/>
      <c r="S241" s="69"/>
      <c r="T241" s="54"/>
      <c r="U241" s="30"/>
    </row>
    <row r="242" spans="1:21">
      <c r="A242" s="322"/>
      <c r="B242" s="99" t="s">
        <v>937</v>
      </c>
      <c r="C242" s="327" t="s">
        <v>938</v>
      </c>
      <c r="D242" s="337"/>
      <c r="E242" s="338"/>
      <c r="F242" s="162">
        <f>TrialBalanceA!I242</f>
        <v>0</v>
      </c>
      <c r="G242" s="162">
        <f>TrialBalanceB!I242</f>
        <v>0</v>
      </c>
      <c r="H242" s="162">
        <f>TrialBalanceC!I242</f>
        <v>0</v>
      </c>
      <c r="I242" s="77"/>
      <c r="J242" s="50">
        <f>SUMIF(Journals!D$14:D$920,TrialBalance!P242,Journals!J$14:J$920)+SUMIF(Journals!E$14:E$920,TrialBalance!P242,Journals!J$14:J$920)</f>
        <v>0</v>
      </c>
      <c r="K242" s="340"/>
      <c r="L242" s="342">
        <f t="shared" si="48"/>
        <v>0</v>
      </c>
      <c r="M242" s="73"/>
      <c r="N242" s="51">
        <f t="shared" si="49"/>
        <v>0</v>
      </c>
      <c r="P242" s="173" t="str">
        <f t="shared" si="50"/>
        <v>7000/023Prepaid lease agreement - additions</v>
      </c>
      <c r="Q242" s="68"/>
      <c r="R242" s="30"/>
      <c r="S242" s="69"/>
      <c r="T242" s="54"/>
      <c r="U242" s="30"/>
    </row>
    <row r="243" spans="1:21">
      <c r="A243" s="322"/>
      <c r="B243" s="99" t="s">
        <v>415</v>
      </c>
      <c r="C243" s="326" t="s">
        <v>939</v>
      </c>
      <c r="D243" s="337"/>
      <c r="E243" s="338"/>
      <c r="F243" s="162"/>
      <c r="G243" s="162"/>
      <c r="H243" s="162"/>
      <c r="I243" s="77"/>
      <c r="J243" s="50">
        <f>SUMIF(Journals!D$14:D$920,TrialBalance!P243,Journals!J$14:J$920)+SUMIF(Journals!E$14:E$920,TrialBalance!P243,Journals!J$14:J$920)</f>
        <v>0</v>
      </c>
      <c r="K243" s="340"/>
      <c r="L243" s="342">
        <f t="shared" si="48"/>
        <v>0</v>
      </c>
      <c r="M243" s="73"/>
      <c r="N243" s="51">
        <f t="shared" si="49"/>
        <v>0</v>
      </c>
      <c r="P243" s="173" t="str">
        <f t="shared" si="50"/>
        <v>7000/025PREPAID LEASE AGREEMENT - ACC AMORTISATION</v>
      </c>
      <c r="Q243" s="68"/>
      <c r="R243" s="30"/>
      <c r="S243" s="69"/>
      <c r="T243" s="54"/>
      <c r="U243" s="30"/>
    </row>
    <row r="244" spans="1:21">
      <c r="A244" s="322"/>
      <c r="B244" s="99" t="s">
        <v>940</v>
      </c>
      <c r="C244" s="327" t="s">
        <v>941</v>
      </c>
      <c r="D244" s="337"/>
      <c r="E244" s="338"/>
      <c r="F244" s="162"/>
      <c r="G244" s="162"/>
      <c r="H244" s="162"/>
      <c r="I244" s="77">
        <f>SUM(N244:N245)</f>
        <v>0</v>
      </c>
      <c r="J244" s="50">
        <f>SUMIF(Journals!D$14:D$920,TrialBalance!P244,Journals!J$14:J$920)+SUMIF(Journals!E$14:E$920,TrialBalance!P244,Journals!J$14:J$920)</f>
        <v>0</v>
      </c>
      <c r="K244" s="340"/>
      <c r="L244" s="342">
        <f t="shared" si="48"/>
        <v>0</v>
      </c>
      <c r="M244" s="73"/>
      <c r="N244" s="51">
        <f t="shared" si="49"/>
        <v>0</v>
      </c>
      <c r="P244" s="173" t="str">
        <f t="shared" si="50"/>
        <v>7000/026Prepaid lease agreement - acc amortisation b/fwd</v>
      </c>
      <c r="Q244" s="68"/>
      <c r="R244" s="30"/>
      <c r="S244" s="69"/>
      <c r="T244" s="54"/>
      <c r="U244" s="30"/>
    </row>
    <row r="245" spans="1:21">
      <c r="A245" s="322"/>
      <c r="B245" s="99" t="s">
        <v>942</v>
      </c>
      <c r="C245" s="327" t="s">
        <v>943</v>
      </c>
      <c r="D245" s="337"/>
      <c r="E245" s="338"/>
      <c r="F245" s="162">
        <f>TrialBalanceA!I245</f>
        <v>0</v>
      </c>
      <c r="G245" s="162">
        <f>TrialBalanceB!I245</f>
        <v>0</v>
      </c>
      <c r="H245" s="162">
        <f>TrialBalanceC!I245</f>
        <v>0</v>
      </c>
      <c r="I245" s="77"/>
      <c r="J245" s="50">
        <f>SUMIF(Journals!D$14:D$920,TrialBalance!P245,Journals!J$14:J$920)+SUMIF(Journals!E$14:E$920,TrialBalance!P245,Journals!J$14:J$920)</f>
        <v>0</v>
      </c>
      <c r="K245" s="340"/>
      <c r="L245" s="342">
        <f t="shared" si="48"/>
        <v>0</v>
      </c>
      <c r="M245" s="73"/>
      <c r="N245" s="51">
        <f t="shared" si="49"/>
        <v>0</v>
      </c>
      <c r="P245" s="173" t="str">
        <f t="shared" si="50"/>
        <v>7000/027Prepaid lease agreement - amortisation this year</v>
      </c>
      <c r="Q245" s="68"/>
      <c r="R245" s="30"/>
      <c r="S245" s="69"/>
      <c r="T245" s="54"/>
      <c r="U245" s="30"/>
    </row>
    <row r="246" spans="1:21">
      <c r="A246" s="322"/>
      <c r="B246" s="99" t="s">
        <v>944</v>
      </c>
      <c r="C246" s="326" t="s">
        <v>945</v>
      </c>
      <c r="D246" s="337"/>
      <c r="E246" s="338"/>
      <c r="F246" s="162"/>
      <c r="G246" s="162"/>
      <c r="H246" s="162"/>
      <c r="I246" s="77"/>
      <c r="J246" s="50">
        <f>SUMIF(Journals!D$14:D$920,TrialBalance!P246,Journals!J$14:J$920)+SUMIF(Journals!E$14:E$920,TrialBalance!P246,Journals!J$14:J$920)</f>
        <v>0</v>
      </c>
      <c r="K246" s="340"/>
      <c r="L246" s="342">
        <f t="shared" si="48"/>
        <v>0</v>
      </c>
      <c r="M246" s="73"/>
      <c r="N246" s="51">
        <f t="shared" si="49"/>
        <v>0</v>
      </c>
      <c r="P246" s="173" t="str">
        <f t="shared" si="50"/>
        <v>7000/030PREPAID LEASE AGREEMENT - IMPAIRMENT</v>
      </c>
      <c r="Q246" s="68"/>
      <c r="R246" s="30"/>
      <c r="S246" s="69"/>
      <c r="T246" s="54"/>
      <c r="U246" s="30"/>
    </row>
    <row r="247" spans="1:21">
      <c r="A247" s="322"/>
      <c r="B247" s="99" t="s">
        <v>946</v>
      </c>
      <c r="C247" s="327" t="s">
        <v>947</v>
      </c>
      <c r="D247" s="337"/>
      <c r="E247" s="338"/>
      <c r="F247" s="162"/>
      <c r="G247" s="162"/>
      <c r="H247" s="162"/>
      <c r="I247" s="77">
        <f>SUM(N247:N248)</f>
        <v>0</v>
      </c>
      <c r="J247" s="50">
        <f>SUMIF(Journals!D$14:D$920,TrialBalance!P247,Journals!J$14:J$920)+SUMIF(Journals!E$14:E$920,TrialBalance!P247,Journals!J$14:J$920)</f>
        <v>0</v>
      </c>
      <c r="K247" s="340"/>
      <c r="L247" s="342">
        <f t="shared" si="48"/>
        <v>0</v>
      </c>
      <c r="M247" s="73"/>
      <c r="N247" s="51">
        <f t="shared" si="49"/>
        <v>0</v>
      </c>
      <c r="P247" s="173" t="str">
        <f t="shared" si="50"/>
        <v>7000/031Prepaid lease agreement - impairment loss b/fwd</v>
      </c>
      <c r="Q247" s="68"/>
      <c r="R247" s="30"/>
      <c r="S247" s="69"/>
      <c r="T247" s="54"/>
      <c r="U247" s="30"/>
    </row>
    <row r="248" spans="1:21">
      <c r="A248" s="322"/>
      <c r="B248" s="99" t="s">
        <v>948</v>
      </c>
      <c r="C248" s="327" t="s">
        <v>949</v>
      </c>
      <c r="D248" s="337"/>
      <c r="E248" s="338"/>
      <c r="F248" s="162">
        <f>TrialBalanceA!I248</f>
        <v>0</v>
      </c>
      <c r="G248" s="162">
        <f>TrialBalanceB!I248</f>
        <v>0</v>
      </c>
      <c r="H248" s="162">
        <f>TrialBalanceC!I248</f>
        <v>0</v>
      </c>
      <c r="I248" s="77"/>
      <c r="J248" s="50">
        <f>SUMIF(Journals!D$14:D$920,TrialBalance!P248,Journals!J$14:J$920)+SUMIF(Journals!E$14:E$920,TrialBalance!P248,Journals!J$14:J$920)</f>
        <v>0</v>
      </c>
      <c r="K248" s="340"/>
      <c r="L248" s="342">
        <f t="shared" si="48"/>
        <v>0</v>
      </c>
      <c r="M248" s="73"/>
      <c r="N248" s="51">
        <f t="shared" si="49"/>
        <v>0</v>
      </c>
      <c r="P248" s="173" t="str">
        <f t="shared" si="50"/>
        <v>7000/032Prepaid lease agreement - impairment loss this year</v>
      </c>
      <c r="Q248" s="68"/>
      <c r="R248" s="30"/>
      <c r="S248" s="69"/>
      <c r="T248" s="54"/>
      <c r="U248" s="30"/>
    </row>
    <row r="249" spans="1:21">
      <c r="A249" s="322"/>
      <c r="B249" s="57" t="s">
        <v>416</v>
      </c>
      <c r="C249" s="326" t="s">
        <v>161</v>
      </c>
      <c r="D249" s="337"/>
      <c r="E249" s="338"/>
      <c r="F249" s="162"/>
      <c r="G249" s="162"/>
      <c r="H249" s="162"/>
      <c r="I249" s="77"/>
      <c r="J249" s="50">
        <f>SUMIF(Journals!D$14:D$920,TrialBalance!P249,Journals!J$14:J$920)+SUMIF(Journals!E$14:E$920,TrialBalance!P249,Journals!J$14:J$920)</f>
        <v>0</v>
      </c>
      <c r="K249" s="340"/>
      <c r="L249" s="342">
        <f t="shared" si="46"/>
        <v>0</v>
      </c>
      <c r="M249" s="73"/>
      <c r="N249" s="51">
        <f t="shared" ref="N249:N288" si="51">ROUND(SUM(A249),0)</f>
        <v>0</v>
      </c>
      <c r="P249" s="173" t="str">
        <f t="shared" si="47"/>
        <v>7100/000INVESTMENTS</v>
      </c>
      <c r="Q249" s="68"/>
      <c r="R249" s="30"/>
      <c r="S249" s="69"/>
      <c r="T249" s="54"/>
      <c r="U249" s="30"/>
    </row>
    <row r="250" spans="1:21">
      <c r="A250" s="322"/>
      <c r="B250" s="57" t="s">
        <v>417</v>
      </c>
      <c r="C250" s="324" t="s">
        <v>418</v>
      </c>
      <c r="D250" s="337"/>
      <c r="E250" s="338"/>
      <c r="F250" s="162"/>
      <c r="G250" s="162"/>
      <c r="H250" s="162"/>
      <c r="I250" s="77"/>
      <c r="J250" s="50">
        <f>SUMIF(Journals!D$14:D$920,TrialBalance!P250,Journals!J$14:J$920)+SUMIF(Journals!E$14:E$920,TrialBalance!P250,Journals!J$14:J$920)</f>
        <v>0</v>
      </c>
      <c r="K250" s="340"/>
      <c r="L250" s="342">
        <f t="shared" si="46"/>
        <v>0</v>
      </c>
      <c r="M250" s="73"/>
      <c r="N250" s="51">
        <f t="shared" si="51"/>
        <v>0</v>
      </c>
      <c r="P250" s="173" t="str">
        <f t="shared" si="47"/>
        <v>7100/100LISTED INVESTMENTS</v>
      </c>
      <c r="Q250" s="68"/>
      <c r="R250" s="30"/>
      <c r="S250" s="69"/>
      <c r="T250" s="54"/>
      <c r="U250" s="30"/>
    </row>
    <row r="251" spans="1:21">
      <c r="A251" s="322"/>
      <c r="B251" s="57" t="s">
        <v>419</v>
      </c>
      <c r="C251" s="332"/>
      <c r="D251" s="337"/>
      <c r="E251" s="338"/>
      <c r="F251" s="162">
        <f>TrialBalanceA!I251-TrialBalanceA!K251</f>
        <v>0</v>
      </c>
      <c r="G251" s="162">
        <f>TrialBalanceB!I251-TrialBalanceB!K251</f>
        <v>0</v>
      </c>
      <c r="H251" s="162">
        <f>TrialBalanceC!I251-TrialBalanceC!K251</f>
        <v>0</v>
      </c>
      <c r="I251" s="77">
        <f>N251</f>
        <v>0</v>
      </c>
      <c r="J251" s="50">
        <f>SUMIF(Journals!D$14:D$920,TrialBalance!P251,Journals!J$14:J$920)+SUMIF(Journals!E$14:E$920,TrialBalance!P251,Journals!J$14:J$920)</f>
        <v>0</v>
      </c>
      <c r="K251" s="340"/>
      <c r="L251" s="342">
        <f t="shared" si="46"/>
        <v>0</v>
      </c>
      <c r="M251" s="73"/>
      <c r="N251" s="51">
        <f t="shared" si="51"/>
        <v>0</v>
      </c>
      <c r="P251" s="173" t="str">
        <f t="shared" si="47"/>
        <v>7100/101</v>
      </c>
      <c r="Q251" s="68"/>
      <c r="R251" s="30"/>
      <c r="S251" s="69"/>
      <c r="T251" s="54"/>
      <c r="U251" s="30"/>
    </row>
    <row r="252" spans="1:21">
      <c r="A252" s="322"/>
      <c r="B252" s="57" t="s">
        <v>420</v>
      </c>
      <c r="C252" s="332"/>
      <c r="D252" s="337"/>
      <c r="E252" s="338"/>
      <c r="F252" s="162">
        <f>TrialBalanceA!I252-TrialBalanceA!K252</f>
        <v>0</v>
      </c>
      <c r="G252" s="162">
        <f>TrialBalanceB!I252-TrialBalanceB!K252</f>
        <v>0</v>
      </c>
      <c r="H252" s="162">
        <f>TrialBalanceC!I252-TrialBalanceC!K252</f>
        <v>0</v>
      </c>
      <c r="I252" s="77">
        <f>N252</f>
        <v>0</v>
      </c>
      <c r="J252" s="50">
        <f>SUMIF(Journals!D$14:D$920,TrialBalance!P252,Journals!J$14:J$920)+SUMIF(Journals!E$14:E$920,TrialBalance!P252,Journals!J$14:J$920)</f>
        <v>0</v>
      </c>
      <c r="K252" s="340"/>
      <c r="L252" s="342">
        <f t="shared" si="46"/>
        <v>0</v>
      </c>
      <c r="M252" s="73"/>
      <c r="N252" s="51">
        <f t="shared" si="51"/>
        <v>0</v>
      </c>
      <c r="P252" s="173" t="str">
        <f t="shared" si="47"/>
        <v>7100/102</v>
      </c>
      <c r="Q252" s="68"/>
      <c r="R252" s="30"/>
      <c r="S252" s="69"/>
      <c r="T252" s="54"/>
      <c r="U252" s="30"/>
    </row>
    <row r="253" spans="1:21">
      <c r="A253" s="322"/>
      <c r="B253" s="57" t="s">
        <v>421</v>
      </c>
      <c r="C253" s="332"/>
      <c r="D253" s="337"/>
      <c r="E253" s="338"/>
      <c r="F253" s="162">
        <f>TrialBalanceA!I253-TrialBalanceA!K253</f>
        <v>0</v>
      </c>
      <c r="G253" s="162">
        <f>TrialBalanceB!I253-TrialBalanceB!K253</f>
        <v>0</v>
      </c>
      <c r="H253" s="162">
        <f>TrialBalanceC!I253-TrialBalanceC!K253</f>
        <v>0</v>
      </c>
      <c r="I253" s="77">
        <f>N253</f>
        <v>0</v>
      </c>
      <c r="J253" s="50">
        <f>SUMIF(Journals!D$14:D$920,TrialBalance!P253,Journals!J$14:J$920)+SUMIF(Journals!E$14:E$920,TrialBalance!P253,Journals!J$14:J$920)</f>
        <v>0</v>
      </c>
      <c r="K253" s="340"/>
      <c r="L253" s="342">
        <f t="shared" si="46"/>
        <v>0</v>
      </c>
      <c r="M253" s="73"/>
      <c r="N253" s="51">
        <f t="shared" si="51"/>
        <v>0</v>
      </c>
      <c r="P253" s="173" t="str">
        <f t="shared" si="47"/>
        <v>7100/103</v>
      </c>
      <c r="Q253" s="68"/>
      <c r="R253" s="30"/>
      <c r="S253" s="69"/>
      <c r="T253" s="54"/>
      <c r="U253" s="30"/>
    </row>
    <row r="254" spans="1:21">
      <c r="A254" s="322"/>
      <c r="B254" s="57" t="s">
        <v>422</v>
      </c>
      <c r="C254" s="332"/>
      <c r="D254" s="337"/>
      <c r="E254" s="338"/>
      <c r="F254" s="162">
        <f>TrialBalanceA!I254-TrialBalanceA!K254</f>
        <v>0</v>
      </c>
      <c r="G254" s="162">
        <f>TrialBalanceB!I254-TrialBalanceB!K254</f>
        <v>0</v>
      </c>
      <c r="H254" s="162">
        <f>TrialBalanceC!I254-TrialBalanceC!K254</f>
        <v>0</v>
      </c>
      <c r="I254" s="77">
        <f>N254</f>
        <v>0</v>
      </c>
      <c r="J254" s="50">
        <f>SUMIF(Journals!D$14:D$920,TrialBalance!P254,Journals!J$14:J$920)+SUMIF(Journals!E$14:E$920,TrialBalance!P254,Journals!J$14:J$920)</f>
        <v>0</v>
      </c>
      <c r="K254" s="340"/>
      <c r="L254" s="342">
        <f t="shared" si="46"/>
        <v>0</v>
      </c>
      <c r="M254" s="73"/>
      <c r="N254" s="51">
        <f t="shared" si="51"/>
        <v>0</v>
      </c>
      <c r="P254" s="173" t="str">
        <f t="shared" si="47"/>
        <v>7100/104</v>
      </c>
      <c r="Q254" s="68"/>
      <c r="R254" s="30"/>
      <c r="S254" s="69"/>
      <c r="T254" s="54"/>
      <c r="U254" s="30"/>
    </row>
    <row r="255" spans="1:21">
      <c r="A255" s="322"/>
      <c r="B255" s="57" t="s">
        <v>423</v>
      </c>
      <c r="C255" s="332"/>
      <c r="D255" s="337"/>
      <c r="E255" s="338"/>
      <c r="F255" s="162">
        <f>TrialBalanceA!I255-TrialBalanceA!K255</f>
        <v>0</v>
      </c>
      <c r="G255" s="162">
        <f>TrialBalanceB!I255-TrialBalanceB!K255</f>
        <v>0</v>
      </c>
      <c r="H255" s="162">
        <f>TrialBalanceC!I255-TrialBalanceC!K255</f>
        <v>0</v>
      </c>
      <c r="I255" s="77">
        <f>N255</f>
        <v>0</v>
      </c>
      <c r="J255" s="50">
        <f>SUMIF(Journals!D$14:D$920,TrialBalance!P255,Journals!J$14:J$920)+SUMIF(Journals!E$14:E$920,TrialBalance!P255,Journals!J$14:J$920)</f>
        <v>0</v>
      </c>
      <c r="K255" s="340"/>
      <c r="L255" s="342">
        <f t="shared" si="46"/>
        <v>0</v>
      </c>
      <c r="M255" s="73"/>
      <c r="N255" s="51">
        <f t="shared" si="51"/>
        <v>0</v>
      </c>
      <c r="P255" s="173" t="str">
        <f t="shared" si="47"/>
        <v>7100/105</v>
      </c>
      <c r="Q255" s="68"/>
      <c r="R255" s="30"/>
      <c r="S255" s="69"/>
      <c r="T255" s="54"/>
      <c r="U255" s="30"/>
    </row>
    <row r="256" spans="1:21">
      <c r="A256" s="322"/>
      <c r="B256" s="57" t="s">
        <v>424</v>
      </c>
      <c r="C256" s="327" t="s">
        <v>345</v>
      </c>
      <c r="D256" s="337"/>
      <c r="E256" s="338"/>
      <c r="F256" s="162"/>
      <c r="G256" s="162"/>
      <c r="H256" s="162"/>
      <c r="I256" s="77"/>
      <c r="J256" s="50">
        <f>SUMIF(Journals!D$14:D$920,TrialBalance!P256,Journals!J$14:J$920)+SUMIF(Journals!E$14:E$920,TrialBalance!P256,Journals!J$14:J$920)</f>
        <v>0</v>
      </c>
      <c r="K256" s="340"/>
      <c r="L256" s="342">
        <f t="shared" si="46"/>
        <v>0</v>
      </c>
      <c r="M256" s="73"/>
      <c r="N256" s="51">
        <f t="shared" si="51"/>
        <v>0</v>
      </c>
      <c r="P256" s="173" t="str">
        <f t="shared" si="47"/>
        <v>7100/200OTHER INVESTMENTS</v>
      </c>
      <c r="Q256" s="68"/>
      <c r="R256" s="30"/>
      <c r="S256" s="69"/>
      <c r="T256" s="54"/>
      <c r="U256" s="30"/>
    </row>
    <row r="257" spans="1:21">
      <c r="A257" s="322"/>
      <c r="B257" s="57" t="s">
        <v>425</v>
      </c>
      <c r="C257" s="332"/>
      <c r="D257" s="338"/>
      <c r="E257" s="338"/>
      <c r="F257" s="162">
        <f>TrialBalanceA!I257-TrialBalanceA!K257</f>
        <v>0</v>
      </c>
      <c r="G257" s="162">
        <f>TrialBalanceB!I257-TrialBalanceB!K257</f>
        <v>0</v>
      </c>
      <c r="H257" s="162">
        <f>TrialBalanceC!I257-TrialBalanceC!K257</f>
        <v>0</v>
      </c>
      <c r="I257" s="77">
        <f>N257</f>
        <v>0</v>
      </c>
      <c r="J257" s="50">
        <f>SUMIF(Journals!D$14:D$920,TrialBalance!P257,Journals!J$14:J$920)+SUMIF(Journals!E$14:E$920,TrialBalance!P257,Journals!J$14:J$920)</f>
        <v>0</v>
      </c>
      <c r="K257" s="340"/>
      <c r="L257" s="342">
        <f t="shared" si="46"/>
        <v>0</v>
      </c>
      <c r="M257" s="73"/>
      <c r="N257" s="51">
        <f t="shared" si="51"/>
        <v>0</v>
      </c>
      <c r="P257" s="173" t="str">
        <f t="shared" si="47"/>
        <v>7100/201</v>
      </c>
      <c r="Q257" s="68"/>
      <c r="R257" s="30"/>
      <c r="S257" s="69"/>
      <c r="T257" s="54"/>
      <c r="U257" s="30"/>
    </row>
    <row r="258" spans="1:21">
      <c r="A258" s="322"/>
      <c r="B258" s="57" t="s">
        <v>426</v>
      </c>
      <c r="C258" s="332"/>
      <c r="D258" s="338"/>
      <c r="E258" s="338"/>
      <c r="F258" s="162">
        <f>TrialBalanceA!I258-TrialBalanceA!K258</f>
        <v>0</v>
      </c>
      <c r="G258" s="162">
        <f>TrialBalanceB!I258-TrialBalanceB!K258</f>
        <v>0</v>
      </c>
      <c r="H258" s="162">
        <f>TrialBalanceC!I258-TrialBalanceC!K258</f>
        <v>0</v>
      </c>
      <c r="I258" s="77">
        <f>N258</f>
        <v>0</v>
      </c>
      <c r="J258" s="50">
        <f>SUMIF(Journals!D$14:D$920,TrialBalance!P258,Journals!J$14:J$920)+SUMIF(Journals!E$14:E$920,TrialBalance!P258,Journals!J$14:J$920)</f>
        <v>0</v>
      </c>
      <c r="K258" s="340"/>
      <c r="L258" s="342">
        <f t="shared" si="46"/>
        <v>0</v>
      </c>
      <c r="M258" s="73"/>
      <c r="N258" s="51">
        <f t="shared" si="51"/>
        <v>0</v>
      </c>
      <c r="P258" s="173" t="str">
        <f t="shared" si="47"/>
        <v>7100/202</v>
      </c>
      <c r="Q258" s="68"/>
      <c r="R258" s="30"/>
      <c r="S258" s="69"/>
      <c r="T258" s="54"/>
      <c r="U258" s="30"/>
    </row>
    <row r="259" spans="1:21">
      <c r="A259" s="322"/>
      <c r="B259" s="57" t="s">
        <v>427</v>
      </c>
      <c r="C259" s="332"/>
      <c r="D259" s="338"/>
      <c r="E259" s="338"/>
      <c r="F259" s="162">
        <f>TrialBalanceA!I259-TrialBalanceA!K259</f>
        <v>0</v>
      </c>
      <c r="G259" s="162">
        <f>TrialBalanceB!I259-TrialBalanceB!K259</f>
        <v>0</v>
      </c>
      <c r="H259" s="162">
        <f>TrialBalanceC!I259-TrialBalanceC!K259</f>
        <v>0</v>
      </c>
      <c r="I259" s="77">
        <f>N259</f>
        <v>0</v>
      </c>
      <c r="J259" s="50">
        <f>SUMIF(Journals!D$14:D$920,TrialBalance!P259,Journals!J$14:J$920)+SUMIF(Journals!E$14:E$920,TrialBalance!P259,Journals!J$14:J$920)</f>
        <v>0</v>
      </c>
      <c r="K259" s="340"/>
      <c r="L259" s="342">
        <f t="shared" si="46"/>
        <v>0</v>
      </c>
      <c r="M259" s="73"/>
      <c r="N259" s="51">
        <f t="shared" si="51"/>
        <v>0</v>
      </c>
      <c r="P259" s="173" t="str">
        <f t="shared" si="47"/>
        <v>7100/203</v>
      </c>
      <c r="Q259" s="68"/>
      <c r="R259" s="30"/>
      <c r="S259" s="69"/>
      <c r="T259" s="54"/>
      <c r="U259" s="30"/>
    </row>
    <row r="260" spans="1:21">
      <c r="A260" s="322"/>
      <c r="B260" s="57" t="s">
        <v>428</v>
      </c>
      <c r="C260" s="332"/>
      <c r="D260" s="338"/>
      <c r="E260" s="338"/>
      <c r="F260" s="162">
        <f>TrialBalanceA!I260-TrialBalanceA!K260</f>
        <v>0</v>
      </c>
      <c r="G260" s="162">
        <f>TrialBalanceB!I260-TrialBalanceB!K260</f>
        <v>0</v>
      </c>
      <c r="H260" s="162">
        <f>TrialBalanceC!I260-TrialBalanceC!K260</f>
        <v>0</v>
      </c>
      <c r="I260" s="77">
        <f>N260</f>
        <v>0</v>
      </c>
      <c r="J260" s="50">
        <f>SUMIF(Journals!D$14:D$920,TrialBalance!P260,Journals!J$14:J$920)+SUMIF(Journals!E$14:E$920,TrialBalance!P260,Journals!J$14:J$920)</f>
        <v>0</v>
      </c>
      <c r="K260" s="340"/>
      <c r="L260" s="342">
        <f t="shared" si="46"/>
        <v>0</v>
      </c>
      <c r="M260" s="73"/>
      <c r="N260" s="51">
        <f t="shared" si="51"/>
        <v>0</v>
      </c>
      <c r="P260" s="173" t="str">
        <f t="shared" si="47"/>
        <v>7100/204</v>
      </c>
      <c r="Q260" s="68"/>
      <c r="R260" s="30"/>
      <c r="S260" s="69"/>
      <c r="T260" s="54"/>
      <c r="U260" s="30"/>
    </row>
    <row r="261" spans="1:21">
      <c r="A261" s="322"/>
      <c r="B261" s="57" t="s">
        <v>146</v>
      </c>
      <c r="C261" s="332"/>
      <c r="D261" s="338"/>
      <c r="E261" s="338"/>
      <c r="F261" s="162">
        <f>TrialBalanceA!I261-TrialBalanceA!K261</f>
        <v>0</v>
      </c>
      <c r="G261" s="162">
        <f>TrialBalanceB!I261-TrialBalanceB!K261</f>
        <v>0</v>
      </c>
      <c r="H261" s="162">
        <f>TrialBalanceC!I261-TrialBalanceC!K261</f>
        <v>0</v>
      </c>
      <c r="I261" s="77">
        <f>N261</f>
        <v>0</v>
      </c>
      <c r="J261" s="50">
        <f>SUMIF(Journals!D$14:D$920,TrialBalance!P261,Journals!J$14:J$920)+SUMIF(Journals!E$14:E$920,TrialBalance!P261,Journals!J$14:J$920)</f>
        <v>0</v>
      </c>
      <c r="K261" s="340"/>
      <c r="L261" s="342">
        <f t="shared" si="46"/>
        <v>0</v>
      </c>
      <c r="M261" s="73"/>
      <c r="N261" s="51">
        <f t="shared" si="51"/>
        <v>0</v>
      </c>
      <c r="P261" s="173" t="str">
        <f t="shared" si="47"/>
        <v>7100/205</v>
      </c>
      <c r="Q261" s="68"/>
      <c r="R261" s="30"/>
      <c r="S261" s="69"/>
      <c r="T261" s="54"/>
      <c r="U261" s="30"/>
    </row>
    <row r="262" spans="1:21">
      <c r="A262" s="322"/>
      <c r="B262" s="57" t="s">
        <v>267</v>
      </c>
      <c r="C262" s="325" t="s">
        <v>91</v>
      </c>
      <c r="D262" s="338"/>
      <c r="E262" s="338"/>
      <c r="F262" s="162"/>
      <c r="G262" s="162"/>
      <c r="H262" s="162"/>
      <c r="I262" s="77"/>
      <c r="J262" s="50">
        <f>SUMIF(Journals!D$14:D$920,TrialBalance!P262,Journals!J$14:J$920)+SUMIF(Journals!E$14:E$920,TrialBalance!P262,Journals!J$14:J$920)</f>
        <v>0</v>
      </c>
      <c r="K262" s="341" t="s">
        <v>500</v>
      </c>
      <c r="L262" s="342">
        <f t="shared" si="46"/>
        <v>0</v>
      </c>
      <c r="M262" s="73"/>
      <c r="N262" s="51">
        <f t="shared" si="51"/>
        <v>0</v>
      </c>
      <c r="P262" s="173" t="str">
        <f t="shared" si="47"/>
        <v>7460/000NON - CURRENT RECEIVABLES</v>
      </c>
      <c r="Q262" s="68"/>
      <c r="R262" s="30"/>
      <c r="S262" s="69"/>
      <c r="T262" s="54"/>
      <c r="U262" s="30"/>
    </row>
    <row r="263" spans="1:21">
      <c r="A263" s="322"/>
      <c r="B263" s="57" t="s">
        <v>267</v>
      </c>
      <c r="C263" s="325" t="s">
        <v>605</v>
      </c>
      <c r="D263" s="338"/>
      <c r="E263" s="338"/>
      <c r="F263" s="162"/>
      <c r="G263" s="162"/>
      <c r="H263" s="162"/>
      <c r="I263" s="77"/>
      <c r="J263" s="50">
        <f>SUMIF(Journals!D$14:D$920,TrialBalance!P263,Journals!J$14:J$920)+SUMIF(Journals!E$14:E$920,TrialBalance!P263,Journals!J$14:J$920)</f>
        <v>0</v>
      </c>
      <c r="K263" s="341"/>
      <c r="L263" s="342">
        <f t="shared" si="46"/>
        <v>0</v>
      </c>
      <c r="M263" s="73"/>
      <c r="N263" s="51">
        <f t="shared" ref="N263" si="52">ROUND(SUM(A263),0)</f>
        <v>0</v>
      </c>
      <c r="P263" s="173" t="str">
        <f t="shared" ref="P263" si="53">CONCATENATE(B263,C263)</f>
        <v>7460/000Interest bearing</v>
      </c>
      <c r="Q263" s="68"/>
      <c r="R263" s="30"/>
      <c r="S263" s="69"/>
      <c r="T263" s="54"/>
      <c r="U263" s="30"/>
    </row>
    <row r="264" spans="1:21">
      <c r="A264" s="322"/>
      <c r="B264" s="57" t="s">
        <v>269</v>
      </c>
      <c r="C264" s="332"/>
      <c r="D264" s="338"/>
      <c r="E264" s="338"/>
      <c r="F264" s="162">
        <f>TrialBalanceA!I264-TrialBalanceA!K264</f>
        <v>0</v>
      </c>
      <c r="G264" s="162">
        <f>TrialBalanceB!I264-TrialBalanceB!K264</f>
        <v>0</v>
      </c>
      <c r="H264" s="162">
        <f>TrialBalanceC!I264-TrialBalanceC!K264</f>
        <v>0</v>
      </c>
      <c r="I264" s="77">
        <f t="shared" ref="I264:I273" si="54">N264</f>
        <v>0</v>
      </c>
      <c r="J264" s="50">
        <f>SUMIF(Journals!D$14:D$920,TrialBalance!P264,Journals!J$14:J$920)+SUMIF(Journals!E$14:E$920,TrialBalance!P264,Journals!J$14:J$920)</f>
        <v>0</v>
      </c>
      <c r="K264" s="340"/>
      <c r="L264" s="342">
        <f t="shared" si="46"/>
        <v>0</v>
      </c>
      <c r="M264" s="73"/>
      <c r="N264" s="51">
        <f t="shared" si="51"/>
        <v>0</v>
      </c>
      <c r="P264" s="173" t="str">
        <f t="shared" si="47"/>
        <v>7460/001</v>
      </c>
      <c r="Q264" s="70"/>
      <c r="R264" s="30"/>
      <c r="S264" s="69"/>
      <c r="T264" s="54"/>
      <c r="U264" s="30"/>
    </row>
    <row r="265" spans="1:21">
      <c r="A265" s="322"/>
      <c r="B265" s="57" t="s">
        <v>270</v>
      </c>
      <c r="C265" s="332"/>
      <c r="D265" s="338"/>
      <c r="E265" s="338"/>
      <c r="F265" s="162">
        <f>TrialBalanceA!I265-TrialBalanceA!K265</f>
        <v>0</v>
      </c>
      <c r="G265" s="162">
        <f>TrialBalanceB!I265-TrialBalanceB!K265</f>
        <v>0</v>
      </c>
      <c r="H265" s="162">
        <f>TrialBalanceC!I265-TrialBalanceC!K265</f>
        <v>0</v>
      </c>
      <c r="I265" s="77">
        <f t="shared" ref="I265" si="55">N265</f>
        <v>0</v>
      </c>
      <c r="J265" s="50">
        <f>SUMIF(Journals!D$14:D$920,TrialBalance!P265,Journals!J$14:J$920)+SUMIF(Journals!E$14:E$920,TrialBalance!P265,Journals!J$14:J$920)</f>
        <v>0</v>
      </c>
      <c r="K265" s="340"/>
      <c r="L265" s="342">
        <f t="shared" ref="L265" si="56">ROUND(D265-E265+F265+G265+H265+J265+I265,0)</f>
        <v>0</v>
      </c>
      <c r="M265" s="73"/>
      <c r="N265" s="51">
        <f t="shared" ref="N265" si="57">ROUND(SUM(A265),0)</f>
        <v>0</v>
      </c>
      <c r="P265" s="173" t="str">
        <f t="shared" ref="P265" si="58">CONCATENATE(B265,C265)</f>
        <v>7460/002</v>
      </c>
      <c r="Q265" s="70"/>
      <c r="R265" s="30"/>
      <c r="S265" s="69"/>
      <c r="T265" s="54"/>
      <c r="U265" s="30"/>
    </row>
    <row r="266" spans="1:21">
      <c r="A266" s="322"/>
      <c r="B266" s="57" t="s">
        <v>271</v>
      </c>
      <c r="C266" s="332"/>
      <c r="D266" s="338"/>
      <c r="E266" s="337"/>
      <c r="F266" s="162">
        <f>TrialBalanceA!I266-TrialBalanceA!K266</f>
        <v>0</v>
      </c>
      <c r="G266" s="162">
        <f>TrialBalanceB!I266-TrialBalanceB!K266</f>
        <v>0</v>
      </c>
      <c r="H266" s="162">
        <f>TrialBalanceC!I266-TrialBalanceC!K266</f>
        <v>0</v>
      </c>
      <c r="I266" s="77">
        <f t="shared" si="54"/>
        <v>0</v>
      </c>
      <c r="J266" s="50">
        <f>SUMIF(Journals!D$14:D$920,TrialBalance!P266,Journals!J$14:J$920)+SUMIF(Journals!E$14:E$920,TrialBalance!P266,Journals!J$14:J$920)</f>
        <v>0</v>
      </c>
      <c r="K266" s="340"/>
      <c r="L266" s="342">
        <f t="shared" si="46"/>
        <v>0</v>
      </c>
      <c r="M266" s="73"/>
      <c r="N266" s="51">
        <f t="shared" si="51"/>
        <v>0</v>
      </c>
      <c r="P266" s="173" t="str">
        <f t="shared" si="47"/>
        <v>7460/003</v>
      </c>
      <c r="Q266" s="68"/>
      <c r="R266" s="30"/>
      <c r="S266" s="69"/>
      <c r="T266" s="54"/>
      <c r="U266" s="30"/>
    </row>
    <row r="267" spans="1:21">
      <c r="A267" s="322"/>
      <c r="B267" s="99" t="s">
        <v>550</v>
      </c>
      <c r="C267" s="332"/>
      <c r="D267" s="338"/>
      <c r="E267" s="337"/>
      <c r="F267" s="162">
        <f>TrialBalanceA!I267-TrialBalanceA!K267</f>
        <v>0</v>
      </c>
      <c r="G267" s="162">
        <f>TrialBalanceB!I267-TrialBalanceB!K267</f>
        <v>0</v>
      </c>
      <c r="H267" s="162">
        <f>TrialBalanceC!I267-TrialBalanceC!K267</f>
        <v>0</v>
      </c>
      <c r="I267" s="77">
        <f t="shared" si="54"/>
        <v>0</v>
      </c>
      <c r="J267" s="50">
        <f>SUMIF(Journals!D$14:D$920,TrialBalance!P267,Journals!J$14:J$920)+SUMIF(Journals!E$14:E$920,TrialBalance!P267,Journals!J$14:J$920)</f>
        <v>0</v>
      </c>
      <c r="K267" s="340"/>
      <c r="L267" s="342">
        <f t="shared" si="46"/>
        <v>0</v>
      </c>
      <c r="M267" s="73"/>
      <c r="N267" s="51">
        <f t="shared" si="51"/>
        <v>0</v>
      </c>
      <c r="P267" s="173" t="str">
        <f t="shared" si="47"/>
        <v>7460/004</v>
      </c>
      <c r="Q267" s="68"/>
      <c r="R267" s="30"/>
      <c r="S267" s="69"/>
      <c r="T267" s="54"/>
      <c r="U267" s="30"/>
    </row>
    <row r="268" spans="1:21">
      <c r="A268" s="322"/>
      <c r="B268" s="57" t="s">
        <v>267</v>
      </c>
      <c r="C268" s="327" t="s">
        <v>606</v>
      </c>
      <c r="D268" s="337"/>
      <c r="E268" s="337"/>
      <c r="F268" s="162"/>
      <c r="G268" s="162"/>
      <c r="H268" s="162"/>
      <c r="I268" s="77"/>
      <c r="J268" s="50">
        <f>SUMIF(Journals!D$14:D$920,TrialBalance!P268,Journals!J$14:J$920)+SUMIF(Journals!E$14:E$920,TrialBalance!P268,Journals!J$14:J$920)</f>
        <v>0</v>
      </c>
      <c r="K268" s="340"/>
      <c r="L268" s="342">
        <f t="shared" si="46"/>
        <v>0</v>
      </c>
      <c r="M268" s="73"/>
      <c r="N268" s="51">
        <f t="shared" ref="N268" si="59">ROUND(SUM(A268),0)</f>
        <v>0</v>
      </c>
      <c r="P268" s="173" t="str">
        <f t="shared" ref="P268" si="60">CONCATENATE(B268,C268)</f>
        <v>7460/000Interest free</v>
      </c>
      <c r="Q268" s="68"/>
      <c r="R268" s="30"/>
      <c r="S268" s="69"/>
      <c r="T268" s="54"/>
      <c r="U268" s="30"/>
    </row>
    <row r="269" spans="1:21">
      <c r="A269" s="322"/>
      <c r="B269" s="99" t="s">
        <v>550</v>
      </c>
      <c r="C269" s="332"/>
      <c r="D269" s="337"/>
      <c r="E269" s="337"/>
      <c r="F269" s="162">
        <f>TrialBalanceA!I269-TrialBalanceA!K269</f>
        <v>0</v>
      </c>
      <c r="G269" s="162">
        <f>TrialBalanceB!I269-TrialBalanceB!K269</f>
        <v>0</v>
      </c>
      <c r="H269" s="162">
        <f>TrialBalanceC!I269-TrialBalanceC!K269</f>
        <v>0</v>
      </c>
      <c r="I269" s="77">
        <f t="shared" si="54"/>
        <v>0</v>
      </c>
      <c r="J269" s="50">
        <f>SUMIF(Journals!D$14:D$920,TrialBalance!P269,Journals!J$14:J$920)+SUMIF(Journals!E$14:E$920,TrialBalance!P269,Journals!J$14:J$920)</f>
        <v>0</v>
      </c>
      <c r="K269" s="340"/>
      <c r="L269" s="342">
        <f t="shared" si="46"/>
        <v>0</v>
      </c>
      <c r="M269" s="73"/>
      <c r="N269" s="51">
        <f t="shared" si="51"/>
        <v>0</v>
      </c>
      <c r="P269" s="173" t="str">
        <f t="shared" si="47"/>
        <v>7460/004</v>
      </c>
      <c r="Q269" s="68"/>
      <c r="R269" s="30"/>
      <c r="S269" s="69"/>
      <c r="T269" s="54"/>
      <c r="U269" s="30"/>
    </row>
    <row r="270" spans="1:21">
      <c r="A270" s="322"/>
      <c r="B270" s="99" t="s">
        <v>551</v>
      </c>
      <c r="C270" s="332"/>
      <c r="D270" s="337"/>
      <c r="E270" s="337"/>
      <c r="F270" s="162">
        <f>TrialBalanceA!I270-TrialBalanceA!K270</f>
        <v>0</v>
      </c>
      <c r="G270" s="162">
        <f>TrialBalanceB!I270-TrialBalanceB!K270</f>
        <v>0</v>
      </c>
      <c r="H270" s="162">
        <f>TrialBalanceC!I270-TrialBalanceC!K270</f>
        <v>0</v>
      </c>
      <c r="I270" s="77">
        <f t="shared" si="54"/>
        <v>0</v>
      </c>
      <c r="J270" s="50">
        <f>SUMIF(Journals!D$14:D$920,TrialBalance!P270,Journals!J$14:J$920)+SUMIF(Journals!E$14:E$920,TrialBalance!P270,Journals!J$14:J$920)</f>
        <v>0</v>
      </c>
      <c r="K270" s="340"/>
      <c r="L270" s="342">
        <f t="shared" si="46"/>
        <v>0</v>
      </c>
      <c r="M270" s="73"/>
      <c r="N270" s="51">
        <f t="shared" si="51"/>
        <v>0</v>
      </c>
      <c r="P270" s="173" t="str">
        <f t="shared" si="47"/>
        <v>7460/005</v>
      </c>
      <c r="Q270" s="68"/>
      <c r="R270" s="30"/>
      <c r="S270" s="69"/>
      <c r="T270" s="54"/>
      <c r="U270" s="30"/>
    </row>
    <row r="271" spans="1:21">
      <c r="A271" s="322"/>
      <c r="B271" s="99" t="s">
        <v>272</v>
      </c>
      <c r="C271" s="332"/>
      <c r="D271" s="337"/>
      <c r="E271" s="337"/>
      <c r="F271" s="162">
        <f>TrialBalanceA!I271-TrialBalanceA!K271</f>
        <v>0</v>
      </c>
      <c r="G271" s="162">
        <f>TrialBalanceB!I271-TrialBalanceB!K271</f>
        <v>0</v>
      </c>
      <c r="H271" s="162">
        <f>TrialBalanceC!I271-TrialBalanceC!K271</f>
        <v>0</v>
      </c>
      <c r="I271" s="77">
        <f t="shared" si="54"/>
        <v>0</v>
      </c>
      <c r="J271" s="50">
        <f>SUMIF(Journals!D$14:D$920,TrialBalance!P271,Journals!J$14:J$920)+SUMIF(Journals!E$14:E$920,TrialBalance!P271,Journals!J$14:J$920)</f>
        <v>0</v>
      </c>
      <c r="K271" s="340"/>
      <c r="L271" s="342">
        <f t="shared" si="46"/>
        <v>0</v>
      </c>
      <c r="M271" s="73"/>
      <c r="N271" s="51">
        <f t="shared" si="51"/>
        <v>0</v>
      </c>
      <c r="P271" s="173" t="str">
        <f t="shared" si="47"/>
        <v>7460/006</v>
      </c>
      <c r="Q271" s="68"/>
      <c r="R271" s="30"/>
      <c r="S271" s="69"/>
      <c r="T271" s="54"/>
      <c r="U271" s="30"/>
    </row>
    <row r="272" spans="1:21">
      <c r="A272" s="322"/>
      <c r="B272" s="99" t="s">
        <v>273</v>
      </c>
      <c r="C272" s="332"/>
      <c r="D272" s="337"/>
      <c r="E272" s="338"/>
      <c r="F272" s="162">
        <f>TrialBalanceA!I272-TrialBalanceA!K272</f>
        <v>0</v>
      </c>
      <c r="G272" s="162">
        <f>TrialBalanceB!I272-TrialBalanceB!K272</f>
        <v>0</v>
      </c>
      <c r="H272" s="162">
        <f>TrialBalanceC!I272-TrialBalanceC!K272</f>
        <v>0</v>
      </c>
      <c r="I272" s="77">
        <f t="shared" si="54"/>
        <v>0</v>
      </c>
      <c r="J272" s="50">
        <f>SUMIF(Journals!D$14:D$920,TrialBalance!P272,Journals!J$14:J$920)+SUMIF(Journals!E$14:E$920,TrialBalance!P272,Journals!J$14:J$920)</f>
        <v>0</v>
      </c>
      <c r="K272" s="340"/>
      <c r="L272" s="342">
        <f t="shared" si="46"/>
        <v>0</v>
      </c>
      <c r="M272" s="73"/>
      <c r="N272" s="51">
        <f t="shared" si="51"/>
        <v>0</v>
      </c>
      <c r="P272" s="173" t="str">
        <f t="shared" si="47"/>
        <v>7460/007</v>
      </c>
      <c r="Q272" s="68"/>
      <c r="R272" s="30"/>
      <c r="S272" s="69"/>
      <c r="T272" s="54"/>
      <c r="U272" s="30"/>
    </row>
    <row r="273" spans="1:21">
      <c r="A273" s="322"/>
      <c r="B273" s="99" t="s">
        <v>434</v>
      </c>
      <c r="C273" s="332"/>
      <c r="D273" s="337"/>
      <c r="E273" s="338"/>
      <c r="F273" s="162">
        <f>TrialBalanceA!I273-TrialBalanceA!K273</f>
        <v>0</v>
      </c>
      <c r="G273" s="162">
        <f>TrialBalanceB!I273-TrialBalanceB!K273</f>
        <v>0</v>
      </c>
      <c r="H273" s="162">
        <f>TrialBalanceC!I273-TrialBalanceC!K273</f>
        <v>0</v>
      </c>
      <c r="I273" s="77">
        <f t="shared" si="54"/>
        <v>0</v>
      </c>
      <c r="J273" s="50">
        <f>SUMIF(Journals!D$14:D$920,TrialBalance!P273,Journals!J$14:J$920)+SUMIF(Journals!E$14:E$920,TrialBalance!P273,Journals!J$14:J$920)</f>
        <v>0</v>
      </c>
      <c r="K273" s="340"/>
      <c r="L273" s="342">
        <f t="shared" si="46"/>
        <v>0</v>
      </c>
      <c r="M273" s="73"/>
      <c r="N273" s="51">
        <f t="shared" si="51"/>
        <v>0</v>
      </c>
      <c r="P273" s="173" t="str">
        <f t="shared" ref="P273:P288" si="61">CONCATENATE(B273,C273)</f>
        <v>7460/008</v>
      </c>
      <c r="Q273" s="68"/>
      <c r="R273" s="30"/>
      <c r="S273" s="69"/>
      <c r="T273" s="54"/>
      <c r="U273" s="30"/>
    </row>
    <row r="274" spans="1:21">
      <c r="A274" s="322"/>
      <c r="B274" s="57" t="s">
        <v>385</v>
      </c>
      <c r="C274" s="326" t="s">
        <v>53</v>
      </c>
      <c r="D274" s="337"/>
      <c r="E274" s="338"/>
      <c r="F274" s="162"/>
      <c r="G274" s="162"/>
      <c r="H274" s="162"/>
      <c r="I274" s="77"/>
      <c r="J274" s="50">
        <f>SUMIF(Journals!D$14:D$920,TrialBalance!P274,Journals!J$14:J$920)+SUMIF(Journals!E$14:E$920,TrialBalance!P274,Journals!J$14:J$920)</f>
        <v>0</v>
      </c>
      <c r="K274" s="341" t="s">
        <v>500</v>
      </c>
      <c r="L274" s="342">
        <f t="shared" si="46"/>
        <v>0</v>
      </c>
      <c r="M274" s="73"/>
      <c r="N274" s="51">
        <f t="shared" si="51"/>
        <v>0</v>
      </c>
      <c r="P274" s="173" t="str">
        <f t="shared" si="61"/>
        <v>7500/000INVENTORY</v>
      </c>
      <c r="Q274" s="68"/>
      <c r="R274" s="30"/>
      <c r="S274" s="69"/>
      <c r="T274" s="54"/>
      <c r="U274" s="30"/>
    </row>
    <row r="275" spans="1:21">
      <c r="A275" s="322"/>
      <c r="B275" s="57" t="s">
        <v>386</v>
      </c>
      <c r="C275" s="324" t="s">
        <v>387</v>
      </c>
      <c r="D275" s="337"/>
      <c r="E275" s="338"/>
      <c r="F275" s="162">
        <f>TrialBalanceA!I275-TrialBalanceA!K275</f>
        <v>0</v>
      </c>
      <c r="G275" s="162">
        <f>TrialBalanceB!I275-TrialBalanceB!K275</f>
        <v>0</v>
      </c>
      <c r="H275" s="162">
        <f>TrialBalanceC!I275-TrialBalanceC!K275</f>
        <v>0</v>
      </c>
      <c r="I275" s="77">
        <f>N275</f>
        <v>0</v>
      </c>
      <c r="J275" s="50">
        <f>SUMIF(Journals!D$14:D$920,TrialBalance!P275,Journals!J$14:J$920)+SUMIF(Journals!E$14:E$920,TrialBalance!P275,Journals!J$14:J$920)</f>
        <v>0</v>
      </c>
      <c r="K275" s="340"/>
      <c r="L275" s="342">
        <f t="shared" si="46"/>
        <v>0</v>
      </c>
      <c r="M275" s="73"/>
      <c r="N275" s="51">
        <f t="shared" si="51"/>
        <v>0</v>
      </c>
      <c r="P275" s="173" t="str">
        <f t="shared" si="61"/>
        <v>7500/001Raw materials</v>
      </c>
      <c r="Q275" s="68"/>
      <c r="R275" s="30"/>
      <c r="S275" s="69"/>
      <c r="T275" s="54"/>
      <c r="U275" s="30"/>
    </row>
    <row r="276" spans="1:21">
      <c r="A276" s="322"/>
      <c r="B276" s="57" t="s">
        <v>20</v>
      </c>
      <c r="C276" s="324" t="s">
        <v>21</v>
      </c>
      <c r="D276" s="337"/>
      <c r="E276" s="338"/>
      <c r="F276" s="162">
        <f>TrialBalanceA!I276-TrialBalanceA!K276</f>
        <v>0</v>
      </c>
      <c r="G276" s="162">
        <f>TrialBalanceB!I276-TrialBalanceB!K276</f>
        <v>0</v>
      </c>
      <c r="H276" s="162">
        <f>TrialBalanceC!I276-TrialBalanceC!K276</f>
        <v>0</v>
      </c>
      <c r="I276" s="77">
        <f>N276</f>
        <v>0</v>
      </c>
      <c r="J276" s="50">
        <f>SUMIF(Journals!D$14:D$920,TrialBalance!P276,Journals!J$14:J$920)+SUMIF(Journals!E$14:E$920,TrialBalance!P276,Journals!J$14:J$920)</f>
        <v>0</v>
      </c>
      <c r="K276" s="340"/>
      <c r="L276" s="342">
        <f t="shared" ref="L276" si="62">ROUND(D276-E276+F276+G276+H276+J276+I276,0)</f>
        <v>0</v>
      </c>
      <c r="M276" s="73"/>
      <c r="N276" s="51">
        <f t="shared" ref="N276" si="63">ROUND(SUM(A276),0)</f>
        <v>0</v>
      </c>
      <c r="P276" s="173" t="str">
        <f t="shared" ref="P276" si="64">CONCATENATE(B276,C276)</f>
        <v>7500/002Work in progress</v>
      </c>
      <c r="Q276" s="68"/>
      <c r="R276" s="30"/>
      <c r="S276" s="69"/>
      <c r="T276" s="54"/>
      <c r="U276" s="30"/>
    </row>
    <row r="277" spans="1:21">
      <c r="A277" s="322"/>
      <c r="B277" s="57" t="s">
        <v>22</v>
      </c>
      <c r="C277" s="324" t="s">
        <v>23</v>
      </c>
      <c r="D277" s="337"/>
      <c r="E277" s="338"/>
      <c r="F277" s="162">
        <f>TrialBalanceA!I277-TrialBalanceA!K277</f>
        <v>0</v>
      </c>
      <c r="G277" s="162">
        <f>TrialBalanceB!I277-TrialBalanceB!K277</f>
        <v>0</v>
      </c>
      <c r="H277" s="162">
        <f>TrialBalanceC!I277-TrialBalanceC!K277</f>
        <v>0</v>
      </c>
      <c r="I277" s="77">
        <f>N277</f>
        <v>0</v>
      </c>
      <c r="J277" s="50">
        <f>SUMIF(Journals!D$14:D$920,TrialBalance!P277,Journals!J$14:J$920)+SUMIF(Journals!E$14:E$920,TrialBalance!P277,Journals!J$14:J$920)</f>
        <v>0</v>
      </c>
      <c r="K277" s="340"/>
      <c r="L277" s="342">
        <f t="shared" si="46"/>
        <v>0</v>
      </c>
      <c r="M277" s="73"/>
      <c r="N277" s="51">
        <f t="shared" si="51"/>
        <v>0</v>
      </c>
      <c r="P277" s="173" t="str">
        <f t="shared" si="61"/>
        <v>7500/003Finished goods</v>
      </c>
      <c r="Q277" s="68"/>
      <c r="R277" s="30"/>
      <c r="S277" s="69"/>
      <c r="T277" s="54"/>
      <c r="U277" s="30"/>
    </row>
    <row r="278" spans="1:21">
      <c r="A278" s="322"/>
      <c r="B278" s="57" t="s">
        <v>26</v>
      </c>
      <c r="C278" s="324" t="s">
        <v>27</v>
      </c>
      <c r="D278" s="337"/>
      <c r="E278" s="338"/>
      <c r="F278" s="162">
        <f>TrialBalanceA!I278-TrialBalanceA!K278</f>
        <v>0</v>
      </c>
      <c r="G278" s="162">
        <f>TrialBalanceB!I278-TrialBalanceB!K278</f>
        <v>0</v>
      </c>
      <c r="H278" s="162">
        <f>TrialBalanceC!I278-TrialBalanceC!K278</f>
        <v>0</v>
      </c>
      <c r="I278" s="77">
        <f>N278</f>
        <v>0</v>
      </c>
      <c r="J278" s="50">
        <f>SUMIF(Journals!D$14:D$920,TrialBalance!P278,Journals!J$14:J$920)+SUMIF(Journals!E$14:E$920,TrialBalance!P278,Journals!J$14:J$920)</f>
        <v>0</v>
      </c>
      <c r="K278" s="341"/>
      <c r="L278" s="342">
        <f t="shared" si="46"/>
        <v>0</v>
      </c>
      <c r="M278" s="73"/>
      <c r="N278" s="51">
        <f t="shared" si="51"/>
        <v>0</v>
      </c>
      <c r="P278" s="173" t="str">
        <f t="shared" si="61"/>
        <v>7500/004Trading stock</v>
      </c>
      <c r="Q278" s="68"/>
      <c r="R278" s="30"/>
      <c r="S278" s="54"/>
      <c r="T278" s="54"/>
      <c r="U278" s="30"/>
    </row>
    <row r="279" spans="1:21">
      <c r="A279" s="322"/>
      <c r="B279" s="57" t="s">
        <v>28</v>
      </c>
      <c r="C279" s="326" t="s">
        <v>29</v>
      </c>
      <c r="D279" s="337"/>
      <c r="E279" s="338"/>
      <c r="F279" s="162"/>
      <c r="G279" s="162"/>
      <c r="H279" s="162"/>
      <c r="I279" s="77"/>
      <c r="J279" s="50">
        <f>SUMIF(Journals!D$14:D$920,TrialBalance!P279,Journals!J$14:J$920)+SUMIF(Journals!E$14:E$920,TrialBalance!P279,Journals!J$14:J$920)</f>
        <v>0</v>
      </c>
      <c r="K279" s="341" t="s">
        <v>500</v>
      </c>
      <c r="L279" s="342">
        <f t="shared" si="46"/>
        <v>0</v>
      </c>
      <c r="M279" s="73"/>
      <c r="N279" s="51">
        <f t="shared" si="51"/>
        <v>0</v>
      </c>
      <c r="P279" s="173" t="str">
        <f t="shared" si="61"/>
        <v>8000/000DEBTORS</v>
      </c>
      <c r="Q279" s="68"/>
      <c r="R279" s="30"/>
      <c r="S279" s="69"/>
      <c r="T279" s="54"/>
      <c r="U279" s="30"/>
    </row>
    <row r="280" spans="1:21">
      <c r="A280" s="322"/>
      <c r="B280" s="57" t="s">
        <v>30</v>
      </c>
      <c r="C280" s="324" t="s">
        <v>31</v>
      </c>
      <c r="D280" s="337"/>
      <c r="E280" s="338"/>
      <c r="F280" s="162">
        <f>TrialBalanceA!I280-TrialBalanceA!K280</f>
        <v>0</v>
      </c>
      <c r="G280" s="162">
        <f>TrialBalanceB!I280-TrialBalanceB!K280</f>
        <v>0</v>
      </c>
      <c r="H280" s="162">
        <f>TrialBalanceC!I280-TrialBalanceC!K280</f>
        <v>0</v>
      </c>
      <c r="I280" s="77">
        <f>N280</f>
        <v>0</v>
      </c>
      <c r="J280" s="50">
        <f>SUMIF(Journals!D$14:D$920,TrialBalance!P280,Journals!J$14:J$920)+SUMIF(Journals!E$14:E$920,TrialBalance!P280,Journals!J$14:J$920)</f>
        <v>0</v>
      </c>
      <c r="K280" s="340"/>
      <c r="L280" s="342">
        <f t="shared" si="46"/>
        <v>0</v>
      </c>
      <c r="M280" s="73"/>
      <c r="N280" s="51">
        <f t="shared" si="51"/>
        <v>0</v>
      </c>
      <c r="P280" s="173" t="str">
        <f t="shared" si="61"/>
        <v>8010/000Trade debtors</v>
      </c>
      <c r="Q280" s="70"/>
      <c r="R280" s="30"/>
      <c r="S280" s="69"/>
      <c r="T280" s="54"/>
      <c r="U280" s="30"/>
    </row>
    <row r="281" spans="1:21">
      <c r="A281" s="322"/>
      <c r="B281" s="99" t="s">
        <v>32</v>
      </c>
      <c r="C281" s="327" t="s">
        <v>501</v>
      </c>
      <c r="D281" s="337"/>
      <c r="E281" s="338"/>
      <c r="F281" s="162">
        <f>TrialBalanceA!I281-TrialBalanceA!K281</f>
        <v>0</v>
      </c>
      <c r="G281" s="162">
        <f>TrialBalanceB!I281-TrialBalanceB!K281</f>
        <v>0</v>
      </c>
      <c r="H281" s="162">
        <f>TrialBalanceC!I281-TrialBalanceC!K281</f>
        <v>0</v>
      </c>
      <c r="I281" s="77">
        <f t="shared" ref="I281" si="65">N281</f>
        <v>0</v>
      </c>
      <c r="J281" s="50">
        <f>SUMIF(Journals!D$14:D$920,TrialBalance!P281,Journals!J$14:J$920)+SUMIF(Journals!E$14:E$920,TrialBalance!P281,Journals!J$14:J$920)</f>
        <v>0</v>
      </c>
      <c r="K281" s="340"/>
      <c r="L281" s="342">
        <f t="shared" si="46"/>
        <v>0</v>
      </c>
      <c r="M281" s="73"/>
      <c r="N281" s="51">
        <f t="shared" si="51"/>
        <v>0</v>
      </c>
      <c r="P281" s="173" t="str">
        <f t="shared" si="61"/>
        <v>8020/000Less: Provision for doubtful debts</v>
      </c>
      <c r="Q281" s="68"/>
      <c r="R281" s="30"/>
      <c r="S281" s="69"/>
      <c r="T281" s="54"/>
      <c r="U281" s="30"/>
    </row>
    <row r="282" spans="1:21">
      <c r="A282" s="322"/>
      <c r="B282" s="99" t="s">
        <v>503</v>
      </c>
      <c r="C282" s="324" t="s">
        <v>300</v>
      </c>
      <c r="D282" s="337"/>
      <c r="E282" s="338"/>
      <c r="F282" s="162">
        <f>TrialBalanceA!I282-TrialBalanceA!K282</f>
        <v>0</v>
      </c>
      <c r="G282" s="162">
        <f>TrialBalanceB!I282-TrialBalanceB!K282</f>
        <v>0</v>
      </c>
      <c r="H282" s="162">
        <f>TrialBalanceC!I282-TrialBalanceC!K282</f>
        <v>0</v>
      </c>
      <c r="I282" s="77">
        <f>N282</f>
        <v>0</v>
      </c>
      <c r="J282" s="50">
        <f>SUMIF(Journals!D$14:D$920,TrialBalance!P282,Journals!J$14:J$920)+SUMIF(Journals!E$14:E$920,TrialBalance!P282,Journals!J$14:J$920)</f>
        <v>0</v>
      </c>
      <c r="K282" s="340"/>
      <c r="L282" s="342">
        <f t="shared" si="46"/>
        <v>0</v>
      </c>
      <c r="M282" s="73"/>
      <c r="N282" s="51">
        <f t="shared" si="51"/>
        <v>0</v>
      </c>
      <c r="P282" s="173" t="str">
        <f t="shared" si="61"/>
        <v>8030/000Service deposits</v>
      </c>
      <c r="Q282" s="68"/>
      <c r="R282" s="30"/>
      <c r="S282" s="69"/>
      <c r="T282" s="54"/>
      <c r="U282" s="30"/>
    </row>
    <row r="283" spans="1:21">
      <c r="A283" s="322"/>
      <c r="B283" s="57" t="s">
        <v>429</v>
      </c>
      <c r="C283" s="327" t="s">
        <v>789</v>
      </c>
      <c r="D283" s="337"/>
      <c r="E283" s="337"/>
      <c r="F283" s="162">
        <f>TrialBalanceA!I283-TrialBalanceA!K283</f>
        <v>0</v>
      </c>
      <c r="G283" s="162">
        <f>TrialBalanceB!I283-TrialBalanceB!K283</f>
        <v>0</v>
      </c>
      <c r="H283" s="162">
        <f>TrialBalanceC!I283-TrialBalanceC!K283</f>
        <v>0</v>
      </c>
      <c r="I283" s="77">
        <f>N283</f>
        <v>0</v>
      </c>
      <c r="J283" s="50">
        <f>SUMIF(Journals!D$14:D$920,TrialBalance!P283,Journals!J$14:J$920)+SUMIF(Journals!E$14:E$920,TrialBalance!P283,Journals!J$14:J$920)</f>
        <v>0</v>
      </c>
      <c r="K283" s="340"/>
      <c r="L283" s="342">
        <f t="shared" si="46"/>
        <v>0</v>
      </c>
      <c r="M283" s="73"/>
      <c r="N283" s="51">
        <f t="shared" si="51"/>
        <v>0</v>
      </c>
      <c r="P283" s="173" t="str">
        <f t="shared" si="61"/>
        <v>8200/000Sundry customers</v>
      </c>
      <c r="Q283" s="68"/>
      <c r="R283" s="30"/>
      <c r="S283" s="69"/>
      <c r="T283" s="54"/>
      <c r="U283" s="30"/>
    </row>
    <row r="284" spans="1:21">
      <c r="A284" s="322"/>
      <c r="B284" s="57" t="s">
        <v>430</v>
      </c>
      <c r="C284" s="324" t="s">
        <v>348</v>
      </c>
      <c r="D284" s="337"/>
      <c r="E284" s="338"/>
      <c r="F284" s="162">
        <f>TrialBalanceA!I284-TrialBalanceA!K284</f>
        <v>0</v>
      </c>
      <c r="G284" s="162">
        <f>TrialBalanceB!I284-TrialBalanceB!K284</f>
        <v>0</v>
      </c>
      <c r="H284" s="162">
        <f>TrialBalanceC!I284-TrialBalanceC!K284</f>
        <v>0</v>
      </c>
      <c r="I284" s="77">
        <f>N284</f>
        <v>0</v>
      </c>
      <c r="J284" s="50">
        <f>SUMIF(Journals!D$14:D$920,TrialBalance!P284,Journals!J$14:J$920)+SUMIF(Journals!E$14:E$920,TrialBalance!P284,Journals!J$14:J$920)</f>
        <v>0</v>
      </c>
      <c r="K284" s="340"/>
      <c r="L284" s="342">
        <f t="shared" si="46"/>
        <v>0</v>
      </c>
      <c r="M284" s="73"/>
      <c r="N284" s="51">
        <f t="shared" si="51"/>
        <v>0</v>
      </c>
      <c r="P284" s="173" t="str">
        <f t="shared" si="61"/>
        <v>8200/010Prepayments</v>
      </c>
      <c r="Q284" s="68"/>
      <c r="R284" s="30"/>
      <c r="S284" s="69"/>
      <c r="T284" s="54"/>
      <c r="U284" s="30"/>
    </row>
    <row r="285" spans="1:21">
      <c r="A285" s="322"/>
      <c r="B285" s="57" t="s">
        <v>229</v>
      </c>
      <c r="C285" s="325" t="s">
        <v>477</v>
      </c>
      <c r="D285" s="338"/>
      <c r="E285" s="338"/>
      <c r="F285" s="162">
        <f>TrialBalanceA!I285-TrialBalanceA!K285</f>
        <v>0</v>
      </c>
      <c r="G285" s="162">
        <f>TrialBalanceB!I285-TrialBalanceB!K285</f>
        <v>0</v>
      </c>
      <c r="H285" s="162">
        <f>TrialBalanceC!I285-TrialBalanceC!K285</f>
        <v>0</v>
      </c>
      <c r="I285" s="77">
        <f>N285</f>
        <v>0</v>
      </c>
      <c r="J285" s="50">
        <f>SUMIF(Journals!D$14:D$920,TrialBalance!P285,Journals!J$14:J$920)+SUMIF(Journals!E$14:E$920,TrialBalance!P285,Journals!J$14:J$920)</f>
        <v>0</v>
      </c>
      <c r="K285" s="340"/>
      <c r="L285" s="342">
        <f t="shared" si="46"/>
        <v>0</v>
      </c>
      <c r="M285" s="73"/>
      <c r="N285" s="51">
        <f t="shared" si="51"/>
        <v>0</v>
      </c>
      <c r="P285" s="173" t="str">
        <f t="shared" si="61"/>
        <v>8200/020Staff loans</v>
      </c>
      <c r="Q285" s="68"/>
      <c r="R285" s="30"/>
      <c r="S285" s="69"/>
      <c r="T285" s="54"/>
      <c r="U285" s="30"/>
    </row>
    <row r="286" spans="1:21">
      <c r="A286" s="322"/>
      <c r="B286" s="57" t="s">
        <v>230</v>
      </c>
      <c r="C286" s="329" t="s">
        <v>124</v>
      </c>
      <c r="D286" s="338"/>
      <c r="E286" s="338"/>
      <c r="F286" s="162"/>
      <c r="G286" s="162"/>
      <c r="H286" s="162"/>
      <c r="I286" s="77"/>
      <c r="J286" s="50">
        <f>SUMIF(Journals!D$14:D$920,TrialBalance!P286,Journals!J$14:J$920)+SUMIF(Journals!E$14:E$920,TrialBalance!P286,Journals!J$14:J$920)</f>
        <v>0</v>
      </c>
      <c r="K286" s="341" t="s">
        <v>500</v>
      </c>
      <c r="L286" s="342">
        <f t="shared" si="46"/>
        <v>0</v>
      </c>
      <c r="M286" s="73"/>
      <c r="N286" s="51">
        <f t="shared" si="51"/>
        <v>0</v>
      </c>
      <c r="P286" s="173" t="str">
        <f t="shared" si="61"/>
        <v>8400/000BANK ACCOUNTS</v>
      </c>
      <c r="Q286" s="68"/>
      <c r="R286" s="30"/>
      <c r="S286" s="69"/>
      <c r="T286" s="54"/>
      <c r="U286" s="30"/>
    </row>
    <row r="287" spans="1:21">
      <c r="A287" s="322"/>
      <c r="B287" s="57" t="s">
        <v>231</v>
      </c>
      <c r="C287" s="328"/>
      <c r="D287" s="339"/>
      <c r="E287" s="339"/>
      <c r="F287" s="162">
        <f>TrialBalanceA!I287-TrialBalanceA!K287</f>
        <v>0</v>
      </c>
      <c r="G287" s="162">
        <f>TrialBalanceB!I287-TrialBalanceB!K287</f>
        <v>0</v>
      </c>
      <c r="H287" s="162">
        <f>TrialBalanceC!I287-TrialBalanceC!K287</f>
        <v>0</v>
      </c>
      <c r="I287" s="77">
        <f t="shared" ref="I287:I293" si="66">N287</f>
        <v>0</v>
      </c>
      <c r="J287" s="50">
        <f>SUMIF(Journals!D$14:D$920,TrialBalance!P287,Journals!J$14:J$920)+SUMIF(Journals!E$14:E$920,TrialBalance!P287,Journals!J$14:J$920)</f>
        <v>0</v>
      </c>
      <c r="K287" s="340"/>
      <c r="L287" s="342">
        <f t="shared" si="46"/>
        <v>0</v>
      </c>
      <c r="M287" s="73"/>
      <c r="N287" s="51">
        <f t="shared" si="51"/>
        <v>0</v>
      </c>
      <c r="P287" s="173" t="str">
        <f t="shared" si="61"/>
        <v>8410/000</v>
      </c>
      <c r="Q287" s="70"/>
      <c r="R287" s="30"/>
      <c r="S287" s="69"/>
      <c r="T287" s="54"/>
      <c r="U287" s="30"/>
    </row>
    <row r="288" spans="1:21">
      <c r="A288" s="322"/>
      <c r="B288" s="57" t="s">
        <v>232</v>
      </c>
      <c r="C288" s="328"/>
      <c r="D288" s="337"/>
      <c r="E288" s="337"/>
      <c r="F288" s="162">
        <f>TrialBalanceA!I288-TrialBalanceA!K288</f>
        <v>0</v>
      </c>
      <c r="G288" s="162">
        <f>TrialBalanceB!I288-TrialBalanceB!K288</f>
        <v>0</v>
      </c>
      <c r="H288" s="162">
        <f>TrialBalanceC!I288-TrialBalanceC!K288</f>
        <v>0</v>
      </c>
      <c r="I288" s="77">
        <f t="shared" si="66"/>
        <v>0</v>
      </c>
      <c r="J288" s="50">
        <f>SUMIF(Journals!D$14:D$920,TrialBalance!P288,Journals!J$14:J$920)+SUMIF(Journals!E$14:E$920,TrialBalance!P288,Journals!J$14:J$920)</f>
        <v>0</v>
      </c>
      <c r="K288" s="340"/>
      <c r="L288" s="342">
        <f t="shared" si="46"/>
        <v>0</v>
      </c>
      <c r="M288" s="73"/>
      <c r="N288" s="51">
        <f t="shared" si="51"/>
        <v>0</v>
      </c>
      <c r="P288" s="173" t="str">
        <f t="shared" si="61"/>
        <v>8420/000</v>
      </c>
      <c r="Q288" s="68"/>
      <c r="R288" s="30"/>
      <c r="S288" s="69"/>
      <c r="T288" s="54"/>
      <c r="U288" s="30"/>
    </row>
    <row r="289" spans="1:21">
      <c r="A289" s="322"/>
      <c r="B289" s="57" t="s">
        <v>233</v>
      </c>
      <c r="C289" s="328"/>
      <c r="D289" s="337"/>
      <c r="E289" s="337"/>
      <c r="F289" s="162">
        <f>TrialBalanceA!I289-TrialBalanceA!K289</f>
        <v>0</v>
      </c>
      <c r="G289" s="162">
        <f>TrialBalanceB!I289-TrialBalanceB!K289</f>
        <v>0</v>
      </c>
      <c r="H289" s="162">
        <f>TrialBalanceC!I289-TrialBalanceC!K289</f>
        <v>0</v>
      </c>
      <c r="I289" s="77">
        <f t="shared" si="66"/>
        <v>0</v>
      </c>
      <c r="J289" s="50">
        <f>SUMIF(Journals!D$14:D$920,TrialBalance!P289,Journals!J$14:J$920)+SUMIF(Journals!E$14:E$920,TrialBalance!P289,Journals!J$14:J$920)</f>
        <v>0</v>
      </c>
      <c r="K289" s="340"/>
      <c r="L289" s="342">
        <f t="shared" ref="L289:L308" si="67">ROUND(D289-E289+F289+G289+H289+J289+I289,0)</f>
        <v>0</v>
      </c>
      <c r="M289" s="73"/>
      <c r="N289" s="51">
        <f t="shared" ref="N289:N309" si="68">ROUND(SUM(A289),0)</f>
        <v>0</v>
      </c>
      <c r="P289" s="173" t="str">
        <f t="shared" ref="P289:P308" si="69">CONCATENATE(B289,C289)</f>
        <v>8430/000</v>
      </c>
      <c r="Q289" s="68"/>
      <c r="R289" s="30"/>
      <c r="S289" s="69"/>
      <c r="T289" s="54"/>
      <c r="U289" s="30"/>
    </row>
    <row r="290" spans="1:21">
      <c r="A290" s="322"/>
      <c r="B290" s="57" t="s">
        <v>234</v>
      </c>
      <c r="C290" s="328"/>
      <c r="D290" s="337"/>
      <c r="E290" s="338"/>
      <c r="F290" s="162">
        <f>TrialBalanceA!I290-TrialBalanceA!K290</f>
        <v>0</v>
      </c>
      <c r="G290" s="162">
        <f>TrialBalanceB!I290-TrialBalanceB!K290</f>
        <v>0</v>
      </c>
      <c r="H290" s="162">
        <f>TrialBalanceC!I290-TrialBalanceC!K290</f>
        <v>0</v>
      </c>
      <c r="I290" s="77">
        <f t="shared" si="66"/>
        <v>0</v>
      </c>
      <c r="J290" s="50">
        <f>SUMIF(Journals!D$14:D$920,TrialBalance!P290,Journals!J$14:J$920)+SUMIF(Journals!E$14:E$920,TrialBalance!P290,Journals!J$14:J$920)</f>
        <v>0</v>
      </c>
      <c r="K290" s="340"/>
      <c r="L290" s="342">
        <f t="shared" si="67"/>
        <v>0</v>
      </c>
      <c r="M290" s="73"/>
      <c r="N290" s="51">
        <f t="shared" si="68"/>
        <v>0</v>
      </c>
      <c r="P290" s="173" t="str">
        <f t="shared" si="69"/>
        <v>8440/000</v>
      </c>
      <c r="Q290" s="68"/>
      <c r="R290" s="30"/>
      <c r="S290" s="69"/>
      <c r="T290" s="54"/>
      <c r="U290" s="30"/>
    </row>
    <row r="291" spans="1:21">
      <c r="A291" s="322"/>
      <c r="B291" s="57" t="s">
        <v>235</v>
      </c>
      <c r="C291" s="333"/>
      <c r="D291" s="337"/>
      <c r="E291" s="338"/>
      <c r="F291" s="162">
        <f>TrialBalanceA!I291-TrialBalanceA!K291</f>
        <v>0</v>
      </c>
      <c r="G291" s="162">
        <f>TrialBalanceB!I291-TrialBalanceB!K291</f>
        <v>0</v>
      </c>
      <c r="H291" s="162">
        <f>TrialBalanceC!I291-TrialBalanceC!K291</f>
        <v>0</v>
      </c>
      <c r="I291" s="77">
        <f t="shared" si="66"/>
        <v>0</v>
      </c>
      <c r="J291" s="50">
        <f>SUMIF(Journals!D$14:D$920,TrialBalance!P291,Journals!J$14:J$920)+SUMIF(Journals!E$14:E$920,TrialBalance!P291,Journals!J$14:J$920)</f>
        <v>0</v>
      </c>
      <c r="K291" s="340"/>
      <c r="L291" s="342">
        <f t="shared" si="67"/>
        <v>0</v>
      </c>
      <c r="M291" s="73"/>
      <c r="N291" s="51">
        <f t="shared" si="68"/>
        <v>0</v>
      </c>
      <c r="P291" s="173" t="str">
        <f t="shared" si="69"/>
        <v>8450/000</v>
      </c>
      <c r="Q291" s="68"/>
      <c r="R291" s="30"/>
      <c r="S291" s="69"/>
      <c r="T291" s="54"/>
      <c r="U291" s="30"/>
    </row>
    <row r="292" spans="1:21">
      <c r="A292" s="322"/>
      <c r="B292" s="57" t="s">
        <v>125</v>
      </c>
      <c r="C292" s="333"/>
      <c r="D292" s="337"/>
      <c r="E292" s="338"/>
      <c r="F292" s="162">
        <f>TrialBalanceA!I292-TrialBalanceA!K292</f>
        <v>0</v>
      </c>
      <c r="G292" s="162">
        <f>TrialBalanceB!I292-TrialBalanceB!K292</f>
        <v>0</v>
      </c>
      <c r="H292" s="162">
        <f>TrialBalanceC!I292-TrialBalanceC!K292</f>
        <v>0</v>
      </c>
      <c r="I292" s="77">
        <f t="shared" si="66"/>
        <v>0</v>
      </c>
      <c r="J292" s="50">
        <f>SUMIF(Journals!D$14:D$920,TrialBalance!P292,Journals!J$14:J$920)+SUMIF(Journals!E$14:E$920,TrialBalance!P292,Journals!J$14:J$920)</f>
        <v>0</v>
      </c>
      <c r="K292" s="340"/>
      <c r="L292" s="342">
        <f t="shared" si="67"/>
        <v>0</v>
      </c>
      <c r="M292" s="73"/>
      <c r="N292" s="51">
        <f t="shared" si="68"/>
        <v>0</v>
      </c>
      <c r="P292" s="173" t="str">
        <f t="shared" si="69"/>
        <v>8460/000</v>
      </c>
      <c r="Q292" s="68"/>
      <c r="R292" s="30"/>
      <c r="S292" s="69"/>
      <c r="T292" s="54"/>
      <c r="U292" s="30"/>
    </row>
    <row r="293" spans="1:21">
      <c r="A293" s="322"/>
      <c r="B293" s="57" t="s">
        <v>391</v>
      </c>
      <c r="C293" s="331" t="s">
        <v>392</v>
      </c>
      <c r="D293" s="337"/>
      <c r="E293" s="337"/>
      <c r="F293" s="162">
        <f>TrialBalanceA!I293-TrialBalanceA!K293</f>
        <v>0</v>
      </c>
      <c r="G293" s="162">
        <f>TrialBalanceB!I293-TrialBalanceB!K293</f>
        <v>0</v>
      </c>
      <c r="H293" s="162">
        <f>TrialBalanceC!I293-TrialBalanceC!K293</f>
        <v>0</v>
      </c>
      <c r="I293" s="77">
        <f t="shared" si="66"/>
        <v>0</v>
      </c>
      <c r="J293" s="50">
        <f>SUMIF(Journals!D$14:D$920,TrialBalance!P293,Journals!J$14:J$920)+SUMIF(Journals!E$14:E$920,TrialBalance!P293,Journals!J$14:J$920)</f>
        <v>0</v>
      </c>
      <c r="K293" s="340"/>
      <c r="L293" s="342">
        <f t="shared" si="67"/>
        <v>0</v>
      </c>
      <c r="M293" s="73"/>
      <c r="N293" s="51">
        <f t="shared" si="68"/>
        <v>0</v>
      </c>
      <c r="P293" s="173" t="str">
        <f t="shared" si="69"/>
        <v>8500/000Cash on hand</v>
      </c>
      <c r="Q293" s="68"/>
      <c r="R293" s="30"/>
      <c r="S293" s="69"/>
      <c r="T293" s="54"/>
      <c r="U293" s="30"/>
    </row>
    <row r="294" spans="1:21">
      <c r="A294" s="322"/>
      <c r="B294" s="57" t="s">
        <v>393</v>
      </c>
      <c r="C294" s="329" t="s">
        <v>265</v>
      </c>
      <c r="D294" s="338"/>
      <c r="E294" s="338"/>
      <c r="F294" s="162"/>
      <c r="G294" s="162"/>
      <c r="H294" s="162"/>
      <c r="I294" s="77"/>
      <c r="J294" s="50">
        <f>SUMIF(Journals!D$14:D$920,TrialBalance!P294,Journals!J$14:J$920)+SUMIF(Journals!E$14:E$920,TrialBalance!P294,Journals!J$14:J$920)</f>
        <v>0</v>
      </c>
      <c r="K294" s="340"/>
      <c r="L294" s="342">
        <f t="shared" si="67"/>
        <v>0</v>
      </c>
      <c r="M294" s="73"/>
      <c r="N294" s="51">
        <f t="shared" si="68"/>
        <v>0</v>
      </c>
      <c r="P294" s="173" t="str">
        <f t="shared" si="69"/>
        <v>8900/000SHORT TERM LOANS</v>
      </c>
      <c r="Q294" s="68"/>
      <c r="R294" s="30"/>
      <c r="S294" s="69"/>
      <c r="T294" s="54"/>
      <c r="U294" s="30"/>
    </row>
    <row r="295" spans="1:21">
      <c r="A295" s="322"/>
      <c r="B295" s="57" t="s">
        <v>394</v>
      </c>
      <c r="C295" s="328"/>
      <c r="D295" s="337"/>
      <c r="E295" s="338"/>
      <c r="F295" s="162">
        <f>TrialBalanceA!I295-TrialBalanceA!K295</f>
        <v>0</v>
      </c>
      <c r="G295" s="162">
        <f>TrialBalanceB!I295-TrialBalanceB!K295</f>
        <v>0</v>
      </c>
      <c r="H295" s="162">
        <f>TrialBalanceC!I295-TrialBalanceC!K295</f>
        <v>0</v>
      </c>
      <c r="I295" s="77">
        <f>N295</f>
        <v>0</v>
      </c>
      <c r="J295" s="50">
        <f>SUMIF(Journals!D$14:D$920,TrialBalance!P295,Journals!J$14:J$920)+SUMIF(Journals!E$14:E$920,TrialBalance!P295,Journals!J$14:J$920)</f>
        <v>0</v>
      </c>
      <c r="K295" s="340"/>
      <c r="L295" s="342">
        <f t="shared" si="67"/>
        <v>0</v>
      </c>
      <c r="M295" s="73"/>
      <c r="N295" s="51">
        <f t="shared" si="68"/>
        <v>0</v>
      </c>
      <c r="P295" s="173" t="str">
        <f t="shared" si="69"/>
        <v>8900/001</v>
      </c>
      <c r="Q295" s="70"/>
      <c r="R295" s="30"/>
      <c r="S295" s="69"/>
      <c r="T295" s="54"/>
      <c r="U295" s="30"/>
    </row>
    <row r="296" spans="1:21">
      <c r="A296" s="322"/>
      <c r="B296" s="57" t="s">
        <v>395</v>
      </c>
      <c r="C296" s="328"/>
      <c r="D296" s="337"/>
      <c r="E296" s="338"/>
      <c r="F296" s="162">
        <f>TrialBalanceA!I296-TrialBalanceA!K296</f>
        <v>0</v>
      </c>
      <c r="G296" s="162">
        <f>TrialBalanceB!I296-TrialBalanceB!K296</f>
        <v>0</v>
      </c>
      <c r="H296" s="162">
        <f>TrialBalanceC!I296-TrialBalanceC!K296</f>
        <v>0</v>
      </c>
      <c r="I296" s="77">
        <f>N296</f>
        <v>0</v>
      </c>
      <c r="J296" s="50">
        <f>SUMIF(Journals!D$14:D$920,TrialBalance!P296,Journals!J$14:J$920)+SUMIF(Journals!E$14:E$920,TrialBalance!P296,Journals!J$14:J$920)</f>
        <v>0</v>
      </c>
      <c r="K296" s="340"/>
      <c r="L296" s="342">
        <f t="shared" si="67"/>
        <v>0</v>
      </c>
      <c r="M296" s="73"/>
      <c r="N296" s="51">
        <f t="shared" si="68"/>
        <v>0</v>
      </c>
      <c r="P296" s="173" t="str">
        <f t="shared" si="69"/>
        <v>8900/002</v>
      </c>
      <c r="Q296" s="70"/>
      <c r="R296" s="30"/>
      <c r="S296" s="69"/>
      <c r="T296" s="54"/>
      <c r="U296" s="30"/>
    </row>
    <row r="297" spans="1:21">
      <c r="A297" s="322"/>
      <c r="B297" s="57" t="s">
        <v>396</v>
      </c>
      <c r="C297" s="328"/>
      <c r="D297" s="337"/>
      <c r="E297" s="338"/>
      <c r="F297" s="162">
        <f>TrialBalanceA!I297-TrialBalanceA!K297</f>
        <v>0</v>
      </c>
      <c r="G297" s="162">
        <f>TrialBalanceB!I297-TrialBalanceB!K297</f>
        <v>0</v>
      </c>
      <c r="H297" s="162">
        <f>TrialBalanceC!I297-TrialBalanceC!K297</f>
        <v>0</v>
      </c>
      <c r="I297" s="77">
        <f>N297</f>
        <v>0</v>
      </c>
      <c r="J297" s="50">
        <f>SUMIF(Journals!D$14:D$920,TrialBalance!P297,Journals!J$14:J$920)+SUMIF(Journals!E$14:E$920,TrialBalance!P297,Journals!J$14:J$920)</f>
        <v>0</v>
      </c>
      <c r="K297" s="340"/>
      <c r="L297" s="342">
        <f t="shared" si="67"/>
        <v>0</v>
      </c>
      <c r="M297" s="73"/>
      <c r="N297" s="51">
        <f t="shared" si="68"/>
        <v>0</v>
      </c>
      <c r="P297" s="173" t="str">
        <f t="shared" si="69"/>
        <v>8900/003</v>
      </c>
      <c r="Q297" s="70"/>
      <c r="R297" s="30"/>
      <c r="S297" s="69"/>
      <c r="T297" s="54"/>
      <c r="U297" s="30"/>
    </row>
    <row r="298" spans="1:21">
      <c r="A298" s="322"/>
      <c r="B298" s="57" t="s">
        <v>397</v>
      </c>
      <c r="C298" s="326" t="s">
        <v>243</v>
      </c>
      <c r="D298" s="337"/>
      <c r="E298" s="338"/>
      <c r="F298" s="162"/>
      <c r="G298" s="162"/>
      <c r="H298" s="162"/>
      <c r="I298" s="77">
        <f>N298</f>
        <v>0</v>
      </c>
      <c r="J298" s="50">
        <f>SUMIF(Journals!D$14:D$920,TrialBalance!P298,Journals!J$14:J$920)+SUMIF(Journals!E$14:E$920,TrialBalance!P298,Journals!J$14:J$920)</f>
        <v>0</v>
      </c>
      <c r="K298" s="340"/>
      <c r="L298" s="342">
        <f t="shared" si="67"/>
        <v>0</v>
      </c>
      <c r="M298" s="73"/>
      <c r="N298" s="51">
        <f t="shared" si="68"/>
        <v>0</v>
      </c>
      <c r="P298" s="173" t="str">
        <f t="shared" si="69"/>
        <v>8900/004Short term portion of long term loans</v>
      </c>
      <c r="Q298" s="68"/>
      <c r="R298" s="30"/>
      <c r="S298" s="69"/>
      <c r="T298" s="54"/>
      <c r="U298" s="30"/>
    </row>
    <row r="299" spans="1:21">
      <c r="A299" s="322"/>
      <c r="B299" s="57" t="s">
        <v>398</v>
      </c>
      <c r="C299" s="326" t="s">
        <v>399</v>
      </c>
      <c r="D299" s="337"/>
      <c r="E299" s="338"/>
      <c r="F299" s="162"/>
      <c r="G299" s="162"/>
      <c r="H299" s="162"/>
      <c r="I299" s="77"/>
      <c r="J299" s="50">
        <f>SUMIF(Journals!D$14:D$920,TrialBalance!P299,Journals!J$14:J$920)+SUMIF(Journals!E$14:E$920,TrialBalance!P299,Journals!J$14:J$920)</f>
        <v>0</v>
      </c>
      <c r="K299" s="341" t="s">
        <v>500</v>
      </c>
      <c r="L299" s="342">
        <f t="shared" si="67"/>
        <v>0</v>
      </c>
      <c r="M299" s="73"/>
      <c r="N299" s="51">
        <f t="shared" si="68"/>
        <v>0</v>
      </c>
      <c r="P299" s="173" t="str">
        <f t="shared" si="69"/>
        <v>9000/000CREDITORS</v>
      </c>
      <c r="Q299" s="68"/>
      <c r="R299" s="30"/>
      <c r="S299" s="69"/>
      <c r="T299" s="54"/>
      <c r="U299" s="30"/>
    </row>
    <row r="300" spans="1:21">
      <c r="A300" s="322"/>
      <c r="B300" s="57" t="s">
        <v>400</v>
      </c>
      <c r="C300" s="324" t="s">
        <v>401</v>
      </c>
      <c r="D300" s="337"/>
      <c r="E300" s="338"/>
      <c r="F300" s="162">
        <f>TrialBalanceA!I300-TrialBalanceA!K300</f>
        <v>0</v>
      </c>
      <c r="G300" s="162">
        <f>TrialBalanceB!I300-TrialBalanceB!K300</f>
        <v>0</v>
      </c>
      <c r="H300" s="162">
        <f>TrialBalanceC!I300-TrialBalanceC!K300</f>
        <v>0</v>
      </c>
      <c r="I300" s="77">
        <f>N300</f>
        <v>0</v>
      </c>
      <c r="J300" s="50">
        <f>SUMIF(Journals!D$14:D$920,TrialBalance!P300,Journals!J$14:J$920)+SUMIF(Journals!E$14:E$920,TrialBalance!P300,Journals!J$14:J$920)</f>
        <v>0</v>
      </c>
      <c r="K300" s="340"/>
      <c r="L300" s="342">
        <f t="shared" si="67"/>
        <v>0</v>
      </c>
      <c r="M300" s="73"/>
      <c r="N300" s="51">
        <f t="shared" si="68"/>
        <v>0</v>
      </c>
      <c r="P300" s="173" t="str">
        <f t="shared" si="69"/>
        <v>9010/000Trade creditors</v>
      </c>
      <c r="Q300" s="70"/>
      <c r="R300" s="30"/>
      <c r="S300" s="69"/>
      <c r="T300" s="54"/>
      <c r="U300" s="30"/>
    </row>
    <row r="301" spans="1:21">
      <c r="A301" s="322"/>
      <c r="B301" s="57" t="s">
        <v>402</v>
      </c>
      <c r="C301" s="327" t="s">
        <v>488</v>
      </c>
      <c r="D301" s="337"/>
      <c r="E301" s="338"/>
      <c r="F301" s="162">
        <f>TrialBalanceA!I301-TrialBalanceA!K301</f>
        <v>0</v>
      </c>
      <c r="G301" s="162">
        <f>TrialBalanceB!I301-TrialBalanceB!K301</f>
        <v>0</v>
      </c>
      <c r="H301" s="162">
        <f>TrialBalanceC!I301-TrialBalanceC!K301</f>
        <v>0</v>
      </c>
      <c r="I301" s="77">
        <f>N301</f>
        <v>0</v>
      </c>
      <c r="J301" s="50">
        <f>SUMIF(Journals!D$14:D$920,TrialBalance!P301,Journals!J$14:J$920)+SUMIF(Journals!E$14:E$920,TrialBalance!P301,Journals!J$14:J$920)</f>
        <v>0</v>
      </c>
      <c r="K301" s="340"/>
      <c r="L301" s="342">
        <f t="shared" si="67"/>
        <v>0</v>
      </c>
      <c r="M301" s="73"/>
      <c r="N301" s="51">
        <f t="shared" si="68"/>
        <v>0</v>
      </c>
      <c r="P301" s="173" t="str">
        <f t="shared" si="69"/>
        <v>9200/000Sundry suppliers</v>
      </c>
      <c r="Q301" s="68"/>
      <c r="R301" s="30"/>
      <c r="S301" s="69"/>
      <c r="T301" s="54"/>
      <c r="U301" s="30"/>
    </row>
    <row r="302" spans="1:21">
      <c r="A302" s="322"/>
      <c r="B302" s="57" t="s">
        <v>403</v>
      </c>
      <c r="C302" s="327" t="s">
        <v>748</v>
      </c>
      <c r="D302" s="337"/>
      <c r="E302" s="338"/>
      <c r="F302" s="162">
        <f>TrialBalanceA!I302-TrialBalanceA!K302</f>
        <v>0</v>
      </c>
      <c r="G302" s="162">
        <f>TrialBalanceB!I302-TrialBalanceB!K302</f>
        <v>0</v>
      </c>
      <c r="H302" s="162">
        <f>TrialBalanceC!I302-TrialBalanceC!K302</f>
        <v>0</v>
      </c>
      <c r="I302" s="77">
        <f>N302</f>
        <v>0</v>
      </c>
      <c r="J302" s="50">
        <f>SUMIF(Journals!D$14:D$920,TrialBalance!P302,Journals!J$14:J$920)+SUMIF(Journals!E$14:E$920,TrialBalance!P302,Journals!J$14:J$920)</f>
        <v>0</v>
      </c>
      <c r="K302" s="340"/>
      <c r="L302" s="342">
        <f t="shared" si="67"/>
        <v>0</v>
      </c>
      <c r="M302" s="73"/>
      <c r="N302" s="51">
        <f t="shared" si="68"/>
        <v>0</v>
      </c>
      <c r="P302" s="173" t="str">
        <f t="shared" si="69"/>
        <v>9200/010Accounting fee accrual</v>
      </c>
      <c r="Q302" s="68"/>
      <c r="R302" s="30"/>
      <c r="S302" s="69"/>
      <c r="T302" s="54"/>
      <c r="U302" s="30"/>
    </row>
    <row r="303" spans="1:21">
      <c r="A303" s="322"/>
      <c r="B303" s="57" t="s">
        <v>404</v>
      </c>
      <c r="C303" s="327" t="s">
        <v>489</v>
      </c>
      <c r="D303" s="337"/>
      <c r="E303" s="338"/>
      <c r="F303" s="162">
        <f>TrialBalanceA!I303-TrialBalanceA!K303</f>
        <v>0</v>
      </c>
      <c r="G303" s="162">
        <f>TrialBalanceB!I303-TrialBalanceB!K303</f>
        <v>0</v>
      </c>
      <c r="H303" s="162">
        <f>TrialBalanceC!I303-TrialBalanceC!K303</f>
        <v>0</v>
      </c>
      <c r="I303" s="77">
        <f>N303</f>
        <v>0</v>
      </c>
      <c r="J303" s="50">
        <f>SUMIF(Journals!D$14:D$920,TrialBalance!P303,Journals!J$14:J$920)+SUMIF(Journals!E$14:E$920,TrialBalance!P303,Journals!J$14:J$920)</f>
        <v>0</v>
      </c>
      <c r="K303" s="340"/>
      <c r="L303" s="342">
        <f t="shared" si="67"/>
        <v>0</v>
      </c>
      <c r="M303" s="73"/>
      <c r="N303" s="51">
        <f t="shared" si="68"/>
        <v>0</v>
      </c>
      <c r="P303" s="173" t="str">
        <f t="shared" si="69"/>
        <v>9200/020Other accruals</v>
      </c>
      <c r="Q303" s="68"/>
      <c r="R303" s="30"/>
      <c r="S303" s="69"/>
      <c r="T303" s="54"/>
      <c r="U303" s="30"/>
    </row>
    <row r="304" spans="1:21">
      <c r="A304" s="322"/>
      <c r="B304" s="57" t="s">
        <v>405</v>
      </c>
      <c r="C304" s="327" t="s">
        <v>731</v>
      </c>
      <c r="D304" s="337"/>
      <c r="E304" s="338"/>
      <c r="F304" s="162">
        <f>TrialBalanceA!I304-TrialBalanceA!K304</f>
        <v>0</v>
      </c>
      <c r="G304" s="162">
        <f>TrialBalanceB!I304-TrialBalanceB!K304</f>
        <v>0</v>
      </c>
      <c r="H304" s="162">
        <f>TrialBalanceC!I304-TrialBalanceC!K304</f>
        <v>0</v>
      </c>
      <c r="I304" s="77">
        <f>N304</f>
        <v>0</v>
      </c>
      <c r="J304" s="50">
        <f>SUMIF(Journals!D$14:D$920,TrialBalance!P304,Journals!J$14:J$920)+SUMIF(Journals!E$14:E$920,TrialBalance!P304,Journals!J$14:J$920)</f>
        <v>0</v>
      </c>
      <c r="K304" s="340"/>
      <c r="L304" s="342">
        <f t="shared" si="67"/>
        <v>0</v>
      </c>
      <c r="M304" s="73"/>
      <c r="N304" s="51">
        <f t="shared" si="68"/>
        <v>0</v>
      </c>
      <c r="P304" s="173" t="str">
        <f t="shared" si="69"/>
        <v>9250/000Salary and wages control</v>
      </c>
      <c r="Q304" s="70"/>
      <c r="R304" s="30"/>
      <c r="S304" s="69"/>
      <c r="T304" s="54"/>
      <c r="U304" s="30"/>
    </row>
    <row r="305" spans="1:21">
      <c r="A305" s="322"/>
      <c r="B305" s="57" t="s">
        <v>308</v>
      </c>
      <c r="C305" s="326" t="s">
        <v>309</v>
      </c>
      <c r="D305" s="337"/>
      <c r="E305" s="338"/>
      <c r="F305" s="162"/>
      <c r="G305" s="162"/>
      <c r="H305" s="162"/>
      <c r="I305" s="77"/>
      <c r="J305" s="50">
        <f>SUMIF(Journals!D$14:D$920,TrialBalance!P305,Journals!J$14:J$920)+SUMIF(Journals!E$14:E$920,TrialBalance!P305,Journals!J$14:J$920)</f>
        <v>0</v>
      </c>
      <c r="K305" s="341" t="s">
        <v>500</v>
      </c>
      <c r="L305" s="342">
        <f t="shared" si="67"/>
        <v>0</v>
      </c>
      <c r="M305" s="73"/>
      <c r="N305" s="51">
        <f t="shared" si="68"/>
        <v>0</v>
      </c>
      <c r="P305" s="173" t="str">
        <f t="shared" si="69"/>
        <v>9500/000VALUE ADDED TAX</v>
      </c>
      <c r="Q305" s="68"/>
      <c r="R305" s="30"/>
      <c r="S305" s="69"/>
      <c r="T305" s="54"/>
      <c r="U305" s="30"/>
    </row>
    <row r="306" spans="1:21">
      <c r="A306" s="322"/>
      <c r="B306" s="57" t="s">
        <v>310</v>
      </c>
      <c r="C306" s="324" t="s">
        <v>311</v>
      </c>
      <c r="D306" s="337"/>
      <c r="E306" s="337"/>
      <c r="F306" s="162">
        <f>TrialBalanceA!I306-TrialBalanceA!K306</f>
        <v>0</v>
      </c>
      <c r="G306" s="162">
        <f>TrialBalanceB!I306-TrialBalanceB!K306</f>
        <v>0</v>
      </c>
      <c r="H306" s="162">
        <f>TrialBalanceC!I306-TrialBalanceC!K306</f>
        <v>0</v>
      </c>
      <c r="I306" s="77">
        <f>N306</f>
        <v>0</v>
      </c>
      <c r="J306" s="50">
        <f>SUMIF(Journals!D$14:D$920,TrialBalance!P306,Journals!J$14:J$920)+SUMIF(Journals!E$14:E$920,TrialBalance!P306,Journals!J$14:J$920)</f>
        <v>0</v>
      </c>
      <c r="K306" s="341"/>
      <c r="L306" s="342">
        <f t="shared" si="67"/>
        <v>0</v>
      </c>
      <c r="M306" s="73"/>
      <c r="N306" s="51">
        <f t="shared" si="68"/>
        <v>0</v>
      </c>
      <c r="P306" s="173" t="str">
        <f t="shared" si="69"/>
        <v>9501/000VAT account</v>
      </c>
      <c r="Q306" s="70"/>
      <c r="R306" s="30"/>
      <c r="S306" s="69"/>
      <c r="T306" s="54"/>
      <c r="U306" s="30"/>
    </row>
    <row r="307" spans="1:21">
      <c r="A307" s="322"/>
      <c r="B307" s="57" t="s">
        <v>312</v>
      </c>
      <c r="C307" s="327" t="s">
        <v>534</v>
      </c>
      <c r="D307" s="337"/>
      <c r="E307" s="338"/>
      <c r="F307" s="162"/>
      <c r="G307" s="162"/>
      <c r="H307" s="162"/>
      <c r="I307" s="77"/>
      <c r="J307" s="50">
        <f>SUMIF(Journals!D$14:D$920,TrialBalance!P307,Journals!J$14:J$920)+SUMIF(Journals!E$14:E$920,TrialBalance!P307,Journals!J$14:J$920)</f>
        <v>0</v>
      </c>
      <c r="K307" s="340"/>
      <c r="L307" s="342">
        <f t="shared" si="67"/>
        <v>0</v>
      </c>
      <c r="M307" s="73"/>
      <c r="N307" s="51">
        <f t="shared" si="68"/>
        <v>0</v>
      </c>
      <c r="P307" s="173" t="str">
        <f t="shared" si="69"/>
        <v>9510/000--------------------------------------------------</v>
      </c>
      <c r="Q307" s="68"/>
      <c r="R307" s="30"/>
      <c r="S307" s="69"/>
      <c r="T307" s="54"/>
      <c r="U307" s="30"/>
    </row>
    <row r="308" spans="1:21">
      <c r="A308" s="322"/>
      <c r="B308" s="57" t="s">
        <v>313</v>
      </c>
      <c r="C308" s="326" t="s">
        <v>790</v>
      </c>
      <c r="D308" s="337"/>
      <c r="E308" s="337"/>
      <c r="F308" s="162">
        <f>TrialBalanceA!I308-TrialBalanceA!K308</f>
        <v>0</v>
      </c>
      <c r="G308" s="162">
        <f>TrialBalanceB!I308-TrialBalanceB!K308</f>
        <v>0</v>
      </c>
      <c r="H308" s="162">
        <f>TrialBalanceC!I308-TrialBalanceC!K308</f>
        <v>0</v>
      </c>
      <c r="I308" s="77"/>
      <c r="J308" s="50">
        <f>SUMIF(Journals!D$14:D$920,TrialBalance!P308,Journals!J$14:J$920)+SUMIF(Journals!E$14:E$920,TrialBalance!P308,Journals!J$14:J$920)</f>
        <v>0</v>
      </c>
      <c r="K308" s="340"/>
      <c r="L308" s="342">
        <f t="shared" si="67"/>
        <v>0</v>
      </c>
      <c r="M308" s="73"/>
      <c r="N308" s="51">
        <f t="shared" si="68"/>
        <v>0</v>
      </c>
      <c r="P308" s="173" t="str">
        <f t="shared" si="69"/>
        <v>9990/000Suspense account</v>
      </c>
      <c r="Q308" s="70"/>
      <c r="R308" s="30"/>
      <c r="S308" s="69"/>
      <c r="T308" s="54"/>
      <c r="U308" s="30"/>
    </row>
    <row r="309" spans="1:21">
      <c r="A309" s="322"/>
      <c r="B309" s="57" t="s">
        <v>220</v>
      </c>
      <c r="C309" s="58" t="s">
        <v>220</v>
      </c>
      <c r="D309" s="213"/>
      <c r="E309" s="213"/>
      <c r="F309" s="164"/>
      <c r="G309" s="164"/>
      <c r="H309" s="164"/>
      <c r="I309" s="79"/>
      <c r="J309" s="50"/>
      <c r="K309" s="340"/>
      <c r="L309" s="342"/>
      <c r="M309" s="73"/>
      <c r="N309" s="51">
        <f t="shared" si="68"/>
        <v>0</v>
      </c>
      <c r="P309" s="173">
        <v>0</v>
      </c>
      <c r="Q309" s="68"/>
      <c r="S309" s="49"/>
      <c r="T309" s="49"/>
      <c r="U309" s="30"/>
    </row>
    <row r="310" spans="1:21">
      <c r="A310" s="322"/>
      <c r="B310" s="57" t="s">
        <v>220</v>
      </c>
      <c r="C310" s="58" t="s">
        <v>220</v>
      </c>
      <c r="F310" s="165"/>
      <c r="G310" s="165"/>
      <c r="H310" s="165"/>
      <c r="I310" s="80"/>
      <c r="J310" s="50"/>
      <c r="K310" s="340"/>
      <c r="L310" s="342"/>
      <c r="M310" s="73"/>
      <c r="N310" s="51"/>
      <c r="P310" s="173">
        <v>0</v>
      </c>
      <c r="Q310" s="68"/>
      <c r="S310" s="71"/>
      <c r="T310" s="71"/>
      <c r="U310" s="30"/>
    </row>
    <row r="311" spans="1:21" ht="13.5" thickBot="1">
      <c r="A311" s="44">
        <f>SUM(A5:A309)</f>
        <v>0</v>
      </c>
      <c r="B311" s="57" t="s">
        <v>220</v>
      </c>
      <c r="C311" s="58" t="s">
        <v>220</v>
      </c>
      <c r="D311" s="151">
        <f>SUM(D5:D310)</f>
        <v>0</v>
      </c>
      <c r="E311" s="151">
        <f>SUM(E5:E310)</f>
        <v>0</v>
      </c>
      <c r="F311" s="44">
        <f>SUM(F5:F310)</f>
        <v>0</v>
      </c>
      <c r="G311" s="44">
        <f>SUM(G5:G310)</f>
        <v>0</v>
      </c>
      <c r="H311" s="44">
        <f>SUM(H5:H310)</f>
        <v>0</v>
      </c>
      <c r="I311" s="44">
        <f>SUM(I5:I309)</f>
        <v>0</v>
      </c>
      <c r="J311" s="44">
        <f>ROUND(SUM(J5:J310),2)</f>
        <v>0</v>
      </c>
      <c r="K311" s="152"/>
      <c r="L311" s="151">
        <f>SUM(L5:L310)</f>
        <v>0</v>
      </c>
      <c r="M311" s="151"/>
      <c r="N311" s="44">
        <f>SUM(N5:N310)</f>
        <v>0</v>
      </c>
      <c r="P311" s="173">
        <v>0</v>
      </c>
      <c r="Q311" s="72"/>
      <c r="R311" s="72"/>
      <c r="S311" s="72"/>
      <c r="T311" s="72"/>
      <c r="U311" s="72"/>
    </row>
    <row r="312" spans="1:21" ht="13.5" thickTop="1">
      <c r="A312" s="41"/>
      <c r="B312" s="45"/>
      <c r="C312" s="48"/>
      <c r="F312" s="42"/>
      <c r="G312" s="42"/>
      <c r="H312" s="42"/>
      <c r="I312" s="42"/>
      <c r="J312" s="42"/>
      <c r="K312" s="42"/>
      <c r="L312" s="184"/>
      <c r="M312" s="62"/>
      <c r="N312" s="41"/>
      <c r="S312" s="42"/>
      <c r="T312" s="42"/>
    </row>
    <row r="313" spans="1:21">
      <c r="A313" s="41"/>
      <c r="B313" s="45"/>
      <c r="C313" s="48"/>
      <c r="F313" s="42"/>
      <c r="G313" s="42"/>
      <c r="H313" s="42"/>
      <c r="I313" s="42"/>
      <c r="J313" s="42"/>
      <c r="K313" s="42"/>
      <c r="N313" s="41"/>
      <c r="Q313" s="41"/>
      <c r="R313" s="41"/>
      <c r="S313" s="42"/>
      <c r="T313" s="42"/>
    </row>
    <row r="314" spans="1:21">
      <c r="A314" s="41"/>
      <c r="B314" s="45"/>
      <c r="C314" s="48"/>
      <c r="F314" s="42"/>
      <c r="G314" s="42"/>
      <c r="H314" s="42"/>
      <c r="I314" s="42"/>
      <c r="J314" s="42"/>
      <c r="K314" s="42"/>
      <c r="N314" s="41"/>
      <c r="Q314" s="41"/>
      <c r="S314" s="42"/>
      <c r="T314" s="42"/>
    </row>
    <row r="315" spans="1:21">
      <c r="A315" s="41"/>
      <c r="B315" s="45"/>
      <c r="C315" s="48"/>
      <c r="F315" s="42"/>
      <c r="G315" s="42"/>
      <c r="H315" s="42"/>
      <c r="I315" s="42"/>
      <c r="J315" s="42"/>
      <c r="K315" s="42"/>
      <c r="N315" s="41"/>
      <c r="S315" s="42"/>
      <c r="T315" s="42"/>
    </row>
    <row r="316" spans="1:21">
      <c r="A316" s="41"/>
      <c r="B316" s="45"/>
      <c r="C316" s="48"/>
      <c r="F316" s="42"/>
      <c r="G316" s="42"/>
      <c r="H316" s="42"/>
      <c r="I316" s="42"/>
      <c r="J316" s="42"/>
      <c r="K316" s="42"/>
      <c r="N316" s="41"/>
      <c r="S316" s="42"/>
      <c r="T316" s="42"/>
    </row>
    <row r="317" spans="1:21">
      <c r="A317" s="41"/>
      <c r="B317" s="45"/>
      <c r="C317" s="48"/>
      <c r="F317" s="42"/>
      <c r="G317" s="42"/>
      <c r="H317" s="42"/>
      <c r="I317" s="42"/>
      <c r="J317" s="42"/>
      <c r="K317" s="42"/>
      <c r="N317" s="45"/>
      <c r="S317" s="42"/>
      <c r="T317" s="42"/>
    </row>
    <row r="318" spans="1:21">
      <c r="A318" s="41"/>
      <c r="B318" s="45"/>
      <c r="C318" s="48"/>
      <c r="F318" s="42"/>
      <c r="G318" s="42"/>
      <c r="H318" s="42"/>
      <c r="I318" s="42"/>
      <c r="J318" s="42"/>
      <c r="K318" s="42"/>
      <c r="N318" s="45"/>
      <c r="S318" s="42"/>
      <c r="T318" s="42"/>
    </row>
    <row r="319" spans="1:21">
      <c r="A319" s="41"/>
      <c r="B319" s="45"/>
      <c r="C319" s="48"/>
      <c r="F319" s="42"/>
      <c r="G319" s="42"/>
      <c r="H319" s="42"/>
      <c r="I319" s="42"/>
      <c r="J319" s="42"/>
      <c r="K319" s="42"/>
      <c r="N319" s="45"/>
      <c r="S319" s="42"/>
      <c r="T319" s="42"/>
    </row>
    <row r="320" spans="1:21">
      <c r="A320" s="41"/>
      <c r="B320" s="45"/>
      <c r="C320" s="48"/>
      <c r="F320" s="42"/>
      <c r="G320" s="42"/>
      <c r="H320" s="42"/>
      <c r="I320" s="42"/>
      <c r="J320" s="42"/>
      <c r="K320" s="42"/>
      <c r="N320" s="45"/>
      <c r="S320" s="42"/>
      <c r="T320" s="42"/>
    </row>
    <row r="321" spans="1:20">
      <c r="A321" s="41"/>
      <c r="B321" s="45"/>
      <c r="C321" s="48"/>
      <c r="F321" s="42"/>
      <c r="G321" s="42"/>
      <c r="H321" s="42"/>
      <c r="I321" s="42"/>
      <c r="J321" s="42"/>
      <c r="K321" s="42"/>
      <c r="N321" s="45"/>
      <c r="S321" s="42"/>
      <c r="T321" s="42"/>
    </row>
    <row r="322" spans="1:20">
      <c r="A322" s="41"/>
      <c r="B322" s="45"/>
      <c r="C322" s="48"/>
      <c r="F322" s="42"/>
      <c r="G322" s="42"/>
      <c r="H322" s="42"/>
      <c r="I322" s="42"/>
      <c r="J322" s="42"/>
      <c r="K322" s="42"/>
      <c r="N322" s="45"/>
      <c r="S322" s="42"/>
      <c r="T322" s="42"/>
    </row>
    <row r="323" spans="1:20">
      <c r="A323" s="41"/>
      <c r="B323" s="45"/>
      <c r="C323" s="48"/>
      <c r="F323" s="42"/>
      <c r="G323" s="42"/>
      <c r="H323" s="42"/>
      <c r="I323" s="42"/>
      <c r="J323" s="42"/>
      <c r="K323" s="42"/>
      <c r="N323" s="45"/>
      <c r="S323" s="42"/>
      <c r="T323" s="42"/>
    </row>
    <row r="324" spans="1:20">
      <c r="A324" s="41"/>
      <c r="B324" s="45"/>
      <c r="C324" s="48"/>
      <c r="F324" s="42"/>
      <c r="G324" s="42"/>
      <c r="H324" s="42"/>
      <c r="I324" s="42"/>
      <c r="J324" s="42"/>
      <c r="K324" s="42"/>
      <c r="N324" s="45"/>
      <c r="S324" s="42"/>
      <c r="T324" s="42"/>
    </row>
    <row r="325" spans="1:20">
      <c r="A325" s="41"/>
      <c r="B325" s="45"/>
      <c r="C325" s="48"/>
      <c r="F325" s="42"/>
      <c r="G325" s="42"/>
      <c r="H325" s="42"/>
      <c r="I325" s="42"/>
      <c r="J325" s="42"/>
      <c r="K325" s="42"/>
      <c r="N325" s="45"/>
      <c r="S325" s="42"/>
      <c r="T325" s="42"/>
    </row>
    <row r="326" spans="1:20">
      <c r="A326" s="41"/>
      <c r="B326" s="45"/>
      <c r="C326" s="48"/>
      <c r="F326" s="42"/>
      <c r="G326" s="42"/>
      <c r="H326" s="42"/>
      <c r="I326" s="42"/>
      <c r="J326" s="42"/>
      <c r="K326" s="42"/>
      <c r="N326" s="45"/>
      <c r="S326" s="42" t="s">
        <v>101</v>
      </c>
      <c r="T326" s="42" t="s">
        <v>101</v>
      </c>
    </row>
    <row r="327" spans="1:20">
      <c r="A327" s="41"/>
      <c r="B327" s="45"/>
      <c r="C327" s="48"/>
      <c r="F327" s="42"/>
      <c r="G327" s="42"/>
      <c r="H327" s="42"/>
      <c r="I327" s="42"/>
      <c r="J327" s="42"/>
      <c r="K327" s="42"/>
      <c r="N327" s="45"/>
      <c r="S327" s="42" t="s">
        <v>101</v>
      </c>
      <c r="T327" s="42" t="s">
        <v>101</v>
      </c>
    </row>
    <row r="328" spans="1:20">
      <c r="A328" s="41"/>
      <c r="B328" s="45"/>
      <c r="C328" s="48"/>
      <c r="F328" s="42"/>
      <c r="G328" s="42"/>
      <c r="H328" s="42"/>
      <c r="I328" s="42"/>
      <c r="J328" s="42"/>
      <c r="K328" s="42"/>
      <c r="N328" s="45"/>
      <c r="S328" s="42" t="s">
        <v>101</v>
      </c>
      <c r="T328" s="42" t="s">
        <v>101</v>
      </c>
    </row>
    <row r="329" spans="1:20">
      <c r="A329" s="41"/>
      <c r="B329" s="45"/>
      <c r="C329" s="48"/>
      <c r="F329" s="42"/>
      <c r="G329" s="42"/>
      <c r="H329" s="42"/>
      <c r="I329" s="42"/>
      <c r="J329" s="42"/>
      <c r="K329" s="42"/>
      <c r="N329" s="45"/>
      <c r="S329" s="42" t="s">
        <v>101</v>
      </c>
      <c r="T329" s="42" t="s">
        <v>101</v>
      </c>
    </row>
    <row r="330" spans="1:20">
      <c r="A330" s="41"/>
      <c r="B330" s="45"/>
      <c r="C330" s="48"/>
      <c r="F330" s="42"/>
      <c r="G330" s="42"/>
      <c r="H330" s="42"/>
      <c r="I330" s="42"/>
      <c r="J330" s="42"/>
      <c r="K330" s="42"/>
      <c r="N330" s="45"/>
      <c r="S330" s="42" t="s">
        <v>101</v>
      </c>
      <c r="T330" s="42" t="s">
        <v>101</v>
      </c>
    </row>
    <row r="331" spans="1:20">
      <c r="A331" s="41"/>
      <c r="B331" s="45"/>
      <c r="C331" s="48"/>
      <c r="F331" s="42"/>
      <c r="G331" s="42"/>
      <c r="H331" s="42"/>
      <c r="I331" s="42"/>
      <c r="J331" s="42"/>
      <c r="K331" s="42"/>
      <c r="N331" s="45"/>
      <c r="S331" s="42"/>
      <c r="T331" s="42"/>
    </row>
    <row r="332" spans="1:20">
      <c r="A332" s="41"/>
      <c r="B332" s="45"/>
      <c r="C332" s="48"/>
      <c r="F332" s="42"/>
      <c r="G332" s="42"/>
      <c r="H332" s="42"/>
      <c r="I332" s="42"/>
      <c r="J332" s="42"/>
      <c r="K332" s="42"/>
      <c r="N332" s="45"/>
      <c r="S332" s="42"/>
      <c r="T332" s="42"/>
    </row>
    <row r="333" spans="1:20">
      <c r="A333" s="41"/>
      <c r="B333" s="45"/>
      <c r="C333" s="48"/>
      <c r="F333" s="42"/>
      <c r="G333" s="42"/>
      <c r="H333" s="42"/>
      <c r="I333" s="42"/>
      <c r="J333" s="42"/>
      <c r="K333" s="42"/>
      <c r="N333" s="45"/>
      <c r="S333" s="42"/>
      <c r="T333" s="42"/>
    </row>
    <row r="334" spans="1:20">
      <c r="A334" s="41"/>
      <c r="B334" s="45"/>
      <c r="C334" s="48"/>
      <c r="F334" s="42"/>
      <c r="G334" s="42"/>
      <c r="H334" s="42"/>
      <c r="I334" s="42"/>
      <c r="J334" s="42"/>
      <c r="K334" s="42"/>
      <c r="N334" s="45"/>
      <c r="S334" s="42"/>
      <c r="T334" s="42"/>
    </row>
    <row r="335" spans="1:20">
      <c r="A335" s="41"/>
      <c r="B335" s="45"/>
      <c r="C335" s="48"/>
      <c r="F335" s="42"/>
      <c r="G335" s="42"/>
      <c r="H335" s="42"/>
      <c r="I335" s="42"/>
      <c r="J335" s="42"/>
      <c r="K335" s="42"/>
      <c r="N335" s="45"/>
      <c r="S335" s="42"/>
      <c r="T335" s="42"/>
    </row>
    <row r="336" spans="1:20">
      <c r="A336" s="41"/>
      <c r="B336" s="45"/>
      <c r="C336" s="48"/>
      <c r="F336" s="42"/>
      <c r="G336" s="42"/>
      <c r="H336" s="42"/>
      <c r="I336" s="42"/>
      <c r="J336" s="42"/>
      <c r="K336" s="42"/>
      <c r="N336" s="45"/>
      <c r="S336" s="42"/>
      <c r="T336" s="42"/>
    </row>
    <row r="337" spans="1:20">
      <c r="A337" s="41"/>
      <c r="B337" s="45"/>
      <c r="C337" s="48"/>
      <c r="F337" s="42"/>
      <c r="G337" s="42"/>
      <c r="H337" s="42"/>
      <c r="I337" s="42"/>
      <c r="J337" s="42"/>
      <c r="K337" s="42"/>
      <c r="N337" s="45"/>
      <c r="S337" s="42"/>
      <c r="T337" s="42"/>
    </row>
    <row r="338" spans="1:20">
      <c r="A338" s="41"/>
      <c r="B338" s="45"/>
      <c r="C338" s="48"/>
      <c r="F338" s="42"/>
      <c r="G338" s="42"/>
      <c r="H338" s="42"/>
      <c r="I338" s="42"/>
      <c r="J338" s="42"/>
      <c r="K338" s="42"/>
      <c r="N338" s="45"/>
      <c r="S338" s="42"/>
      <c r="T338" s="42"/>
    </row>
    <row r="339" spans="1:20">
      <c r="A339" s="41"/>
      <c r="B339" s="45"/>
      <c r="C339" s="48"/>
      <c r="F339" s="42"/>
      <c r="G339" s="42"/>
      <c r="H339" s="42"/>
      <c r="I339" s="42"/>
      <c r="J339" s="42"/>
      <c r="K339" s="42"/>
      <c r="N339" s="45"/>
      <c r="S339" s="42"/>
      <c r="T339" s="42"/>
    </row>
    <row r="340" spans="1:20">
      <c r="A340" s="41"/>
      <c r="B340" s="45"/>
      <c r="C340" s="48"/>
      <c r="F340" s="42"/>
      <c r="G340" s="42"/>
      <c r="H340" s="42"/>
      <c r="I340" s="42"/>
      <c r="J340" s="42"/>
      <c r="K340" s="42"/>
      <c r="N340" s="45"/>
      <c r="S340" s="42"/>
      <c r="T340" s="42"/>
    </row>
    <row r="341" spans="1:20">
      <c r="A341" s="41"/>
      <c r="B341" s="45"/>
      <c r="C341" s="48"/>
      <c r="F341" s="42"/>
      <c r="G341" s="42"/>
      <c r="H341" s="42"/>
      <c r="I341" s="42"/>
      <c r="J341" s="42"/>
      <c r="K341" s="42"/>
      <c r="N341" s="45"/>
      <c r="S341" s="42"/>
      <c r="T341" s="42"/>
    </row>
    <row r="342" spans="1:20">
      <c r="A342" s="41"/>
      <c r="B342" s="45"/>
      <c r="C342" s="48"/>
      <c r="F342" s="42"/>
      <c r="G342" s="42"/>
      <c r="H342" s="42"/>
      <c r="I342" s="42"/>
      <c r="J342" s="42"/>
      <c r="K342" s="42"/>
      <c r="N342" s="45"/>
      <c r="S342" s="42"/>
      <c r="T342" s="42"/>
    </row>
    <row r="343" spans="1:20">
      <c r="A343" s="41"/>
      <c r="B343" s="45"/>
      <c r="C343" s="48"/>
      <c r="F343" s="42"/>
      <c r="G343" s="42"/>
      <c r="H343" s="42"/>
      <c r="I343" s="42"/>
      <c r="J343" s="42"/>
      <c r="K343" s="42"/>
      <c r="N343" s="45"/>
      <c r="S343" s="42"/>
      <c r="T343" s="42"/>
    </row>
    <row r="344" spans="1:20">
      <c r="A344" s="41"/>
      <c r="B344" s="45"/>
      <c r="C344" s="48"/>
      <c r="F344" s="42"/>
      <c r="G344" s="42"/>
      <c r="H344" s="42"/>
      <c r="I344" s="42"/>
      <c r="J344" s="42"/>
      <c r="K344" s="42"/>
      <c r="N344" s="45"/>
      <c r="S344" s="42"/>
      <c r="T344" s="42"/>
    </row>
    <row r="345" spans="1:20">
      <c r="A345" s="41"/>
      <c r="B345" s="45"/>
      <c r="C345" s="48"/>
      <c r="J345" s="42"/>
      <c r="K345" s="42"/>
      <c r="N345" s="45"/>
      <c r="S345" s="42"/>
      <c r="T345" s="42"/>
    </row>
    <row r="346" spans="1:20">
      <c r="S346" s="16"/>
      <c r="T346" s="16"/>
    </row>
  </sheetData>
  <sheetProtection algorithmName="SHA-512" hashValue="WaubRNZ6iOKTEtEEFOspgyKuyWBN9nW3DQROjkPiqbaOEFrEtdF+zxprWb8M9MlbPu8sKnIOZjjo2QlU7dVmwQ==" saltValue="WXAb5tNzebcW5TXeSjWK+Q==" spinCount="100000" sheet="1" objects="1" scenarios="1" formatColumns="0" selectLockedCells="1"/>
  <mergeCells count="3">
    <mergeCell ref="D1:E1"/>
    <mergeCell ref="D2:E2"/>
    <mergeCell ref="P1:Q1"/>
  </mergeCells>
  <phoneticPr fontId="0" type="noConversion"/>
  <hyperlinks>
    <hyperlink ref="B17" location="bank2!A1" display="2000/010" xr:uid="{00000000-0004-0000-0400-000001000000}"/>
    <hyperlink ref="B18" location="bank2!A1" display="2000/011" xr:uid="{00000000-0004-0000-0400-000002000000}"/>
    <hyperlink ref="K163" location="ILoans!A1" display="WP" xr:uid="{629D029E-B22A-4670-931E-F17B61F36355}"/>
    <hyperlink ref="K180" location="IFree!A1" display="WP" xr:uid="{B2A34654-AEE5-4BD4-85A1-51759434C003}"/>
    <hyperlink ref="K274" location="Stock!A1" display="WP" xr:uid="{6E07CA0B-111E-4A78-9942-1125C0FC944B}"/>
    <hyperlink ref="K279" location="Debtors!A1" display="WP" xr:uid="{DAA3D9CF-D35D-4753-9FCC-EA1F9C351930}"/>
    <hyperlink ref="K286" location="Bank!A1" display="WP" xr:uid="{057359D6-5ABC-4ABF-B430-19EF053B1030}"/>
    <hyperlink ref="K299" location="Creditors!A1" display="WP" xr:uid="{CA509C40-C395-4F2C-913D-F05562C56D13}"/>
    <hyperlink ref="K305" location="VAT!A1" display="WP" xr:uid="{0D423424-9268-4488-916C-4922679F1B37}"/>
    <hyperlink ref="C34" location="TrialBalanceA!A1" display="TrialBalanceA!A1" xr:uid="{B16FA727-8C87-4486-ACFF-81A7695C81A0}"/>
    <hyperlink ref="C35" location="TrialBalanceB!A1" display="TrialBalanceB!A1" xr:uid="{AB5B69D0-5C8D-4E44-8789-3B77ED4C8776}"/>
    <hyperlink ref="C36" location="TrialBalanceC!A1" display="TrialBalanceC!A1" xr:uid="{B5F2C7ED-FF32-4A67-969B-C222561C444D}"/>
    <hyperlink ref="F1" location="TrialBalanceA!A1" display="TrialBalanceA!A1" xr:uid="{C4B5333B-E66A-4639-8382-E33F40ECBFF3}"/>
    <hyperlink ref="G1" location="TrialBalanceB!A1" display="TrialBalanceB!A1" xr:uid="{F1422A63-07DE-413D-82BC-210AEC81358F}"/>
    <hyperlink ref="H1" location="TrialBalanceC!A1" display="TrialBalanceC!A1" xr:uid="{8CBCF38A-2D53-4B83-82F7-4CF17376967C}"/>
    <hyperlink ref="K262" location="'NC Receivables'!A1" display="WP" xr:uid="{11383575-C5B5-484C-B1BD-913135EAAD47}"/>
    <hyperlink ref="K39" location="Expenses!A1" display="WP" xr:uid="{82112445-BF71-4E2F-A922-BDB753618342}"/>
    <hyperlink ref="K48" location="Expenses!A22" display="WP" xr:uid="{3511424F-B0B8-412A-A6E7-6E47B54C34D0}"/>
    <hyperlink ref="B5" location="bank2!A1" display="1000/001" xr:uid="{04CAF8C6-7112-4759-98A7-3A460C7FE2D9}"/>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cols>
    <col min="1" max="1" width="12.28515625" style="2" bestFit="1" customWidth="1"/>
    <col min="2" max="2" width="5.85546875" style="5" customWidth="1"/>
    <col min="3" max="3" width="33.85546875" style="2" customWidth="1"/>
    <col min="4" max="4" width="30" style="2" customWidth="1"/>
    <col min="5" max="5" width="44.7109375" style="2" bestFit="1"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c r="H1" s="39"/>
      <c r="I1" s="39"/>
    </row>
    <row r="2" spans="1:13">
      <c r="C2" s="3" t="str">
        <f>Criteria!E9</f>
        <v>ABC PARTNERSHIP</v>
      </c>
    </row>
    <row r="3" spans="1:13">
      <c r="H3" s="75" t="s">
        <v>87</v>
      </c>
      <c r="I3" s="75"/>
    </row>
    <row r="4" spans="1:13">
      <c r="C4" s="3" t="s">
        <v>86</v>
      </c>
      <c r="D4" s="39" t="str">
        <f>Criteria!E18</f>
        <v>28 FEBRUARY 2026</v>
      </c>
    </row>
    <row r="5" spans="1:13">
      <c r="H5" s="75" t="s">
        <v>88</v>
      </c>
      <c r="I5" s="75"/>
    </row>
    <row r="6" spans="1:13">
      <c r="C6" s="3" t="s">
        <v>156</v>
      </c>
      <c r="H6" s="39"/>
      <c r="I6" s="39"/>
    </row>
    <row r="7" spans="1:13">
      <c r="C7" s="7"/>
      <c r="D7" s="7"/>
      <c r="E7" s="7"/>
      <c r="F7" s="76"/>
      <c r="G7" s="76"/>
      <c r="H7" s="76"/>
      <c r="I7" s="76"/>
    </row>
    <row r="8" spans="1:13">
      <c r="D8" s="9" t="str">
        <f>IF(F8=0," ","OUT OF BALANCE")</f>
        <v xml:space="preserve"> </v>
      </c>
      <c r="E8" s="9"/>
      <c r="F8" s="4">
        <f>ROUND(F484-G484+H484-I484,2)</f>
        <v>0</v>
      </c>
    </row>
    <row r="9" spans="1:13">
      <c r="D9" s="9" t="s">
        <v>268</v>
      </c>
      <c r="E9" s="9"/>
      <c r="F9" s="4">
        <f>F486</f>
        <v>0</v>
      </c>
    </row>
    <row r="10" spans="1:13">
      <c r="D10" s="9"/>
      <c r="E10" s="9"/>
    </row>
    <row r="11" spans="1:13">
      <c r="A11" s="38" t="s">
        <v>251</v>
      </c>
      <c r="F11" s="559"/>
      <c r="G11" s="559"/>
      <c r="H11" s="559"/>
      <c r="I11" s="559"/>
    </row>
    <row r="12" spans="1:13">
      <c r="A12" s="38" t="s">
        <v>579</v>
      </c>
      <c r="F12" s="559" t="s">
        <v>316</v>
      </c>
      <c r="G12" s="559"/>
      <c r="H12" s="559" t="s">
        <v>99</v>
      </c>
      <c r="I12" s="559"/>
    </row>
    <row r="13" spans="1:13">
      <c r="A13" s="38" t="s">
        <v>252</v>
      </c>
      <c r="B13" s="31" t="s">
        <v>627</v>
      </c>
      <c r="C13" s="31" t="s">
        <v>218</v>
      </c>
      <c r="D13" s="31" t="s">
        <v>237</v>
      </c>
      <c r="E13" s="31" t="s">
        <v>383</v>
      </c>
      <c r="F13" s="23" t="s">
        <v>221</v>
      </c>
      <c r="G13" s="23" t="s">
        <v>222</v>
      </c>
      <c r="H13" s="23" t="s">
        <v>221</v>
      </c>
      <c r="I13" s="23" t="s">
        <v>222</v>
      </c>
    </row>
    <row r="14" spans="1:13">
      <c r="A14" s="38"/>
    </row>
    <row r="15" spans="1:13">
      <c r="A15" s="38" t="str">
        <f t="shared" ref="A15:A78" si="0">IF(COUNTIF(K15:M15,"ERROR")&gt;0,"ERROR"," ")</f>
        <v xml:space="preserve"> </v>
      </c>
      <c r="B15" s="5">
        <v>1</v>
      </c>
      <c r="D15" s="37"/>
      <c r="E15" s="37"/>
      <c r="J15" s="17">
        <f t="shared" ref="J15:J78" si="1">F15-G15+H15-I15</f>
        <v>0</v>
      </c>
      <c r="K15" s="2" t="str">
        <f>IF(COUNTA(D15:E15)=2,"ERROR"," ")</f>
        <v xml:space="preserve"> </v>
      </c>
      <c r="L15" s="2" t="str">
        <f>IF(D15=0," ",IF(COUNTIF(ProfitLoss,D15)&gt;0," ","ERROR"))</f>
        <v xml:space="preserve"> </v>
      </c>
      <c r="M15" s="2" t="str">
        <f>IF(E15=0," ",IF(COUNTIF(BalanceSheet,E15)&gt;0," ","ERROR"))</f>
        <v xml:space="preserve"> </v>
      </c>
    </row>
    <row r="16" spans="1:13">
      <c r="A16" s="38" t="str">
        <f t="shared" si="0"/>
        <v xml:space="preserve"> </v>
      </c>
      <c r="B16" s="26"/>
      <c r="D16" s="37"/>
      <c r="E16" s="37"/>
      <c r="J16" s="17">
        <f t="shared" si="1"/>
        <v>0</v>
      </c>
      <c r="K16" s="2" t="str">
        <f t="shared" ref="K16:K79" si="2">IF(COUNTA(D16:E16)=2,"ERROR"," ")</f>
        <v xml:space="preserve"> </v>
      </c>
      <c r="L16" s="2" t="str">
        <f t="shared" ref="L16:L79" si="3">IF(D16=0," ",IF(COUNTIF(ProfitLoss,D16)&gt;0," ","ERROR"))</f>
        <v xml:space="preserve"> </v>
      </c>
      <c r="M16" s="2" t="str">
        <f t="shared" ref="M16:M79" si="4">IF(E16=0," ",IF(COUNTIF(BalanceSheet,E16)&gt;0," ","ERROR"))</f>
        <v xml:space="preserve"> </v>
      </c>
    </row>
    <row r="17" spans="1:13">
      <c r="A17" s="38" t="str">
        <f t="shared" si="0"/>
        <v xml:space="preserve"> </v>
      </c>
      <c r="D17" s="37"/>
      <c r="E17" s="37"/>
      <c r="J17" s="17">
        <f t="shared" si="1"/>
        <v>0</v>
      </c>
      <c r="K17" s="2" t="str">
        <f t="shared" si="2"/>
        <v xml:space="preserve"> </v>
      </c>
      <c r="L17" s="2" t="str">
        <f t="shared" si="3"/>
        <v xml:space="preserve"> </v>
      </c>
      <c r="M17" s="2" t="str">
        <f t="shared" si="4"/>
        <v xml:space="preserve"> </v>
      </c>
    </row>
    <row r="18" spans="1:13">
      <c r="A18" s="38" t="str">
        <f t="shared" si="0"/>
        <v xml:space="preserve"> </v>
      </c>
      <c r="D18" s="37"/>
      <c r="E18" s="37"/>
      <c r="J18" s="17">
        <f t="shared" si="1"/>
        <v>0</v>
      </c>
      <c r="K18" s="2" t="str">
        <f t="shared" si="2"/>
        <v xml:space="preserve"> </v>
      </c>
      <c r="L18" s="2" t="str">
        <f t="shared" si="3"/>
        <v xml:space="preserve"> </v>
      </c>
      <c r="M18" s="2" t="str">
        <f t="shared" si="4"/>
        <v xml:space="preserve"> </v>
      </c>
    </row>
    <row r="19" spans="1:13">
      <c r="A19" s="38" t="str">
        <f t="shared" si="0"/>
        <v xml:space="preserve"> </v>
      </c>
      <c r="D19" s="37"/>
      <c r="E19" s="37"/>
      <c r="J19" s="17">
        <f t="shared" si="1"/>
        <v>0</v>
      </c>
      <c r="K19" s="2" t="str">
        <f t="shared" si="2"/>
        <v xml:space="preserve"> </v>
      </c>
      <c r="L19" s="2" t="str">
        <f t="shared" si="3"/>
        <v xml:space="preserve"> </v>
      </c>
      <c r="M19" s="2" t="str">
        <f t="shared" si="4"/>
        <v xml:space="preserve"> </v>
      </c>
    </row>
    <row r="20" spans="1:13">
      <c r="A20" s="38" t="str">
        <f t="shared" si="0"/>
        <v xml:space="preserve"> </v>
      </c>
      <c r="D20" s="37"/>
      <c r="E20" s="37"/>
      <c r="J20" s="17">
        <f t="shared" si="1"/>
        <v>0</v>
      </c>
      <c r="K20" s="2" t="str">
        <f t="shared" si="2"/>
        <v xml:space="preserve"> </v>
      </c>
      <c r="L20" s="2" t="str">
        <f t="shared" si="3"/>
        <v xml:space="preserve"> </v>
      </c>
      <c r="M20" s="2" t="str">
        <f t="shared" si="4"/>
        <v xml:space="preserve"> </v>
      </c>
    </row>
    <row r="21" spans="1:13">
      <c r="A21" s="38" t="str">
        <f t="shared" si="0"/>
        <v xml:space="preserve"> </v>
      </c>
      <c r="D21" s="37"/>
      <c r="E21" s="37"/>
      <c r="J21" s="17">
        <f t="shared" si="1"/>
        <v>0</v>
      </c>
      <c r="K21" s="2" t="str">
        <f t="shared" si="2"/>
        <v xml:space="preserve"> </v>
      </c>
      <c r="L21" s="2" t="str">
        <f t="shared" si="3"/>
        <v xml:space="preserve"> </v>
      </c>
      <c r="M21" s="2" t="str">
        <f t="shared" si="4"/>
        <v xml:space="preserve"> </v>
      </c>
    </row>
    <row r="22" spans="1:13">
      <c r="A22" s="38" t="str">
        <f t="shared" si="0"/>
        <v xml:space="preserve"> </v>
      </c>
      <c r="D22" s="37"/>
      <c r="E22" s="37"/>
      <c r="J22" s="17">
        <f t="shared" si="1"/>
        <v>0</v>
      </c>
      <c r="K22" s="2" t="str">
        <f t="shared" si="2"/>
        <v xml:space="preserve"> </v>
      </c>
      <c r="L22" s="2" t="str">
        <f t="shared" si="3"/>
        <v xml:space="preserve"> </v>
      </c>
      <c r="M22" s="2" t="str">
        <f t="shared" si="4"/>
        <v xml:space="preserve"> </v>
      </c>
    </row>
    <row r="23" spans="1:13">
      <c r="A23" s="38" t="str">
        <f t="shared" si="0"/>
        <v xml:space="preserve"> </v>
      </c>
      <c r="D23" s="37"/>
      <c r="E23" s="37"/>
      <c r="J23" s="17">
        <f t="shared" si="1"/>
        <v>0</v>
      </c>
      <c r="K23" s="2" t="str">
        <f t="shared" si="2"/>
        <v xml:space="preserve"> </v>
      </c>
      <c r="L23" s="2" t="str">
        <f t="shared" si="3"/>
        <v xml:space="preserve"> </v>
      </c>
      <c r="M23" s="2" t="str">
        <f t="shared" si="4"/>
        <v xml:space="preserve"> </v>
      </c>
    </row>
    <row r="24" spans="1:13">
      <c r="A24" s="38" t="str">
        <f t="shared" si="0"/>
        <v xml:space="preserve"> </v>
      </c>
      <c r="D24" s="37"/>
      <c r="E24" s="37"/>
      <c r="J24" s="17">
        <f t="shared" si="1"/>
        <v>0</v>
      </c>
      <c r="K24" s="2" t="str">
        <f t="shared" si="2"/>
        <v xml:space="preserve"> </v>
      </c>
      <c r="L24" s="2" t="str">
        <f t="shared" si="3"/>
        <v xml:space="preserve"> </v>
      </c>
      <c r="M24" s="2" t="str">
        <f t="shared" si="4"/>
        <v xml:space="preserve"> </v>
      </c>
    </row>
    <row r="25" spans="1:13">
      <c r="A25" s="38" t="str">
        <f t="shared" si="0"/>
        <v xml:space="preserve"> </v>
      </c>
      <c r="C25" s="55"/>
      <c r="D25" s="37"/>
      <c r="E25" s="37"/>
      <c r="J25" s="17">
        <f t="shared" si="1"/>
        <v>0</v>
      </c>
      <c r="K25" s="2" t="str">
        <f t="shared" si="2"/>
        <v xml:space="preserve"> </v>
      </c>
      <c r="L25" s="2" t="str">
        <f t="shared" si="3"/>
        <v xml:space="preserve"> </v>
      </c>
      <c r="M25" s="2" t="str">
        <f t="shared" si="4"/>
        <v xml:space="preserve"> </v>
      </c>
    </row>
    <row r="26" spans="1:13">
      <c r="A26" s="38" t="str">
        <f t="shared" si="0"/>
        <v xml:space="preserve"> </v>
      </c>
      <c r="D26" s="37"/>
      <c r="E26" s="37"/>
      <c r="J26" s="17">
        <f t="shared" si="1"/>
        <v>0</v>
      </c>
      <c r="K26" s="2" t="str">
        <f t="shared" si="2"/>
        <v xml:space="preserve"> </v>
      </c>
      <c r="L26" s="2" t="str">
        <f t="shared" si="3"/>
        <v xml:space="preserve"> </v>
      </c>
      <c r="M26" s="2" t="str">
        <f t="shared" si="4"/>
        <v xml:space="preserve"> </v>
      </c>
    </row>
    <row r="27" spans="1:13">
      <c r="A27" s="38" t="str">
        <f t="shared" si="0"/>
        <v xml:space="preserve"> </v>
      </c>
      <c r="D27" s="37"/>
      <c r="E27" s="37"/>
      <c r="J27" s="17">
        <f t="shared" si="1"/>
        <v>0</v>
      </c>
      <c r="K27" s="2" t="str">
        <f t="shared" si="2"/>
        <v xml:space="preserve"> </v>
      </c>
      <c r="L27" s="2" t="str">
        <f t="shared" si="3"/>
        <v xml:space="preserve"> </v>
      </c>
      <c r="M27" s="2" t="str">
        <f t="shared" si="4"/>
        <v xml:space="preserve"> </v>
      </c>
    </row>
    <row r="28" spans="1:13">
      <c r="A28" s="38" t="str">
        <f t="shared" si="0"/>
        <v xml:space="preserve"> </v>
      </c>
      <c r="D28" s="37"/>
      <c r="E28" s="37"/>
      <c r="J28" s="17">
        <f t="shared" si="1"/>
        <v>0</v>
      </c>
      <c r="K28" s="2" t="str">
        <f t="shared" si="2"/>
        <v xml:space="preserve"> </v>
      </c>
      <c r="L28" s="2" t="str">
        <f t="shared" si="3"/>
        <v xml:space="preserve"> </v>
      </c>
      <c r="M28" s="2" t="str">
        <f t="shared" si="4"/>
        <v xml:space="preserve"> </v>
      </c>
    </row>
    <row r="29" spans="1:13">
      <c r="A29" s="38" t="str">
        <f t="shared" si="0"/>
        <v xml:space="preserve"> </v>
      </c>
      <c r="C29" s="55"/>
      <c r="D29" s="37"/>
      <c r="E29" s="37"/>
      <c r="J29" s="17">
        <f t="shared" si="1"/>
        <v>0</v>
      </c>
      <c r="K29" s="2" t="str">
        <f t="shared" si="2"/>
        <v xml:space="preserve"> </v>
      </c>
      <c r="L29" s="2" t="str">
        <f t="shared" si="3"/>
        <v xml:space="preserve"> </v>
      </c>
      <c r="M29" s="2" t="str">
        <f t="shared" si="4"/>
        <v xml:space="preserve"> </v>
      </c>
    </row>
    <row r="30" spans="1:13">
      <c r="A30" s="38" t="str">
        <f t="shared" si="0"/>
        <v xml:space="preserve"> </v>
      </c>
      <c r="D30" s="37"/>
      <c r="E30" s="37"/>
      <c r="J30" s="17">
        <f t="shared" si="1"/>
        <v>0</v>
      </c>
      <c r="K30" s="2" t="str">
        <f t="shared" si="2"/>
        <v xml:space="preserve"> </v>
      </c>
      <c r="L30" s="2" t="str">
        <f t="shared" si="3"/>
        <v xml:space="preserve"> </v>
      </c>
      <c r="M30" s="2" t="str">
        <f t="shared" si="4"/>
        <v xml:space="preserve"> </v>
      </c>
    </row>
    <row r="31" spans="1:13">
      <c r="A31" s="38" t="str">
        <f t="shared" si="0"/>
        <v xml:space="preserve"> </v>
      </c>
      <c r="D31" s="37"/>
      <c r="E31" s="37"/>
      <c r="J31" s="17">
        <f t="shared" si="1"/>
        <v>0</v>
      </c>
      <c r="K31" s="2" t="str">
        <f t="shared" si="2"/>
        <v xml:space="preserve"> </v>
      </c>
      <c r="L31" s="2" t="str">
        <f t="shared" si="3"/>
        <v xml:space="preserve"> </v>
      </c>
      <c r="M31" s="2" t="str">
        <f t="shared" si="4"/>
        <v xml:space="preserve"> </v>
      </c>
    </row>
    <row r="32" spans="1:13">
      <c r="A32" s="38" t="str">
        <f t="shared" si="0"/>
        <v xml:space="preserve"> </v>
      </c>
      <c r="D32" s="37"/>
      <c r="E32" s="37"/>
      <c r="J32" s="17">
        <f t="shared" si="1"/>
        <v>0</v>
      </c>
      <c r="K32" s="2" t="str">
        <f t="shared" si="2"/>
        <v xml:space="preserve"> </v>
      </c>
      <c r="L32" s="2" t="str">
        <f t="shared" si="3"/>
        <v xml:space="preserve"> </v>
      </c>
      <c r="M32" s="2" t="str">
        <f t="shared" si="4"/>
        <v xml:space="preserve"> </v>
      </c>
    </row>
    <row r="33" spans="1:13">
      <c r="A33" s="38" t="str">
        <f t="shared" si="0"/>
        <v xml:space="preserve"> </v>
      </c>
      <c r="D33" s="37"/>
      <c r="E33" s="37"/>
      <c r="J33" s="17">
        <f t="shared" si="1"/>
        <v>0</v>
      </c>
      <c r="K33" s="2" t="str">
        <f t="shared" si="2"/>
        <v xml:space="preserve"> </v>
      </c>
      <c r="L33" s="2" t="str">
        <f t="shared" si="3"/>
        <v xml:space="preserve"> </v>
      </c>
      <c r="M33" s="2" t="str">
        <f t="shared" si="4"/>
        <v xml:space="preserve"> </v>
      </c>
    </row>
    <row r="34" spans="1:13">
      <c r="A34" s="38" t="str">
        <f t="shared" si="0"/>
        <v xml:space="preserve"> </v>
      </c>
      <c r="D34" s="37"/>
      <c r="E34" s="37"/>
      <c r="J34" s="17">
        <f t="shared" si="1"/>
        <v>0</v>
      </c>
      <c r="K34" s="2" t="str">
        <f t="shared" si="2"/>
        <v xml:space="preserve"> </v>
      </c>
      <c r="L34" s="2" t="str">
        <f t="shared" si="3"/>
        <v xml:space="preserve"> </v>
      </c>
      <c r="M34" s="2" t="str">
        <f t="shared" si="4"/>
        <v xml:space="preserve"> </v>
      </c>
    </row>
    <row r="35" spans="1:13">
      <c r="A35" s="38" t="str">
        <f t="shared" si="0"/>
        <v xml:space="preserve"> </v>
      </c>
      <c r="D35" s="37"/>
      <c r="E35" s="37"/>
      <c r="J35" s="17">
        <f t="shared" si="1"/>
        <v>0</v>
      </c>
      <c r="K35" s="2" t="str">
        <f t="shared" si="2"/>
        <v xml:space="preserve"> </v>
      </c>
      <c r="L35" s="2" t="str">
        <f t="shared" si="3"/>
        <v xml:space="preserve"> </v>
      </c>
      <c r="M35" s="2" t="str">
        <f t="shared" si="4"/>
        <v xml:space="preserve"> </v>
      </c>
    </row>
    <row r="36" spans="1:13">
      <c r="A36" s="38" t="str">
        <f t="shared" si="0"/>
        <v xml:space="preserve"> </v>
      </c>
      <c r="D36" s="37"/>
      <c r="E36" s="37"/>
      <c r="J36" s="17">
        <f t="shared" si="1"/>
        <v>0</v>
      </c>
      <c r="K36" s="2" t="str">
        <f t="shared" si="2"/>
        <v xml:space="preserve"> </v>
      </c>
      <c r="L36" s="2" t="str">
        <f t="shared" si="3"/>
        <v xml:space="preserve"> </v>
      </c>
      <c r="M36" s="2" t="str">
        <f t="shared" si="4"/>
        <v xml:space="preserve"> </v>
      </c>
    </row>
    <row r="37" spans="1:13">
      <c r="A37" s="38" t="str">
        <f t="shared" si="0"/>
        <v xml:space="preserve"> </v>
      </c>
      <c r="D37" s="37"/>
      <c r="E37" s="37"/>
      <c r="J37" s="17">
        <f t="shared" si="1"/>
        <v>0</v>
      </c>
      <c r="K37" s="2" t="str">
        <f t="shared" si="2"/>
        <v xml:space="preserve"> </v>
      </c>
      <c r="L37" s="2" t="str">
        <f t="shared" si="3"/>
        <v xml:space="preserve"> </v>
      </c>
      <c r="M37" s="2" t="str">
        <f t="shared" si="4"/>
        <v xml:space="preserve"> </v>
      </c>
    </row>
    <row r="38" spans="1:13">
      <c r="A38" s="38" t="str">
        <f t="shared" si="0"/>
        <v xml:space="preserve"> </v>
      </c>
      <c r="D38" s="37"/>
      <c r="E38" s="37"/>
      <c r="J38" s="17">
        <f t="shared" si="1"/>
        <v>0</v>
      </c>
      <c r="K38" s="2" t="str">
        <f t="shared" si="2"/>
        <v xml:space="preserve"> </v>
      </c>
      <c r="L38" s="2" t="str">
        <f t="shared" si="3"/>
        <v xml:space="preserve"> </v>
      </c>
      <c r="M38" s="2" t="str">
        <f t="shared" si="4"/>
        <v xml:space="preserve"> </v>
      </c>
    </row>
    <row r="39" spans="1:13">
      <c r="A39" s="38" t="str">
        <f t="shared" si="0"/>
        <v xml:space="preserve"> </v>
      </c>
      <c r="D39" s="37"/>
      <c r="E39" s="37"/>
      <c r="J39" s="17">
        <f t="shared" si="1"/>
        <v>0</v>
      </c>
      <c r="K39" s="2" t="str">
        <f t="shared" si="2"/>
        <v xml:space="preserve"> </v>
      </c>
      <c r="L39" s="2" t="str">
        <f t="shared" si="3"/>
        <v xml:space="preserve"> </v>
      </c>
      <c r="M39" s="2" t="str">
        <f t="shared" si="4"/>
        <v xml:space="preserve"> </v>
      </c>
    </row>
    <row r="40" spans="1:13">
      <c r="A40" s="38" t="str">
        <f t="shared" si="0"/>
        <v xml:space="preserve"> </v>
      </c>
      <c r="D40" s="37"/>
      <c r="E40" s="37"/>
      <c r="J40" s="17">
        <f t="shared" si="1"/>
        <v>0</v>
      </c>
      <c r="K40" s="2" t="str">
        <f t="shared" si="2"/>
        <v xml:space="preserve"> </v>
      </c>
      <c r="L40" s="2" t="str">
        <f t="shared" si="3"/>
        <v xml:space="preserve"> </v>
      </c>
      <c r="M40" s="2" t="str">
        <f t="shared" si="4"/>
        <v xml:space="preserve"> </v>
      </c>
    </row>
    <row r="41" spans="1:13">
      <c r="A41" s="38" t="str">
        <f t="shared" si="0"/>
        <v xml:space="preserve"> </v>
      </c>
      <c r="D41" s="37"/>
      <c r="E41" s="37"/>
      <c r="J41" s="17">
        <f t="shared" si="1"/>
        <v>0</v>
      </c>
      <c r="K41" s="2" t="str">
        <f t="shared" si="2"/>
        <v xml:space="preserve"> </v>
      </c>
      <c r="L41" s="2" t="str">
        <f t="shared" si="3"/>
        <v xml:space="preserve"> </v>
      </c>
      <c r="M41" s="2" t="str">
        <f t="shared" si="4"/>
        <v xml:space="preserve"> </v>
      </c>
    </row>
    <row r="42" spans="1:13">
      <c r="A42" s="38" t="str">
        <f t="shared" si="0"/>
        <v xml:space="preserve"> </v>
      </c>
      <c r="D42" s="37"/>
      <c r="E42" s="37"/>
      <c r="J42" s="17">
        <f t="shared" si="1"/>
        <v>0</v>
      </c>
      <c r="K42" s="2" t="str">
        <f t="shared" si="2"/>
        <v xml:space="preserve"> </v>
      </c>
      <c r="L42" s="2" t="str">
        <f t="shared" si="3"/>
        <v xml:space="preserve"> </v>
      </c>
      <c r="M42" s="2" t="str">
        <f t="shared" si="4"/>
        <v xml:space="preserve"> </v>
      </c>
    </row>
    <row r="43" spans="1:13">
      <c r="A43" s="38" t="str">
        <f t="shared" si="0"/>
        <v xml:space="preserve"> </v>
      </c>
      <c r="D43" s="37"/>
      <c r="E43" s="37"/>
      <c r="J43" s="17">
        <f t="shared" si="1"/>
        <v>0</v>
      </c>
      <c r="K43" s="2" t="str">
        <f t="shared" si="2"/>
        <v xml:space="preserve"> </v>
      </c>
      <c r="L43" s="2" t="str">
        <f t="shared" si="3"/>
        <v xml:space="preserve"> </v>
      </c>
      <c r="M43" s="2" t="str">
        <f t="shared" si="4"/>
        <v xml:space="preserve"> </v>
      </c>
    </row>
    <row r="44" spans="1:13">
      <c r="A44" s="38" t="str">
        <f t="shared" si="0"/>
        <v xml:space="preserve"> </v>
      </c>
      <c r="D44" s="37"/>
      <c r="E44" s="37"/>
      <c r="J44" s="17">
        <f t="shared" si="1"/>
        <v>0</v>
      </c>
      <c r="K44" s="2" t="str">
        <f t="shared" si="2"/>
        <v xml:space="preserve"> </v>
      </c>
      <c r="L44" s="2" t="str">
        <f t="shared" si="3"/>
        <v xml:space="preserve"> </v>
      </c>
      <c r="M44" s="2" t="str">
        <f t="shared" si="4"/>
        <v xml:space="preserve"> </v>
      </c>
    </row>
    <row r="45" spans="1:13">
      <c r="A45" s="38" t="str">
        <f t="shared" si="0"/>
        <v xml:space="preserve"> </v>
      </c>
      <c r="D45" s="37"/>
      <c r="E45" s="37"/>
      <c r="J45" s="17">
        <f t="shared" si="1"/>
        <v>0</v>
      </c>
      <c r="K45" s="2" t="str">
        <f t="shared" si="2"/>
        <v xml:space="preserve"> </v>
      </c>
      <c r="L45" s="2" t="str">
        <f t="shared" si="3"/>
        <v xml:space="preserve"> </v>
      </c>
      <c r="M45" s="2" t="str">
        <f t="shared" si="4"/>
        <v xml:space="preserve"> </v>
      </c>
    </row>
    <row r="46" spans="1:13">
      <c r="A46" s="38" t="str">
        <f t="shared" si="0"/>
        <v xml:space="preserve"> </v>
      </c>
      <c r="D46" s="37"/>
      <c r="E46" s="37"/>
      <c r="J46" s="17">
        <f t="shared" si="1"/>
        <v>0</v>
      </c>
      <c r="K46" s="2" t="str">
        <f t="shared" si="2"/>
        <v xml:space="preserve"> </v>
      </c>
      <c r="L46" s="2" t="str">
        <f t="shared" si="3"/>
        <v xml:space="preserve"> </v>
      </c>
      <c r="M46" s="2" t="str">
        <f t="shared" si="4"/>
        <v xml:space="preserve"> </v>
      </c>
    </row>
    <row r="47" spans="1:13">
      <c r="A47" s="38" t="str">
        <f t="shared" si="0"/>
        <v xml:space="preserve"> </v>
      </c>
      <c r="D47" s="37"/>
      <c r="E47" s="37"/>
      <c r="J47" s="17">
        <f t="shared" si="1"/>
        <v>0</v>
      </c>
      <c r="K47" s="2" t="str">
        <f t="shared" si="2"/>
        <v xml:space="preserve"> </v>
      </c>
      <c r="L47" s="2" t="str">
        <f t="shared" si="3"/>
        <v xml:space="preserve"> </v>
      </c>
      <c r="M47" s="2" t="str">
        <f t="shared" si="4"/>
        <v xml:space="preserve"> </v>
      </c>
    </row>
    <row r="48" spans="1:13">
      <c r="A48" s="38" t="str">
        <f t="shared" si="0"/>
        <v xml:space="preserve"> </v>
      </c>
      <c r="D48" s="37"/>
      <c r="E48" s="37"/>
      <c r="J48" s="17">
        <f t="shared" si="1"/>
        <v>0</v>
      </c>
      <c r="K48" s="2" t="str">
        <f t="shared" si="2"/>
        <v xml:space="preserve"> </v>
      </c>
      <c r="L48" s="2" t="str">
        <f t="shared" si="3"/>
        <v xml:space="preserve"> </v>
      </c>
      <c r="M48" s="2" t="str">
        <f t="shared" si="4"/>
        <v xml:space="preserve"> </v>
      </c>
    </row>
    <row r="49" spans="1:13">
      <c r="A49" s="38" t="str">
        <f t="shared" si="0"/>
        <v xml:space="preserve"> </v>
      </c>
      <c r="D49" s="37"/>
      <c r="E49" s="37"/>
      <c r="J49" s="17">
        <f t="shared" si="1"/>
        <v>0</v>
      </c>
      <c r="K49" s="2" t="str">
        <f t="shared" si="2"/>
        <v xml:space="preserve"> </v>
      </c>
      <c r="L49" s="2" t="str">
        <f t="shared" si="3"/>
        <v xml:space="preserve"> </v>
      </c>
      <c r="M49" s="2" t="str">
        <f t="shared" si="4"/>
        <v xml:space="preserve"> </v>
      </c>
    </row>
    <row r="50" spans="1:13">
      <c r="A50" s="38" t="str">
        <f t="shared" si="0"/>
        <v xml:space="preserve"> </v>
      </c>
      <c r="D50" s="37"/>
      <c r="E50" s="37"/>
      <c r="J50" s="17">
        <f t="shared" si="1"/>
        <v>0</v>
      </c>
      <c r="K50" s="2" t="str">
        <f t="shared" si="2"/>
        <v xml:space="preserve"> </v>
      </c>
      <c r="L50" s="2" t="str">
        <f t="shared" si="3"/>
        <v xml:space="preserve"> </v>
      </c>
      <c r="M50" s="2" t="str">
        <f t="shared" si="4"/>
        <v xml:space="preserve"> </v>
      </c>
    </row>
    <row r="51" spans="1:13">
      <c r="A51" s="38" t="str">
        <f t="shared" si="0"/>
        <v xml:space="preserve"> </v>
      </c>
      <c r="D51" s="37"/>
      <c r="E51" s="37"/>
      <c r="J51" s="17">
        <f t="shared" si="1"/>
        <v>0</v>
      </c>
      <c r="K51" s="2" t="str">
        <f t="shared" si="2"/>
        <v xml:space="preserve"> </v>
      </c>
      <c r="L51" s="2" t="str">
        <f t="shared" si="3"/>
        <v xml:space="preserve"> </v>
      </c>
      <c r="M51" s="2" t="str">
        <f t="shared" si="4"/>
        <v xml:space="preserve"> </v>
      </c>
    </row>
    <row r="52" spans="1:13">
      <c r="A52" s="38" t="str">
        <f t="shared" si="0"/>
        <v xml:space="preserve"> </v>
      </c>
      <c r="D52" s="37"/>
      <c r="E52" s="37"/>
      <c r="J52" s="17">
        <f t="shared" si="1"/>
        <v>0</v>
      </c>
      <c r="K52" s="2" t="str">
        <f t="shared" si="2"/>
        <v xml:space="preserve"> </v>
      </c>
      <c r="L52" s="2" t="str">
        <f t="shared" si="3"/>
        <v xml:space="preserve"> </v>
      </c>
      <c r="M52" s="2" t="str">
        <f t="shared" si="4"/>
        <v xml:space="preserve"> </v>
      </c>
    </row>
    <row r="53" spans="1:13">
      <c r="A53" s="38" t="str">
        <f t="shared" si="0"/>
        <v xml:space="preserve"> </v>
      </c>
      <c r="D53" s="37"/>
      <c r="E53" s="37"/>
      <c r="J53" s="17">
        <f t="shared" si="1"/>
        <v>0</v>
      </c>
      <c r="K53" s="2" t="str">
        <f t="shared" si="2"/>
        <v xml:space="preserve"> </v>
      </c>
      <c r="L53" s="2" t="str">
        <f t="shared" si="3"/>
        <v xml:space="preserve"> </v>
      </c>
      <c r="M53" s="2" t="str">
        <f t="shared" si="4"/>
        <v xml:space="preserve"> </v>
      </c>
    </row>
    <row r="54" spans="1:13">
      <c r="A54" s="38" t="str">
        <f t="shared" si="0"/>
        <v xml:space="preserve"> </v>
      </c>
      <c r="D54" s="37"/>
      <c r="E54" s="37"/>
      <c r="J54" s="17">
        <f t="shared" si="1"/>
        <v>0</v>
      </c>
      <c r="K54" s="2" t="str">
        <f t="shared" si="2"/>
        <v xml:space="preserve"> </v>
      </c>
      <c r="L54" s="2" t="str">
        <f t="shared" si="3"/>
        <v xml:space="preserve"> </v>
      </c>
      <c r="M54" s="2" t="str">
        <f t="shared" si="4"/>
        <v xml:space="preserve"> </v>
      </c>
    </row>
    <row r="55" spans="1:13">
      <c r="A55" s="38" t="str">
        <f t="shared" si="0"/>
        <v xml:space="preserve"> </v>
      </c>
      <c r="D55" s="37"/>
      <c r="E55" s="37"/>
      <c r="J55" s="17">
        <f t="shared" si="1"/>
        <v>0</v>
      </c>
      <c r="K55" s="2" t="str">
        <f t="shared" si="2"/>
        <v xml:space="preserve"> </v>
      </c>
      <c r="L55" s="2" t="str">
        <f t="shared" si="3"/>
        <v xml:space="preserve"> </v>
      </c>
      <c r="M55" s="2" t="str">
        <f t="shared" si="4"/>
        <v xml:space="preserve"> </v>
      </c>
    </row>
    <row r="56" spans="1:13">
      <c r="A56" s="38" t="str">
        <f t="shared" si="0"/>
        <v xml:space="preserve"> </v>
      </c>
      <c r="D56" s="37"/>
      <c r="E56" s="37"/>
      <c r="J56" s="17">
        <f t="shared" si="1"/>
        <v>0</v>
      </c>
      <c r="K56" s="2" t="str">
        <f t="shared" si="2"/>
        <v xml:space="preserve"> </v>
      </c>
      <c r="L56" s="2" t="str">
        <f t="shared" si="3"/>
        <v xml:space="preserve"> </v>
      </c>
      <c r="M56" s="2" t="str">
        <f t="shared" si="4"/>
        <v xml:space="preserve"> </v>
      </c>
    </row>
    <row r="57" spans="1:13">
      <c r="A57" s="38" t="str">
        <f t="shared" si="0"/>
        <v xml:space="preserve"> </v>
      </c>
      <c r="D57" s="37"/>
      <c r="E57" s="37"/>
      <c r="J57" s="17">
        <f t="shared" si="1"/>
        <v>0</v>
      </c>
      <c r="K57" s="2" t="str">
        <f t="shared" si="2"/>
        <v xml:space="preserve"> </v>
      </c>
      <c r="L57" s="2" t="str">
        <f t="shared" si="3"/>
        <v xml:space="preserve"> </v>
      </c>
      <c r="M57" s="2" t="str">
        <f t="shared" si="4"/>
        <v xml:space="preserve"> </v>
      </c>
    </row>
    <row r="58" spans="1:13">
      <c r="A58" s="38" t="str">
        <f t="shared" si="0"/>
        <v xml:space="preserve"> </v>
      </c>
      <c r="D58" s="37"/>
      <c r="E58" s="37"/>
      <c r="J58" s="17">
        <f t="shared" si="1"/>
        <v>0</v>
      </c>
      <c r="K58" s="2" t="str">
        <f t="shared" si="2"/>
        <v xml:space="preserve"> </v>
      </c>
      <c r="L58" s="2" t="str">
        <f t="shared" si="3"/>
        <v xml:space="preserve"> </v>
      </c>
      <c r="M58" s="2" t="str">
        <f t="shared" si="4"/>
        <v xml:space="preserve"> </v>
      </c>
    </row>
    <row r="59" spans="1:13">
      <c r="A59" s="38" t="str">
        <f t="shared" si="0"/>
        <v xml:space="preserve"> </v>
      </c>
      <c r="D59" s="37"/>
      <c r="E59" s="37"/>
      <c r="J59" s="17">
        <f t="shared" si="1"/>
        <v>0</v>
      </c>
      <c r="K59" s="2" t="str">
        <f t="shared" si="2"/>
        <v xml:space="preserve"> </v>
      </c>
      <c r="L59" s="2" t="str">
        <f t="shared" si="3"/>
        <v xml:space="preserve"> </v>
      </c>
      <c r="M59" s="2" t="str">
        <f t="shared" si="4"/>
        <v xml:space="preserve"> </v>
      </c>
    </row>
    <row r="60" spans="1:13">
      <c r="A60" s="38" t="str">
        <f t="shared" si="0"/>
        <v xml:space="preserve"> </v>
      </c>
      <c r="D60" s="37"/>
      <c r="E60" s="37"/>
      <c r="J60" s="17">
        <f t="shared" si="1"/>
        <v>0</v>
      </c>
      <c r="K60" s="2" t="str">
        <f t="shared" si="2"/>
        <v xml:space="preserve"> </v>
      </c>
      <c r="L60" s="2" t="str">
        <f t="shared" si="3"/>
        <v xml:space="preserve"> </v>
      </c>
      <c r="M60" s="2" t="str">
        <f t="shared" si="4"/>
        <v xml:space="preserve"> </v>
      </c>
    </row>
    <row r="61" spans="1:13">
      <c r="A61" s="38" t="str">
        <f t="shared" si="0"/>
        <v xml:space="preserve"> </v>
      </c>
      <c r="D61" s="37"/>
      <c r="E61" s="37"/>
      <c r="J61" s="17">
        <f t="shared" si="1"/>
        <v>0</v>
      </c>
      <c r="K61" s="2" t="str">
        <f t="shared" si="2"/>
        <v xml:space="preserve"> </v>
      </c>
      <c r="L61" s="2" t="str">
        <f t="shared" si="3"/>
        <v xml:space="preserve"> </v>
      </c>
      <c r="M61" s="2" t="str">
        <f t="shared" si="4"/>
        <v xml:space="preserve"> </v>
      </c>
    </row>
    <row r="62" spans="1:13">
      <c r="A62" s="38" t="str">
        <f t="shared" si="0"/>
        <v xml:space="preserve"> </v>
      </c>
      <c r="D62" s="37"/>
      <c r="E62" s="37"/>
      <c r="J62" s="17">
        <f t="shared" si="1"/>
        <v>0</v>
      </c>
      <c r="K62" s="2" t="str">
        <f t="shared" si="2"/>
        <v xml:space="preserve"> </v>
      </c>
      <c r="L62" s="2" t="str">
        <f t="shared" si="3"/>
        <v xml:space="preserve"> </v>
      </c>
      <c r="M62" s="2" t="str">
        <f t="shared" si="4"/>
        <v xml:space="preserve"> </v>
      </c>
    </row>
    <row r="63" spans="1:13">
      <c r="A63" s="38" t="str">
        <f t="shared" si="0"/>
        <v xml:space="preserve"> </v>
      </c>
      <c r="D63" s="37"/>
      <c r="E63" s="37"/>
      <c r="J63" s="17">
        <f t="shared" si="1"/>
        <v>0</v>
      </c>
      <c r="K63" s="2" t="str">
        <f t="shared" si="2"/>
        <v xml:space="preserve"> </v>
      </c>
      <c r="L63" s="2" t="str">
        <f t="shared" si="3"/>
        <v xml:space="preserve"> </v>
      </c>
      <c r="M63" s="2" t="str">
        <f t="shared" si="4"/>
        <v xml:space="preserve"> </v>
      </c>
    </row>
    <row r="64" spans="1:13">
      <c r="A64" s="38" t="str">
        <f t="shared" si="0"/>
        <v xml:space="preserve"> </v>
      </c>
      <c r="D64" s="37"/>
      <c r="E64" s="37"/>
      <c r="J64" s="17">
        <f t="shared" si="1"/>
        <v>0</v>
      </c>
      <c r="K64" s="2" t="str">
        <f t="shared" si="2"/>
        <v xml:space="preserve"> </v>
      </c>
      <c r="L64" s="2" t="str">
        <f t="shared" si="3"/>
        <v xml:space="preserve"> </v>
      </c>
      <c r="M64" s="2" t="str">
        <f t="shared" si="4"/>
        <v xml:space="preserve"> </v>
      </c>
    </row>
    <row r="65" spans="1:13">
      <c r="A65" s="38" t="str">
        <f t="shared" si="0"/>
        <v xml:space="preserve"> </v>
      </c>
      <c r="D65" s="37"/>
      <c r="E65" s="37"/>
      <c r="J65" s="17">
        <f t="shared" si="1"/>
        <v>0</v>
      </c>
      <c r="K65" s="2" t="str">
        <f t="shared" si="2"/>
        <v xml:space="preserve"> </v>
      </c>
      <c r="L65" s="2" t="str">
        <f t="shared" si="3"/>
        <v xml:space="preserve"> </v>
      </c>
      <c r="M65" s="2" t="str">
        <f t="shared" si="4"/>
        <v xml:space="preserve"> </v>
      </c>
    </row>
    <row r="66" spans="1:13">
      <c r="A66" s="38" t="str">
        <f t="shared" si="0"/>
        <v xml:space="preserve"> </v>
      </c>
      <c r="D66" s="37"/>
      <c r="E66" s="37"/>
      <c r="J66" s="17">
        <f t="shared" si="1"/>
        <v>0</v>
      </c>
      <c r="K66" s="2" t="str">
        <f t="shared" si="2"/>
        <v xml:space="preserve"> </v>
      </c>
      <c r="L66" s="2" t="str">
        <f t="shared" si="3"/>
        <v xml:space="preserve"> </v>
      </c>
      <c r="M66" s="2" t="str">
        <f t="shared" si="4"/>
        <v xml:space="preserve"> </v>
      </c>
    </row>
    <row r="67" spans="1:13">
      <c r="A67" s="38" t="str">
        <f t="shared" si="0"/>
        <v xml:space="preserve"> </v>
      </c>
      <c r="D67" s="37"/>
      <c r="E67" s="37"/>
      <c r="J67" s="17">
        <f t="shared" si="1"/>
        <v>0</v>
      </c>
      <c r="K67" s="2" t="str">
        <f t="shared" si="2"/>
        <v xml:space="preserve"> </v>
      </c>
      <c r="L67" s="2" t="str">
        <f t="shared" si="3"/>
        <v xml:space="preserve"> </v>
      </c>
      <c r="M67" s="2" t="str">
        <f t="shared" si="4"/>
        <v xml:space="preserve"> </v>
      </c>
    </row>
    <row r="68" spans="1:13">
      <c r="A68" s="38" t="str">
        <f t="shared" si="0"/>
        <v xml:space="preserve"> </v>
      </c>
      <c r="D68" s="37"/>
      <c r="E68" s="37"/>
      <c r="J68" s="17">
        <f t="shared" si="1"/>
        <v>0</v>
      </c>
      <c r="K68" s="2" t="str">
        <f t="shared" si="2"/>
        <v xml:space="preserve"> </v>
      </c>
      <c r="L68" s="2" t="str">
        <f t="shared" si="3"/>
        <v xml:space="preserve"> </v>
      </c>
      <c r="M68" s="2" t="str">
        <f t="shared" si="4"/>
        <v xml:space="preserve"> </v>
      </c>
    </row>
    <row r="69" spans="1:13">
      <c r="A69" s="38" t="str">
        <f t="shared" si="0"/>
        <v xml:space="preserve"> </v>
      </c>
      <c r="D69" s="37"/>
      <c r="E69" s="37"/>
      <c r="J69" s="17">
        <f>F69-G69+H69-I69</f>
        <v>0</v>
      </c>
      <c r="K69" s="2" t="str">
        <f t="shared" si="2"/>
        <v xml:space="preserve"> </v>
      </c>
      <c r="L69" s="2" t="str">
        <f t="shared" si="3"/>
        <v xml:space="preserve"> </v>
      </c>
      <c r="M69" s="2" t="str">
        <f t="shared" si="4"/>
        <v xml:space="preserve"> </v>
      </c>
    </row>
    <row r="70" spans="1:13">
      <c r="A70" s="38" t="str">
        <f t="shared" si="0"/>
        <v xml:space="preserve"> </v>
      </c>
      <c r="D70" s="37"/>
      <c r="E70" s="37"/>
      <c r="J70" s="17">
        <f>F70-G70+H70-I70</f>
        <v>0</v>
      </c>
      <c r="K70" s="2" t="str">
        <f t="shared" si="2"/>
        <v xml:space="preserve"> </v>
      </c>
      <c r="L70" s="2" t="str">
        <f t="shared" si="3"/>
        <v xml:space="preserve"> </v>
      </c>
      <c r="M70" s="2" t="str">
        <f t="shared" si="4"/>
        <v xml:space="preserve"> </v>
      </c>
    </row>
    <row r="71" spans="1:13">
      <c r="A71" s="38" t="str">
        <f t="shared" si="0"/>
        <v xml:space="preserve"> </v>
      </c>
      <c r="D71" s="37"/>
      <c r="E71" s="37"/>
      <c r="J71" s="17">
        <f t="shared" si="1"/>
        <v>0</v>
      </c>
      <c r="K71" s="2" t="str">
        <f t="shared" si="2"/>
        <v xml:space="preserve"> </v>
      </c>
      <c r="L71" s="2" t="str">
        <f t="shared" si="3"/>
        <v xml:space="preserve"> </v>
      </c>
      <c r="M71" s="2" t="str">
        <f t="shared" si="4"/>
        <v xml:space="preserve"> </v>
      </c>
    </row>
    <row r="72" spans="1:13">
      <c r="A72" s="38" t="str">
        <f t="shared" si="0"/>
        <v xml:space="preserve"> </v>
      </c>
      <c r="D72" s="37"/>
      <c r="E72" s="37"/>
      <c r="J72" s="17">
        <f t="shared" si="1"/>
        <v>0</v>
      </c>
      <c r="K72" s="2" t="str">
        <f t="shared" si="2"/>
        <v xml:space="preserve"> </v>
      </c>
      <c r="L72" s="2" t="str">
        <f t="shared" si="3"/>
        <v xml:space="preserve"> </v>
      </c>
      <c r="M72" s="2" t="str">
        <f t="shared" si="4"/>
        <v xml:space="preserve"> </v>
      </c>
    </row>
    <row r="73" spans="1:13">
      <c r="A73" s="38" t="str">
        <f t="shared" si="0"/>
        <v xml:space="preserve"> </v>
      </c>
      <c r="D73" s="37"/>
      <c r="E73" s="37"/>
      <c r="J73" s="17">
        <f t="shared" si="1"/>
        <v>0</v>
      </c>
      <c r="K73" s="2" t="str">
        <f t="shared" si="2"/>
        <v xml:space="preserve"> </v>
      </c>
      <c r="L73" s="2" t="str">
        <f t="shared" si="3"/>
        <v xml:space="preserve"> </v>
      </c>
      <c r="M73" s="2" t="str">
        <f t="shared" si="4"/>
        <v xml:space="preserve"> </v>
      </c>
    </row>
    <row r="74" spans="1:13">
      <c r="A74" s="38" t="str">
        <f t="shared" si="0"/>
        <v xml:space="preserve"> </v>
      </c>
      <c r="D74" s="37"/>
      <c r="E74" s="37"/>
      <c r="J74" s="17">
        <f t="shared" si="1"/>
        <v>0</v>
      </c>
      <c r="K74" s="2" t="str">
        <f t="shared" si="2"/>
        <v xml:space="preserve"> </v>
      </c>
      <c r="L74" s="2" t="str">
        <f t="shared" si="3"/>
        <v xml:space="preserve"> </v>
      </c>
      <c r="M74" s="2" t="str">
        <f t="shared" si="4"/>
        <v xml:space="preserve"> </v>
      </c>
    </row>
    <row r="75" spans="1:13">
      <c r="A75" s="38" t="str">
        <f t="shared" si="0"/>
        <v xml:space="preserve"> </v>
      </c>
      <c r="D75" s="37"/>
      <c r="E75" s="37"/>
      <c r="J75" s="17">
        <f t="shared" si="1"/>
        <v>0</v>
      </c>
      <c r="K75" s="2" t="str">
        <f t="shared" si="2"/>
        <v xml:space="preserve"> </v>
      </c>
      <c r="L75" s="2" t="str">
        <f t="shared" si="3"/>
        <v xml:space="preserve"> </v>
      </c>
      <c r="M75" s="2" t="str">
        <f t="shared" si="4"/>
        <v xml:space="preserve"> </v>
      </c>
    </row>
    <row r="76" spans="1:13">
      <c r="A76" s="38" t="str">
        <f t="shared" si="0"/>
        <v xml:space="preserve"> </v>
      </c>
      <c r="D76" s="37"/>
      <c r="E76" s="37"/>
      <c r="J76" s="17">
        <f t="shared" si="1"/>
        <v>0</v>
      </c>
      <c r="K76" s="2" t="str">
        <f t="shared" si="2"/>
        <v xml:space="preserve"> </v>
      </c>
      <c r="L76" s="2" t="str">
        <f t="shared" si="3"/>
        <v xml:space="preserve"> </v>
      </c>
      <c r="M76" s="2" t="str">
        <f t="shared" si="4"/>
        <v xml:space="preserve"> </v>
      </c>
    </row>
    <row r="77" spans="1:13">
      <c r="A77" s="38" t="str">
        <f t="shared" si="0"/>
        <v xml:space="preserve"> </v>
      </c>
      <c r="D77" s="37"/>
      <c r="E77" s="37"/>
      <c r="J77" s="17">
        <f t="shared" si="1"/>
        <v>0</v>
      </c>
      <c r="K77" s="2" t="str">
        <f t="shared" si="2"/>
        <v xml:space="preserve"> </v>
      </c>
      <c r="L77" s="2" t="str">
        <f t="shared" si="3"/>
        <v xml:space="preserve"> </v>
      </c>
      <c r="M77" s="2" t="str">
        <f t="shared" si="4"/>
        <v xml:space="preserve"> </v>
      </c>
    </row>
    <row r="78" spans="1:13">
      <c r="A78" s="38" t="str">
        <f t="shared" si="0"/>
        <v xml:space="preserve"> </v>
      </c>
      <c r="D78" s="37"/>
      <c r="E78" s="37"/>
      <c r="J78" s="17">
        <f t="shared" si="1"/>
        <v>0</v>
      </c>
      <c r="K78" s="2" t="str">
        <f t="shared" si="2"/>
        <v xml:space="preserve"> </v>
      </c>
      <c r="L78" s="2" t="str">
        <f t="shared" si="3"/>
        <v xml:space="preserve"> </v>
      </c>
      <c r="M78" s="2" t="str">
        <f t="shared" si="4"/>
        <v xml:space="preserve"> </v>
      </c>
    </row>
    <row r="79" spans="1:13">
      <c r="A79" s="38" t="str">
        <f t="shared" ref="A79:A142" si="5">IF(COUNTIF(K79:M79,"ERROR")&gt;0,"ERROR"," ")</f>
        <v xml:space="preserve"> </v>
      </c>
      <c r="D79" s="37"/>
      <c r="E79" s="37"/>
      <c r="J79" s="17">
        <f t="shared" ref="J79:J142" si="6">F79-G79+H79-I79</f>
        <v>0</v>
      </c>
      <c r="K79" s="2" t="str">
        <f t="shared" si="2"/>
        <v xml:space="preserve"> </v>
      </c>
      <c r="L79" s="2" t="str">
        <f t="shared" si="3"/>
        <v xml:space="preserve"> </v>
      </c>
      <c r="M79" s="2" t="str">
        <f t="shared" si="4"/>
        <v xml:space="preserve"> </v>
      </c>
    </row>
    <row r="80" spans="1:13">
      <c r="A80" s="38" t="str">
        <f t="shared" si="5"/>
        <v xml:space="preserve"> </v>
      </c>
      <c r="D80" s="37"/>
      <c r="E80" s="37"/>
      <c r="J80" s="17">
        <f t="shared" si="6"/>
        <v>0</v>
      </c>
      <c r="K80" s="2" t="str">
        <f t="shared" ref="K80:K143" si="7">IF(COUNTA(D80:E80)=2,"ERROR"," ")</f>
        <v xml:space="preserve"> </v>
      </c>
      <c r="L80" s="2" t="str">
        <f t="shared" ref="L80:L143" si="8">IF(D80=0," ",IF(COUNTIF(ProfitLoss,D80)&gt;0," ","ERROR"))</f>
        <v xml:space="preserve"> </v>
      </c>
      <c r="M80" s="2" t="str">
        <f t="shared" ref="M80:M143" si="9">IF(E80=0," ",IF(COUNTIF(BalanceSheet,E80)&gt;0," ","ERROR"))</f>
        <v xml:space="preserve"> </v>
      </c>
    </row>
    <row r="81" spans="1:13">
      <c r="A81" s="38" t="str">
        <f t="shared" si="5"/>
        <v xml:space="preserve"> </v>
      </c>
      <c r="D81" s="37"/>
      <c r="E81" s="37"/>
      <c r="J81" s="17">
        <f t="shared" si="6"/>
        <v>0</v>
      </c>
      <c r="K81" s="2" t="str">
        <f t="shared" si="7"/>
        <v xml:space="preserve"> </v>
      </c>
      <c r="L81" s="2" t="str">
        <f t="shared" si="8"/>
        <v xml:space="preserve"> </v>
      </c>
      <c r="M81" s="2" t="str">
        <f t="shared" si="9"/>
        <v xml:space="preserve"> </v>
      </c>
    </row>
    <row r="82" spans="1:13">
      <c r="A82" s="38" t="str">
        <f t="shared" si="5"/>
        <v xml:space="preserve"> </v>
      </c>
      <c r="D82" s="37"/>
      <c r="E82" s="37"/>
      <c r="J82" s="17">
        <f t="shared" si="6"/>
        <v>0</v>
      </c>
      <c r="K82" s="2" t="str">
        <f t="shared" si="7"/>
        <v xml:space="preserve"> </v>
      </c>
      <c r="L82" s="2" t="str">
        <f t="shared" si="8"/>
        <v xml:space="preserve"> </v>
      </c>
      <c r="M82" s="2" t="str">
        <f t="shared" si="9"/>
        <v xml:space="preserve"> </v>
      </c>
    </row>
    <row r="83" spans="1:13">
      <c r="A83" s="38" t="str">
        <f t="shared" si="5"/>
        <v xml:space="preserve"> </v>
      </c>
      <c r="D83" s="37"/>
      <c r="E83" s="37"/>
      <c r="J83" s="17">
        <f t="shared" si="6"/>
        <v>0</v>
      </c>
      <c r="K83" s="2" t="str">
        <f t="shared" si="7"/>
        <v xml:space="preserve"> </v>
      </c>
      <c r="L83" s="2" t="str">
        <f t="shared" si="8"/>
        <v xml:space="preserve"> </v>
      </c>
      <c r="M83" s="2" t="str">
        <f t="shared" si="9"/>
        <v xml:space="preserve"> </v>
      </c>
    </row>
    <row r="84" spans="1:13">
      <c r="A84" s="38" t="str">
        <f t="shared" si="5"/>
        <v xml:space="preserve"> </v>
      </c>
      <c r="D84" s="37"/>
      <c r="E84" s="37"/>
      <c r="J84" s="17">
        <f t="shared" si="6"/>
        <v>0</v>
      </c>
      <c r="K84" s="2" t="str">
        <f t="shared" si="7"/>
        <v xml:space="preserve"> </v>
      </c>
      <c r="L84" s="2" t="str">
        <f t="shared" si="8"/>
        <v xml:space="preserve"> </v>
      </c>
      <c r="M84" s="2" t="str">
        <f t="shared" si="9"/>
        <v xml:space="preserve"> </v>
      </c>
    </row>
    <row r="85" spans="1:13">
      <c r="A85" s="38" t="str">
        <f t="shared" si="5"/>
        <v xml:space="preserve"> </v>
      </c>
      <c r="D85" s="37"/>
      <c r="E85" s="37"/>
      <c r="J85" s="17">
        <f t="shared" si="6"/>
        <v>0</v>
      </c>
      <c r="K85" s="2" t="str">
        <f t="shared" si="7"/>
        <v xml:space="preserve"> </v>
      </c>
      <c r="L85" s="2" t="str">
        <f t="shared" si="8"/>
        <v xml:space="preserve"> </v>
      </c>
      <c r="M85" s="2" t="str">
        <f t="shared" si="9"/>
        <v xml:space="preserve"> </v>
      </c>
    </row>
    <row r="86" spans="1:13">
      <c r="A86" s="38" t="str">
        <f t="shared" si="5"/>
        <v xml:space="preserve"> </v>
      </c>
      <c r="D86" s="37"/>
      <c r="E86" s="37"/>
      <c r="J86" s="17">
        <f t="shared" si="6"/>
        <v>0</v>
      </c>
      <c r="K86" s="2" t="str">
        <f t="shared" si="7"/>
        <v xml:space="preserve"> </v>
      </c>
      <c r="L86" s="2" t="str">
        <f t="shared" si="8"/>
        <v xml:space="preserve"> </v>
      </c>
      <c r="M86" s="2" t="str">
        <f t="shared" si="9"/>
        <v xml:space="preserve"> </v>
      </c>
    </row>
    <row r="87" spans="1:13">
      <c r="A87" s="38" t="str">
        <f t="shared" si="5"/>
        <v xml:space="preserve"> </v>
      </c>
      <c r="D87" s="56"/>
      <c r="E87" s="37"/>
      <c r="J87" s="17">
        <f t="shared" si="6"/>
        <v>0</v>
      </c>
      <c r="K87" s="2" t="str">
        <f t="shared" si="7"/>
        <v xml:space="preserve"> </v>
      </c>
      <c r="L87" s="2" t="str">
        <f t="shared" si="8"/>
        <v xml:space="preserve"> </v>
      </c>
      <c r="M87" s="2" t="str">
        <f t="shared" si="9"/>
        <v xml:space="preserve"> </v>
      </c>
    </row>
    <row r="88" spans="1:13">
      <c r="A88" s="38" t="str">
        <f t="shared" si="5"/>
        <v xml:space="preserve"> </v>
      </c>
      <c r="D88" s="37"/>
      <c r="E88" s="37"/>
      <c r="J88" s="17">
        <f t="shared" si="6"/>
        <v>0</v>
      </c>
      <c r="K88" s="2" t="str">
        <f t="shared" si="7"/>
        <v xml:space="preserve"> </v>
      </c>
      <c r="L88" s="2" t="str">
        <f t="shared" si="8"/>
        <v xml:space="preserve"> </v>
      </c>
      <c r="M88" s="2" t="str">
        <f t="shared" si="9"/>
        <v xml:space="preserve"> </v>
      </c>
    </row>
    <row r="89" spans="1:13">
      <c r="A89" s="38" t="str">
        <f t="shared" si="5"/>
        <v xml:space="preserve"> </v>
      </c>
      <c r="D89" s="37"/>
      <c r="E89" s="37"/>
      <c r="J89" s="17">
        <f t="shared" si="6"/>
        <v>0</v>
      </c>
      <c r="K89" s="2" t="str">
        <f t="shared" si="7"/>
        <v xml:space="preserve"> </v>
      </c>
      <c r="L89" s="2" t="str">
        <f t="shared" si="8"/>
        <v xml:space="preserve"> </v>
      </c>
      <c r="M89" s="2" t="str">
        <f t="shared" si="9"/>
        <v xml:space="preserve"> </v>
      </c>
    </row>
    <row r="90" spans="1:13">
      <c r="A90" s="38" t="str">
        <f t="shared" si="5"/>
        <v xml:space="preserve"> </v>
      </c>
      <c r="D90" s="37"/>
      <c r="E90" s="37"/>
      <c r="J90" s="17">
        <f t="shared" si="6"/>
        <v>0</v>
      </c>
      <c r="K90" s="2" t="str">
        <f t="shared" si="7"/>
        <v xml:space="preserve"> </v>
      </c>
      <c r="L90" s="2" t="str">
        <f t="shared" si="8"/>
        <v xml:space="preserve"> </v>
      </c>
      <c r="M90" s="2" t="str">
        <f t="shared" si="9"/>
        <v xml:space="preserve"> </v>
      </c>
    </row>
    <row r="91" spans="1:13">
      <c r="A91" s="38" t="str">
        <f t="shared" si="5"/>
        <v xml:space="preserve"> </v>
      </c>
      <c r="D91" s="37"/>
      <c r="E91" s="37"/>
      <c r="J91" s="17">
        <f t="shared" si="6"/>
        <v>0</v>
      </c>
      <c r="K91" s="2" t="str">
        <f t="shared" si="7"/>
        <v xml:space="preserve"> </v>
      </c>
      <c r="L91" s="2" t="str">
        <f t="shared" si="8"/>
        <v xml:space="preserve"> </v>
      </c>
      <c r="M91" s="2" t="str">
        <f t="shared" si="9"/>
        <v xml:space="preserve"> </v>
      </c>
    </row>
    <row r="92" spans="1:13">
      <c r="A92" s="38" t="str">
        <f t="shared" si="5"/>
        <v xml:space="preserve"> </v>
      </c>
      <c r="D92" s="37"/>
      <c r="E92" s="37"/>
      <c r="J92" s="17">
        <f t="shared" si="6"/>
        <v>0</v>
      </c>
      <c r="K92" s="2" t="str">
        <f t="shared" si="7"/>
        <v xml:space="preserve"> </v>
      </c>
      <c r="L92" s="2" t="str">
        <f t="shared" si="8"/>
        <v xml:space="preserve"> </v>
      </c>
      <c r="M92" s="2" t="str">
        <f t="shared" si="9"/>
        <v xml:space="preserve"> </v>
      </c>
    </row>
    <row r="93" spans="1:13">
      <c r="A93" s="38" t="str">
        <f t="shared" si="5"/>
        <v xml:space="preserve"> </v>
      </c>
      <c r="D93" s="37"/>
      <c r="E93" s="37"/>
      <c r="J93" s="17">
        <f t="shared" si="6"/>
        <v>0</v>
      </c>
      <c r="K93" s="2" t="str">
        <f t="shared" si="7"/>
        <v xml:space="preserve"> </v>
      </c>
      <c r="L93" s="2" t="str">
        <f t="shared" si="8"/>
        <v xml:space="preserve"> </v>
      </c>
      <c r="M93" s="2" t="str">
        <f t="shared" si="9"/>
        <v xml:space="preserve"> </v>
      </c>
    </row>
    <row r="94" spans="1:13">
      <c r="A94" s="38" t="str">
        <f t="shared" si="5"/>
        <v xml:space="preserve"> </v>
      </c>
      <c r="D94" s="37"/>
      <c r="E94" s="37"/>
      <c r="J94" s="17">
        <f t="shared" si="6"/>
        <v>0</v>
      </c>
      <c r="K94" s="2" t="str">
        <f t="shared" si="7"/>
        <v xml:space="preserve"> </v>
      </c>
      <c r="L94" s="2" t="str">
        <f t="shared" si="8"/>
        <v xml:space="preserve"> </v>
      </c>
      <c r="M94" s="2" t="str">
        <f t="shared" si="9"/>
        <v xml:space="preserve"> </v>
      </c>
    </row>
    <row r="95" spans="1:13">
      <c r="A95" s="38" t="str">
        <f t="shared" si="5"/>
        <v xml:space="preserve"> </v>
      </c>
      <c r="D95" s="37"/>
      <c r="E95" s="37"/>
      <c r="J95" s="17">
        <f t="shared" si="6"/>
        <v>0</v>
      </c>
      <c r="K95" s="2" t="str">
        <f t="shared" si="7"/>
        <v xml:space="preserve"> </v>
      </c>
      <c r="L95" s="2" t="str">
        <f t="shared" si="8"/>
        <v xml:space="preserve"> </v>
      </c>
      <c r="M95" s="2" t="str">
        <f t="shared" si="9"/>
        <v xml:space="preserve"> </v>
      </c>
    </row>
    <row r="96" spans="1:13">
      <c r="A96" s="38" t="str">
        <f t="shared" si="5"/>
        <v xml:space="preserve"> </v>
      </c>
      <c r="D96" s="37"/>
      <c r="E96" s="37"/>
      <c r="J96" s="17">
        <f t="shared" si="6"/>
        <v>0</v>
      </c>
      <c r="K96" s="2" t="str">
        <f t="shared" si="7"/>
        <v xml:space="preserve"> </v>
      </c>
      <c r="L96" s="2" t="str">
        <f t="shared" si="8"/>
        <v xml:space="preserve"> </v>
      </c>
      <c r="M96" s="2" t="str">
        <f t="shared" si="9"/>
        <v xml:space="preserve"> </v>
      </c>
    </row>
    <row r="97" spans="1:13">
      <c r="A97" s="38" t="str">
        <f t="shared" si="5"/>
        <v xml:space="preserve"> </v>
      </c>
      <c r="D97" s="37"/>
      <c r="E97" s="37"/>
      <c r="J97" s="17">
        <f t="shared" si="6"/>
        <v>0</v>
      </c>
      <c r="K97" s="2" t="str">
        <f t="shared" si="7"/>
        <v xml:space="preserve"> </v>
      </c>
      <c r="L97" s="2" t="str">
        <f t="shared" si="8"/>
        <v xml:space="preserve"> </v>
      </c>
      <c r="M97" s="2" t="str">
        <f t="shared" si="9"/>
        <v xml:space="preserve"> </v>
      </c>
    </row>
    <row r="98" spans="1:13">
      <c r="A98" s="38" t="str">
        <f t="shared" si="5"/>
        <v xml:space="preserve"> </v>
      </c>
      <c r="D98" s="37"/>
      <c r="E98" s="37"/>
      <c r="J98" s="17">
        <f t="shared" si="6"/>
        <v>0</v>
      </c>
      <c r="K98" s="2" t="str">
        <f t="shared" si="7"/>
        <v xml:space="preserve"> </v>
      </c>
      <c r="L98" s="2" t="str">
        <f t="shared" si="8"/>
        <v xml:space="preserve"> </v>
      </c>
      <c r="M98" s="2" t="str">
        <f t="shared" si="9"/>
        <v xml:space="preserve"> </v>
      </c>
    </row>
    <row r="99" spans="1:13">
      <c r="A99" s="38" t="str">
        <f t="shared" si="5"/>
        <v xml:space="preserve"> </v>
      </c>
      <c r="D99" s="37"/>
      <c r="E99" s="37"/>
      <c r="J99" s="17">
        <f t="shared" si="6"/>
        <v>0</v>
      </c>
      <c r="K99" s="2" t="str">
        <f t="shared" si="7"/>
        <v xml:space="preserve"> </v>
      </c>
      <c r="L99" s="2" t="str">
        <f t="shared" si="8"/>
        <v xml:space="preserve"> </v>
      </c>
      <c r="M99" s="2" t="str">
        <f t="shared" si="9"/>
        <v xml:space="preserve"> </v>
      </c>
    </row>
    <row r="100" spans="1:13">
      <c r="A100" s="38" t="str">
        <f t="shared" si="5"/>
        <v xml:space="preserve"> </v>
      </c>
      <c r="D100" s="37"/>
      <c r="E100" s="37"/>
      <c r="J100" s="17">
        <f t="shared" si="6"/>
        <v>0</v>
      </c>
      <c r="K100" s="2" t="str">
        <f t="shared" si="7"/>
        <v xml:space="preserve"> </v>
      </c>
      <c r="L100" s="2" t="str">
        <f t="shared" si="8"/>
        <v xml:space="preserve"> </v>
      </c>
      <c r="M100" s="2" t="str">
        <f t="shared" si="9"/>
        <v xml:space="preserve"> </v>
      </c>
    </row>
    <row r="101" spans="1:13">
      <c r="A101" s="38" t="str">
        <f t="shared" si="5"/>
        <v xml:space="preserve"> </v>
      </c>
      <c r="D101" s="37"/>
      <c r="E101" s="37"/>
      <c r="J101" s="17">
        <f t="shared" si="6"/>
        <v>0</v>
      </c>
      <c r="K101" s="2" t="str">
        <f t="shared" si="7"/>
        <v xml:space="preserve"> </v>
      </c>
      <c r="L101" s="2" t="str">
        <f t="shared" si="8"/>
        <v xml:space="preserve"> </v>
      </c>
      <c r="M101" s="2" t="str">
        <f t="shared" si="9"/>
        <v xml:space="preserve"> </v>
      </c>
    </row>
    <row r="102" spans="1:13">
      <c r="A102" s="38" t="str">
        <f t="shared" si="5"/>
        <v xml:space="preserve"> </v>
      </c>
      <c r="D102" s="37"/>
      <c r="E102" s="37"/>
      <c r="J102" s="17">
        <f t="shared" si="6"/>
        <v>0</v>
      </c>
      <c r="K102" s="2" t="str">
        <f t="shared" si="7"/>
        <v xml:space="preserve"> </v>
      </c>
      <c r="L102" s="2" t="str">
        <f t="shared" si="8"/>
        <v xml:space="preserve"> </v>
      </c>
      <c r="M102" s="2" t="str">
        <f t="shared" si="9"/>
        <v xml:space="preserve"> </v>
      </c>
    </row>
    <row r="103" spans="1:13">
      <c r="A103" s="38" t="str">
        <f t="shared" si="5"/>
        <v xml:space="preserve"> </v>
      </c>
      <c r="D103" s="37"/>
      <c r="E103" s="37"/>
      <c r="J103" s="17">
        <f t="shared" si="6"/>
        <v>0</v>
      </c>
      <c r="K103" s="2" t="str">
        <f t="shared" si="7"/>
        <v xml:space="preserve"> </v>
      </c>
      <c r="L103" s="2" t="str">
        <f t="shared" si="8"/>
        <v xml:space="preserve"> </v>
      </c>
      <c r="M103" s="2" t="str">
        <f t="shared" si="9"/>
        <v xml:space="preserve"> </v>
      </c>
    </row>
    <row r="104" spans="1:13">
      <c r="A104" s="38" t="str">
        <f t="shared" si="5"/>
        <v xml:space="preserve"> </v>
      </c>
      <c r="D104" s="37"/>
      <c r="E104" s="37"/>
      <c r="J104" s="17">
        <f t="shared" si="6"/>
        <v>0</v>
      </c>
      <c r="K104" s="2" t="str">
        <f t="shared" si="7"/>
        <v xml:space="preserve"> </v>
      </c>
      <c r="L104" s="2" t="str">
        <f t="shared" si="8"/>
        <v xml:space="preserve"> </v>
      </c>
      <c r="M104" s="2" t="str">
        <f t="shared" si="9"/>
        <v xml:space="preserve"> </v>
      </c>
    </row>
    <row r="105" spans="1:13">
      <c r="A105" s="38" t="str">
        <f t="shared" si="5"/>
        <v xml:space="preserve"> </v>
      </c>
      <c r="D105" s="37"/>
      <c r="E105" s="37"/>
      <c r="J105" s="17">
        <f t="shared" si="6"/>
        <v>0</v>
      </c>
      <c r="K105" s="2" t="str">
        <f t="shared" si="7"/>
        <v xml:space="preserve"> </v>
      </c>
      <c r="L105" s="2" t="str">
        <f t="shared" si="8"/>
        <v xml:space="preserve"> </v>
      </c>
      <c r="M105" s="2" t="str">
        <f t="shared" si="9"/>
        <v xml:space="preserve"> </v>
      </c>
    </row>
    <row r="106" spans="1:13">
      <c r="A106" s="38" t="str">
        <f t="shared" si="5"/>
        <v xml:space="preserve"> </v>
      </c>
      <c r="D106" s="37"/>
      <c r="E106" s="37"/>
      <c r="J106" s="17">
        <f t="shared" si="6"/>
        <v>0</v>
      </c>
      <c r="K106" s="2" t="str">
        <f t="shared" si="7"/>
        <v xml:space="preserve"> </v>
      </c>
      <c r="L106" s="2" t="str">
        <f t="shared" si="8"/>
        <v xml:space="preserve"> </v>
      </c>
      <c r="M106" s="2" t="str">
        <f t="shared" si="9"/>
        <v xml:space="preserve"> </v>
      </c>
    </row>
    <row r="107" spans="1:13">
      <c r="A107" s="38" t="str">
        <f t="shared" si="5"/>
        <v xml:space="preserve"> </v>
      </c>
      <c r="D107" s="37"/>
      <c r="E107" s="37"/>
      <c r="J107" s="17">
        <f t="shared" si="6"/>
        <v>0</v>
      </c>
      <c r="K107" s="2" t="str">
        <f t="shared" si="7"/>
        <v xml:space="preserve"> </v>
      </c>
      <c r="L107" s="2" t="str">
        <f t="shared" si="8"/>
        <v xml:space="preserve"> </v>
      </c>
      <c r="M107" s="2" t="str">
        <f t="shared" si="9"/>
        <v xml:space="preserve"> </v>
      </c>
    </row>
    <row r="108" spans="1:13">
      <c r="A108" s="38" t="str">
        <f t="shared" si="5"/>
        <v xml:space="preserve"> </v>
      </c>
      <c r="D108" s="37"/>
      <c r="E108" s="37"/>
      <c r="J108" s="17">
        <f t="shared" si="6"/>
        <v>0</v>
      </c>
      <c r="K108" s="2" t="str">
        <f t="shared" si="7"/>
        <v xml:space="preserve"> </v>
      </c>
      <c r="L108" s="2" t="str">
        <f t="shared" si="8"/>
        <v xml:space="preserve"> </v>
      </c>
      <c r="M108" s="2" t="str">
        <f t="shared" si="9"/>
        <v xml:space="preserve"> </v>
      </c>
    </row>
    <row r="109" spans="1:13">
      <c r="A109" s="38" t="str">
        <f t="shared" si="5"/>
        <v xml:space="preserve"> </v>
      </c>
      <c r="D109" s="37"/>
      <c r="E109" s="37"/>
      <c r="J109" s="17">
        <f t="shared" si="6"/>
        <v>0</v>
      </c>
      <c r="K109" s="2" t="str">
        <f t="shared" si="7"/>
        <v xml:space="preserve"> </v>
      </c>
      <c r="L109" s="2" t="str">
        <f t="shared" si="8"/>
        <v xml:space="preserve"> </v>
      </c>
      <c r="M109" s="2" t="str">
        <f t="shared" si="9"/>
        <v xml:space="preserve"> </v>
      </c>
    </row>
    <row r="110" spans="1:13">
      <c r="A110" s="38" t="str">
        <f t="shared" si="5"/>
        <v xml:space="preserve"> </v>
      </c>
      <c r="B110" s="19"/>
      <c r="D110" s="37"/>
      <c r="E110" s="37"/>
      <c r="J110" s="17">
        <f t="shared" si="6"/>
        <v>0</v>
      </c>
      <c r="K110" s="2" t="str">
        <f t="shared" si="7"/>
        <v xml:space="preserve"> </v>
      </c>
      <c r="L110" s="2" t="str">
        <f t="shared" si="8"/>
        <v xml:space="preserve"> </v>
      </c>
      <c r="M110" s="2" t="str">
        <f t="shared" si="9"/>
        <v xml:space="preserve"> </v>
      </c>
    </row>
    <row r="111" spans="1:13">
      <c r="A111" s="38" t="str">
        <f t="shared" si="5"/>
        <v xml:space="preserve"> </v>
      </c>
      <c r="D111" s="37"/>
      <c r="E111" s="37"/>
      <c r="J111" s="17">
        <f t="shared" si="6"/>
        <v>0</v>
      </c>
      <c r="K111" s="2" t="str">
        <f t="shared" si="7"/>
        <v xml:space="preserve"> </v>
      </c>
      <c r="L111" s="2" t="str">
        <f t="shared" si="8"/>
        <v xml:space="preserve"> </v>
      </c>
      <c r="M111" s="2" t="str">
        <f t="shared" si="9"/>
        <v xml:space="preserve"> </v>
      </c>
    </row>
    <row r="112" spans="1:13">
      <c r="A112" s="38" t="str">
        <f t="shared" si="5"/>
        <v xml:space="preserve"> </v>
      </c>
      <c r="D112" s="37"/>
      <c r="E112" s="37"/>
      <c r="J112" s="17">
        <f t="shared" si="6"/>
        <v>0</v>
      </c>
      <c r="K112" s="2" t="str">
        <f t="shared" si="7"/>
        <v xml:space="preserve"> </v>
      </c>
      <c r="L112" s="2" t="str">
        <f t="shared" si="8"/>
        <v xml:space="preserve"> </v>
      </c>
      <c r="M112" s="2" t="str">
        <f t="shared" si="9"/>
        <v xml:space="preserve"> </v>
      </c>
    </row>
    <row r="113" spans="1:13">
      <c r="A113" s="38" t="str">
        <f t="shared" si="5"/>
        <v xml:space="preserve"> </v>
      </c>
      <c r="D113" s="37"/>
      <c r="E113" s="37"/>
      <c r="J113" s="17">
        <f t="shared" si="6"/>
        <v>0</v>
      </c>
      <c r="K113" s="2" t="str">
        <f t="shared" si="7"/>
        <v xml:space="preserve"> </v>
      </c>
      <c r="L113" s="2" t="str">
        <f t="shared" si="8"/>
        <v xml:space="preserve"> </v>
      </c>
      <c r="M113" s="2" t="str">
        <f t="shared" si="9"/>
        <v xml:space="preserve"> </v>
      </c>
    </row>
    <row r="114" spans="1:13">
      <c r="A114" s="38" t="str">
        <f t="shared" si="5"/>
        <v xml:space="preserve"> </v>
      </c>
      <c r="D114" s="37"/>
      <c r="E114" s="37"/>
      <c r="J114" s="17">
        <f t="shared" si="6"/>
        <v>0</v>
      </c>
      <c r="K114" s="2" t="str">
        <f t="shared" si="7"/>
        <v xml:space="preserve"> </v>
      </c>
      <c r="L114" s="2" t="str">
        <f t="shared" si="8"/>
        <v xml:space="preserve"> </v>
      </c>
      <c r="M114" s="2" t="str">
        <f t="shared" si="9"/>
        <v xml:space="preserve"> </v>
      </c>
    </row>
    <row r="115" spans="1:13">
      <c r="A115" s="38" t="str">
        <f t="shared" si="5"/>
        <v xml:space="preserve"> </v>
      </c>
      <c r="D115" s="37"/>
      <c r="E115" s="37"/>
      <c r="J115" s="17">
        <f t="shared" si="6"/>
        <v>0</v>
      </c>
      <c r="K115" s="2" t="str">
        <f t="shared" si="7"/>
        <v xml:space="preserve"> </v>
      </c>
      <c r="L115" s="2" t="str">
        <f t="shared" si="8"/>
        <v xml:space="preserve"> </v>
      </c>
      <c r="M115" s="2" t="str">
        <f t="shared" si="9"/>
        <v xml:space="preserve"> </v>
      </c>
    </row>
    <row r="116" spans="1:13">
      <c r="A116" s="38" t="str">
        <f t="shared" si="5"/>
        <v xml:space="preserve"> </v>
      </c>
      <c r="D116" s="37"/>
      <c r="E116" s="37"/>
      <c r="J116" s="17">
        <f t="shared" si="6"/>
        <v>0</v>
      </c>
      <c r="K116" s="2" t="str">
        <f t="shared" si="7"/>
        <v xml:space="preserve"> </v>
      </c>
      <c r="L116" s="2" t="str">
        <f t="shared" si="8"/>
        <v xml:space="preserve"> </v>
      </c>
      <c r="M116" s="2" t="str">
        <f t="shared" si="9"/>
        <v xml:space="preserve"> </v>
      </c>
    </row>
    <row r="117" spans="1:13">
      <c r="A117" s="38" t="str">
        <f t="shared" si="5"/>
        <v xml:space="preserve"> </v>
      </c>
      <c r="D117" s="37"/>
      <c r="E117" s="37"/>
      <c r="J117" s="17">
        <f t="shared" si="6"/>
        <v>0</v>
      </c>
      <c r="K117" s="2" t="str">
        <f t="shared" si="7"/>
        <v xml:space="preserve"> </v>
      </c>
      <c r="L117" s="2" t="str">
        <f t="shared" si="8"/>
        <v xml:space="preserve"> </v>
      </c>
      <c r="M117" s="2" t="str">
        <f t="shared" si="9"/>
        <v xml:space="preserve"> </v>
      </c>
    </row>
    <row r="118" spans="1:13">
      <c r="A118" s="38" t="str">
        <f t="shared" si="5"/>
        <v xml:space="preserve"> </v>
      </c>
      <c r="D118" s="37"/>
      <c r="E118" s="37"/>
      <c r="J118" s="17">
        <f t="shared" si="6"/>
        <v>0</v>
      </c>
      <c r="K118" s="2" t="str">
        <f t="shared" si="7"/>
        <v xml:space="preserve"> </v>
      </c>
      <c r="L118" s="2" t="str">
        <f t="shared" si="8"/>
        <v xml:space="preserve"> </v>
      </c>
      <c r="M118" s="2" t="str">
        <f t="shared" si="9"/>
        <v xml:space="preserve"> </v>
      </c>
    </row>
    <row r="119" spans="1:13">
      <c r="A119" s="38" t="str">
        <f t="shared" si="5"/>
        <v xml:space="preserve"> </v>
      </c>
      <c r="D119" s="37"/>
      <c r="E119" s="37"/>
      <c r="J119" s="17">
        <f t="shared" si="6"/>
        <v>0</v>
      </c>
      <c r="K119" s="2" t="str">
        <f t="shared" si="7"/>
        <v xml:space="preserve"> </v>
      </c>
      <c r="L119" s="2" t="str">
        <f t="shared" si="8"/>
        <v xml:space="preserve"> </v>
      </c>
      <c r="M119" s="2" t="str">
        <f t="shared" si="9"/>
        <v xml:space="preserve"> </v>
      </c>
    </row>
    <row r="120" spans="1:13">
      <c r="A120" s="38" t="str">
        <f t="shared" si="5"/>
        <v xml:space="preserve"> </v>
      </c>
      <c r="D120" s="37"/>
      <c r="E120" s="37"/>
      <c r="J120" s="17">
        <f t="shared" si="6"/>
        <v>0</v>
      </c>
      <c r="K120" s="2" t="str">
        <f t="shared" si="7"/>
        <v xml:space="preserve"> </v>
      </c>
      <c r="L120" s="2" t="str">
        <f t="shared" si="8"/>
        <v xml:space="preserve"> </v>
      </c>
      <c r="M120" s="2" t="str">
        <f t="shared" si="9"/>
        <v xml:space="preserve"> </v>
      </c>
    </row>
    <row r="121" spans="1:13">
      <c r="A121" s="38" t="str">
        <f t="shared" si="5"/>
        <v xml:space="preserve"> </v>
      </c>
      <c r="D121" s="37"/>
      <c r="E121" s="37"/>
      <c r="J121" s="17">
        <f t="shared" si="6"/>
        <v>0</v>
      </c>
      <c r="K121" s="2" t="str">
        <f t="shared" si="7"/>
        <v xml:space="preserve"> </v>
      </c>
      <c r="L121" s="2" t="str">
        <f t="shared" si="8"/>
        <v xml:space="preserve"> </v>
      </c>
      <c r="M121" s="2" t="str">
        <f t="shared" si="9"/>
        <v xml:space="preserve"> </v>
      </c>
    </row>
    <row r="122" spans="1:13">
      <c r="A122" s="38" t="str">
        <f t="shared" si="5"/>
        <v xml:space="preserve"> </v>
      </c>
      <c r="D122" s="37"/>
      <c r="E122" s="37"/>
      <c r="J122" s="17">
        <f t="shared" si="6"/>
        <v>0</v>
      </c>
      <c r="K122" s="2" t="str">
        <f t="shared" si="7"/>
        <v xml:space="preserve"> </v>
      </c>
      <c r="L122" s="2" t="str">
        <f t="shared" si="8"/>
        <v xml:space="preserve"> </v>
      </c>
      <c r="M122" s="2" t="str">
        <f t="shared" si="9"/>
        <v xml:space="preserve"> </v>
      </c>
    </row>
    <row r="123" spans="1:13">
      <c r="A123" s="38" t="str">
        <f t="shared" si="5"/>
        <v xml:space="preserve"> </v>
      </c>
      <c r="D123" s="37"/>
      <c r="E123" s="37"/>
      <c r="J123" s="17">
        <f t="shared" si="6"/>
        <v>0</v>
      </c>
      <c r="K123" s="2" t="str">
        <f t="shared" si="7"/>
        <v xml:space="preserve"> </v>
      </c>
      <c r="L123" s="2" t="str">
        <f t="shared" si="8"/>
        <v xml:space="preserve"> </v>
      </c>
      <c r="M123" s="2" t="str">
        <f t="shared" si="9"/>
        <v xml:space="preserve"> </v>
      </c>
    </row>
    <row r="124" spans="1:13">
      <c r="A124" s="38" t="str">
        <f t="shared" si="5"/>
        <v xml:space="preserve"> </v>
      </c>
      <c r="C124" s="43"/>
      <c r="D124" s="37"/>
      <c r="E124" s="37"/>
      <c r="J124" s="17">
        <f t="shared" si="6"/>
        <v>0</v>
      </c>
      <c r="K124" s="2" t="str">
        <f t="shared" si="7"/>
        <v xml:space="preserve"> </v>
      </c>
      <c r="L124" s="2" t="str">
        <f t="shared" si="8"/>
        <v xml:space="preserve"> </v>
      </c>
      <c r="M124" s="2" t="str">
        <f t="shared" si="9"/>
        <v xml:space="preserve"> </v>
      </c>
    </row>
    <row r="125" spans="1:13">
      <c r="A125" s="38" t="str">
        <f t="shared" si="5"/>
        <v xml:space="preserve"> </v>
      </c>
      <c r="D125" s="37"/>
      <c r="E125" s="37"/>
      <c r="J125" s="17">
        <f t="shared" si="6"/>
        <v>0</v>
      </c>
      <c r="K125" s="2" t="str">
        <f t="shared" si="7"/>
        <v xml:space="preserve"> </v>
      </c>
      <c r="L125" s="2" t="str">
        <f t="shared" si="8"/>
        <v xml:space="preserve"> </v>
      </c>
      <c r="M125" s="2" t="str">
        <f t="shared" si="9"/>
        <v xml:space="preserve"> </v>
      </c>
    </row>
    <row r="126" spans="1:13">
      <c r="A126" s="38" t="str">
        <f t="shared" si="5"/>
        <v xml:space="preserve"> </v>
      </c>
      <c r="D126" s="37"/>
      <c r="E126" s="37"/>
      <c r="J126" s="17">
        <f t="shared" si="6"/>
        <v>0</v>
      </c>
      <c r="K126" s="2" t="str">
        <f t="shared" si="7"/>
        <v xml:space="preserve"> </v>
      </c>
      <c r="L126" s="2" t="str">
        <f t="shared" si="8"/>
        <v xml:space="preserve"> </v>
      </c>
      <c r="M126" s="2" t="str">
        <f t="shared" si="9"/>
        <v xml:space="preserve"> </v>
      </c>
    </row>
    <row r="127" spans="1:13">
      <c r="A127" s="38" t="str">
        <f t="shared" si="5"/>
        <v xml:space="preserve"> </v>
      </c>
      <c r="D127" s="37"/>
      <c r="E127" s="37"/>
      <c r="J127" s="17">
        <f t="shared" si="6"/>
        <v>0</v>
      </c>
      <c r="K127" s="2" t="str">
        <f t="shared" si="7"/>
        <v xml:space="preserve"> </v>
      </c>
      <c r="L127" s="2" t="str">
        <f t="shared" si="8"/>
        <v xml:space="preserve"> </v>
      </c>
      <c r="M127" s="2" t="str">
        <f t="shared" si="9"/>
        <v xml:space="preserve"> </v>
      </c>
    </row>
    <row r="128" spans="1:13">
      <c r="A128" s="38" t="str">
        <f t="shared" si="5"/>
        <v xml:space="preserve"> </v>
      </c>
      <c r="D128" s="37"/>
      <c r="E128" s="37"/>
      <c r="J128" s="17">
        <f t="shared" si="6"/>
        <v>0</v>
      </c>
      <c r="K128" s="2" t="str">
        <f t="shared" si="7"/>
        <v xml:space="preserve"> </v>
      </c>
      <c r="L128" s="2" t="str">
        <f t="shared" si="8"/>
        <v xml:space="preserve"> </v>
      </c>
      <c r="M128" s="2" t="str">
        <f t="shared" si="9"/>
        <v xml:space="preserve"> </v>
      </c>
    </row>
    <row r="129" spans="1:13">
      <c r="A129" s="38" t="str">
        <f t="shared" si="5"/>
        <v xml:space="preserve"> </v>
      </c>
      <c r="D129" s="37"/>
      <c r="E129" s="37"/>
      <c r="J129" s="17">
        <f t="shared" si="6"/>
        <v>0</v>
      </c>
      <c r="K129" s="2" t="str">
        <f t="shared" si="7"/>
        <v xml:space="preserve"> </v>
      </c>
      <c r="L129" s="2" t="str">
        <f t="shared" si="8"/>
        <v xml:space="preserve"> </v>
      </c>
      <c r="M129" s="2" t="str">
        <f t="shared" si="9"/>
        <v xml:space="preserve"> </v>
      </c>
    </row>
    <row r="130" spans="1:13">
      <c r="A130" s="38" t="str">
        <f t="shared" si="5"/>
        <v xml:space="preserve"> </v>
      </c>
      <c r="D130" s="37"/>
      <c r="E130" s="37"/>
      <c r="J130" s="17">
        <f t="shared" si="6"/>
        <v>0</v>
      </c>
      <c r="K130" s="2" t="str">
        <f t="shared" si="7"/>
        <v xml:space="preserve"> </v>
      </c>
      <c r="L130" s="2" t="str">
        <f t="shared" si="8"/>
        <v xml:space="preserve"> </v>
      </c>
      <c r="M130" s="2" t="str">
        <f t="shared" si="9"/>
        <v xml:space="preserve"> </v>
      </c>
    </row>
    <row r="131" spans="1:13">
      <c r="A131" s="38" t="str">
        <f t="shared" si="5"/>
        <v xml:space="preserve"> </v>
      </c>
      <c r="D131" s="37"/>
      <c r="E131" s="37"/>
      <c r="J131" s="17">
        <f t="shared" si="6"/>
        <v>0</v>
      </c>
      <c r="K131" s="2" t="str">
        <f t="shared" si="7"/>
        <v xml:space="preserve"> </v>
      </c>
      <c r="L131" s="2" t="str">
        <f t="shared" si="8"/>
        <v xml:space="preserve"> </v>
      </c>
      <c r="M131" s="2" t="str">
        <f t="shared" si="9"/>
        <v xml:space="preserve"> </v>
      </c>
    </row>
    <row r="132" spans="1:13">
      <c r="A132" s="38" t="str">
        <f t="shared" si="5"/>
        <v xml:space="preserve"> </v>
      </c>
      <c r="D132" s="37"/>
      <c r="E132" s="37"/>
      <c r="J132" s="17">
        <f t="shared" si="6"/>
        <v>0</v>
      </c>
      <c r="K132" s="2" t="str">
        <f t="shared" si="7"/>
        <v xml:space="preserve"> </v>
      </c>
      <c r="L132" s="2" t="str">
        <f t="shared" si="8"/>
        <v xml:space="preserve"> </v>
      </c>
      <c r="M132" s="2" t="str">
        <f t="shared" si="9"/>
        <v xml:space="preserve"> </v>
      </c>
    </row>
    <row r="133" spans="1:13">
      <c r="A133" s="38" t="str">
        <f t="shared" si="5"/>
        <v xml:space="preserve"> </v>
      </c>
      <c r="D133" s="37"/>
      <c r="E133" s="37"/>
      <c r="J133" s="17">
        <f t="shared" si="6"/>
        <v>0</v>
      </c>
      <c r="K133" s="2" t="str">
        <f t="shared" si="7"/>
        <v xml:space="preserve"> </v>
      </c>
      <c r="L133" s="2" t="str">
        <f t="shared" si="8"/>
        <v xml:space="preserve"> </v>
      </c>
      <c r="M133" s="2" t="str">
        <f t="shared" si="9"/>
        <v xml:space="preserve"> </v>
      </c>
    </row>
    <row r="134" spans="1:13">
      <c r="A134" s="38" t="str">
        <f t="shared" si="5"/>
        <v xml:space="preserve"> </v>
      </c>
      <c r="D134" s="37"/>
      <c r="E134" s="37"/>
      <c r="J134" s="17">
        <f t="shared" si="6"/>
        <v>0</v>
      </c>
      <c r="K134" s="2" t="str">
        <f t="shared" si="7"/>
        <v xml:space="preserve"> </v>
      </c>
      <c r="L134" s="2" t="str">
        <f t="shared" si="8"/>
        <v xml:space="preserve"> </v>
      </c>
      <c r="M134" s="2" t="str">
        <f t="shared" si="9"/>
        <v xml:space="preserve"> </v>
      </c>
    </row>
    <row r="135" spans="1:13">
      <c r="A135" s="38" t="str">
        <f t="shared" si="5"/>
        <v xml:space="preserve"> </v>
      </c>
      <c r="D135" s="37"/>
      <c r="E135" s="37"/>
      <c r="J135" s="17">
        <f t="shared" si="6"/>
        <v>0</v>
      </c>
      <c r="K135" s="2" t="str">
        <f t="shared" si="7"/>
        <v xml:space="preserve"> </v>
      </c>
      <c r="L135" s="2" t="str">
        <f t="shared" si="8"/>
        <v xml:space="preserve"> </v>
      </c>
      <c r="M135" s="2" t="str">
        <f t="shared" si="9"/>
        <v xml:space="preserve"> </v>
      </c>
    </row>
    <row r="136" spans="1:13">
      <c r="A136" s="38" t="str">
        <f t="shared" si="5"/>
        <v xml:space="preserve"> </v>
      </c>
      <c r="D136" s="37"/>
      <c r="E136" s="37"/>
      <c r="J136" s="17">
        <f t="shared" si="6"/>
        <v>0</v>
      </c>
      <c r="K136" s="2" t="str">
        <f t="shared" si="7"/>
        <v xml:space="preserve"> </v>
      </c>
      <c r="L136" s="2" t="str">
        <f t="shared" si="8"/>
        <v xml:space="preserve"> </v>
      </c>
      <c r="M136" s="2" t="str">
        <f t="shared" si="9"/>
        <v xml:space="preserve"> </v>
      </c>
    </row>
    <row r="137" spans="1:13">
      <c r="A137" s="38" t="str">
        <f t="shared" si="5"/>
        <v xml:space="preserve"> </v>
      </c>
      <c r="D137" s="37"/>
      <c r="E137" s="37"/>
      <c r="J137" s="17">
        <f t="shared" si="6"/>
        <v>0</v>
      </c>
      <c r="K137" s="2" t="str">
        <f t="shared" si="7"/>
        <v xml:space="preserve"> </v>
      </c>
      <c r="L137" s="2" t="str">
        <f t="shared" si="8"/>
        <v xml:space="preserve"> </v>
      </c>
      <c r="M137" s="2" t="str">
        <f t="shared" si="9"/>
        <v xml:space="preserve"> </v>
      </c>
    </row>
    <row r="138" spans="1:13">
      <c r="A138" s="38" t="str">
        <f t="shared" si="5"/>
        <v xml:space="preserve"> </v>
      </c>
      <c r="D138" s="37"/>
      <c r="E138" s="37"/>
      <c r="J138" s="17">
        <f t="shared" si="6"/>
        <v>0</v>
      </c>
      <c r="K138" s="2" t="str">
        <f t="shared" si="7"/>
        <v xml:space="preserve"> </v>
      </c>
      <c r="L138" s="2" t="str">
        <f t="shared" si="8"/>
        <v xml:space="preserve"> </v>
      </c>
      <c r="M138" s="2" t="str">
        <f t="shared" si="9"/>
        <v xml:space="preserve"> </v>
      </c>
    </row>
    <row r="139" spans="1:13">
      <c r="A139" s="38" t="str">
        <f t="shared" si="5"/>
        <v xml:space="preserve"> </v>
      </c>
      <c r="D139" s="37"/>
      <c r="E139" s="37"/>
      <c r="J139" s="17">
        <f t="shared" si="6"/>
        <v>0</v>
      </c>
      <c r="K139" s="2" t="str">
        <f t="shared" si="7"/>
        <v xml:space="preserve"> </v>
      </c>
      <c r="L139" s="2" t="str">
        <f t="shared" si="8"/>
        <v xml:space="preserve"> </v>
      </c>
      <c r="M139" s="2" t="str">
        <f t="shared" si="9"/>
        <v xml:space="preserve"> </v>
      </c>
    </row>
    <row r="140" spans="1:13">
      <c r="A140" s="38" t="str">
        <f t="shared" si="5"/>
        <v xml:space="preserve"> </v>
      </c>
      <c r="D140" s="37"/>
      <c r="E140" s="37"/>
      <c r="J140" s="17">
        <f t="shared" si="6"/>
        <v>0</v>
      </c>
      <c r="K140" s="2" t="str">
        <f t="shared" si="7"/>
        <v xml:space="preserve"> </v>
      </c>
      <c r="L140" s="2" t="str">
        <f t="shared" si="8"/>
        <v xml:space="preserve"> </v>
      </c>
      <c r="M140" s="2" t="str">
        <f t="shared" si="9"/>
        <v xml:space="preserve"> </v>
      </c>
    </row>
    <row r="141" spans="1:13">
      <c r="A141" s="38" t="str">
        <f t="shared" si="5"/>
        <v xml:space="preserve"> </v>
      </c>
      <c r="D141" s="37"/>
      <c r="E141" s="37"/>
      <c r="J141" s="17">
        <f t="shared" si="6"/>
        <v>0</v>
      </c>
      <c r="K141" s="2" t="str">
        <f t="shared" si="7"/>
        <v xml:space="preserve"> </v>
      </c>
      <c r="L141" s="2" t="str">
        <f t="shared" si="8"/>
        <v xml:space="preserve"> </v>
      </c>
      <c r="M141" s="2" t="str">
        <f t="shared" si="9"/>
        <v xml:space="preserve"> </v>
      </c>
    </row>
    <row r="142" spans="1:13">
      <c r="A142" s="38" t="str">
        <f t="shared" si="5"/>
        <v xml:space="preserve"> </v>
      </c>
      <c r="D142" s="37"/>
      <c r="E142" s="37"/>
      <c r="J142" s="17">
        <f t="shared" si="6"/>
        <v>0</v>
      </c>
      <c r="K142" s="2" t="str">
        <f t="shared" si="7"/>
        <v xml:space="preserve"> </v>
      </c>
      <c r="L142" s="2" t="str">
        <f t="shared" si="8"/>
        <v xml:space="preserve"> </v>
      </c>
      <c r="M142" s="2" t="str">
        <f t="shared" si="9"/>
        <v xml:space="preserve"> </v>
      </c>
    </row>
    <row r="143" spans="1:13">
      <c r="A143" s="38" t="str">
        <f t="shared" ref="A143:A206" si="10">IF(COUNTIF(K143:M143,"ERROR")&gt;0,"ERROR"," ")</f>
        <v xml:space="preserve"> </v>
      </c>
      <c r="D143" s="37"/>
      <c r="E143" s="37"/>
      <c r="J143" s="17">
        <f t="shared" ref="J143:J206" si="11">F143-G143+H143-I143</f>
        <v>0</v>
      </c>
      <c r="K143" s="2" t="str">
        <f t="shared" si="7"/>
        <v xml:space="preserve"> </v>
      </c>
      <c r="L143" s="2" t="str">
        <f t="shared" si="8"/>
        <v xml:space="preserve"> </v>
      </c>
      <c r="M143" s="2" t="str">
        <f t="shared" si="9"/>
        <v xml:space="preserve"> </v>
      </c>
    </row>
    <row r="144" spans="1:13">
      <c r="A144" s="38" t="str">
        <f t="shared" si="10"/>
        <v xml:space="preserve"> </v>
      </c>
      <c r="D144" s="37"/>
      <c r="E144" s="37"/>
      <c r="J144" s="17">
        <f t="shared" si="11"/>
        <v>0</v>
      </c>
      <c r="K144" s="2" t="str">
        <f t="shared" ref="K144:K207" si="12">IF(COUNTA(D144:E144)=2,"ERROR"," ")</f>
        <v xml:space="preserve"> </v>
      </c>
      <c r="L144" s="2" t="str">
        <f t="shared" ref="L144:L207" si="13">IF(D144=0," ",IF(COUNTIF(ProfitLoss,D144)&gt;0," ","ERROR"))</f>
        <v xml:space="preserve"> </v>
      </c>
      <c r="M144" s="2" t="str">
        <f t="shared" ref="M144:M207" si="14">IF(E144=0," ",IF(COUNTIF(BalanceSheet,E144)&gt;0," ","ERROR"))</f>
        <v xml:space="preserve"> </v>
      </c>
    </row>
    <row r="145" spans="1:13">
      <c r="A145" s="38" t="str">
        <f t="shared" si="10"/>
        <v xml:space="preserve"> </v>
      </c>
      <c r="D145" s="37"/>
      <c r="E145" s="37"/>
      <c r="J145" s="17">
        <f t="shared" si="11"/>
        <v>0</v>
      </c>
      <c r="K145" s="2" t="str">
        <f t="shared" si="12"/>
        <v xml:space="preserve"> </v>
      </c>
      <c r="L145" s="2" t="str">
        <f t="shared" si="13"/>
        <v xml:space="preserve"> </v>
      </c>
      <c r="M145" s="2" t="str">
        <f t="shared" si="14"/>
        <v xml:space="preserve"> </v>
      </c>
    </row>
    <row r="146" spans="1:13">
      <c r="A146" s="38" t="str">
        <f t="shared" si="10"/>
        <v xml:space="preserve"> </v>
      </c>
      <c r="D146" s="37"/>
      <c r="E146" s="37"/>
      <c r="J146" s="17">
        <f t="shared" si="11"/>
        <v>0</v>
      </c>
      <c r="K146" s="2" t="str">
        <f t="shared" si="12"/>
        <v xml:space="preserve"> </v>
      </c>
      <c r="L146" s="2" t="str">
        <f t="shared" si="13"/>
        <v xml:space="preserve"> </v>
      </c>
      <c r="M146" s="2" t="str">
        <f t="shared" si="14"/>
        <v xml:space="preserve"> </v>
      </c>
    </row>
    <row r="147" spans="1:13">
      <c r="A147" s="38" t="str">
        <f t="shared" si="10"/>
        <v xml:space="preserve"> </v>
      </c>
      <c r="D147" s="37"/>
      <c r="E147" s="37"/>
      <c r="J147" s="17">
        <f t="shared" si="11"/>
        <v>0</v>
      </c>
      <c r="K147" s="2" t="str">
        <f t="shared" si="12"/>
        <v xml:space="preserve"> </v>
      </c>
      <c r="L147" s="2" t="str">
        <f t="shared" si="13"/>
        <v xml:space="preserve"> </v>
      </c>
      <c r="M147" s="2" t="str">
        <f t="shared" si="14"/>
        <v xml:space="preserve"> </v>
      </c>
    </row>
    <row r="148" spans="1:13">
      <c r="A148" s="38" t="str">
        <f t="shared" si="10"/>
        <v xml:space="preserve"> </v>
      </c>
      <c r="D148" s="37"/>
      <c r="E148" s="37"/>
      <c r="J148" s="17">
        <f t="shared" si="11"/>
        <v>0</v>
      </c>
      <c r="K148" s="2" t="str">
        <f t="shared" si="12"/>
        <v xml:space="preserve"> </v>
      </c>
      <c r="L148" s="2" t="str">
        <f t="shared" si="13"/>
        <v xml:space="preserve"> </v>
      </c>
      <c r="M148" s="2" t="str">
        <f t="shared" si="14"/>
        <v xml:space="preserve"> </v>
      </c>
    </row>
    <row r="149" spans="1:13">
      <c r="A149" s="38" t="str">
        <f t="shared" si="10"/>
        <v xml:space="preserve"> </v>
      </c>
      <c r="D149" s="37"/>
      <c r="E149" s="37"/>
      <c r="J149" s="17">
        <f t="shared" si="11"/>
        <v>0</v>
      </c>
      <c r="K149" s="2" t="str">
        <f t="shared" si="12"/>
        <v xml:space="preserve"> </v>
      </c>
      <c r="L149" s="2" t="str">
        <f t="shared" si="13"/>
        <v xml:space="preserve"> </v>
      </c>
      <c r="M149" s="2" t="str">
        <f t="shared" si="14"/>
        <v xml:space="preserve"> </v>
      </c>
    </row>
    <row r="150" spans="1:13">
      <c r="A150" s="38" t="str">
        <f t="shared" si="10"/>
        <v xml:space="preserve"> </v>
      </c>
      <c r="D150" s="37"/>
      <c r="E150" s="37"/>
      <c r="J150" s="17">
        <f t="shared" si="11"/>
        <v>0</v>
      </c>
      <c r="K150" s="2" t="str">
        <f t="shared" si="12"/>
        <v xml:space="preserve"> </v>
      </c>
      <c r="L150" s="2" t="str">
        <f t="shared" si="13"/>
        <v xml:space="preserve"> </v>
      </c>
      <c r="M150" s="2" t="str">
        <f t="shared" si="14"/>
        <v xml:space="preserve"> </v>
      </c>
    </row>
    <row r="151" spans="1:13">
      <c r="A151" s="38" t="str">
        <f t="shared" si="10"/>
        <v xml:space="preserve"> </v>
      </c>
      <c r="D151" s="37"/>
      <c r="E151" s="37"/>
      <c r="J151" s="17">
        <f t="shared" si="11"/>
        <v>0</v>
      </c>
      <c r="K151" s="2" t="str">
        <f t="shared" si="12"/>
        <v xml:space="preserve"> </v>
      </c>
      <c r="L151" s="2" t="str">
        <f t="shared" si="13"/>
        <v xml:space="preserve"> </v>
      </c>
      <c r="M151" s="2" t="str">
        <f t="shared" si="14"/>
        <v xml:space="preserve"> </v>
      </c>
    </row>
    <row r="152" spans="1:13">
      <c r="A152" s="38" t="str">
        <f t="shared" si="10"/>
        <v xml:space="preserve"> </v>
      </c>
      <c r="D152" s="37"/>
      <c r="E152" s="37"/>
      <c r="J152" s="17">
        <f t="shared" si="11"/>
        <v>0</v>
      </c>
      <c r="K152" s="2" t="str">
        <f t="shared" si="12"/>
        <v xml:space="preserve"> </v>
      </c>
      <c r="L152" s="2" t="str">
        <f t="shared" si="13"/>
        <v xml:space="preserve"> </v>
      </c>
      <c r="M152" s="2" t="str">
        <f t="shared" si="14"/>
        <v xml:space="preserve"> </v>
      </c>
    </row>
    <row r="153" spans="1:13">
      <c r="A153" s="38" t="str">
        <f t="shared" si="10"/>
        <v xml:space="preserve"> </v>
      </c>
      <c r="D153" s="37"/>
      <c r="E153" s="37"/>
      <c r="J153" s="17">
        <f t="shared" si="11"/>
        <v>0</v>
      </c>
      <c r="K153" s="2" t="str">
        <f t="shared" si="12"/>
        <v xml:space="preserve"> </v>
      </c>
      <c r="L153" s="2" t="str">
        <f t="shared" si="13"/>
        <v xml:space="preserve"> </v>
      </c>
      <c r="M153" s="2" t="str">
        <f t="shared" si="14"/>
        <v xml:space="preserve"> </v>
      </c>
    </row>
    <row r="154" spans="1:13">
      <c r="A154" s="38" t="str">
        <f t="shared" si="10"/>
        <v xml:space="preserve"> </v>
      </c>
      <c r="D154" s="37"/>
      <c r="E154" s="37"/>
      <c r="J154" s="17">
        <f t="shared" si="11"/>
        <v>0</v>
      </c>
      <c r="K154" s="2" t="str">
        <f t="shared" si="12"/>
        <v xml:space="preserve"> </v>
      </c>
      <c r="L154" s="2" t="str">
        <f t="shared" si="13"/>
        <v xml:space="preserve"> </v>
      </c>
      <c r="M154" s="2" t="str">
        <f t="shared" si="14"/>
        <v xml:space="preserve"> </v>
      </c>
    </row>
    <row r="155" spans="1:13">
      <c r="A155" s="38" t="str">
        <f t="shared" si="10"/>
        <v xml:space="preserve"> </v>
      </c>
      <c r="D155" s="37"/>
      <c r="E155" s="37"/>
      <c r="J155" s="17">
        <f t="shared" si="11"/>
        <v>0</v>
      </c>
      <c r="K155" s="2" t="str">
        <f t="shared" si="12"/>
        <v xml:space="preserve"> </v>
      </c>
      <c r="L155" s="2" t="str">
        <f t="shared" si="13"/>
        <v xml:space="preserve"> </v>
      </c>
      <c r="M155" s="2" t="str">
        <f t="shared" si="14"/>
        <v xml:space="preserve"> </v>
      </c>
    </row>
    <row r="156" spans="1:13">
      <c r="A156" s="38" t="str">
        <f t="shared" si="10"/>
        <v xml:space="preserve"> </v>
      </c>
      <c r="D156" s="37"/>
      <c r="E156" s="37"/>
      <c r="J156" s="17">
        <f t="shared" si="11"/>
        <v>0</v>
      </c>
      <c r="K156" s="2" t="str">
        <f t="shared" si="12"/>
        <v xml:space="preserve"> </v>
      </c>
      <c r="L156" s="2" t="str">
        <f t="shared" si="13"/>
        <v xml:space="preserve"> </v>
      </c>
      <c r="M156" s="2" t="str">
        <f t="shared" si="14"/>
        <v xml:space="preserve"> </v>
      </c>
    </row>
    <row r="157" spans="1:13">
      <c r="A157" s="38" t="str">
        <f t="shared" si="10"/>
        <v xml:space="preserve"> </v>
      </c>
      <c r="D157" s="37"/>
      <c r="E157" s="37"/>
      <c r="J157" s="17">
        <f t="shared" si="11"/>
        <v>0</v>
      </c>
      <c r="K157" s="2" t="str">
        <f t="shared" si="12"/>
        <v xml:space="preserve"> </v>
      </c>
      <c r="L157" s="2" t="str">
        <f t="shared" si="13"/>
        <v xml:space="preserve"> </v>
      </c>
      <c r="M157" s="2" t="str">
        <f t="shared" si="14"/>
        <v xml:space="preserve"> </v>
      </c>
    </row>
    <row r="158" spans="1:13">
      <c r="A158" s="38" t="str">
        <f t="shared" si="10"/>
        <v xml:space="preserve"> </v>
      </c>
      <c r="D158" s="37"/>
      <c r="E158" s="37"/>
      <c r="J158" s="17">
        <f t="shared" si="11"/>
        <v>0</v>
      </c>
      <c r="K158" s="2" t="str">
        <f t="shared" si="12"/>
        <v xml:space="preserve"> </v>
      </c>
      <c r="L158" s="2" t="str">
        <f t="shared" si="13"/>
        <v xml:space="preserve"> </v>
      </c>
      <c r="M158" s="2" t="str">
        <f t="shared" si="14"/>
        <v xml:space="preserve"> </v>
      </c>
    </row>
    <row r="159" spans="1:13">
      <c r="A159" s="38" t="str">
        <f t="shared" si="10"/>
        <v xml:space="preserve"> </v>
      </c>
      <c r="D159" s="37"/>
      <c r="E159" s="37"/>
      <c r="J159" s="17">
        <f t="shared" si="11"/>
        <v>0</v>
      </c>
      <c r="K159" s="2" t="str">
        <f t="shared" si="12"/>
        <v xml:space="preserve"> </v>
      </c>
      <c r="L159" s="2" t="str">
        <f t="shared" si="13"/>
        <v xml:space="preserve"> </v>
      </c>
      <c r="M159" s="2" t="str">
        <f t="shared" si="14"/>
        <v xml:space="preserve"> </v>
      </c>
    </row>
    <row r="160" spans="1:13">
      <c r="A160" s="38" t="str">
        <f t="shared" si="10"/>
        <v xml:space="preserve"> </v>
      </c>
      <c r="D160" s="37"/>
      <c r="E160" s="37"/>
      <c r="J160" s="17">
        <f t="shared" si="11"/>
        <v>0</v>
      </c>
      <c r="K160" s="2" t="str">
        <f t="shared" si="12"/>
        <v xml:space="preserve"> </v>
      </c>
      <c r="L160" s="2" t="str">
        <f t="shared" si="13"/>
        <v xml:space="preserve"> </v>
      </c>
      <c r="M160" s="2" t="str">
        <f t="shared" si="14"/>
        <v xml:space="preserve"> </v>
      </c>
    </row>
    <row r="161" spans="1:13">
      <c r="A161" s="38" t="str">
        <f t="shared" si="10"/>
        <v xml:space="preserve"> </v>
      </c>
      <c r="D161" s="37"/>
      <c r="E161" s="37"/>
      <c r="J161" s="17">
        <f t="shared" si="11"/>
        <v>0</v>
      </c>
      <c r="K161" s="2" t="str">
        <f t="shared" si="12"/>
        <v xml:space="preserve"> </v>
      </c>
      <c r="L161" s="2" t="str">
        <f t="shared" si="13"/>
        <v xml:space="preserve"> </v>
      </c>
      <c r="M161" s="2" t="str">
        <f t="shared" si="14"/>
        <v xml:space="preserve"> </v>
      </c>
    </row>
    <row r="162" spans="1:13">
      <c r="A162" s="38" t="str">
        <f t="shared" si="10"/>
        <v xml:space="preserve"> </v>
      </c>
      <c r="D162" s="37"/>
      <c r="E162" s="37"/>
      <c r="J162" s="17">
        <f t="shared" si="11"/>
        <v>0</v>
      </c>
      <c r="K162" s="2" t="str">
        <f t="shared" si="12"/>
        <v xml:space="preserve"> </v>
      </c>
      <c r="L162" s="2" t="str">
        <f t="shared" si="13"/>
        <v xml:space="preserve"> </v>
      </c>
      <c r="M162" s="2" t="str">
        <f t="shared" si="14"/>
        <v xml:space="preserve"> </v>
      </c>
    </row>
    <row r="163" spans="1:13">
      <c r="A163" s="38" t="str">
        <f t="shared" si="10"/>
        <v xml:space="preserve"> </v>
      </c>
      <c r="D163" s="37"/>
      <c r="E163" s="37"/>
      <c r="J163" s="17">
        <f t="shared" si="11"/>
        <v>0</v>
      </c>
      <c r="K163" s="2" t="str">
        <f t="shared" si="12"/>
        <v xml:space="preserve"> </v>
      </c>
      <c r="L163" s="2" t="str">
        <f t="shared" si="13"/>
        <v xml:space="preserve"> </v>
      </c>
      <c r="M163" s="2" t="str">
        <f t="shared" si="14"/>
        <v xml:space="preserve"> </v>
      </c>
    </row>
    <row r="164" spans="1:13">
      <c r="A164" s="38" t="str">
        <f t="shared" si="10"/>
        <v xml:space="preserve"> </v>
      </c>
      <c r="D164" s="37"/>
      <c r="E164" s="37"/>
      <c r="J164" s="17">
        <f t="shared" si="11"/>
        <v>0</v>
      </c>
      <c r="K164" s="2" t="str">
        <f t="shared" si="12"/>
        <v xml:space="preserve"> </v>
      </c>
      <c r="L164" s="2" t="str">
        <f t="shared" si="13"/>
        <v xml:space="preserve"> </v>
      </c>
      <c r="M164" s="2" t="str">
        <f t="shared" si="14"/>
        <v xml:space="preserve"> </v>
      </c>
    </row>
    <row r="165" spans="1:13">
      <c r="A165" s="38" t="str">
        <f t="shared" si="10"/>
        <v xml:space="preserve"> </v>
      </c>
      <c r="D165" s="37"/>
      <c r="E165" s="37"/>
      <c r="J165" s="17">
        <f t="shared" si="11"/>
        <v>0</v>
      </c>
      <c r="K165" s="2" t="str">
        <f t="shared" si="12"/>
        <v xml:space="preserve"> </v>
      </c>
      <c r="L165" s="2" t="str">
        <f t="shared" si="13"/>
        <v xml:space="preserve"> </v>
      </c>
      <c r="M165" s="2" t="str">
        <f t="shared" si="14"/>
        <v xml:space="preserve"> </v>
      </c>
    </row>
    <row r="166" spans="1:13">
      <c r="A166" s="38" t="str">
        <f t="shared" si="10"/>
        <v xml:space="preserve"> </v>
      </c>
      <c r="D166" s="37"/>
      <c r="E166" s="37"/>
      <c r="J166" s="17">
        <f t="shared" si="11"/>
        <v>0</v>
      </c>
      <c r="K166" s="2" t="str">
        <f t="shared" si="12"/>
        <v xml:space="preserve"> </v>
      </c>
      <c r="L166" s="2" t="str">
        <f t="shared" si="13"/>
        <v xml:space="preserve"> </v>
      </c>
      <c r="M166" s="2" t="str">
        <f t="shared" si="14"/>
        <v xml:space="preserve"> </v>
      </c>
    </row>
    <row r="167" spans="1:13">
      <c r="A167" s="38" t="str">
        <f t="shared" si="10"/>
        <v xml:space="preserve"> </v>
      </c>
      <c r="D167" s="37"/>
      <c r="E167" s="37"/>
      <c r="J167" s="17">
        <f t="shared" si="11"/>
        <v>0</v>
      </c>
      <c r="K167" s="2" t="str">
        <f t="shared" si="12"/>
        <v xml:space="preserve"> </v>
      </c>
      <c r="L167" s="2" t="str">
        <f t="shared" si="13"/>
        <v xml:space="preserve"> </v>
      </c>
      <c r="M167" s="2" t="str">
        <f t="shared" si="14"/>
        <v xml:space="preserve"> </v>
      </c>
    </row>
    <row r="168" spans="1:13">
      <c r="A168" s="38" t="str">
        <f t="shared" si="10"/>
        <v xml:space="preserve"> </v>
      </c>
      <c r="D168" s="37"/>
      <c r="E168" s="37"/>
      <c r="J168" s="17">
        <f t="shared" si="11"/>
        <v>0</v>
      </c>
      <c r="K168" s="2" t="str">
        <f t="shared" si="12"/>
        <v xml:space="preserve"> </v>
      </c>
      <c r="L168" s="2" t="str">
        <f t="shared" si="13"/>
        <v xml:space="preserve"> </v>
      </c>
      <c r="M168" s="2" t="str">
        <f t="shared" si="14"/>
        <v xml:space="preserve"> </v>
      </c>
    </row>
    <row r="169" spans="1:13">
      <c r="A169" s="38" t="str">
        <f t="shared" si="10"/>
        <v xml:space="preserve"> </v>
      </c>
      <c r="D169" s="37"/>
      <c r="E169" s="37"/>
      <c r="J169" s="17">
        <f t="shared" si="11"/>
        <v>0</v>
      </c>
      <c r="K169" s="2" t="str">
        <f t="shared" si="12"/>
        <v xml:space="preserve"> </v>
      </c>
      <c r="L169" s="2" t="str">
        <f t="shared" si="13"/>
        <v xml:space="preserve"> </v>
      </c>
      <c r="M169" s="2" t="str">
        <f t="shared" si="14"/>
        <v xml:space="preserve"> </v>
      </c>
    </row>
    <row r="170" spans="1:13">
      <c r="A170" s="38" t="str">
        <f t="shared" si="10"/>
        <v xml:space="preserve"> </v>
      </c>
      <c r="D170" s="37"/>
      <c r="E170" s="37"/>
      <c r="J170" s="17">
        <f t="shared" si="11"/>
        <v>0</v>
      </c>
      <c r="K170" s="2" t="str">
        <f t="shared" si="12"/>
        <v xml:space="preserve"> </v>
      </c>
      <c r="L170" s="2" t="str">
        <f t="shared" si="13"/>
        <v xml:space="preserve"> </v>
      </c>
      <c r="M170" s="2" t="str">
        <f t="shared" si="14"/>
        <v xml:space="preserve"> </v>
      </c>
    </row>
    <row r="171" spans="1:13">
      <c r="A171" s="38" t="str">
        <f t="shared" si="10"/>
        <v xml:space="preserve"> </v>
      </c>
      <c r="D171" s="37"/>
      <c r="E171" s="37"/>
      <c r="J171" s="17">
        <f t="shared" si="11"/>
        <v>0</v>
      </c>
      <c r="K171" s="2" t="str">
        <f t="shared" si="12"/>
        <v xml:space="preserve"> </v>
      </c>
      <c r="L171" s="2" t="str">
        <f t="shared" si="13"/>
        <v xml:space="preserve"> </v>
      </c>
      <c r="M171" s="2" t="str">
        <f t="shared" si="14"/>
        <v xml:space="preserve"> </v>
      </c>
    </row>
    <row r="172" spans="1:13">
      <c r="A172" s="38" t="str">
        <f t="shared" si="10"/>
        <v xml:space="preserve"> </v>
      </c>
      <c r="D172" s="37"/>
      <c r="E172" s="37"/>
      <c r="J172" s="17">
        <f t="shared" si="11"/>
        <v>0</v>
      </c>
      <c r="K172" s="2" t="str">
        <f t="shared" si="12"/>
        <v xml:space="preserve"> </v>
      </c>
      <c r="L172" s="2" t="str">
        <f t="shared" si="13"/>
        <v xml:space="preserve"> </v>
      </c>
      <c r="M172" s="2" t="str">
        <f t="shared" si="14"/>
        <v xml:space="preserve"> </v>
      </c>
    </row>
    <row r="173" spans="1:13">
      <c r="A173" s="38" t="str">
        <f t="shared" si="10"/>
        <v xml:space="preserve"> </v>
      </c>
      <c r="D173" s="37"/>
      <c r="E173" s="37"/>
      <c r="J173" s="17">
        <f t="shared" si="11"/>
        <v>0</v>
      </c>
      <c r="K173" s="2" t="str">
        <f t="shared" si="12"/>
        <v xml:space="preserve"> </v>
      </c>
      <c r="L173" s="2" t="str">
        <f t="shared" si="13"/>
        <v xml:space="preserve"> </v>
      </c>
      <c r="M173" s="2" t="str">
        <f t="shared" si="14"/>
        <v xml:space="preserve"> </v>
      </c>
    </row>
    <row r="174" spans="1:13">
      <c r="A174" s="38" t="str">
        <f t="shared" si="10"/>
        <v xml:space="preserve"> </v>
      </c>
      <c r="D174" s="37"/>
      <c r="E174" s="37"/>
      <c r="J174" s="17">
        <f t="shared" si="11"/>
        <v>0</v>
      </c>
      <c r="K174" s="2" t="str">
        <f t="shared" si="12"/>
        <v xml:space="preserve"> </v>
      </c>
      <c r="L174" s="2" t="str">
        <f t="shared" si="13"/>
        <v xml:space="preserve"> </v>
      </c>
      <c r="M174" s="2" t="str">
        <f t="shared" si="14"/>
        <v xml:space="preserve"> </v>
      </c>
    </row>
    <row r="175" spans="1:13">
      <c r="A175" s="38" t="str">
        <f t="shared" si="10"/>
        <v xml:space="preserve"> </v>
      </c>
      <c r="D175" s="37"/>
      <c r="E175" s="37"/>
      <c r="J175" s="17">
        <f t="shared" si="11"/>
        <v>0</v>
      </c>
      <c r="K175" s="2" t="str">
        <f t="shared" si="12"/>
        <v xml:space="preserve"> </v>
      </c>
      <c r="L175" s="2" t="str">
        <f t="shared" si="13"/>
        <v xml:space="preserve"> </v>
      </c>
      <c r="M175" s="2" t="str">
        <f t="shared" si="14"/>
        <v xml:space="preserve"> </v>
      </c>
    </row>
    <row r="176" spans="1:13">
      <c r="A176" s="38" t="str">
        <f t="shared" si="10"/>
        <v xml:space="preserve"> </v>
      </c>
      <c r="D176" s="37"/>
      <c r="E176" s="37"/>
      <c r="J176" s="17">
        <f t="shared" si="11"/>
        <v>0</v>
      </c>
      <c r="K176" s="2" t="str">
        <f t="shared" si="12"/>
        <v xml:space="preserve"> </v>
      </c>
      <c r="L176" s="2" t="str">
        <f t="shared" si="13"/>
        <v xml:space="preserve"> </v>
      </c>
      <c r="M176" s="2" t="str">
        <f t="shared" si="14"/>
        <v xml:space="preserve"> </v>
      </c>
    </row>
    <row r="177" spans="1:13">
      <c r="A177" s="38" t="str">
        <f t="shared" si="10"/>
        <v xml:space="preserve"> </v>
      </c>
      <c r="D177" s="37"/>
      <c r="E177" s="37"/>
      <c r="J177" s="17">
        <f t="shared" si="11"/>
        <v>0</v>
      </c>
      <c r="K177" s="2" t="str">
        <f t="shared" si="12"/>
        <v xml:space="preserve"> </v>
      </c>
      <c r="L177" s="2" t="str">
        <f t="shared" si="13"/>
        <v xml:space="preserve"> </v>
      </c>
      <c r="M177" s="2" t="str">
        <f t="shared" si="14"/>
        <v xml:space="preserve"> </v>
      </c>
    </row>
    <row r="178" spans="1:13">
      <c r="A178" s="38" t="str">
        <f t="shared" si="10"/>
        <v xml:space="preserve"> </v>
      </c>
      <c r="D178" s="37"/>
      <c r="E178" s="37"/>
      <c r="J178" s="17">
        <f t="shared" si="11"/>
        <v>0</v>
      </c>
      <c r="K178" s="2" t="str">
        <f t="shared" si="12"/>
        <v xml:space="preserve"> </v>
      </c>
      <c r="L178" s="2" t="str">
        <f t="shared" si="13"/>
        <v xml:space="preserve"> </v>
      </c>
      <c r="M178" s="2" t="str">
        <f t="shared" si="14"/>
        <v xml:space="preserve"> </v>
      </c>
    </row>
    <row r="179" spans="1:13">
      <c r="A179" s="38" t="str">
        <f t="shared" si="10"/>
        <v xml:space="preserve"> </v>
      </c>
      <c r="D179" s="37"/>
      <c r="E179" s="37"/>
      <c r="J179" s="17">
        <f t="shared" si="11"/>
        <v>0</v>
      </c>
      <c r="K179" s="2" t="str">
        <f t="shared" si="12"/>
        <v xml:space="preserve"> </v>
      </c>
      <c r="L179" s="2" t="str">
        <f t="shared" si="13"/>
        <v xml:space="preserve"> </v>
      </c>
      <c r="M179" s="2" t="str">
        <f t="shared" si="14"/>
        <v xml:space="preserve"> </v>
      </c>
    </row>
    <row r="180" spans="1:13">
      <c r="A180" s="38" t="str">
        <f t="shared" si="10"/>
        <v xml:space="preserve"> </v>
      </c>
      <c r="D180" s="37"/>
      <c r="E180" s="37"/>
      <c r="J180" s="17">
        <f t="shared" si="11"/>
        <v>0</v>
      </c>
      <c r="K180" s="2" t="str">
        <f t="shared" si="12"/>
        <v xml:space="preserve"> </v>
      </c>
      <c r="L180" s="2" t="str">
        <f t="shared" si="13"/>
        <v xml:space="preserve"> </v>
      </c>
      <c r="M180" s="2" t="str">
        <f t="shared" si="14"/>
        <v xml:space="preserve"> </v>
      </c>
    </row>
    <row r="181" spans="1:13">
      <c r="A181" s="38" t="str">
        <f t="shared" si="10"/>
        <v xml:space="preserve"> </v>
      </c>
      <c r="D181" s="37"/>
      <c r="E181" s="37"/>
      <c r="J181" s="17">
        <f t="shared" si="11"/>
        <v>0</v>
      </c>
      <c r="K181" s="2" t="str">
        <f t="shared" si="12"/>
        <v xml:space="preserve"> </v>
      </c>
      <c r="L181" s="2" t="str">
        <f t="shared" si="13"/>
        <v xml:space="preserve"> </v>
      </c>
      <c r="M181" s="2" t="str">
        <f t="shared" si="14"/>
        <v xml:space="preserve"> </v>
      </c>
    </row>
    <row r="182" spans="1:13">
      <c r="A182" s="38" t="str">
        <f t="shared" si="10"/>
        <v xml:space="preserve"> </v>
      </c>
      <c r="D182" s="37"/>
      <c r="E182" s="37"/>
      <c r="J182" s="17">
        <f t="shared" si="11"/>
        <v>0</v>
      </c>
      <c r="K182" s="2" t="str">
        <f t="shared" si="12"/>
        <v xml:space="preserve"> </v>
      </c>
      <c r="L182" s="2" t="str">
        <f t="shared" si="13"/>
        <v xml:space="preserve"> </v>
      </c>
      <c r="M182" s="2" t="str">
        <f t="shared" si="14"/>
        <v xml:space="preserve"> </v>
      </c>
    </row>
    <row r="183" spans="1:13">
      <c r="A183" s="38" t="str">
        <f t="shared" si="10"/>
        <v xml:space="preserve"> </v>
      </c>
      <c r="D183" s="37"/>
      <c r="E183" s="37"/>
      <c r="J183" s="17">
        <f t="shared" si="11"/>
        <v>0</v>
      </c>
      <c r="K183" s="2" t="str">
        <f t="shared" si="12"/>
        <v xml:space="preserve"> </v>
      </c>
      <c r="L183" s="2" t="str">
        <f t="shared" si="13"/>
        <v xml:space="preserve"> </v>
      </c>
      <c r="M183" s="2" t="str">
        <f t="shared" si="14"/>
        <v xml:space="preserve"> </v>
      </c>
    </row>
    <row r="184" spans="1:13">
      <c r="A184" s="38" t="str">
        <f t="shared" si="10"/>
        <v xml:space="preserve"> </v>
      </c>
      <c r="D184" s="37"/>
      <c r="E184" s="37"/>
      <c r="J184" s="17">
        <f t="shared" si="11"/>
        <v>0</v>
      </c>
      <c r="K184" s="2" t="str">
        <f t="shared" si="12"/>
        <v xml:space="preserve"> </v>
      </c>
      <c r="L184" s="2" t="str">
        <f t="shared" si="13"/>
        <v xml:space="preserve"> </v>
      </c>
      <c r="M184" s="2" t="str">
        <f t="shared" si="14"/>
        <v xml:space="preserve"> </v>
      </c>
    </row>
    <row r="185" spans="1:13">
      <c r="A185" s="38" t="str">
        <f t="shared" si="10"/>
        <v xml:space="preserve"> </v>
      </c>
      <c r="D185" s="37"/>
      <c r="E185" s="37"/>
      <c r="J185" s="17">
        <f t="shared" si="11"/>
        <v>0</v>
      </c>
      <c r="K185" s="2" t="str">
        <f t="shared" si="12"/>
        <v xml:space="preserve"> </v>
      </c>
      <c r="L185" s="2" t="str">
        <f t="shared" si="13"/>
        <v xml:space="preserve"> </v>
      </c>
      <c r="M185" s="2" t="str">
        <f t="shared" si="14"/>
        <v xml:space="preserve"> </v>
      </c>
    </row>
    <row r="186" spans="1:13">
      <c r="A186" s="38" t="str">
        <f t="shared" si="10"/>
        <v xml:space="preserve"> </v>
      </c>
      <c r="D186" s="37"/>
      <c r="E186" s="37"/>
      <c r="J186" s="17">
        <f t="shared" si="11"/>
        <v>0</v>
      </c>
      <c r="K186" s="2" t="str">
        <f t="shared" si="12"/>
        <v xml:space="preserve"> </v>
      </c>
      <c r="L186" s="2" t="str">
        <f t="shared" si="13"/>
        <v xml:space="preserve"> </v>
      </c>
      <c r="M186" s="2" t="str">
        <f t="shared" si="14"/>
        <v xml:space="preserve"> </v>
      </c>
    </row>
    <row r="187" spans="1:13">
      <c r="A187" s="38" t="str">
        <f t="shared" si="10"/>
        <v xml:space="preserve"> </v>
      </c>
      <c r="D187" s="37"/>
      <c r="E187" s="37"/>
      <c r="J187" s="17">
        <f t="shared" si="11"/>
        <v>0</v>
      </c>
      <c r="K187" s="2" t="str">
        <f t="shared" si="12"/>
        <v xml:space="preserve"> </v>
      </c>
      <c r="L187" s="2" t="str">
        <f t="shared" si="13"/>
        <v xml:space="preserve"> </v>
      </c>
      <c r="M187" s="2" t="str">
        <f t="shared" si="14"/>
        <v xml:space="preserve"> </v>
      </c>
    </row>
    <row r="188" spans="1:13">
      <c r="A188" s="38" t="str">
        <f t="shared" si="10"/>
        <v xml:space="preserve"> </v>
      </c>
      <c r="D188" s="37"/>
      <c r="E188" s="37"/>
      <c r="J188" s="17">
        <f t="shared" si="11"/>
        <v>0</v>
      </c>
      <c r="K188" s="2" t="str">
        <f t="shared" si="12"/>
        <v xml:space="preserve"> </v>
      </c>
      <c r="L188" s="2" t="str">
        <f t="shared" si="13"/>
        <v xml:space="preserve"> </v>
      </c>
      <c r="M188" s="2" t="str">
        <f t="shared" si="14"/>
        <v xml:space="preserve"> </v>
      </c>
    </row>
    <row r="189" spans="1:13">
      <c r="A189" s="38" t="str">
        <f t="shared" si="10"/>
        <v xml:space="preserve"> </v>
      </c>
      <c r="D189" s="37"/>
      <c r="E189" s="37"/>
      <c r="J189" s="17">
        <f t="shared" si="11"/>
        <v>0</v>
      </c>
      <c r="K189" s="2" t="str">
        <f t="shared" si="12"/>
        <v xml:space="preserve"> </v>
      </c>
      <c r="L189" s="2" t="str">
        <f t="shared" si="13"/>
        <v xml:space="preserve"> </v>
      </c>
      <c r="M189" s="2" t="str">
        <f t="shared" si="14"/>
        <v xml:space="preserve"> </v>
      </c>
    </row>
    <row r="190" spans="1:13">
      <c r="A190" s="38" t="str">
        <f t="shared" si="10"/>
        <v xml:space="preserve"> </v>
      </c>
      <c r="D190" s="37"/>
      <c r="E190" s="37"/>
      <c r="J190" s="17">
        <f t="shared" si="11"/>
        <v>0</v>
      </c>
      <c r="K190" s="2" t="str">
        <f t="shared" si="12"/>
        <v xml:space="preserve"> </v>
      </c>
      <c r="L190" s="2" t="str">
        <f t="shared" si="13"/>
        <v xml:space="preserve"> </v>
      </c>
      <c r="M190" s="2" t="str">
        <f t="shared" si="14"/>
        <v xml:space="preserve"> </v>
      </c>
    </row>
    <row r="191" spans="1:13">
      <c r="A191" s="38" t="str">
        <f t="shared" si="10"/>
        <v xml:space="preserve"> </v>
      </c>
      <c r="D191" s="37"/>
      <c r="E191" s="37"/>
      <c r="J191" s="17">
        <f t="shared" si="11"/>
        <v>0</v>
      </c>
      <c r="K191" s="2" t="str">
        <f t="shared" si="12"/>
        <v xml:space="preserve"> </v>
      </c>
      <c r="L191" s="2" t="str">
        <f t="shared" si="13"/>
        <v xml:space="preserve"> </v>
      </c>
      <c r="M191" s="2" t="str">
        <f t="shared" si="14"/>
        <v xml:space="preserve"> </v>
      </c>
    </row>
    <row r="192" spans="1:13">
      <c r="A192" s="38" t="str">
        <f t="shared" si="10"/>
        <v xml:space="preserve"> </v>
      </c>
      <c r="D192" s="37"/>
      <c r="E192" s="37"/>
      <c r="J192" s="17">
        <f t="shared" si="11"/>
        <v>0</v>
      </c>
      <c r="K192" s="2" t="str">
        <f t="shared" si="12"/>
        <v xml:space="preserve"> </v>
      </c>
      <c r="L192" s="2" t="str">
        <f t="shared" si="13"/>
        <v xml:space="preserve"> </v>
      </c>
      <c r="M192" s="2" t="str">
        <f t="shared" si="14"/>
        <v xml:space="preserve"> </v>
      </c>
    </row>
    <row r="193" spans="1:13">
      <c r="A193" s="38" t="str">
        <f t="shared" si="10"/>
        <v xml:space="preserve"> </v>
      </c>
      <c r="D193" s="37"/>
      <c r="E193" s="37"/>
      <c r="J193" s="17">
        <f t="shared" si="11"/>
        <v>0</v>
      </c>
      <c r="K193" s="2" t="str">
        <f t="shared" si="12"/>
        <v xml:space="preserve"> </v>
      </c>
      <c r="L193" s="2" t="str">
        <f t="shared" si="13"/>
        <v xml:space="preserve"> </v>
      </c>
      <c r="M193" s="2" t="str">
        <f t="shared" si="14"/>
        <v xml:space="preserve"> </v>
      </c>
    </row>
    <row r="194" spans="1:13">
      <c r="A194" s="38" t="str">
        <f t="shared" si="10"/>
        <v xml:space="preserve"> </v>
      </c>
      <c r="D194" s="37"/>
      <c r="E194" s="37"/>
      <c r="J194" s="17">
        <f t="shared" si="11"/>
        <v>0</v>
      </c>
      <c r="K194" s="2" t="str">
        <f t="shared" si="12"/>
        <v xml:space="preserve"> </v>
      </c>
      <c r="L194" s="2" t="str">
        <f t="shared" si="13"/>
        <v xml:space="preserve"> </v>
      </c>
      <c r="M194" s="2" t="str">
        <f t="shared" si="14"/>
        <v xml:space="preserve"> </v>
      </c>
    </row>
    <row r="195" spans="1:13">
      <c r="A195" s="38" t="str">
        <f t="shared" si="10"/>
        <v xml:space="preserve"> </v>
      </c>
      <c r="D195" s="37"/>
      <c r="E195" s="37"/>
      <c r="J195" s="17">
        <f t="shared" si="11"/>
        <v>0</v>
      </c>
      <c r="K195" s="2" t="str">
        <f t="shared" si="12"/>
        <v xml:space="preserve"> </v>
      </c>
      <c r="L195" s="2" t="str">
        <f t="shared" si="13"/>
        <v xml:space="preserve"> </v>
      </c>
      <c r="M195" s="2" t="str">
        <f t="shared" si="14"/>
        <v xml:space="preserve"> </v>
      </c>
    </row>
    <row r="196" spans="1:13">
      <c r="A196" s="38" t="str">
        <f t="shared" si="10"/>
        <v xml:space="preserve"> </v>
      </c>
      <c r="D196" s="37"/>
      <c r="E196" s="37"/>
      <c r="J196" s="17">
        <f t="shared" si="11"/>
        <v>0</v>
      </c>
      <c r="K196" s="2" t="str">
        <f t="shared" si="12"/>
        <v xml:space="preserve"> </v>
      </c>
      <c r="L196" s="2" t="str">
        <f t="shared" si="13"/>
        <v xml:space="preserve"> </v>
      </c>
      <c r="M196" s="2" t="str">
        <f t="shared" si="14"/>
        <v xml:space="preserve"> </v>
      </c>
    </row>
    <row r="197" spans="1:13">
      <c r="A197" s="38" t="str">
        <f t="shared" si="10"/>
        <v xml:space="preserve"> </v>
      </c>
      <c r="D197" s="37"/>
      <c r="E197" s="37"/>
      <c r="J197" s="17">
        <f t="shared" si="11"/>
        <v>0</v>
      </c>
      <c r="K197" s="2" t="str">
        <f t="shared" si="12"/>
        <v xml:space="preserve"> </v>
      </c>
      <c r="L197" s="2" t="str">
        <f t="shared" si="13"/>
        <v xml:space="preserve"> </v>
      </c>
      <c r="M197" s="2" t="str">
        <f t="shared" si="14"/>
        <v xml:space="preserve"> </v>
      </c>
    </row>
    <row r="198" spans="1:13">
      <c r="A198" s="38" t="str">
        <f t="shared" si="10"/>
        <v xml:space="preserve"> </v>
      </c>
      <c r="D198" s="37"/>
      <c r="E198" s="37"/>
      <c r="J198" s="17">
        <f t="shared" si="11"/>
        <v>0</v>
      </c>
      <c r="K198" s="2" t="str">
        <f t="shared" si="12"/>
        <v xml:space="preserve"> </v>
      </c>
      <c r="L198" s="2" t="str">
        <f t="shared" si="13"/>
        <v xml:space="preserve"> </v>
      </c>
      <c r="M198" s="2" t="str">
        <f t="shared" si="14"/>
        <v xml:space="preserve"> </v>
      </c>
    </row>
    <row r="199" spans="1:13">
      <c r="A199" s="38" t="str">
        <f t="shared" si="10"/>
        <v xml:space="preserve"> </v>
      </c>
      <c r="D199" s="37"/>
      <c r="E199" s="37"/>
      <c r="J199" s="17">
        <f t="shared" si="11"/>
        <v>0</v>
      </c>
      <c r="K199" s="2" t="str">
        <f t="shared" si="12"/>
        <v xml:space="preserve"> </v>
      </c>
      <c r="L199" s="2" t="str">
        <f t="shared" si="13"/>
        <v xml:space="preserve"> </v>
      </c>
      <c r="M199" s="2" t="str">
        <f t="shared" si="14"/>
        <v xml:space="preserve"> </v>
      </c>
    </row>
    <row r="200" spans="1:13">
      <c r="A200" s="38" t="str">
        <f t="shared" si="10"/>
        <v xml:space="preserve"> </v>
      </c>
      <c r="D200" s="37"/>
      <c r="E200" s="37"/>
      <c r="J200" s="17">
        <f t="shared" si="11"/>
        <v>0</v>
      </c>
      <c r="K200" s="2" t="str">
        <f t="shared" si="12"/>
        <v xml:space="preserve"> </v>
      </c>
      <c r="L200" s="2" t="str">
        <f t="shared" si="13"/>
        <v xml:space="preserve"> </v>
      </c>
      <c r="M200" s="2" t="str">
        <f t="shared" si="14"/>
        <v xml:space="preserve"> </v>
      </c>
    </row>
    <row r="201" spans="1:13">
      <c r="A201" s="38" t="str">
        <f t="shared" si="10"/>
        <v xml:space="preserve"> </v>
      </c>
      <c r="D201" s="37"/>
      <c r="E201" s="37"/>
      <c r="J201" s="17">
        <f t="shared" si="11"/>
        <v>0</v>
      </c>
      <c r="K201" s="2" t="str">
        <f t="shared" si="12"/>
        <v xml:space="preserve"> </v>
      </c>
      <c r="L201" s="2" t="str">
        <f t="shared" si="13"/>
        <v xml:space="preserve"> </v>
      </c>
      <c r="M201" s="2" t="str">
        <f t="shared" si="14"/>
        <v xml:space="preserve"> </v>
      </c>
    </row>
    <row r="202" spans="1:13">
      <c r="A202" s="38" t="str">
        <f t="shared" si="10"/>
        <v xml:space="preserve"> </v>
      </c>
      <c r="D202" s="37"/>
      <c r="E202" s="37"/>
      <c r="J202" s="17">
        <f t="shared" si="11"/>
        <v>0</v>
      </c>
      <c r="K202" s="2" t="str">
        <f t="shared" si="12"/>
        <v xml:space="preserve"> </v>
      </c>
      <c r="L202" s="2" t="str">
        <f t="shared" si="13"/>
        <v xml:space="preserve"> </v>
      </c>
      <c r="M202" s="2" t="str">
        <f t="shared" si="14"/>
        <v xml:space="preserve"> </v>
      </c>
    </row>
    <row r="203" spans="1:13">
      <c r="A203" s="38" t="str">
        <f t="shared" si="10"/>
        <v xml:space="preserve"> </v>
      </c>
      <c r="D203" s="37"/>
      <c r="E203" s="37"/>
      <c r="J203" s="17">
        <f t="shared" si="11"/>
        <v>0</v>
      </c>
      <c r="K203" s="2" t="str">
        <f t="shared" si="12"/>
        <v xml:space="preserve"> </v>
      </c>
      <c r="L203" s="2" t="str">
        <f t="shared" si="13"/>
        <v xml:space="preserve"> </v>
      </c>
      <c r="M203" s="2" t="str">
        <f t="shared" si="14"/>
        <v xml:space="preserve"> </v>
      </c>
    </row>
    <row r="204" spans="1:13">
      <c r="A204" s="38" t="str">
        <f t="shared" si="10"/>
        <v xml:space="preserve"> </v>
      </c>
      <c r="D204" s="37"/>
      <c r="E204" s="37"/>
      <c r="J204" s="17">
        <f t="shared" si="11"/>
        <v>0</v>
      </c>
      <c r="K204" s="2" t="str">
        <f t="shared" si="12"/>
        <v xml:space="preserve"> </v>
      </c>
      <c r="L204" s="2" t="str">
        <f t="shared" si="13"/>
        <v xml:space="preserve"> </v>
      </c>
      <c r="M204" s="2" t="str">
        <f t="shared" si="14"/>
        <v xml:space="preserve"> </v>
      </c>
    </row>
    <row r="205" spans="1:13">
      <c r="A205" s="38" t="str">
        <f t="shared" si="10"/>
        <v xml:space="preserve"> </v>
      </c>
      <c r="D205" s="37"/>
      <c r="E205" s="37"/>
      <c r="J205" s="17">
        <f t="shared" si="11"/>
        <v>0</v>
      </c>
      <c r="K205" s="2" t="str">
        <f t="shared" si="12"/>
        <v xml:space="preserve"> </v>
      </c>
      <c r="L205" s="2" t="str">
        <f t="shared" si="13"/>
        <v xml:space="preserve"> </v>
      </c>
      <c r="M205" s="2" t="str">
        <f t="shared" si="14"/>
        <v xml:space="preserve"> </v>
      </c>
    </row>
    <row r="206" spans="1:13">
      <c r="A206" s="38" t="str">
        <f t="shared" si="10"/>
        <v xml:space="preserve"> </v>
      </c>
      <c r="D206" s="37"/>
      <c r="E206" s="37"/>
      <c r="J206" s="17">
        <f t="shared" si="11"/>
        <v>0</v>
      </c>
      <c r="K206" s="2" t="str">
        <f t="shared" si="12"/>
        <v xml:space="preserve"> </v>
      </c>
      <c r="L206" s="2" t="str">
        <f t="shared" si="13"/>
        <v xml:space="preserve"> </v>
      </c>
      <c r="M206" s="2" t="str">
        <f t="shared" si="14"/>
        <v xml:space="preserve"> </v>
      </c>
    </row>
    <row r="207" spans="1:13">
      <c r="A207" s="38" t="str">
        <f t="shared" ref="A207:A270" si="15">IF(COUNTIF(K207:M207,"ERROR")&gt;0,"ERROR"," ")</f>
        <v xml:space="preserve"> </v>
      </c>
      <c r="D207" s="37"/>
      <c r="E207" s="37"/>
      <c r="J207" s="17">
        <f t="shared" ref="J207:J270" si="16">F207-G207+H207-I207</f>
        <v>0</v>
      </c>
      <c r="K207" s="2" t="str">
        <f t="shared" si="12"/>
        <v xml:space="preserve"> </v>
      </c>
      <c r="L207" s="2" t="str">
        <f t="shared" si="13"/>
        <v xml:space="preserve"> </v>
      </c>
      <c r="M207" s="2" t="str">
        <f t="shared" si="14"/>
        <v xml:space="preserve"> </v>
      </c>
    </row>
    <row r="208" spans="1:13">
      <c r="A208" s="38" t="str">
        <f t="shared" si="15"/>
        <v xml:space="preserve"> </v>
      </c>
      <c r="D208" s="37"/>
      <c r="E208" s="37"/>
      <c r="J208" s="17">
        <f t="shared" si="16"/>
        <v>0</v>
      </c>
      <c r="K208" s="2" t="str">
        <f t="shared" ref="K208:K271" si="17">IF(COUNTA(D208:E208)=2,"ERROR"," ")</f>
        <v xml:space="preserve"> </v>
      </c>
      <c r="L208" s="2" t="str">
        <f t="shared" ref="L208:L271" si="18">IF(D208=0," ",IF(COUNTIF(ProfitLoss,D208)&gt;0," ","ERROR"))</f>
        <v xml:space="preserve"> </v>
      </c>
      <c r="M208" s="2" t="str">
        <f t="shared" ref="M208:M271" si="19">IF(E208=0," ",IF(COUNTIF(BalanceSheet,E208)&gt;0," ","ERROR"))</f>
        <v xml:space="preserve"> </v>
      </c>
    </row>
    <row r="209" spans="1:13">
      <c r="A209" s="38" t="str">
        <f t="shared" si="15"/>
        <v xml:space="preserve"> </v>
      </c>
      <c r="D209" s="37"/>
      <c r="E209" s="37"/>
      <c r="J209" s="17">
        <f t="shared" si="16"/>
        <v>0</v>
      </c>
      <c r="K209" s="2" t="str">
        <f t="shared" si="17"/>
        <v xml:space="preserve"> </v>
      </c>
      <c r="L209" s="2" t="str">
        <f t="shared" si="18"/>
        <v xml:space="preserve"> </v>
      </c>
      <c r="M209" s="2" t="str">
        <f t="shared" si="19"/>
        <v xml:space="preserve"> </v>
      </c>
    </row>
    <row r="210" spans="1:13">
      <c r="A210" s="38" t="str">
        <f t="shared" si="15"/>
        <v xml:space="preserve"> </v>
      </c>
      <c r="D210" s="37"/>
      <c r="E210" s="37"/>
      <c r="J210" s="17">
        <f t="shared" si="16"/>
        <v>0</v>
      </c>
      <c r="K210" s="2" t="str">
        <f t="shared" si="17"/>
        <v xml:space="preserve"> </v>
      </c>
      <c r="L210" s="2" t="str">
        <f t="shared" si="18"/>
        <v xml:space="preserve"> </v>
      </c>
      <c r="M210" s="2" t="str">
        <f t="shared" si="19"/>
        <v xml:space="preserve"> </v>
      </c>
    </row>
    <row r="211" spans="1:13">
      <c r="A211" s="38" t="str">
        <f t="shared" si="15"/>
        <v xml:space="preserve"> </v>
      </c>
      <c r="D211" s="37"/>
      <c r="E211" s="37"/>
      <c r="J211" s="17">
        <f t="shared" si="16"/>
        <v>0</v>
      </c>
      <c r="K211" s="2" t="str">
        <f t="shared" si="17"/>
        <v xml:space="preserve"> </v>
      </c>
      <c r="L211" s="2" t="str">
        <f t="shared" si="18"/>
        <v xml:space="preserve"> </v>
      </c>
      <c r="M211" s="2" t="str">
        <f t="shared" si="19"/>
        <v xml:space="preserve"> </v>
      </c>
    </row>
    <row r="212" spans="1:13">
      <c r="A212" s="38" t="str">
        <f t="shared" si="15"/>
        <v xml:space="preserve"> </v>
      </c>
      <c r="D212" s="37"/>
      <c r="E212" s="37"/>
      <c r="J212" s="17">
        <f t="shared" si="16"/>
        <v>0</v>
      </c>
      <c r="K212" s="2" t="str">
        <f t="shared" si="17"/>
        <v xml:space="preserve"> </v>
      </c>
      <c r="L212" s="2" t="str">
        <f t="shared" si="18"/>
        <v xml:space="preserve"> </v>
      </c>
      <c r="M212" s="2" t="str">
        <f t="shared" si="19"/>
        <v xml:space="preserve"> </v>
      </c>
    </row>
    <row r="213" spans="1:13">
      <c r="A213" s="38" t="str">
        <f t="shared" si="15"/>
        <v xml:space="preserve"> </v>
      </c>
      <c r="D213" s="37"/>
      <c r="E213" s="37"/>
      <c r="J213" s="17">
        <f t="shared" si="16"/>
        <v>0</v>
      </c>
      <c r="K213" s="2" t="str">
        <f t="shared" si="17"/>
        <v xml:space="preserve"> </v>
      </c>
      <c r="L213" s="2" t="str">
        <f t="shared" si="18"/>
        <v xml:space="preserve"> </v>
      </c>
      <c r="M213" s="2" t="str">
        <f t="shared" si="19"/>
        <v xml:space="preserve"> </v>
      </c>
    </row>
    <row r="214" spans="1:13">
      <c r="A214" s="38" t="str">
        <f t="shared" si="15"/>
        <v xml:space="preserve"> </v>
      </c>
      <c r="D214" s="37"/>
      <c r="E214" s="37"/>
      <c r="J214" s="17">
        <f t="shared" si="16"/>
        <v>0</v>
      </c>
      <c r="K214" s="2" t="str">
        <f t="shared" si="17"/>
        <v xml:space="preserve"> </v>
      </c>
      <c r="L214" s="2" t="str">
        <f t="shared" si="18"/>
        <v xml:space="preserve"> </v>
      </c>
      <c r="M214" s="2" t="str">
        <f t="shared" si="19"/>
        <v xml:space="preserve"> </v>
      </c>
    </row>
    <row r="215" spans="1:13">
      <c r="A215" s="38" t="str">
        <f t="shared" si="15"/>
        <v xml:space="preserve"> </v>
      </c>
      <c r="D215" s="37"/>
      <c r="E215" s="37"/>
      <c r="J215" s="17">
        <f t="shared" si="16"/>
        <v>0</v>
      </c>
      <c r="K215" s="2" t="str">
        <f t="shared" si="17"/>
        <v xml:space="preserve"> </v>
      </c>
      <c r="L215" s="2" t="str">
        <f t="shared" si="18"/>
        <v xml:space="preserve"> </v>
      </c>
      <c r="M215" s="2" t="str">
        <f t="shared" si="19"/>
        <v xml:space="preserve"> </v>
      </c>
    </row>
    <row r="216" spans="1:13">
      <c r="A216" s="38" t="str">
        <f t="shared" si="15"/>
        <v xml:space="preserve"> </v>
      </c>
      <c r="D216" s="37"/>
      <c r="E216" s="37"/>
      <c r="J216" s="17">
        <f t="shared" si="16"/>
        <v>0</v>
      </c>
      <c r="K216" s="2" t="str">
        <f t="shared" si="17"/>
        <v xml:space="preserve"> </v>
      </c>
      <c r="L216" s="2" t="str">
        <f t="shared" si="18"/>
        <v xml:space="preserve"> </v>
      </c>
      <c r="M216" s="2" t="str">
        <f t="shared" si="19"/>
        <v xml:space="preserve"> </v>
      </c>
    </row>
    <row r="217" spans="1:13">
      <c r="A217" s="38" t="str">
        <f t="shared" si="15"/>
        <v xml:space="preserve"> </v>
      </c>
      <c r="D217" s="37"/>
      <c r="E217" s="37"/>
      <c r="J217" s="17">
        <f t="shared" si="16"/>
        <v>0</v>
      </c>
      <c r="K217" s="2" t="str">
        <f t="shared" si="17"/>
        <v xml:space="preserve"> </v>
      </c>
      <c r="L217" s="2" t="str">
        <f t="shared" si="18"/>
        <v xml:space="preserve"> </v>
      </c>
      <c r="M217" s="2" t="str">
        <f t="shared" si="19"/>
        <v xml:space="preserve"> </v>
      </c>
    </row>
    <row r="218" spans="1:13">
      <c r="A218" s="38" t="str">
        <f t="shared" si="15"/>
        <v xml:space="preserve"> </v>
      </c>
      <c r="D218" s="37"/>
      <c r="E218" s="37"/>
      <c r="J218" s="17">
        <f t="shared" si="16"/>
        <v>0</v>
      </c>
      <c r="K218" s="2" t="str">
        <f t="shared" si="17"/>
        <v xml:space="preserve"> </v>
      </c>
      <c r="L218" s="2" t="str">
        <f t="shared" si="18"/>
        <v xml:space="preserve"> </v>
      </c>
      <c r="M218" s="2" t="str">
        <f t="shared" si="19"/>
        <v xml:space="preserve"> </v>
      </c>
    </row>
    <row r="219" spans="1:13">
      <c r="A219" s="38" t="str">
        <f t="shared" si="15"/>
        <v xml:space="preserve"> </v>
      </c>
      <c r="D219" s="37"/>
      <c r="E219" s="37"/>
      <c r="J219" s="17">
        <f t="shared" si="16"/>
        <v>0</v>
      </c>
      <c r="K219" s="2" t="str">
        <f t="shared" si="17"/>
        <v xml:space="preserve"> </v>
      </c>
      <c r="L219" s="2" t="str">
        <f t="shared" si="18"/>
        <v xml:space="preserve"> </v>
      </c>
      <c r="M219" s="2" t="str">
        <f t="shared" si="19"/>
        <v xml:space="preserve"> </v>
      </c>
    </row>
    <row r="220" spans="1:13">
      <c r="A220" s="38" t="str">
        <f t="shared" si="15"/>
        <v xml:space="preserve"> </v>
      </c>
      <c r="D220" s="37"/>
      <c r="E220" s="37"/>
      <c r="J220" s="17">
        <f t="shared" si="16"/>
        <v>0</v>
      </c>
      <c r="K220" s="2" t="str">
        <f t="shared" si="17"/>
        <v xml:space="preserve"> </v>
      </c>
      <c r="L220" s="2" t="str">
        <f t="shared" si="18"/>
        <v xml:space="preserve"> </v>
      </c>
      <c r="M220" s="2" t="str">
        <f t="shared" si="19"/>
        <v xml:space="preserve"> </v>
      </c>
    </row>
    <row r="221" spans="1:13">
      <c r="A221" s="38" t="str">
        <f t="shared" si="15"/>
        <v xml:space="preserve"> </v>
      </c>
      <c r="D221" s="37"/>
      <c r="E221" s="37"/>
      <c r="J221" s="17">
        <f t="shared" si="16"/>
        <v>0</v>
      </c>
      <c r="K221" s="2" t="str">
        <f t="shared" si="17"/>
        <v xml:space="preserve"> </v>
      </c>
      <c r="L221" s="2" t="str">
        <f t="shared" si="18"/>
        <v xml:space="preserve"> </v>
      </c>
      <c r="M221" s="2" t="str">
        <f t="shared" si="19"/>
        <v xml:space="preserve"> </v>
      </c>
    </row>
    <row r="222" spans="1:13">
      <c r="A222" s="38" t="str">
        <f t="shared" si="15"/>
        <v xml:space="preserve"> </v>
      </c>
      <c r="D222" s="37"/>
      <c r="E222" s="37"/>
      <c r="J222" s="17">
        <f t="shared" si="16"/>
        <v>0</v>
      </c>
      <c r="K222" s="2" t="str">
        <f t="shared" si="17"/>
        <v xml:space="preserve"> </v>
      </c>
      <c r="L222" s="2" t="str">
        <f t="shared" si="18"/>
        <v xml:space="preserve"> </v>
      </c>
      <c r="M222" s="2" t="str">
        <f t="shared" si="19"/>
        <v xml:space="preserve"> </v>
      </c>
    </row>
    <row r="223" spans="1:13">
      <c r="A223" s="38" t="str">
        <f t="shared" si="15"/>
        <v xml:space="preserve"> </v>
      </c>
      <c r="D223" s="37"/>
      <c r="E223" s="37"/>
      <c r="J223" s="17">
        <f t="shared" si="16"/>
        <v>0</v>
      </c>
      <c r="K223" s="2" t="str">
        <f t="shared" si="17"/>
        <v xml:space="preserve"> </v>
      </c>
      <c r="L223" s="2" t="str">
        <f t="shared" si="18"/>
        <v xml:space="preserve"> </v>
      </c>
      <c r="M223" s="2" t="str">
        <f t="shared" si="19"/>
        <v xml:space="preserve"> </v>
      </c>
    </row>
    <row r="224" spans="1:13">
      <c r="A224" s="38" t="str">
        <f t="shared" si="15"/>
        <v xml:space="preserve"> </v>
      </c>
      <c r="D224" s="37"/>
      <c r="E224" s="37"/>
      <c r="J224" s="17">
        <f t="shared" si="16"/>
        <v>0</v>
      </c>
      <c r="K224" s="2" t="str">
        <f t="shared" si="17"/>
        <v xml:space="preserve"> </v>
      </c>
      <c r="L224" s="2" t="str">
        <f t="shared" si="18"/>
        <v xml:space="preserve"> </v>
      </c>
      <c r="M224" s="2" t="str">
        <f t="shared" si="19"/>
        <v xml:space="preserve"> </v>
      </c>
    </row>
    <row r="225" spans="1:13">
      <c r="A225" s="38" t="str">
        <f t="shared" si="15"/>
        <v xml:space="preserve"> </v>
      </c>
      <c r="D225" s="37"/>
      <c r="E225" s="37"/>
      <c r="J225" s="17">
        <f t="shared" si="16"/>
        <v>0</v>
      </c>
      <c r="K225" s="2" t="str">
        <f t="shared" si="17"/>
        <v xml:space="preserve"> </v>
      </c>
      <c r="L225" s="2" t="str">
        <f t="shared" si="18"/>
        <v xml:space="preserve"> </v>
      </c>
      <c r="M225" s="2" t="str">
        <f t="shared" si="19"/>
        <v xml:space="preserve"> </v>
      </c>
    </row>
    <row r="226" spans="1:13">
      <c r="A226" s="38" t="str">
        <f t="shared" si="15"/>
        <v xml:space="preserve"> </v>
      </c>
      <c r="D226" s="37"/>
      <c r="E226" s="37"/>
      <c r="J226" s="17">
        <f t="shared" si="16"/>
        <v>0</v>
      </c>
      <c r="K226" s="2" t="str">
        <f t="shared" si="17"/>
        <v xml:space="preserve"> </v>
      </c>
      <c r="L226" s="2" t="str">
        <f t="shared" si="18"/>
        <v xml:space="preserve"> </v>
      </c>
      <c r="M226" s="2" t="str">
        <f t="shared" si="19"/>
        <v xml:space="preserve"> </v>
      </c>
    </row>
    <row r="227" spans="1:13">
      <c r="A227" s="38" t="str">
        <f t="shared" si="15"/>
        <v xml:space="preserve"> </v>
      </c>
      <c r="D227" s="37"/>
      <c r="E227" s="37"/>
      <c r="J227" s="17">
        <f t="shared" si="16"/>
        <v>0</v>
      </c>
      <c r="K227" s="2" t="str">
        <f t="shared" si="17"/>
        <v xml:space="preserve"> </v>
      </c>
      <c r="L227" s="2" t="str">
        <f t="shared" si="18"/>
        <v xml:space="preserve"> </v>
      </c>
      <c r="M227" s="2" t="str">
        <f t="shared" si="19"/>
        <v xml:space="preserve"> </v>
      </c>
    </row>
    <row r="228" spans="1:13">
      <c r="A228" s="38" t="str">
        <f t="shared" si="15"/>
        <v xml:space="preserve"> </v>
      </c>
      <c r="D228" s="37"/>
      <c r="E228" s="37"/>
      <c r="J228" s="17">
        <f t="shared" si="16"/>
        <v>0</v>
      </c>
      <c r="K228" s="2" t="str">
        <f t="shared" si="17"/>
        <v xml:space="preserve"> </v>
      </c>
      <c r="L228" s="2" t="str">
        <f t="shared" si="18"/>
        <v xml:space="preserve"> </v>
      </c>
      <c r="M228" s="2" t="str">
        <f t="shared" si="19"/>
        <v xml:space="preserve"> </v>
      </c>
    </row>
    <row r="229" spans="1:13">
      <c r="A229" s="38" t="str">
        <f t="shared" si="15"/>
        <v xml:space="preserve"> </v>
      </c>
      <c r="D229" s="37"/>
      <c r="E229" s="37"/>
      <c r="J229" s="17">
        <f t="shared" si="16"/>
        <v>0</v>
      </c>
      <c r="K229" s="2" t="str">
        <f t="shared" si="17"/>
        <v xml:space="preserve"> </v>
      </c>
      <c r="L229" s="2" t="str">
        <f t="shared" si="18"/>
        <v xml:space="preserve"> </v>
      </c>
      <c r="M229" s="2" t="str">
        <f t="shared" si="19"/>
        <v xml:space="preserve"> </v>
      </c>
    </row>
    <row r="230" spans="1:13">
      <c r="A230" s="38" t="str">
        <f t="shared" si="15"/>
        <v xml:space="preserve"> </v>
      </c>
      <c r="D230" s="37"/>
      <c r="E230" s="37"/>
      <c r="J230" s="17">
        <f t="shared" si="16"/>
        <v>0</v>
      </c>
      <c r="K230" s="2" t="str">
        <f t="shared" si="17"/>
        <v xml:space="preserve"> </v>
      </c>
      <c r="L230" s="2" t="str">
        <f t="shared" si="18"/>
        <v xml:space="preserve"> </v>
      </c>
      <c r="M230" s="2" t="str">
        <f t="shared" si="19"/>
        <v xml:space="preserve"> </v>
      </c>
    </row>
    <row r="231" spans="1:13">
      <c r="A231" s="38" t="str">
        <f t="shared" si="15"/>
        <v xml:space="preserve"> </v>
      </c>
      <c r="D231" s="37"/>
      <c r="E231" s="37"/>
      <c r="J231" s="17">
        <f t="shared" si="16"/>
        <v>0</v>
      </c>
      <c r="K231" s="2" t="str">
        <f t="shared" si="17"/>
        <v xml:space="preserve"> </v>
      </c>
      <c r="L231" s="2" t="str">
        <f t="shared" si="18"/>
        <v xml:space="preserve"> </v>
      </c>
      <c r="M231" s="2" t="str">
        <f t="shared" si="19"/>
        <v xml:space="preserve"> </v>
      </c>
    </row>
    <row r="232" spans="1:13">
      <c r="A232" s="38" t="str">
        <f t="shared" si="15"/>
        <v xml:space="preserve"> </v>
      </c>
      <c r="D232" s="37"/>
      <c r="E232" s="37"/>
      <c r="J232" s="17">
        <f t="shared" si="16"/>
        <v>0</v>
      </c>
      <c r="K232" s="2" t="str">
        <f t="shared" si="17"/>
        <v xml:space="preserve"> </v>
      </c>
      <c r="L232" s="2" t="str">
        <f t="shared" si="18"/>
        <v xml:space="preserve"> </v>
      </c>
      <c r="M232" s="2" t="str">
        <f t="shared" si="19"/>
        <v xml:space="preserve"> </v>
      </c>
    </row>
    <row r="233" spans="1:13">
      <c r="A233" s="38" t="str">
        <f t="shared" si="15"/>
        <v xml:space="preserve"> </v>
      </c>
      <c r="D233" s="37"/>
      <c r="E233" s="37"/>
      <c r="J233" s="17">
        <f t="shared" si="16"/>
        <v>0</v>
      </c>
      <c r="K233" s="2" t="str">
        <f t="shared" si="17"/>
        <v xml:space="preserve"> </v>
      </c>
      <c r="L233" s="2" t="str">
        <f t="shared" si="18"/>
        <v xml:space="preserve"> </v>
      </c>
      <c r="M233" s="2" t="str">
        <f t="shared" si="19"/>
        <v xml:space="preserve"> </v>
      </c>
    </row>
    <row r="234" spans="1:13">
      <c r="A234" s="38" t="str">
        <f t="shared" si="15"/>
        <v xml:space="preserve"> </v>
      </c>
      <c r="D234" s="37"/>
      <c r="E234" s="37"/>
      <c r="J234" s="17">
        <f t="shared" si="16"/>
        <v>0</v>
      </c>
      <c r="K234" s="2" t="str">
        <f t="shared" si="17"/>
        <v xml:space="preserve"> </v>
      </c>
      <c r="L234" s="2" t="str">
        <f t="shared" si="18"/>
        <v xml:space="preserve"> </v>
      </c>
      <c r="M234" s="2" t="str">
        <f t="shared" si="19"/>
        <v xml:space="preserve"> </v>
      </c>
    </row>
    <row r="235" spans="1:13">
      <c r="A235" s="38" t="str">
        <f t="shared" si="15"/>
        <v xml:space="preserve"> </v>
      </c>
      <c r="D235" s="37"/>
      <c r="E235" s="37"/>
      <c r="J235" s="17">
        <f t="shared" si="16"/>
        <v>0</v>
      </c>
      <c r="K235" s="2" t="str">
        <f t="shared" si="17"/>
        <v xml:space="preserve"> </v>
      </c>
      <c r="L235" s="2" t="str">
        <f t="shared" si="18"/>
        <v xml:space="preserve"> </v>
      </c>
      <c r="M235" s="2" t="str">
        <f t="shared" si="19"/>
        <v xml:space="preserve"> </v>
      </c>
    </row>
    <row r="236" spans="1:13">
      <c r="A236" s="38" t="str">
        <f t="shared" si="15"/>
        <v xml:space="preserve"> </v>
      </c>
      <c r="D236" s="37"/>
      <c r="E236" s="37"/>
      <c r="J236" s="17">
        <f t="shared" si="16"/>
        <v>0</v>
      </c>
      <c r="K236" s="2" t="str">
        <f t="shared" si="17"/>
        <v xml:space="preserve"> </v>
      </c>
      <c r="L236" s="2" t="str">
        <f t="shared" si="18"/>
        <v xml:space="preserve"> </v>
      </c>
      <c r="M236" s="2" t="str">
        <f t="shared" si="19"/>
        <v xml:space="preserve"> </v>
      </c>
    </row>
    <row r="237" spans="1:13">
      <c r="A237" s="38" t="str">
        <f t="shared" si="15"/>
        <v xml:space="preserve"> </v>
      </c>
      <c r="D237" s="37"/>
      <c r="E237" s="37"/>
      <c r="J237" s="17">
        <f t="shared" si="16"/>
        <v>0</v>
      </c>
      <c r="K237" s="2" t="str">
        <f t="shared" si="17"/>
        <v xml:space="preserve"> </v>
      </c>
      <c r="L237" s="2" t="str">
        <f t="shared" si="18"/>
        <v xml:space="preserve"> </v>
      </c>
      <c r="M237" s="2" t="str">
        <f t="shared" si="19"/>
        <v xml:space="preserve"> </v>
      </c>
    </row>
    <row r="238" spans="1:13">
      <c r="A238" s="38" t="str">
        <f t="shared" si="15"/>
        <v xml:space="preserve"> </v>
      </c>
      <c r="D238" s="37"/>
      <c r="E238" s="37"/>
      <c r="J238" s="17">
        <f t="shared" si="16"/>
        <v>0</v>
      </c>
      <c r="K238" s="2" t="str">
        <f t="shared" si="17"/>
        <v xml:space="preserve"> </v>
      </c>
      <c r="L238" s="2" t="str">
        <f t="shared" si="18"/>
        <v xml:space="preserve"> </v>
      </c>
      <c r="M238" s="2" t="str">
        <f t="shared" si="19"/>
        <v xml:space="preserve"> </v>
      </c>
    </row>
    <row r="239" spans="1:13">
      <c r="A239" s="38" t="str">
        <f t="shared" si="15"/>
        <v xml:space="preserve"> </v>
      </c>
      <c r="D239" s="37"/>
      <c r="E239" s="37"/>
      <c r="J239" s="17">
        <f t="shared" si="16"/>
        <v>0</v>
      </c>
      <c r="K239" s="2" t="str">
        <f t="shared" si="17"/>
        <v xml:space="preserve"> </v>
      </c>
      <c r="L239" s="2" t="str">
        <f t="shared" si="18"/>
        <v xml:space="preserve"> </v>
      </c>
      <c r="M239" s="2" t="str">
        <f t="shared" si="19"/>
        <v xml:space="preserve"> </v>
      </c>
    </row>
    <row r="240" spans="1:13">
      <c r="A240" s="38" t="str">
        <f t="shared" si="15"/>
        <v xml:space="preserve"> </v>
      </c>
      <c r="D240" s="37"/>
      <c r="E240" s="37"/>
      <c r="J240" s="17">
        <f t="shared" si="16"/>
        <v>0</v>
      </c>
      <c r="K240" s="2" t="str">
        <f t="shared" si="17"/>
        <v xml:space="preserve"> </v>
      </c>
      <c r="L240" s="2" t="str">
        <f t="shared" si="18"/>
        <v xml:space="preserve"> </v>
      </c>
      <c r="M240" s="2" t="str">
        <f t="shared" si="19"/>
        <v xml:space="preserve"> </v>
      </c>
    </row>
    <row r="241" spans="1:13">
      <c r="A241" s="38" t="str">
        <f t="shared" si="15"/>
        <v xml:space="preserve"> </v>
      </c>
      <c r="D241" s="37"/>
      <c r="E241" s="37"/>
      <c r="J241" s="17">
        <f t="shared" si="16"/>
        <v>0</v>
      </c>
      <c r="K241" s="2" t="str">
        <f t="shared" si="17"/>
        <v xml:space="preserve"> </v>
      </c>
      <c r="L241" s="2" t="str">
        <f t="shared" si="18"/>
        <v xml:space="preserve"> </v>
      </c>
      <c r="M241" s="2" t="str">
        <f t="shared" si="19"/>
        <v xml:space="preserve"> </v>
      </c>
    </row>
    <row r="242" spans="1:13">
      <c r="A242" s="38" t="str">
        <f t="shared" si="15"/>
        <v xml:space="preserve"> </v>
      </c>
      <c r="D242" s="37"/>
      <c r="E242" s="37"/>
      <c r="J242" s="17">
        <f t="shared" si="16"/>
        <v>0</v>
      </c>
      <c r="K242" s="2" t="str">
        <f t="shared" si="17"/>
        <v xml:space="preserve"> </v>
      </c>
      <c r="L242" s="2" t="str">
        <f t="shared" si="18"/>
        <v xml:space="preserve"> </v>
      </c>
      <c r="M242" s="2" t="str">
        <f t="shared" si="19"/>
        <v xml:space="preserve"> </v>
      </c>
    </row>
    <row r="243" spans="1:13">
      <c r="A243" s="38" t="str">
        <f t="shared" si="15"/>
        <v xml:space="preserve"> </v>
      </c>
      <c r="D243" s="37"/>
      <c r="E243" s="37"/>
      <c r="J243" s="17">
        <f t="shared" si="16"/>
        <v>0</v>
      </c>
      <c r="K243" s="2" t="str">
        <f t="shared" si="17"/>
        <v xml:space="preserve"> </v>
      </c>
      <c r="L243" s="2" t="str">
        <f t="shared" si="18"/>
        <v xml:space="preserve"> </v>
      </c>
      <c r="M243" s="2" t="str">
        <f t="shared" si="19"/>
        <v xml:space="preserve"> </v>
      </c>
    </row>
    <row r="244" spans="1:13">
      <c r="A244" s="38" t="str">
        <f t="shared" si="15"/>
        <v xml:space="preserve"> </v>
      </c>
      <c r="D244" s="37"/>
      <c r="E244" s="37"/>
      <c r="J244" s="17">
        <f t="shared" si="16"/>
        <v>0</v>
      </c>
      <c r="K244" s="2" t="str">
        <f t="shared" si="17"/>
        <v xml:space="preserve"> </v>
      </c>
      <c r="L244" s="2" t="str">
        <f t="shared" si="18"/>
        <v xml:space="preserve"> </v>
      </c>
      <c r="M244" s="2" t="str">
        <f t="shared" si="19"/>
        <v xml:space="preserve"> </v>
      </c>
    </row>
    <row r="245" spans="1:13">
      <c r="A245" s="38" t="str">
        <f t="shared" si="15"/>
        <v xml:space="preserve"> </v>
      </c>
      <c r="D245" s="37"/>
      <c r="E245" s="37"/>
      <c r="J245" s="17">
        <f t="shared" si="16"/>
        <v>0</v>
      </c>
      <c r="K245" s="2" t="str">
        <f t="shared" si="17"/>
        <v xml:space="preserve"> </v>
      </c>
      <c r="L245" s="2" t="str">
        <f t="shared" si="18"/>
        <v xml:space="preserve"> </v>
      </c>
      <c r="M245" s="2" t="str">
        <f t="shared" si="19"/>
        <v xml:space="preserve"> </v>
      </c>
    </row>
    <row r="246" spans="1:13">
      <c r="A246" s="38" t="str">
        <f t="shared" si="15"/>
        <v xml:space="preserve"> </v>
      </c>
      <c r="D246" s="37"/>
      <c r="E246" s="37"/>
      <c r="J246" s="17">
        <f t="shared" si="16"/>
        <v>0</v>
      </c>
      <c r="K246" s="2" t="str">
        <f t="shared" si="17"/>
        <v xml:space="preserve"> </v>
      </c>
      <c r="L246" s="2" t="str">
        <f t="shared" si="18"/>
        <v xml:space="preserve"> </v>
      </c>
      <c r="M246" s="2" t="str">
        <f t="shared" si="19"/>
        <v xml:space="preserve"> </v>
      </c>
    </row>
    <row r="247" spans="1:13">
      <c r="A247" s="38" t="str">
        <f t="shared" si="15"/>
        <v xml:space="preserve"> </v>
      </c>
      <c r="D247" s="37"/>
      <c r="E247" s="37"/>
      <c r="J247" s="17">
        <f t="shared" si="16"/>
        <v>0</v>
      </c>
      <c r="K247" s="2" t="str">
        <f t="shared" si="17"/>
        <v xml:space="preserve"> </v>
      </c>
      <c r="L247" s="2" t="str">
        <f t="shared" si="18"/>
        <v xml:space="preserve"> </v>
      </c>
      <c r="M247" s="2" t="str">
        <f t="shared" si="19"/>
        <v xml:space="preserve"> </v>
      </c>
    </row>
    <row r="248" spans="1:13">
      <c r="A248" s="38" t="str">
        <f t="shared" si="15"/>
        <v xml:space="preserve"> </v>
      </c>
      <c r="D248" s="37"/>
      <c r="E248" s="37"/>
      <c r="J248" s="17">
        <f t="shared" si="16"/>
        <v>0</v>
      </c>
      <c r="K248" s="2" t="str">
        <f t="shared" si="17"/>
        <v xml:space="preserve"> </v>
      </c>
      <c r="L248" s="2" t="str">
        <f t="shared" si="18"/>
        <v xml:space="preserve"> </v>
      </c>
      <c r="M248" s="2" t="str">
        <f t="shared" si="19"/>
        <v xml:space="preserve"> </v>
      </c>
    </row>
    <row r="249" spans="1:13">
      <c r="A249" s="38" t="str">
        <f t="shared" si="15"/>
        <v xml:space="preserve"> </v>
      </c>
      <c r="D249" s="37"/>
      <c r="E249" s="37"/>
      <c r="J249" s="17">
        <f t="shared" si="16"/>
        <v>0</v>
      </c>
      <c r="K249" s="2" t="str">
        <f t="shared" si="17"/>
        <v xml:space="preserve"> </v>
      </c>
      <c r="L249" s="2" t="str">
        <f t="shared" si="18"/>
        <v xml:space="preserve"> </v>
      </c>
      <c r="M249" s="2" t="str">
        <f t="shared" si="19"/>
        <v xml:space="preserve"> </v>
      </c>
    </row>
    <row r="250" spans="1:13">
      <c r="A250" s="38" t="str">
        <f t="shared" si="15"/>
        <v xml:space="preserve"> </v>
      </c>
      <c r="D250" s="37"/>
      <c r="E250" s="37"/>
      <c r="J250" s="17">
        <f t="shared" si="16"/>
        <v>0</v>
      </c>
      <c r="K250" s="2" t="str">
        <f t="shared" si="17"/>
        <v xml:space="preserve"> </v>
      </c>
      <c r="L250" s="2" t="str">
        <f t="shared" si="18"/>
        <v xml:space="preserve"> </v>
      </c>
      <c r="M250" s="2" t="str">
        <f t="shared" si="19"/>
        <v xml:space="preserve"> </v>
      </c>
    </row>
    <row r="251" spans="1:13">
      <c r="A251" s="38" t="str">
        <f t="shared" si="15"/>
        <v xml:space="preserve"> </v>
      </c>
      <c r="D251" s="37"/>
      <c r="E251" s="37"/>
      <c r="J251" s="17">
        <f t="shared" si="16"/>
        <v>0</v>
      </c>
      <c r="K251" s="2" t="str">
        <f t="shared" si="17"/>
        <v xml:space="preserve"> </v>
      </c>
      <c r="L251" s="2" t="str">
        <f t="shared" si="18"/>
        <v xml:space="preserve"> </v>
      </c>
      <c r="M251" s="2" t="str">
        <f t="shared" si="19"/>
        <v xml:space="preserve"> </v>
      </c>
    </row>
    <row r="252" spans="1:13">
      <c r="A252" s="38" t="str">
        <f t="shared" si="15"/>
        <v xml:space="preserve"> </v>
      </c>
      <c r="D252" s="37"/>
      <c r="E252" s="37"/>
      <c r="J252" s="17">
        <f t="shared" si="16"/>
        <v>0</v>
      </c>
      <c r="K252" s="2" t="str">
        <f t="shared" si="17"/>
        <v xml:space="preserve"> </v>
      </c>
      <c r="L252" s="2" t="str">
        <f t="shared" si="18"/>
        <v xml:space="preserve"> </v>
      </c>
      <c r="M252" s="2" t="str">
        <f t="shared" si="19"/>
        <v xml:space="preserve"> </v>
      </c>
    </row>
    <row r="253" spans="1:13">
      <c r="A253" s="38" t="str">
        <f t="shared" si="15"/>
        <v xml:space="preserve"> </v>
      </c>
      <c r="D253" s="37"/>
      <c r="E253" s="37"/>
      <c r="J253" s="17">
        <f t="shared" si="16"/>
        <v>0</v>
      </c>
      <c r="K253" s="2" t="str">
        <f t="shared" si="17"/>
        <v xml:space="preserve"> </v>
      </c>
      <c r="L253" s="2" t="str">
        <f t="shared" si="18"/>
        <v xml:space="preserve"> </v>
      </c>
      <c r="M253" s="2" t="str">
        <f t="shared" si="19"/>
        <v xml:space="preserve"> </v>
      </c>
    </row>
    <row r="254" spans="1:13">
      <c r="A254" s="38" t="str">
        <f t="shared" si="15"/>
        <v xml:space="preserve"> </v>
      </c>
      <c r="D254" s="37"/>
      <c r="E254" s="37"/>
      <c r="J254" s="17">
        <f t="shared" si="16"/>
        <v>0</v>
      </c>
      <c r="K254" s="2" t="str">
        <f t="shared" si="17"/>
        <v xml:space="preserve"> </v>
      </c>
      <c r="L254" s="2" t="str">
        <f t="shared" si="18"/>
        <v xml:space="preserve"> </v>
      </c>
      <c r="M254" s="2" t="str">
        <f t="shared" si="19"/>
        <v xml:space="preserve"> </v>
      </c>
    </row>
    <row r="255" spans="1:13">
      <c r="A255" s="38" t="str">
        <f t="shared" si="15"/>
        <v xml:space="preserve"> </v>
      </c>
      <c r="D255" s="37"/>
      <c r="E255" s="37"/>
      <c r="J255" s="17">
        <f t="shared" si="16"/>
        <v>0</v>
      </c>
      <c r="K255" s="2" t="str">
        <f t="shared" si="17"/>
        <v xml:space="preserve"> </v>
      </c>
      <c r="L255" s="2" t="str">
        <f t="shared" si="18"/>
        <v xml:space="preserve"> </v>
      </c>
      <c r="M255" s="2" t="str">
        <f t="shared" si="19"/>
        <v xml:space="preserve"> </v>
      </c>
    </row>
    <row r="256" spans="1:13">
      <c r="A256" s="38" t="str">
        <f t="shared" si="15"/>
        <v xml:space="preserve"> </v>
      </c>
      <c r="D256" s="37"/>
      <c r="E256" s="37"/>
      <c r="J256" s="17">
        <f t="shared" si="16"/>
        <v>0</v>
      </c>
      <c r="K256" s="2" t="str">
        <f t="shared" si="17"/>
        <v xml:space="preserve"> </v>
      </c>
      <c r="L256" s="2" t="str">
        <f t="shared" si="18"/>
        <v xml:space="preserve"> </v>
      </c>
      <c r="M256" s="2" t="str">
        <f t="shared" si="19"/>
        <v xml:space="preserve"> </v>
      </c>
    </row>
    <row r="257" spans="1:13">
      <c r="A257" s="38" t="str">
        <f t="shared" si="15"/>
        <v xml:space="preserve"> </v>
      </c>
      <c r="D257" s="37"/>
      <c r="E257" s="37"/>
      <c r="J257" s="17">
        <f t="shared" si="16"/>
        <v>0</v>
      </c>
      <c r="K257" s="2" t="str">
        <f t="shared" si="17"/>
        <v xml:space="preserve"> </v>
      </c>
      <c r="L257" s="2" t="str">
        <f t="shared" si="18"/>
        <v xml:space="preserve"> </v>
      </c>
      <c r="M257" s="2" t="str">
        <f t="shared" si="19"/>
        <v xml:space="preserve"> </v>
      </c>
    </row>
    <row r="258" spans="1:13">
      <c r="A258" s="38" t="str">
        <f t="shared" si="15"/>
        <v xml:space="preserve"> </v>
      </c>
      <c r="D258" s="37"/>
      <c r="E258" s="37"/>
      <c r="J258" s="17">
        <f t="shared" si="16"/>
        <v>0</v>
      </c>
      <c r="K258" s="2" t="str">
        <f t="shared" si="17"/>
        <v xml:space="preserve"> </v>
      </c>
      <c r="L258" s="2" t="str">
        <f t="shared" si="18"/>
        <v xml:space="preserve"> </v>
      </c>
      <c r="M258" s="2" t="str">
        <f t="shared" si="19"/>
        <v xml:space="preserve"> </v>
      </c>
    </row>
    <row r="259" spans="1:13">
      <c r="A259" s="38" t="str">
        <f t="shared" si="15"/>
        <v xml:space="preserve"> </v>
      </c>
      <c r="D259" s="37"/>
      <c r="E259" s="37"/>
      <c r="J259" s="17">
        <f t="shared" si="16"/>
        <v>0</v>
      </c>
      <c r="K259" s="2" t="str">
        <f t="shared" si="17"/>
        <v xml:space="preserve"> </v>
      </c>
      <c r="L259" s="2" t="str">
        <f t="shared" si="18"/>
        <v xml:space="preserve"> </v>
      </c>
      <c r="M259" s="2" t="str">
        <f t="shared" si="19"/>
        <v xml:space="preserve"> </v>
      </c>
    </row>
    <row r="260" spans="1:13">
      <c r="A260" s="38" t="str">
        <f t="shared" si="15"/>
        <v xml:space="preserve"> </v>
      </c>
      <c r="D260" s="37"/>
      <c r="E260" s="37"/>
      <c r="J260" s="17">
        <f t="shared" si="16"/>
        <v>0</v>
      </c>
      <c r="K260" s="2" t="str">
        <f t="shared" si="17"/>
        <v xml:space="preserve"> </v>
      </c>
      <c r="L260" s="2" t="str">
        <f t="shared" si="18"/>
        <v xml:space="preserve"> </v>
      </c>
      <c r="M260" s="2" t="str">
        <f t="shared" si="19"/>
        <v xml:space="preserve"> </v>
      </c>
    </row>
    <row r="261" spans="1:13">
      <c r="A261" s="38" t="str">
        <f t="shared" si="15"/>
        <v xml:space="preserve"> </v>
      </c>
      <c r="D261" s="37"/>
      <c r="E261" s="37"/>
      <c r="J261" s="17">
        <f t="shared" si="16"/>
        <v>0</v>
      </c>
      <c r="K261" s="2" t="str">
        <f t="shared" si="17"/>
        <v xml:space="preserve"> </v>
      </c>
      <c r="L261" s="2" t="str">
        <f t="shared" si="18"/>
        <v xml:space="preserve"> </v>
      </c>
      <c r="M261" s="2" t="str">
        <f t="shared" si="19"/>
        <v xml:space="preserve"> </v>
      </c>
    </row>
    <row r="262" spans="1:13">
      <c r="A262" s="38" t="str">
        <f t="shared" si="15"/>
        <v xml:space="preserve"> </v>
      </c>
      <c r="D262" s="37"/>
      <c r="E262" s="37"/>
      <c r="J262" s="17">
        <f t="shared" si="16"/>
        <v>0</v>
      </c>
      <c r="K262" s="2" t="str">
        <f t="shared" si="17"/>
        <v xml:space="preserve"> </v>
      </c>
      <c r="L262" s="2" t="str">
        <f t="shared" si="18"/>
        <v xml:space="preserve"> </v>
      </c>
      <c r="M262" s="2" t="str">
        <f t="shared" si="19"/>
        <v xml:space="preserve"> </v>
      </c>
    </row>
    <row r="263" spans="1:13">
      <c r="A263" s="38" t="str">
        <f t="shared" si="15"/>
        <v xml:space="preserve"> </v>
      </c>
      <c r="D263" s="37"/>
      <c r="E263" s="37"/>
      <c r="J263" s="17">
        <f t="shared" si="16"/>
        <v>0</v>
      </c>
      <c r="K263" s="2" t="str">
        <f t="shared" si="17"/>
        <v xml:space="preserve"> </v>
      </c>
      <c r="L263" s="2" t="str">
        <f t="shared" si="18"/>
        <v xml:space="preserve"> </v>
      </c>
      <c r="M263" s="2" t="str">
        <f t="shared" si="19"/>
        <v xml:space="preserve"> </v>
      </c>
    </row>
    <row r="264" spans="1:13">
      <c r="A264" s="38" t="str">
        <f t="shared" si="15"/>
        <v xml:space="preserve"> </v>
      </c>
      <c r="D264" s="37"/>
      <c r="E264" s="37"/>
      <c r="J264" s="17">
        <f t="shared" si="16"/>
        <v>0</v>
      </c>
      <c r="K264" s="2" t="str">
        <f t="shared" si="17"/>
        <v xml:space="preserve"> </v>
      </c>
      <c r="L264" s="2" t="str">
        <f t="shared" si="18"/>
        <v xml:space="preserve"> </v>
      </c>
      <c r="M264" s="2" t="str">
        <f t="shared" si="19"/>
        <v xml:space="preserve"> </v>
      </c>
    </row>
    <row r="265" spans="1:13">
      <c r="A265" s="38" t="str">
        <f t="shared" si="15"/>
        <v xml:space="preserve"> </v>
      </c>
      <c r="D265" s="37"/>
      <c r="E265" s="37"/>
      <c r="J265" s="17">
        <f t="shared" si="16"/>
        <v>0</v>
      </c>
      <c r="K265" s="2" t="str">
        <f t="shared" si="17"/>
        <v xml:space="preserve"> </v>
      </c>
      <c r="L265" s="2" t="str">
        <f t="shared" si="18"/>
        <v xml:space="preserve"> </v>
      </c>
      <c r="M265" s="2" t="str">
        <f t="shared" si="19"/>
        <v xml:space="preserve"> </v>
      </c>
    </row>
    <row r="266" spans="1:13">
      <c r="A266" s="38" t="str">
        <f t="shared" si="15"/>
        <v xml:space="preserve"> </v>
      </c>
      <c r="D266" s="37"/>
      <c r="E266" s="37"/>
      <c r="J266" s="17">
        <f t="shared" si="16"/>
        <v>0</v>
      </c>
      <c r="K266" s="2" t="str">
        <f t="shared" si="17"/>
        <v xml:space="preserve"> </v>
      </c>
      <c r="L266" s="2" t="str">
        <f t="shared" si="18"/>
        <v xml:space="preserve"> </v>
      </c>
      <c r="M266" s="2" t="str">
        <f t="shared" si="19"/>
        <v xml:space="preserve"> </v>
      </c>
    </row>
    <row r="267" spans="1:13">
      <c r="A267" s="38" t="str">
        <f t="shared" si="15"/>
        <v xml:space="preserve"> </v>
      </c>
      <c r="D267" s="37"/>
      <c r="E267" s="37"/>
      <c r="J267" s="17">
        <f t="shared" si="16"/>
        <v>0</v>
      </c>
      <c r="K267" s="2" t="str">
        <f t="shared" si="17"/>
        <v xml:space="preserve"> </v>
      </c>
      <c r="L267" s="2" t="str">
        <f t="shared" si="18"/>
        <v xml:space="preserve"> </v>
      </c>
      <c r="M267" s="2" t="str">
        <f t="shared" si="19"/>
        <v xml:space="preserve"> </v>
      </c>
    </row>
    <row r="268" spans="1:13">
      <c r="A268" s="38" t="str">
        <f t="shared" si="15"/>
        <v xml:space="preserve"> </v>
      </c>
      <c r="D268" s="37"/>
      <c r="E268" s="37"/>
      <c r="J268" s="17">
        <f t="shared" si="16"/>
        <v>0</v>
      </c>
      <c r="K268" s="2" t="str">
        <f t="shared" si="17"/>
        <v xml:space="preserve"> </v>
      </c>
      <c r="L268" s="2" t="str">
        <f t="shared" si="18"/>
        <v xml:space="preserve"> </v>
      </c>
      <c r="M268" s="2" t="str">
        <f t="shared" si="19"/>
        <v xml:space="preserve"> </v>
      </c>
    </row>
    <row r="269" spans="1:13">
      <c r="A269" s="38" t="str">
        <f t="shared" si="15"/>
        <v xml:space="preserve"> </v>
      </c>
      <c r="D269" s="37"/>
      <c r="E269" s="37"/>
      <c r="J269" s="17">
        <f t="shared" si="16"/>
        <v>0</v>
      </c>
      <c r="K269" s="2" t="str">
        <f t="shared" si="17"/>
        <v xml:space="preserve"> </v>
      </c>
      <c r="L269" s="2" t="str">
        <f t="shared" si="18"/>
        <v xml:space="preserve"> </v>
      </c>
      <c r="M269" s="2" t="str">
        <f t="shared" si="19"/>
        <v xml:space="preserve"> </v>
      </c>
    </row>
    <row r="270" spans="1:13">
      <c r="A270" s="38" t="str">
        <f t="shared" si="15"/>
        <v xml:space="preserve"> </v>
      </c>
      <c r="D270" s="37"/>
      <c r="E270" s="37"/>
      <c r="J270" s="17">
        <f t="shared" si="16"/>
        <v>0</v>
      </c>
      <c r="K270" s="2" t="str">
        <f t="shared" si="17"/>
        <v xml:space="preserve"> </v>
      </c>
      <c r="L270" s="2" t="str">
        <f t="shared" si="18"/>
        <v xml:space="preserve"> </v>
      </c>
      <c r="M270" s="2" t="str">
        <f t="shared" si="19"/>
        <v xml:space="preserve"> </v>
      </c>
    </row>
    <row r="271" spans="1:13">
      <c r="A271" s="38" t="str">
        <f t="shared" ref="A271:A334" si="20">IF(COUNTIF(K271:M271,"ERROR")&gt;0,"ERROR"," ")</f>
        <v xml:space="preserve"> </v>
      </c>
      <c r="D271" s="37"/>
      <c r="E271" s="37"/>
      <c r="J271" s="17">
        <f t="shared" ref="J271:J334" si="21">F271-G271+H271-I271</f>
        <v>0</v>
      </c>
      <c r="K271" s="2" t="str">
        <f t="shared" si="17"/>
        <v xml:space="preserve"> </v>
      </c>
      <c r="L271" s="2" t="str">
        <f t="shared" si="18"/>
        <v xml:space="preserve"> </v>
      </c>
      <c r="M271" s="2" t="str">
        <f t="shared" si="19"/>
        <v xml:space="preserve"> </v>
      </c>
    </row>
    <row r="272" spans="1:13">
      <c r="A272" s="38" t="str">
        <f t="shared" si="20"/>
        <v xml:space="preserve"> </v>
      </c>
      <c r="D272" s="37"/>
      <c r="E272" s="37"/>
      <c r="J272" s="17">
        <f t="shared" si="21"/>
        <v>0</v>
      </c>
      <c r="K272" s="2" t="str">
        <f t="shared" ref="K272:K335" si="22">IF(COUNTA(D272:E272)=2,"ERROR"," ")</f>
        <v xml:space="preserve"> </v>
      </c>
      <c r="L272" s="2" t="str">
        <f t="shared" ref="L272:L335" si="23">IF(D272=0," ",IF(COUNTIF(ProfitLoss,D272)&gt;0," ","ERROR"))</f>
        <v xml:space="preserve"> </v>
      </c>
      <c r="M272" s="2" t="str">
        <f t="shared" ref="M272:M335" si="24">IF(E272=0," ",IF(COUNTIF(BalanceSheet,E272)&gt;0," ","ERROR"))</f>
        <v xml:space="preserve"> </v>
      </c>
    </row>
    <row r="273" spans="1:13">
      <c r="A273" s="38" t="str">
        <f t="shared" si="20"/>
        <v xml:space="preserve"> </v>
      </c>
      <c r="D273" s="37"/>
      <c r="E273" s="37"/>
      <c r="J273" s="17">
        <f t="shared" si="21"/>
        <v>0</v>
      </c>
      <c r="K273" s="2" t="str">
        <f t="shared" si="22"/>
        <v xml:space="preserve"> </v>
      </c>
      <c r="L273" s="2" t="str">
        <f t="shared" si="23"/>
        <v xml:space="preserve"> </v>
      </c>
      <c r="M273" s="2" t="str">
        <f t="shared" si="24"/>
        <v xml:space="preserve"> </v>
      </c>
    </row>
    <row r="274" spans="1:13">
      <c r="A274" s="38" t="str">
        <f t="shared" si="20"/>
        <v xml:space="preserve"> </v>
      </c>
      <c r="D274" s="37"/>
      <c r="E274" s="37"/>
      <c r="J274" s="17">
        <f t="shared" si="21"/>
        <v>0</v>
      </c>
      <c r="K274" s="2" t="str">
        <f t="shared" si="22"/>
        <v xml:space="preserve"> </v>
      </c>
      <c r="L274" s="2" t="str">
        <f t="shared" si="23"/>
        <v xml:space="preserve"> </v>
      </c>
      <c r="M274" s="2" t="str">
        <f t="shared" si="24"/>
        <v xml:space="preserve"> </v>
      </c>
    </row>
    <row r="275" spans="1:13">
      <c r="A275" s="38" t="str">
        <f t="shared" si="20"/>
        <v xml:space="preserve"> </v>
      </c>
      <c r="D275" s="37"/>
      <c r="E275" s="37"/>
      <c r="J275" s="17">
        <f t="shared" si="21"/>
        <v>0</v>
      </c>
      <c r="K275" s="2" t="str">
        <f t="shared" si="22"/>
        <v xml:space="preserve"> </v>
      </c>
      <c r="L275" s="2" t="str">
        <f t="shared" si="23"/>
        <v xml:space="preserve"> </v>
      </c>
      <c r="M275" s="2" t="str">
        <f t="shared" si="24"/>
        <v xml:space="preserve"> </v>
      </c>
    </row>
    <row r="276" spans="1:13">
      <c r="A276" s="38" t="str">
        <f t="shared" si="20"/>
        <v xml:space="preserve"> </v>
      </c>
      <c r="D276" s="37"/>
      <c r="E276" s="37"/>
      <c r="J276" s="17">
        <f t="shared" si="21"/>
        <v>0</v>
      </c>
      <c r="K276" s="2" t="str">
        <f t="shared" si="22"/>
        <v xml:space="preserve"> </v>
      </c>
      <c r="L276" s="2" t="str">
        <f t="shared" si="23"/>
        <v xml:space="preserve"> </v>
      </c>
      <c r="M276" s="2" t="str">
        <f t="shared" si="24"/>
        <v xml:space="preserve"> </v>
      </c>
    </row>
    <row r="277" spans="1:13">
      <c r="A277" s="38" t="str">
        <f t="shared" si="20"/>
        <v xml:space="preserve"> </v>
      </c>
      <c r="D277" s="37"/>
      <c r="E277" s="37"/>
      <c r="J277" s="17">
        <f t="shared" si="21"/>
        <v>0</v>
      </c>
      <c r="K277" s="2" t="str">
        <f t="shared" si="22"/>
        <v xml:space="preserve"> </v>
      </c>
      <c r="L277" s="2" t="str">
        <f t="shared" si="23"/>
        <v xml:space="preserve"> </v>
      </c>
      <c r="M277" s="2" t="str">
        <f t="shared" si="24"/>
        <v xml:space="preserve"> </v>
      </c>
    </row>
    <row r="278" spans="1:13">
      <c r="A278" s="38" t="str">
        <f t="shared" si="20"/>
        <v xml:space="preserve"> </v>
      </c>
      <c r="D278" s="37"/>
      <c r="E278" s="37"/>
      <c r="J278" s="17">
        <f t="shared" si="21"/>
        <v>0</v>
      </c>
      <c r="K278" s="2" t="str">
        <f t="shared" si="22"/>
        <v xml:space="preserve"> </v>
      </c>
      <c r="L278" s="2" t="str">
        <f t="shared" si="23"/>
        <v xml:space="preserve"> </v>
      </c>
      <c r="M278" s="2" t="str">
        <f t="shared" si="24"/>
        <v xml:space="preserve"> </v>
      </c>
    </row>
    <row r="279" spans="1:13">
      <c r="A279" s="38" t="str">
        <f t="shared" si="20"/>
        <v xml:space="preserve"> </v>
      </c>
      <c r="D279" s="37"/>
      <c r="E279" s="37"/>
      <c r="J279" s="17">
        <f t="shared" si="21"/>
        <v>0</v>
      </c>
      <c r="K279" s="2" t="str">
        <f t="shared" si="22"/>
        <v xml:space="preserve"> </v>
      </c>
      <c r="L279" s="2" t="str">
        <f t="shared" si="23"/>
        <v xml:space="preserve"> </v>
      </c>
      <c r="M279" s="2" t="str">
        <f t="shared" si="24"/>
        <v xml:space="preserve"> </v>
      </c>
    </row>
    <row r="280" spans="1:13">
      <c r="A280" s="38" t="str">
        <f t="shared" si="20"/>
        <v xml:space="preserve"> </v>
      </c>
      <c r="D280" s="37"/>
      <c r="E280" s="37"/>
      <c r="J280" s="17">
        <f t="shared" si="21"/>
        <v>0</v>
      </c>
      <c r="K280" s="2" t="str">
        <f t="shared" si="22"/>
        <v xml:space="preserve"> </v>
      </c>
      <c r="L280" s="2" t="str">
        <f t="shared" si="23"/>
        <v xml:space="preserve"> </v>
      </c>
      <c r="M280" s="2" t="str">
        <f t="shared" si="24"/>
        <v xml:space="preserve"> </v>
      </c>
    </row>
    <row r="281" spans="1:13">
      <c r="A281" s="38" t="str">
        <f t="shared" si="20"/>
        <v xml:space="preserve"> </v>
      </c>
      <c r="D281" s="37"/>
      <c r="E281" s="37"/>
      <c r="J281" s="17">
        <f t="shared" si="21"/>
        <v>0</v>
      </c>
      <c r="K281" s="2" t="str">
        <f t="shared" si="22"/>
        <v xml:space="preserve"> </v>
      </c>
      <c r="L281" s="2" t="str">
        <f t="shared" si="23"/>
        <v xml:space="preserve"> </v>
      </c>
      <c r="M281" s="2" t="str">
        <f t="shared" si="24"/>
        <v xml:space="preserve"> </v>
      </c>
    </row>
    <row r="282" spans="1:13">
      <c r="A282" s="38" t="str">
        <f t="shared" si="20"/>
        <v xml:space="preserve"> </v>
      </c>
      <c r="D282" s="37"/>
      <c r="E282" s="37"/>
      <c r="J282" s="17">
        <f t="shared" si="21"/>
        <v>0</v>
      </c>
      <c r="K282" s="2" t="str">
        <f t="shared" si="22"/>
        <v xml:space="preserve"> </v>
      </c>
      <c r="L282" s="2" t="str">
        <f t="shared" si="23"/>
        <v xml:space="preserve"> </v>
      </c>
      <c r="M282" s="2" t="str">
        <f t="shared" si="24"/>
        <v xml:space="preserve"> </v>
      </c>
    </row>
    <row r="283" spans="1:13">
      <c r="A283" s="38" t="str">
        <f t="shared" si="20"/>
        <v xml:space="preserve"> </v>
      </c>
      <c r="D283" s="37"/>
      <c r="E283" s="37"/>
      <c r="J283" s="17">
        <f t="shared" si="21"/>
        <v>0</v>
      </c>
      <c r="K283" s="2" t="str">
        <f t="shared" si="22"/>
        <v xml:space="preserve"> </v>
      </c>
      <c r="L283" s="2" t="str">
        <f t="shared" si="23"/>
        <v xml:space="preserve"> </v>
      </c>
      <c r="M283" s="2" t="str">
        <f t="shared" si="24"/>
        <v xml:space="preserve"> </v>
      </c>
    </row>
    <row r="284" spans="1:13">
      <c r="A284" s="38" t="str">
        <f t="shared" si="20"/>
        <v xml:space="preserve"> </v>
      </c>
      <c r="D284" s="37"/>
      <c r="E284" s="37"/>
      <c r="J284" s="17">
        <f t="shared" si="21"/>
        <v>0</v>
      </c>
      <c r="K284" s="2" t="str">
        <f t="shared" si="22"/>
        <v xml:space="preserve"> </v>
      </c>
      <c r="L284" s="2" t="str">
        <f t="shared" si="23"/>
        <v xml:space="preserve"> </v>
      </c>
      <c r="M284" s="2" t="str">
        <f t="shared" si="24"/>
        <v xml:space="preserve"> </v>
      </c>
    </row>
    <row r="285" spans="1:13">
      <c r="A285" s="38" t="str">
        <f t="shared" si="20"/>
        <v xml:space="preserve"> </v>
      </c>
      <c r="D285" s="37"/>
      <c r="E285" s="37"/>
      <c r="J285" s="17">
        <f t="shared" si="21"/>
        <v>0</v>
      </c>
      <c r="K285" s="2" t="str">
        <f t="shared" si="22"/>
        <v xml:space="preserve"> </v>
      </c>
      <c r="L285" s="2" t="str">
        <f t="shared" si="23"/>
        <v xml:space="preserve"> </v>
      </c>
      <c r="M285" s="2" t="str">
        <f t="shared" si="24"/>
        <v xml:space="preserve"> </v>
      </c>
    </row>
    <row r="286" spans="1:13">
      <c r="A286" s="38" t="str">
        <f t="shared" si="20"/>
        <v xml:space="preserve"> </v>
      </c>
      <c r="D286" s="37"/>
      <c r="E286" s="37"/>
      <c r="J286" s="17">
        <f t="shared" si="21"/>
        <v>0</v>
      </c>
      <c r="K286" s="2" t="str">
        <f t="shared" si="22"/>
        <v xml:space="preserve"> </v>
      </c>
      <c r="L286" s="2" t="str">
        <f t="shared" si="23"/>
        <v xml:space="preserve"> </v>
      </c>
      <c r="M286" s="2" t="str">
        <f t="shared" si="24"/>
        <v xml:space="preserve"> </v>
      </c>
    </row>
    <row r="287" spans="1:13">
      <c r="A287" s="38" t="str">
        <f t="shared" si="20"/>
        <v xml:space="preserve"> </v>
      </c>
      <c r="D287" s="37"/>
      <c r="E287" s="37"/>
      <c r="J287" s="17">
        <f t="shared" si="21"/>
        <v>0</v>
      </c>
      <c r="K287" s="2" t="str">
        <f t="shared" si="22"/>
        <v xml:space="preserve"> </v>
      </c>
      <c r="L287" s="2" t="str">
        <f t="shared" si="23"/>
        <v xml:space="preserve"> </v>
      </c>
      <c r="M287" s="2" t="str">
        <f t="shared" si="24"/>
        <v xml:space="preserve"> </v>
      </c>
    </row>
    <row r="288" spans="1:13">
      <c r="A288" s="38" t="str">
        <f t="shared" si="20"/>
        <v xml:space="preserve"> </v>
      </c>
      <c r="D288" s="37"/>
      <c r="E288" s="37"/>
      <c r="J288" s="17">
        <f t="shared" si="21"/>
        <v>0</v>
      </c>
      <c r="K288" s="2" t="str">
        <f t="shared" si="22"/>
        <v xml:space="preserve"> </v>
      </c>
      <c r="L288" s="2" t="str">
        <f t="shared" si="23"/>
        <v xml:space="preserve"> </v>
      </c>
      <c r="M288" s="2" t="str">
        <f t="shared" si="24"/>
        <v xml:space="preserve"> </v>
      </c>
    </row>
    <row r="289" spans="1:13">
      <c r="A289" s="38" t="str">
        <f t="shared" si="20"/>
        <v xml:space="preserve"> </v>
      </c>
      <c r="D289" s="37"/>
      <c r="E289" s="37"/>
      <c r="J289" s="17">
        <f t="shared" si="21"/>
        <v>0</v>
      </c>
      <c r="K289" s="2" t="str">
        <f t="shared" si="22"/>
        <v xml:space="preserve"> </v>
      </c>
      <c r="L289" s="2" t="str">
        <f t="shared" si="23"/>
        <v xml:space="preserve"> </v>
      </c>
      <c r="M289" s="2" t="str">
        <f t="shared" si="24"/>
        <v xml:space="preserve"> </v>
      </c>
    </row>
    <row r="290" spans="1:13">
      <c r="A290" s="38" t="str">
        <f t="shared" si="20"/>
        <v xml:space="preserve"> </v>
      </c>
      <c r="D290" s="37"/>
      <c r="E290" s="37"/>
      <c r="J290" s="17">
        <f t="shared" si="21"/>
        <v>0</v>
      </c>
      <c r="K290" s="2" t="str">
        <f t="shared" si="22"/>
        <v xml:space="preserve"> </v>
      </c>
      <c r="L290" s="2" t="str">
        <f t="shared" si="23"/>
        <v xml:space="preserve"> </v>
      </c>
      <c r="M290" s="2" t="str">
        <f t="shared" si="24"/>
        <v xml:space="preserve"> </v>
      </c>
    </row>
    <row r="291" spans="1:13">
      <c r="A291" s="38" t="str">
        <f t="shared" si="20"/>
        <v xml:space="preserve"> </v>
      </c>
      <c r="D291" s="37"/>
      <c r="E291" s="37"/>
      <c r="J291" s="17">
        <f t="shared" si="21"/>
        <v>0</v>
      </c>
      <c r="K291" s="2" t="str">
        <f t="shared" si="22"/>
        <v xml:space="preserve"> </v>
      </c>
      <c r="L291" s="2" t="str">
        <f t="shared" si="23"/>
        <v xml:space="preserve"> </v>
      </c>
      <c r="M291" s="2" t="str">
        <f t="shared" si="24"/>
        <v xml:space="preserve"> </v>
      </c>
    </row>
    <row r="292" spans="1:13">
      <c r="A292" s="38" t="str">
        <f t="shared" si="20"/>
        <v xml:space="preserve"> </v>
      </c>
      <c r="D292" s="37"/>
      <c r="E292" s="37"/>
      <c r="J292" s="17">
        <f t="shared" si="21"/>
        <v>0</v>
      </c>
      <c r="K292" s="2" t="str">
        <f t="shared" si="22"/>
        <v xml:space="preserve"> </v>
      </c>
      <c r="L292" s="2" t="str">
        <f t="shared" si="23"/>
        <v xml:space="preserve"> </v>
      </c>
      <c r="M292" s="2" t="str">
        <f t="shared" si="24"/>
        <v xml:space="preserve"> </v>
      </c>
    </row>
    <row r="293" spans="1:13">
      <c r="A293" s="38" t="str">
        <f t="shared" si="20"/>
        <v xml:space="preserve"> </v>
      </c>
      <c r="D293" s="37"/>
      <c r="E293" s="37"/>
      <c r="J293" s="17">
        <f t="shared" si="21"/>
        <v>0</v>
      </c>
      <c r="K293" s="2" t="str">
        <f t="shared" si="22"/>
        <v xml:space="preserve"> </v>
      </c>
      <c r="L293" s="2" t="str">
        <f t="shared" si="23"/>
        <v xml:space="preserve"> </v>
      </c>
      <c r="M293" s="2" t="str">
        <f t="shared" si="24"/>
        <v xml:space="preserve"> </v>
      </c>
    </row>
    <row r="294" spans="1:13">
      <c r="A294" s="38" t="str">
        <f t="shared" si="20"/>
        <v xml:space="preserve"> </v>
      </c>
      <c r="D294" s="37"/>
      <c r="E294" s="37"/>
      <c r="J294" s="17">
        <f t="shared" si="21"/>
        <v>0</v>
      </c>
      <c r="K294" s="2" t="str">
        <f t="shared" si="22"/>
        <v xml:space="preserve"> </v>
      </c>
      <c r="L294" s="2" t="str">
        <f t="shared" si="23"/>
        <v xml:space="preserve"> </v>
      </c>
      <c r="M294" s="2" t="str">
        <f t="shared" si="24"/>
        <v xml:space="preserve"> </v>
      </c>
    </row>
    <row r="295" spans="1:13">
      <c r="A295" s="38" t="str">
        <f t="shared" si="20"/>
        <v xml:space="preserve"> </v>
      </c>
      <c r="D295" s="37"/>
      <c r="E295" s="37"/>
      <c r="J295" s="17">
        <f t="shared" si="21"/>
        <v>0</v>
      </c>
      <c r="K295" s="2" t="str">
        <f t="shared" si="22"/>
        <v xml:space="preserve"> </v>
      </c>
      <c r="L295" s="2" t="str">
        <f t="shared" si="23"/>
        <v xml:space="preserve"> </v>
      </c>
      <c r="M295" s="2" t="str">
        <f t="shared" si="24"/>
        <v xml:space="preserve"> </v>
      </c>
    </row>
    <row r="296" spans="1:13">
      <c r="A296" s="38" t="str">
        <f t="shared" si="20"/>
        <v xml:space="preserve"> </v>
      </c>
      <c r="D296" s="37"/>
      <c r="E296" s="37"/>
      <c r="J296" s="17">
        <f t="shared" si="21"/>
        <v>0</v>
      </c>
      <c r="K296" s="2" t="str">
        <f t="shared" si="22"/>
        <v xml:space="preserve"> </v>
      </c>
      <c r="L296" s="2" t="str">
        <f t="shared" si="23"/>
        <v xml:space="preserve"> </v>
      </c>
      <c r="M296" s="2" t="str">
        <f t="shared" si="24"/>
        <v xml:space="preserve"> </v>
      </c>
    </row>
    <row r="297" spans="1:13">
      <c r="A297" s="38" t="str">
        <f t="shared" si="20"/>
        <v xml:space="preserve"> </v>
      </c>
      <c r="D297" s="37"/>
      <c r="E297" s="37"/>
      <c r="J297" s="17">
        <f t="shared" si="21"/>
        <v>0</v>
      </c>
      <c r="K297" s="2" t="str">
        <f t="shared" si="22"/>
        <v xml:space="preserve"> </v>
      </c>
      <c r="L297" s="2" t="str">
        <f t="shared" si="23"/>
        <v xml:space="preserve"> </v>
      </c>
      <c r="M297" s="2" t="str">
        <f t="shared" si="24"/>
        <v xml:space="preserve"> </v>
      </c>
    </row>
    <row r="298" spans="1:13">
      <c r="A298" s="38" t="str">
        <f t="shared" si="20"/>
        <v xml:space="preserve"> </v>
      </c>
      <c r="D298" s="37"/>
      <c r="E298" s="37"/>
      <c r="J298" s="17">
        <f t="shared" si="21"/>
        <v>0</v>
      </c>
      <c r="K298" s="2" t="str">
        <f t="shared" si="22"/>
        <v xml:space="preserve"> </v>
      </c>
      <c r="L298" s="2" t="str">
        <f t="shared" si="23"/>
        <v xml:space="preserve"> </v>
      </c>
      <c r="M298" s="2" t="str">
        <f t="shared" si="24"/>
        <v xml:space="preserve"> </v>
      </c>
    </row>
    <row r="299" spans="1:13">
      <c r="A299" s="38" t="str">
        <f t="shared" si="20"/>
        <v xml:space="preserve"> </v>
      </c>
      <c r="D299" s="37"/>
      <c r="E299" s="37"/>
      <c r="J299" s="17">
        <f t="shared" si="21"/>
        <v>0</v>
      </c>
      <c r="K299" s="2" t="str">
        <f t="shared" si="22"/>
        <v xml:space="preserve"> </v>
      </c>
      <c r="L299" s="2" t="str">
        <f t="shared" si="23"/>
        <v xml:space="preserve"> </v>
      </c>
      <c r="M299" s="2" t="str">
        <f t="shared" si="24"/>
        <v xml:space="preserve"> </v>
      </c>
    </row>
    <row r="300" spans="1:13">
      <c r="A300" s="38" t="str">
        <f t="shared" si="20"/>
        <v xml:space="preserve"> </v>
      </c>
      <c r="D300" s="37"/>
      <c r="E300" s="37"/>
      <c r="J300" s="17">
        <f t="shared" si="21"/>
        <v>0</v>
      </c>
      <c r="K300" s="2" t="str">
        <f t="shared" si="22"/>
        <v xml:space="preserve"> </v>
      </c>
      <c r="L300" s="2" t="str">
        <f t="shared" si="23"/>
        <v xml:space="preserve"> </v>
      </c>
      <c r="M300" s="2" t="str">
        <f t="shared" si="24"/>
        <v xml:space="preserve"> </v>
      </c>
    </row>
    <row r="301" spans="1:13">
      <c r="A301" s="38" t="str">
        <f t="shared" si="20"/>
        <v xml:space="preserve"> </v>
      </c>
      <c r="D301" s="37"/>
      <c r="E301" s="37"/>
      <c r="J301" s="17">
        <f t="shared" si="21"/>
        <v>0</v>
      </c>
      <c r="K301" s="2" t="str">
        <f t="shared" si="22"/>
        <v xml:space="preserve"> </v>
      </c>
      <c r="L301" s="2" t="str">
        <f t="shared" si="23"/>
        <v xml:space="preserve"> </v>
      </c>
      <c r="M301" s="2" t="str">
        <f t="shared" si="24"/>
        <v xml:space="preserve"> </v>
      </c>
    </row>
    <row r="302" spans="1:13">
      <c r="A302" s="38" t="str">
        <f t="shared" si="20"/>
        <v xml:space="preserve"> </v>
      </c>
      <c r="D302" s="37"/>
      <c r="E302" s="37"/>
      <c r="J302" s="17">
        <f t="shared" si="21"/>
        <v>0</v>
      </c>
      <c r="K302" s="2" t="str">
        <f t="shared" si="22"/>
        <v xml:space="preserve"> </v>
      </c>
      <c r="L302" s="2" t="str">
        <f t="shared" si="23"/>
        <v xml:space="preserve"> </v>
      </c>
      <c r="M302" s="2" t="str">
        <f t="shared" si="24"/>
        <v xml:space="preserve"> </v>
      </c>
    </row>
    <row r="303" spans="1:13">
      <c r="A303" s="38" t="str">
        <f t="shared" si="20"/>
        <v xml:space="preserve"> </v>
      </c>
      <c r="D303" s="37"/>
      <c r="E303" s="37"/>
      <c r="J303" s="17">
        <f t="shared" si="21"/>
        <v>0</v>
      </c>
      <c r="K303" s="2" t="str">
        <f t="shared" si="22"/>
        <v xml:space="preserve"> </v>
      </c>
      <c r="L303" s="2" t="str">
        <f t="shared" si="23"/>
        <v xml:space="preserve"> </v>
      </c>
      <c r="M303" s="2" t="str">
        <f t="shared" si="24"/>
        <v xml:space="preserve"> </v>
      </c>
    </row>
    <row r="304" spans="1:13">
      <c r="A304" s="38" t="str">
        <f t="shared" si="20"/>
        <v xml:space="preserve"> </v>
      </c>
      <c r="D304" s="37"/>
      <c r="E304" s="37"/>
      <c r="J304" s="17">
        <f t="shared" si="21"/>
        <v>0</v>
      </c>
      <c r="K304" s="2" t="str">
        <f t="shared" si="22"/>
        <v xml:space="preserve"> </v>
      </c>
      <c r="L304" s="2" t="str">
        <f t="shared" si="23"/>
        <v xml:space="preserve"> </v>
      </c>
      <c r="M304" s="2" t="str">
        <f t="shared" si="24"/>
        <v xml:space="preserve"> </v>
      </c>
    </row>
    <row r="305" spans="1:13">
      <c r="A305" s="38" t="str">
        <f t="shared" si="20"/>
        <v xml:space="preserve"> </v>
      </c>
      <c r="D305" s="37"/>
      <c r="E305" s="37"/>
      <c r="J305" s="17">
        <f t="shared" si="21"/>
        <v>0</v>
      </c>
      <c r="K305" s="2" t="str">
        <f t="shared" si="22"/>
        <v xml:space="preserve"> </v>
      </c>
      <c r="L305" s="2" t="str">
        <f t="shared" si="23"/>
        <v xml:space="preserve"> </v>
      </c>
      <c r="M305" s="2" t="str">
        <f t="shared" si="24"/>
        <v xml:space="preserve"> </v>
      </c>
    </row>
    <row r="306" spans="1:13">
      <c r="A306" s="38" t="str">
        <f t="shared" si="20"/>
        <v xml:space="preserve"> </v>
      </c>
      <c r="D306" s="37"/>
      <c r="E306" s="37"/>
      <c r="J306" s="17">
        <f t="shared" si="21"/>
        <v>0</v>
      </c>
      <c r="K306" s="2" t="str">
        <f t="shared" si="22"/>
        <v xml:space="preserve"> </v>
      </c>
      <c r="L306" s="2" t="str">
        <f t="shared" si="23"/>
        <v xml:space="preserve"> </v>
      </c>
      <c r="M306" s="2" t="str">
        <f t="shared" si="24"/>
        <v xml:space="preserve"> </v>
      </c>
    </row>
    <row r="307" spans="1:13">
      <c r="A307" s="38" t="str">
        <f t="shared" si="20"/>
        <v xml:space="preserve"> </v>
      </c>
      <c r="D307" s="37"/>
      <c r="E307" s="37"/>
      <c r="J307" s="17">
        <f t="shared" si="21"/>
        <v>0</v>
      </c>
      <c r="K307" s="2" t="str">
        <f t="shared" si="22"/>
        <v xml:space="preserve"> </v>
      </c>
      <c r="L307" s="2" t="str">
        <f t="shared" si="23"/>
        <v xml:space="preserve"> </v>
      </c>
      <c r="M307" s="2" t="str">
        <f t="shared" si="24"/>
        <v xml:space="preserve"> </v>
      </c>
    </row>
    <row r="308" spans="1:13">
      <c r="A308" s="38" t="str">
        <f t="shared" si="20"/>
        <v xml:space="preserve"> </v>
      </c>
      <c r="D308" s="37"/>
      <c r="E308" s="37"/>
      <c r="J308" s="17">
        <f t="shared" si="21"/>
        <v>0</v>
      </c>
      <c r="K308" s="2" t="str">
        <f t="shared" si="22"/>
        <v xml:space="preserve"> </v>
      </c>
      <c r="L308" s="2" t="str">
        <f t="shared" si="23"/>
        <v xml:space="preserve"> </v>
      </c>
      <c r="M308" s="2" t="str">
        <f t="shared" si="24"/>
        <v xml:space="preserve"> </v>
      </c>
    </row>
    <row r="309" spans="1:13">
      <c r="A309" s="38" t="str">
        <f t="shared" si="20"/>
        <v xml:space="preserve"> </v>
      </c>
      <c r="D309" s="37"/>
      <c r="E309" s="37"/>
      <c r="J309" s="17">
        <f t="shared" si="21"/>
        <v>0</v>
      </c>
      <c r="K309" s="2" t="str">
        <f t="shared" si="22"/>
        <v xml:space="preserve"> </v>
      </c>
      <c r="L309" s="2" t="str">
        <f t="shared" si="23"/>
        <v xml:space="preserve"> </v>
      </c>
      <c r="M309" s="2" t="str">
        <f t="shared" si="24"/>
        <v xml:space="preserve"> </v>
      </c>
    </row>
    <row r="310" spans="1:13">
      <c r="A310" s="38" t="str">
        <f t="shared" si="20"/>
        <v xml:space="preserve"> </v>
      </c>
      <c r="D310" s="37"/>
      <c r="E310" s="37"/>
      <c r="J310" s="17">
        <f t="shared" si="21"/>
        <v>0</v>
      </c>
      <c r="K310" s="2" t="str">
        <f t="shared" si="22"/>
        <v xml:space="preserve"> </v>
      </c>
      <c r="L310" s="2" t="str">
        <f t="shared" si="23"/>
        <v xml:space="preserve"> </v>
      </c>
      <c r="M310" s="2" t="str">
        <f t="shared" si="24"/>
        <v xml:space="preserve"> </v>
      </c>
    </row>
    <row r="311" spans="1:13">
      <c r="A311" s="38" t="str">
        <f t="shared" si="20"/>
        <v xml:space="preserve"> </v>
      </c>
      <c r="D311" s="37"/>
      <c r="E311" s="37"/>
      <c r="J311" s="17">
        <f t="shared" si="21"/>
        <v>0</v>
      </c>
      <c r="K311" s="2" t="str">
        <f t="shared" si="22"/>
        <v xml:space="preserve"> </v>
      </c>
      <c r="L311" s="2" t="str">
        <f t="shared" si="23"/>
        <v xml:space="preserve"> </v>
      </c>
      <c r="M311" s="2" t="str">
        <f t="shared" si="24"/>
        <v xml:space="preserve"> </v>
      </c>
    </row>
    <row r="312" spans="1:13">
      <c r="A312" s="38" t="str">
        <f t="shared" si="20"/>
        <v xml:space="preserve"> </v>
      </c>
      <c r="D312" s="37"/>
      <c r="E312" s="37"/>
      <c r="J312" s="17">
        <f t="shared" si="21"/>
        <v>0</v>
      </c>
      <c r="K312" s="2" t="str">
        <f t="shared" si="22"/>
        <v xml:space="preserve"> </v>
      </c>
      <c r="L312" s="2" t="str">
        <f t="shared" si="23"/>
        <v xml:space="preserve"> </v>
      </c>
      <c r="M312" s="2" t="str">
        <f t="shared" si="24"/>
        <v xml:space="preserve"> </v>
      </c>
    </row>
    <row r="313" spans="1:13">
      <c r="A313" s="38" t="str">
        <f t="shared" si="20"/>
        <v xml:space="preserve"> </v>
      </c>
      <c r="D313" s="37"/>
      <c r="E313" s="37"/>
      <c r="J313" s="17">
        <f t="shared" si="21"/>
        <v>0</v>
      </c>
      <c r="K313" s="2" t="str">
        <f t="shared" si="22"/>
        <v xml:space="preserve"> </v>
      </c>
      <c r="L313" s="2" t="str">
        <f t="shared" si="23"/>
        <v xml:space="preserve"> </v>
      </c>
      <c r="M313" s="2" t="str">
        <f t="shared" si="24"/>
        <v xml:space="preserve"> </v>
      </c>
    </row>
    <row r="314" spans="1:13">
      <c r="A314" s="38" t="str">
        <f t="shared" si="20"/>
        <v xml:space="preserve"> </v>
      </c>
      <c r="D314" s="37"/>
      <c r="E314" s="37"/>
      <c r="J314" s="17">
        <f t="shared" si="21"/>
        <v>0</v>
      </c>
      <c r="K314" s="2" t="str">
        <f t="shared" si="22"/>
        <v xml:space="preserve"> </v>
      </c>
      <c r="L314" s="2" t="str">
        <f t="shared" si="23"/>
        <v xml:space="preserve"> </v>
      </c>
      <c r="M314" s="2" t="str">
        <f t="shared" si="24"/>
        <v xml:space="preserve"> </v>
      </c>
    </row>
    <row r="315" spans="1:13">
      <c r="A315" s="38" t="str">
        <f t="shared" si="20"/>
        <v xml:space="preserve"> </v>
      </c>
      <c r="D315" s="37"/>
      <c r="E315" s="37"/>
      <c r="J315" s="17">
        <f t="shared" si="21"/>
        <v>0</v>
      </c>
      <c r="K315" s="2" t="str">
        <f t="shared" si="22"/>
        <v xml:space="preserve"> </v>
      </c>
      <c r="L315" s="2" t="str">
        <f t="shared" si="23"/>
        <v xml:space="preserve"> </v>
      </c>
      <c r="M315" s="2" t="str">
        <f t="shared" si="24"/>
        <v xml:space="preserve"> </v>
      </c>
    </row>
    <row r="316" spans="1:13">
      <c r="A316" s="38" t="str">
        <f t="shared" si="20"/>
        <v xml:space="preserve"> </v>
      </c>
      <c r="D316" s="37"/>
      <c r="E316" s="37"/>
      <c r="J316" s="17">
        <f t="shared" si="21"/>
        <v>0</v>
      </c>
      <c r="K316" s="2" t="str">
        <f t="shared" si="22"/>
        <v xml:space="preserve"> </v>
      </c>
      <c r="L316" s="2" t="str">
        <f t="shared" si="23"/>
        <v xml:space="preserve"> </v>
      </c>
      <c r="M316" s="2" t="str">
        <f t="shared" si="24"/>
        <v xml:space="preserve"> </v>
      </c>
    </row>
    <row r="317" spans="1:13">
      <c r="A317" s="38" t="str">
        <f t="shared" si="20"/>
        <v xml:space="preserve"> </v>
      </c>
      <c r="D317" s="37"/>
      <c r="E317" s="37"/>
      <c r="J317" s="17">
        <f t="shared" si="21"/>
        <v>0</v>
      </c>
      <c r="K317" s="2" t="str">
        <f t="shared" si="22"/>
        <v xml:space="preserve"> </v>
      </c>
      <c r="L317" s="2" t="str">
        <f t="shared" si="23"/>
        <v xml:space="preserve"> </v>
      </c>
      <c r="M317" s="2" t="str">
        <f t="shared" si="24"/>
        <v xml:space="preserve"> </v>
      </c>
    </row>
    <row r="318" spans="1:13">
      <c r="A318" s="38" t="str">
        <f t="shared" si="20"/>
        <v xml:space="preserve"> </v>
      </c>
      <c r="D318" s="37"/>
      <c r="E318" s="37"/>
      <c r="J318" s="17">
        <f t="shared" si="21"/>
        <v>0</v>
      </c>
      <c r="K318" s="2" t="str">
        <f t="shared" si="22"/>
        <v xml:space="preserve"> </v>
      </c>
      <c r="L318" s="2" t="str">
        <f t="shared" si="23"/>
        <v xml:space="preserve"> </v>
      </c>
      <c r="M318" s="2" t="str">
        <f t="shared" si="24"/>
        <v xml:space="preserve"> </v>
      </c>
    </row>
    <row r="319" spans="1:13">
      <c r="A319" s="38" t="str">
        <f t="shared" si="20"/>
        <v xml:space="preserve"> </v>
      </c>
      <c r="D319" s="37"/>
      <c r="E319" s="37"/>
      <c r="J319" s="17">
        <f t="shared" si="21"/>
        <v>0</v>
      </c>
      <c r="K319" s="2" t="str">
        <f t="shared" si="22"/>
        <v xml:space="preserve"> </v>
      </c>
      <c r="L319" s="2" t="str">
        <f t="shared" si="23"/>
        <v xml:space="preserve"> </v>
      </c>
      <c r="M319" s="2" t="str">
        <f t="shared" si="24"/>
        <v xml:space="preserve"> </v>
      </c>
    </row>
    <row r="320" spans="1:13">
      <c r="A320" s="38" t="str">
        <f t="shared" si="20"/>
        <v xml:space="preserve"> </v>
      </c>
      <c r="D320" s="37"/>
      <c r="E320" s="37"/>
      <c r="J320" s="17">
        <f t="shared" si="21"/>
        <v>0</v>
      </c>
      <c r="K320" s="2" t="str">
        <f t="shared" si="22"/>
        <v xml:space="preserve"> </v>
      </c>
      <c r="L320" s="2" t="str">
        <f t="shared" si="23"/>
        <v xml:space="preserve"> </v>
      </c>
      <c r="M320" s="2" t="str">
        <f t="shared" si="24"/>
        <v xml:space="preserve"> </v>
      </c>
    </row>
    <row r="321" spans="1:13">
      <c r="A321" s="38" t="str">
        <f t="shared" si="20"/>
        <v xml:space="preserve"> </v>
      </c>
      <c r="D321" s="37"/>
      <c r="E321" s="37"/>
      <c r="J321" s="17">
        <f t="shared" si="21"/>
        <v>0</v>
      </c>
      <c r="K321" s="2" t="str">
        <f t="shared" si="22"/>
        <v xml:space="preserve"> </v>
      </c>
      <c r="L321" s="2" t="str">
        <f t="shared" si="23"/>
        <v xml:space="preserve"> </v>
      </c>
      <c r="M321" s="2" t="str">
        <f t="shared" si="24"/>
        <v xml:space="preserve"> </v>
      </c>
    </row>
    <row r="322" spans="1:13">
      <c r="A322" s="38" t="str">
        <f t="shared" si="20"/>
        <v xml:space="preserve"> </v>
      </c>
      <c r="D322" s="37"/>
      <c r="E322" s="37"/>
      <c r="J322" s="17">
        <f t="shared" si="21"/>
        <v>0</v>
      </c>
      <c r="K322" s="2" t="str">
        <f t="shared" si="22"/>
        <v xml:space="preserve"> </v>
      </c>
      <c r="L322" s="2" t="str">
        <f t="shared" si="23"/>
        <v xml:space="preserve"> </v>
      </c>
      <c r="M322" s="2" t="str">
        <f t="shared" si="24"/>
        <v xml:space="preserve"> </v>
      </c>
    </row>
    <row r="323" spans="1:13">
      <c r="A323" s="38" t="str">
        <f t="shared" si="20"/>
        <v xml:space="preserve"> </v>
      </c>
      <c r="D323" s="37"/>
      <c r="E323" s="37"/>
      <c r="J323" s="17">
        <f t="shared" si="21"/>
        <v>0</v>
      </c>
      <c r="K323" s="2" t="str">
        <f t="shared" si="22"/>
        <v xml:space="preserve"> </v>
      </c>
      <c r="L323" s="2" t="str">
        <f t="shared" si="23"/>
        <v xml:space="preserve"> </v>
      </c>
      <c r="M323" s="2" t="str">
        <f t="shared" si="24"/>
        <v xml:space="preserve"> </v>
      </c>
    </row>
    <row r="324" spans="1:13">
      <c r="A324" s="38" t="str">
        <f t="shared" si="20"/>
        <v xml:space="preserve"> </v>
      </c>
      <c r="D324" s="37"/>
      <c r="E324" s="37"/>
      <c r="J324" s="17">
        <f t="shared" si="21"/>
        <v>0</v>
      </c>
      <c r="K324" s="2" t="str">
        <f t="shared" si="22"/>
        <v xml:space="preserve"> </v>
      </c>
      <c r="L324" s="2" t="str">
        <f t="shared" si="23"/>
        <v xml:space="preserve"> </v>
      </c>
      <c r="M324" s="2" t="str">
        <f t="shared" si="24"/>
        <v xml:space="preserve"> </v>
      </c>
    </row>
    <row r="325" spans="1:13">
      <c r="A325" s="38" t="str">
        <f t="shared" si="20"/>
        <v xml:space="preserve"> </v>
      </c>
      <c r="D325" s="37"/>
      <c r="E325" s="37"/>
      <c r="J325" s="17">
        <f t="shared" si="21"/>
        <v>0</v>
      </c>
      <c r="K325" s="2" t="str">
        <f t="shared" si="22"/>
        <v xml:space="preserve"> </v>
      </c>
      <c r="L325" s="2" t="str">
        <f t="shared" si="23"/>
        <v xml:space="preserve"> </v>
      </c>
      <c r="M325" s="2" t="str">
        <f t="shared" si="24"/>
        <v xml:space="preserve"> </v>
      </c>
    </row>
    <row r="326" spans="1:13">
      <c r="A326" s="38" t="str">
        <f t="shared" si="20"/>
        <v xml:space="preserve"> </v>
      </c>
      <c r="D326" s="37"/>
      <c r="E326" s="37"/>
      <c r="J326" s="17">
        <f t="shared" si="21"/>
        <v>0</v>
      </c>
      <c r="K326" s="2" t="str">
        <f t="shared" si="22"/>
        <v xml:space="preserve"> </v>
      </c>
      <c r="L326" s="2" t="str">
        <f t="shared" si="23"/>
        <v xml:space="preserve"> </v>
      </c>
      <c r="M326" s="2" t="str">
        <f t="shared" si="24"/>
        <v xml:space="preserve"> </v>
      </c>
    </row>
    <row r="327" spans="1:13">
      <c r="A327" s="38" t="str">
        <f t="shared" si="20"/>
        <v xml:space="preserve"> </v>
      </c>
      <c r="D327" s="37"/>
      <c r="E327" s="37"/>
      <c r="J327" s="17">
        <f t="shared" si="21"/>
        <v>0</v>
      </c>
      <c r="K327" s="2" t="str">
        <f t="shared" si="22"/>
        <v xml:space="preserve"> </v>
      </c>
      <c r="L327" s="2" t="str">
        <f t="shared" si="23"/>
        <v xml:space="preserve"> </v>
      </c>
      <c r="M327" s="2" t="str">
        <f t="shared" si="24"/>
        <v xml:space="preserve"> </v>
      </c>
    </row>
    <row r="328" spans="1:13">
      <c r="A328" s="38" t="str">
        <f t="shared" si="20"/>
        <v xml:space="preserve"> </v>
      </c>
      <c r="D328" s="37"/>
      <c r="E328" s="37"/>
      <c r="J328" s="17">
        <f t="shared" si="21"/>
        <v>0</v>
      </c>
      <c r="K328" s="2" t="str">
        <f t="shared" si="22"/>
        <v xml:space="preserve"> </v>
      </c>
      <c r="L328" s="2" t="str">
        <f t="shared" si="23"/>
        <v xml:space="preserve"> </v>
      </c>
      <c r="M328" s="2" t="str">
        <f t="shared" si="24"/>
        <v xml:space="preserve"> </v>
      </c>
    </row>
    <row r="329" spans="1:13">
      <c r="A329" s="38" t="str">
        <f t="shared" si="20"/>
        <v xml:space="preserve"> </v>
      </c>
      <c r="D329" s="37"/>
      <c r="E329" s="37"/>
      <c r="J329" s="17">
        <f t="shared" si="21"/>
        <v>0</v>
      </c>
      <c r="K329" s="2" t="str">
        <f t="shared" si="22"/>
        <v xml:space="preserve"> </v>
      </c>
      <c r="L329" s="2" t="str">
        <f t="shared" si="23"/>
        <v xml:space="preserve"> </v>
      </c>
      <c r="M329" s="2" t="str">
        <f t="shared" si="24"/>
        <v xml:space="preserve"> </v>
      </c>
    </row>
    <row r="330" spans="1:13">
      <c r="A330" s="38" t="str">
        <f t="shared" si="20"/>
        <v xml:space="preserve"> </v>
      </c>
      <c r="D330" s="37"/>
      <c r="E330" s="37"/>
      <c r="J330" s="17">
        <f t="shared" si="21"/>
        <v>0</v>
      </c>
      <c r="K330" s="2" t="str">
        <f t="shared" si="22"/>
        <v xml:space="preserve"> </v>
      </c>
      <c r="L330" s="2" t="str">
        <f t="shared" si="23"/>
        <v xml:space="preserve"> </v>
      </c>
      <c r="M330" s="2" t="str">
        <f t="shared" si="24"/>
        <v xml:space="preserve"> </v>
      </c>
    </row>
    <row r="331" spans="1:13">
      <c r="A331" s="38" t="str">
        <f t="shared" si="20"/>
        <v xml:space="preserve"> </v>
      </c>
      <c r="D331" s="37"/>
      <c r="E331" s="37"/>
      <c r="J331" s="17">
        <f t="shared" si="21"/>
        <v>0</v>
      </c>
      <c r="K331" s="2" t="str">
        <f t="shared" si="22"/>
        <v xml:space="preserve"> </v>
      </c>
      <c r="L331" s="2" t="str">
        <f t="shared" si="23"/>
        <v xml:space="preserve"> </v>
      </c>
      <c r="M331" s="2" t="str">
        <f t="shared" si="24"/>
        <v xml:space="preserve"> </v>
      </c>
    </row>
    <row r="332" spans="1:13">
      <c r="A332" s="38" t="str">
        <f t="shared" si="20"/>
        <v xml:space="preserve"> </v>
      </c>
      <c r="D332" s="37"/>
      <c r="E332" s="37"/>
      <c r="J332" s="17">
        <f t="shared" si="21"/>
        <v>0</v>
      </c>
      <c r="K332" s="2" t="str">
        <f t="shared" si="22"/>
        <v xml:space="preserve"> </v>
      </c>
      <c r="L332" s="2" t="str">
        <f t="shared" si="23"/>
        <v xml:space="preserve"> </v>
      </c>
      <c r="M332" s="2" t="str">
        <f t="shared" si="24"/>
        <v xml:space="preserve"> </v>
      </c>
    </row>
    <row r="333" spans="1:13">
      <c r="A333" s="38" t="str">
        <f t="shared" si="20"/>
        <v xml:space="preserve"> </v>
      </c>
      <c r="D333" s="37"/>
      <c r="E333" s="37"/>
      <c r="J333" s="17">
        <f t="shared" si="21"/>
        <v>0</v>
      </c>
      <c r="K333" s="2" t="str">
        <f t="shared" si="22"/>
        <v xml:space="preserve"> </v>
      </c>
      <c r="L333" s="2" t="str">
        <f t="shared" si="23"/>
        <v xml:space="preserve"> </v>
      </c>
      <c r="M333" s="2" t="str">
        <f t="shared" si="24"/>
        <v xml:space="preserve"> </v>
      </c>
    </row>
    <row r="334" spans="1:13">
      <c r="A334" s="38" t="str">
        <f t="shared" si="20"/>
        <v xml:space="preserve"> </v>
      </c>
      <c r="D334" s="37"/>
      <c r="E334" s="37"/>
      <c r="J334" s="17">
        <f t="shared" si="21"/>
        <v>0</v>
      </c>
      <c r="K334" s="2" t="str">
        <f t="shared" si="22"/>
        <v xml:space="preserve"> </v>
      </c>
      <c r="L334" s="2" t="str">
        <f t="shared" si="23"/>
        <v xml:space="preserve"> </v>
      </c>
      <c r="M334" s="2" t="str">
        <f t="shared" si="24"/>
        <v xml:space="preserve"> </v>
      </c>
    </row>
    <row r="335" spans="1:13">
      <c r="A335" s="38" t="str">
        <f t="shared" ref="A335:A398" si="25">IF(COUNTIF(K335:M335,"ERROR")&gt;0,"ERROR"," ")</f>
        <v xml:space="preserve"> </v>
      </c>
      <c r="D335" s="37"/>
      <c r="E335" s="37"/>
      <c r="J335" s="17">
        <f t="shared" ref="J335:J396" si="26">F335-G335+H335-I335</f>
        <v>0</v>
      </c>
      <c r="K335" s="2" t="str">
        <f t="shared" si="22"/>
        <v xml:space="preserve"> </v>
      </c>
      <c r="L335" s="2" t="str">
        <f t="shared" si="23"/>
        <v xml:space="preserve"> </v>
      </c>
      <c r="M335" s="2" t="str">
        <f t="shared" si="24"/>
        <v xml:space="preserve"> </v>
      </c>
    </row>
    <row r="336" spans="1:13">
      <c r="A336" s="38" t="str">
        <f t="shared" si="25"/>
        <v xml:space="preserve"> </v>
      </c>
      <c r="D336" s="37"/>
      <c r="E336" s="37"/>
      <c r="J336" s="17">
        <f t="shared" si="26"/>
        <v>0</v>
      </c>
      <c r="K336" s="2" t="str">
        <f t="shared" ref="K336:K399" si="27">IF(COUNTA(D336:E336)=2,"ERROR"," ")</f>
        <v xml:space="preserve"> </v>
      </c>
      <c r="L336" s="2" t="str">
        <f t="shared" ref="L336:L399" si="28">IF(D336=0," ",IF(COUNTIF(ProfitLoss,D336)&gt;0," ","ERROR"))</f>
        <v xml:space="preserve"> </v>
      </c>
      <c r="M336" s="2" t="str">
        <f t="shared" ref="M336:M399" si="29">IF(E336=0," ",IF(COUNTIF(BalanceSheet,E336)&gt;0," ","ERROR"))</f>
        <v xml:space="preserve"> </v>
      </c>
    </row>
    <row r="337" spans="1:13">
      <c r="A337" s="38" t="str">
        <f t="shared" si="25"/>
        <v xml:space="preserve"> </v>
      </c>
      <c r="D337" s="37"/>
      <c r="E337" s="37"/>
      <c r="J337" s="17">
        <f t="shared" si="26"/>
        <v>0</v>
      </c>
      <c r="K337" s="2" t="str">
        <f t="shared" si="27"/>
        <v xml:space="preserve"> </v>
      </c>
      <c r="L337" s="2" t="str">
        <f t="shared" si="28"/>
        <v xml:space="preserve"> </v>
      </c>
      <c r="M337" s="2" t="str">
        <f t="shared" si="29"/>
        <v xml:space="preserve"> </v>
      </c>
    </row>
    <row r="338" spans="1:13">
      <c r="A338" s="38" t="str">
        <f t="shared" si="25"/>
        <v xml:space="preserve"> </v>
      </c>
      <c r="D338" s="37"/>
      <c r="E338" s="37"/>
      <c r="J338" s="17">
        <f t="shared" si="26"/>
        <v>0</v>
      </c>
      <c r="K338" s="2" t="str">
        <f t="shared" si="27"/>
        <v xml:space="preserve"> </v>
      </c>
      <c r="L338" s="2" t="str">
        <f t="shared" si="28"/>
        <v xml:space="preserve"> </v>
      </c>
      <c r="M338" s="2" t="str">
        <f t="shared" si="29"/>
        <v xml:space="preserve"> </v>
      </c>
    </row>
    <row r="339" spans="1:13">
      <c r="A339" s="38" t="str">
        <f t="shared" si="25"/>
        <v xml:space="preserve"> </v>
      </c>
      <c r="D339" s="37"/>
      <c r="E339" s="37"/>
      <c r="J339" s="17">
        <f t="shared" si="26"/>
        <v>0</v>
      </c>
      <c r="K339" s="2" t="str">
        <f t="shared" si="27"/>
        <v xml:space="preserve"> </v>
      </c>
      <c r="L339" s="2" t="str">
        <f t="shared" si="28"/>
        <v xml:space="preserve"> </v>
      </c>
      <c r="M339" s="2" t="str">
        <f t="shared" si="29"/>
        <v xml:space="preserve"> </v>
      </c>
    </row>
    <row r="340" spans="1:13">
      <c r="A340" s="38" t="str">
        <f t="shared" si="25"/>
        <v xml:space="preserve"> </v>
      </c>
      <c r="D340" s="37"/>
      <c r="E340" s="37"/>
      <c r="J340" s="17">
        <f t="shared" si="26"/>
        <v>0</v>
      </c>
      <c r="K340" s="2" t="str">
        <f t="shared" si="27"/>
        <v xml:space="preserve"> </v>
      </c>
      <c r="L340" s="2" t="str">
        <f t="shared" si="28"/>
        <v xml:space="preserve"> </v>
      </c>
      <c r="M340" s="2" t="str">
        <f t="shared" si="29"/>
        <v xml:space="preserve"> </v>
      </c>
    </row>
    <row r="341" spans="1:13">
      <c r="A341" s="38" t="str">
        <f t="shared" si="25"/>
        <v xml:space="preserve"> </v>
      </c>
      <c r="D341" s="37"/>
      <c r="E341" s="37"/>
      <c r="J341" s="17">
        <f t="shared" si="26"/>
        <v>0</v>
      </c>
      <c r="K341" s="2" t="str">
        <f t="shared" si="27"/>
        <v xml:space="preserve"> </v>
      </c>
      <c r="L341" s="2" t="str">
        <f t="shared" si="28"/>
        <v xml:space="preserve"> </v>
      </c>
      <c r="M341" s="2" t="str">
        <f t="shared" si="29"/>
        <v xml:space="preserve"> </v>
      </c>
    </row>
    <row r="342" spans="1:13">
      <c r="A342" s="38" t="str">
        <f t="shared" si="25"/>
        <v xml:space="preserve"> </v>
      </c>
      <c r="D342" s="37"/>
      <c r="E342" s="37"/>
      <c r="J342" s="17">
        <f t="shared" si="26"/>
        <v>0</v>
      </c>
      <c r="K342" s="2" t="str">
        <f t="shared" si="27"/>
        <v xml:space="preserve"> </v>
      </c>
      <c r="L342" s="2" t="str">
        <f t="shared" si="28"/>
        <v xml:space="preserve"> </v>
      </c>
      <c r="M342" s="2" t="str">
        <f t="shared" si="29"/>
        <v xml:space="preserve"> </v>
      </c>
    </row>
    <row r="343" spans="1:13">
      <c r="A343" s="38" t="str">
        <f t="shared" si="25"/>
        <v xml:space="preserve"> </v>
      </c>
      <c r="D343" s="37"/>
      <c r="E343" s="37"/>
      <c r="J343" s="17">
        <f t="shared" si="26"/>
        <v>0</v>
      </c>
      <c r="K343" s="2" t="str">
        <f t="shared" si="27"/>
        <v xml:space="preserve"> </v>
      </c>
      <c r="L343" s="2" t="str">
        <f t="shared" si="28"/>
        <v xml:space="preserve"> </v>
      </c>
      <c r="M343" s="2" t="str">
        <f t="shared" si="29"/>
        <v xml:space="preserve"> </v>
      </c>
    </row>
    <row r="344" spans="1:13">
      <c r="A344" s="38" t="str">
        <f t="shared" si="25"/>
        <v xml:space="preserve"> </v>
      </c>
      <c r="D344" s="37"/>
      <c r="E344" s="37"/>
      <c r="J344" s="17">
        <f t="shared" si="26"/>
        <v>0</v>
      </c>
      <c r="K344" s="2" t="str">
        <f t="shared" si="27"/>
        <v xml:space="preserve"> </v>
      </c>
      <c r="L344" s="2" t="str">
        <f t="shared" si="28"/>
        <v xml:space="preserve"> </v>
      </c>
      <c r="M344" s="2" t="str">
        <f t="shared" si="29"/>
        <v xml:space="preserve"> </v>
      </c>
    </row>
    <row r="345" spans="1:13">
      <c r="A345" s="38" t="str">
        <f t="shared" si="25"/>
        <v xml:space="preserve"> </v>
      </c>
      <c r="D345" s="37"/>
      <c r="E345" s="37"/>
      <c r="J345" s="17">
        <f t="shared" si="26"/>
        <v>0</v>
      </c>
      <c r="K345" s="2" t="str">
        <f t="shared" si="27"/>
        <v xml:space="preserve"> </v>
      </c>
      <c r="L345" s="2" t="str">
        <f t="shared" si="28"/>
        <v xml:space="preserve"> </v>
      </c>
      <c r="M345" s="2" t="str">
        <f t="shared" si="29"/>
        <v xml:space="preserve"> </v>
      </c>
    </row>
    <row r="346" spans="1:13">
      <c r="A346" s="38" t="str">
        <f t="shared" si="25"/>
        <v xml:space="preserve"> </v>
      </c>
      <c r="D346" s="37"/>
      <c r="E346" s="37"/>
      <c r="J346" s="17">
        <f t="shared" si="26"/>
        <v>0</v>
      </c>
      <c r="K346" s="2" t="str">
        <f t="shared" si="27"/>
        <v xml:space="preserve"> </v>
      </c>
      <c r="L346" s="2" t="str">
        <f t="shared" si="28"/>
        <v xml:space="preserve"> </v>
      </c>
      <c r="M346" s="2" t="str">
        <f t="shared" si="29"/>
        <v xml:space="preserve"> </v>
      </c>
    </row>
    <row r="347" spans="1:13">
      <c r="A347" s="38" t="str">
        <f t="shared" si="25"/>
        <v xml:space="preserve"> </v>
      </c>
      <c r="D347" s="37"/>
      <c r="E347" s="37"/>
      <c r="J347" s="17">
        <f t="shared" si="26"/>
        <v>0</v>
      </c>
      <c r="K347" s="2" t="str">
        <f t="shared" si="27"/>
        <v xml:space="preserve"> </v>
      </c>
      <c r="L347" s="2" t="str">
        <f t="shared" si="28"/>
        <v xml:space="preserve"> </v>
      </c>
      <c r="M347" s="2" t="str">
        <f t="shared" si="29"/>
        <v xml:space="preserve"> </v>
      </c>
    </row>
    <row r="348" spans="1:13">
      <c r="A348" s="38" t="str">
        <f t="shared" si="25"/>
        <v xml:space="preserve"> </v>
      </c>
      <c r="D348" s="37"/>
      <c r="E348" s="37"/>
      <c r="J348" s="17">
        <f t="shared" si="26"/>
        <v>0</v>
      </c>
      <c r="K348" s="2" t="str">
        <f t="shared" si="27"/>
        <v xml:space="preserve"> </v>
      </c>
      <c r="L348" s="2" t="str">
        <f t="shared" si="28"/>
        <v xml:space="preserve"> </v>
      </c>
      <c r="M348" s="2" t="str">
        <f t="shared" si="29"/>
        <v xml:space="preserve"> </v>
      </c>
    </row>
    <row r="349" spans="1:13">
      <c r="A349" s="38" t="str">
        <f t="shared" si="25"/>
        <v xml:space="preserve"> </v>
      </c>
      <c r="D349" s="37"/>
      <c r="E349" s="37"/>
      <c r="J349" s="17">
        <f t="shared" si="26"/>
        <v>0</v>
      </c>
      <c r="K349" s="2" t="str">
        <f t="shared" si="27"/>
        <v xml:space="preserve"> </v>
      </c>
      <c r="L349" s="2" t="str">
        <f t="shared" si="28"/>
        <v xml:space="preserve"> </v>
      </c>
      <c r="M349" s="2" t="str">
        <f t="shared" si="29"/>
        <v xml:space="preserve"> </v>
      </c>
    </row>
    <row r="350" spans="1:13">
      <c r="A350" s="38" t="str">
        <f t="shared" si="25"/>
        <v xml:space="preserve"> </v>
      </c>
      <c r="D350" s="37"/>
      <c r="E350" s="37"/>
      <c r="J350" s="17">
        <f t="shared" si="26"/>
        <v>0</v>
      </c>
      <c r="K350" s="2" t="str">
        <f t="shared" si="27"/>
        <v xml:space="preserve"> </v>
      </c>
      <c r="L350" s="2" t="str">
        <f t="shared" si="28"/>
        <v xml:space="preserve"> </v>
      </c>
      <c r="M350" s="2" t="str">
        <f t="shared" si="29"/>
        <v xml:space="preserve"> </v>
      </c>
    </row>
    <row r="351" spans="1:13">
      <c r="A351" s="38" t="str">
        <f t="shared" si="25"/>
        <v xml:space="preserve"> </v>
      </c>
      <c r="D351" s="37"/>
      <c r="E351" s="37"/>
      <c r="J351" s="17">
        <f t="shared" si="26"/>
        <v>0</v>
      </c>
      <c r="K351" s="2" t="str">
        <f t="shared" si="27"/>
        <v xml:space="preserve"> </v>
      </c>
      <c r="L351" s="2" t="str">
        <f t="shared" si="28"/>
        <v xml:space="preserve"> </v>
      </c>
      <c r="M351" s="2" t="str">
        <f t="shared" si="29"/>
        <v xml:space="preserve"> </v>
      </c>
    </row>
    <row r="352" spans="1:13">
      <c r="A352" s="38" t="str">
        <f t="shared" si="25"/>
        <v xml:space="preserve"> </v>
      </c>
      <c r="D352" s="37"/>
      <c r="E352" s="37"/>
      <c r="J352" s="17">
        <f t="shared" si="26"/>
        <v>0</v>
      </c>
      <c r="K352" s="2" t="str">
        <f t="shared" si="27"/>
        <v xml:space="preserve"> </v>
      </c>
      <c r="L352" s="2" t="str">
        <f t="shared" si="28"/>
        <v xml:space="preserve"> </v>
      </c>
      <c r="M352" s="2" t="str">
        <f t="shared" si="29"/>
        <v xml:space="preserve"> </v>
      </c>
    </row>
    <row r="353" spans="1:13">
      <c r="A353" s="38" t="str">
        <f t="shared" si="25"/>
        <v xml:space="preserve"> </v>
      </c>
      <c r="D353" s="37"/>
      <c r="E353" s="37"/>
      <c r="J353" s="17">
        <f t="shared" si="26"/>
        <v>0</v>
      </c>
      <c r="K353" s="2" t="str">
        <f t="shared" si="27"/>
        <v xml:space="preserve"> </v>
      </c>
      <c r="L353" s="2" t="str">
        <f t="shared" si="28"/>
        <v xml:space="preserve"> </v>
      </c>
      <c r="M353" s="2" t="str">
        <f t="shared" si="29"/>
        <v xml:space="preserve"> </v>
      </c>
    </row>
    <row r="354" spans="1:13">
      <c r="A354" s="38" t="str">
        <f t="shared" si="25"/>
        <v xml:space="preserve"> </v>
      </c>
      <c r="D354" s="37"/>
      <c r="E354" s="37"/>
      <c r="J354" s="17">
        <f t="shared" si="26"/>
        <v>0</v>
      </c>
      <c r="K354" s="2" t="str">
        <f t="shared" si="27"/>
        <v xml:space="preserve"> </v>
      </c>
      <c r="L354" s="2" t="str">
        <f t="shared" si="28"/>
        <v xml:space="preserve"> </v>
      </c>
      <c r="M354" s="2" t="str">
        <f t="shared" si="29"/>
        <v xml:space="preserve"> </v>
      </c>
    </row>
    <row r="355" spans="1:13">
      <c r="A355" s="38" t="str">
        <f t="shared" si="25"/>
        <v xml:space="preserve"> </v>
      </c>
      <c r="D355" s="37"/>
      <c r="E355" s="37"/>
      <c r="J355" s="17">
        <f t="shared" si="26"/>
        <v>0</v>
      </c>
      <c r="K355" s="2" t="str">
        <f t="shared" si="27"/>
        <v xml:space="preserve"> </v>
      </c>
      <c r="L355" s="2" t="str">
        <f t="shared" si="28"/>
        <v xml:space="preserve"> </v>
      </c>
      <c r="M355" s="2" t="str">
        <f t="shared" si="29"/>
        <v xml:space="preserve"> </v>
      </c>
    </row>
    <row r="356" spans="1:13">
      <c r="A356" s="38" t="str">
        <f t="shared" si="25"/>
        <v xml:space="preserve"> </v>
      </c>
      <c r="D356" s="37"/>
      <c r="E356" s="37"/>
      <c r="J356" s="17">
        <f t="shared" si="26"/>
        <v>0</v>
      </c>
      <c r="K356" s="2" t="str">
        <f t="shared" si="27"/>
        <v xml:space="preserve"> </v>
      </c>
      <c r="L356" s="2" t="str">
        <f t="shared" si="28"/>
        <v xml:space="preserve"> </v>
      </c>
      <c r="M356" s="2" t="str">
        <f t="shared" si="29"/>
        <v xml:space="preserve"> </v>
      </c>
    </row>
    <row r="357" spans="1:13">
      <c r="A357" s="38" t="str">
        <f t="shared" si="25"/>
        <v xml:space="preserve"> </v>
      </c>
      <c r="D357" s="37"/>
      <c r="E357" s="37"/>
      <c r="J357" s="17">
        <f t="shared" si="26"/>
        <v>0</v>
      </c>
      <c r="K357" s="2" t="str">
        <f t="shared" si="27"/>
        <v xml:space="preserve"> </v>
      </c>
      <c r="L357" s="2" t="str">
        <f t="shared" si="28"/>
        <v xml:space="preserve"> </v>
      </c>
      <c r="M357" s="2" t="str">
        <f t="shared" si="29"/>
        <v xml:space="preserve"> </v>
      </c>
    </row>
    <row r="358" spans="1:13">
      <c r="A358" s="38" t="str">
        <f t="shared" si="25"/>
        <v xml:space="preserve"> </v>
      </c>
      <c r="D358" s="37"/>
      <c r="E358" s="37"/>
      <c r="J358" s="17">
        <f t="shared" si="26"/>
        <v>0</v>
      </c>
      <c r="K358" s="2" t="str">
        <f t="shared" si="27"/>
        <v xml:space="preserve"> </v>
      </c>
      <c r="L358" s="2" t="str">
        <f t="shared" si="28"/>
        <v xml:space="preserve"> </v>
      </c>
      <c r="M358" s="2" t="str">
        <f t="shared" si="29"/>
        <v xml:space="preserve"> </v>
      </c>
    </row>
    <row r="359" spans="1:13">
      <c r="A359" s="38" t="str">
        <f t="shared" si="25"/>
        <v xml:space="preserve"> </v>
      </c>
      <c r="D359" s="37"/>
      <c r="E359" s="37"/>
      <c r="J359" s="17">
        <f t="shared" si="26"/>
        <v>0</v>
      </c>
      <c r="K359" s="2" t="str">
        <f t="shared" si="27"/>
        <v xml:space="preserve"> </v>
      </c>
      <c r="L359" s="2" t="str">
        <f t="shared" si="28"/>
        <v xml:space="preserve"> </v>
      </c>
      <c r="M359" s="2" t="str">
        <f t="shared" si="29"/>
        <v xml:space="preserve"> </v>
      </c>
    </row>
    <row r="360" spans="1:13">
      <c r="A360" s="38" t="str">
        <f t="shared" si="25"/>
        <v xml:space="preserve"> </v>
      </c>
      <c r="D360" s="37"/>
      <c r="E360" s="37"/>
      <c r="J360" s="17">
        <f t="shared" si="26"/>
        <v>0</v>
      </c>
      <c r="K360" s="2" t="str">
        <f t="shared" si="27"/>
        <v xml:space="preserve"> </v>
      </c>
      <c r="L360" s="2" t="str">
        <f t="shared" si="28"/>
        <v xml:space="preserve"> </v>
      </c>
      <c r="M360" s="2" t="str">
        <f t="shared" si="29"/>
        <v xml:space="preserve"> </v>
      </c>
    </row>
    <row r="361" spans="1:13">
      <c r="A361" s="38" t="str">
        <f t="shared" si="25"/>
        <v xml:space="preserve"> </v>
      </c>
      <c r="D361" s="37"/>
      <c r="E361" s="37"/>
      <c r="J361" s="17">
        <f t="shared" si="26"/>
        <v>0</v>
      </c>
      <c r="K361" s="2" t="str">
        <f t="shared" si="27"/>
        <v xml:space="preserve"> </v>
      </c>
      <c r="L361" s="2" t="str">
        <f t="shared" si="28"/>
        <v xml:space="preserve"> </v>
      </c>
      <c r="M361" s="2" t="str">
        <f t="shared" si="29"/>
        <v xml:space="preserve"> </v>
      </c>
    </row>
    <row r="362" spans="1:13">
      <c r="A362" s="38" t="str">
        <f t="shared" si="25"/>
        <v xml:space="preserve"> </v>
      </c>
      <c r="D362" s="37"/>
      <c r="E362" s="37"/>
      <c r="J362" s="17">
        <f t="shared" si="26"/>
        <v>0</v>
      </c>
      <c r="K362" s="2" t="str">
        <f t="shared" si="27"/>
        <v xml:space="preserve"> </v>
      </c>
      <c r="L362" s="2" t="str">
        <f t="shared" si="28"/>
        <v xml:space="preserve"> </v>
      </c>
      <c r="M362" s="2" t="str">
        <f t="shared" si="29"/>
        <v xml:space="preserve"> </v>
      </c>
    </row>
    <row r="363" spans="1:13">
      <c r="A363" s="38" t="str">
        <f t="shared" si="25"/>
        <v xml:space="preserve"> </v>
      </c>
      <c r="D363" s="37"/>
      <c r="E363" s="37"/>
      <c r="J363" s="17">
        <f t="shared" si="26"/>
        <v>0</v>
      </c>
      <c r="K363" s="2" t="str">
        <f t="shared" si="27"/>
        <v xml:space="preserve"> </v>
      </c>
      <c r="L363" s="2" t="str">
        <f t="shared" si="28"/>
        <v xml:space="preserve"> </v>
      </c>
      <c r="M363" s="2" t="str">
        <f t="shared" si="29"/>
        <v xml:space="preserve"> </v>
      </c>
    </row>
    <row r="364" spans="1:13">
      <c r="A364" s="38" t="str">
        <f t="shared" si="25"/>
        <v xml:space="preserve"> </v>
      </c>
      <c r="D364" s="37"/>
      <c r="E364" s="37"/>
      <c r="J364" s="17">
        <f t="shared" si="26"/>
        <v>0</v>
      </c>
      <c r="K364" s="2" t="str">
        <f t="shared" si="27"/>
        <v xml:space="preserve"> </v>
      </c>
      <c r="L364" s="2" t="str">
        <f t="shared" si="28"/>
        <v xml:space="preserve"> </v>
      </c>
      <c r="M364" s="2" t="str">
        <f t="shared" si="29"/>
        <v xml:space="preserve"> </v>
      </c>
    </row>
    <row r="365" spans="1:13">
      <c r="A365" s="38" t="str">
        <f t="shared" si="25"/>
        <v xml:space="preserve"> </v>
      </c>
      <c r="D365" s="37"/>
      <c r="E365" s="37"/>
      <c r="J365" s="17">
        <f t="shared" si="26"/>
        <v>0</v>
      </c>
      <c r="K365" s="2" t="str">
        <f t="shared" si="27"/>
        <v xml:space="preserve"> </v>
      </c>
      <c r="L365" s="2" t="str">
        <f t="shared" si="28"/>
        <v xml:space="preserve"> </v>
      </c>
      <c r="M365" s="2" t="str">
        <f t="shared" si="29"/>
        <v xml:space="preserve"> </v>
      </c>
    </row>
    <row r="366" spans="1:13">
      <c r="A366" s="38" t="str">
        <f t="shared" si="25"/>
        <v xml:space="preserve"> </v>
      </c>
      <c r="D366" s="37"/>
      <c r="E366" s="37"/>
      <c r="J366" s="17">
        <f t="shared" si="26"/>
        <v>0</v>
      </c>
      <c r="K366" s="2" t="str">
        <f t="shared" si="27"/>
        <v xml:space="preserve"> </v>
      </c>
      <c r="L366" s="2" t="str">
        <f t="shared" si="28"/>
        <v xml:space="preserve"> </v>
      </c>
      <c r="M366" s="2" t="str">
        <f t="shared" si="29"/>
        <v xml:space="preserve"> </v>
      </c>
    </row>
    <row r="367" spans="1:13">
      <c r="A367" s="38" t="str">
        <f t="shared" si="25"/>
        <v xml:space="preserve"> </v>
      </c>
      <c r="D367" s="37"/>
      <c r="E367" s="37"/>
      <c r="J367" s="17">
        <f t="shared" si="26"/>
        <v>0</v>
      </c>
      <c r="K367" s="2" t="str">
        <f t="shared" si="27"/>
        <v xml:space="preserve"> </v>
      </c>
      <c r="L367" s="2" t="str">
        <f t="shared" si="28"/>
        <v xml:space="preserve"> </v>
      </c>
      <c r="M367" s="2" t="str">
        <f t="shared" si="29"/>
        <v xml:space="preserve"> </v>
      </c>
    </row>
    <row r="368" spans="1:13">
      <c r="A368" s="38" t="str">
        <f t="shared" si="25"/>
        <v xml:space="preserve"> </v>
      </c>
      <c r="D368" s="37"/>
      <c r="E368" s="37"/>
      <c r="J368" s="17">
        <f t="shared" si="26"/>
        <v>0</v>
      </c>
      <c r="K368" s="2" t="str">
        <f t="shared" si="27"/>
        <v xml:space="preserve"> </v>
      </c>
      <c r="L368" s="2" t="str">
        <f t="shared" si="28"/>
        <v xml:space="preserve"> </v>
      </c>
      <c r="M368" s="2" t="str">
        <f t="shared" si="29"/>
        <v xml:space="preserve"> </v>
      </c>
    </row>
    <row r="369" spans="1:13">
      <c r="A369" s="38" t="str">
        <f t="shared" si="25"/>
        <v xml:space="preserve"> </v>
      </c>
      <c r="D369" s="37"/>
      <c r="E369" s="37"/>
      <c r="J369" s="17">
        <f t="shared" si="26"/>
        <v>0</v>
      </c>
      <c r="K369" s="2" t="str">
        <f t="shared" si="27"/>
        <v xml:space="preserve"> </v>
      </c>
      <c r="L369" s="2" t="str">
        <f t="shared" si="28"/>
        <v xml:space="preserve"> </v>
      </c>
      <c r="M369" s="2" t="str">
        <f t="shared" si="29"/>
        <v xml:space="preserve"> </v>
      </c>
    </row>
    <row r="370" spans="1:13">
      <c r="A370" s="38" t="str">
        <f t="shared" si="25"/>
        <v xml:space="preserve"> </v>
      </c>
      <c r="D370" s="37"/>
      <c r="E370" s="37"/>
      <c r="J370" s="17">
        <f t="shared" si="26"/>
        <v>0</v>
      </c>
      <c r="K370" s="2" t="str">
        <f t="shared" si="27"/>
        <v xml:space="preserve"> </v>
      </c>
      <c r="L370" s="2" t="str">
        <f t="shared" si="28"/>
        <v xml:space="preserve"> </v>
      </c>
      <c r="M370" s="2" t="str">
        <f t="shared" si="29"/>
        <v xml:space="preserve"> </v>
      </c>
    </row>
    <row r="371" spans="1:13">
      <c r="A371" s="38" t="str">
        <f t="shared" si="25"/>
        <v xml:space="preserve"> </v>
      </c>
      <c r="D371" s="37"/>
      <c r="E371" s="37"/>
      <c r="J371" s="17">
        <f t="shared" si="26"/>
        <v>0</v>
      </c>
      <c r="K371" s="2" t="str">
        <f t="shared" si="27"/>
        <v xml:space="preserve"> </v>
      </c>
      <c r="L371" s="2" t="str">
        <f t="shared" si="28"/>
        <v xml:space="preserve"> </v>
      </c>
      <c r="M371" s="2" t="str">
        <f t="shared" si="29"/>
        <v xml:space="preserve"> </v>
      </c>
    </row>
    <row r="372" spans="1:13">
      <c r="A372" s="38" t="str">
        <f t="shared" si="25"/>
        <v xml:space="preserve"> </v>
      </c>
      <c r="D372" s="37"/>
      <c r="E372" s="37"/>
      <c r="J372" s="17">
        <f t="shared" si="26"/>
        <v>0</v>
      </c>
      <c r="K372" s="2" t="str">
        <f t="shared" si="27"/>
        <v xml:space="preserve"> </v>
      </c>
      <c r="L372" s="2" t="str">
        <f t="shared" si="28"/>
        <v xml:space="preserve"> </v>
      </c>
      <c r="M372" s="2" t="str">
        <f t="shared" si="29"/>
        <v xml:space="preserve"> </v>
      </c>
    </row>
    <row r="373" spans="1:13">
      <c r="A373" s="38" t="str">
        <f t="shared" si="25"/>
        <v xml:space="preserve"> </v>
      </c>
      <c r="D373" s="37"/>
      <c r="E373" s="37"/>
      <c r="J373" s="17">
        <f t="shared" si="26"/>
        <v>0</v>
      </c>
      <c r="K373" s="2" t="str">
        <f t="shared" si="27"/>
        <v xml:space="preserve"> </v>
      </c>
      <c r="L373" s="2" t="str">
        <f t="shared" si="28"/>
        <v xml:space="preserve"> </v>
      </c>
      <c r="M373" s="2" t="str">
        <f t="shared" si="29"/>
        <v xml:space="preserve"> </v>
      </c>
    </row>
    <row r="374" spans="1:13">
      <c r="A374" s="38" t="str">
        <f t="shared" si="25"/>
        <v xml:space="preserve"> </v>
      </c>
      <c r="D374" s="37"/>
      <c r="E374" s="37"/>
      <c r="J374" s="17">
        <f t="shared" si="26"/>
        <v>0</v>
      </c>
      <c r="K374" s="2" t="str">
        <f t="shared" si="27"/>
        <v xml:space="preserve"> </v>
      </c>
      <c r="L374" s="2" t="str">
        <f t="shared" si="28"/>
        <v xml:space="preserve"> </v>
      </c>
      <c r="M374" s="2" t="str">
        <f t="shared" si="29"/>
        <v xml:space="preserve"> </v>
      </c>
    </row>
    <row r="375" spans="1:13">
      <c r="A375" s="38" t="str">
        <f t="shared" si="25"/>
        <v xml:space="preserve"> </v>
      </c>
      <c r="D375" s="37"/>
      <c r="E375" s="37"/>
      <c r="J375" s="17">
        <f t="shared" si="26"/>
        <v>0</v>
      </c>
      <c r="K375" s="2" t="str">
        <f t="shared" si="27"/>
        <v xml:space="preserve"> </v>
      </c>
      <c r="L375" s="2" t="str">
        <f t="shared" si="28"/>
        <v xml:space="preserve"> </v>
      </c>
      <c r="M375" s="2" t="str">
        <f t="shared" si="29"/>
        <v xml:space="preserve"> </v>
      </c>
    </row>
    <row r="376" spans="1:13">
      <c r="A376" s="38" t="str">
        <f t="shared" si="25"/>
        <v xml:space="preserve"> </v>
      </c>
      <c r="D376" s="37"/>
      <c r="E376" s="37"/>
      <c r="J376" s="17">
        <f t="shared" si="26"/>
        <v>0</v>
      </c>
      <c r="K376" s="2" t="str">
        <f t="shared" si="27"/>
        <v xml:space="preserve"> </v>
      </c>
      <c r="L376" s="2" t="str">
        <f t="shared" si="28"/>
        <v xml:space="preserve"> </v>
      </c>
      <c r="M376" s="2" t="str">
        <f t="shared" si="29"/>
        <v xml:space="preserve"> </v>
      </c>
    </row>
    <row r="377" spans="1:13">
      <c r="A377" s="38" t="str">
        <f t="shared" si="25"/>
        <v xml:space="preserve"> </v>
      </c>
      <c r="D377" s="37"/>
      <c r="E377" s="37"/>
      <c r="J377" s="17">
        <f t="shared" si="26"/>
        <v>0</v>
      </c>
      <c r="K377" s="2" t="str">
        <f t="shared" si="27"/>
        <v xml:space="preserve"> </v>
      </c>
      <c r="L377" s="2" t="str">
        <f t="shared" si="28"/>
        <v xml:space="preserve"> </v>
      </c>
      <c r="M377" s="2" t="str">
        <f t="shared" si="29"/>
        <v xml:space="preserve"> </v>
      </c>
    </row>
    <row r="378" spans="1:13">
      <c r="A378" s="38" t="str">
        <f t="shared" si="25"/>
        <v xml:space="preserve"> </v>
      </c>
      <c r="D378" s="37"/>
      <c r="E378" s="37"/>
      <c r="J378" s="17">
        <f t="shared" si="26"/>
        <v>0</v>
      </c>
      <c r="K378" s="2" t="str">
        <f t="shared" si="27"/>
        <v xml:space="preserve"> </v>
      </c>
      <c r="L378" s="2" t="str">
        <f t="shared" si="28"/>
        <v xml:space="preserve"> </v>
      </c>
      <c r="M378" s="2" t="str">
        <f t="shared" si="29"/>
        <v xml:space="preserve"> </v>
      </c>
    </row>
    <row r="379" spans="1:13">
      <c r="A379" s="38" t="str">
        <f t="shared" si="25"/>
        <v xml:space="preserve"> </v>
      </c>
      <c r="D379" s="37"/>
      <c r="E379" s="37"/>
      <c r="J379" s="17">
        <f t="shared" si="26"/>
        <v>0</v>
      </c>
      <c r="K379" s="2" t="str">
        <f t="shared" si="27"/>
        <v xml:space="preserve"> </v>
      </c>
      <c r="L379" s="2" t="str">
        <f t="shared" si="28"/>
        <v xml:space="preserve"> </v>
      </c>
      <c r="M379" s="2" t="str">
        <f t="shared" si="29"/>
        <v xml:space="preserve"> </v>
      </c>
    </row>
    <row r="380" spans="1:13">
      <c r="A380" s="38" t="str">
        <f t="shared" si="25"/>
        <v xml:space="preserve"> </v>
      </c>
      <c r="D380" s="37"/>
      <c r="E380" s="37"/>
      <c r="J380" s="17">
        <f t="shared" si="26"/>
        <v>0</v>
      </c>
      <c r="K380" s="2" t="str">
        <f t="shared" si="27"/>
        <v xml:space="preserve"> </v>
      </c>
      <c r="L380" s="2" t="str">
        <f t="shared" si="28"/>
        <v xml:space="preserve"> </v>
      </c>
      <c r="M380" s="2" t="str">
        <f t="shared" si="29"/>
        <v xml:space="preserve"> </v>
      </c>
    </row>
    <row r="381" spans="1:13">
      <c r="A381" s="38" t="str">
        <f t="shared" si="25"/>
        <v xml:space="preserve"> </v>
      </c>
      <c r="D381" s="37"/>
      <c r="E381" s="37"/>
      <c r="J381" s="17">
        <f t="shared" si="26"/>
        <v>0</v>
      </c>
      <c r="K381" s="2" t="str">
        <f t="shared" si="27"/>
        <v xml:space="preserve"> </v>
      </c>
      <c r="L381" s="2" t="str">
        <f t="shared" si="28"/>
        <v xml:space="preserve"> </v>
      </c>
      <c r="M381" s="2" t="str">
        <f t="shared" si="29"/>
        <v xml:space="preserve"> </v>
      </c>
    </row>
    <row r="382" spans="1:13">
      <c r="A382" s="38" t="str">
        <f t="shared" si="25"/>
        <v xml:space="preserve"> </v>
      </c>
      <c r="D382" s="37"/>
      <c r="E382" s="37"/>
      <c r="J382" s="17">
        <f t="shared" si="26"/>
        <v>0</v>
      </c>
      <c r="K382" s="2" t="str">
        <f t="shared" si="27"/>
        <v xml:space="preserve"> </v>
      </c>
      <c r="L382" s="2" t="str">
        <f t="shared" si="28"/>
        <v xml:space="preserve"> </v>
      </c>
      <c r="M382" s="2" t="str">
        <f t="shared" si="29"/>
        <v xml:space="preserve"> </v>
      </c>
    </row>
    <row r="383" spans="1:13">
      <c r="A383" s="38" t="str">
        <f t="shared" si="25"/>
        <v xml:space="preserve"> </v>
      </c>
      <c r="D383" s="37"/>
      <c r="E383" s="37"/>
      <c r="J383" s="17">
        <f t="shared" si="26"/>
        <v>0</v>
      </c>
      <c r="K383" s="2" t="str">
        <f t="shared" si="27"/>
        <v xml:space="preserve"> </v>
      </c>
      <c r="L383" s="2" t="str">
        <f t="shared" si="28"/>
        <v xml:space="preserve"> </v>
      </c>
      <c r="M383" s="2" t="str">
        <f t="shared" si="29"/>
        <v xml:space="preserve"> </v>
      </c>
    </row>
    <row r="384" spans="1:13">
      <c r="A384" s="38" t="str">
        <f t="shared" si="25"/>
        <v xml:space="preserve"> </v>
      </c>
      <c r="D384" s="37"/>
      <c r="E384" s="37"/>
      <c r="J384" s="17">
        <f t="shared" si="26"/>
        <v>0</v>
      </c>
      <c r="K384" s="2" t="str">
        <f t="shared" si="27"/>
        <v xml:space="preserve"> </v>
      </c>
      <c r="L384" s="2" t="str">
        <f t="shared" si="28"/>
        <v xml:space="preserve"> </v>
      </c>
      <c r="M384" s="2" t="str">
        <f t="shared" si="29"/>
        <v xml:space="preserve"> </v>
      </c>
    </row>
    <row r="385" spans="1:13">
      <c r="A385" s="38" t="str">
        <f t="shared" si="25"/>
        <v xml:space="preserve"> </v>
      </c>
      <c r="D385" s="37"/>
      <c r="E385" s="37"/>
      <c r="J385" s="17">
        <f t="shared" si="26"/>
        <v>0</v>
      </c>
      <c r="K385" s="2" t="str">
        <f t="shared" si="27"/>
        <v xml:space="preserve"> </v>
      </c>
      <c r="L385" s="2" t="str">
        <f t="shared" si="28"/>
        <v xml:space="preserve"> </v>
      </c>
      <c r="M385" s="2" t="str">
        <f t="shared" si="29"/>
        <v xml:space="preserve"> </v>
      </c>
    </row>
    <row r="386" spans="1:13">
      <c r="A386" s="38" t="str">
        <f t="shared" si="25"/>
        <v xml:space="preserve"> </v>
      </c>
      <c r="D386" s="37"/>
      <c r="E386" s="37"/>
      <c r="J386" s="17">
        <f t="shared" si="26"/>
        <v>0</v>
      </c>
      <c r="K386" s="2" t="str">
        <f t="shared" si="27"/>
        <v xml:space="preserve"> </v>
      </c>
      <c r="L386" s="2" t="str">
        <f t="shared" si="28"/>
        <v xml:space="preserve"> </v>
      </c>
      <c r="M386" s="2" t="str">
        <f t="shared" si="29"/>
        <v xml:space="preserve"> </v>
      </c>
    </row>
    <row r="387" spans="1:13">
      <c r="A387" s="38" t="str">
        <f t="shared" si="25"/>
        <v xml:space="preserve"> </v>
      </c>
      <c r="D387" s="37"/>
      <c r="E387" s="37"/>
      <c r="J387" s="17">
        <f t="shared" si="26"/>
        <v>0</v>
      </c>
      <c r="K387" s="2" t="str">
        <f t="shared" si="27"/>
        <v xml:space="preserve"> </v>
      </c>
      <c r="L387" s="2" t="str">
        <f t="shared" si="28"/>
        <v xml:space="preserve"> </v>
      </c>
      <c r="M387" s="2" t="str">
        <f t="shared" si="29"/>
        <v xml:space="preserve"> </v>
      </c>
    </row>
    <row r="388" spans="1:13">
      <c r="A388" s="38" t="str">
        <f t="shared" si="25"/>
        <v xml:space="preserve"> </v>
      </c>
      <c r="D388" s="37"/>
      <c r="E388" s="37"/>
      <c r="J388" s="17">
        <f t="shared" si="26"/>
        <v>0</v>
      </c>
      <c r="K388" s="2" t="str">
        <f t="shared" si="27"/>
        <v xml:space="preserve"> </v>
      </c>
      <c r="L388" s="2" t="str">
        <f t="shared" si="28"/>
        <v xml:space="preserve"> </v>
      </c>
      <c r="M388" s="2" t="str">
        <f t="shared" si="29"/>
        <v xml:space="preserve"> </v>
      </c>
    </row>
    <row r="389" spans="1:13">
      <c r="A389" s="38" t="str">
        <f t="shared" si="25"/>
        <v xml:space="preserve"> </v>
      </c>
      <c r="D389" s="37"/>
      <c r="E389" s="37"/>
      <c r="J389" s="17">
        <f t="shared" si="26"/>
        <v>0</v>
      </c>
      <c r="K389" s="2" t="str">
        <f t="shared" si="27"/>
        <v xml:space="preserve"> </v>
      </c>
      <c r="L389" s="2" t="str">
        <f t="shared" si="28"/>
        <v xml:space="preserve"> </v>
      </c>
      <c r="M389" s="2" t="str">
        <f t="shared" si="29"/>
        <v xml:space="preserve"> </v>
      </c>
    </row>
    <row r="390" spans="1:13">
      <c r="A390" s="38" t="str">
        <f t="shared" si="25"/>
        <v xml:space="preserve"> </v>
      </c>
      <c r="D390" s="37"/>
      <c r="E390" s="37"/>
      <c r="J390" s="17">
        <f t="shared" si="26"/>
        <v>0</v>
      </c>
      <c r="K390" s="2" t="str">
        <f t="shared" si="27"/>
        <v xml:space="preserve"> </v>
      </c>
      <c r="L390" s="2" t="str">
        <f t="shared" si="28"/>
        <v xml:space="preserve"> </v>
      </c>
      <c r="M390" s="2" t="str">
        <f t="shared" si="29"/>
        <v xml:space="preserve"> </v>
      </c>
    </row>
    <row r="391" spans="1:13">
      <c r="A391" s="38" t="str">
        <f t="shared" si="25"/>
        <v xml:space="preserve"> </v>
      </c>
      <c r="D391" s="37"/>
      <c r="E391" s="37"/>
      <c r="J391" s="17">
        <f t="shared" si="26"/>
        <v>0</v>
      </c>
      <c r="K391" s="2" t="str">
        <f t="shared" si="27"/>
        <v xml:space="preserve"> </v>
      </c>
      <c r="L391" s="2" t="str">
        <f t="shared" si="28"/>
        <v xml:space="preserve"> </v>
      </c>
      <c r="M391" s="2" t="str">
        <f t="shared" si="29"/>
        <v xml:space="preserve"> </v>
      </c>
    </row>
    <row r="392" spans="1:13">
      <c r="A392" s="38" t="str">
        <f t="shared" si="25"/>
        <v xml:space="preserve"> </v>
      </c>
      <c r="D392" s="37"/>
      <c r="E392" s="37"/>
      <c r="J392" s="17">
        <f t="shared" si="26"/>
        <v>0</v>
      </c>
      <c r="K392" s="2" t="str">
        <f t="shared" si="27"/>
        <v xml:space="preserve"> </v>
      </c>
      <c r="L392" s="2" t="str">
        <f t="shared" si="28"/>
        <v xml:space="preserve"> </v>
      </c>
      <c r="M392" s="2" t="str">
        <f t="shared" si="29"/>
        <v xml:space="preserve"> </v>
      </c>
    </row>
    <row r="393" spans="1:13">
      <c r="A393" s="38" t="str">
        <f t="shared" si="25"/>
        <v xml:space="preserve"> </v>
      </c>
      <c r="D393" s="37"/>
      <c r="E393" s="37"/>
      <c r="J393" s="17">
        <f t="shared" si="26"/>
        <v>0</v>
      </c>
      <c r="K393" s="2" t="str">
        <f t="shared" si="27"/>
        <v xml:space="preserve"> </v>
      </c>
      <c r="L393" s="2" t="str">
        <f t="shared" si="28"/>
        <v xml:space="preserve"> </v>
      </c>
      <c r="M393" s="2" t="str">
        <f t="shared" si="29"/>
        <v xml:space="preserve"> </v>
      </c>
    </row>
    <row r="394" spans="1:13">
      <c r="A394" s="38" t="str">
        <f t="shared" si="25"/>
        <v xml:space="preserve"> </v>
      </c>
      <c r="D394" s="37"/>
      <c r="E394" s="37"/>
      <c r="J394" s="17">
        <f t="shared" si="26"/>
        <v>0</v>
      </c>
      <c r="K394" s="2" t="str">
        <f t="shared" si="27"/>
        <v xml:space="preserve"> </v>
      </c>
      <c r="L394" s="2" t="str">
        <f t="shared" si="28"/>
        <v xml:space="preserve"> </v>
      </c>
      <c r="M394" s="2" t="str">
        <f t="shared" si="29"/>
        <v xml:space="preserve"> </v>
      </c>
    </row>
    <row r="395" spans="1:13">
      <c r="A395" s="38" t="str">
        <f t="shared" si="25"/>
        <v xml:space="preserve"> </v>
      </c>
      <c r="D395" s="37"/>
      <c r="E395" s="37"/>
      <c r="J395" s="17">
        <f t="shared" si="26"/>
        <v>0</v>
      </c>
      <c r="K395" s="2" t="str">
        <f t="shared" si="27"/>
        <v xml:space="preserve"> </v>
      </c>
      <c r="L395" s="2" t="str">
        <f t="shared" si="28"/>
        <v xml:space="preserve"> </v>
      </c>
      <c r="M395" s="2" t="str">
        <f t="shared" si="29"/>
        <v xml:space="preserve"> </v>
      </c>
    </row>
    <row r="396" spans="1:13">
      <c r="A396" s="38" t="str">
        <f t="shared" si="25"/>
        <v xml:space="preserve"> </v>
      </c>
      <c r="D396" s="37"/>
      <c r="E396" s="37"/>
      <c r="J396" s="17">
        <f t="shared" si="26"/>
        <v>0</v>
      </c>
      <c r="K396" s="2" t="str">
        <f t="shared" si="27"/>
        <v xml:space="preserve"> </v>
      </c>
      <c r="L396" s="2" t="str">
        <f t="shared" si="28"/>
        <v xml:space="preserve"> </v>
      </c>
      <c r="M396" s="2" t="str">
        <f t="shared" si="29"/>
        <v xml:space="preserve"> </v>
      </c>
    </row>
    <row r="397" spans="1:13">
      <c r="A397" s="38" t="str">
        <f t="shared" si="25"/>
        <v xml:space="preserve"> </v>
      </c>
      <c r="D397" s="37"/>
      <c r="E397" s="37"/>
      <c r="J397" s="17">
        <f t="shared" ref="J397:J450" si="30">F397-G397+H397-I397</f>
        <v>0</v>
      </c>
      <c r="K397" s="2" t="str">
        <f t="shared" si="27"/>
        <v xml:space="preserve"> </v>
      </c>
      <c r="L397" s="2" t="str">
        <f t="shared" si="28"/>
        <v xml:space="preserve"> </v>
      </c>
      <c r="M397" s="2" t="str">
        <f t="shared" si="29"/>
        <v xml:space="preserve"> </v>
      </c>
    </row>
    <row r="398" spans="1:13">
      <c r="A398" s="38" t="str">
        <f t="shared" si="25"/>
        <v xml:space="preserve"> </v>
      </c>
      <c r="D398" s="37"/>
      <c r="E398" s="37"/>
      <c r="J398" s="17">
        <f t="shared" si="30"/>
        <v>0</v>
      </c>
      <c r="K398" s="2" t="str">
        <f t="shared" si="27"/>
        <v xml:space="preserve"> </v>
      </c>
      <c r="L398" s="2" t="str">
        <f t="shared" si="28"/>
        <v xml:space="preserve"> </v>
      </c>
      <c r="M398" s="2" t="str">
        <f t="shared" si="29"/>
        <v xml:space="preserve"> </v>
      </c>
    </row>
    <row r="399" spans="1:13">
      <c r="A399" s="38" t="str">
        <f t="shared" ref="A399:A462" si="31">IF(COUNTIF(K399:M399,"ERROR")&gt;0,"ERROR"," ")</f>
        <v xml:space="preserve"> </v>
      </c>
      <c r="D399" s="37"/>
      <c r="E399" s="37"/>
      <c r="J399" s="17">
        <f t="shared" si="30"/>
        <v>0</v>
      </c>
      <c r="K399" s="2" t="str">
        <f t="shared" si="27"/>
        <v xml:space="preserve"> </v>
      </c>
      <c r="L399" s="2" t="str">
        <f t="shared" si="28"/>
        <v xml:space="preserve"> </v>
      </c>
      <c r="M399" s="2" t="str">
        <f t="shared" si="29"/>
        <v xml:space="preserve"> </v>
      </c>
    </row>
    <row r="400" spans="1:13">
      <c r="A400" s="38" t="str">
        <f t="shared" si="31"/>
        <v xml:space="preserve"> </v>
      </c>
      <c r="D400" s="37"/>
      <c r="E400" s="37"/>
      <c r="J400" s="17">
        <f t="shared" si="30"/>
        <v>0</v>
      </c>
      <c r="K400" s="2" t="str">
        <f t="shared" ref="K400:K463" si="32">IF(COUNTA(D400:E400)=2,"ERROR"," ")</f>
        <v xml:space="preserve"> </v>
      </c>
      <c r="L400" s="2" t="str">
        <f t="shared" ref="L400:L463" si="33">IF(D400=0," ",IF(COUNTIF(ProfitLoss,D400)&gt;0," ","ERROR"))</f>
        <v xml:space="preserve"> </v>
      </c>
      <c r="M400" s="2" t="str">
        <f t="shared" ref="M400:M463" si="34">IF(E400=0," ",IF(COUNTIF(BalanceSheet,E400)&gt;0," ","ERROR"))</f>
        <v xml:space="preserve"> </v>
      </c>
    </row>
    <row r="401" spans="1:13">
      <c r="A401" s="38" t="str">
        <f t="shared" si="31"/>
        <v xml:space="preserve"> </v>
      </c>
      <c r="D401" s="37"/>
      <c r="E401" s="37"/>
      <c r="J401" s="17">
        <f t="shared" si="30"/>
        <v>0</v>
      </c>
      <c r="K401" s="2" t="str">
        <f t="shared" si="32"/>
        <v xml:space="preserve"> </v>
      </c>
      <c r="L401" s="2" t="str">
        <f t="shared" si="33"/>
        <v xml:space="preserve"> </v>
      </c>
      <c r="M401" s="2" t="str">
        <f t="shared" si="34"/>
        <v xml:space="preserve"> </v>
      </c>
    </row>
    <row r="402" spans="1:13">
      <c r="A402" s="38" t="str">
        <f t="shared" si="31"/>
        <v xml:space="preserve"> </v>
      </c>
      <c r="D402" s="37"/>
      <c r="E402" s="37"/>
      <c r="J402" s="17">
        <f t="shared" si="30"/>
        <v>0</v>
      </c>
      <c r="K402" s="2" t="str">
        <f t="shared" si="32"/>
        <v xml:space="preserve"> </v>
      </c>
      <c r="L402" s="2" t="str">
        <f t="shared" si="33"/>
        <v xml:space="preserve"> </v>
      </c>
      <c r="M402" s="2" t="str">
        <f t="shared" si="34"/>
        <v xml:space="preserve"> </v>
      </c>
    </row>
    <row r="403" spans="1:13">
      <c r="A403" s="38" t="str">
        <f t="shared" si="31"/>
        <v xml:space="preserve"> </v>
      </c>
      <c r="D403" s="37"/>
      <c r="E403" s="37"/>
      <c r="J403" s="17">
        <f t="shared" si="30"/>
        <v>0</v>
      </c>
      <c r="K403" s="2" t="str">
        <f t="shared" si="32"/>
        <v xml:space="preserve"> </v>
      </c>
      <c r="L403" s="2" t="str">
        <f t="shared" si="33"/>
        <v xml:space="preserve"> </v>
      </c>
      <c r="M403" s="2" t="str">
        <f t="shared" si="34"/>
        <v xml:space="preserve"> </v>
      </c>
    </row>
    <row r="404" spans="1:13">
      <c r="A404" s="38" t="str">
        <f t="shared" si="31"/>
        <v xml:space="preserve"> </v>
      </c>
      <c r="D404" s="37"/>
      <c r="E404" s="37"/>
      <c r="J404" s="17">
        <f t="shared" si="30"/>
        <v>0</v>
      </c>
      <c r="K404" s="2" t="str">
        <f t="shared" si="32"/>
        <v xml:space="preserve"> </v>
      </c>
      <c r="L404" s="2" t="str">
        <f t="shared" si="33"/>
        <v xml:space="preserve"> </v>
      </c>
      <c r="M404" s="2" t="str">
        <f t="shared" si="34"/>
        <v xml:space="preserve"> </v>
      </c>
    </row>
    <row r="405" spans="1:13">
      <c r="A405" s="38" t="str">
        <f t="shared" si="31"/>
        <v xml:space="preserve"> </v>
      </c>
      <c r="D405" s="37"/>
      <c r="E405" s="37"/>
      <c r="J405" s="17">
        <f t="shared" si="30"/>
        <v>0</v>
      </c>
      <c r="K405" s="2" t="str">
        <f t="shared" si="32"/>
        <v xml:space="preserve"> </v>
      </c>
      <c r="L405" s="2" t="str">
        <f t="shared" si="33"/>
        <v xml:space="preserve"> </v>
      </c>
      <c r="M405" s="2" t="str">
        <f t="shared" si="34"/>
        <v xml:space="preserve"> </v>
      </c>
    </row>
    <row r="406" spans="1:13">
      <c r="A406" s="38" t="str">
        <f t="shared" si="31"/>
        <v xml:space="preserve"> </v>
      </c>
      <c r="D406" s="37"/>
      <c r="E406" s="37"/>
      <c r="J406" s="17">
        <f t="shared" si="30"/>
        <v>0</v>
      </c>
      <c r="K406" s="2" t="str">
        <f t="shared" si="32"/>
        <v xml:space="preserve"> </v>
      </c>
      <c r="L406" s="2" t="str">
        <f t="shared" si="33"/>
        <v xml:space="preserve"> </v>
      </c>
      <c r="M406" s="2" t="str">
        <f t="shared" si="34"/>
        <v xml:space="preserve"> </v>
      </c>
    </row>
    <row r="407" spans="1:13">
      <c r="A407" s="38" t="str">
        <f t="shared" si="31"/>
        <v xml:space="preserve"> </v>
      </c>
      <c r="D407" s="37"/>
      <c r="E407" s="37"/>
      <c r="J407" s="17">
        <f t="shared" si="30"/>
        <v>0</v>
      </c>
      <c r="K407" s="2" t="str">
        <f t="shared" si="32"/>
        <v xml:space="preserve"> </v>
      </c>
      <c r="L407" s="2" t="str">
        <f t="shared" si="33"/>
        <v xml:space="preserve"> </v>
      </c>
      <c r="M407" s="2" t="str">
        <f t="shared" si="34"/>
        <v xml:space="preserve"> </v>
      </c>
    </row>
    <row r="408" spans="1:13">
      <c r="A408" s="38" t="str">
        <f t="shared" si="31"/>
        <v xml:space="preserve"> </v>
      </c>
      <c r="D408" s="37"/>
      <c r="E408" s="37"/>
      <c r="J408" s="17">
        <f t="shared" si="30"/>
        <v>0</v>
      </c>
      <c r="K408" s="2" t="str">
        <f t="shared" si="32"/>
        <v xml:space="preserve"> </v>
      </c>
      <c r="L408" s="2" t="str">
        <f t="shared" si="33"/>
        <v xml:space="preserve"> </v>
      </c>
      <c r="M408" s="2" t="str">
        <f t="shared" si="34"/>
        <v xml:space="preserve"> </v>
      </c>
    </row>
    <row r="409" spans="1:13">
      <c r="A409" s="38" t="str">
        <f t="shared" si="31"/>
        <v xml:space="preserve"> </v>
      </c>
      <c r="D409" s="37"/>
      <c r="E409" s="37"/>
      <c r="J409" s="17">
        <f t="shared" si="30"/>
        <v>0</v>
      </c>
      <c r="K409" s="2" t="str">
        <f t="shared" si="32"/>
        <v xml:space="preserve"> </v>
      </c>
      <c r="L409" s="2" t="str">
        <f t="shared" si="33"/>
        <v xml:space="preserve"> </v>
      </c>
      <c r="M409" s="2" t="str">
        <f t="shared" si="34"/>
        <v xml:space="preserve"> </v>
      </c>
    </row>
    <row r="410" spans="1:13">
      <c r="A410" s="38" t="str">
        <f t="shared" si="31"/>
        <v xml:space="preserve"> </v>
      </c>
      <c r="D410" s="37"/>
      <c r="E410" s="37"/>
      <c r="J410" s="17">
        <f t="shared" si="30"/>
        <v>0</v>
      </c>
      <c r="K410" s="2" t="str">
        <f t="shared" si="32"/>
        <v xml:space="preserve"> </v>
      </c>
      <c r="L410" s="2" t="str">
        <f t="shared" si="33"/>
        <v xml:space="preserve"> </v>
      </c>
      <c r="M410" s="2" t="str">
        <f t="shared" si="34"/>
        <v xml:space="preserve"> </v>
      </c>
    </row>
    <row r="411" spans="1:13">
      <c r="A411" s="38" t="str">
        <f t="shared" si="31"/>
        <v xml:space="preserve"> </v>
      </c>
      <c r="D411" s="37"/>
      <c r="E411" s="37"/>
      <c r="J411" s="17">
        <f t="shared" si="30"/>
        <v>0</v>
      </c>
      <c r="K411" s="2" t="str">
        <f t="shared" si="32"/>
        <v xml:space="preserve"> </v>
      </c>
      <c r="L411" s="2" t="str">
        <f t="shared" si="33"/>
        <v xml:space="preserve"> </v>
      </c>
      <c r="M411" s="2" t="str">
        <f t="shared" si="34"/>
        <v xml:space="preserve"> </v>
      </c>
    </row>
    <row r="412" spans="1:13">
      <c r="A412" s="38" t="str">
        <f t="shared" si="31"/>
        <v xml:space="preserve"> </v>
      </c>
      <c r="D412" s="37"/>
      <c r="E412" s="37"/>
      <c r="J412" s="17">
        <f t="shared" si="30"/>
        <v>0</v>
      </c>
      <c r="K412" s="2" t="str">
        <f t="shared" si="32"/>
        <v xml:space="preserve"> </v>
      </c>
      <c r="L412" s="2" t="str">
        <f t="shared" si="33"/>
        <v xml:space="preserve"> </v>
      </c>
      <c r="M412" s="2" t="str">
        <f t="shared" si="34"/>
        <v xml:space="preserve"> </v>
      </c>
    </row>
    <row r="413" spans="1:13">
      <c r="A413" s="38" t="str">
        <f t="shared" si="31"/>
        <v xml:space="preserve"> </v>
      </c>
      <c r="D413" s="37"/>
      <c r="E413" s="37"/>
      <c r="J413" s="17">
        <f t="shared" si="30"/>
        <v>0</v>
      </c>
      <c r="K413" s="2" t="str">
        <f t="shared" si="32"/>
        <v xml:space="preserve"> </v>
      </c>
      <c r="L413" s="2" t="str">
        <f t="shared" si="33"/>
        <v xml:space="preserve"> </v>
      </c>
      <c r="M413" s="2" t="str">
        <f t="shared" si="34"/>
        <v xml:space="preserve"> </v>
      </c>
    </row>
    <row r="414" spans="1:13">
      <c r="A414" s="38" t="str">
        <f t="shared" si="31"/>
        <v xml:space="preserve"> </v>
      </c>
      <c r="D414" s="37"/>
      <c r="E414" s="37"/>
      <c r="J414" s="17">
        <f t="shared" si="30"/>
        <v>0</v>
      </c>
      <c r="K414" s="2" t="str">
        <f t="shared" si="32"/>
        <v xml:space="preserve"> </v>
      </c>
      <c r="L414" s="2" t="str">
        <f t="shared" si="33"/>
        <v xml:space="preserve"> </v>
      </c>
      <c r="M414" s="2" t="str">
        <f t="shared" si="34"/>
        <v xml:space="preserve"> </v>
      </c>
    </row>
    <row r="415" spans="1:13">
      <c r="A415" s="38" t="str">
        <f t="shared" si="31"/>
        <v xml:space="preserve"> </v>
      </c>
      <c r="D415" s="37"/>
      <c r="E415" s="37"/>
      <c r="J415" s="17">
        <f t="shared" si="30"/>
        <v>0</v>
      </c>
      <c r="K415" s="2" t="str">
        <f t="shared" si="32"/>
        <v xml:space="preserve"> </v>
      </c>
      <c r="L415" s="2" t="str">
        <f t="shared" si="33"/>
        <v xml:space="preserve"> </v>
      </c>
      <c r="M415" s="2" t="str">
        <f t="shared" si="34"/>
        <v xml:space="preserve"> </v>
      </c>
    </row>
    <row r="416" spans="1:13">
      <c r="A416" s="38" t="str">
        <f t="shared" si="31"/>
        <v xml:space="preserve"> </v>
      </c>
      <c r="D416" s="37"/>
      <c r="E416" s="37"/>
      <c r="J416" s="17">
        <f t="shared" si="30"/>
        <v>0</v>
      </c>
      <c r="K416" s="2" t="str">
        <f t="shared" si="32"/>
        <v xml:space="preserve"> </v>
      </c>
      <c r="L416" s="2" t="str">
        <f t="shared" si="33"/>
        <v xml:space="preserve"> </v>
      </c>
      <c r="M416" s="2" t="str">
        <f t="shared" si="34"/>
        <v xml:space="preserve"> </v>
      </c>
    </row>
    <row r="417" spans="1:13">
      <c r="A417" s="38" t="str">
        <f t="shared" si="31"/>
        <v xml:space="preserve"> </v>
      </c>
      <c r="D417" s="37"/>
      <c r="E417" s="37"/>
      <c r="J417" s="17">
        <f t="shared" si="30"/>
        <v>0</v>
      </c>
      <c r="K417" s="2" t="str">
        <f t="shared" si="32"/>
        <v xml:space="preserve"> </v>
      </c>
      <c r="L417" s="2" t="str">
        <f t="shared" si="33"/>
        <v xml:space="preserve"> </v>
      </c>
      <c r="M417" s="2" t="str">
        <f t="shared" si="34"/>
        <v xml:space="preserve"> </v>
      </c>
    </row>
    <row r="418" spans="1:13">
      <c r="A418" s="38" t="str">
        <f t="shared" si="31"/>
        <v xml:space="preserve"> </v>
      </c>
      <c r="D418" s="37"/>
      <c r="E418" s="37"/>
      <c r="J418" s="17">
        <f t="shared" si="30"/>
        <v>0</v>
      </c>
      <c r="K418" s="2" t="str">
        <f t="shared" si="32"/>
        <v xml:space="preserve"> </v>
      </c>
      <c r="L418" s="2" t="str">
        <f t="shared" si="33"/>
        <v xml:space="preserve"> </v>
      </c>
      <c r="M418" s="2" t="str">
        <f t="shared" si="34"/>
        <v xml:space="preserve"> </v>
      </c>
    </row>
    <row r="419" spans="1:13">
      <c r="A419" s="38" t="str">
        <f t="shared" si="31"/>
        <v xml:space="preserve"> </v>
      </c>
      <c r="D419" s="37"/>
      <c r="E419" s="37"/>
      <c r="J419" s="17">
        <f t="shared" si="30"/>
        <v>0</v>
      </c>
      <c r="K419" s="2" t="str">
        <f t="shared" si="32"/>
        <v xml:space="preserve"> </v>
      </c>
      <c r="L419" s="2" t="str">
        <f t="shared" si="33"/>
        <v xml:space="preserve"> </v>
      </c>
      <c r="M419" s="2" t="str">
        <f t="shared" si="34"/>
        <v xml:space="preserve"> </v>
      </c>
    </row>
    <row r="420" spans="1:13">
      <c r="A420" s="38" t="str">
        <f t="shared" si="31"/>
        <v xml:space="preserve"> </v>
      </c>
      <c r="D420" s="37"/>
      <c r="E420" s="37"/>
      <c r="J420" s="17">
        <f t="shared" si="30"/>
        <v>0</v>
      </c>
      <c r="K420" s="2" t="str">
        <f t="shared" si="32"/>
        <v xml:space="preserve"> </v>
      </c>
      <c r="L420" s="2" t="str">
        <f t="shared" si="33"/>
        <v xml:space="preserve"> </v>
      </c>
      <c r="M420" s="2" t="str">
        <f t="shared" si="34"/>
        <v xml:space="preserve"> </v>
      </c>
    </row>
    <row r="421" spans="1:13">
      <c r="A421" s="38" t="str">
        <f t="shared" si="31"/>
        <v xml:space="preserve"> </v>
      </c>
      <c r="D421" s="37"/>
      <c r="E421" s="37"/>
      <c r="J421" s="17">
        <f t="shared" si="30"/>
        <v>0</v>
      </c>
      <c r="K421" s="2" t="str">
        <f t="shared" si="32"/>
        <v xml:space="preserve"> </v>
      </c>
      <c r="L421" s="2" t="str">
        <f t="shared" si="33"/>
        <v xml:space="preserve"> </v>
      </c>
      <c r="M421" s="2" t="str">
        <f t="shared" si="34"/>
        <v xml:space="preserve"> </v>
      </c>
    </row>
    <row r="422" spans="1:13">
      <c r="A422" s="38" t="str">
        <f t="shared" si="31"/>
        <v xml:space="preserve"> </v>
      </c>
      <c r="D422" s="37"/>
      <c r="E422" s="37"/>
      <c r="J422" s="17">
        <f t="shared" si="30"/>
        <v>0</v>
      </c>
      <c r="K422" s="2" t="str">
        <f t="shared" si="32"/>
        <v xml:space="preserve"> </v>
      </c>
      <c r="L422" s="2" t="str">
        <f t="shared" si="33"/>
        <v xml:space="preserve"> </v>
      </c>
      <c r="M422" s="2" t="str">
        <f t="shared" si="34"/>
        <v xml:space="preserve"> </v>
      </c>
    </row>
    <row r="423" spans="1:13">
      <c r="A423" s="38" t="str">
        <f t="shared" si="31"/>
        <v xml:space="preserve"> </v>
      </c>
      <c r="D423" s="37"/>
      <c r="E423" s="37"/>
      <c r="J423" s="17">
        <f t="shared" si="30"/>
        <v>0</v>
      </c>
      <c r="K423" s="2" t="str">
        <f t="shared" si="32"/>
        <v xml:space="preserve"> </v>
      </c>
      <c r="L423" s="2" t="str">
        <f t="shared" si="33"/>
        <v xml:space="preserve"> </v>
      </c>
      <c r="M423" s="2" t="str">
        <f t="shared" si="34"/>
        <v xml:space="preserve"> </v>
      </c>
    </row>
    <row r="424" spans="1:13">
      <c r="A424" s="38" t="str">
        <f t="shared" si="31"/>
        <v xml:space="preserve"> </v>
      </c>
      <c r="D424" s="37"/>
      <c r="E424" s="37"/>
      <c r="J424" s="17">
        <f t="shared" si="30"/>
        <v>0</v>
      </c>
      <c r="K424" s="2" t="str">
        <f t="shared" si="32"/>
        <v xml:space="preserve"> </v>
      </c>
      <c r="L424" s="2" t="str">
        <f t="shared" si="33"/>
        <v xml:space="preserve"> </v>
      </c>
      <c r="M424" s="2" t="str">
        <f t="shared" si="34"/>
        <v xml:space="preserve"> </v>
      </c>
    </row>
    <row r="425" spans="1:13">
      <c r="A425" s="38" t="str">
        <f t="shared" si="31"/>
        <v xml:space="preserve"> </v>
      </c>
      <c r="D425" s="37"/>
      <c r="E425" s="37"/>
      <c r="J425" s="17">
        <f t="shared" si="30"/>
        <v>0</v>
      </c>
      <c r="K425" s="2" t="str">
        <f t="shared" si="32"/>
        <v xml:space="preserve"> </v>
      </c>
      <c r="L425" s="2" t="str">
        <f t="shared" si="33"/>
        <v xml:space="preserve"> </v>
      </c>
      <c r="M425" s="2" t="str">
        <f t="shared" si="34"/>
        <v xml:space="preserve"> </v>
      </c>
    </row>
    <row r="426" spans="1:13">
      <c r="A426" s="38" t="str">
        <f t="shared" si="31"/>
        <v xml:space="preserve"> </v>
      </c>
      <c r="D426" s="37"/>
      <c r="E426" s="37"/>
      <c r="J426" s="17">
        <f t="shared" si="30"/>
        <v>0</v>
      </c>
      <c r="K426" s="2" t="str">
        <f t="shared" si="32"/>
        <v xml:space="preserve"> </v>
      </c>
      <c r="L426" s="2" t="str">
        <f t="shared" si="33"/>
        <v xml:space="preserve"> </v>
      </c>
      <c r="M426" s="2" t="str">
        <f t="shared" si="34"/>
        <v xml:space="preserve"> </v>
      </c>
    </row>
    <row r="427" spans="1:13">
      <c r="A427" s="38" t="str">
        <f t="shared" si="31"/>
        <v xml:space="preserve"> </v>
      </c>
      <c r="D427" s="37"/>
      <c r="E427" s="37"/>
      <c r="J427" s="17">
        <f t="shared" si="30"/>
        <v>0</v>
      </c>
      <c r="K427" s="2" t="str">
        <f t="shared" si="32"/>
        <v xml:space="preserve"> </v>
      </c>
      <c r="L427" s="2" t="str">
        <f t="shared" si="33"/>
        <v xml:space="preserve"> </v>
      </c>
      <c r="M427" s="2" t="str">
        <f t="shared" si="34"/>
        <v xml:space="preserve"> </v>
      </c>
    </row>
    <row r="428" spans="1:13">
      <c r="A428" s="38" t="str">
        <f t="shared" si="31"/>
        <v xml:space="preserve"> </v>
      </c>
      <c r="D428" s="37"/>
      <c r="E428" s="37"/>
      <c r="J428" s="17">
        <f t="shared" si="30"/>
        <v>0</v>
      </c>
      <c r="K428" s="2" t="str">
        <f t="shared" si="32"/>
        <v xml:space="preserve"> </v>
      </c>
      <c r="L428" s="2" t="str">
        <f t="shared" si="33"/>
        <v xml:space="preserve"> </v>
      </c>
      <c r="M428" s="2" t="str">
        <f t="shared" si="34"/>
        <v xml:space="preserve"> </v>
      </c>
    </row>
    <row r="429" spans="1:13">
      <c r="A429" s="38" t="str">
        <f t="shared" si="31"/>
        <v xml:space="preserve"> </v>
      </c>
      <c r="D429" s="37"/>
      <c r="E429" s="37"/>
      <c r="J429" s="17">
        <f t="shared" si="30"/>
        <v>0</v>
      </c>
      <c r="K429" s="2" t="str">
        <f t="shared" si="32"/>
        <v xml:space="preserve"> </v>
      </c>
      <c r="L429" s="2" t="str">
        <f t="shared" si="33"/>
        <v xml:space="preserve"> </v>
      </c>
      <c r="M429" s="2" t="str">
        <f t="shared" si="34"/>
        <v xml:space="preserve"> </v>
      </c>
    </row>
    <row r="430" spans="1:13">
      <c r="A430" s="38" t="str">
        <f t="shared" si="31"/>
        <v xml:space="preserve"> </v>
      </c>
      <c r="D430" s="37"/>
      <c r="E430" s="37"/>
      <c r="J430" s="17">
        <f t="shared" si="30"/>
        <v>0</v>
      </c>
      <c r="K430" s="2" t="str">
        <f t="shared" si="32"/>
        <v xml:space="preserve"> </v>
      </c>
      <c r="L430" s="2" t="str">
        <f t="shared" si="33"/>
        <v xml:space="preserve"> </v>
      </c>
      <c r="M430" s="2" t="str">
        <f t="shared" si="34"/>
        <v xml:space="preserve"> </v>
      </c>
    </row>
    <row r="431" spans="1:13">
      <c r="A431" s="38" t="str">
        <f t="shared" si="31"/>
        <v xml:space="preserve"> </v>
      </c>
      <c r="D431" s="37"/>
      <c r="E431" s="37"/>
      <c r="J431" s="17">
        <f t="shared" si="30"/>
        <v>0</v>
      </c>
      <c r="K431" s="2" t="str">
        <f t="shared" si="32"/>
        <v xml:space="preserve"> </v>
      </c>
      <c r="L431" s="2" t="str">
        <f t="shared" si="33"/>
        <v xml:space="preserve"> </v>
      </c>
      <c r="M431" s="2" t="str">
        <f t="shared" si="34"/>
        <v xml:space="preserve"> </v>
      </c>
    </row>
    <row r="432" spans="1:13">
      <c r="A432" s="38" t="str">
        <f t="shared" si="31"/>
        <v xml:space="preserve"> </v>
      </c>
      <c r="D432" s="37"/>
      <c r="E432" s="37"/>
      <c r="J432" s="17">
        <f t="shared" si="30"/>
        <v>0</v>
      </c>
      <c r="K432" s="2" t="str">
        <f t="shared" si="32"/>
        <v xml:space="preserve"> </v>
      </c>
      <c r="L432" s="2" t="str">
        <f t="shared" si="33"/>
        <v xml:space="preserve"> </v>
      </c>
      <c r="M432" s="2" t="str">
        <f t="shared" si="34"/>
        <v xml:space="preserve"> </v>
      </c>
    </row>
    <row r="433" spans="1:13">
      <c r="A433" s="38" t="str">
        <f t="shared" si="31"/>
        <v xml:space="preserve"> </v>
      </c>
      <c r="D433" s="37"/>
      <c r="E433" s="37"/>
      <c r="J433" s="17">
        <f t="shared" si="30"/>
        <v>0</v>
      </c>
      <c r="K433" s="2" t="str">
        <f t="shared" si="32"/>
        <v xml:space="preserve"> </v>
      </c>
      <c r="L433" s="2" t="str">
        <f t="shared" si="33"/>
        <v xml:space="preserve"> </v>
      </c>
      <c r="M433" s="2" t="str">
        <f t="shared" si="34"/>
        <v xml:space="preserve"> </v>
      </c>
    </row>
    <row r="434" spans="1:13">
      <c r="A434" s="38" t="str">
        <f t="shared" si="31"/>
        <v xml:space="preserve"> </v>
      </c>
      <c r="D434" s="37"/>
      <c r="E434" s="37"/>
      <c r="J434" s="17">
        <f t="shared" si="30"/>
        <v>0</v>
      </c>
      <c r="K434" s="2" t="str">
        <f t="shared" si="32"/>
        <v xml:space="preserve"> </v>
      </c>
      <c r="L434" s="2" t="str">
        <f t="shared" si="33"/>
        <v xml:space="preserve"> </v>
      </c>
      <c r="M434" s="2" t="str">
        <f t="shared" si="34"/>
        <v xml:space="preserve"> </v>
      </c>
    </row>
    <row r="435" spans="1:13">
      <c r="A435" s="38" t="str">
        <f t="shared" si="31"/>
        <v xml:space="preserve"> </v>
      </c>
      <c r="D435" s="37"/>
      <c r="E435" s="37"/>
      <c r="J435" s="17">
        <f t="shared" si="30"/>
        <v>0</v>
      </c>
      <c r="K435" s="2" t="str">
        <f t="shared" si="32"/>
        <v xml:space="preserve"> </v>
      </c>
      <c r="L435" s="2" t="str">
        <f t="shared" si="33"/>
        <v xml:space="preserve"> </v>
      </c>
      <c r="M435" s="2" t="str">
        <f t="shared" si="34"/>
        <v xml:space="preserve"> </v>
      </c>
    </row>
    <row r="436" spans="1:13">
      <c r="A436" s="38" t="str">
        <f t="shared" si="31"/>
        <v xml:space="preserve"> </v>
      </c>
      <c r="D436" s="37"/>
      <c r="E436" s="37"/>
      <c r="J436" s="17">
        <f t="shared" si="30"/>
        <v>0</v>
      </c>
      <c r="K436" s="2" t="str">
        <f t="shared" si="32"/>
        <v xml:space="preserve"> </v>
      </c>
      <c r="L436" s="2" t="str">
        <f t="shared" si="33"/>
        <v xml:space="preserve"> </v>
      </c>
      <c r="M436" s="2" t="str">
        <f t="shared" si="34"/>
        <v xml:space="preserve"> </v>
      </c>
    </row>
    <row r="437" spans="1:13">
      <c r="A437" s="38" t="str">
        <f t="shared" si="31"/>
        <v xml:space="preserve"> </v>
      </c>
      <c r="D437" s="37"/>
      <c r="E437" s="37"/>
      <c r="J437" s="17">
        <f t="shared" si="30"/>
        <v>0</v>
      </c>
      <c r="K437" s="2" t="str">
        <f t="shared" si="32"/>
        <v xml:space="preserve"> </v>
      </c>
      <c r="L437" s="2" t="str">
        <f t="shared" si="33"/>
        <v xml:space="preserve"> </v>
      </c>
      <c r="M437" s="2" t="str">
        <f t="shared" si="34"/>
        <v xml:space="preserve"> </v>
      </c>
    </row>
    <row r="438" spans="1:13">
      <c r="A438" s="38" t="str">
        <f t="shared" si="31"/>
        <v xml:space="preserve"> </v>
      </c>
      <c r="D438" s="37"/>
      <c r="E438" s="37"/>
      <c r="J438" s="17">
        <f t="shared" si="30"/>
        <v>0</v>
      </c>
      <c r="K438" s="2" t="str">
        <f t="shared" si="32"/>
        <v xml:space="preserve"> </v>
      </c>
      <c r="L438" s="2" t="str">
        <f t="shared" si="33"/>
        <v xml:space="preserve"> </v>
      </c>
      <c r="M438" s="2" t="str">
        <f t="shared" si="34"/>
        <v xml:space="preserve"> </v>
      </c>
    </row>
    <row r="439" spans="1:13">
      <c r="A439" s="38" t="str">
        <f t="shared" si="31"/>
        <v xml:space="preserve"> </v>
      </c>
      <c r="D439" s="37"/>
      <c r="E439" s="37"/>
      <c r="J439" s="17">
        <f t="shared" si="30"/>
        <v>0</v>
      </c>
      <c r="K439" s="2" t="str">
        <f t="shared" si="32"/>
        <v xml:space="preserve"> </v>
      </c>
      <c r="L439" s="2" t="str">
        <f t="shared" si="33"/>
        <v xml:space="preserve"> </v>
      </c>
      <c r="M439" s="2" t="str">
        <f t="shared" si="34"/>
        <v xml:space="preserve"> </v>
      </c>
    </row>
    <row r="440" spans="1:13">
      <c r="A440" s="38" t="str">
        <f t="shared" si="31"/>
        <v xml:space="preserve"> </v>
      </c>
      <c r="D440" s="37"/>
      <c r="E440" s="37"/>
      <c r="J440" s="17">
        <f t="shared" si="30"/>
        <v>0</v>
      </c>
      <c r="K440" s="2" t="str">
        <f t="shared" si="32"/>
        <v xml:space="preserve"> </v>
      </c>
      <c r="L440" s="2" t="str">
        <f t="shared" si="33"/>
        <v xml:space="preserve"> </v>
      </c>
      <c r="M440" s="2" t="str">
        <f t="shared" si="34"/>
        <v xml:space="preserve"> </v>
      </c>
    </row>
    <row r="441" spans="1:13">
      <c r="A441" s="38" t="str">
        <f t="shared" si="31"/>
        <v xml:space="preserve"> </v>
      </c>
      <c r="D441" s="37"/>
      <c r="E441" s="37"/>
      <c r="J441" s="17">
        <f t="shared" si="30"/>
        <v>0</v>
      </c>
      <c r="K441" s="2" t="str">
        <f t="shared" si="32"/>
        <v xml:space="preserve"> </v>
      </c>
      <c r="L441" s="2" t="str">
        <f t="shared" si="33"/>
        <v xml:space="preserve"> </v>
      </c>
      <c r="M441" s="2" t="str">
        <f t="shared" si="34"/>
        <v xml:space="preserve"> </v>
      </c>
    </row>
    <row r="442" spans="1:13">
      <c r="A442" s="38" t="str">
        <f t="shared" si="31"/>
        <v xml:space="preserve"> </v>
      </c>
      <c r="D442" s="37"/>
      <c r="E442" s="37"/>
      <c r="J442" s="17">
        <f t="shared" si="30"/>
        <v>0</v>
      </c>
      <c r="K442" s="2" t="str">
        <f t="shared" si="32"/>
        <v xml:space="preserve"> </v>
      </c>
      <c r="L442" s="2" t="str">
        <f t="shared" si="33"/>
        <v xml:space="preserve"> </v>
      </c>
      <c r="M442" s="2" t="str">
        <f t="shared" si="34"/>
        <v xml:space="preserve"> </v>
      </c>
    </row>
    <row r="443" spans="1:13">
      <c r="A443" s="38" t="str">
        <f t="shared" si="31"/>
        <v xml:space="preserve"> </v>
      </c>
      <c r="D443" s="37"/>
      <c r="E443" s="37"/>
      <c r="J443" s="17">
        <f t="shared" si="30"/>
        <v>0</v>
      </c>
      <c r="K443" s="2" t="str">
        <f t="shared" si="32"/>
        <v xml:space="preserve"> </v>
      </c>
      <c r="L443" s="2" t="str">
        <f t="shared" si="33"/>
        <v xml:space="preserve"> </v>
      </c>
      <c r="M443" s="2" t="str">
        <f t="shared" si="34"/>
        <v xml:space="preserve"> </v>
      </c>
    </row>
    <row r="444" spans="1:13">
      <c r="A444" s="38" t="str">
        <f t="shared" si="31"/>
        <v xml:space="preserve"> </v>
      </c>
      <c r="D444" s="37"/>
      <c r="E444" s="37"/>
      <c r="J444" s="17">
        <f t="shared" si="30"/>
        <v>0</v>
      </c>
      <c r="K444" s="2" t="str">
        <f t="shared" si="32"/>
        <v xml:space="preserve"> </v>
      </c>
      <c r="L444" s="2" t="str">
        <f t="shared" si="33"/>
        <v xml:space="preserve"> </v>
      </c>
      <c r="M444" s="2" t="str">
        <f t="shared" si="34"/>
        <v xml:space="preserve"> </v>
      </c>
    </row>
    <row r="445" spans="1:13">
      <c r="A445" s="38" t="str">
        <f t="shared" si="31"/>
        <v xml:space="preserve"> </v>
      </c>
      <c r="D445" s="37"/>
      <c r="E445" s="37"/>
      <c r="J445" s="17">
        <f t="shared" si="30"/>
        <v>0</v>
      </c>
      <c r="K445" s="2" t="str">
        <f t="shared" si="32"/>
        <v xml:space="preserve"> </v>
      </c>
      <c r="L445" s="2" t="str">
        <f t="shared" si="33"/>
        <v xml:space="preserve"> </v>
      </c>
      <c r="M445" s="2" t="str">
        <f t="shared" si="34"/>
        <v xml:space="preserve"> </v>
      </c>
    </row>
    <row r="446" spans="1:13">
      <c r="A446" s="38" t="str">
        <f t="shared" si="31"/>
        <v xml:space="preserve"> </v>
      </c>
      <c r="D446" s="37"/>
      <c r="E446" s="37"/>
      <c r="J446" s="17">
        <f t="shared" si="30"/>
        <v>0</v>
      </c>
      <c r="K446" s="2" t="str">
        <f t="shared" si="32"/>
        <v xml:space="preserve"> </v>
      </c>
      <c r="L446" s="2" t="str">
        <f t="shared" si="33"/>
        <v xml:space="preserve"> </v>
      </c>
      <c r="M446" s="2" t="str">
        <f t="shared" si="34"/>
        <v xml:space="preserve"> </v>
      </c>
    </row>
    <row r="447" spans="1:13">
      <c r="A447" s="38" t="str">
        <f t="shared" si="31"/>
        <v xml:space="preserve"> </v>
      </c>
      <c r="D447" s="37"/>
      <c r="E447" s="37"/>
      <c r="J447" s="17">
        <f t="shared" si="30"/>
        <v>0</v>
      </c>
      <c r="K447" s="2" t="str">
        <f t="shared" si="32"/>
        <v xml:space="preserve"> </v>
      </c>
      <c r="L447" s="2" t="str">
        <f t="shared" si="33"/>
        <v xml:space="preserve"> </v>
      </c>
      <c r="M447" s="2" t="str">
        <f t="shared" si="34"/>
        <v xml:space="preserve"> </v>
      </c>
    </row>
    <row r="448" spans="1:13">
      <c r="A448" s="38" t="str">
        <f t="shared" si="31"/>
        <v xml:space="preserve"> </v>
      </c>
      <c r="D448" s="37"/>
      <c r="E448" s="37"/>
      <c r="J448" s="17">
        <f t="shared" si="30"/>
        <v>0</v>
      </c>
      <c r="K448" s="2" t="str">
        <f t="shared" si="32"/>
        <v xml:space="preserve"> </v>
      </c>
      <c r="L448" s="2" t="str">
        <f t="shared" si="33"/>
        <v xml:space="preserve"> </v>
      </c>
      <c r="M448" s="2" t="str">
        <f t="shared" si="34"/>
        <v xml:space="preserve"> </v>
      </c>
    </row>
    <row r="449" spans="1:13">
      <c r="A449" s="38" t="str">
        <f t="shared" si="31"/>
        <v xml:space="preserve"> </v>
      </c>
      <c r="D449" s="37"/>
      <c r="E449" s="37"/>
      <c r="J449" s="17">
        <f t="shared" si="30"/>
        <v>0</v>
      </c>
      <c r="K449" s="2" t="str">
        <f t="shared" si="32"/>
        <v xml:space="preserve"> </v>
      </c>
      <c r="L449" s="2" t="str">
        <f t="shared" si="33"/>
        <v xml:space="preserve"> </v>
      </c>
      <c r="M449" s="2" t="str">
        <f t="shared" si="34"/>
        <v xml:space="preserve"> </v>
      </c>
    </row>
    <row r="450" spans="1:13">
      <c r="A450" s="38" t="str">
        <f t="shared" si="31"/>
        <v xml:space="preserve"> </v>
      </c>
      <c r="D450" s="37"/>
      <c r="E450" s="37"/>
      <c r="J450" s="17">
        <f t="shared" si="30"/>
        <v>0</v>
      </c>
      <c r="K450" s="2" t="str">
        <f t="shared" si="32"/>
        <v xml:space="preserve"> </v>
      </c>
      <c r="L450" s="2" t="str">
        <f t="shared" si="33"/>
        <v xml:space="preserve"> </v>
      </c>
      <c r="M450" s="2" t="str">
        <f t="shared" si="34"/>
        <v xml:space="preserve"> </v>
      </c>
    </row>
    <row r="451" spans="1:13">
      <c r="A451" s="38" t="str">
        <f t="shared" si="31"/>
        <v xml:space="preserve"> </v>
      </c>
      <c r="D451" s="37"/>
      <c r="E451" s="37"/>
      <c r="J451" s="17">
        <f t="shared" ref="J451:J482" si="35">F451-G451+H451-I451</f>
        <v>0</v>
      </c>
      <c r="K451" s="2" t="str">
        <f t="shared" si="32"/>
        <v xml:space="preserve"> </v>
      </c>
      <c r="L451" s="2" t="str">
        <f t="shared" si="33"/>
        <v xml:space="preserve"> </v>
      </c>
      <c r="M451" s="2" t="str">
        <f t="shared" si="34"/>
        <v xml:space="preserve"> </v>
      </c>
    </row>
    <row r="452" spans="1:13">
      <c r="A452" s="38" t="str">
        <f t="shared" si="31"/>
        <v xml:space="preserve"> </v>
      </c>
      <c r="D452" s="37"/>
      <c r="E452" s="37"/>
      <c r="J452" s="17">
        <f t="shared" si="35"/>
        <v>0</v>
      </c>
      <c r="K452" s="2" t="str">
        <f t="shared" si="32"/>
        <v xml:space="preserve"> </v>
      </c>
      <c r="L452" s="2" t="str">
        <f t="shared" si="33"/>
        <v xml:space="preserve"> </v>
      </c>
      <c r="M452" s="2" t="str">
        <f t="shared" si="34"/>
        <v xml:space="preserve"> </v>
      </c>
    </row>
    <row r="453" spans="1:13">
      <c r="A453" s="38" t="str">
        <f t="shared" si="31"/>
        <v xml:space="preserve"> </v>
      </c>
      <c r="D453" s="37"/>
      <c r="E453" s="37"/>
      <c r="J453" s="17">
        <f t="shared" si="35"/>
        <v>0</v>
      </c>
      <c r="K453" s="2" t="str">
        <f t="shared" si="32"/>
        <v xml:space="preserve"> </v>
      </c>
      <c r="L453" s="2" t="str">
        <f t="shared" si="33"/>
        <v xml:space="preserve"> </v>
      </c>
      <c r="M453" s="2" t="str">
        <f t="shared" si="34"/>
        <v xml:space="preserve"> </v>
      </c>
    </row>
    <row r="454" spans="1:13">
      <c r="A454" s="38" t="str">
        <f t="shared" si="31"/>
        <v xml:space="preserve"> </v>
      </c>
      <c r="D454" s="37"/>
      <c r="E454" s="37"/>
      <c r="J454" s="17">
        <f t="shared" si="35"/>
        <v>0</v>
      </c>
      <c r="K454" s="2" t="str">
        <f t="shared" si="32"/>
        <v xml:space="preserve"> </v>
      </c>
      <c r="L454" s="2" t="str">
        <f t="shared" si="33"/>
        <v xml:space="preserve"> </v>
      </c>
      <c r="M454" s="2" t="str">
        <f t="shared" si="34"/>
        <v xml:space="preserve"> </v>
      </c>
    </row>
    <row r="455" spans="1:13">
      <c r="A455" s="38" t="str">
        <f t="shared" si="31"/>
        <v xml:space="preserve"> </v>
      </c>
      <c r="D455" s="37"/>
      <c r="E455" s="37"/>
      <c r="J455" s="17">
        <f t="shared" si="35"/>
        <v>0</v>
      </c>
      <c r="K455" s="2" t="str">
        <f t="shared" si="32"/>
        <v xml:space="preserve"> </v>
      </c>
      <c r="L455" s="2" t="str">
        <f t="shared" si="33"/>
        <v xml:space="preserve"> </v>
      </c>
      <c r="M455" s="2" t="str">
        <f t="shared" si="34"/>
        <v xml:space="preserve"> </v>
      </c>
    </row>
    <row r="456" spans="1:13">
      <c r="A456" s="38" t="str">
        <f t="shared" si="31"/>
        <v xml:space="preserve"> </v>
      </c>
      <c r="D456" s="37"/>
      <c r="E456" s="37"/>
      <c r="J456" s="17">
        <f t="shared" si="35"/>
        <v>0</v>
      </c>
      <c r="K456" s="2" t="str">
        <f t="shared" si="32"/>
        <v xml:space="preserve"> </v>
      </c>
      <c r="L456" s="2" t="str">
        <f t="shared" si="33"/>
        <v xml:space="preserve"> </v>
      </c>
      <c r="M456" s="2" t="str">
        <f t="shared" si="34"/>
        <v xml:space="preserve"> </v>
      </c>
    </row>
    <row r="457" spans="1:13">
      <c r="A457" s="38" t="str">
        <f t="shared" si="31"/>
        <v xml:space="preserve"> </v>
      </c>
      <c r="D457" s="37"/>
      <c r="E457" s="37"/>
      <c r="J457" s="17">
        <f t="shared" si="35"/>
        <v>0</v>
      </c>
      <c r="K457" s="2" t="str">
        <f t="shared" si="32"/>
        <v xml:space="preserve"> </v>
      </c>
      <c r="L457" s="2" t="str">
        <f t="shared" si="33"/>
        <v xml:space="preserve"> </v>
      </c>
      <c r="M457" s="2" t="str">
        <f t="shared" si="34"/>
        <v xml:space="preserve"> </v>
      </c>
    </row>
    <row r="458" spans="1:13">
      <c r="A458" s="38" t="str">
        <f t="shared" si="31"/>
        <v xml:space="preserve"> </v>
      </c>
      <c r="D458" s="37"/>
      <c r="E458" s="37"/>
      <c r="J458" s="17">
        <f t="shared" si="35"/>
        <v>0</v>
      </c>
      <c r="K458" s="2" t="str">
        <f t="shared" si="32"/>
        <v xml:space="preserve"> </v>
      </c>
      <c r="L458" s="2" t="str">
        <f t="shared" si="33"/>
        <v xml:space="preserve"> </v>
      </c>
      <c r="M458" s="2" t="str">
        <f t="shared" si="34"/>
        <v xml:space="preserve"> </v>
      </c>
    </row>
    <row r="459" spans="1:13">
      <c r="A459" s="38" t="str">
        <f t="shared" si="31"/>
        <v xml:space="preserve"> </v>
      </c>
      <c r="D459" s="37"/>
      <c r="E459" s="37"/>
      <c r="J459" s="17">
        <f t="shared" si="35"/>
        <v>0</v>
      </c>
      <c r="K459" s="2" t="str">
        <f t="shared" si="32"/>
        <v xml:space="preserve"> </v>
      </c>
      <c r="L459" s="2" t="str">
        <f t="shared" si="33"/>
        <v xml:space="preserve"> </v>
      </c>
      <c r="M459" s="2" t="str">
        <f t="shared" si="34"/>
        <v xml:space="preserve"> </v>
      </c>
    </row>
    <row r="460" spans="1:13">
      <c r="A460" s="38" t="str">
        <f t="shared" si="31"/>
        <v xml:space="preserve"> </v>
      </c>
      <c r="D460" s="37"/>
      <c r="E460" s="37"/>
      <c r="J460" s="17">
        <f t="shared" si="35"/>
        <v>0</v>
      </c>
      <c r="K460" s="2" t="str">
        <f t="shared" si="32"/>
        <v xml:space="preserve"> </v>
      </c>
      <c r="L460" s="2" t="str">
        <f t="shared" si="33"/>
        <v xml:space="preserve"> </v>
      </c>
      <c r="M460" s="2" t="str">
        <f t="shared" si="34"/>
        <v xml:space="preserve"> </v>
      </c>
    </row>
    <row r="461" spans="1:13">
      <c r="A461" s="38" t="str">
        <f t="shared" si="31"/>
        <v xml:space="preserve"> </v>
      </c>
      <c r="D461" s="37"/>
      <c r="E461" s="37"/>
      <c r="J461" s="17">
        <f t="shared" si="35"/>
        <v>0</v>
      </c>
      <c r="K461" s="2" t="str">
        <f t="shared" si="32"/>
        <v xml:space="preserve"> </v>
      </c>
      <c r="L461" s="2" t="str">
        <f t="shared" si="33"/>
        <v xml:space="preserve"> </v>
      </c>
      <c r="M461" s="2" t="str">
        <f t="shared" si="34"/>
        <v xml:space="preserve"> </v>
      </c>
    </row>
    <row r="462" spans="1:13">
      <c r="A462" s="38" t="str">
        <f t="shared" si="31"/>
        <v xml:space="preserve"> </v>
      </c>
      <c r="D462" s="37"/>
      <c r="E462" s="37"/>
      <c r="J462" s="17">
        <f t="shared" si="35"/>
        <v>0</v>
      </c>
      <c r="K462" s="2" t="str">
        <f t="shared" si="32"/>
        <v xml:space="preserve"> </v>
      </c>
      <c r="L462" s="2" t="str">
        <f t="shared" si="33"/>
        <v xml:space="preserve"> </v>
      </c>
      <c r="M462" s="2" t="str">
        <f t="shared" si="34"/>
        <v xml:space="preserve"> </v>
      </c>
    </row>
    <row r="463" spans="1:13">
      <c r="A463" s="38" t="str">
        <f t="shared" ref="A463:A482" si="36">IF(COUNTIF(K463:M463,"ERROR")&gt;0,"ERROR"," ")</f>
        <v xml:space="preserve"> </v>
      </c>
      <c r="D463" s="37"/>
      <c r="E463" s="37"/>
      <c r="J463" s="17">
        <f t="shared" si="35"/>
        <v>0</v>
      </c>
      <c r="K463" s="2" t="str">
        <f t="shared" si="32"/>
        <v xml:space="preserve"> </v>
      </c>
      <c r="L463" s="2" t="str">
        <f t="shared" si="33"/>
        <v xml:space="preserve"> </v>
      </c>
      <c r="M463" s="2" t="str">
        <f t="shared" si="34"/>
        <v xml:space="preserve"> </v>
      </c>
    </row>
    <row r="464" spans="1:13">
      <c r="A464" s="38" t="str">
        <f t="shared" si="36"/>
        <v xml:space="preserve"> </v>
      </c>
      <c r="D464" s="37"/>
      <c r="E464" s="37"/>
      <c r="J464" s="17">
        <f t="shared" si="35"/>
        <v>0</v>
      </c>
      <c r="K464" s="2" t="str">
        <f t="shared" ref="K464:K482" si="37">IF(COUNTA(D464:E464)=2,"ERROR"," ")</f>
        <v xml:space="preserve"> </v>
      </c>
      <c r="L464" s="2" t="str">
        <f t="shared" ref="L464:L482" si="38">IF(D464=0," ",IF(COUNTIF(ProfitLoss,D464)&gt;0," ","ERROR"))</f>
        <v xml:space="preserve"> </v>
      </c>
      <c r="M464" s="2" t="str">
        <f t="shared" ref="M464:M482" si="39">IF(E464=0," ",IF(COUNTIF(BalanceSheet,E464)&gt;0," ","ERROR"))</f>
        <v xml:space="preserve"> </v>
      </c>
    </row>
    <row r="465" spans="1:13">
      <c r="A465" s="38" t="str">
        <f t="shared" si="36"/>
        <v xml:space="preserve"> </v>
      </c>
      <c r="D465" s="37"/>
      <c r="E465" s="37"/>
      <c r="J465" s="17">
        <f t="shared" si="35"/>
        <v>0</v>
      </c>
      <c r="K465" s="2" t="str">
        <f t="shared" si="37"/>
        <v xml:space="preserve"> </v>
      </c>
      <c r="L465" s="2" t="str">
        <f t="shared" si="38"/>
        <v xml:space="preserve"> </v>
      </c>
      <c r="M465" s="2" t="str">
        <f t="shared" si="39"/>
        <v xml:space="preserve"> </v>
      </c>
    </row>
    <row r="466" spans="1:13">
      <c r="A466" s="38" t="str">
        <f t="shared" si="36"/>
        <v xml:space="preserve"> </v>
      </c>
      <c r="D466" s="37"/>
      <c r="E466" s="37"/>
      <c r="J466" s="17">
        <f t="shared" si="35"/>
        <v>0</v>
      </c>
      <c r="K466" s="2" t="str">
        <f t="shared" si="37"/>
        <v xml:space="preserve"> </v>
      </c>
      <c r="L466" s="2" t="str">
        <f t="shared" si="38"/>
        <v xml:space="preserve"> </v>
      </c>
      <c r="M466" s="2" t="str">
        <f t="shared" si="39"/>
        <v xml:space="preserve"> </v>
      </c>
    </row>
    <row r="467" spans="1:13">
      <c r="A467" s="38" t="str">
        <f t="shared" si="36"/>
        <v xml:space="preserve"> </v>
      </c>
      <c r="D467" s="37"/>
      <c r="E467" s="37"/>
      <c r="J467" s="17">
        <f t="shared" si="35"/>
        <v>0</v>
      </c>
      <c r="K467" s="2" t="str">
        <f t="shared" si="37"/>
        <v xml:space="preserve"> </v>
      </c>
      <c r="L467" s="2" t="str">
        <f t="shared" si="38"/>
        <v xml:space="preserve"> </v>
      </c>
      <c r="M467" s="2" t="str">
        <f t="shared" si="39"/>
        <v xml:space="preserve"> </v>
      </c>
    </row>
    <row r="468" spans="1:13">
      <c r="A468" s="38" t="str">
        <f t="shared" si="36"/>
        <v xml:space="preserve"> </v>
      </c>
      <c r="D468" s="37"/>
      <c r="E468" s="37"/>
      <c r="J468" s="17">
        <f t="shared" si="35"/>
        <v>0</v>
      </c>
      <c r="K468" s="2" t="str">
        <f t="shared" si="37"/>
        <v xml:space="preserve"> </v>
      </c>
      <c r="L468" s="2" t="str">
        <f t="shared" si="38"/>
        <v xml:space="preserve"> </v>
      </c>
      <c r="M468" s="2" t="str">
        <f t="shared" si="39"/>
        <v xml:space="preserve"> </v>
      </c>
    </row>
    <row r="469" spans="1:13">
      <c r="A469" s="38" t="str">
        <f t="shared" si="36"/>
        <v xml:space="preserve"> </v>
      </c>
      <c r="D469" s="37"/>
      <c r="E469" s="37"/>
      <c r="J469" s="17">
        <f t="shared" si="35"/>
        <v>0</v>
      </c>
      <c r="K469" s="2" t="str">
        <f t="shared" si="37"/>
        <v xml:space="preserve"> </v>
      </c>
      <c r="L469" s="2" t="str">
        <f t="shared" si="38"/>
        <v xml:space="preserve"> </v>
      </c>
      <c r="M469" s="2" t="str">
        <f t="shared" si="39"/>
        <v xml:space="preserve"> </v>
      </c>
    </row>
    <row r="470" spans="1:13">
      <c r="A470" s="38" t="str">
        <f t="shared" si="36"/>
        <v xml:space="preserve"> </v>
      </c>
      <c r="D470" s="37"/>
      <c r="E470" s="37"/>
      <c r="J470" s="17">
        <f t="shared" si="35"/>
        <v>0</v>
      </c>
      <c r="K470" s="2" t="str">
        <f t="shared" si="37"/>
        <v xml:space="preserve"> </v>
      </c>
      <c r="L470" s="2" t="str">
        <f t="shared" si="38"/>
        <v xml:space="preserve"> </v>
      </c>
      <c r="M470" s="2" t="str">
        <f t="shared" si="39"/>
        <v xml:space="preserve"> </v>
      </c>
    </row>
    <row r="471" spans="1:13">
      <c r="A471" s="38" t="str">
        <f t="shared" si="36"/>
        <v xml:space="preserve"> </v>
      </c>
      <c r="D471" s="37"/>
      <c r="E471" s="37"/>
      <c r="J471" s="17">
        <f t="shared" si="35"/>
        <v>0</v>
      </c>
      <c r="K471" s="2" t="str">
        <f t="shared" si="37"/>
        <v xml:space="preserve"> </v>
      </c>
      <c r="L471" s="2" t="str">
        <f t="shared" si="38"/>
        <v xml:space="preserve"> </v>
      </c>
      <c r="M471" s="2" t="str">
        <f t="shared" si="39"/>
        <v xml:space="preserve"> </v>
      </c>
    </row>
    <row r="472" spans="1:13">
      <c r="A472" s="38" t="str">
        <f t="shared" si="36"/>
        <v xml:space="preserve"> </v>
      </c>
      <c r="D472" s="37"/>
      <c r="E472" s="37"/>
      <c r="J472" s="17">
        <f t="shared" si="35"/>
        <v>0</v>
      </c>
      <c r="K472" s="2" t="str">
        <f t="shared" si="37"/>
        <v xml:space="preserve"> </v>
      </c>
      <c r="L472" s="2" t="str">
        <f t="shared" si="38"/>
        <v xml:space="preserve"> </v>
      </c>
      <c r="M472" s="2" t="str">
        <f t="shared" si="39"/>
        <v xml:space="preserve"> </v>
      </c>
    </row>
    <row r="473" spans="1:13">
      <c r="A473" s="38" t="str">
        <f t="shared" si="36"/>
        <v xml:space="preserve"> </v>
      </c>
      <c r="D473" s="37"/>
      <c r="E473" s="37"/>
      <c r="J473" s="17">
        <f t="shared" si="35"/>
        <v>0</v>
      </c>
      <c r="K473" s="2" t="str">
        <f t="shared" si="37"/>
        <v xml:space="preserve"> </v>
      </c>
      <c r="L473" s="2" t="str">
        <f t="shared" si="38"/>
        <v xml:space="preserve"> </v>
      </c>
      <c r="M473" s="2" t="str">
        <f t="shared" si="39"/>
        <v xml:space="preserve"> </v>
      </c>
    </row>
    <row r="474" spans="1:13">
      <c r="A474" s="38" t="str">
        <f t="shared" si="36"/>
        <v xml:space="preserve"> </v>
      </c>
      <c r="D474" s="37"/>
      <c r="E474" s="37"/>
      <c r="J474" s="17">
        <f t="shared" si="35"/>
        <v>0</v>
      </c>
      <c r="K474" s="2" t="str">
        <f t="shared" si="37"/>
        <v xml:space="preserve"> </v>
      </c>
      <c r="L474" s="2" t="str">
        <f t="shared" si="38"/>
        <v xml:space="preserve"> </v>
      </c>
      <c r="M474" s="2" t="str">
        <f t="shared" si="39"/>
        <v xml:space="preserve"> </v>
      </c>
    </row>
    <row r="475" spans="1:13">
      <c r="A475" s="38" t="str">
        <f t="shared" si="36"/>
        <v xml:space="preserve"> </v>
      </c>
      <c r="D475" s="37"/>
      <c r="E475" s="37"/>
      <c r="J475" s="17">
        <f t="shared" si="35"/>
        <v>0</v>
      </c>
      <c r="K475" s="2" t="str">
        <f t="shared" si="37"/>
        <v xml:space="preserve"> </v>
      </c>
      <c r="L475" s="2" t="str">
        <f t="shared" si="38"/>
        <v xml:space="preserve"> </v>
      </c>
      <c r="M475" s="2" t="str">
        <f t="shared" si="39"/>
        <v xml:space="preserve"> </v>
      </c>
    </row>
    <row r="476" spans="1:13">
      <c r="A476" s="38" t="str">
        <f t="shared" si="36"/>
        <v xml:space="preserve"> </v>
      </c>
      <c r="D476" s="37"/>
      <c r="E476" s="37"/>
      <c r="J476" s="17">
        <f t="shared" si="35"/>
        <v>0</v>
      </c>
      <c r="K476" s="2" t="str">
        <f t="shared" si="37"/>
        <v xml:space="preserve"> </v>
      </c>
      <c r="L476" s="2" t="str">
        <f t="shared" si="38"/>
        <v xml:space="preserve"> </v>
      </c>
      <c r="M476" s="2" t="str">
        <f t="shared" si="39"/>
        <v xml:space="preserve"> </v>
      </c>
    </row>
    <row r="477" spans="1:13">
      <c r="A477" s="38" t="str">
        <f t="shared" si="36"/>
        <v xml:space="preserve"> </v>
      </c>
      <c r="D477" s="37"/>
      <c r="E477" s="37"/>
      <c r="J477" s="17">
        <f t="shared" si="35"/>
        <v>0</v>
      </c>
      <c r="K477" s="2" t="str">
        <f t="shared" si="37"/>
        <v xml:space="preserve"> </v>
      </c>
      <c r="L477" s="2" t="str">
        <f t="shared" si="38"/>
        <v xml:space="preserve"> </v>
      </c>
      <c r="M477" s="2" t="str">
        <f t="shared" si="39"/>
        <v xml:space="preserve"> </v>
      </c>
    </row>
    <row r="478" spans="1:13">
      <c r="A478" s="38" t="str">
        <f t="shared" si="36"/>
        <v xml:space="preserve"> </v>
      </c>
      <c r="D478" s="37"/>
      <c r="E478" s="37"/>
      <c r="J478" s="17">
        <f t="shared" si="35"/>
        <v>0</v>
      </c>
      <c r="K478" s="2" t="str">
        <f t="shared" si="37"/>
        <v xml:space="preserve"> </v>
      </c>
      <c r="L478" s="2" t="str">
        <f t="shared" si="38"/>
        <v xml:space="preserve"> </v>
      </c>
      <c r="M478" s="2" t="str">
        <f t="shared" si="39"/>
        <v xml:space="preserve"> </v>
      </c>
    </row>
    <row r="479" spans="1:13">
      <c r="A479" s="38" t="str">
        <f t="shared" si="36"/>
        <v xml:space="preserve"> </v>
      </c>
      <c r="D479" s="37"/>
      <c r="E479" s="37"/>
      <c r="J479" s="17">
        <f t="shared" si="35"/>
        <v>0</v>
      </c>
      <c r="K479" s="2" t="str">
        <f t="shared" si="37"/>
        <v xml:space="preserve"> </v>
      </c>
      <c r="L479" s="2" t="str">
        <f t="shared" si="38"/>
        <v xml:space="preserve"> </v>
      </c>
      <c r="M479" s="2" t="str">
        <f t="shared" si="39"/>
        <v xml:space="preserve"> </v>
      </c>
    </row>
    <row r="480" spans="1:13">
      <c r="A480" s="38" t="str">
        <f t="shared" si="36"/>
        <v xml:space="preserve"> </v>
      </c>
      <c r="D480" s="37"/>
      <c r="E480" s="37"/>
      <c r="J480" s="17">
        <f t="shared" si="35"/>
        <v>0</v>
      </c>
      <c r="K480" s="2" t="str">
        <f t="shared" si="37"/>
        <v xml:space="preserve"> </v>
      </c>
      <c r="L480" s="2" t="str">
        <f t="shared" si="38"/>
        <v xml:space="preserve"> </v>
      </c>
      <c r="M480" s="2" t="str">
        <f t="shared" si="39"/>
        <v xml:space="preserve"> </v>
      </c>
    </row>
    <row r="481" spans="1:13">
      <c r="A481" s="38" t="str">
        <f t="shared" si="36"/>
        <v xml:space="preserve"> </v>
      </c>
      <c r="D481" s="37"/>
      <c r="E481" s="37"/>
      <c r="J481" s="17">
        <f t="shared" si="35"/>
        <v>0</v>
      </c>
      <c r="K481" s="2" t="str">
        <f t="shared" si="37"/>
        <v xml:space="preserve"> </v>
      </c>
      <c r="L481" s="2" t="str">
        <f t="shared" si="38"/>
        <v xml:space="preserve"> </v>
      </c>
      <c r="M481" s="2" t="str">
        <f t="shared" si="39"/>
        <v xml:space="preserve"> </v>
      </c>
    </row>
    <row r="482" spans="1:13">
      <c r="A482" s="38" t="str">
        <f t="shared" si="36"/>
        <v xml:space="preserve"> </v>
      </c>
      <c r="D482" s="37"/>
      <c r="E482" s="37"/>
      <c r="J482" s="17">
        <f t="shared" si="35"/>
        <v>0</v>
      </c>
      <c r="K482" s="2" t="str">
        <f t="shared" si="37"/>
        <v xml:space="preserve"> </v>
      </c>
      <c r="L482" s="2" t="str">
        <f t="shared" si="38"/>
        <v xml:space="preserve"> </v>
      </c>
      <c r="M482" s="2" t="str">
        <f t="shared" si="39"/>
        <v xml:space="preserve"> </v>
      </c>
    </row>
    <row r="483" spans="1:13">
      <c r="A483" s="38"/>
    </row>
    <row r="484" spans="1:13" ht="16.5" thickBot="1">
      <c r="A484" s="38"/>
      <c r="F484" s="18">
        <f>SUM(F14:F483)</f>
        <v>0</v>
      </c>
      <c r="G484" s="18">
        <f>SUM(G14:G483)</f>
        <v>0</v>
      </c>
      <c r="H484" s="18">
        <f>SUM(H14:H483)</f>
        <v>0</v>
      </c>
      <c r="I484" s="18">
        <f>SUM(I14:I483)</f>
        <v>0</v>
      </c>
    </row>
    <row r="485" spans="1:13" ht="16.5" thickTop="1">
      <c r="A485" s="38"/>
    </row>
    <row r="486" spans="1:13">
      <c r="A486" s="38"/>
      <c r="C486" s="2" t="s">
        <v>268</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phoneticPr fontId="0" type="noConversion"/>
  <dataValidations count="2">
    <dataValidation type="list" showInputMessage="1" showErrorMessage="1" sqref="D15:D482" xr:uid="{00000000-0002-0000-0B00-000000000000}">
      <formula1>ProfitLoss</formula1>
    </dataValidation>
    <dataValidation type="list" allowBlank="1" showInputMessage="1" showErrorMessage="1" sqref="E15:E482" xr:uid="{00000000-0002-0000-0B00-000001000000}">
      <formula1>BalanceSheet</formula1>
    </dataValidation>
  </dataValidations>
  <pageMargins left="0.75" right="0.75" top="1" bottom="1" header="0.5" footer="0.5"/>
  <pageSetup paperSize="9" scale="45" orientation="portrait" r:id="rId1"/>
  <headerFooter alignWithMargins="0"/>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204"/>
  <sheetViews>
    <sheetView workbookViewId="0"/>
  </sheetViews>
  <sheetFormatPr defaultRowHeight="12.75"/>
  <cols>
    <col min="3" max="3" width="31.28515625" customWidth="1"/>
    <col min="4" max="5" width="12" bestFit="1" customWidth="1"/>
  </cols>
  <sheetData>
    <row r="1" spans="1:5">
      <c r="A1" s="13"/>
    </row>
    <row r="2" spans="1:5">
      <c r="A2" s="13"/>
    </row>
    <row r="3" spans="1:5">
      <c r="A3" s="13"/>
      <c r="B3" s="13"/>
      <c r="C3" s="13"/>
      <c r="D3" s="13"/>
      <c r="E3" s="13"/>
    </row>
    <row r="4" spans="1:5">
      <c r="A4" s="13"/>
      <c r="B4" s="13"/>
      <c r="C4" s="13"/>
      <c r="D4" s="13"/>
    </row>
    <row r="5" spans="1:5">
      <c r="A5" s="13"/>
      <c r="B5" s="13"/>
      <c r="C5" s="13"/>
      <c r="D5" s="13"/>
    </row>
    <row r="6" spans="1:5">
      <c r="A6" s="13"/>
      <c r="B6" s="13"/>
      <c r="C6" s="13"/>
      <c r="D6" s="13"/>
    </row>
    <row r="7" spans="1:5">
      <c r="A7" s="13"/>
      <c r="B7" s="13"/>
      <c r="C7" s="13"/>
      <c r="D7" s="13"/>
    </row>
    <row r="8" spans="1:5">
      <c r="A8" s="13"/>
      <c r="B8" s="13"/>
      <c r="C8" s="13"/>
    </row>
    <row r="9" spans="1:5">
      <c r="A9" s="13"/>
      <c r="B9" s="13"/>
      <c r="C9" s="13"/>
    </row>
    <row r="10" spans="1:5">
      <c r="A10" s="13"/>
      <c r="B10" s="13"/>
      <c r="C10" s="13"/>
    </row>
    <row r="11" spans="1:5">
      <c r="A11" s="13"/>
      <c r="B11" s="13"/>
      <c r="C11" s="13"/>
    </row>
    <row r="12" spans="1:5">
      <c r="A12" s="13"/>
      <c r="B12" s="13"/>
      <c r="C12" s="13"/>
      <c r="D12" s="13"/>
    </row>
    <row r="13" spans="1:5">
      <c r="A13" s="13"/>
      <c r="B13" s="13"/>
      <c r="C13" s="13"/>
      <c r="D13" s="13"/>
    </row>
    <row r="14" spans="1:5">
      <c r="A14" s="13"/>
      <c r="B14" s="13"/>
      <c r="C14" s="13"/>
    </row>
    <row r="15" spans="1:5">
      <c r="A15" s="13"/>
      <c r="B15" s="13"/>
      <c r="C15" s="13"/>
    </row>
    <row r="16" spans="1:5">
      <c r="A16" s="13"/>
      <c r="B16" s="13"/>
      <c r="C16" s="13"/>
    </row>
    <row r="17" spans="1:4">
      <c r="A17" s="13"/>
      <c r="B17" s="13"/>
      <c r="C17" s="13"/>
    </row>
    <row r="18" spans="1:4">
      <c r="A18" s="13"/>
      <c r="B18" s="13"/>
      <c r="C18" s="13"/>
      <c r="D18" s="13"/>
    </row>
    <row r="19" spans="1:4">
      <c r="A19" s="13"/>
      <c r="B19" s="13"/>
      <c r="C19" s="13"/>
    </row>
    <row r="20" spans="1:4">
      <c r="A20" s="13"/>
      <c r="B20" s="13"/>
      <c r="C20" s="13"/>
    </row>
    <row r="21" spans="1:4">
      <c r="A21" s="13"/>
      <c r="B21" s="13"/>
      <c r="C21" s="13"/>
    </row>
    <row r="22" spans="1:4">
      <c r="A22" s="13"/>
      <c r="B22" s="13"/>
      <c r="C22" s="13"/>
    </row>
    <row r="23" spans="1:4">
      <c r="A23" s="13"/>
      <c r="B23" s="13"/>
      <c r="C23" s="13"/>
    </row>
    <row r="24" spans="1:4">
      <c r="A24" s="13"/>
      <c r="B24" s="13"/>
      <c r="C24" s="13"/>
    </row>
    <row r="25" spans="1:4">
      <c r="A25" s="13"/>
      <c r="B25" s="13"/>
      <c r="C25" s="13"/>
    </row>
    <row r="26" spans="1:4">
      <c r="A26" s="13"/>
      <c r="B26" s="13"/>
      <c r="C26" s="13"/>
    </row>
    <row r="27" spans="1:4">
      <c r="A27" s="13"/>
      <c r="B27" s="13"/>
      <c r="C27" s="13"/>
    </row>
    <row r="28" spans="1:4">
      <c r="A28" s="13"/>
      <c r="B28" s="13"/>
      <c r="C28" s="13"/>
    </row>
    <row r="29" spans="1:4">
      <c r="A29" s="13"/>
      <c r="B29" s="13"/>
      <c r="C29" s="13"/>
    </row>
    <row r="30" spans="1:4">
      <c r="A30" s="13"/>
      <c r="B30" s="13"/>
      <c r="C30" s="13"/>
    </row>
    <row r="31" spans="1:4">
      <c r="A31" s="13"/>
      <c r="B31" s="13"/>
      <c r="C31" s="13"/>
      <c r="D31" s="13"/>
    </row>
    <row r="32" spans="1:4">
      <c r="A32" s="13"/>
      <c r="B32" s="13"/>
      <c r="C32" s="13"/>
    </row>
    <row r="33" spans="1:4">
      <c r="A33" s="13"/>
      <c r="B33" s="13"/>
      <c r="C33" s="13"/>
    </row>
    <row r="34" spans="1:4">
      <c r="A34" s="13"/>
      <c r="B34" s="13"/>
      <c r="C34" s="13"/>
    </row>
    <row r="35" spans="1:4">
      <c r="A35" s="13"/>
      <c r="B35" s="13"/>
      <c r="C35" s="13"/>
    </row>
    <row r="36" spans="1:4">
      <c r="A36" s="13"/>
      <c r="B36" s="13"/>
      <c r="C36" s="13"/>
    </row>
    <row r="37" spans="1:4">
      <c r="A37" s="13"/>
      <c r="B37" s="13"/>
      <c r="C37" s="13"/>
    </row>
    <row r="38" spans="1:4">
      <c r="A38" s="13"/>
      <c r="B38" s="13"/>
      <c r="C38" s="13"/>
      <c r="D38" s="13"/>
    </row>
    <row r="39" spans="1:4">
      <c r="A39" s="13"/>
      <c r="B39" s="13"/>
      <c r="C39" s="13"/>
    </row>
    <row r="40" spans="1:4">
      <c r="A40" s="13"/>
      <c r="B40" s="13"/>
      <c r="C40" s="13"/>
    </row>
    <row r="41" spans="1:4">
      <c r="A41" s="13"/>
      <c r="B41" s="13"/>
      <c r="C41" s="13"/>
    </row>
    <row r="42" spans="1:4">
      <c r="A42" s="13"/>
      <c r="B42" s="13"/>
      <c r="C42" s="13"/>
    </row>
    <row r="43" spans="1:4">
      <c r="A43" s="13"/>
      <c r="B43" s="13"/>
      <c r="C43" s="13"/>
    </row>
    <row r="44" spans="1:4">
      <c r="A44" s="13"/>
      <c r="B44" s="13"/>
      <c r="C44" s="13"/>
    </row>
    <row r="45" spans="1:4">
      <c r="A45" s="13"/>
      <c r="B45" s="13"/>
      <c r="C45" s="13"/>
    </row>
    <row r="46" spans="1:4">
      <c r="A46" s="13"/>
      <c r="B46" s="13"/>
      <c r="C46" s="13"/>
    </row>
    <row r="47" spans="1:4">
      <c r="A47" s="13"/>
      <c r="B47" s="13"/>
      <c r="C47" s="13"/>
    </row>
    <row r="48" spans="1:4">
      <c r="A48" s="13"/>
      <c r="B48" s="13"/>
      <c r="C48" s="13"/>
    </row>
    <row r="49" spans="1:3">
      <c r="A49" s="13"/>
      <c r="B49" s="13"/>
      <c r="C49" s="13"/>
    </row>
    <row r="50" spans="1:3">
      <c r="A50" s="13"/>
      <c r="B50" s="13"/>
      <c r="C50" s="13"/>
    </row>
    <row r="51" spans="1:3">
      <c r="A51" s="13"/>
      <c r="B51" s="13"/>
      <c r="C51" s="13"/>
    </row>
    <row r="52" spans="1:3">
      <c r="A52" s="13"/>
      <c r="B52" s="13"/>
      <c r="C52" s="13"/>
    </row>
    <row r="53" spans="1:3">
      <c r="A53" s="13"/>
      <c r="B53" s="13"/>
      <c r="C53" s="13"/>
    </row>
    <row r="54" spans="1:3">
      <c r="A54" s="13"/>
      <c r="B54" s="13"/>
      <c r="C54" s="13"/>
    </row>
    <row r="55" spans="1:3">
      <c r="A55" s="13"/>
      <c r="B55" s="13"/>
      <c r="C55" s="13"/>
    </row>
    <row r="56" spans="1:3">
      <c r="A56" s="13"/>
      <c r="B56" s="13"/>
      <c r="C56" s="13"/>
    </row>
    <row r="57" spans="1:3">
      <c r="A57" s="13"/>
      <c r="B57" s="13"/>
      <c r="C57" s="13"/>
    </row>
    <row r="58" spans="1:3">
      <c r="A58" s="13"/>
      <c r="B58" s="13"/>
      <c r="C58" s="13"/>
    </row>
    <row r="59" spans="1:3">
      <c r="A59" s="13"/>
      <c r="B59" s="13"/>
      <c r="C59" s="13"/>
    </row>
    <row r="60" spans="1:3">
      <c r="A60" s="13"/>
      <c r="B60" s="13"/>
      <c r="C60" s="13"/>
    </row>
    <row r="61" spans="1:3">
      <c r="A61" s="13"/>
      <c r="B61" s="13"/>
      <c r="C61" s="13"/>
    </row>
    <row r="62" spans="1:3">
      <c r="A62" s="13"/>
      <c r="B62" s="13"/>
      <c r="C62" s="13"/>
    </row>
    <row r="63" spans="1:3">
      <c r="A63" s="13"/>
      <c r="B63" s="13"/>
      <c r="C63" s="13"/>
    </row>
    <row r="64" spans="1:3">
      <c r="A64" s="13"/>
      <c r="B64" s="13"/>
      <c r="C64" s="13"/>
    </row>
    <row r="65" spans="1:4">
      <c r="A65" s="13"/>
      <c r="B65" s="13"/>
      <c r="C65" s="13"/>
    </row>
    <row r="66" spans="1:4">
      <c r="A66" s="13"/>
      <c r="B66" s="13"/>
      <c r="C66" s="13"/>
    </row>
    <row r="67" spans="1:4">
      <c r="A67" s="13"/>
      <c r="B67" s="13"/>
      <c r="C67" s="13"/>
    </row>
    <row r="68" spans="1:4">
      <c r="A68" s="13"/>
      <c r="B68" s="13"/>
      <c r="C68" s="13"/>
    </row>
    <row r="69" spans="1:4">
      <c r="A69" s="13"/>
      <c r="B69" s="13"/>
      <c r="C69" s="13"/>
    </row>
    <row r="70" spans="1:4">
      <c r="A70" s="13"/>
      <c r="B70" s="13"/>
      <c r="C70" s="13"/>
    </row>
    <row r="71" spans="1:4">
      <c r="A71" s="13"/>
      <c r="B71" s="13"/>
      <c r="C71" s="13"/>
    </row>
    <row r="72" spans="1:4">
      <c r="A72" s="13"/>
      <c r="B72" s="13"/>
      <c r="C72" s="13"/>
      <c r="D72" s="13"/>
    </row>
    <row r="73" spans="1:4">
      <c r="A73" s="13"/>
      <c r="B73" s="13"/>
      <c r="C73" s="13"/>
      <c r="D73" s="13"/>
    </row>
    <row r="74" spans="1:4">
      <c r="A74" s="13"/>
      <c r="B74" s="13"/>
      <c r="C74" s="13"/>
    </row>
    <row r="75" spans="1:4">
      <c r="A75" s="13"/>
      <c r="B75" s="13"/>
      <c r="C75" s="13"/>
    </row>
    <row r="76" spans="1:4">
      <c r="A76" s="13"/>
      <c r="B76" s="13"/>
      <c r="C76" s="13"/>
    </row>
    <row r="77" spans="1:4">
      <c r="A77" s="13"/>
      <c r="B77" s="13"/>
      <c r="C77" s="13"/>
    </row>
    <row r="78" spans="1:4">
      <c r="A78" s="13"/>
      <c r="B78" s="13"/>
      <c r="C78" s="13"/>
    </row>
    <row r="79" spans="1:4">
      <c r="A79" s="13"/>
      <c r="B79" s="13"/>
      <c r="C79" s="13"/>
    </row>
    <row r="80" spans="1:4">
      <c r="A80" s="13"/>
      <c r="B80" s="13"/>
      <c r="C80" s="13"/>
    </row>
    <row r="81" spans="1:4">
      <c r="A81" s="13"/>
      <c r="B81" s="13"/>
      <c r="C81" s="13"/>
      <c r="D81" s="13"/>
    </row>
    <row r="82" spans="1:4">
      <c r="A82" s="13"/>
      <c r="B82" s="13"/>
      <c r="C82" s="13"/>
      <c r="D82" s="13"/>
    </row>
    <row r="83" spans="1:4">
      <c r="A83" s="13"/>
      <c r="B83" s="13"/>
      <c r="C83" s="13"/>
      <c r="D83" s="13"/>
    </row>
    <row r="84" spans="1:4">
      <c r="A84" s="13"/>
      <c r="B84" s="13"/>
      <c r="C84" s="13"/>
    </row>
    <row r="85" spans="1:4">
      <c r="A85" s="13"/>
      <c r="B85" s="13"/>
      <c r="C85" s="13"/>
    </row>
    <row r="86" spans="1:4">
      <c r="A86" s="13"/>
      <c r="B86" s="13"/>
      <c r="C86" s="13"/>
    </row>
    <row r="87" spans="1:4">
      <c r="A87" s="13"/>
      <c r="B87" s="13"/>
      <c r="C87" s="13"/>
      <c r="D87" s="13"/>
    </row>
    <row r="88" spans="1:4">
      <c r="A88" s="13"/>
      <c r="B88" s="13"/>
      <c r="C88" s="13"/>
    </row>
    <row r="89" spans="1:4">
      <c r="A89" s="13"/>
      <c r="B89" s="13"/>
      <c r="C89" s="13"/>
      <c r="D89" s="13"/>
    </row>
    <row r="90" spans="1:4">
      <c r="A90" s="13"/>
      <c r="B90" s="13"/>
      <c r="C90" s="13"/>
    </row>
    <row r="91" spans="1:4">
      <c r="A91" s="13"/>
      <c r="B91" s="13"/>
      <c r="C91" s="13"/>
    </row>
    <row r="92" spans="1:4">
      <c r="A92" s="13"/>
      <c r="B92" s="13"/>
      <c r="C92" s="13"/>
    </row>
    <row r="93" spans="1:4">
      <c r="A93" s="13"/>
      <c r="B93" s="13"/>
      <c r="C93" s="13"/>
    </row>
    <row r="94" spans="1:4">
      <c r="A94" s="13"/>
      <c r="B94" s="13"/>
      <c r="C94" s="13"/>
    </row>
    <row r="95" spans="1:4">
      <c r="A95" s="13"/>
      <c r="B95" s="13"/>
      <c r="C95" s="13"/>
    </row>
    <row r="96" spans="1:4">
      <c r="A96" s="13"/>
      <c r="B96" s="13"/>
      <c r="C96" s="13"/>
      <c r="D96" s="13"/>
    </row>
    <row r="97" spans="1:4">
      <c r="A97" s="13"/>
      <c r="B97" s="13"/>
      <c r="C97" s="13"/>
      <c r="D97" s="13"/>
    </row>
    <row r="98" spans="1:4">
      <c r="A98" s="13"/>
      <c r="B98" s="13"/>
      <c r="C98" s="13"/>
    </row>
    <row r="99" spans="1:4">
      <c r="A99" s="13"/>
      <c r="B99" s="13"/>
      <c r="C99" s="13"/>
    </row>
    <row r="100" spans="1:4">
      <c r="A100" s="13"/>
      <c r="B100" s="13"/>
      <c r="C100" s="13"/>
      <c r="D100" s="13"/>
    </row>
    <row r="101" spans="1:4">
      <c r="A101" s="13"/>
      <c r="B101" s="13"/>
      <c r="C101" s="13"/>
    </row>
    <row r="102" spans="1:4">
      <c r="A102" s="13"/>
      <c r="B102" s="13"/>
      <c r="C102" s="13"/>
    </row>
    <row r="103" spans="1:4">
      <c r="A103" s="13"/>
      <c r="B103" s="13"/>
      <c r="C103" s="13"/>
    </row>
    <row r="104" spans="1:4">
      <c r="A104" s="13"/>
      <c r="B104" s="13"/>
      <c r="C104" s="13"/>
    </row>
    <row r="105" spans="1:4">
      <c r="A105" s="13"/>
      <c r="B105" s="13"/>
      <c r="C105" s="13"/>
    </row>
    <row r="106" spans="1:4">
      <c r="A106" s="13"/>
      <c r="B106" s="13"/>
      <c r="C106" s="13"/>
    </row>
    <row r="107" spans="1:4">
      <c r="A107" s="13"/>
      <c r="B107" s="13"/>
      <c r="C107" s="13"/>
      <c r="D107" s="13"/>
    </row>
    <row r="108" spans="1:4">
      <c r="A108" s="13"/>
      <c r="B108" s="13"/>
      <c r="C108" s="13"/>
    </row>
    <row r="109" spans="1:4">
      <c r="A109" s="13"/>
      <c r="B109" s="13"/>
      <c r="C109" s="13"/>
    </row>
    <row r="110" spans="1:4">
      <c r="A110" s="13"/>
      <c r="B110" s="13"/>
      <c r="C110" s="13"/>
    </row>
    <row r="111" spans="1:4">
      <c r="A111" s="13"/>
      <c r="B111" s="13"/>
      <c r="C111" s="13"/>
    </row>
    <row r="112" spans="1:4">
      <c r="A112" s="13"/>
      <c r="B112" s="13"/>
      <c r="C112" s="13"/>
    </row>
    <row r="113" spans="1:4">
      <c r="A113" s="13"/>
      <c r="B113" s="13"/>
      <c r="C113" s="13"/>
      <c r="D113" s="13"/>
    </row>
    <row r="114" spans="1:4">
      <c r="A114" s="13"/>
      <c r="B114" s="13"/>
      <c r="C114" s="13"/>
    </row>
    <row r="115" spans="1:4">
      <c r="A115" s="13"/>
      <c r="B115" s="13"/>
      <c r="C115" s="13"/>
    </row>
    <row r="116" spans="1:4">
      <c r="A116" s="13"/>
      <c r="B116" s="13"/>
      <c r="C116" s="13"/>
    </row>
    <row r="117" spans="1:4">
      <c r="A117" s="13"/>
      <c r="B117" s="13"/>
      <c r="C117" s="13"/>
      <c r="D117" s="13"/>
    </row>
    <row r="118" spans="1:4">
      <c r="A118" s="13"/>
      <c r="B118" s="13"/>
      <c r="C118" s="13"/>
    </row>
    <row r="119" spans="1:4">
      <c r="A119" s="13"/>
      <c r="B119" s="13"/>
      <c r="C119" s="13"/>
    </row>
    <row r="120" spans="1:4">
      <c r="A120" s="13"/>
      <c r="B120" s="13"/>
      <c r="C120" s="13"/>
    </row>
    <row r="121" spans="1:4">
      <c r="A121" s="13"/>
      <c r="B121" s="13"/>
      <c r="C121" s="13"/>
    </row>
    <row r="122" spans="1:4">
      <c r="A122" s="13"/>
      <c r="B122" s="13"/>
      <c r="C122" s="13"/>
    </row>
    <row r="123" spans="1:4">
      <c r="A123" s="13"/>
      <c r="B123" s="13"/>
      <c r="C123" s="13"/>
      <c r="D123" s="13"/>
    </row>
    <row r="124" spans="1:4">
      <c r="A124" s="13"/>
      <c r="B124" s="13"/>
      <c r="C124" s="13"/>
    </row>
    <row r="125" spans="1:4">
      <c r="A125" s="13"/>
      <c r="B125" s="13"/>
      <c r="C125" s="13"/>
      <c r="D125" s="13"/>
    </row>
    <row r="126" spans="1:4">
      <c r="A126" s="13"/>
      <c r="B126" s="13"/>
      <c r="C126" s="13"/>
      <c r="D126" s="13"/>
    </row>
    <row r="127" spans="1:4">
      <c r="A127" s="13"/>
      <c r="B127" s="13"/>
      <c r="C127" s="13"/>
    </row>
    <row r="128" spans="1:4">
      <c r="A128" s="13"/>
      <c r="B128" s="13"/>
      <c r="C128" s="13"/>
      <c r="D128" s="13"/>
    </row>
    <row r="129" spans="1:4">
      <c r="A129" s="13"/>
      <c r="B129" s="13"/>
      <c r="C129" s="13"/>
    </row>
    <row r="130" spans="1:4">
      <c r="A130" s="13"/>
      <c r="B130" s="13"/>
      <c r="C130" s="13"/>
    </row>
    <row r="131" spans="1:4">
      <c r="A131" s="13"/>
      <c r="B131" s="13"/>
      <c r="C131" s="13"/>
    </row>
    <row r="132" spans="1:4">
      <c r="A132" s="13"/>
      <c r="B132" s="13"/>
      <c r="C132" s="13"/>
      <c r="D132" s="13"/>
    </row>
    <row r="133" spans="1:4">
      <c r="A133" s="13"/>
      <c r="B133" s="13"/>
      <c r="C133" s="13"/>
    </row>
    <row r="134" spans="1:4">
      <c r="A134" s="13"/>
      <c r="B134" s="13"/>
      <c r="C134" s="13"/>
      <c r="D134" s="13"/>
    </row>
    <row r="135" spans="1:4">
      <c r="A135" s="13"/>
      <c r="B135" s="13"/>
      <c r="C135" s="13"/>
      <c r="D135" s="13"/>
    </row>
    <row r="136" spans="1:4">
      <c r="A136" s="13"/>
      <c r="B136" s="13"/>
      <c r="C136" s="13"/>
      <c r="D136" s="13"/>
    </row>
    <row r="137" spans="1:4">
      <c r="A137" s="13"/>
      <c r="B137" s="13"/>
      <c r="C137" s="13"/>
    </row>
    <row r="138" spans="1:4">
      <c r="A138" s="13"/>
      <c r="B138" s="13"/>
      <c r="C138" s="13"/>
      <c r="D138" s="13"/>
    </row>
    <row r="139" spans="1:4">
      <c r="A139" s="13"/>
      <c r="B139" s="13"/>
      <c r="C139" s="13"/>
      <c r="D139" s="13"/>
    </row>
    <row r="140" spans="1:4">
      <c r="A140" s="13"/>
      <c r="B140" s="13"/>
      <c r="C140" s="13"/>
      <c r="D140" s="13"/>
    </row>
    <row r="141" spans="1:4">
      <c r="A141" s="13"/>
      <c r="B141" s="13"/>
      <c r="C141" s="13"/>
      <c r="D141" s="13"/>
    </row>
    <row r="142" spans="1:4">
      <c r="A142" s="13"/>
      <c r="B142" s="13"/>
      <c r="C142" s="13"/>
    </row>
    <row r="143" spans="1:4">
      <c r="A143" s="13"/>
      <c r="B143" s="13"/>
      <c r="C143" s="13"/>
    </row>
    <row r="144" spans="1:4">
      <c r="A144" s="13"/>
      <c r="B144" s="13"/>
      <c r="C144" s="13"/>
    </row>
    <row r="145" spans="1:4">
      <c r="A145" s="13"/>
      <c r="B145" s="13"/>
      <c r="C145" s="13"/>
    </row>
    <row r="146" spans="1:4">
      <c r="A146" s="13"/>
      <c r="B146" s="13"/>
      <c r="C146" s="13"/>
    </row>
    <row r="147" spans="1:4">
      <c r="A147" s="13"/>
      <c r="B147" s="13"/>
      <c r="C147" s="13"/>
    </row>
    <row r="148" spans="1:4">
      <c r="A148" s="13"/>
      <c r="B148" s="13"/>
      <c r="C148" s="13"/>
    </row>
    <row r="149" spans="1:4">
      <c r="A149" s="13"/>
      <c r="B149" s="13"/>
      <c r="C149" s="13"/>
    </row>
    <row r="150" spans="1:4">
      <c r="A150" s="13"/>
      <c r="B150" s="13"/>
      <c r="C150" s="13"/>
    </row>
    <row r="151" spans="1:4">
      <c r="A151" s="13"/>
      <c r="B151" s="13"/>
      <c r="C151" s="13"/>
    </row>
    <row r="152" spans="1:4">
      <c r="A152" s="13"/>
      <c r="B152" s="13"/>
      <c r="C152" s="13"/>
    </row>
    <row r="153" spans="1:4">
      <c r="A153" s="13"/>
      <c r="B153" s="13"/>
      <c r="C153" s="13"/>
    </row>
    <row r="154" spans="1:4">
      <c r="A154" s="13"/>
      <c r="B154" s="13"/>
      <c r="C154" s="13"/>
      <c r="D154" s="13"/>
    </row>
    <row r="155" spans="1:4">
      <c r="A155" s="13"/>
      <c r="B155" s="13"/>
      <c r="C155" s="13"/>
    </row>
    <row r="156" spans="1:4">
      <c r="A156" s="13"/>
      <c r="B156" s="13"/>
      <c r="C156" s="13"/>
    </row>
    <row r="157" spans="1:4">
      <c r="A157" s="13"/>
      <c r="B157" s="13"/>
      <c r="C157" s="13"/>
    </row>
    <row r="158" spans="1:4">
      <c r="A158" s="13"/>
      <c r="B158" s="13"/>
      <c r="C158" s="13"/>
    </row>
    <row r="159" spans="1:4">
      <c r="A159" s="13"/>
      <c r="B159" s="13"/>
      <c r="C159" s="13"/>
    </row>
    <row r="160" spans="1:4">
      <c r="A160" s="13"/>
      <c r="B160" s="13"/>
      <c r="C160" s="13"/>
      <c r="D160" s="13"/>
    </row>
    <row r="161" spans="1:4">
      <c r="A161" s="13"/>
      <c r="B161" s="13"/>
      <c r="C161" s="13"/>
    </row>
    <row r="162" spans="1:4">
      <c r="A162" s="13"/>
      <c r="B162" s="13"/>
      <c r="C162" s="13"/>
      <c r="D162" s="13"/>
    </row>
    <row r="163" spans="1:4">
      <c r="A163" s="13"/>
      <c r="B163" s="13"/>
      <c r="C163" s="13"/>
      <c r="D163" s="13"/>
    </row>
    <row r="164" spans="1:4">
      <c r="A164" s="13"/>
      <c r="B164" s="13"/>
      <c r="C164" s="13"/>
    </row>
    <row r="165" spans="1:4">
      <c r="A165" s="13"/>
      <c r="B165" s="13"/>
      <c r="C165" s="13"/>
      <c r="D165" s="13"/>
    </row>
    <row r="166" spans="1:4">
      <c r="A166" s="13"/>
      <c r="B166" s="13"/>
      <c r="C166" s="13"/>
    </row>
    <row r="167" spans="1:4">
      <c r="A167" s="13"/>
      <c r="B167" s="13"/>
      <c r="C167" s="13"/>
      <c r="D167" s="13"/>
    </row>
    <row r="168" spans="1:4">
      <c r="A168" s="13"/>
      <c r="B168" s="13"/>
      <c r="C168" s="13"/>
      <c r="D168" s="13"/>
    </row>
    <row r="169" spans="1:4">
      <c r="A169" s="13"/>
      <c r="B169" s="13"/>
      <c r="C169" s="13"/>
    </row>
    <row r="170" spans="1:4">
      <c r="A170" s="13"/>
      <c r="B170" s="13"/>
      <c r="C170" s="13"/>
      <c r="D170" s="13"/>
    </row>
    <row r="171" spans="1:4">
      <c r="A171" s="13"/>
      <c r="B171" s="13"/>
      <c r="C171" s="13"/>
      <c r="D171" s="13"/>
    </row>
    <row r="172" spans="1:4">
      <c r="A172" s="13"/>
      <c r="B172" s="13"/>
      <c r="C172" s="13"/>
    </row>
    <row r="173" spans="1:4">
      <c r="A173" s="13"/>
      <c r="B173" s="13"/>
      <c r="C173" s="13"/>
      <c r="D173" s="13"/>
    </row>
    <row r="174" spans="1:4">
      <c r="A174" s="13"/>
      <c r="B174" s="13"/>
      <c r="C174" s="13"/>
      <c r="D174" s="13"/>
    </row>
    <row r="175" spans="1:4">
      <c r="A175" s="13"/>
      <c r="B175" s="13"/>
      <c r="C175" s="13"/>
    </row>
    <row r="176" spans="1:4">
      <c r="A176" s="13"/>
      <c r="B176" s="13"/>
      <c r="C176" s="13"/>
      <c r="D176" s="13"/>
    </row>
    <row r="177" spans="1:4">
      <c r="A177" s="13"/>
      <c r="B177" s="13"/>
      <c r="C177" s="13"/>
      <c r="D177" s="13"/>
    </row>
    <row r="178" spans="1:4">
      <c r="A178" s="13"/>
      <c r="B178" s="13"/>
      <c r="C178" s="13"/>
    </row>
    <row r="179" spans="1:4">
      <c r="A179" s="13"/>
      <c r="B179" s="13"/>
      <c r="C179" s="13"/>
      <c r="D179" s="13"/>
    </row>
    <row r="180" spans="1:4">
      <c r="A180" s="13"/>
      <c r="B180" s="13"/>
      <c r="C180" s="13"/>
      <c r="D180" s="13"/>
    </row>
    <row r="181" spans="1:4">
      <c r="A181" s="13"/>
      <c r="B181" s="13"/>
      <c r="C181" s="13"/>
    </row>
    <row r="182" spans="1:4">
      <c r="A182" s="13"/>
      <c r="B182" s="13"/>
      <c r="C182" s="13"/>
      <c r="D182" s="13"/>
    </row>
    <row r="183" spans="1:4">
      <c r="A183" s="13"/>
      <c r="B183" s="13"/>
      <c r="C183" s="13"/>
      <c r="D183" s="13"/>
    </row>
    <row r="184" spans="1:4">
      <c r="A184" s="13"/>
      <c r="B184" s="13"/>
      <c r="C184" s="13"/>
    </row>
    <row r="185" spans="1:4">
      <c r="A185" s="13"/>
      <c r="B185" s="13"/>
      <c r="C185" s="13"/>
    </row>
    <row r="186" spans="1:4">
      <c r="A186" s="13"/>
      <c r="B186" s="13"/>
      <c r="C186" s="13"/>
    </row>
    <row r="187" spans="1:4">
      <c r="A187" s="13"/>
      <c r="B187" s="13"/>
      <c r="C187" s="13"/>
    </row>
    <row r="188" spans="1:4">
      <c r="A188" s="13"/>
      <c r="B188" s="13"/>
      <c r="C188" s="13"/>
    </row>
    <row r="189" spans="1:4">
      <c r="A189" s="13"/>
      <c r="B189" s="13"/>
      <c r="C189" s="13"/>
    </row>
    <row r="190" spans="1:4">
      <c r="A190" s="13"/>
      <c r="B190" s="13"/>
      <c r="C190" s="13"/>
    </row>
    <row r="191" spans="1:4">
      <c r="A191" s="13"/>
      <c r="B191" s="13"/>
      <c r="C191" s="13"/>
      <c r="D191" s="13"/>
    </row>
    <row r="192" spans="1:4">
      <c r="A192" s="13"/>
      <c r="B192" s="13"/>
      <c r="C192" s="13"/>
      <c r="D192" s="13"/>
    </row>
    <row r="193" spans="1:4">
      <c r="A193" s="13"/>
      <c r="B193" s="13"/>
      <c r="C193" s="13"/>
      <c r="D193" s="13"/>
    </row>
    <row r="194" spans="1:4">
      <c r="A194" s="13"/>
      <c r="B194" s="13"/>
      <c r="C194" s="13"/>
    </row>
    <row r="195" spans="1:4">
      <c r="A195" s="13"/>
      <c r="B195" s="13"/>
      <c r="C195" s="13"/>
      <c r="D195" s="13"/>
    </row>
    <row r="196" spans="1:4">
      <c r="A196" s="13"/>
      <c r="B196" s="13"/>
      <c r="C196" s="13"/>
      <c r="D196" s="13"/>
    </row>
    <row r="197" spans="1:4">
      <c r="A197" s="13"/>
      <c r="B197" s="13"/>
      <c r="C197" s="13"/>
      <c r="D197" s="13"/>
    </row>
    <row r="198" spans="1:4">
      <c r="A198" s="13"/>
      <c r="B198" s="13"/>
      <c r="C198" s="13"/>
    </row>
    <row r="199" spans="1:4">
      <c r="A199" s="13"/>
      <c r="B199" s="13"/>
      <c r="C199" s="13"/>
    </row>
    <row r="200" spans="1:4">
      <c r="A200" s="13"/>
      <c r="B200" s="13"/>
      <c r="C200" s="13"/>
      <c r="D200" s="13"/>
    </row>
    <row r="201" spans="1:4">
      <c r="A201" s="13"/>
      <c r="B201" s="13"/>
      <c r="C201" s="13"/>
      <c r="D201" s="13"/>
    </row>
    <row r="202" spans="1:4">
      <c r="A202" s="13"/>
      <c r="B202" s="13"/>
      <c r="C202" s="13"/>
      <c r="D202" s="13"/>
    </row>
    <row r="203" spans="1:4">
      <c r="A203" s="13"/>
      <c r="B203" s="13"/>
      <c r="C203" s="13"/>
    </row>
    <row r="204" spans="1:4">
      <c r="A204" s="13"/>
      <c r="B204" s="13"/>
      <c r="C204" s="13"/>
      <c r="D204" s="13"/>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5381"/>
  <sheetViews>
    <sheetView workbookViewId="0"/>
  </sheetViews>
  <sheetFormatPr defaultRowHeight="12.75"/>
  <cols>
    <col min="5" max="5" width="33.140625" bestFit="1" customWidth="1"/>
  </cols>
  <sheetData>
    <row r="1" spans="1:8">
      <c r="A1" s="13"/>
    </row>
    <row r="2" spans="1:8">
      <c r="A2" s="13"/>
    </row>
    <row r="3" spans="1:8">
      <c r="A3" s="13"/>
      <c r="B3" s="13"/>
      <c r="C3" s="13"/>
      <c r="D3" s="13"/>
      <c r="E3" s="13"/>
      <c r="F3" s="13"/>
      <c r="G3" s="13"/>
      <c r="H3" s="13"/>
    </row>
    <row r="4" spans="1:8">
      <c r="A4" s="13"/>
      <c r="B4" s="13"/>
      <c r="C4" s="13"/>
      <c r="D4" s="13"/>
      <c r="E4" s="13"/>
    </row>
    <row r="5" spans="1:8">
      <c r="A5" s="13"/>
    </row>
    <row r="6" spans="1:8">
      <c r="A6" s="13"/>
    </row>
    <row r="7" spans="1:8">
      <c r="A7" s="13"/>
      <c r="B7" s="13"/>
      <c r="C7" s="13"/>
      <c r="D7" s="13"/>
      <c r="E7" s="13"/>
      <c r="F7" s="13"/>
    </row>
    <row r="8" spans="1:8">
      <c r="A8" s="13"/>
      <c r="B8" s="13"/>
      <c r="C8" s="13"/>
      <c r="D8" s="13"/>
      <c r="E8" s="13"/>
      <c r="F8" s="13"/>
    </row>
    <row r="9" spans="1:8">
      <c r="A9" s="13"/>
      <c r="B9" s="13"/>
      <c r="C9" s="13"/>
      <c r="D9" s="13"/>
      <c r="E9" s="13"/>
      <c r="F9" s="13"/>
    </row>
    <row r="10" spans="1:8">
      <c r="A10" s="13"/>
      <c r="B10" s="13"/>
      <c r="C10" s="13"/>
      <c r="D10" s="13"/>
      <c r="E10" s="13"/>
      <c r="F10" s="13"/>
    </row>
    <row r="11" spans="1:8">
      <c r="A11" s="13"/>
      <c r="B11" s="13"/>
      <c r="C11" s="13"/>
      <c r="D11" s="13"/>
      <c r="E11" s="13"/>
      <c r="F11" s="13"/>
    </row>
    <row r="12" spans="1:8">
      <c r="A12" s="13"/>
      <c r="B12" s="13"/>
      <c r="C12" s="13"/>
      <c r="D12" s="13"/>
      <c r="E12" s="13"/>
      <c r="F12" s="13"/>
    </row>
    <row r="13" spans="1:8">
      <c r="A13" s="13"/>
      <c r="B13" s="13"/>
      <c r="C13" s="13"/>
      <c r="D13" s="13"/>
      <c r="E13" s="13"/>
      <c r="F13" s="13"/>
    </row>
    <row r="14" spans="1:8">
      <c r="A14" s="13"/>
      <c r="B14" s="13"/>
      <c r="C14" s="13"/>
      <c r="D14" s="13"/>
      <c r="E14" s="13"/>
      <c r="F14" s="13"/>
    </row>
    <row r="15" spans="1:8">
      <c r="A15" s="13"/>
      <c r="B15" s="13"/>
      <c r="C15" s="13"/>
      <c r="D15" s="13"/>
      <c r="E15" s="13"/>
      <c r="F15" s="13"/>
    </row>
    <row r="16" spans="1:8">
      <c r="A16" s="13"/>
      <c r="B16" s="13"/>
      <c r="C16" s="13"/>
      <c r="D16" s="13"/>
      <c r="E16" s="13"/>
      <c r="F16" s="13"/>
    </row>
    <row r="17" spans="1:6">
      <c r="A17" s="13"/>
      <c r="B17" s="13"/>
      <c r="C17" s="13"/>
      <c r="D17" s="13"/>
      <c r="E17" s="13"/>
      <c r="F17" s="13"/>
    </row>
    <row r="18" spans="1:6">
      <c r="A18" s="13"/>
      <c r="B18" s="13"/>
      <c r="C18" s="13"/>
      <c r="D18" s="13"/>
      <c r="E18" s="13"/>
      <c r="F18" s="13"/>
    </row>
    <row r="19" spans="1:6">
      <c r="A19" s="13"/>
      <c r="B19" s="13"/>
      <c r="C19" s="13"/>
      <c r="D19" s="13"/>
      <c r="E19" s="13"/>
      <c r="F19" s="13"/>
    </row>
    <row r="20" spans="1:6">
      <c r="A20" s="13"/>
      <c r="B20" s="13"/>
      <c r="C20" s="13"/>
      <c r="D20" s="13"/>
      <c r="E20" s="13"/>
      <c r="F20" s="13"/>
    </row>
    <row r="21" spans="1:6">
      <c r="A21" s="13"/>
      <c r="B21" s="13"/>
      <c r="C21" s="13"/>
      <c r="D21" s="13"/>
      <c r="E21" s="13"/>
      <c r="F21" s="13"/>
    </row>
    <row r="22" spans="1:6">
      <c r="A22" s="13"/>
      <c r="B22" s="13"/>
      <c r="C22" s="13"/>
      <c r="D22" s="13"/>
      <c r="E22" s="13"/>
      <c r="F22" s="13"/>
    </row>
    <row r="23" spans="1:6">
      <c r="A23" s="13"/>
      <c r="B23" s="13"/>
      <c r="C23" s="13"/>
      <c r="D23" s="13"/>
      <c r="E23" s="13"/>
      <c r="F23" s="13"/>
    </row>
    <row r="24" spans="1:6">
      <c r="A24" s="13"/>
      <c r="B24" s="13"/>
      <c r="C24" s="13"/>
      <c r="D24" s="13"/>
      <c r="E24" s="13"/>
      <c r="F24" s="13"/>
    </row>
    <row r="25" spans="1:6">
      <c r="A25" s="13"/>
      <c r="B25" s="13"/>
      <c r="C25" s="13"/>
      <c r="D25" s="13"/>
      <c r="E25" s="13"/>
      <c r="F25" s="13"/>
    </row>
    <row r="26" spans="1:6">
      <c r="A26" s="13"/>
      <c r="B26" s="13"/>
      <c r="C26" s="13"/>
      <c r="D26" s="13"/>
      <c r="E26" s="13"/>
      <c r="F26" s="13"/>
    </row>
    <row r="27" spans="1:6">
      <c r="A27" s="13"/>
      <c r="B27" s="13"/>
      <c r="C27" s="13"/>
      <c r="D27" s="13"/>
      <c r="E27" s="13"/>
      <c r="F27" s="13"/>
    </row>
    <row r="28" spans="1:6">
      <c r="A28" s="13"/>
      <c r="B28" s="13"/>
      <c r="C28" s="13"/>
      <c r="D28" s="13"/>
      <c r="E28" s="13"/>
      <c r="F28" s="13"/>
    </row>
    <row r="29" spans="1:6">
      <c r="A29" s="13"/>
      <c r="B29" s="13"/>
      <c r="C29" s="13"/>
      <c r="D29" s="13"/>
      <c r="E29" s="13"/>
      <c r="F29" s="13"/>
    </row>
    <row r="30" spans="1:6">
      <c r="A30" s="13"/>
      <c r="B30" s="13"/>
      <c r="C30" s="13"/>
      <c r="D30" s="13"/>
      <c r="E30" s="13"/>
      <c r="F30" s="13"/>
    </row>
    <row r="31" spans="1:6">
      <c r="A31" s="13"/>
      <c r="B31" s="13"/>
      <c r="C31" s="13"/>
      <c r="D31" s="13"/>
      <c r="E31" s="13"/>
      <c r="F31" s="13"/>
    </row>
    <row r="32" spans="1:6">
      <c r="A32" s="13"/>
      <c r="B32" s="13"/>
      <c r="C32" s="13"/>
      <c r="D32" s="13"/>
      <c r="E32" s="13"/>
      <c r="F32" s="13"/>
    </row>
    <row r="33" spans="1:7">
      <c r="A33" s="13"/>
      <c r="B33" s="13"/>
      <c r="C33" s="13"/>
      <c r="D33" s="13"/>
      <c r="E33" s="13"/>
      <c r="F33" s="13"/>
    </row>
    <row r="34" spans="1:7">
      <c r="A34" s="13"/>
      <c r="B34" s="13"/>
      <c r="C34" s="13"/>
      <c r="D34" s="13"/>
      <c r="E34" s="13"/>
      <c r="F34" s="13"/>
    </row>
    <row r="35" spans="1:7">
      <c r="A35" s="13"/>
      <c r="B35" s="13"/>
      <c r="C35" s="13"/>
      <c r="D35" s="13"/>
      <c r="E35" s="13"/>
      <c r="F35" s="13"/>
    </row>
    <row r="36" spans="1:7">
      <c r="A36" s="13"/>
      <c r="B36" s="13"/>
      <c r="C36" s="13"/>
      <c r="D36" s="13"/>
      <c r="E36" s="13"/>
      <c r="F36" s="13"/>
    </row>
    <row r="37" spans="1:7">
      <c r="A37" s="13"/>
      <c r="B37" s="13"/>
      <c r="C37" s="13"/>
      <c r="D37" s="13"/>
      <c r="E37" s="13"/>
      <c r="F37" s="13"/>
    </row>
    <row r="38" spans="1:7">
      <c r="A38" s="13"/>
      <c r="B38" s="13"/>
    </row>
    <row r="39" spans="1:7">
      <c r="A39" s="13"/>
      <c r="B39" s="13"/>
    </row>
    <row r="40" spans="1:7">
      <c r="A40" s="13"/>
      <c r="B40" s="13"/>
      <c r="C40" s="13"/>
      <c r="D40" s="13"/>
      <c r="E40" s="13"/>
      <c r="F40" s="13"/>
    </row>
    <row r="41" spans="1:7">
      <c r="A41" s="13"/>
      <c r="B41" s="13"/>
      <c r="C41" s="13"/>
      <c r="D41" s="13"/>
      <c r="E41" s="13"/>
      <c r="G41" s="13"/>
    </row>
    <row r="42" spans="1:7">
      <c r="A42" s="13"/>
      <c r="B42" s="13"/>
      <c r="C42" s="13"/>
      <c r="D42" s="13"/>
      <c r="E42" s="13"/>
      <c r="F42" s="13"/>
    </row>
    <row r="43" spans="1:7">
      <c r="A43" s="13"/>
      <c r="B43" s="13"/>
      <c r="C43" s="13"/>
      <c r="D43" s="13"/>
      <c r="E43" s="13"/>
      <c r="F43" s="13"/>
    </row>
    <row r="44" spans="1:7">
      <c r="A44" s="13"/>
      <c r="B44" s="13"/>
      <c r="C44" s="13"/>
      <c r="D44" s="13"/>
      <c r="E44" s="13"/>
      <c r="F44" s="13"/>
    </row>
    <row r="45" spans="1:7">
      <c r="A45" s="13"/>
      <c r="B45" s="13"/>
      <c r="C45" s="13"/>
      <c r="D45" s="13"/>
      <c r="E45" s="13"/>
      <c r="F45" s="13"/>
    </row>
    <row r="46" spans="1:7">
      <c r="A46" s="13"/>
      <c r="B46" s="13"/>
      <c r="C46" s="13"/>
      <c r="D46" s="13"/>
      <c r="E46" s="13"/>
      <c r="F46" s="13"/>
    </row>
    <row r="47" spans="1:7">
      <c r="A47" s="13"/>
      <c r="B47" s="13"/>
      <c r="C47" s="13"/>
      <c r="D47" s="13"/>
      <c r="E47" s="13"/>
      <c r="F47" s="13"/>
    </row>
    <row r="48" spans="1:7">
      <c r="A48" s="13"/>
      <c r="B48" s="13"/>
      <c r="C48" s="13"/>
      <c r="D48" s="13"/>
      <c r="E48" s="13"/>
      <c r="F48" s="13"/>
    </row>
    <row r="49" spans="1:6">
      <c r="A49" s="13"/>
      <c r="B49" s="13"/>
      <c r="C49" s="13"/>
      <c r="D49" s="13"/>
      <c r="E49" s="13"/>
      <c r="F49" s="13"/>
    </row>
    <row r="50" spans="1:6">
      <c r="A50" s="13"/>
      <c r="B50" s="13"/>
      <c r="C50" s="13"/>
      <c r="D50" s="13"/>
      <c r="E50" s="13"/>
      <c r="F50" s="13"/>
    </row>
    <row r="51" spans="1:6">
      <c r="A51" s="13"/>
      <c r="B51" s="13"/>
      <c r="C51" s="13"/>
      <c r="D51" s="13"/>
      <c r="E51" s="13"/>
      <c r="F51" s="13"/>
    </row>
    <row r="52" spans="1:6">
      <c r="A52" s="13"/>
      <c r="B52" s="13"/>
      <c r="C52" s="13"/>
      <c r="D52" s="13"/>
      <c r="E52" s="13"/>
      <c r="F52" s="13"/>
    </row>
    <row r="53" spans="1:6">
      <c r="A53" s="13"/>
      <c r="B53" s="13"/>
      <c r="C53" s="13"/>
      <c r="D53" s="13"/>
      <c r="E53" s="13"/>
      <c r="F53" s="13"/>
    </row>
    <row r="54" spans="1:6">
      <c r="A54" s="13"/>
      <c r="B54" s="13"/>
      <c r="C54" s="13"/>
      <c r="D54" s="13"/>
      <c r="E54" s="13"/>
      <c r="F54" s="13"/>
    </row>
    <row r="55" spans="1:6">
      <c r="A55" s="13"/>
      <c r="B55" s="13"/>
      <c r="C55" s="13"/>
      <c r="D55" s="13"/>
      <c r="E55" s="13"/>
      <c r="F55" s="13"/>
    </row>
    <row r="56" spans="1:6">
      <c r="A56" s="13"/>
      <c r="B56" s="13"/>
      <c r="C56" s="13"/>
      <c r="D56" s="13"/>
      <c r="E56" s="13"/>
      <c r="F56" s="13"/>
    </row>
    <row r="57" spans="1:6">
      <c r="A57" s="13"/>
      <c r="B57" s="13"/>
      <c r="C57" s="13"/>
      <c r="D57" s="13"/>
      <c r="E57" s="13"/>
      <c r="F57" s="13"/>
    </row>
    <row r="58" spans="1:6">
      <c r="A58" s="13"/>
      <c r="B58" s="13"/>
      <c r="C58" s="13"/>
      <c r="D58" s="13"/>
      <c r="E58" s="13"/>
      <c r="F58" s="13"/>
    </row>
    <row r="59" spans="1:6">
      <c r="A59" s="13"/>
      <c r="B59" s="13"/>
      <c r="C59" s="13"/>
      <c r="D59" s="13"/>
      <c r="E59" s="13"/>
      <c r="F59" s="13"/>
    </row>
    <row r="60" spans="1:6">
      <c r="A60" s="13"/>
      <c r="B60" s="13"/>
      <c r="C60" s="13"/>
      <c r="D60" s="13"/>
      <c r="E60" s="13"/>
      <c r="F60" s="13"/>
    </row>
    <row r="61" spans="1:6">
      <c r="A61" s="13"/>
      <c r="B61" s="13"/>
      <c r="C61" s="13"/>
      <c r="D61" s="13"/>
      <c r="E61" s="13"/>
      <c r="F61" s="13"/>
    </row>
    <row r="62" spans="1:6">
      <c r="A62" s="13"/>
      <c r="B62" s="13"/>
      <c r="C62" s="13"/>
      <c r="D62" s="13"/>
      <c r="E62" s="13"/>
      <c r="F62" s="13"/>
    </row>
    <row r="63" spans="1:6">
      <c r="A63" s="13"/>
      <c r="B63" s="13"/>
      <c r="C63" s="13"/>
      <c r="D63" s="13"/>
      <c r="E63" s="13"/>
      <c r="F63" s="13"/>
    </row>
    <row r="64" spans="1:6">
      <c r="A64" s="13"/>
      <c r="B64" s="13"/>
      <c r="C64" s="13"/>
      <c r="D64" s="13"/>
      <c r="E64" s="13"/>
      <c r="F64" s="13"/>
    </row>
    <row r="65" spans="1:6">
      <c r="A65" s="13"/>
      <c r="B65" s="13"/>
      <c r="C65" s="13"/>
      <c r="D65" s="13"/>
      <c r="E65" s="13"/>
      <c r="F65" s="13"/>
    </row>
    <row r="66" spans="1:6">
      <c r="A66" s="13"/>
      <c r="B66" s="13"/>
      <c r="C66" s="13"/>
      <c r="D66" s="13"/>
      <c r="E66" s="13"/>
      <c r="F66" s="13"/>
    </row>
    <row r="67" spans="1:6">
      <c r="A67" s="13"/>
      <c r="B67" s="13"/>
      <c r="C67" s="13"/>
      <c r="D67" s="13"/>
      <c r="E67" s="13"/>
      <c r="F67" s="13"/>
    </row>
    <row r="68" spans="1:6">
      <c r="A68" s="13"/>
      <c r="B68" s="13"/>
      <c r="C68" s="13"/>
      <c r="D68" s="13"/>
      <c r="E68" s="13"/>
      <c r="F68" s="13"/>
    </row>
    <row r="69" spans="1:6">
      <c r="A69" s="13"/>
      <c r="B69" s="13"/>
      <c r="C69" s="13"/>
      <c r="D69" s="13"/>
      <c r="E69" s="13"/>
      <c r="F69" s="13"/>
    </row>
    <row r="70" spans="1:6">
      <c r="A70" s="13"/>
      <c r="B70" s="13"/>
      <c r="C70" s="13"/>
      <c r="D70" s="13"/>
      <c r="E70" s="13"/>
      <c r="F70" s="13"/>
    </row>
    <row r="71" spans="1:6">
      <c r="A71" s="13"/>
      <c r="B71" s="13"/>
      <c r="C71" s="13"/>
      <c r="D71" s="13"/>
      <c r="E71" s="13"/>
      <c r="F71" s="13"/>
    </row>
    <row r="72" spans="1:6">
      <c r="A72" s="13"/>
      <c r="B72" s="13"/>
      <c r="C72" s="13"/>
      <c r="D72" s="13"/>
      <c r="E72" s="13"/>
      <c r="F72" s="13"/>
    </row>
    <row r="73" spans="1:6">
      <c r="A73" s="13"/>
      <c r="B73" s="13"/>
    </row>
    <row r="74" spans="1:6">
      <c r="A74" s="13"/>
      <c r="B74" s="13"/>
    </row>
    <row r="75" spans="1:6">
      <c r="A75" s="13"/>
      <c r="B75" s="13"/>
      <c r="C75" s="13"/>
      <c r="D75" s="13"/>
      <c r="E75" s="13"/>
      <c r="F75" s="13"/>
    </row>
    <row r="76" spans="1:6">
      <c r="A76" s="13"/>
      <c r="B76" s="13"/>
      <c r="C76" s="13"/>
      <c r="D76" s="13"/>
      <c r="E76" s="13"/>
      <c r="F76" s="13"/>
    </row>
    <row r="77" spans="1:6">
      <c r="A77" s="13"/>
      <c r="B77" s="13"/>
      <c r="C77" s="13"/>
      <c r="D77" s="13"/>
      <c r="E77" s="13"/>
      <c r="F77" s="13"/>
    </row>
    <row r="78" spans="1:6">
      <c r="A78" s="13"/>
      <c r="B78" s="13"/>
      <c r="C78" s="13"/>
      <c r="D78" s="13"/>
      <c r="E78" s="13"/>
      <c r="F78" s="13"/>
    </row>
    <row r="79" spans="1:6">
      <c r="A79" s="13"/>
      <c r="B79" s="13"/>
      <c r="C79" s="13"/>
      <c r="D79" s="13"/>
      <c r="E79" s="13"/>
      <c r="F79" s="13"/>
    </row>
    <row r="80" spans="1:6">
      <c r="A80" s="13"/>
      <c r="B80" s="13"/>
      <c r="C80" s="13"/>
      <c r="D80" s="13"/>
      <c r="E80" s="13"/>
      <c r="F80" s="13"/>
    </row>
    <row r="81" spans="1:7">
      <c r="A81" s="13"/>
      <c r="B81" s="13"/>
      <c r="C81" s="13"/>
      <c r="D81" s="13"/>
      <c r="E81" s="13"/>
      <c r="F81" s="13"/>
    </row>
    <row r="82" spans="1:7">
      <c r="A82" s="13"/>
      <c r="B82" s="13"/>
      <c r="C82" s="13"/>
      <c r="D82" s="13"/>
      <c r="E82" s="13"/>
      <c r="F82" s="13"/>
    </row>
    <row r="83" spans="1:7">
      <c r="A83" s="13"/>
      <c r="B83" s="13"/>
      <c r="C83" s="13"/>
      <c r="D83" s="13"/>
      <c r="E83" s="13"/>
      <c r="F83" s="13"/>
    </row>
    <row r="84" spans="1:7">
      <c r="A84" s="13"/>
      <c r="B84" s="13"/>
      <c r="C84" s="13"/>
      <c r="D84" s="13"/>
      <c r="E84" s="13"/>
      <c r="F84" s="13"/>
    </row>
    <row r="85" spans="1:7">
      <c r="A85" s="13"/>
      <c r="B85" s="13"/>
      <c r="C85" s="13"/>
      <c r="D85" s="13"/>
      <c r="E85" s="13"/>
      <c r="G85" s="13"/>
    </row>
    <row r="86" spans="1:7">
      <c r="A86" s="13"/>
      <c r="B86" s="13"/>
      <c r="C86" s="13"/>
      <c r="D86" s="13"/>
      <c r="E86" s="13"/>
      <c r="F86" s="13"/>
    </row>
    <row r="87" spans="1:7">
      <c r="A87" s="13"/>
      <c r="B87" s="13"/>
      <c r="C87" s="13"/>
      <c r="D87" s="13"/>
      <c r="E87" s="13"/>
      <c r="F87" s="13"/>
    </row>
    <row r="88" spans="1:7">
      <c r="A88" s="13"/>
      <c r="B88" s="13"/>
      <c r="C88" s="13"/>
      <c r="D88" s="13"/>
      <c r="E88" s="13"/>
      <c r="F88" s="13"/>
    </row>
    <row r="89" spans="1:7">
      <c r="A89" s="13"/>
      <c r="B89" s="13"/>
      <c r="C89" s="13"/>
      <c r="D89" s="13"/>
      <c r="E89" s="13"/>
      <c r="F89" s="13"/>
    </row>
    <row r="90" spans="1:7">
      <c r="A90" s="13"/>
      <c r="B90" s="13"/>
      <c r="C90" s="13"/>
      <c r="D90" s="13"/>
      <c r="E90" s="13"/>
      <c r="F90" s="13"/>
    </row>
    <row r="91" spans="1:7">
      <c r="A91" s="13"/>
      <c r="B91" s="13"/>
      <c r="C91" s="13"/>
      <c r="D91" s="13"/>
      <c r="E91" s="13"/>
      <c r="F91" s="13"/>
    </row>
    <row r="92" spans="1:7">
      <c r="A92" s="13"/>
      <c r="B92" s="13"/>
      <c r="C92" s="13"/>
      <c r="D92" s="13"/>
      <c r="E92" s="13"/>
      <c r="F92" s="13"/>
    </row>
    <row r="93" spans="1:7">
      <c r="A93" s="13"/>
      <c r="B93" s="13"/>
      <c r="C93" s="13"/>
      <c r="D93" s="13"/>
      <c r="E93" s="13"/>
      <c r="G93" s="13"/>
    </row>
    <row r="94" spans="1:7">
      <c r="A94" s="13"/>
      <c r="B94" s="13"/>
      <c r="C94" s="13"/>
      <c r="D94" s="13"/>
      <c r="E94" s="13"/>
      <c r="F94" s="13"/>
    </row>
    <row r="95" spans="1:7">
      <c r="A95" s="13"/>
      <c r="B95" s="13"/>
      <c r="C95" s="13"/>
      <c r="D95" s="13"/>
      <c r="E95" s="13"/>
      <c r="G95" s="13"/>
    </row>
    <row r="96" spans="1:7">
      <c r="A96" s="13"/>
      <c r="B96" s="13"/>
      <c r="C96" s="13"/>
      <c r="D96" s="13"/>
      <c r="E96" s="13"/>
      <c r="F96" s="13"/>
    </row>
    <row r="97" spans="1:6">
      <c r="A97" s="13"/>
      <c r="B97" s="13"/>
      <c r="C97" s="13"/>
      <c r="D97" s="13"/>
      <c r="E97" s="13"/>
      <c r="F97" s="13"/>
    </row>
    <row r="98" spans="1:6">
      <c r="A98" s="13"/>
      <c r="B98" s="13"/>
      <c r="C98" s="13"/>
      <c r="D98" s="13"/>
      <c r="E98" s="13"/>
      <c r="F98" s="13"/>
    </row>
    <row r="99" spans="1:6">
      <c r="A99" s="13"/>
      <c r="B99" s="13"/>
      <c r="C99" s="13"/>
      <c r="D99" s="13"/>
      <c r="E99" s="13"/>
      <c r="F99" s="13"/>
    </row>
    <row r="100" spans="1:6">
      <c r="A100" s="13"/>
      <c r="B100" s="13"/>
      <c r="C100" s="13"/>
      <c r="D100" s="13"/>
      <c r="E100" s="13"/>
      <c r="F100" s="13"/>
    </row>
    <row r="101" spans="1:6">
      <c r="A101" s="13"/>
      <c r="B101" s="13"/>
      <c r="C101" s="13"/>
      <c r="D101" s="13"/>
      <c r="E101" s="13"/>
      <c r="F101" s="13"/>
    </row>
    <row r="102" spans="1:6">
      <c r="A102" s="13"/>
      <c r="B102" s="13"/>
      <c r="C102" s="13"/>
      <c r="D102" s="13"/>
      <c r="E102" s="13"/>
      <c r="F102" s="13"/>
    </row>
    <row r="103" spans="1:6">
      <c r="A103" s="13"/>
      <c r="B103" s="13"/>
      <c r="C103" s="13"/>
      <c r="D103" s="13"/>
      <c r="E103" s="13"/>
      <c r="F103" s="13"/>
    </row>
    <row r="104" spans="1:6">
      <c r="A104" s="13"/>
      <c r="B104" s="13"/>
      <c r="C104" s="13"/>
      <c r="D104" s="13"/>
      <c r="E104" s="13"/>
      <c r="F104" s="13"/>
    </row>
    <row r="105" spans="1:6">
      <c r="A105" s="13"/>
      <c r="B105" s="13"/>
      <c r="C105" s="13"/>
      <c r="D105" s="13"/>
      <c r="E105" s="13"/>
      <c r="F105" s="13"/>
    </row>
    <row r="106" spans="1:6">
      <c r="A106" s="13"/>
      <c r="B106" s="13"/>
      <c r="C106" s="13"/>
      <c r="D106" s="13"/>
      <c r="E106" s="13"/>
      <c r="F106" s="13"/>
    </row>
    <row r="107" spans="1:6">
      <c r="A107" s="13"/>
      <c r="B107" s="13"/>
      <c r="C107" s="13"/>
      <c r="D107" s="13"/>
      <c r="E107" s="13"/>
      <c r="F107" s="13"/>
    </row>
    <row r="108" spans="1:6">
      <c r="A108" s="13"/>
      <c r="B108" s="13"/>
      <c r="C108" s="13"/>
      <c r="D108" s="13"/>
      <c r="E108" s="13"/>
      <c r="F108" s="13"/>
    </row>
    <row r="109" spans="1:6">
      <c r="A109" s="13"/>
      <c r="B109" s="13"/>
      <c r="C109" s="13"/>
      <c r="D109" s="13"/>
      <c r="E109" s="13"/>
      <c r="F109" s="13"/>
    </row>
    <row r="110" spans="1:6">
      <c r="A110" s="13"/>
      <c r="B110" s="13"/>
      <c r="C110" s="13"/>
      <c r="D110" s="13"/>
      <c r="E110" s="13"/>
      <c r="F110" s="13"/>
    </row>
    <row r="111" spans="1:6">
      <c r="A111" s="13"/>
      <c r="B111" s="13"/>
      <c r="C111" s="13"/>
      <c r="D111" s="13"/>
      <c r="E111" s="13"/>
      <c r="F111" s="13"/>
    </row>
    <row r="112" spans="1:6">
      <c r="A112" s="13"/>
      <c r="B112" s="13"/>
    </row>
    <row r="113" spans="1:6">
      <c r="A113" s="13"/>
      <c r="B113" s="13"/>
    </row>
    <row r="114" spans="1:6">
      <c r="A114" s="13"/>
      <c r="B114" s="13"/>
      <c r="C114" s="13"/>
      <c r="D114" s="13"/>
      <c r="E114" s="13"/>
      <c r="F114" s="13"/>
    </row>
    <row r="115" spans="1:6">
      <c r="A115" s="13"/>
      <c r="B115" s="13"/>
      <c r="C115" s="13"/>
      <c r="D115" s="13"/>
      <c r="E115" s="13"/>
      <c r="F115" s="13"/>
    </row>
    <row r="116" spans="1:6">
      <c r="A116" s="13"/>
      <c r="B116" s="13"/>
      <c r="C116" s="13"/>
      <c r="D116" s="13"/>
      <c r="E116" s="13"/>
      <c r="F116" s="13"/>
    </row>
    <row r="117" spans="1:6">
      <c r="A117" s="13"/>
      <c r="B117" s="13"/>
      <c r="C117" s="13"/>
      <c r="D117" s="13"/>
      <c r="E117" s="13"/>
      <c r="F117" s="13"/>
    </row>
    <row r="118" spans="1:6">
      <c r="A118" s="13"/>
      <c r="B118" s="13"/>
      <c r="C118" s="13"/>
      <c r="D118" s="13"/>
      <c r="E118" s="13"/>
      <c r="F118" s="13"/>
    </row>
    <row r="119" spans="1:6">
      <c r="A119" s="13"/>
      <c r="B119" s="13"/>
      <c r="C119" s="13"/>
      <c r="D119" s="13"/>
      <c r="E119" s="13"/>
      <c r="F119" s="13"/>
    </row>
    <row r="120" spans="1:6">
      <c r="A120" s="13"/>
      <c r="B120" s="13"/>
      <c r="C120" s="13"/>
      <c r="D120" s="13"/>
      <c r="E120" s="13"/>
      <c r="F120" s="13"/>
    </row>
    <row r="121" spans="1:6">
      <c r="A121" s="13"/>
      <c r="B121" s="13"/>
      <c r="C121" s="13"/>
      <c r="D121" s="13"/>
      <c r="E121" s="13"/>
      <c r="F121" s="13"/>
    </row>
    <row r="122" spans="1:6">
      <c r="A122" s="13"/>
      <c r="B122" s="13"/>
      <c r="C122" s="13"/>
      <c r="D122" s="13"/>
      <c r="E122" s="13"/>
      <c r="F122" s="13"/>
    </row>
    <row r="123" spans="1:6">
      <c r="A123" s="13"/>
      <c r="B123" s="13"/>
      <c r="C123" s="13"/>
      <c r="D123" s="13"/>
      <c r="E123" s="13"/>
      <c r="F123" s="13"/>
    </row>
    <row r="124" spans="1:6">
      <c r="A124" s="13"/>
      <c r="B124" s="13"/>
      <c r="C124" s="13"/>
      <c r="D124" s="13"/>
      <c r="E124" s="13"/>
      <c r="F124" s="13"/>
    </row>
    <row r="125" spans="1:6">
      <c r="A125" s="13"/>
      <c r="B125" s="13"/>
      <c r="C125" s="13"/>
      <c r="D125" s="13"/>
      <c r="E125" s="13"/>
      <c r="F125" s="13"/>
    </row>
    <row r="126" spans="1:6">
      <c r="A126" s="13"/>
      <c r="B126" s="13"/>
      <c r="C126" s="13"/>
      <c r="D126" s="13"/>
      <c r="E126" s="13"/>
      <c r="F126" s="13"/>
    </row>
    <row r="127" spans="1:6">
      <c r="A127" s="13"/>
      <c r="B127" s="13"/>
      <c r="C127" s="13"/>
      <c r="D127" s="13"/>
      <c r="E127" s="13"/>
      <c r="F127" s="13"/>
    </row>
    <row r="128" spans="1:6">
      <c r="A128" s="13"/>
      <c r="B128" s="13"/>
      <c r="C128" s="13"/>
      <c r="D128" s="13"/>
      <c r="E128" s="13"/>
      <c r="F128" s="13"/>
    </row>
    <row r="129" spans="1:7">
      <c r="A129" s="13"/>
      <c r="B129" s="13"/>
      <c r="C129" s="13"/>
      <c r="D129" s="13"/>
      <c r="E129" s="13"/>
      <c r="F129" s="13"/>
    </row>
    <row r="130" spans="1:7">
      <c r="A130" s="13"/>
      <c r="B130" s="13"/>
      <c r="C130" s="13"/>
      <c r="D130" s="13"/>
      <c r="E130" s="13"/>
      <c r="F130" s="13"/>
    </row>
    <row r="131" spans="1:7">
      <c r="A131" s="13"/>
      <c r="B131" s="13"/>
      <c r="C131" s="13"/>
      <c r="D131" s="13"/>
      <c r="E131" s="13"/>
      <c r="F131" s="13"/>
    </row>
    <row r="132" spans="1:7">
      <c r="A132" s="13"/>
      <c r="B132" s="13"/>
      <c r="C132" s="13"/>
      <c r="D132" s="13"/>
      <c r="E132" s="13"/>
      <c r="F132" s="13"/>
    </row>
    <row r="133" spans="1:7">
      <c r="A133" s="13"/>
      <c r="B133" s="13"/>
      <c r="C133" s="13"/>
      <c r="D133" s="13"/>
      <c r="E133" s="13"/>
      <c r="F133" s="13"/>
    </row>
    <row r="134" spans="1:7">
      <c r="A134" s="13"/>
      <c r="B134" s="13"/>
      <c r="C134" s="13"/>
      <c r="D134" s="13"/>
      <c r="E134" s="13"/>
      <c r="F134" s="13"/>
    </row>
    <row r="135" spans="1:7">
      <c r="A135" s="13"/>
      <c r="B135" s="13"/>
      <c r="C135" s="13"/>
      <c r="D135" s="13"/>
      <c r="E135" s="13"/>
      <c r="F135" s="13"/>
    </row>
    <row r="136" spans="1:7">
      <c r="A136" s="13"/>
      <c r="B136" s="13"/>
      <c r="C136" s="13"/>
      <c r="D136" s="13"/>
      <c r="E136" s="13"/>
      <c r="F136" s="13"/>
    </row>
    <row r="137" spans="1:7">
      <c r="A137" s="13"/>
      <c r="B137" s="13"/>
      <c r="C137" s="13"/>
      <c r="D137" s="13"/>
      <c r="E137" s="13"/>
      <c r="F137" s="13"/>
    </row>
    <row r="138" spans="1:7">
      <c r="A138" s="13"/>
      <c r="B138" s="13"/>
      <c r="C138" s="13"/>
      <c r="D138" s="13"/>
      <c r="E138" s="13"/>
      <c r="F138" s="13"/>
    </row>
    <row r="139" spans="1:7">
      <c r="A139" s="13"/>
      <c r="B139" s="13"/>
      <c r="C139" s="13"/>
      <c r="D139" s="13"/>
      <c r="E139" s="13"/>
      <c r="F139" s="13"/>
    </row>
    <row r="140" spans="1:7">
      <c r="A140" s="13"/>
      <c r="B140" s="13"/>
      <c r="C140" s="13"/>
      <c r="D140" s="13"/>
      <c r="E140" s="13"/>
      <c r="F140" s="13"/>
    </row>
    <row r="141" spans="1:7">
      <c r="A141" s="13"/>
      <c r="B141" s="13"/>
      <c r="C141" s="13"/>
      <c r="D141" s="13"/>
      <c r="E141" s="13"/>
      <c r="F141" s="13"/>
    </row>
    <row r="142" spans="1:7">
      <c r="A142" s="13"/>
      <c r="B142" s="13"/>
      <c r="C142" s="13"/>
      <c r="D142" s="13"/>
      <c r="E142" s="13"/>
      <c r="F142" s="13"/>
    </row>
    <row r="143" spans="1:7">
      <c r="A143" s="13"/>
      <c r="B143" s="13"/>
      <c r="C143" s="13"/>
      <c r="D143" s="13"/>
      <c r="E143" s="13"/>
      <c r="G143" s="13"/>
    </row>
    <row r="144" spans="1:7">
      <c r="A144" s="13"/>
      <c r="B144" s="13"/>
      <c r="C144" s="13"/>
      <c r="D144" s="13"/>
      <c r="E144" s="13"/>
      <c r="F144" s="13"/>
    </row>
    <row r="145" spans="1:7">
      <c r="A145" s="13"/>
      <c r="B145" s="13"/>
      <c r="C145" s="13"/>
      <c r="D145" s="13"/>
      <c r="E145" s="13"/>
      <c r="F145" s="13"/>
    </row>
    <row r="146" spans="1:7">
      <c r="A146" s="13"/>
      <c r="B146" s="13"/>
      <c r="C146" s="13"/>
      <c r="D146" s="13"/>
      <c r="E146" s="13"/>
      <c r="G146" s="13"/>
    </row>
    <row r="147" spans="1:7">
      <c r="A147" s="13"/>
      <c r="B147" s="13"/>
      <c r="C147" s="13"/>
      <c r="D147" s="13"/>
      <c r="E147" s="13"/>
      <c r="F147" s="13"/>
    </row>
    <row r="148" spans="1:7">
      <c r="A148" s="13"/>
      <c r="B148" s="13"/>
    </row>
    <row r="149" spans="1:7">
      <c r="A149" s="13"/>
      <c r="B149" s="13"/>
    </row>
    <row r="150" spans="1:7">
      <c r="A150" s="13"/>
      <c r="B150" s="13"/>
      <c r="C150" s="13"/>
      <c r="D150" s="13"/>
      <c r="E150" s="13"/>
      <c r="F150" s="13"/>
    </row>
    <row r="151" spans="1:7">
      <c r="A151" s="13"/>
      <c r="B151" s="13"/>
      <c r="C151" s="13"/>
      <c r="D151" s="13"/>
      <c r="E151" s="13"/>
      <c r="F151" s="13"/>
    </row>
    <row r="152" spans="1:7">
      <c r="A152" s="13"/>
      <c r="B152" s="13"/>
      <c r="C152" s="13"/>
      <c r="D152" s="13"/>
      <c r="E152" s="13"/>
      <c r="F152" s="13"/>
    </row>
    <row r="153" spans="1:7">
      <c r="A153" s="13"/>
      <c r="B153" s="13"/>
      <c r="C153" s="13"/>
      <c r="D153" s="13"/>
      <c r="E153" s="13"/>
      <c r="F153" s="13"/>
    </row>
    <row r="154" spans="1:7">
      <c r="A154" s="13"/>
      <c r="B154" s="13"/>
      <c r="C154" s="13"/>
      <c r="D154" s="13"/>
      <c r="E154" s="13"/>
      <c r="F154" s="13"/>
    </row>
    <row r="155" spans="1:7">
      <c r="A155" s="13"/>
      <c r="B155" s="13"/>
      <c r="C155" s="13"/>
      <c r="D155" s="13"/>
      <c r="E155" s="13"/>
      <c r="F155" s="13"/>
    </row>
    <row r="156" spans="1:7">
      <c r="A156" s="13"/>
      <c r="B156" s="13"/>
      <c r="C156" s="13"/>
      <c r="D156" s="13"/>
      <c r="E156" s="13"/>
      <c r="F156" s="13"/>
    </row>
    <row r="157" spans="1:7">
      <c r="A157" s="13"/>
      <c r="B157" s="13"/>
      <c r="C157" s="13"/>
      <c r="D157" s="13"/>
      <c r="E157" s="13"/>
      <c r="F157" s="13"/>
    </row>
    <row r="158" spans="1:7">
      <c r="A158" s="13"/>
      <c r="B158" s="13"/>
      <c r="C158" s="13"/>
      <c r="D158" s="13"/>
      <c r="E158" s="13"/>
      <c r="F158" s="13"/>
    </row>
    <row r="159" spans="1:7">
      <c r="A159" s="13"/>
      <c r="B159" s="13"/>
      <c r="C159" s="13"/>
      <c r="D159" s="13"/>
      <c r="E159" s="13"/>
      <c r="F159" s="13"/>
    </row>
    <row r="160" spans="1:7">
      <c r="A160" s="13"/>
      <c r="B160" s="13"/>
      <c r="C160" s="13"/>
      <c r="D160" s="13"/>
      <c r="E160" s="13"/>
      <c r="F160" s="13"/>
    </row>
    <row r="161" spans="1:7">
      <c r="A161" s="13"/>
      <c r="B161" s="13"/>
      <c r="C161" s="13"/>
      <c r="D161" s="13"/>
      <c r="E161" s="13"/>
      <c r="F161" s="13"/>
    </row>
    <row r="162" spans="1:7">
      <c r="A162" s="13"/>
      <c r="B162" s="13"/>
      <c r="C162" s="13"/>
      <c r="D162" s="13"/>
      <c r="E162" s="13"/>
      <c r="F162" s="13"/>
    </row>
    <row r="163" spans="1:7">
      <c r="A163" s="13"/>
      <c r="B163" s="13"/>
      <c r="C163" s="13"/>
      <c r="D163" s="13"/>
      <c r="E163" s="13"/>
      <c r="F163" s="13"/>
    </row>
    <row r="164" spans="1:7">
      <c r="A164" s="13"/>
      <c r="B164" s="13"/>
      <c r="C164" s="13"/>
      <c r="D164" s="13"/>
      <c r="E164" s="13"/>
      <c r="G164" s="13"/>
    </row>
    <row r="165" spans="1:7">
      <c r="A165" s="13"/>
      <c r="B165" s="13"/>
      <c r="C165" s="13"/>
      <c r="D165" s="13"/>
      <c r="E165" s="13"/>
      <c r="F165" s="13"/>
    </row>
    <row r="166" spans="1:7">
      <c r="A166" s="13"/>
      <c r="B166" s="13"/>
      <c r="C166" s="13"/>
      <c r="D166" s="13"/>
      <c r="E166" s="13"/>
      <c r="G166" s="13"/>
    </row>
    <row r="167" spans="1:7">
      <c r="A167" s="13"/>
      <c r="B167" s="13"/>
      <c r="C167" s="13"/>
      <c r="D167" s="13"/>
      <c r="E167" s="13"/>
      <c r="F167" s="13"/>
    </row>
    <row r="168" spans="1:7">
      <c r="A168" s="13"/>
      <c r="B168" s="13"/>
      <c r="C168" s="13"/>
      <c r="D168" s="13"/>
      <c r="E168" s="13"/>
      <c r="F168" s="13"/>
    </row>
    <row r="169" spans="1:7">
      <c r="A169" s="13"/>
      <c r="B169" s="13"/>
      <c r="C169" s="13"/>
      <c r="D169" s="13"/>
      <c r="E169" s="13"/>
      <c r="F169" s="13"/>
    </row>
    <row r="170" spans="1:7">
      <c r="A170" s="13"/>
      <c r="B170" s="13"/>
      <c r="C170" s="13"/>
      <c r="D170" s="13"/>
      <c r="E170" s="13"/>
      <c r="F170" s="13"/>
    </row>
    <row r="171" spans="1:7">
      <c r="A171" s="13"/>
      <c r="B171" s="13"/>
      <c r="C171" s="13"/>
      <c r="D171" s="13"/>
      <c r="E171" s="13"/>
      <c r="F171" s="13"/>
    </row>
    <row r="172" spans="1:7">
      <c r="A172" s="13"/>
      <c r="B172" s="13"/>
      <c r="C172" s="13"/>
      <c r="D172" s="13"/>
      <c r="E172" s="13"/>
      <c r="F172" s="13"/>
    </row>
    <row r="173" spans="1:7">
      <c r="A173" s="13"/>
      <c r="B173" s="13"/>
      <c r="C173" s="13"/>
      <c r="D173" s="13"/>
      <c r="E173" s="13"/>
      <c r="F173" s="13"/>
    </row>
    <row r="174" spans="1:7">
      <c r="A174" s="13"/>
      <c r="B174" s="13"/>
      <c r="C174" s="13"/>
      <c r="D174" s="13"/>
      <c r="E174" s="13"/>
      <c r="F174" s="13"/>
    </row>
    <row r="175" spans="1:7">
      <c r="A175" s="13"/>
      <c r="B175" s="13"/>
      <c r="C175" s="13"/>
      <c r="D175" s="13"/>
      <c r="E175" s="13"/>
      <c r="F175" s="13"/>
    </row>
    <row r="176" spans="1:7">
      <c r="A176" s="13"/>
      <c r="B176" s="13"/>
      <c r="C176" s="13"/>
      <c r="D176" s="13"/>
      <c r="E176" s="13"/>
      <c r="F176" s="13"/>
    </row>
    <row r="177" spans="1:6">
      <c r="A177" s="13"/>
      <c r="B177" s="13"/>
      <c r="C177" s="13"/>
      <c r="D177" s="13"/>
      <c r="E177" s="13"/>
      <c r="F177" s="13"/>
    </row>
    <row r="178" spans="1:6">
      <c r="A178" s="13"/>
      <c r="B178" s="13"/>
      <c r="C178" s="13"/>
      <c r="D178" s="13"/>
      <c r="E178" s="13"/>
      <c r="F178" s="13"/>
    </row>
    <row r="179" spans="1:6">
      <c r="A179" s="13"/>
      <c r="B179" s="13"/>
      <c r="C179" s="13"/>
      <c r="D179" s="13"/>
      <c r="E179" s="13"/>
      <c r="F179" s="13"/>
    </row>
    <row r="180" spans="1:6">
      <c r="A180" s="13"/>
      <c r="B180" s="13"/>
      <c r="C180" s="13"/>
      <c r="D180" s="13"/>
      <c r="E180" s="13"/>
      <c r="F180" s="13"/>
    </row>
    <row r="181" spans="1:6">
      <c r="A181" s="13"/>
      <c r="B181" s="13"/>
      <c r="C181" s="13"/>
      <c r="D181" s="13"/>
      <c r="E181" s="13"/>
      <c r="F181" s="13"/>
    </row>
    <row r="182" spans="1:6">
      <c r="A182" s="13"/>
      <c r="B182" s="13"/>
      <c r="C182" s="13"/>
      <c r="D182" s="13"/>
      <c r="E182" s="13"/>
      <c r="F182" s="13"/>
    </row>
    <row r="183" spans="1:6">
      <c r="A183" s="13"/>
      <c r="B183" s="13"/>
      <c r="C183" s="13"/>
      <c r="D183" s="13"/>
      <c r="E183" s="13"/>
      <c r="F183" s="13"/>
    </row>
    <row r="184" spans="1:6">
      <c r="A184" s="13"/>
      <c r="B184" s="13"/>
      <c r="C184" s="13"/>
      <c r="D184" s="13"/>
      <c r="E184" s="13"/>
      <c r="F184" s="13"/>
    </row>
    <row r="185" spans="1:6">
      <c r="A185" s="13"/>
      <c r="B185" s="13"/>
    </row>
    <row r="186" spans="1:6">
      <c r="A186" s="13"/>
      <c r="B186" s="13"/>
    </row>
    <row r="187" spans="1:6">
      <c r="A187" s="13"/>
      <c r="B187" s="13"/>
      <c r="C187" s="13"/>
      <c r="D187" s="13"/>
      <c r="E187" s="13"/>
      <c r="F187" s="13"/>
    </row>
    <row r="188" spans="1:6">
      <c r="A188" s="13"/>
      <c r="B188" s="13"/>
      <c r="C188" s="13"/>
      <c r="D188" s="13"/>
      <c r="E188" s="13"/>
      <c r="F188" s="13"/>
    </row>
    <row r="189" spans="1:6">
      <c r="A189" s="13"/>
      <c r="B189" s="13"/>
      <c r="C189" s="13"/>
      <c r="D189" s="13"/>
      <c r="E189" s="13"/>
      <c r="F189" s="13"/>
    </row>
    <row r="190" spans="1:6">
      <c r="A190" s="13"/>
      <c r="B190" s="13"/>
      <c r="C190" s="13"/>
      <c r="D190" s="13"/>
      <c r="E190" s="13"/>
      <c r="F190" s="13"/>
    </row>
    <row r="191" spans="1:6">
      <c r="A191" s="13"/>
      <c r="B191" s="13"/>
      <c r="C191" s="13"/>
      <c r="D191" s="13"/>
      <c r="E191" s="13"/>
      <c r="F191" s="13"/>
    </row>
    <row r="192" spans="1:6">
      <c r="A192" s="13"/>
      <c r="B192" s="13"/>
      <c r="C192" s="13"/>
      <c r="D192" s="13"/>
      <c r="E192" s="13"/>
      <c r="F192" s="13"/>
    </row>
    <row r="193" spans="1:7">
      <c r="A193" s="13"/>
      <c r="B193" s="13"/>
      <c r="C193" s="13"/>
      <c r="D193" s="13"/>
      <c r="E193" s="13"/>
      <c r="F193" s="13"/>
    </row>
    <row r="194" spans="1:7">
      <c r="A194" s="13"/>
      <c r="B194" s="13"/>
      <c r="C194" s="13"/>
      <c r="D194" s="13"/>
      <c r="E194" s="13"/>
      <c r="F194" s="13"/>
    </row>
    <row r="195" spans="1:7">
      <c r="A195" s="13"/>
      <c r="B195" s="13"/>
      <c r="C195" s="13"/>
      <c r="D195" s="13"/>
      <c r="E195" s="13"/>
      <c r="F195" s="13"/>
    </row>
    <row r="196" spans="1:7">
      <c r="A196" s="13"/>
      <c r="B196" s="13"/>
      <c r="C196" s="13"/>
      <c r="D196" s="13"/>
      <c r="E196" s="13"/>
      <c r="F196" s="13"/>
    </row>
    <row r="197" spans="1:7">
      <c r="A197" s="13"/>
      <c r="B197" s="13"/>
      <c r="C197" s="13"/>
      <c r="D197" s="13"/>
      <c r="E197" s="13"/>
      <c r="F197" s="13"/>
    </row>
    <row r="198" spans="1:7">
      <c r="A198" s="13"/>
      <c r="B198" s="13"/>
      <c r="C198" s="13"/>
      <c r="D198" s="13"/>
      <c r="E198" s="13"/>
      <c r="F198" s="13"/>
    </row>
    <row r="199" spans="1:7">
      <c r="A199" s="13"/>
      <c r="B199" s="13"/>
      <c r="C199" s="13"/>
      <c r="D199" s="13"/>
      <c r="E199" s="13"/>
      <c r="F199" s="13"/>
    </row>
    <row r="200" spans="1:7">
      <c r="A200" s="13"/>
      <c r="B200" s="13"/>
      <c r="C200" s="13"/>
      <c r="D200" s="13"/>
      <c r="E200" s="13"/>
      <c r="G200" s="13"/>
    </row>
    <row r="201" spans="1:7">
      <c r="A201" s="13"/>
      <c r="B201" s="13"/>
      <c r="C201" s="13"/>
      <c r="D201" s="13"/>
      <c r="E201" s="13"/>
      <c r="F201" s="13"/>
    </row>
    <row r="202" spans="1:7">
      <c r="A202" s="13"/>
      <c r="B202" s="13"/>
      <c r="C202" s="13"/>
      <c r="D202" s="13"/>
      <c r="E202" s="13"/>
      <c r="F202" s="13"/>
    </row>
    <row r="203" spans="1:7">
      <c r="A203" s="13"/>
      <c r="B203" s="13"/>
      <c r="C203" s="13"/>
      <c r="D203" s="13"/>
      <c r="E203" s="13"/>
      <c r="F203" s="13"/>
    </row>
    <row r="204" spans="1:7">
      <c r="A204" s="13"/>
      <c r="B204" s="13"/>
      <c r="C204" s="13"/>
      <c r="D204" s="13"/>
      <c r="E204" s="13"/>
      <c r="F204" s="13"/>
    </row>
    <row r="205" spans="1:7">
      <c r="A205" s="13"/>
      <c r="B205" s="13"/>
      <c r="C205" s="13"/>
      <c r="D205" s="13"/>
      <c r="E205" s="13"/>
      <c r="F205" s="13"/>
    </row>
    <row r="206" spans="1:7">
      <c r="A206" s="13"/>
      <c r="B206" s="13"/>
      <c r="C206" s="13"/>
      <c r="D206" s="13"/>
      <c r="E206" s="13"/>
      <c r="F206" s="13"/>
    </row>
    <row r="207" spans="1:7">
      <c r="A207" s="13"/>
      <c r="B207" s="13"/>
      <c r="C207" s="13"/>
      <c r="D207" s="13"/>
      <c r="E207" s="13"/>
      <c r="F207" s="13"/>
    </row>
    <row r="208" spans="1:7">
      <c r="A208" s="13"/>
      <c r="B208" s="13"/>
      <c r="C208" s="13"/>
      <c r="D208" s="13"/>
      <c r="E208" s="13"/>
      <c r="F208" s="13"/>
    </row>
    <row r="209" spans="1:6">
      <c r="A209" s="13"/>
      <c r="B209" s="13"/>
      <c r="C209" s="13"/>
      <c r="D209" s="13"/>
      <c r="E209" s="13"/>
      <c r="F209" s="13"/>
    </row>
    <row r="210" spans="1:6">
      <c r="A210" s="13"/>
      <c r="B210" s="13"/>
      <c r="C210" s="13"/>
      <c r="D210" s="13"/>
      <c r="E210" s="13"/>
      <c r="F210" s="13"/>
    </row>
    <row r="211" spans="1:6">
      <c r="A211" s="13"/>
      <c r="B211" s="13"/>
      <c r="C211" s="13"/>
      <c r="D211" s="13"/>
      <c r="E211" s="13"/>
      <c r="F211" s="13"/>
    </row>
    <row r="212" spans="1:6">
      <c r="A212" s="13"/>
      <c r="B212" s="13"/>
      <c r="C212" s="13"/>
      <c r="D212" s="13"/>
      <c r="E212" s="13"/>
      <c r="F212" s="13"/>
    </row>
    <row r="213" spans="1:6">
      <c r="A213" s="13"/>
      <c r="B213" s="13"/>
      <c r="C213" s="13"/>
      <c r="D213" s="13"/>
      <c r="E213" s="13"/>
      <c r="F213" s="13"/>
    </row>
    <row r="214" spans="1:6">
      <c r="A214" s="13"/>
      <c r="B214" s="13"/>
      <c r="C214" s="13"/>
      <c r="D214" s="13"/>
      <c r="E214" s="13"/>
      <c r="F214" s="13"/>
    </row>
    <row r="215" spans="1:6">
      <c r="A215" s="13"/>
      <c r="B215" s="13"/>
      <c r="C215" s="13"/>
      <c r="D215" s="13"/>
      <c r="E215" s="13"/>
      <c r="F215" s="13"/>
    </row>
    <row r="216" spans="1:6">
      <c r="A216" s="13"/>
      <c r="B216" s="13"/>
      <c r="C216" s="13"/>
      <c r="D216" s="13"/>
      <c r="E216" s="13"/>
      <c r="F216" s="13"/>
    </row>
    <row r="217" spans="1:6">
      <c r="A217" s="13"/>
      <c r="B217" s="13"/>
      <c r="C217" s="13"/>
      <c r="D217" s="13"/>
      <c r="E217" s="13"/>
      <c r="F217" s="13"/>
    </row>
    <row r="218" spans="1:6">
      <c r="A218" s="13"/>
      <c r="B218" s="13"/>
      <c r="C218" s="13"/>
      <c r="D218" s="13"/>
      <c r="E218" s="13"/>
      <c r="F218" s="13"/>
    </row>
    <row r="219" spans="1:6">
      <c r="A219" s="13"/>
      <c r="B219" s="13"/>
      <c r="C219" s="13"/>
      <c r="D219" s="13"/>
      <c r="E219" s="13"/>
      <c r="F219" s="13"/>
    </row>
    <row r="220" spans="1:6">
      <c r="A220" s="13"/>
      <c r="B220" s="13"/>
    </row>
    <row r="221" spans="1:6">
      <c r="A221" s="13"/>
      <c r="B221" s="13"/>
    </row>
    <row r="222" spans="1:6">
      <c r="A222" s="13"/>
      <c r="B222" s="13"/>
      <c r="C222" s="13"/>
      <c r="D222" s="13"/>
      <c r="E222" s="13"/>
      <c r="F222" s="13"/>
    </row>
    <row r="223" spans="1:6">
      <c r="A223" s="13"/>
      <c r="B223" s="13"/>
      <c r="C223" s="13"/>
      <c r="D223" s="13"/>
      <c r="E223" s="13"/>
      <c r="F223" s="13"/>
    </row>
    <row r="224" spans="1:6">
      <c r="A224" s="13"/>
      <c r="B224" s="13"/>
      <c r="C224" s="13"/>
      <c r="D224" s="13"/>
      <c r="E224" s="13"/>
      <c r="F224" s="13"/>
    </row>
    <row r="225" spans="1:6">
      <c r="A225" s="13"/>
      <c r="B225" s="13"/>
      <c r="C225" s="13"/>
      <c r="D225" s="13"/>
      <c r="E225" s="13"/>
      <c r="F225" s="13"/>
    </row>
    <row r="226" spans="1:6">
      <c r="A226" s="13"/>
      <c r="B226" s="13"/>
      <c r="C226" s="13"/>
      <c r="D226" s="13"/>
      <c r="E226" s="13"/>
      <c r="F226" s="13"/>
    </row>
    <row r="227" spans="1:6">
      <c r="A227" s="13"/>
      <c r="B227" s="13"/>
      <c r="C227" s="13"/>
      <c r="D227" s="13"/>
      <c r="E227" s="13"/>
      <c r="F227" s="13"/>
    </row>
    <row r="228" spans="1:6">
      <c r="A228" s="13"/>
      <c r="B228" s="13"/>
      <c r="C228" s="13"/>
      <c r="D228" s="13"/>
      <c r="E228" s="13"/>
      <c r="F228" s="13"/>
    </row>
    <row r="229" spans="1:6">
      <c r="A229" s="13"/>
      <c r="B229" s="13"/>
      <c r="C229" s="13"/>
      <c r="D229" s="13"/>
      <c r="E229" s="13"/>
      <c r="F229" s="13"/>
    </row>
    <row r="230" spans="1:6">
      <c r="A230" s="13"/>
      <c r="B230" s="13"/>
      <c r="C230" s="13"/>
      <c r="D230" s="13"/>
      <c r="E230" s="13"/>
      <c r="F230" s="13"/>
    </row>
    <row r="231" spans="1:6">
      <c r="A231" s="13"/>
      <c r="B231" s="13"/>
      <c r="C231" s="13"/>
      <c r="D231" s="13"/>
      <c r="E231" s="13"/>
      <c r="F231" s="13"/>
    </row>
    <row r="232" spans="1:6">
      <c r="A232" s="13"/>
      <c r="B232" s="13"/>
      <c r="C232" s="13"/>
      <c r="D232" s="13"/>
      <c r="E232" s="13"/>
      <c r="F232" s="13"/>
    </row>
    <row r="233" spans="1:6">
      <c r="A233" s="13"/>
      <c r="B233" s="13"/>
      <c r="C233" s="13"/>
      <c r="D233" s="13"/>
      <c r="E233" s="13"/>
      <c r="F233" s="13"/>
    </row>
    <row r="234" spans="1:6">
      <c r="A234" s="13"/>
      <c r="B234" s="13"/>
      <c r="C234" s="13"/>
      <c r="D234" s="13"/>
      <c r="E234" s="13"/>
      <c r="F234" s="13"/>
    </row>
    <row r="235" spans="1:6">
      <c r="A235" s="13"/>
      <c r="B235" s="13"/>
      <c r="C235" s="13"/>
      <c r="D235" s="13"/>
      <c r="E235" s="13"/>
      <c r="F235" s="13"/>
    </row>
    <row r="236" spans="1:6">
      <c r="A236" s="13"/>
      <c r="B236" s="13"/>
      <c r="C236" s="13"/>
      <c r="D236" s="13"/>
      <c r="E236" s="13"/>
      <c r="F236" s="13"/>
    </row>
    <row r="237" spans="1:6">
      <c r="A237" s="13"/>
      <c r="B237" s="13"/>
      <c r="C237" s="13"/>
      <c r="D237" s="13"/>
      <c r="E237" s="13"/>
      <c r="F237" s="13"/>
    </row>
    <row r="238" spans="1:6">
      <c r="A238" s="13"/>
      <c r="B238" s="13"/>
      <c r="C238" s="13"/>
      <c r="D238" s="13"/>
      <c r="E238" s="13"/>
      <c r="F238" s="13"/>
    </row>
    <row r="239" spans="1:6">
      <c r="A239" s="13"/>
      <c r="B239" s="13"/>
      <c r="C239" s="13"/>
      <c r="D239" s="13"/>
      <c r="E239" s="13"/>
      <c r="F239" s="13"/>
    </row>
    <row r="240" spans="1:6">
      <c r="A240" s="13"/>
      <c r="B240" s="13"/>
      <c r="C240" s="13"/>
      <c r="D240" s="13"/>
      <c r="E240" s="13"/>
      <c r="F240" s="13"/>
    </row>
    <row r="241" spans="1:7">
      <c r="A241" s="13"/>
      <c r="B241" s="13"/>
      <c r="C241" s="13"/>
      <c r="D241" s="13"/>
      <c r="E241" s="13"/>
      <c r="F241" s="13"/>
    </row>
    <row r="242" spans="1:7">
      <c r="A242" s="13"/>
      <c r="B242" s="13"/>
      <c r="C242" s="13"/>
      <c r="D242" s="13"/>
      <c r="E242" s="13"/>
      <c r="F242" s="13"/>
    </row>
    <row r="243" spans="1:7">
      <c r="A243" s="13"/>
      <c r="B243" s="13"/>
      <c r="C243" s="13"/>
      <c r="D243" s="13"/>
      <c r="E243" s="13"/>
      <c r="F243" s="13"/>
    </row>
    <row r="244" spans="1:7">
      <c r="A244" s="13"/>
      <c r="B244" s="13"/>
      <c r="C244" s="13"/>
      <c r="D244" s="13"/>
      <c r="E244" s="13"/>
      <c r="G244" s="13"/>
    </row>
    <row r="245" spans="1:7">
      <c r="A245" s="13"/>
      <c r="B245" s="13"/>
      <c r="C245" s="13"/>
      <c r="D245" s="13"/>
      <c r="E245" s="13"/>
      <c r="F245" s="13"/>
    </row>
    <row r="246" spans="1:7">
      <c r="A246" s="13"/>
      <c r="B246" s="13"/>
      <c r="C246" s="13"/>
      <c r="D246" s="13"/>
      <c r="E246" s="13"/>
      <c r="F246" s="13"/>
    </row>
    <row r="247" spans="1:7">
      <c r="A247" s="13"/>
      <c r="B247" s="13"/>
      <c r="C247" s="13"/>
      <c r="D247" s="13"/>
      <c r="E247" s="13"/>
      <c r="F247" s="13"/>
    </row>
    <row r="248" spans="1:7">
      <c r="A248" s="13"/>
      <c r="B248" s="13"/>
      <c r="C248" s="13"/>
      <c r="D248" s="13"/>
      <c r="E248" s="13"/>
      <c r="F248" s="13"/>
    </row>
    <row r="249" spans="1:7">
      <c r="A249" s="13"/>
      <c r="B249" s="13"/>
      <c r="C249" s="13"/>
      <c r="D249" s="13"/>
      <c r="E249" s="13"/>
      <c r="F249" s="13"/>
    </row>
    <row r="250" spans="1:7">
      <c r="A250" s="13"/>
      <c r="B250" s="13"/>
      <c r="C250" s="13"/>
      <c r="D250" s="13"/>
      <c r="E250" s="13"/>
      <c r="F250" s="13"/>
    </row>
    <row r="251" spans="1:7">
      <c r="A251" s="13"/>
      <c r="B251" s="13"/>
      <c r="C251" s="13"/>
      <c r="D251" s="13"/>
      <c r="E251" s="13"/>
      <c r="F251" s="13"/>
    </row>
    <row r="252" spans="1:7">
      <c r="A252" s="13"/>
      <c r="B252" s="13"/>
      <c r="C252" s="13"/>
      <c r="D252" s="13"/>
      <c r="E252" s="13"/>
      <c r="F252" s="13"/>
    </row>
    <row r="253" spans="1:7">
      <c r="A253" s="13"/>
      <c r="B253" s="13"/>
      <c r="C253" s="13"/>
      <c r="D253" s="13"/>
      <c r="E253" s="13"/>
      <c r="F253" s="13"/>
    </row>
    <row r="254" spans="1:7">
      <c r="A254" s="13"/>
      <c r="B254" s="13"/>
    </row>
    <row r="255" spans="1:7">
      <c r="A255" s="13"/>
      <c r="B255" s="13"/>
    </row>
    <row r="256" spans="1:7">
      <c r="A256" s="13"/>
      <c r="B256" s="13"/>
      <c r="C256" s="13"/>
      <c r="D256" s="13"/>
      <c r="E256" s="13"/>
      <c r="F256" s="13"/>
    </row>
    <row r="257" spans="1:6">
      <c r="A257" s="13"/>
      <c r="B257" s="13"/>
      <c r="C257" s="13"/>
      <c r="D257" s="13"/>
      <c r="E257" s="13"/>
      <c r="F257" s="13"/>
    </row>
    <row r="258" spans="1:6">
      <c r="A258" s="13"/>
      <c r="B258" s="13"/>
      <c r="C258" s="13"/>
      <c r="D258" s="13"/>
      <c r="E258" s="13"/>
      <c r="F258" s="13"/>
    </row>
    <row r="259" spans="1:6">
      <c r="A259" s="13"/>
      <c r="B259" s="13"/>
      <c r="C259" s="13"/>
      <c r="D259" s="13"/>
      <c r="E259" s="13"/>
      <c r="F259" s="13"/>
    </row>
    <row r="260" spans="1:6">
      <c r="A260" s="13"/>
      <c r="B260" s="13"/>
      <c r="C260" s="13"/>
      <c r="D260" s="13"/>
      <c r="E260" s="13"/>
      <c r="F260" s="13"/>
    </row>
    <row r="261" spans="1:6">
      <c r="A261" s="13"/>
      <c r="B261" s="13"/>
      <c r="C261" s="13"/>
      <c r="D261" s="13"/>
      <c r="E261" s="13"/>
      <c r="F261" s="13"/>
    </row>
    <row r="262" spans="1:6">
      <c r="A262" s="13"/>
      <c r="B262" s="13"/>
      <c r="C262" s="13"/>
      <c r="D262" s="13"/>
      <c r="E262" s="13"/>
      <c r="F262" s="13"/>
    </row>
    <row r="263" spans="1:6">
      <c r="A263" s="13"/>
      <c r="B263" s="13"/>
      <c r="C263" s="13"/>
      <c r="D263" s="13"/>
      <c r="E263" s="13"/>
      <c r="F263" s="13"/>
    </row>
    <row r="264" spans="1:6">
      <c r="A264" s="13"/>
      <c r="B264" s="13"/>
      <c r="C264" s="13"/>
      <c r="D264" s="13"/>
      <c r="E264" s="13"/>
      <c r="F264" s="13"/>
    </row>
    <row r="265" spans="1:6">
      <c r="A265" s="13"/>
      <c r="B265" s="13"/>
      <c r="C265" s="13"/>
      <c r="D265" s="13"/>
      <c r="E265" s="13"/>
      <c r="F265" s="13"/>
    </row>
    <row r="266" spans="1:6">
      <c r="A266" s="13"/>
      <c r="B266" s="13"/>
      <c r="C266" s="13"/>
      <c r="D266" s="13"/>
      <c r="E266" s="13"/>
      <c r="F266" s="13"/>
    </row>
    <row r="267" spans="1:6">
      <c r="A267" s="13"/>
      <c r="B267" s="13"/>
      <c r="C267" s="13"/>
      <c r="D267" s="13"/>
      <c r="E267" s="13"/>
      <c r="F267" s="13"/>
    </row>
    <row r="268" spans="1:6">
      <c r="A268" s="13"/>
      <c r="B268" s="13"/>
      <c r="C268" s="13"/>
      <c r="D268" s="13"/>
      <c r="E268" s="13"/>
      <c r="F268" s="13"/>
    </row>
    <row r="269" spans="1:6">
      <c r="A269" s="13"/>
      <c r="B269" s="13"/>
      <c r="C269" s="13"/>
      <c r="D269" s="13"/>
      <c r="E269" s="13"/>
      <c r="F269" s="13"/>
    </row>
    <row r="270" spans="1:6">
      <c r="A270" s="13"/>
      <c r="B270" s="13"/>
      <c r="C270" s="13"/>
      <c r="D270" s="13"/>
      <c r="E270" s="13"/>
      <c r="F270" s="13"/>
    </row>
    <row r="271" spans="1:6">
      <c r="A271" s="13"/>
      <c r="B271" s="13"/>
      <c r="C271" s="13"/>
      <c r="D271" s="13"/>
      <c r="E271" s="13"/>
      <c r="F271" s="13"/>
    </row>
    <row r="272" spans="1:6">
      <c r="A272" s="13"/>
      <c r="B272" s="13"/>
      <c r="C272" s="13"/>
      <c r="D272" s="13"/>
      <c r="E272" s="13"/>
      <c r="F272" s="13"/>
    </row>
    <row r="273" spans="1:6">
      <c r="A273" s="13"/>
      <c r="B273" s="13"/>
      <c r="C273" s="13"/>
      <c r="D273" s="13"/>
      <c r="E273" s="13"/>
      <c r="F273" s="13"/>
    </row>
    <row r="274" spans="1:6">
      <c r="A274" s="13"/>
      <c r="B274" s="13"/>
      <c r="C274" s="13"/>
      <c r="D274" s="13"/>
      <c r="E274" s="13"/>
      <c r="F274" s="13"/>
    </row>
    <row r="275" spans="1:6">
      <c r="A275" s="13"/>
      <c r="B275" s="13"/>
      <c r="C275" s="13"/>
      <c r="D275" s="13"/>
      <c r="E275" s="13"/>
      <c r="F275" s="13"/>
    </row>
    <row r="276" spans="1:6">
      <c r="A276" s="13"/>
      <c r="B276" s="13"/>
      <c r="C276" s="13"/>
      <c r="D276" s="13"/>
      <c r="E276" s="13"/>
      <c r="F276" s="13"/>
    </row>
    <row r="277" spans="1:6">
      <c r="A277" s="13"/>
      <c r="B277" s="13"/>
      <c r="C277" s="13"/>
      <c r="D277" s="13"/>
      <c r="E277" s="13"/>
      <c r="F277" s="13"/>
    </row>
    <row r="278" spans="1:6">
      <c r="A278" s="13"/>
      <c r="B278" s="13"/>
      <c r="C278" s="13"/>
      <c r="D278" s="13"/>
      <c r="E278" s="13"/>
      <c r="F278" s="13"/>
    </row>
    <row r="279" spans="1:6">
      <c r="A279" s="13"/>
      <c r="B279" s="13"/>
      <c r="C279" s="13"/>
      <c r="D279" s="13"/>
      <c r="E279" s="13"/>
      <c r="F279" s="13"/>
    </row>
    <row r="280" spans="1:6">
      <c r="A280" s="13"/>
      <c r="B280" s="13"/>
      <c r="C280" s="13"/>
      <c r="D280" s="13"/>
      <c r="E280" s="13"/>
      <c r="F280" s="13"/>
    </row>
    <row r="281" spans="1:6">
      <c r="A281" s="13"/>
      <c r="B281" s="13"/>
      <c r="C281" s="13"/>
      <c r="D281" s="13"/>
      <c r="E281" s="13"/>
      <c r="F281" s="13"/>
    </row>
    <row r="282" spans="1:6">
      <c r="A282" s="13"/>
      <c r="B282" s="13"/>
      <c r="C282" s="13"/>
      <c r="D282" s="13"/>
      <c r="E282" s="13"/>
      <c r="F282" s="13"/>
    </row>
    <row r="283" spans="1:6">
      <c r="A283" s="13"/>
      <c r="B283" s="13"/>
      <c r="C283" s="13"/>
      <c r="D283" s="13"/>
      <c r="E283" s="13"/>
      <c r="F283" s="13"/>
    </row>
    <row r="284" spans="1:6">
      <c r="A284" s="13"/>
      <c r="B284" s="13"/>
      <c r="C284" s="13"/>
      <c r="D284" s="13"/>
      <c r="E284" s="13"/>
      <c r="F284" s="13"/>
    </row>
    <row r="285" spans="1:6">
      <c r="A285" s="13"/>
      <c r="B285" s="13"/>
      <c r="C285" s="13"/>
      <c r="D285" s="13"/>
      <c r="E285" s="13"/>
      <c r="F285" s="13"/>
    </row>
    <row r="286" spans="1:6">
      <c r="A286" s="13"/>
      <c r="B286" s="13"/>
      <c r="C286" s="13"/>
      <c r="D286" s="13"/>
      <c r="E286" s="13"/>
      <c r="F286" s="13"/>
    </row>
    <row r="287" spans="1:6">
      <c r="A287" s="13"/>
      <c r="B287" s="13"/>
    </row>
    <row r="288" spans="1:6">
      <c r="A288" s="13"/>
      <c r="B288" s="13"/>
    </row>
    <row r="289" spans="1:6">
      <c r="A289" s="13"/>
      <c r="B289" s="13"/>
      <c r="C289" s="13"/>
      <c r="D289" s="13"/>
      <c r="E289" s="13"/>
      <c r="F289" s="13"/>
    </row>
    <row r="290" spans="1:6">
      <c r="A290" s="13"/>
      <c r="B290" s="13"/>
      <c r="C290" s="13"/>
      <c r="D290" s="13"/>
      <c r="E290" s="13"/>
      <c r="F290" s="13"/>
    </row>
    <row r="291" spans="1:6">
      <c r="A291" s="13"/>
      <c r="B291" s="13"/>
      <c r="C291" s="13"/>
      <c r="D291" s="13"/>
      <c r="E291" s="13"/>
      <c r="F291" s="13"/>
    </row>
    <row r="292" spans="1:6">
      <c r="A292" s="13"/>
      <c r="B292" s="13"/>
      <c r="C292" s="13"/>
      <c r="D292" s="13"/>
      <c r="E292" s="13"/>
      <c r="F292" s="13"/>
    </row>
    <row r="293" spans="1:6">
      <c r="A293" s="13"/>
      <c r="B293" s="13"/>
      <c r="C293" s="13"/>
      <c r="D293" s="13"/>
      <c r="E293" s="13"/>
      <c r="F293" s="13"/>
    </row>
    <row r="294" spans="1:6">
      <c r="A294" s="13"/>
      <c r="B294" s="13"/>
      <c r="C294" s="13"/>
      <c r="D294" s="13"/>
      <c r="E294" s="13"/>
      <c r="F294" s="13"/>
    </row>
    <row r="295" spans="1:6">
      <c r="A295" s="13"/>
      <c r="B295" s="13"/>
      <c r="C295" s="13"/>
      <c r="D295" s="13"/>
      <c r="E295" s="13"/>
      <c r="F295" s="13"/>
    </row>
    <row r="296" spans="1:6">
      <c r="A296" s="13"/>
      <c r="B296" s="13"/>
      <c r="C296" s="13"/>
      <c r="D296" s="13"/>
      <c r="E296" s="13"/>
      <c r="F296" s="13"/>
    </row>
    <row r="297" spans="1:6">
      <c r="A297" s="13"/>
      <c r="B297" s="13"/>
      <c r="C297" s="13"/>
      <c r="D297" s="13"/>
      <c r="E297" s="13"/>
      <c r="F297" s="13"/>
    </row>
    <row r="298" spans="1:6">
      <c r="A298" s="13"/>
      <c r="B298" s="13"/>
      <c r="C298" s="13"/>
      <c r="D298" s="13"/>
      <c r="E298" s="13"/>
      <c r="F298" s="13"/>
    </row>
    <row r="299" spans="1:6">
      <c r="A299" s="13"/>
      <c r="B299" s="13"/>
      <c r="C299" s="13"/>
      <c r="D299" s="13"/>
      <c r="E299" s="13"/>
      <c r="F299" s="13"/>
    </row>
    <row r="300" spans="1:6">
      <c r="A300" s="13"/>
      <c r="B300" s="13"/>
      <c r="C300" s="13"/>
      <c r="D300" s="13"/>
      <c r="E300" s="13"/>
      <c r="F300" s="13"/>
    </row>
    <row r="301" spans="1:6">
      <c r="A301" s="13"/>
      <c r="B301" s="13"/>
      <c r="C301" s="13"/>
      <c r="D301" s="13"/>
      <c r="E301" s="13"/>
      <c r="F301" s="13"/>
    </row>
    <row r="302" spans="1:6">
      <c r="A302" s="13"/>
      <c r="B302" s="13"/>
      <c r="C302" s="13"/>
      <c r="D302" s="13"/>
      <c r="E302" s="13"/>
      <c r="F302" s="13"/>
    </row>
    <row r="303" spans="1:6">
      <c r="A303" s="13"/>
      <c r="B303" s="13"/>
      <c r="C303" s="13"/>
      <c r="D303" s="13"/>
      <c r="E303" s="13"/>
      <c r="F303" s="13"/>
    </row>
    <row r="304" spans="1:6">
      <c r="A304" s="13"/>
      <c r="B304" s="13"/>
      <c r="C304" s="13"/>
      <c r="D304" s="13"/>
      <c r="E304" s="13"/>
      <c r="F304" s="13"/>
    </row>
    <row r="305" spans="1:6">
      <c r="A305" s="13"/>
      <c r="B305" s="13"/>
      <c r="C305" s="13"/>
      <c r="D305" s="13"/>
      <c r="E305" s="13"/>
      <c r="F305" s="13"/>
    </row>
    <row r="306" spans="1:6">
      <c r="A306" s="13"/>
      <c r="B306" s="13"/>
      <c r="C306" s="13"/>
      <c r="D306" s="13"/>
      <c r="E306" s="13"/>
      <c r="F306" s="13"/>
    </row>
    <row r="307" spans="1:6">
      <c r="A307" s="13"/>
      <c r="B307" s="13"/>
      <c r="C307" s="13"/>
      <c r="D307" s="13"/>
      <c r="E307" s="13"/>
      <c r="F307" s="13"/>
    </row>
    <row r="308" spans="1:6">
      <c r="A308" s="13"/>
      <c r="B308" s="13"/>
      <c r="C308" s="13"/>
      <c r="D308" s="13"/>
      <c r="E308" s="13"/>
      <c r="F308" s="13"/>
    </row>
    <row r="309" spans="1:6">
      <c r="A309" s="13"/>
      <c r="B309" s="13"/>
      <c r="C309" s="13"/>
      <c r="D309" s="13"/>
      <c r="E309" s="13"/>
      <c r="F309" s="13"/>
    </row>
    <row r="310" spans="1:6">
      <c r="A310" s="13"/>
      <c r="B310" s="13"/>
      <c r="C310" s="13"/>
      <c r="D310" s="13"/>
      <c r="E310" s="13"/>
      <c r="F310" s="13"/>
    </row>
    <row r="311" spans="1:6">
      <c r="A311" s="13"/>
      <c r="B311" s="13"/>
      <c r="C311" s="13"/>
      <c r="D311" s="13"/>
      <c r="E311" s="13"/>
      <c r="F311" s="13"/>
    </row>
    <row r="312" spans="1:6">
      <c r="A312" s="13"/>
      <c r="B312" s="13"/>
      <c r="C312" s="13"/>
      <c r="D312" s="13"/>
      <c r="E312" s="13"/>
      <c r="F312" s="13"/>
    </row>
    <row r="313" spans="1:6">
      <c r="A313" s="13"/>
      <c r="B313" s="13"/>
      <c r="C313" s="13"/>
      <c r="D313" s="13"/>
      <c r="E313" s="13"/>
      <c r="F313" s="13"/>
    </row>
    <row r="314" spans="1:6">
      <c r="A314" s="13"/>
      <c r="B314" s="13"/>
      <c r="C314" s="13"/>
      <c r="D314" s="13"/>
      <c r="E314" s="13"/>
      <c r="F314" s="13"/>
    </row>
    <row r="315" spans="1:6">
      <c r="A315" s="13"/>
      <c r="B315" s="13"/>
      <c r="C315" s="13"/>
      <c r="D315" s="13"/>
      <c r="E315" s="13"/>
      <c r="F315" s="13"/>
    </row>
    <row r="316" spans="1:6">
      <c r="A316" s="13"/>
      <c r="B316" s="13"/>
      <c r="C316" s="13"/>
      <c r="D316" s="13"/>
      <c r="E316" s="13"/>
      <c r="F316" s="13"/>
    </row>
    <row r="317" spans="1:6">
      <c r="A317" s="13"/>
      <c r="B317" s="13"/>
      <c r="C317" s="13"/>
      <c r="D317" s="13"/>
      <c r="E317" s="13"/>
      <c r="F317" s="13"/>
    </row>
    <row r="318" spans="1:6">
      <c r="A318" s="13"/>
      <c r="B318" s="13"/>
      <c r="D318" s="13"/>
      <c r="E318" s="13"/>
      <c r="F318" s="13"/>
    </row>
    <row r="319" spans="1:6">
      <c r="A319" s="13"/>
      <c r="B319" s="13"/>
    </row>
    <row r="320" spans="1:6">
      <c r="A320" s="13"/>
      <c r="B320" s="13"/>
    </row>
    <row r="321" spans="1:6">
      <c r="A321" s="13"/>
      <c r="B321" s="13"/>
      <c r="C321" s="13"/>
      <c r="D321" s="13"/>
      <c r="E321" s="13"/>
      <c r="F321" s="13"/>
    </row>
    <row r="322" spans="1:6">
      <c r="A322" s="13"/>
      <c r="B322" s="13"/>
      <c r="C322" s="13"/>
      <c r="D322" s="13"/>
      <c r="E322" s="13"/>
      <c r="F322" s="13"/>
    </row>
    <row r="323" spans="1:6">
      <c r="A323" s="13"/>
      <c r="B323" s="13"/>
      <c r="C323" s="13"/>
      <c r="D323" s="13"/>
      <c r="E323" s="13"/>
      <c r="F323" s="13"/>
    </row>
    <row r="324" spans="1:6">
      <c r="A324" s="13"/>
      <c r="B324" s="13"/>
      <c r="C324" s="13"/>
      <c r="D324" s="13"/>
      <c r="E324" s="13"/>
      <c r="F324" s="13"/>
    </row>
    <row r="325" spans="1:6">
      <c r="A325" s="13"/>
      <c r="B325" s="13"/>
      <c r="C325" s="13"/>
      <c r="D325" s="13"/>
      <c r="E325" s="13"/>
      <c r="F325" s="13"/>
    </row>
    <row r="326" spans="1:6">
      <c r="A326" s="13"/>
      <c r="B326" s="13"/>
      <c r="C326" s="13"/>
      <c r="D326" s="13"/>
      <c r="E326" s="13"/>
      <c r="F326" s="13"/>
    </row>
    <row r="327" spans="1:6">
      <c r="A327" s="13"/>
      <c r="B327" s="13"/>
      <c r="C327" s="13"/>
      <c r="D327" s="13"/>
      <c r="E327" s="13"/>
      <c r="F327" s="13"/>
    </row>
    <row r="328" spans="1:6">
      <c r="A328" s="13"/>
      <c r="B328" s="13"/>
      <c r="C328" s="13"/>
      <c r="D328" s="13"/>
      <c r="E328" s="13"/>
      <c r="F328" s="13"/>
    </row>
    <row r="329" spans="1:6">
      <c r="A329" s="13"/>
      <c r="B329" s="13"/>
      <c r="C329" s="13"/>
      <c r="D329" s="13"/>
      <c r="E329" s="13"/>
      <c r="F329" s="13"/>
    </row>
    <row r="330" spans="1:6">
      <c r="A330" s="13"/>
      <c r="B330" s="13"/>
      <c r="C330" s="13"/>
      <c r="D330" s="13"/>
      <c r="E330" s="13"/>
      <c r="F330" s="13"/>
    </row>
    <row r="331" spans="1:6">
      <c r="A331" s="13"/>
      <c r="B331" s="13"/>
      <c r="C331" s="13"/>
      <c r="D331" s="13"/>
      <c r="E331" s="13"/>
      <c r="F331" s="13"/>
    </row>
    <row r="332" spans="1:6">
      <c r="A332" s="13"/>
      <c r="B332" s="13"/>
      <c r="C332" s="13"/>
      <c r="D332" s="13"/>
      <c r="E332" s="13"/>
      <c r="F332" s="13"/>
    </row>
    <row r="333" spans="1:6">
      <c r="A333" s="13"/>
      <c r="B333" s="13"/>
      <c r="C333" s="13"/>
      <c r="D333" s="13"/>
      <c r="E333" s="13"/>
      <c r="F333" s="13"/>
    </row>
    <row r="334" spans="1:6">
      <c r="A334" s="13"/>
      <c r="B334" s="13"/>
      <c r="C334" s="13"/>
      <c r="D334" s="13"/>
      <c r="E334" s="13"/>
      <c r="F334" s="13"/>
    </row>
    <row r="335" spans="1:6">
      <c r="A335" s="13"/>
      <c r="B335" s="13"/>
      <c r="C335" s="13"/>
      <c r="D335" s="13"/>
      <c r="E335" s="13"/>
      <c r="F335" s="13"/>
    </row>
    <row r="336" spans="1:6">
      <c r="A336" s="13"/>
      <c r="B336" s="13"/>
      <c r="C336" s="13"/>
      <c r="D336" s="13"/>
      <c r="E336" s="13"/>
      <c r="F336" s="13"/>
    </row>
    <row r="337" spans="1:6">
      <c r="A337" s="13"/>
      <c r="B337" s="13"/>
      <c r="C337" s="13"/>
      <c r="D337" s="13"/>
      <c r="E337" s="13"/>
      <c r="F337" s="13"/>
    </row>
    <row r="338" spans="1:6">
      <c r="A338" s="13"/>
      <c r="B338" s="13"/>
      <c r="C338" s="13"/>
      <c r="D338" s="13"/>
      <c r="E338" s="13"/>
      <c r="F338" s="13"/>
    </row>
    <row r="339" spans="1:6">
      <c r="A339" s="13"/>
      <c r="B339" s="13"/>
      <c r="C339" s="13"/>
      <c r="D339" s="13"/>
      <c r="E339" s="13"/>
      <c r="F339" s="13"/>
    </row>
    <row r="340" spans="1:6">
      <c r="A340" s="13"/>
      <c r="B340" s="13"/>
      <c r="C340" s="13"/>
      <c r="D340" s="13"/>
      <c r="E340" s="13"/>
      <c r="F340" s="13"/>
    </row>
    <row r="341" spans="1:6">
      <c r="A341" s="13"/>
      <c r="B341" s="13"/>
      <c r="C341" s="13"/>
      <c r="D341" s="13"/>
      <c r="E341" s="13"/>
      <c r="F341" s="13"/>
    </row>
    <row r="342" spans="1:6">
      <c r="A342" s="13"/>
      <c r="B342" s="13"/>
      <c r="C342" s="13"/>
      <c r="D342" s="13"/>
      <c r="E342" s="13"/>
      <c r="F342" s="13"/>
    </row>
    <row r="343" spans="1:6">
      <c r="A343" s="13"/>
      <c r="B343" s="13"/>
      <c r="C343" s="13"/>
      <c r="D343" s="13"/>
      <c r="E343" s="13"/>
      <c r="F343" s="13"/>
    </row>
    <row r="344" spans="1:6">
      <c r="A344" s="13"/>
      <c r="B344" s="13"/>
      <c r="C344" s="13"/>
      <c r="D344" s="13"/>
      <c r="E344" s="13"/>
      <c r="F344" s="13"/>
    </row>
    <row r="345" spans="1:6">
      <c r="A345" s="13"/>
      <c r="B345" s="13"/>
      <c r="C345" s="13"/>
      <c r="D345" s="13"/>
      <c r="E345" s="13"/>
      <c r="F345" s="13"/>
    </row>
    <row r="346" spans="1:6">
      <c r="A346" s="13"/>
      <c r="B346" s="13"/>
      <c r="C346" s="13"/>
      <c r="D346" s="13"/>
      <c r="E346" s="13"/>
      <c r="F346" s="13"/>
    </row>
    <row r="347" spans="1:6">
      <c r="A347" s="13"/>
      <c r="B347" s="13"/>
      <c r="C347" s="13"/>
      <c r="D347" s="13"/>
      <c r="E347" s="13"/>
      <c r="F347" s="13"/>
    </row>
    <row r="348" spans="1:6">
      <c r="A348" s="13"/>
      <c r="B348" s="13"/>
      <c r="C348" s="13"/>
      <c r="D348" s="13"/>
      <c r="E348" s="13"/>
      <c r="F348" s="13"/>
    </row>
    <row r="349" spans="1:6">
      <c r="A349" s="13"/>
      <c r="B349" s="13"/>
      <c r="C349" s="13"/>
      <c r="D349" s="13"/>
      <c r="E349" s="13"/>
      <c r="F349" s="13"/>
    </row>
    <row r="350" spans="1:6">
      <c r="A350" s="13"/>
      <c r="B350" s="13"/>
      <c r="C350" s="13"/>
      <c r="D350" s="13"/>
      <c r="E350" s="13"/>
      <c r="F350" s="13"/>
    </row>
    <row r="351" spans="1:6">
      <c r="A351" s="13"/>
      <c r="B351" s="13"/>
      <c r="C351" s="13"/>
      <c r="D351" s="13"/>
      <c r="E351" s="13"/>
      <c r="F351" s="13"/>
    </row>
    <row r="352" spans="1:6">
      <c r="A352" s="13"/>
      <c r="B352" s="13"/>
    </row>
    <row r="353" spans="1:6">
      <c r="A353" s="13"/>
      <c r="B353" s="13"/>
    </row>
    <row r="354" spans="1:6">
      <c r="A354" s="13"/>
      <c r="B354" s="13"/>
      <c r="C354" s="13"/>
      <c r="D354" s="13"/>
      <c r="E354" s="13"/>
      <c r="F354" s="13"/>
    </row>
    <row r="355" spans="1:6">
      <c r="A355" s="13"/>
      <c r="B355" s="13"/>
      <c r="C355" s="13"/>
      <c r="D355" s="13"/>
      <c r="E355" s="13"/>
      <c r="F355" s="13"/>
    </row>
    <row r="356" spans="1:6">
      <c r="A356" s="13"/>
      <c r="B356" s="13"/>
      <c r="C356" s="13"/>
      <c r="D356" s="13"/>
      <c r="E356" s="13"/>
      <c r="F356" s="13"/>
    </row>
    <row r="357" spans="1:6">
      <c r="A357" s="13"/>
      <c r="B357" s="13"/>
      <c r="C357" s="13"/>
      <c r="D357" s="13"/>
      <c r="E357" s="13"/>
      <c r="F357" s="13"/>
    </row>
    <row r="358" spans="1:6">
      <c r="A358" s="13"/>
      <c r="B358" s="13"/>
      <c r="C358" s="13"/>
      <c r="D358" s="13"/>
      <c r="E358" s="13"/>
      <c r="F358" s="13"/>
    </row>
    <row r="359" spans="1:6">
      <c r="A359" s="13"/>
      <c r="B359" s="13"/>
      <c r="C359" s="13"/>
      <c r="D359" s="13"/>
      <c r="E359" s="13"/>
      <c r="F359" s="13"/>
    </row>
    <row r="360" spans="1:6">
      <c r="A360" s="13"/>
      <c r="B360" s="13"/>
      <c r="C360" s="13"/>
      <c r="D360" s="13"/>
      <c r="E360" s="13"/>
      <c r="F360" s="13"/>
    </row>
    <row r="361" spans="1:6">
      <c r="A361" s="13"/>
      <c r="B361" s="13"/>
      <c r="C361" s="13"/>
      <c r="D361" s="13"/>
      <c r="E361" s="13"/>
      <c r="F361" s="13"/>
    </row>
    <row r="362" spans="1:6">
      <c r="A362" s="13"/>
      <c r="B362" s="13"/>
      <c r="C362" s="13"/>
      <c r="D362" s="13"/>
      <c r="E362" s="13"/>
      <c r="F362" s="13"/>
    </row>
    <row r="363" spans="1:6">
      <c r="A363" s="13"/>
      <c r="B363" s="13"/>
      <c r="C363" s="13"/>
      <c r="D363" s="13"/>
      <c r="E363" s="13"/>
      <c r="F363" s="13"/>
    </row>
    <row r="364" spans="1:6">
      <c r="A364" s="13"/>
      <c r="B364" s="13"/>
      <c r="C364" s="13"/>
      <c r="D364" s="13"/>
      <c r="E364" s="13"/>
      <c r="F364" s="13"/>
    </row>
    <row r="365" spans="1:6">
      <c r="A365" s="13"/>
      <c r="B365" s="13"/>
      <c r="C365" s="13"/>
      <c r="D365" s="13"/>
      <c r="E365" s="13"/>
      <c r="F365" s="13"/>
    </row>
    <row r="366" spans="1:6">
      <c r="A366" s="13"/>
      <c r="B366" s="13"/>
      <c r="C366" s="13"/>
      <c r="D366" s="13"/>
      <c r="E366" s="13"/>
      <c r="F366" s="13"/>
    </row>
    <row r="367" spans="1:6">
      <c r="A367" s="13"/>
      <c r="B367" s="13"/>
      <c r="C367" s="13"/>
      <c r="D367" s="13"/>
      <c r="E367" s="13"/>
      <c r="F367" s="13"/>
    </row>
    <row r="368" spans="1:6">
      <c r="A368" s="13"/>
      <c r="B368" s="13"/>
      <c r="C368" s="13"/>
      <c r="D368" s="13"/>
      <c r="E368" s="13"/>
      <c r="F368" s="13"/>
    </row>
    <row r="369" spans="1:6">
      <c r="A369" s="13"/>
      <c r="B369" s="13"/>
      <c r="C369" s="13"/>
      <c r="D369" s="13"/>
      <c r="E369" s="13"/>
      <c r="F369" s="13"/>
    </row>
    <row r="370" spans="1:6">
      <c r="A370" s="13"/>
      <c r="B370" s="13"/>
      <c r="C370" s="13"/>
      <c r="D370" s="13"/>
      <c r="E370" s="13"/>
      <c r="F370" s="13"/>
    </row>
    <row r="371" spans="1:6">
      <c r="A371" s="13"/>
      <c r="B371" s="13"/>
      <c r="C371" s="13"/>
      <c r="D371" s="13"/>
      <c r="E371" s="13"/>
      <c r="F371" s="13"/>
    </row>
    <row r="372" spans="1:6">
      <c r="A372" s="13"/>
      <c r="B372" s="13"/>
      <c r="C372" s="13"/>
      <c r="D372" s="13"/>
      <c r="E372" s="13"/>
      <c r="F372" s="13"/>
    </row>
    <row r="373" spans="1:6">
      <c r="A373" s="13"/>
      <c r="B373" s="13"/>
      <c r="C373" s="13"/>
      <c r="D373" s="13"/>
      <c r="E373" s="13"/>
      <c r="F373" s="13"/>
    </row>
    <row r="374" spans="1:6">
      <c r="A374" s="13"/>
      <c r="B374" s="13"/>
      <c r="C374" s="13"/>
      <c r="D374" s="13"/>
      <c r="E374" s="13"/>
      <c r="F374" s="13"/>
    </row>
    <row r="375" spans="1:6">
      <c r="A375" s="13"/>
      <c r="B375" s="13"/>
      <c r="C375" s="13"/>
      <c r="D375" s="13"/>
      <c r="E375" s="13"/>
      <c r="F375" s="13"/>
    </row>
    <row r="376" spans="1:6">
      <c r="A376" s="13"/>
      <c r="B376" s="13"/>
      <c r="C376" s="13"/>
      <c r="D376" s="13"/>
      <c r="E376" s="13"/>
      <c r="F376" s="13"/>
    </row>
    <row r="377" spans="1:6">
      <c r="A377" s="13"/>
      <c r="B377" s="13"/>
      <c r="C377" s="13"/>
      <c r="D377" s="13"/>
      <c r="E377" s="13"/>
      <c r="F377" s="13"/>
    </row>
    <row r="378" spans="1:6">
      <c r="A378" s="13"/>
      <c r="B378" s="13"/>
      <c r="C378" s="13"/>
      <c r="D378" s="13"/>
      <c r="E378" s="13"/>
      <c r="F378" s="13"/>
    </row>
    <row r="379" spans="1:6">
      <c r="A379" s="13"/>
      <c r="B379" s="13"/>
      <c r="C379" s="13"/>
      <c r="D379" s="13"/>
      <c r="E379" s="13"/>
      <c r="F379" s="13"/>
    </row>
    <row r="380" spans="1:6">
      <c r="A380" s="13"/>
      <c r="B380" s="13"/>
      <c r="C380" s="13"/>
      <c r="D380" s="13"/>
      <c r="E380" s="13"/>
      <c r="F380" s="13"/>
    </row>
    <row r="381" spans="1:6">
      <c r="A381" s="13"/>
      <c r="B381" s="13"/>
      <c r="C381" s="13"/>
      <c r="D381" s="13"/>
      <c r="E381" s="13"/>
      <c r="F381" s="13"/>
    </row>
    <row r="382" spans="1:6">
      <c r="A382" s="13"/>
      <c r="B382" s="13"/>
      <c r="C382" s="13"/>
      <c r="D382" s="13"/>
      <c r="E382" s="13"/>
      <c r="F382" s="13"/>
    </row>
    <row r="383" spans="1:6">
      <c r="A383" s="13"/>
      <c r="B383" s="13"/>
      <c r="C383" s="13"/>
      <c r="D383" s="13"/>
      <c r="E383" s="13"/>
      <c r="F383" s="13"/>
    </row>
    <row r="384" spans="1:6">
      <c r="A384" s="13"/>
      <c r="B384" s="13"/>
      <c r="C384" s="13"/>
      <c r="D384" s="13"/>
      <c r="E384" s="13"/>
      <c r="F384" s="13"/>
    </row>
    <row r="385" spans="1:6">
      <c r="A385" s="13"/>
      <c r="B385" s="13"/>
    </row>
    <row r="386" spans="1:6">
      <c r="A386" s="13"/>
      <c r="B386" s="13"/>
    </row>
    <row r="387" spans="1:6">
      <c r="A387" s="13"/>
      <c r="B387" s="13"/>
      <c r="C387" s="13"/>
      <c r="D387" s="13"/>
      <c r="E387" s="13"/>
      <c r="F387" s="13"/>
    </row>
    <row r="388" spans="1:6">
      <c r="A388" s="13"/>
      <c r="B388" s="13"/>
      <c r="C388" s="13"/>
      <c r="D388" s="13"/>
      <c r="E388" s="13"/>
      <c r="F388" s="13"/>
    </row>
    <row r="389" spans="1:6">
      <c r="A389" s="13"/>
      <c r="B389" s="13"/>
      <c r="C389" s="13"/>
      <c r="D389" s="13"/>
      <c r="E389" s="13"/>
      <c r="F389" s="13"/>
    </row>
    <row r="390" spans="1:6">
      <c r="A390" s="13"/>
      <c r="B390" s="13"/>
      <c r="C390" s="13"/>
      <c r="D390" s="13"/>
      <c r="E390" s="13"/>
      <c r="F390" s="13"/>
    </row>
    <row r="391" spans="1:6">
      <c r="A391" s="13"/>
      <c r="B391" s="13"/>
      <c r="C391" s="13"/>
      <c r="D391" s="13"/>
      <c r="E391" s="13"/>
      <c r="F391" s="13"/>
    </row>
    <row r="392" spans="1:6">
      <c r="A392" s="13"/>
      <c r="B392" s="13"/>
      <c r="C392" s="13"/>
      <c r="D392" s="13"/>
      <c r="E392" s="13"/>
      <c r="F392" s="13"/>
    </row>
    <row r="393" spans="1:6">
      <c r="A393" s="13"/>
      <c r="B393" s="13"/>
      <c r="C393" s="13"/>
      <c r="D393" s="13"/>
      <c r="E393" s="13"/>
      <c r="F393" s="13"/>
    </row>
    <row r="394" spans="1:6">
      <c r="A394" s="13"/>
      <c r="B394" s="13"/>
      <c r="C394" s="13"/>
      <c r="D394" s="13"/>
      <c r="E394" s="13"/>
      <c r="F394" s="13"/>
    </row>
    <row r="395" spans="1:6">
      <c r="A395" s="13"/>
      <c r="B395" s="13"/>
      <c r="C395" s="13"/>
      <c r="D395" s="13"/>
      <c r="E395" s="13"/>
      <c r="F395" s="13"/>
    </row>
    <row r="396" spans="1:6">
      <c r="A396" s="13"/>
      <c r="B396" s="13"/>
      <c r="C396" s="13"/>
      <c r="D396" s="13"/>
      <c r="E396" s="13"/>
      <c r="F396" s="13"/>
    </row>
    <row r="397" spans="1:6">
      <c r="A397" s="13"/>
      <c r="B397" s="13"/>
      <c r="C397" s="13"/>
      <c r="D397" s="13"/>
      <c r="E397" s="13"/>
      <c r="F397" s="13"/>
    </row>
    <row r="398" spans="1:6">
      <c r="A398" s="13"/>
      <c r="B398" s="13"/>
      <c r="C398" s="13"/>
      <c r="D398" s="13"/>
      <c r="E398" s="13"/>
      <c r="F398" s="13"/>
    </row>
    <row r="399" spans="1:6">
      <c r="A399" s="13"/>
      <c r="B399" s="13"/>
      <c r="C399" s="13"/>
      <c r="D399" s="13"/>
      <c r="E399" s="13"/>
      <c r="F399" s="13"/>
    </row>
    <row r="400" spans="1:6">
      <c r="A400" s="13"/>
      <c r="B400" s="13"/>
      <c r="C400" s="13"/>
      <c r="D400" s="13"/>
      <c r="E400" s="13"/>
      <c r="F400" s="13"/>
    </row>
    <row r="401" spans="1:6">
      <c r="A401" s="13"/>
      <c r="B401" s="13"/>
      <c r="C401" s="13"/>
      <c r="D401" s="13"/>
      <c r="E401" s="13"/>
      <c r="F401" s="13"/>
    </row>
    <row r="402" spans="1:6">
      <c r="A402" s="13"/>
      <c r="B402" s="13"/>
      <c r="C402" s="13"/>
      <c r="D402" s="13"/>
      <c r="E402" s="13"/>
      <c r="F402" s="13"/>
    </row>
    <row r="403" spans="1:6">
      <c r="A403" s="13"/>
      <c r="B403" s="13"/>
      <c r="C403" s="13"/>
      <c r="D403" s="13"/>
      <c r="E403" s="13"/>
      <c r="F403" s="13"/>
    </row>
    <row r="404" spans="1:6">
      <c r="A404" s="13"/>
      <c r="B404" s="13"/>
      <c r="C404" s="13"/>
      <c r="D404" s="13"/>
      <c r="E404" s="13"/>
      <c r="F404" s="13"/>
    </row>
    <row r="405" spans="1:6">
      <c r="A405" s="13"/>
      <c r="B405" s="13"/>
      <c r="C405" s="13"/>
      <c r="D405" s="13"/>
      <c r="E405" s="13"/>
      <c r="F405" s="13"/>
    </row>
    <row r="406" spans="1:6">
      <c r="A406" s="13"/>
      <c r="B406" s="13"/>
      <c r="C406" s="13"/>
      <c r="D406" s="13"/>
      <c r="E406" s="13"/>
      <c r="F406" s="13"/>
    </row>
    <row r="407" spans="1:6">
      <c r="A407" s="13"/>
      <c r="B407" s="13"/>
      <c r="C407" s="13"/>
      <c r="D407" s="13"/>
      <c r="E407" s="13"/>
      <c r="F407" s="13"/>
    </row>
    <row r="408" spans="1:6">
      <c r="A408" s="13"/>
      <c r="B408" s="13"/>
      <c r="C408" s="13"/>
      <c r="D408" s="13"/>
      <c r="E408" s="13"/>
      <c r="F408" s="13"/>
    </row>
    <row r="409" spans="1:6">
      <c r="A409" s="13"/>
      <c r="B409" s="13"/>
      <c r="C409" s="13"/>
      <c r="D409" s="13"/>
      <c r="E409" s="13"/>
      <c r="F409" s="13"/>
    </row>
    <row r="410" spans="1:6">
      <c r="A410" s="13"/>
      <c r="B410" s="13"/>
      <c r="C410" s="13"/>
      <c r="D410" s="13"/>
      <c r="E410" s="13"/>
      <c r="F410" s="13"/>
    </row>
    <row r="411" spans="1:6">
      <c r="A411" s="13"/>
      <c r="B411" s="13"/>
      <c r="C411" s="13"/>
      <c r="D411" s="13"/>
      <c r="E411" s="13"/>
      <c r="F411" s="13"/>
    </row>
    <row r="412" spans="1:6">
      <c r="A412" s="13"/>
      <c r="B412" s="13"/>
      <c r="C412" s="13"/>
      <c r="D412" s="13"/>
      <c r="E412" s="13"/>
      <c r="F412" s="13"/>
    </row>
    <row r="413" spans="1:6">
      <c r="A413" s="13"/>
      <c r="B413" s="13"/>
      <c r="C413" s="13"/>
      <c r="D413" s="13"/>
      <c r="E413" s="13"/>
      <c r="F413" s="13"/>
    </row>
    <row r="414" spans="1:6">
      <c r="A414" s="13"/>
      <c r="B414" s="13"/>
      <c r="C414" s="13"/>
      <c r="D414" s="13"/>
      <c r="E414" s="13"/>
      <c r="F414" s="13"/>
    </row>
    <row r="415" spans="1:6">
      <c r="A415" s="13"/>
      <c r="B415" s="13"/>
    </row>
    <row r="416" spans="1:6">
      <c r="A416" s="13"/>
    </row>
    <row r="417" spans="1:6">
      <c r="A417" s="13"/>
    </row>
    <row r="418" spans="1:6">
      <c r="A418" s="13"/>
      <c r="B418" s="13"/>
      <c r="C418" s="13"/>
      <c r="D418" s="13"/>
      <c r="E418" s="13"/>
      <c r="F418" s="13"/>
    </row>
    <row r="419" spans="1:6">
      <c r="A419" s="13"/>
      <c r="B419" s="13"/>
      <c r="C419" s="13"/>
      <c r="D419" s="13"/>
      <c r="E419" s="13"/>
      <c r="F419" s="13"/>
    </row>
    <row r="420" spans="1:6">
      <c r="A420" s="13"/>
      <c r="B420" s="13"/>
      <c r="C420" s="13"/>
      <c r="D420" s="13"/>
      <c r="E420" s="13"/>
      <c r="F420" s="13"/>
    </row>
    <row r="421" spans="1:6">
      <c r="A421" s="13"/>
      <c r="B421" s="13"/>
      <c r="C421" s="13"/>
      <c r="D421" s="13"/>
      <c r="E421" s="13"/>
      <c r="F421" s="13"/>
    </row>
    <row r="422" spans="1:6">
      <c r="A422" s="13"/>
      <c r="B422" s="13"/>
      <c r="C422" s="13"/>
      <c r="D422" s="13"/>
      <c r="E422" s="13"/>
      <c r="F422" s="13"/>
    </row>
    <row r="423" spans="1:6">
      <c r="A423" s="13"/>
      <c r="B423" s="13"/>
    </row>
    <row r="424" spans="1:6">
      <c r="A424" s="13"/>
      <c r="B424" s="13"/>
    </row>
    <row r="425" spans="1:6">
      <c r="A425" s="13"/>
      <c r="B425" s="13"/>
      <c r="C425" s="13"/>
      <c r="D425" s="13"/>
      <c r="E425" s="13"/>
      <c r="F425" s="13"/>
    </row>
    <row r="426" spans="1:6">
      <c r="A426" s="13"/>
      <c r="B426" s="13"/>
      <c r="C426" s="13"/>
      <c r="D426" s="13"/>
      <c r="E426" s="13"/>
      <c r="F426" s="13"/>
    </row>
    <row r="427" spans="1:6">
      <c r="A427" s="13"/>
      <c r="B427" s="13"/>
      <c r="C427" s="13"/>
      <c r="D427" s="13"/>
      <c r="E427" s="13"/>
      <c r="F427" s="13"/>
    </row>
    <row r="428" spans="1:6">
      <c r="A428" s="13"/>
      <c r="B428" s="13"/>
      <c r="C428" s="13"/>
      <c r="D428" s="13"/>
      <c r="E428" s="13"/>
      <c r="F428" s="13"/>
    </row>
    <row r="429" spans="1:6">
      <c r="A429" s="13"/>
      <c r="B429" s="13"/>
      <c r="C429" s="13"/>
      <c r="D429" s="13"/>
      <c r="E429" s="13"/>
      <c r="F429" s="13"/>
    </row>
    <row r="430" spans="1:6">
      <c r="A430" s="13"/>
      <c r="B430" s="13"/>
      <c r="C430" s="13"/>
      <c r="D430" s="13"/>
      <c r="E430" s="13"/>
      <c r="F430" s="13"/>
    </row>
    <row r="431" spans="1:6">
      <c r="A431" s="13"/>
      <c r="B431" s="13"/>
    </row>
    <row r="432" spans="1:6">
      <c r="A432" s="13"/>
      <c r="B432" s="13"/>
    </row>
    <row r="433" spans="1:6">
      <c r="A433" s="13"/>
      <c r="B433" s="13"/>
      <c r="C433" s="13"/>
      <c r="D433" s="13"/>
      <c r="E433" s="13"/>
      <c r="F433" s="13"/>
    </row>
    <row r="434" spans="1:6">
      <c r="A434" s="13"/>
      <c r="B434" s="13"/>
      <c r="C434" s="13"/>
      <c r="D434" s="13"/>
      <c r="E434" s="13"/>
      <c r="F434" s="13"/>
    </row>
    <row r="435" spans="1:6">
      <c r="A435" s="13"/>
      <c r="B435" s="13"/>
      <c r="C435" s="13"/>
      <c r="D435" s="13"/>
      <c r="E435" s="13"/>
      <c r="F435" s="13"/>
    </row>
    <row r="436" spans="1:6">
      <c r="A436" s="13"/>
      <c r="B436" s="13"/>
      <c r="C436" s="13"/>
      <c r="D436" s="13"/>
      <c r="E436" s="13"/>
      <c r="F436" s="13"/>
    </row>
    <row r="437" spans="1:6">
      <c r="A437" s="13"/>
      <c r="B437" s="13"/>
    </row>
    <row r="438" spans="1:6">
      <c r="A438" s="13"/>
      <c r="B438" s="13"/>
    </row>
    <row r="439" spans="1:6">
      <c r="A439" s="13"/>
      <c r="B439" s="13"/>
      <c r="C439" s="13"/>
      <c r="D439" s="13"/>
      <c r="E439" s="13"/>
      <c r="F439" s="13"/>
    </row>
    <row r="440" spans="1:6">
      <c r="A440" s="13"/>
      <c r="B440" s="13"/>
      <c r="C440" s="13"/>
      <c r="D440" s="13"/>
      <c r="E440" s="13"/>
      <c r="F440" s="13"/>
    </row>
    <row r="441" spans="1:6">
      <c r="A441" s="13"/>
      <c r="B441" s="13"/>
      <c r="C441" s="13"/>
      <c r="D441" s="13"/>
      <c r="E441" s="13"/>
      <c r="F441" s="13"/>
    </row>
    <row r="442" spans="1:6">
      <c r="A442" s="13"/>
      <c r="B442" s="13"/>
      <c r="C442" s="13"/>
      <c r="D442" s="13"/>
      <c r="E442" s="13"/>
      <c r="F442" s="13"/>
    </row>
    <row r="443" spans="1:6">
      <c r="A443" s="13"/>
      <c r="B443" s="13"/>
      <c r="C443" s="13"/>
      <c r="D443" s="13"/>
      <c r="E443" s="13"/>
      <c r="F443" s="13"/>
    </row>
    <row r="444" spans="1:6">
      <c r="A444" s="13"/>
      <c r="B444" s="13"/>
    </row>
    <row r="445" spans="1:6">
      <c r="A445" s="13"/>
      <c r="B445" s="13"/>
    </row>
    <row r="446" spans="1:6">
      <c r="A446" s="13"/>
      <c r="B446" s="13"/>
      <c r="C446" s="13"/>
      <c r="D446" s="13"/>
      <c r="E446" s="13"/>
      <c r="F446" s="13"/>
    </row>
    <row r="447" spans="1:6">
      <c r="A447" s="13"/>
      <c r="B447" s="13"/>
      <c r="C447" s="13"/>
      <c r="D447" s="13"/>
      <c r="E447" s="13"/>
      <c r="F447" s="13"/>
    </row>
    <row r="448" spans="1:6">
      <c r="A448" s="13"/>
      <c r="B448" s="13"/>
      <c r="C448" s="13"/>
      <c r="D448" s="13"/>
      <c r="E448" s="13"/>
      <c r="F448" s="13"/>
    </row>
    <row r="449" spans="1:7">
      <c r="A449" s="13"/>
      <c r="B449" s="13"/>
      <c r="C449" s="13"/>
      <c r="D449" s="13"/>
      <c r="E449" s="13"/>
      <c r="F449" s="13"/>
    </row>
    <row r="450" spans="1:7">
      <c r="A450" s="13"/>
      <c r="B450" s="13"/>
      <c r="C450" s="13"/>
      <c r="D450" s="13"/>
      <c r="E450" s="13"/>
      <c r="F450" s="13"/>
    </row>
    <row r="451" spans="1:7">
      <c r="A451" s="13"/>
      <c r="B451" s="13"/>
      <c r="C451" s="13"/>
      <c r="D451" s="13"/>
      <c r="E451" s="13"/>
      <c r="F451" s="13"/>
    </row>
    <row r="452" spans="1:7">
      <c r="A452" s="13"/>
      <c r="B452" s="13"/>
      <c r="C452" s="13"/>
      <c r="D452" s="13"/>
      <c r="E452" s="13"/>
      <c r="F452" s="13"/>
    </row>
    <row r="453" spans="1:7">
      <c r="A453" s="13"/>
      <c r="B453" s="13"/>
      <c r="C453" s="13"/>
      <c r="D453" s="13"/>
      <c r="E453" s="13"/>
      <c r="F453" s="13"/>
    </row>
    <row r="454" spans="1:7">
      <c r="A454" s="13"/>
      <c r="B454" s="13"/>
    </row>
    <row r="455" spans="1:7">
      <c r="A455" s="13"/>
      <c r="B455" s="13"/>
    </row>
    <row r="456" spans="1:7">
      <c r="A456" s="13"/>
      <c r="B456" s="13"/>
      <c r="C456" s="13"/>
      <c r="D456" s="13"/>
      <c r="E456" s="13"/>
      <c r="F456" s="13"/>
    </row>
    <row r="457" spans="1:7">
      <c r="A457" s="13"/>
      <c r="B457" s="13"/>
      <c r="C457" s="13"/>
      <c r="D457" s="13"/>
      <c r="E457" s="13"/>
      <c r="G457" s="13"/>
    </row>
    <row r="458" spans="1:7">
      <c r="A458" s="13"/>
      <c r="B458" s="13"/>
      <c r="C458" s="13"/>
      <c r="D458" s="13"/>
      <c r="E458" s="13"/>
      <c r="F458" s="13"/>
    </row>
    <row r="459" spans="1:7">
      <c r="A459" s="13"/>
      <c r="B459" s="13"/>
      <c r="C459" s="13"/>
      <c r="D459" s="13"/>
      <c r="E459" s="13"/>
      <c r="F459" s="13"/>
    </row>
    <row r="460" spans="1:7">
      <c r="A460" s="13"/>
      <c r="B460" s="13"/>
      <c r="C460" s="13"/>
      <c r="D460" s="13"/>
      <c r="E460" s="13"/>
      <c r="F460" s="13"/>
    </row>
    <row r="461" spans="1:7">
      <c r="A461" s="13"/>
      <c r="B461" s="13"/>
      <c r="C461" s="13"/>
      <c r="D461" s="13"/>
      <c r="E461" s="13"/>
      <c r="F461" s="13"/>
    </row>
    <row r="462" spans="1:7">
      <c r="A462" s="13"/>
      <c r="B462" s="13"/>
      <c r="C462" s="13"/>
      <c r="D462" s="13"/>
      <c r="E462" s="13"/>
      <c r="F462" s="13"/>
    </row>
    <row r="463" spans="1:7">
      <c r="A463" s="13"/>
      <c r="B463" s="13"/>
      <c r="C463" s="13"/>
      <c r="D463" s="13"/>
      <c r="E463" s="13"/>
      <c r="F463" s="13"/>
    </row>
    <row r="464" spans="1:7">
      <c r="A464" s="13"/>
      <c r="B464" s="13"/>
      <c r="C464" s="13"/>
      <c r="D464" s="13"/>
      <c r="E464" s="13"/>
      <c r="F464" s="13"/>
    </row>
    <row r="465" spans="1:6">
      <c r="A465" s="13"/>
      <c r="B465" s="13"/>
      <c r="C465" s="13"/>
      <c r="D465" s="13"/>
      <c r="E465" s="13"/>
      <c r="F465" s="13"/>
    </row>
    <row r="466" spans="1:6">
      <c r="A466" s="13"/>
      <c r="B466" s="13"/>
      <c r="C466" s="13"/>
      <c r="D466" s="13"/>
      <c r="E466" s="13"/>
      <c r="F466" s="13"/>
    </row>
    <row r="467" spans="1:6">
      <c r="A467" s="13"/>
      <c r="B467" s="13"/>
      <c r="C467" s="13"/>
      <c r="D467" s="13"/>
      <c r="E467" s="13"/>
      <c r="F467" s="13"/>
    </row>
    <row r="468" spans="1:6">
      <c r="A468" s="13"/>
      <c r="B468" s="13"/>
    </row>
    <row r="469" spans="1:6">
      <c r="A469" s="13"/>
      <c r="B469" s="13"/>
    </row>
    <row r="470" spans="1:6">
      <c r="A470" s="13"/>
      <c r="B470" s="13"/>
      <c r="C470" s="13"/>
      <c r="D470" s="13"/>
      <c r="E470" s="13"/>
      <c r="F470" s="13"/>
    </row>
    <row r="471" spans="1:6">
      <c r="A471" s="13"/>
      <c r="B471" s="13"/>
      <c r="C471" s="13"/>
      <c r="D471" s="13"/>
      <c r="E471" s="13"/>
      <c r="F471" s="13"/>
    </row>
    <row r="472" spans="1:6">
      <c r="A472" s="13"/>
      <c r="B472" s="13"/>
      <c r="C472" s="13"/>
      <c r="D472" s="13"/>
      <c r="E472" s="13"/>
      <c r="F472" s="13"/>
    </row>
    <row r="473" spans="1:6">
      <c r="A473" s="13"/>
      <c r="B473" s="13"/>
      <c r="C473" s="13"/>
      <c r="D473" s="13"/>
      <c r="E473" s="13"/>
      <c r="F473" s="13"/>
    </row>
    <row r="474" spans="1:6">
      <c r="A474" s="13"/>
      <c r="B474" s="13"/>
      <c r="C474" s="13"/>
      <c r="D474" s="13"/>
      <c r="E474" s="13"/>
      <c r="F474" s="13"/>
    </row>
    <row r="475" spans="1:6">
      <c r="A475" s="13"/>
      <c r="B475" s="13"/>
      <c r="C475" s="13"/>
      <c r="D475" s="13"/>
      <c r="E475" s="13"/>
      <c r="F475" s="13"/>
    </row>
    <row r="476" spans="1:6">
      <c r="A476" s="13"/>
      <c r="B476" s="13"/>
      <c r="C476" s="13"/>
      <c r="D476" s="13"/>
      <c r="E476" s="13"/>
      <c r="F476" s="13"/>
    </row>
    <row r="477" spans="1:6">
      <c r="A477" s="13"/>
      <c r="B477" s="13"/>
      <c r="C477" s="13"/>
      <c r="D477" s="13"/>
      <c r="E477" s="13"/>
      <c r="F477" s="13"/>
    </row>
    <row r="478" spans="1:6">
      <c r="A478" s="13"/>
      <c r="B478" s="13"/>
    </row>
    <row r="479" spans="1:6">
      <c r="A479" s="13"/>
      <c r="B479" s="13"/>
    </row>
    <row r="480" spans="1:6">
      <c r="A480" s="13"/>
      <c r="B480" s="13"/>
      <c r="C480" s="13"/>
      <c r="D480" s="13"/>
      <c r="E480" s="13"/>
      <c r="F480" s="13"/>
    </row>
    <row r="481" spans="1:6">
      <c r="A481" s="13"/>
      <c r="B481" s="13"/>
      <c r="C481" s="13"/>
      <c r="D481" s="13"/>
      <c r="E481" s="13"/>
      <c r="F481" s="13"/>
    </row>
    <row r="482" spans="1:6">
      <c r="A482" s="13"/>
      <c r="B482" s="13"/>
      <c r="C482" s="13"/>
      <c r="D482" s="13"/>
      <c r="E482" s="13"/>
      <c r="F482" s="13"/>
    </row>
    <row r="483" spans="1:6">
      <c r="A483" s="13"/>
      <c r="B483" s="13"/>
      <c r="C483" s="13"/>
      <c r="D483" s="13"/>
      <c r="E483" s="13"/>
      <c r="F483" s="13"/>
    </row>
    <row r="484" spans="1:6">
      <c r="A484" s="13"/>
      <c r="B484" s="13"/>
    </row>
    <row r="485" spans="1:6">
      <c r="A485" s="13"/>
      <c r="B485" s="13"/>
    </row>
    <row r="486" spans="1:6">
      <c r="A486" s="13"/>
      <c r="B486" s="13"/>
      <c r="C486" s="13"/>
      <c r="D486" s="13"/>
      <c r="E486" s="13"/>
      <c r="F486" s="13"/>
    </row>
    <row r="487" spans="1:6">
      <c r="A487" s="13"/>
      <c r="B487" s="13"/>
      <c r="C487" s="13"/>
      <c r="D487" s="13"/>
      <c r="E487" s="13"/>
      <c r="F487" s="13"/>
    </row>
    <row r="488" spans="1:6">
      <c r="A488" s="13"/>
      <c r="B488" s="13"/>
      <c r="C488" s="13"/>
      <c r="D488" s="13"/>
      <c r="E488" s="13"/>
      <c r="F488" s="13"/>
    </row>
    <row r="489" spans="1:6">
      <c r="A489" s="13"/>
      <c r="B489" s="13"/>
      <c r="C489" s="13"/>
      <c r="D489" s="13"/>
      <c r="E489" s="13"/>
      <c r="F489" s="13"/>
    </row>
    <row r="490" spans="1:6">
      <c r="A490" s="13"/>
      <c r="B490" s="13"/>
      <c r="C490" s="13"/>
      <c r="D490" s="13"/>
      <c r="E490" s="13"/>
      <c r="F490" s="13"/>
    </row>
    <row r="491" spans="1:6">
      <c r="A491" s="13"/>
      <c r="B491" s="13"/>
      <c r="C491" s="13"/>
      <c r="D491" s="13"/>
      <c r="E491" s="13"/>
      <c r="F491" s="13"/>
    </row>
    <row r="492" spans="1:6">
      <c r="A492" s="13"/>
      <c r="B492" s="13"/>
      <c r="C492" s="13"/>
      <c r="D492" s="13"/>
      <c r="E492" s="13"/>
      <c r="F492" s="13"/>
    </row>
    <row r="493" spans="1:6">
      <c r="A493" s="13"/>
      <c r="B493" s="13"/>
      <c r="C493" s="13"/>
      <c r="D493" s="13"/>
      <c r="E493" s="13"/>
      <c r="F493" s="13"/>
    </row>
    <row r="494" spans="1:6">
      <c r="A494" s="13"/>
      <c r="B494" s="13"/>
      <c r="C494" s="13"/>
      <c r="D494" s="13"/>
      <c r="E494" s="13"/>
      <c r="F494" s="13"/>
    </row>
    <row r="495" spans="1:6">
      <c r="A495" s="13"/>
      <c r="B495" s="13"/>
    </row>
    <row r="496" spans="1:6">
      <c r="A496" s="13"/>
      <c r="B496" s="13"/>
    </row>
    <row r="497" spans="1:6">
      <c r="A497" s="13"/>
      <c r="B497" s="13"/>
      <c r="C497" s="13"/>
      <c r="D497" s="13"/>
      <c r="E497" s="13"/>
      <c r="F497" s="13"/>
    </row>
    <row r="498" spans="1:6">
      <c r="A498" s="13"/>
      <c r="B498" s="13"/>
      <c r="C498" s="13"/>
      <c r="D498" s="13"/>
      <c r="E498" s="13"/>
      <c r="F498" s="13"/>
    </row>
    <row r="499" spans="1:6">
      <c r="A499" s="13"/>
      <c r="B499" s="13"/>
      <c r="C499" s="13"/>
      <c r="D499" s="13"/>
      <c r="E499" s="13"/>
      <c r="F499" s="13"/>
    </row>
    <row r="500" spans="1:6">
      <c r="A500" s="13"/>
      <c r="B500" s="13"/>
      <c r="C500" s="13"/>
      <c r="D500" s="13"/>
      <c r="E500" s="13"/>
      <c r="F500" s="13"/>
    </row>
    <row r="501" spans="1:6">
      <c r="A501" s="13"/>
      <c r="B501" s="13"/>
      <c r="C501" s="13"/>
      <c r="D501" s="13"/>
      <c r="E501" s="13"/>
      <c r="F501" s="13"/>
    </row>
    <row r="502" spans="1:6">
      <c r="A502" s="13"/>
      <c r="B502" s="13"/>
      <c r="C502" s="13"/>
      <c r="D502" s="13"/>
      <c r="E502" s="13"/>
      <c r="F502" s="13"/>
    </row>
    <row r="503" spans="1:6">
      <c r="A503" s="13"/>
      <c r="B503" s="13"/>
      <c r="C503" s="13"/>
      <c r="D503" s="13"/>
      <c r="E503" s="13"/>
      <c r="F503" s="13"/>
    </row>
    <row r="504" spans="1:6">
      <c r="A504" s="13"/>
      <c r="B504" s="13"/>
      <c r="C504" s="13"/>
      <c r="D504" s="13"/>
      <c r="E504" s="13"/>
      <c r="F504" s="13"/>
    </row>
    <row r="505" spans="1:6">
      <c r="A505" s="13"/>
      <c r="B505" s="13"/>
    </row>
    <row r="506" spans="1:6">
      <c r="A506" s="13"/>
      <c r="B506" s="13"/>
    </row>
    <row r="507" spans="1:6">
      <c r="A507" s="13"/>
      <c r="B507" s="13"/>
      <c r="C507" s="13"/>
      <c r="D507" s="13"/>
      <c r="E507" s="13"/>
      <c r="F507" s="13"/>
    </row>
    <row r="508" spans="1:6">
      <c r="A508" s="13"/>
      <c r="B508" s="13"/>
      <c r="C508" s="13"/>
      <c r="D508" s="13"/>
      <c r="E508" s="13"/>
      <c r="F508" s="13"/>
    </row>
    <row r="509" spans="1:6">
      <c r="A509" s="13"/>
      <c r="B509" s="13"/>
      <c r="C509" s="13"/>
      <c r="D509" s="13"/>
      <c r="E509" s="13"/>
      <c r="F509" s="13"/>
    </row>
    <row r="510" spans="1:6">
      <c r="A510" s="13"/>
      <c r="B510" s="13"/>
      <c r="C510" s="13"/>
      <c r="D510" s="13"/>
      <c r="E510" s="13"/>
      <c r="F510" s="13"/>
    </row>
    <row r="511" spans="1:6">
      <c r="A511" s="13"/>
      <c r="B511" s="13"/>
      <c r="C511" s="13"/>
      <c r="D511" s="13"/>
      <c r="E511" s="13"/>
      <c r="F511" s="13"/>
    </row>
    <row r="512" spans="1:6">
      <c r="A512" s="13"/>
      <c r="B512" s="13"/>
      <c r="C512" s="13"/>
      <c r="D512" s="13"/>
      <c r="E512" s="13"/>
      <c r="F512" s="13"/>
    </row>
    <row r="513" spans="1:6">
      <c r="A513" s="13"/>
      <c r="B513" s="13"/>
      <c r="C513" s="13"/>
      <c r="D513" s="13"/>
      <c r="E513" s="13"/>
      <c r="F513" s="13"/>
    </row>
    <row r="514" spans="1:6">
      <c r="A514" s="13"/>
      <c r="B514" s="13"/>
      <c r="C514" s="13"/>
      <c r="D514" s="13"/>
      <c r="E514" s="13"/>
      <c r="F514" s="13"/>
    </row>
    <row r="515" spans="1:6">
      <c r="A515" s="13"/>
      <c r="B515" s="13"/>
    </row>
    <row r="516" spans="1:6">
      <c r="A516" s="13"/>
      <c r="B516" s="13"/>
    </row>
    <row r="517" spans="1:6">
      <c r="A517" s="13"/>
      <c r="B517" s="13"/>
      <c r="C517" s="13"/>
      <c r="D517" s="13"/>
      <c r="E517" s="13"/>
      <c r="F517" s="13"/>
    </row>
    <row r="518" spans="1:6">
      <c r="A518" s="13"/>
      <c r="B518" s="13"/>
      <c r="C518" s="13"/>
      <c r="D518" s="13"/>
      <c r="E518" s="13"/>
      <c r="F518" s="13"/>
    </row>
    <row r="519" spans="1:6">
      <c r="A519" s="13"/>
      <c r="B519" s="13"/>
      <c r="C519" s="13"/>
      <c r="D519" s="13"/>
      <c r="E519" s="13"/>
      <c r="F519" s="13"/>
    </row>
    <row r="520" spans="1:6">
      <c r="A520" s="13"/>
      <c r="B520" s="13"/>
      <c r="C520" s="13"/>
      <c r="D520" s="13"/>
      <c r="E520" s="13"/>
      <c r="F520" s="13"/>
    </row>
    <row r="521" spans="1:6">
      <c r="A521" s="13"/>
      <c r="B521" s="13"/>
      <c r="C521" s="13"/>
      <c r="D521" s="13"/>
      <c r="E521" s="13"/>
      <c r="F521" s="13"/>
    </row>
    <row r="522" spans="1:6">
      <c r="A522" s="13"/>
      <c r="B522" s="13"/>
      <c r="C522" s="13"/>
      <c r="D522" s="13"/>
      <c r="E522" s="13"/>
      <c r="F522" s="13"/>
    </row>
    <row r="523" spans="1:6">
      <c r="A523" s="13"/>
      <c r="B523" s="13"/>
      <c r="C523" s="13"/>
      <c r="D523" s="13"/>
      <c r="E523" s="13"/>
      <c r="F523" s="13"/>
    </row>
    <row r="524" spans="1:6">
      <c r="A524" s="13"/>
      <c r="B524" s="13"/>
    </row>
    <row r="525" spans="1:6">
      <c r="A525" s="13"/>
    </row>
    <row r="526" spans="1:6">
      <c r="A526" s="13"/>
    </row>
    <row r="527" spans="1:6">
      <c r="A527" s="13"/>
      <c r="B527" s="13"/>
      <c r="C527" s="13"/>
      <c r="D527" s="13"/>
      <c r="E527" s="13"/>
      <c r="F527" s="13"/>
    </row>
    <row r="528" spans="1:6">
      <c r="A528" s="13"/>
      <c r="B528" s="13"/>
      <c r="C528" s="13"/>
      <c r="D528" s="13"/>
      <c r="E528" s="13"/>
      <c r="F528" s="13"/>
    </row>
    <row r="529" spans="1:7">
      <c r="A529" s="13"/>
      <c r="B529" s="13"/>
    </row>
    <row r="530" spans="1:7">
      <c r="A530" s="13"/>
      <c r="B530" s="13"/>
    </row>
    <row r="531" spans="1:7">
      <c r="A531" s="13"/>
      <c r="B531" s="13"/>
      <c r="C531" s="13"/>
      <c r="D531" s="13"/>
      <c r="E531" s="13"/>
      <c r="F531" s="13"/>
    </row>
    <row r="532" spans="1:7">
      <c r="A532" s="13"/>
      <c r="B532" s="13"/>
    </row>
    <row r="533" spans="1:7">
      <c r="A533" s="13"/>
      <c r="B533" s="13"/>
    </row>
    <row r="534" spans="1:7">
      <c r="A534" s="13"/>
      <c r="B534" s="13"/>
      <c r="C534" s="13"/>
      <c r="D534" s="13"/>
      <c r="E534" s="13"/>
      <c r="G534" s="13"/>
    </row>
    <row r="535" spans="1:7">
      <c r="A535" s="13"/>
      <c r="B535" s="13"/>
      <c r="C535" s="13"/>
      <c r="D535" s="13"/>
      <c r="E535" s="13"/>
      <c r="F535" s="13"/>
    </row>
    <row r="536" spans="1:7">
      <c r="A536" s="13"/>
      <c r="B536" s="13"/>
      <c r="C536" s="13"/>
      <c r="D536" s="13"/>
      <c r="E536" s="13"/>
      <c r="F536" s="13"/>
    </row>
    <row r="537" spans="1:7">
      <c r="A537" s="13"/>
      <c r="B537" s="13"/>
    </row>
    <row r="538" spans="1:7">
      <c r="A538" s="13"/>
      <c r="B538" s="13"/>
    </row>
    <row r="539" spans="1:7">
      <c r="A539" s="13"/>
      <c r="B539" s="13"/>
      <c r="C539" s="13"/>
      <c r="D539" s="13"/>
      <c r="E539" s="13"/>
      <c r="F539" s="13"/>
    </row>
    <row r="540" spans="1:7">
      <c r="A540" s="13"/>
      <c r="B540" s="13"/>
    </row>
    <row r="541" spans="1:7">
      <c r="A541" s="13"/>
      <c r="B541" s="13"/>
    </row>
    <row r="542" spans="1:7">
      <c r="A542" s="13"/>
      <c r="B542" s="13"/>
      <c r="C542" s="13"/>
      <c r="D542" s="13"/>
      <c r="E542" s="13"/>
      <c r="F542" s="13"/>
    </row>
    <row r="543" spans="1:7">
      <c r="A543" s="13"/>
      <c r="B543" s="13"/>
    </row>
    <row r="544" spans="1:7">
      <c r="A544" s="13"/>
      <c r="B544" s="13"/>
    </row>
    <row r="545" spans="1:6">
      <c r="A545" s="13"/>
      <c r="B545" s="13"/>
      <c r="C545" s="13"/>
      <c r="D545" s="13"/>
      <c r="E545" s="13"/>
      <c r="F545" s="13"/>
    </row>
    <row r="546" spans="1:6">
      <c r="A546" s="13"/>
      <c r="B546" s="13"/>
      <c r="C546" s="13"/>
      <c r="D546" s="13"/>
      <c r="E546" s="13"/>
      <c r="F546" s="13"/>
    </row>
    <row r="547" spans="1:6">
      <c r="A547" s="13"/>
      <c r="B547" s="13"/>
      <c r="C547" s="13"/>
      <c r="D547" s="13"/>
      <c r="E547" s="13"/>
      <c r="F547" s="13"/>
    </row>
    <row r="548" spans="1:6">
      <c r="A548" s="13"/>
      <c r="B548" s="13"/>
      <c r="C548" s="13"/>
      <c r="D548" s="13"/>
      <c r="E548" s="13"/>
      <c r="F548" s="13"/>
    </row>
    <row r="549" spans="1:6">
      <c r="A549" s="13"/>
      <c r="B549" s="13"/>
    </row>
    <row r="550" spans="1:6">
      <c r="A550" s="13"/>
      <c r="B550" s="13"/>
    </row>
    <row r="551" spans="1:6">
      <c r="A551" s="13"/>
      <c r="B551" s="13"/>
      <c r="C551" s="13"/>
      <c r="D551" s="13"/>
      <c r="E551" s="13"/>
      <c r="F551" s="13"/>
    </row>
    <row r="552" spans="1:6">
      <c r="A552" s="13"/>
      <c r="B552" s="13"/>
      <c r="C552" s="13"/>
      <c r="D552" s="13"/>
      <c r="E552" s="13"/>
      <c r="F552" s="13"/>
    </row>
    <row r="553" spans="1:6">
      <c r="A553" s="13"/>
      <c r="B553" s="13"/>
    </row>
    <row r="554" spans="1:6">
      <c r="A554" s="13"/>
      <c r="B554" s="13"/>
    </row>
    <row r="555" spans="1:6">
      <c r="A555" s="13"/>
      <c r="B555" s="13"/>
      <c r="C555" s="13"/>
      <c r="D555" s="13"/>
      <c r="E555" s="13"/>
      <c r="F555" s="13"/>
    </row>
    <row r="556" spans="1:6">
      <c r="A556" s="13"/>
      <c r="B556" s="13"/>
    </row>
    <row r="557" spans="1:6">
      <c r="A557" s="13"/>
      <c r="B557" s="13"/>
    </row>
    <row r="558" spans="1:6">
      <c r="A558" s="13"/>
      <c r="B558" s="13"/>
      <c r="C558" s="13"/>
      <c r="D558" s="13"/>
      <c r="E558" s="13"/>
      <c r="F558" s="13"/>
    </row>
    <row r="559" spans="1:6">
      <c r="A559" s="13"/>
      <c r="B559" s="13"/>
      <c r="C559" s="13"/>
      <c r="D559" s="13"/>
      <c r="E559" s="13"/>
      <c r="F559" s="13"/>
    </row>
    <row r="560" spans="1:6">
      <c r="A560" s="13"/>
      <c r="B560" s="13"/>
      <c r="C560" s="13"/>
      <c r="D560" s="13"/>
      <c r="E560" s="13"/>
      <c r="F560" s="13"/>
    </row>
    <row r="561" spans="1:6">
      <c r="A561" s="13"/>
      <c r="B561" s="13"/>
    </row>
    <row r="562" spans="1:6">
      <c r="A562" s="13"/>
      <c r="B562" s="13"/>
    </row>
    <row r="563" spans="1:6">
      <c r="A563" s="13"/>
      <c r="B563" s="13"/>
      <c r="C563" s="13"/>
      <c r="D563" s="13"/>
      <c r="E563" s="13"/>
      <c r="F563" s="13"/>
    </row>
    <row r="564" spans="1:6">
      <c r="A564" s="13"/>
      <c r="B564" s="13"/>
    </row>
    <row r="565" spans="1:6">
      <c r="A565" s="13"/>
    </row>
    <row r="566" spans="1:6">
      <c r="A566" s="13"/>
    </row>
    <row r="567" spans="1:6">
      <c r="A567" s="13"/>
      <c r="B567" s="13"/>
      <c r="C567" s="13"/>
      <c r="D567" s="13"/>
      <c r="E567" s="13"/>
      <c r="F567" s="13"/>
    </row>
    <row r="568" spans="1:6">
      <c r="A568" s="13"/>
      <c r="B568" s="13"/>
      <c r="C568" s="13"/>
      <c r="D568" s="13"/>
      <c r="E568" s="13"/>
      <c r="F568" s="13"/>
    </row>
    <row r="569" spans="1:6">
      <c r="A569" s="13"/>
      <c r="B569" s="13"/>
      <c r="C569" s="13"/>
      <c r="D569" s="13"/>
      <c r="E569" s="13"/>
      <c r="F569" s="13"/>
    </row>
    <row r="570" spans="1:6">
      <c r="A570" s="13"/>
      <c r="B570" s="13"/>
      <c r="C570" s="13"/>
      <c r="D570" s="13"/>
      <c r="E570" s="13"/>
      <c r="F570" s="13"/>
    </row>
    <row r="571" spans="1:6">
      <c r="A571" s="13"/>
      <c r="B571" s="13"/>
      <c r="C571" s="13"/>
      <c r="D571" s="13"/>
      <c r="E571" s="13"/>
      <c r="F571" s="13"/>
    </row>
    <row r="572" spans="1:6">
      <c r="A572" s="13"/>
      <c r="B572" s="13"/>
    </row>
    <row r="573" spans="1:6">
      <c r="A573" s="13"/>
      <c r="B573" s="13"/>
    </row>
    <row r="574" spans="1:6">
      <c r="A574" s="13"/>
      <c r="B574" s="13"/>
      <c r="C574" s="13"/>
      <c r="D574" s="13"/>
      <c r="E574" s="13"/>
      <c r="F574" s="13"/>
    </row>
    <row r="575" spans="1:6">
      <c r="A575" s="13"/>
      <c r="B575" s="13"/>
      <c r="C575" s="13"/>
      <c r="D575" s="13"/>
      <c r="E575" s="13"/>
      <c r="F575" s="13"/>
    </row>
    <row r="576" spans="1:6">
      <c r="A576" s="13"/>
      <c r="B576" s="13"/>
      <c r="C576" s="13"/>
      <c r="D576" s="13"/>
      <c r="E576" s="13"/>
      <c r="F576" s="13"/>
    </row>
    <row r="577" spans="1:6">
      <c r="A577" s="13"/>
      <c r="B577" s="13"/>
      <c r="C577" s="13"/>
      <c r="D577" s="13"/>
      <c r="E577" s="13"/>
      <c r="F577" s="13"/>
    </row>
    <row r="578" spans="1:6">
      <c r="A578" s="13"/>
      <c r="B578" s="13"/>
    </row>
    <row r="579" spans="1:6">
      <c r="A579" s="13"/>
      <c r="B579" s="13"/>
    </row>
    <row r="580" spans="1:6">
      <c r="A580" s="13"/>
      <c r="B580" s="13"/>
      <c r="C580" s="13"/>
      <c r="D580" s="13"/>
      <c r="E580" s="13"/>
      <c r="F580" s="13"/>
    </row>
    <row r="581" spans="1:6">
      <c r="A581" s="13"/>
      <c r="B581" s="13"/>
      <c r="C581" s="13"/>
      <c r="D581" s="13"/>
      <c r="E581" s="13"/>
      <c r="F581" s="13"/>
    </row>
    <row r="582" spans="1:6">
      <c r="A582" s="13"/>
      <c r="B582" s="13"/>
      <c r="C582" s="13"/>
      <c r="D582" s="13"/>
      <c r="E582" s="13"/>
      <c r="F582" s="13"/>
    </row>
    <row r="583" spans="1:6">
      <c r="A583" s="13"/>
      <c r="B583" s="13"/>
      <c r="C583" s="13"/>
      <c r="D583" s="13"/>
      <c r="E583" s="13"/>
      <c r="F583" s="13"/>
    </row>
    <row r="584" spans="1:6">
      <c r="A584" s="13"/>
      <c r="B584" s="13"/>
    </row>
    <row r="585" spans="1:6">
      <c r="A585" s="13"/>
      <c r="B585" s="13"/>
    </row>
    <row r="586" spans="1:6">
      <c r="A586" s="13"/>
      <c r="B586" s="13"/>
      <c r="C586" s="13"/>
      <c r="D586" s="13"/>
      <c r="E586" s="13"/>
      <c r="F586" s="13"/>
    </row>
    <row r="587" spans="1:6">
      <c r="A587" s="13"/>
      <c r="B587" s="13"/>
      <c r="C587" s="13"/>
      <c r="D587" s="13"/>
      <c r="E587" s="13"/>
      <c r="F587" s="13"/>
    </row>
    <row r="588" spans="1:6">
      <c r="A588" s="13"/>
      <c r="B588" s="13"/>
      <c r="C588" s="13"/>
      <c r="D588" s="13"/>
      <c r="E588" s="13"/>
      <c r="F588" s="13"/>
    </row>
    <row r="589" spans="1:6">
      <c r="A589" s="13"/>
      <c r="B589" s="13"/>
      <c r="C589" s="13"/>
      <c r="D589" s="13"/>
      <c r="E589" s="13"/>
      <c r="F589" s="13"/>
    </row>
    <row r="590" spans="1:6">
      <c r="A590" s="13"/>
      <c r="B590" s="13"/>
      <c r="C590" s="13"/>
      <c r="D590" s="13"/>
      <c r="E590" s="13"/>
      <c r="F590" s="13"/>
    </row>
    <row r="591" spans="1:6">
      <c r="A591" s="13"/>
      <c r="B591" s="13"/>
    </row>
    <row r="592" spans="1:6">
      <c r="A592" s="13"/>
      <c r="B592" s="13"/>
    </row>
    <row r="593" spans="1:6">
      <c r="A593" s="13"/>
      <c r="B593" s="13"/>
      <c r="C593" s="13"/>
      <c r="D593" s="13"/>
      <c r="E593" s="13"/>
      <c r="F593" s="13"/>
    </row>
    <row r="594" spans="1:6">
      <c r="A594" s="13"/>
      <c r="B594" s="13"/>
      <c r="C594" s="13"/>
      <c r="D594" s="13"/>
      <c r="E594" s="13"/>
      <c r="F594" s="13"/>
    </row>
    <row r="595" spans="1:6">
      <c r="A595" s="13"/>
      <c r="B595" s="13"/>
    </row>
    <row r="596" spans="1:6">
      <c r="A596" s="13"/>
      <c r="B596" s="13"/>
    </row>
    <row r="597" spans="1:6">
      <c r="A597" s="13"/>
      <c r="B597" s="13"/>
      <c r="C597" s="13"/>
      <c r="D597" s="13"/>
      <c r="E597" s="13"/>
      <c r="F597" s="13"/>
    </row>
    <row r="598" spans="1:6">
      <c r="A598" s="13"/>
      <c r="B598" s="13"/>
      <c r="C598" s="13"/>
      <c r="D598" s="13"/>
      <c r="E598" s="13"/>
      <c r="F598" s="13"/>
    </row>
    <row r="599" spans="1:6">
      <c r="A599" s="13"/>
      <c r="B599" s="13"/>
      <c r="C599" s="13"/>
      <c r="D599" s="13"/>
      <c r="E599" s="13"/>
      <c r="F599" s="13"/>
    </row>
    <row r="600" spans="1:6">
      <c r="A600" s="13"/>
      <c r="B600" s="13"/>
    </row>
    <row r="601" spans="1:6">
      <c r="A601" s="13"/>
      <c r="B601" s="13"/>
    </row>
    <row r="602" spans="1:6">
      <c r="A602" s="13"/>
      <c r="B602" s="13"/>
      <c r="C602" s="13"/>
      <c r="D602" s="13"/>
      <c r="E602" s="13"/>
      <c r="F602" s="13"/>
    </row>
    <row r="603" spans="1:6">
      <c r="A603" s="13"/>
      <c r="B603" s="13"/>
      <c r="C603" s="13"/>
      <c r="D603" s="13"/>
      <c r="E603" s="13"/>
      <c r="F603" s="13"/>
    </row>
    <row r="604" spans="1:6">
      <c r="A604" s="13"/>
      <c r="B604" s="13"/>
    </row>
    <row r="605" spans="1:6">
      <c r="A605" s="13"/>
      <c r="B605" s="13"/>
    </row>
    <row r="606" spans="1:6">
      <c r="A606" s="13"/>
      <c r="B606" s="13"/>
      <c r="C606" s="13"/>
      <c r="D606" s="13"/>
      <c r="E606" s="13"/>
      <c r="F606" s="13"/>
    </row>
    <row r="607" spans="1:6">
      <c r="A607" s="13"/>
      <c r="B607" s="13"/>
      <c r="C607" s="13"/>
      <c r="D607" s="13"/>
      <c r="E607" s="13"/>
      <c r="F607" s="13"/>
    </row>
    <row r="608" spans="1:6">
      <c r="A608" s="13"/>
      <c r="B608" s="13"/>
      <c r="C608" s="13"/>
      <c r="D608" s="13"/>
      <c r="E608" s="13"/>
      <c r="F608" s="13"/>
    </row>
    <row r="609" spans="1:7">
      <c r="A609" s="13"/>
      <c r="B609" s="13"/>
      <c r="C609" s="13"/>
      <c r="D609" s="13"/>
      <c r="E609" s="13"/>
      <c r="F609" s="13"/>
    </row>
    <row r="610" spans="1:7">
      <c r="A610" s="13"/>
      <c r="B610" s="13"/>
    </row>
    <row r="611" spans="1:7">
      <c r="A611" s="13"/>
    </row>
    <row r="612" spans="1:7">
      <c r="A612" s="13"/>
    </row>
    <row r="613" spans="1:7">
      <c r="A613" s="13"/>
      <c r="B613" s="13"/>
      <c r="C613" s="13"/>
      <c r="D613" s="13"/>
      <c r="E613" s="13"/>
      <c r="G613" s="13"/>
    </row>
    <row r="614" spans="1:7">
      <c r="A614" s="13"/>
      <c r="B614" s="13"/>
      <c r="C614" s="13"/>
      <c r="D614" s="13"/>
      <c r="E614" s="13"/>
      <c r="F614" s="13"/>
    </row>
    <row r="615" spans="1:7">
      <c r="A615" s="13"/>
      <c r="B615" s="13"/>
      <c r="C615" s="13"/>
      <c r="D615" s="13"/>
      <c r="E615" s="13"/>
      <c r="F615" s="13"/>
    </row>
    <row r="616" spans="1:7">
      <c r="A616" s="13"/>
      <c r="B616" s="13"/>
      <c r="C616" s="13"/>
      <c r="D616" s="13"/>
      <c r="E616" s="13"/>
      <c r="F616" s="13"/>
    </row>
    <row r="617" spans="1:7">
      <c r="A617" s="13"/>
      <c r="B617" s="13"/>
      <c r="C617" s="13"/>
      <c r="D617" s="13"/>
      <c r="E617" s="13"/>
      <c r="F617" s="13"/>
    </row>
    <row r="618" spans="1:7">
      <c r="A618" s="13"/>
      <c r="B618" s="13"/>
      <c r="C618" s="13"/>
      <c r="D618" s="13"/>
      <c r="E618" s="13"/>
      <c r="F618" s="13"/>
    </row>
    <row r="619" spans="1:7">
      <c r="A619" s="13"/>
      <c r="B619" s="13"/>
      <c r="C619" s="13"/>
      <c r="D619" s="13"/>
      <c r="E619" s="13"/>
      <c r="G619" s="13"/>
    </row>
    <row r="620" spans="1:7">
      <c r="A620" s="13"/>
      <c r="B620" s="13"/>
      <c r="C620" s="13"/>
      <c r="D620" s="13"/>
      <c r="E620" s="13"/>
      <c r="G620" s="13"/>
    </row>
    <row r="621" spans="1:7">
      <c r="A621" s="13"/>
      <c r="B621" s="13"/>
      <c r="C621" s="13"/>
      <c r="D621" s="13"/>
      <c r="E621" s="13"/>
      <c r="F621" s="13"/>
    </row>
    <row r="622" spans="1:7">
      <c r="A622" s="13"/>
      <c r="B622" s="13"/>
      <c r="C622" s="13"/>
      <c r="D622" s="13"/>
      <c r="E622" s="13"/>
      <c r="F622" s="13"/>
    </row>
    <row r="623" spans="1:7">
      <c r="A623" s="13"/>
      <c r="B623" s="13"/>
      <c r="C623" s="13"/>
      <c r="D623" s="13"/>
      <c r="E623" s="13"/>
      <c r="G623" s="13"/>
    </row>
    <row r="624" spans="1:7">
      <c r="A624" s="13"/>
      <c r="B624" s="13"/>
      <c r="C624" s="13"/>
      <c r="D624" s="13"/>
      <c r="E624" s="13"/>
      <c r="F624" s="13"/>
    </row>
    <row r="625" spans="1:7">
      <c r="A625" s="13"/>
      <c r="B625" s="13"/>
      <c r="C625" s="13"/>
      <c r="D625" s="13"/>
      <c r="E625" s="13"/>
      <c r="F625" s="13"/>
    </row>
    <row r="626" spans="1:7">
      <c r="A626" s="13"/>
      <c r="B626" s="13"/>
      <c r="C626" s="13"/>
      <c r="D626" s="13"/>
      <c r="E626" s="13"/>
      <c r="F626" s="13"/>
    </row>
    <row r="627" spans="1:7">
      <c r="A627" s="13"/>
      <c r="B627" s="13"/>
      <c r="C627" s="13"/>
      <c r="D627" s="13"/>
      <c r="E627" s="13"/>
      <c r="G627" s="13"/>
    </row>
    <row r="628" spans="1:7">
      <c r="A628" s="13"/>
      <c r="B628" s="13"/>
      <c r="C628" s="13"/>
      <c r="D628" s="13"/>
      <c r="E628" s="13"/>
      <c r="F628" s="13"/>
    </row>
    <row r="629" spans="1:7">
      <c r="A629" s="13"/>
      <c r="B629" s="13"/>
      <c r="C629" s="13"/>
      <c r="D629" s="13"/>
      <c r="E629" s="13"/>
      <c r="F629" s="13"/>
    </row>
    <row r="630" spans="1:7">
      <c r="A630" s="13"/>
      <c r="B630" s="13"/>
      <c r="C630" s="13"/>
      <c r="D630" s="13"/>
      <c r="E630" s="13"/>
      <c r="G630" s="13"/>
    </row>
    <row r="631" spans="1:7">
      <c r="A631" s="13"/>
      <c r="B631" s="13"/>
      <c r="C631" s="13"/>
      <c r="D631" s="13"/>
      <c r="E631" s="13"/>
      <c r="G631" s="13"/>
    </row>
    <row r="632" spans="1:7">
      <c r="A632" s="13"/>
      <c r="B632" s="13"/>
      <c r="C632" s="13"/>
      <c r="D632" s="13"/>
      <c r="E632" s="13"/>
      <c r="F632" s="13"/>
    </row>
    <row r="633" spans="1:7">
      <c r="A633" s="13"/>
      <c r="B633" s="13"/>
    </row>
    <row r="634" spans="1:7">
      <c r="A634" s="13"/>
      <c r="B634" s="13"/>
    </row>
    <row r="635" spans="1:7">
      <c r="A635" s="13"/>
      <c r="B635" s="13"/>
      <c r="C635" s="13"/>
      <c r="D635" s="13"/>
      <c r="E635" s="13"/>
      <c r="G635" s="13"/>
    </row>
    <row r="636" spans="1:7">
      <c r="A636" s="13"/>
      <c r="B636" s="13"/>
      <c r="C636" s="13"/>
      <c r="D636" s="13"/>
      <c r="E636" s="13"/>
      <c r="G636" s="13"/>
    </row>
    <row r="637" spans="1:7">
      <c r="A637" s="13"/>
      <c r="B637" s="13"/>
      <c r="C637" s="13"/>
      <c r="D637" s="13"/>
      <c r="E637" s="13"/>
      <c r="G637" s="13"/>
    </row>
    <row r="638" spans="1:7">
      <c r="A638" s="13"/>
      <c r="B638" s="13"/>
      <c r="C638" s="13"/>
      <c r="D638" s="13"/>
      <c r="E638" s="13"/>
      <c r="F638" s="13"/>
    </row>
    <row r="639" spans="1:7">
      <c r="A639" s="13"/>
      <c r="B639" s="13"/>
      <c r="C639" s="13"/>
      <c r="D639" s="13"/>
      <c r="E639" s="13"/>
      <c r="F639" s="13"/>
    </row>
    <row r="640" spans="1:7">
      <c r="A640" s="13"/>
      <c r="B640" s="13"/>
      <c r="C640" s="13"/>
      <c r="D640" s="13"/>
      <c r="E640" s="13"/>
      <c r="G640" s="13"/>
    </row>
    <row r="641" spans="1:7">
      <c r="A641" s="13"/>
      <c r="B641" s="13"/>
      <c r="C641" s="13"/>
      <c r="D641" s="13"/>
      <c r="E641" s="13"/>
      <c r="F641" s="13"/>
    </row>
    <row r="642" spans="1:7">
      <c r="A642" s="13"/>
      <c r="B642" s="13"/>
      <c r="C642" s="13"/>
      <c r="D642" s="13"/>
      <c r="E642" s="13"/>
      <c r="G642" s="13"/>
    </row>
    <row r="643" spans="1:7">
      <c r="A643" s="13"/>
      <c r="B643" s="13"/>
      <c r="C643" s="13"/>
      <c r="D643" s="13"/>
      <c r="E643" s="13"/>
      <c r="G643" s="13"/>
    </row>
    <row r="644" spans="1:7">
      <c r="A644" s="13"/>
      <c r="B644" s="13"/>
      <c r="C644" s="13"/>
      <c r="D644" s="13"/>
      <c r="E644" s="13"/>
      <c r="G644" s="13"/>
    </row>
    <row r="645" spans="1:7">
      <c r="A645" s="13"/>
      <c r="B645" s="13"/>
      <c r="C645" s="13"/>
      <c r="D645" s="13"/>
      <c r="E645" s="13"/>
      <c r="G645" s="13"/>
    </row>
    <row r="646" spans="1:7">
      <c r="A646" s="13"/>
      <c r="B646" s="13"/>
      <c r="C646" s="13"/>
      <c r="D646" s="13"/>
      <c r="E646" s="13"/>
      <c r="G646" s="13"/>
    </row>
    <row r="647" spans="1:7">
      <c r="A647" s="13"/>
      <c r="B647" s="13"/>
      <c r="C647" s="13"/>
      <c r="D647" s="13"/>
      <c r="E647" s="13"/>
      <c r="F647" s="13"/>
    </row>
    <row r="648" spans="1:7">
      <c r="A648" s="13"/>
      <c r="B648" s="13"/>
      <c r="C648" s="13"/>
      <c r="D648" s="13"/>
      <c r="E648" s="13"/>
      <c r="F648" s="13"/>
    </row>
    <row r="649" spans="1:7">
      <c r="A649" s="13"/>
      <c r="B649" s="13"/>
      <c r="C649" s="13"/>
      <c r="D649" s="13"/>
      <c r="E649" s="13"/>
      <c r="G649" s="13"/>
    </row>
    <row r="650" spans="1:7">
      <c r="A650" s="13"/>
      <c r="B650" s="13"/>
      <c r="C650" s="13"/>
      <c r="D650" s="13"/>
      <c r="E650" s="13"/>
      <c r="G650" s="13"/>
    </row>
    <row r="651" spans="1:7">
      <c r="A651" s="13"/>
      <c r="B651" s="13"/>
      <c r="C651" s="13"/>
      <c r="D651" s="13"/>
      <c r="E651" s="13"/>
      <c r="F651" s="13"/>
    </row>
    <row r="652" spans="1:7">
      <c r="A652" s="13"/>
      <c r="B652" s="13"/>
      <c r="C652" s="13"/>
      <c r="D652" s="13"/>
      <c r="E652" s="13"/>
      <c r="G652" s="13"/>
    </row>
    <row r="653" spans="1:7">
      <c r="A653" s="13"/>
      <c r="B653" s="13"/>
      <c r="C653" s="13"/>
      <c r="D653" s="13"/>
      <c r="E653" s="13"/>
      <c r="F653" s="13"/>
    </row>
    <row r="654" spans="1:7">
      <c r="A654" s="13"/>
      <c r="B654" s="13"/>
      <c r="C654" s="13"/>
      <c r="D654" s="13"/>
      <c r="E654" s="13"/>
      <c r="F654" s="13"/>
    </row>
    <row r="655" spans="1:7">
      <c r="A655" s="13"/>
      <c r="B655" s="13"/>
      <c r="C655" s="13"/>
      <c r="D655" s="13"/>
      <c r="E655" s="13"/>
      <c r="G655" s="13"/>
    </row>
    <row r="656" spans="1:7">
      <c r="A656" s="13"/>
      <c r="B656" s="13"/>
      <c r="C656" s="13"/>
      <c r="D656" s="13"/>
      <c r="E656" s="13"/>
      <c r="F656" s="13"/>
    </row>
    <row r="657" spans="1:7">
      <c r="A657" s="13"/>
      <c r="B657" s="13"/>
      <c r="C657" s="13"/>
      <c r="D657" s="13"/>
      <c r="E657" s="13"/>
      <c r="G657" s="13"/>
    </row>
    <row r="658" spans="1:7">
      <c r="A658" s="13"/>
      <c r="B658" s="13"/>
      <c r="C658" s="13"/>
      <c r="D658" s="13"/>
      <c r="E658" s="13"/>
      <c r="F658" s="13"/>
    </row>
    <row r="659" spans="1:7">
      <c r="A659" s="13"/>
      <c r="B659" s="13"/>
      <c r="C659" s="13"/>
      <c r="D659" s="13"/>
      <c r="E659" s="13"/>
      <c r="G659" s="13"/>
    </row>
    <row r="660" spans="1:7">
      <c r="A660" s="13"/>
      <c r="B660" s="13"/>
      <c r="C660" s="13"/>
      <c r="D660" s="13"/>
      <c r="E660" s="13"/>
      <c r="F660" s="13"/>
    </row>
    <row r="661" spans="1:7">
      <c r="A661" s="13"/>
      <c r="B661" s="13"/>
    </row>
    <row r="662" spans="1:7">
      <c r="A662" s="13"/>
      <c r="B662" s="13"/>
    </row>
    <row r="663" spans="1:7">
      <c r="A663" s="13"/>
      <c r="B663" s="13"/>
      <c r="C663" s="13"/>
      <c r="D663" s="13"/>
      <c r="E663" s="13"/>
      <c r="G663" s="13"/>
    </row>
    <row r="664" spans="1:7">
      <c r="A664" s="13"/>
      <c r="B664" s="13"/>
      <c r="C664" s="13"/>
      <c r="D664" s="13"/>
      <c r="E664" s="13"/>
      <c r="G664" s="13"/>
    </row>
    <row r="665" spans="1:7">
      <c r="A665" s="13"/>
      <c r="B665" s="13"/>
      <c r="C665" s="13"/>
      <c r="D665" s="13"/>
      <c r="E665" s="13"/>
      <c r="F665" s="13"/>
    </row>
    <row r="666" spans="1:7">
      <c r="A666" s="13"/>
      <c r="B666" s="13"/>
      <c r="C666" s="13"/>
      <c r="D666" s="13"/>
      <c r="E666" s="13"/>
      <c r="F666" s="13"/>
    </row>
    <row r="667" spans="1:7">
      <c r="A667" s="13"/>
      <c r="B667" s="13"/>
      <c r="C667" s="13"/>
      <c r="D667" s="13"/>
      <c r="E667" s="13"/>
      <c r="F667" s="13"/>
    </row>
    <row r="668" spans="1:7">
      <c r="A668" s="13"/>
      <c r="B668" s="13"/>
      <c r="C668" s="13"/>
      <c r="D668" s="13"/>
      <c r="E668" s="13"/>
      <c r="F668" s="13"/>
    </row>
    <row r="669" spans="1:7">
      <c r="A669" s="13"/>
      <c r="B669" s="13"/>
      <c r="C669" s="13"/>
      <c r="D669" s="13"/>
      <c r="E669" s="13"/>
      <c r="F669" s="13"/>
    </row>
    <row r="670" spans="1:7">
      <c r="A670" s="13"/>
      <c r="B670" s="13"/>
      <c r="C670" s="13"/>
      <c r="D670" s="13"/>
      <c r="E670" s="13"/>
      <c r="F670" s="13"/>
    </row>
    <row r="671" spans="1:7">
      <c r="A671" s="13"/>
      <c r="B671" s="13"/>
      <c r="C671" s="13"/>
      <c r="D671" s="13"/>
      <c r="E671" s="13"/>
      <c r="F671" s="13"/>
    </row>
    <row r="672" spans="1:7">
      <c r="A672" s="13"/>
      <c r="B672" s="13"/>
      <c r="C672" s="13"/>
      <c r="D672" s="13"/>
      <c r="E672" s="13"/>
      <c r="F672" s="13"/>
    </row>
    <row r="673" spans="1:7">
      <c r="A673" s="13"/>
      <c r="B673" s="13"/>
      <c r="C673" s="13"/>
      <c r="D673" s="13"/>
      <c r="E673" s="13"/>
      <c r="G673" s="13"/>
    </row>
    <row r="674" spans="1:7">
      <c r="A674" s="13"/>
      <c r="B674" s="13"/>
      <c r="C674" s="13"/>
      <c r="D674" s="13"/>
      <c r="E674" s="13"/>
      <c r="F674" s="13"/>
    </row>
    <row r="675" spans="1:7">
      <c r="A675" s="13"/>
      <c r="B675" s="13"/>
    </row>
    <row r="676" spans="1:7">
      <c r="A676" s="13"/>
      <c r="B676" s="13"/>
    </row>
    <row r="677" spans="1:7">
      <c r="A677" s="13"/>
      <c r="B677" s="13"/>
      <c r="C677" s="13"/>
      <c r="D677" s="13"/>
      <c r="E677" s="13"/>
      <c r="G677" s="13"/>
    </row>
    <row r="678" spans="1:7">
      <c r="A678" s="13"/>
      <c r="B678" s="13"/>
      <c r="C678" s="13"/>
      <c r="D678" s="13"/>
      <c r="E678" s="13"/>
      <c r="F678" s="13"/>
    </row>
    <row r="679" spans="1:7">
      <c r="A679" s="13"/>
      <c r="B679" s="13"/>
      <c r="C679" s="13"/>
      <c r="D679" s="13"/>
      <c r="E679" s="13"/>
      <c r="F679" s="13"/>
    </row>
    <row r="680" spans="1:7">
      <c r="A680" s="13"/>
      <c r="B680" s="13"/>
      <c r="C680" s="13"/>
      <c r="D680" s="13"/>
      <c r="E680" s="13"/>
      <c r="F680" s="13"/>
    </row>
    <row r="681" spans="1:7">
      <c r="A681" s="13"/>
      <c r="B681" s="13"/>
      <c r="C681" s="13"/>
      <c r="D681" s="13"/>
      <c r="E681" s="13"/>
      <c r="F681" s="13"/>
    </row>
    <row r="682" spans="1:7">
      <c r="A682" s="13"/>
      <c r="B682" s="13"/>
      <c r="C682" s="13"/>
      <c r="D682" s="13"/>
      <c r="E682" s="13"/>
      <c r="F682" s="13"/>
    </row>
    <row r="683" spans="1:7">
      <c r="A683" s="13"/>
      <c r="B683" s="13"/>
      <c r="C683" s="13"/>
      <c r="D683" s="13"/>
      <c r="E683" s="13"/>
      <c r="F683" s="13"/>
    </row>
    <row r="684" spans="1:7">
      <c r="A684" s="13"/>
      <c r="B684" s="13"/>
      <c r="C684" s="13"/>
      <c r="D684" s="13"/>
      <c r="E684" s="13"/>
      <c r="F684" s="13"/>
    </row>
    <row r="685" spans="1:7">
      <c r="A685" s="13"/>
      <c r="B685" s="13"/>
      <c r="C685" s="13"/>
      <c r="D685" s="13"/>
      <c r="E685" s="13"/>
      <c r="G685" s="13"/>
    </row>
    <row r="686" spans="1:7">
      <c r="A686" s="13"/>
      <c r="B686" s="13"/>
      <c r="C686" s="13"/>
      <c r="D686" s="13"/>
      <c r="E686" s="13"/>
      <c r="F686" s="13"/>
    </row>
    <row r="687" spans="1:7">
      <c r="A687" s="13"/>
      <c r="B687" s="13"/>
      <c r="C687" s="13"/>
      <c r="D687" s="13"/>
      <c r="E687" s="13"/>
      <c r="F687" s="13"/>
    </row>
    <row r="688" spans="1:7">
      <c r="A688" s="13"/>
      <c r="B688" s="13"/>
      <c r="C688" s="13"/>
      <c r="D688" s="13"/>
      <c r="E688" s="13"/>
      <c r="F688" s="13"/>
    </row>
    <row r="689" spans="1:7">
      <c r="A689" s="13"/>
      <c r="B689" s="13"/>
      <c r="C689" s="13"/>
      <c r="D689" s="13"/>
      <c r="E689" s="13"/>
      <c r="G689" s="13"/>
    </row>
    <row r="690" spans="1:7">
      <c r="A690" s="13"/>
      <c r="B690" s="13"/>
      <c r="C690" s="13"/>
      <c r="D690" s="13"/>
      <c r="E690" s="13"/>
      <c r="G690" s="13"/>
    </row>
    <row r="691" spans="1:7">
      <c r="A691" s="13"/>
      <c r="B691" s="13"/>
      <c r="C691" s="13"/>
      <c r="D691" s="13"/>
      <c r="E691" s="13"/>
      <c r="F691" s="13"/>
    </row>
    <row r="692" spans="1:7">
      <c r="A692" s="13"/>
      <c r="B692" s="13"/>
      <c r="C692" s="13"/>
      <c r="D692" s="13"/>
      <c r="E692" s="13"/>
      <c r="G692" s="13"/>
    </row>
    <row r="693" spans="1:7">
      <c r="A693" s="13"/>
      <c r="B693" s="13"/>
      <c r="C693" s="13"/>
      <c r="D693" s="13"/>
      <c r="E693" s="13"/>
      <c r="G693" s="13"/>
    </row>
    <row r="694" spans="1:7">
      <c r="A694" s="13"/>
      <c r="B694" s="13"/>
    </row>
    <row r="695" spans="1:7">
      <c r="A695" s="13"/>
      <c r="B695" s="13"/>
    </row>
    <row r="696" spans="1:7">
      <c r="A696" s="13"/>
      <c r="B696" s="13"/>
      <c r="C696" s="13"/>
      <c r="D696" s="13"/>
      <c r="E696" s="13"/>
      <c r="G696" s="13"/>
    </row>
    <row r="697" spans="1:7">
      <c r="A697" s="13"/>
      <c r="B697" s="13"/>
      <c r="C697" s="13"/>
      <c r="D697" s="13"/>
      <c r="E697" s="13"/>
      <c r="F697" s="13"/>
    </row>
    <row r="698" spans="1:7">
      <c r="A698" s="13"/>
      <c r="B698" s="13"/>
      <c r="C698" s="13"/>
      <c r="D698" s="13"/>
      <c r="E698" s="13"/>
      <c r="G698" s="13"/>
    </row>
    <row r="699" spans="1:7">
      <c r="A699" s="13"/>
      <c r="B699" s="13"/>
      <c r="C699" s="13"/>
      <c r="D699" s="13"/>
      <c r="E699" s="13"/>
      <c r="F699" s="13"/>
    </row>
    <row r="700" spans="1:7">
      <c r="A700" s="13"/>
      <c r="B700" s="13"/>
      <c r="C700" s="13"/>
      <c r="D700" s="13"/>
      <c r="E700" s="13"/>
      <c r="F700" s="13"/>
    </row>
    <row r="701" spans="1:7">
      <c r="A701" s="13"/>
      <c r="B701" s="13"/>
      <c r="C701" s="13"/>
      <c r="D701" s="13"/>
      <c r="E701" s="13"/>
      <c r="F701" s="13"/>
    </row>
    <row r="702" spans="1:7">
      <c r="A702" s="13"/>
      <c r="B702" s="13"/>
      <c r="C702" s="13"/>
      <c r="D702" s="13"/>
      <c r="E702" s="13"/>
      <c r="F702" s="13"/>
    </row>
    <row r="703" spans="1:7">
      <c r="A703" s="13"/>
      <c r="B703" s="13"/>
      <c r="C703" s="13"/>
      <c r="D703" s="13"/>
      <c r="E703" s="13"/>
      <c r="G703" s="13"/>
    </row>
    <row r="704" spans="1:7">
      <c r="A704" s="13"/>
      <c r="B704" s="13"/>
      <c r="C704" s="13"/>
      <c r="D704" s="13"/>
      <c r="E704" s="13"/>
      <c r="F704" s="13"/>
    </row>
    <row r="705" spans="1:7">
      <c r="A705" s="13"/>
      <c r="B705" s="13"/>
      <c r="C705" s="13"/>
      <c r="D705" s="13"/>
      <c r="E705" s="13"/>
      <c r="F705" s="13"/>
    </row>
    <row r="706" spans="1:7">
      <c r="A706" s="13"/>
      <c r="B706" s="13"/>
      <c r="C706" s="13"/>
      <c r="D706" s="13"/>
      <c r="E706" s="13"/>
      <c r="F706" s="13"/>
    </row>
    <row r="707" spans="1:7">
      <c r="A707" s="13"/>
      <c r="B707" s="13"/>
      <c r="C707" s="13"/>
      <c r="D707" s="13"/>
      <c r="E707" s="13"/>
      <c r="G707" s="13"/>
    </row>
    <row r="708" spans="1:7">
      <c r="A708" s="13"/>
      <c r="B708" s="13"/>
      <c r="C708" s="13"/>
      <c r="D708" s="13"/>
      <c r="E708" s="13"/>
      <c r="G708" s="13"/>
    </row>
    <row r="709" spans="1:7">
      <c r="A709" s="13"/>
      <c r="B709" s="13"/>
      <c r="C709" s="13"/>
      <c r="D709" s="13"/>
      <c r="E709" s="13"/>
      <c r="F709" s="13"/>
    </row>
    <row r="710" spans="1:7">
      <c r="A710" s="13"/>
      <c r="B710" s="13"/>
      <c r="C710" s="13"/>
      <c r="D710" s="13"/>
      <c r="E710" s="13"/>
      <c r="G710" s="13"/>
    </row>
    <row r="711" spans="1:7">
      <c r="A711" s="13"/>
      <c r="B711" s="13"/>
      <c r="C711" s="13"/>
      <c r="D711" s="13"/>
      <c r="E711" s="13"/>
      <c r="F711" s="13"/>
    </row>
    <row r="712" spans="1:7">
      <c r="A712" s="13"/>
      <c r="B712" s="13"/>
      <c r="C712" s="13"/>
      <c r="D712" s="13"/>
      <c r="E712" s="13"/>
      <c r="F712" s="13"/>
    </row>
    <row r="713" spans="1:7">
      <c r="A713" s="13"/>
      <c r="B713" s="13"/>
      <c r="C713" s="13"/>
      <c r="D713" s="13"/>
      <c r="E713" s="13"/>
      <c r="G713" s="13"/>
    </row>
    <row r="714" spans="1:7">
      <c r="A714" s="13"/>
      <c r="B714" s="13"/>
      <c r="C714" s="13"/>
      <c r="D714" s="13"/>
      <c r="E714" s="13"/>
      <c r="F714" s="13"/>
    </row>
    <row r="715" spans="1:7">
      <c r="A715" s="13"/>
      <c r="B715" s="13"/>
      <c r="C715" s="13"/>
      <c r="D715" s="13"/>
      <c r="E715" s="13"/>
      <c r="F715" s="13"/>
    </row>
    <row r="716" spans="1:7">
      <c r="A716" s="13"/>
      <c r="B716" s="13"/>
      <c r="C716" s="13"/>
      <c r="D716" s="13"/>
      <c r="E716" s="13"/>
      <c r="G716" s="13"/>
    </row>
    <row r="717" spans="1:7">
      <c r="A717" s="13"/>
      <c r="B717" s="13"/>
      <c r="C717" s="13"/>
      <c r="D717" s="13"/>
      <c r="E717" s="13"/>
      <c r="F717" s="13"/>
    </row>
    <row r="718" spans="1:7">
      <c r="A718" s="13"/>
      <c r="B718" s="13"/>
      <c r="C718" s="13"/>
      <c r="D718" s="13"/>
      <c r="E718" s="13"/>
      <c r="F718" s="13"/>
    </row>
    <row r="719" spans="1:7">
      <c r="A719" s="13"/>
      <c r="B719" s="13"/>
      <c r="C719" s="13"/>
      <c r="D719" s="13"/>
      <c r="E719" s="13"/>
      <c r="F719" s="13"/>
    </row>
    <row r="720" spans="1:7">
      <c r="A720" s="13"/>
      <c r="B720" s="13"/>
      <c r="C720" s="13"/>
      <c r="D720" s="13"/>
      <c r="E720" s="13"/>
      <c r="F720" s="13"/>
    </row>
    <row r="721" spans="1:7">
      <c r="A721" s="13"/>
      <c r="B721" s="13"/>
      <c r="C721" s="13"/>
      <c r="D721" s="13"/>
      <c r="E721" s="13"/>
      <c r="F721" s="13"/>
    </row>
    <row r="722" spans="1:7">
      <c r="A722" s="13"/>
      <c r="B722" s="13"/>
    </row>
    <row r="723" spans="1:7">
      <c r="A723" s="13"/>
      <c r="B723" s="13"/>
    </row>
    <row r="724" spans="1:7">
      <c r="A724" s="13"/>
      <c r="B724" s="13"/>
      <c r="C724" s="13"/>
      <c r="D724" s="13"/>
      <c r="E724" s="13"/>
      <c r="G724" s="13"/>
    </row>
    <row r="725" spans="1:7">
      <c r="A725" s="13"/>
      <c r="B725" s="13"/>
      <c r="C725" s="13"/>
      <c r="D725" s="13"/>
      <c r="E725" s="13"/>
      <c r="G725" s="13"/>
    </row>
    <row r="726" spans="1:7">
      <c r="A726" s="13"/>
      <c r="B726" s="13"/>
      <c r="C726" s="13"/>
      <c r="D726" s="13"/>
      <c r="E726" s="13"/>
      <c r="F726" s="13"/>
    </row>
    <row r="727" spans="1:7">
      <c r="A727" s="13"/>
      <c r="B727" s="13"/>
      <c r="C727" s="13"/>
      <c r="D727" s="13"/>
      <c r="E727" s="13"/>
      <c r="F727" s="13"/>
    </row>
    <row r="728" spans="1:7">
      <c r="A728" s="13"/>
      <c r="B728" s="13"/>
      <c r="C728" s="13"/>
      <c r="D728" s="13"/>
      <c r="E728" s="13"/>
      <c r="F728" s="13"/>
    </row>
    <row r="729" spans="1:7">
      <c r="A729" s="13"/>
      <c r="B729" s="13"/>
      <c r="C729" s="13"/>
      <c r="D729" s="13"/>
      <c r="E729" s="13"/>
      <c r="F729" s="13"/>
    </row>
    <row r="730" spans="1:7">
      <c r="A730" s="13"/>
      <c r="B730" s="13"/>
      <c r="C730" s="13"/>
      <c r="D730" s="13"/>
      <c r="E730" s="13"/>
      <c r="G730" s="13"/>
    </row>
    <row r="731" spans="1:7">
      <c r="A731" s="13"/>
      <c r="B731" s="13"/>
      <c r="C731" s="13"/>
      <c r="D731" s="13"/>
      <c r="E731" s="13"/>
      <c r="G731" s="13"/>
    </row>
    <row r="732" spans="1:7">
      <c r="A732" s="13"/>
      <c r="B732" s="13"/>
      <c r="C732" s="13"/>
      <c r="D732" s="13"/>
      <c r="E732" s="13"/>
      <c r="F732" s="13"/>
    </row>
    <row r="733" spans="1:7">
      <c r="A733" s="13"/>
      <c r="B733" s="13"/>
      <c r="C733" s="13"/>
      <c r="D733" s="13"/>
      <c r="E733" s="13"/>
      <c r="F733" s="13"/>
    </row>
    <row r="734" spans="1:7">
      <c r="A734" s="13"/>
      <c r="B734" s="13"/>
      <c r="C734" s="13"/>
      <c r="D734" s="13"/>
      <c r="E734" s="13"/>
      <c r="G734" s="13"/>
    </row>
    <row r="735" spans="1:7">
      <c r="A735" s="13"/>
      <c r="B735" s="13"/>
      <c r="C735" s="13"/>
      <c r="D735" s="13"/>
      <c r="E735" s="13"/>
      <c r="F735" s="13"/>
    </row>
    <row r="736" spans="1:7">
      <c r="A736" s="13"/>
      <c r="B736" s="13"/>
      <c r="C736" s="13"/>
      <c r="D736" s="13"/>
      <c r="E736" s="13"/>
      <c r="G736" s="13"/>
    </row>
    <row r="737" spans="1:7">
      <c r="A737" s="13"/>
      <c r="B737" s="13"/>
      <c r="C737" s="13"/>
      <c r="D737" s="13"/>
      <c r="E737" s="13"/>
      <c r="G737" s="13"/>
    </row>
    <row r="738" spans="1:7">
      <c r="A738" s="13"/>
      <c r="B738" s="13"/>
      <c r="C738" s="13"/>
      <c r="D738" s="13"/>
      <c r="E738" s="13"/>
      <c r="G738" s="13"/>
    </row>
    <row r="739" spans="1:7">
      <c r="A739" s="13"/>
      <c r="B739" s="13"/>
      <c r="C739" s="13"/>
      <c r="D739" s="13"/>
      <c r="E739" s="13"/>
      <c r="F739" s="13"/>
    </row>
    <row r="740" spans="1:7">
      <c r="A740" s="13"/>
      <c r="B740" s="13"/>
      <c r="C740" s="13"/>
      <c r="D740" s="13"/>
      <c r="E740" s="13"/>
      <c r="G740" s="13"/>
    </row>
    <row r="741" spans="1:7">
      <c r="A741" s="13"/>
      <c r="B741" s="13"/>
      <c r="C741" s="13"/>
      <c r="D741" s="13"/>
      <c r="E741" s="13"/>
      <c r="F741" s="13"/>
    </row>
    <row r="742" spans="1:7">
      <c r="A742" s="13"/>
      <c r="B742" s="13"/>
      <c r="C742" s="13"/>
      <c r="D742" s="13"/>
      <c r="E742" s="13"/>
      <c r="F742" s="13"/>
    </row>
    <row r="743" spans="1:7">
      <c r="A743" s="13"/>
      <c r="B743" s="13"/>
      <c r="C743" s="13"/>
      <c r="D743" s="13"/>
      <c r="E743" s="13"/>
      <c r="G743" s="13"/>
    </row>
    <row r="744" spans="1:7">
      <c r="A744" s="13"/>
      <c r="B744" s="13"/>
      <c r="C744" s="13"/>
      <c r="D744" s="13"/>
      <c r="E744" s="13"/>
      <c r="G744" s="13"/>
    </row>
    <row r="745" spans="1:7">
      <c r="A745" s="13"/>
      <c r="B745" s="13"/>
    </row>
    <row r="746" spans="1:7">
      <c r="A746" s="13"/>
      <c r="B746" s="13"/>
    </row>
    <row r="747" spans="1:7">
      <c r="A747" s="13"/>
      <c r="B747" s="13"/>
      <c r="C747" s="13"/>
      <c r="D747" s="13"/>
      <c r="E747" s="13"/>
      <c r="G747" s="13"/>
    </row>
    <row r="748" spans="1:7">
      <c r="A748" s="13"/>
      <c r="B748" s="13"/>
      <c r="C748" s="13"/>
      <c r="D748" s="13"/>
      <c r="E748" s="13"/>
      <c r="G748" s="13"/>
    </row>
    <row r="749" spans="1:7">
      <c r="A749" s="13"/>
      <c r="B749" s="13"/>
      <c r="C749" s="13"/>
      <c r="D749" s="13"/>
      <c r="E749" s="13"/>
      <c r="F749" s="13"/>
    </row>
    <row r="750" spans="1:7">
      <c r="A750" s="13"/>
      <c r="B750" s="13"/>
      <c r="C750" s="13"/>
      <c r="D750" s="13"/>
      <c r="E750" s="13"/>
      <c r="F750" s="13"/>
    </row>
    <row r="751" spans="1:7">
      <c r="A751" s="13"/>
      <c r="B751" s="13"/>
      <c r="C751" s="13"/>
      <c r="D751" s="13"/>
      <c r="E751" s="13"/>
      <c r="F751" s="13"/>
    </row>
    <row r="752" spans="1:7">
      <c r="A752" s="13"/>
      <c r="B752" s="13"/>
      <c r="C752" s="13"/>
      <c r="D752" s="13"/>
      <c r="E752" s="13"/>
      <c r="F752" s="13"/>
    </row>
    <row r="753" spans="1:7">
      <c r="A753" s="13"/>
      <c r="B753" s="13"/>
      <c r="C753" s="13"/>
      <c r="D753" s="13"/>
      <c r="E753" s="13"/>
      <c r="F753" s="13"/>
    </row>
    <row r="754" spans="1:7">
      <c r="A754" s="13"/>
      <c r="B754" s="13"/>
      <c r="C754" s="13"/>
      <c r="D754" s="13"/>
      <c r="E754" s="13"/>
      <c r="F754" s="13"/>
    </row>
    <row r="755" spans="1:7">
      <c r="A755" s="13"/>
      <c r="B755" s="13"/>
      <c r="C755" s="13"/>
      <c r="D755" s="13"/>
      <c r="E755" s="13"/>
      <c r="G755" s="13"/>
    </row>
    <row r="756" spans="1:7">
      <c r="A756" s="13"/>
      <c r="B756" s="13"/>
      <c r="C756" s="13"/>
      <c r="D756" s="13"/>
      <c r="E756" s="13"/>
      <c r="G756" s="13"/>
    </row>
    <row r="757" spans="1:7">
      <c r="A757" s="13"/>
      <c r="B757" s="13"/>
      <c r="C757" s="13"/>
      <c r="D757" s="13"/>
      <c r="E757" s="13"/>
      <c r="G757" s="13"/>
    </row>
    <row r="758" spans="1:7">
      <c r="A758" s="13"/>
      <c r="B758" s="13"/>
      <c r="C758" s="13"/>
      <c r="D758" s="13"/>
      <c r="E758" s="13"/>
      <c r="F758" s="13"/>
    </row>
    <row r="759" spans="1:7">
      <c r="A759" s="13"/>
      <c r="B759" s="13"/>
      <c r="C759" s="13"/>
      <c r="D759" s="13"/>
      <c r="E759" s="13"/>
      <c r="F759" s="13"/>
    </row>
    <row r="760" spans="1:7">
      <c r="A760" s="13"/>
      <c r="B760" s="13"/>
      <c r="C760" s="13"/>
      <c r="D760" s="13"/>
      <c r="E760" s="13"/>
      <c r="F760" s="13"/>
    </row>
    <row r="761" spans="1:7">
      <c r="A761" s="13"/>
      <c r="B761" s="13"/>
      <c r="C761" s="13"/>
      <c r="D761" s="13"/>
      <c r="E761" s="13"/>
      <c r="F761" s="13"/>
    </row>
    <row r="762" spans="1:7">
      <c r="A762" s="13"/>
      <c r="B762" s="13"/>
      <c r="C762" s="13"/>
      <c r="D762" s="13"/>
      <c r="E762" s="13"/>
      <c r="G762" s="13"/>
    </row>
    <row r="763" spans="1:7">
      <c r="A763" s="13"/>
      <c r="B763" s="13"/>
      <c r="C763" s="13"/>
      <c r="D763" s="13"/>
      <c r="E763" s="13"/>
      <c r="F763" s="13"/>
    </row>
    <row r="764" spans="1:7">
      <c r="A764" s="13"/>
      <c r="B764" s="13"/>
      <c r="C764" s="13"/>
      <c r="D764" s="13"/>
      <c r="E764" s="13"/>
      <c r="F764" s="13"/>
    </row>
    <row r="765" spans="1:7">
      <c r="A765" s="13"/>
      <c r="B765" s="13"/>
      <c r="C765" s="13"/>
      <c r="D765" s="13"/>
      <c r="E765" s="13"/>
      <c r="F765" s="13"/>
    </row>
    <row r="766" spans="1:7">
      <c r="A766" s="13"/>
      <c r="B766" s="13"/>
      <c r="C766" s="13"/>
      <c r="D766" s="13"/>
      <c r="E766" s="13"/>
      <c r="G766" s="13"/>
    </row>
    <row r="767" spans="1:7">
      <c r="A767" s="13"/>
      <c r="B767" s="13"/>
      <c r="C767" s="13"/>
      <c r="D767" s="13"/>
      <c r="E767" s="13"/>
      <c r="F767" s="13"/>
    </row>
    <row r="768" spans="1:7">
      <c r="A768" s="13"/>
      <c r="B768" s="13"/>
      <c r="C768" s="13"/>
      <c r="D768" s="13"/>
      <c r="E768" s="13"/>
      <c r="G768" s="13"/>
    </row>
    <row r="769" spans="1:7">
      <c r="A769" s="13"/>
      <c r="B769" s="13"/>
      <c r="C769" s="13"/>
      <c r="D769" s="13"/>
      <c r="E769" s="13"/>
      <c r="G769" s="13"/>
    </row>
    <row r="770" spans="1:7">
      <c r="A770" s="13"/>
      <c r="B770" s="13"/>
      <c r="C770" s="13"/>
      <c r="D770" s="13"/>
      <c r="E770" s="13"/>
      <c r="F770" s="13"/>
    </row>
    <row r="771" spans="1:7">
      <c r="A771" s="13"/>
      <c r="B771" s="13"/>
      <c r="C771" s="13"/>
      <c r="D771" s="13"/>
      <c r="E771" s="13"/>
      <c r="F771" s="13"/>
    </row>
    <row r="772" spans="1:7">
      <c r="A772" s="13"/>
      <c r="B772" s="13"/>
      <c r="C772" s="13"/>
      <c r="D772" s="13"/>
      <c r="E772" s="13"/>
      <c r="G772" s="13"/>
    </row>
    <row r="773" spans="1:7">
      <c r="A773" s="13"/>
      <c r="B773" s="13"/>
    </row>
    <row r="774" spans="1:7">
      <c r="A774" s="13"/>
      <c r="B774" s="13"/>
    </row>
    <row r="775" spans="1:7">
      <c r="A775" s="13"/>
      <c r="B775" s="13"/>
      <c r="C775" s="13"/>
      <c r="D775" s="13"/>
      <c r="E775" s="13"/>
      <c r="F775" s="13"/>
    </row>
    <row r="776" spans="1:7">
      <c r="A776" s="13"/>
      <c r="B776" s="13"/>
      <c r="C776" s="13"/>
      <c r="D776" s="13"/>
      <c r="E776" s="13"/>
      <c r="G776" s="13"/>
    </row>
    <row r="777" spans="1:7">
      <c r="A777" s="13"/>
      <c r="B777" s="13"/>
      <c r="C777" s="13"/>
      <c r="D777" s="13"/>
      <c r="E777" s="13"/>
      <c r="G777" s="13"/>
    </row>
    <row r="778" spans="1:7">
      <c r="A778" s="13"/>
      <c r="B778" s="13"/>
      <c r="C778" s="13"/>
      <c r="D778" s="13"/>
      <c r="E778" s="13"/>
      <c r="G778" s="13"/>
    </row>
    <row r="779" spans="1:7">
      <c r="A779" s="13"/>
      <c r="B779" s="13"/>
      <c r="C779" s="13"/>
      <c r="D779" s="13"/>
      <c r="E779" s="13"/>
      <c r="G779" s="13"/>
    </row>
    <row r="780" spans="1:7">
      <c r="A780" s="13"/>
      <c r="B780" s="13"/>
      <c r="C780" s="13"/>
      <c r="D780" s="13"/>
      <c r="E780" s="13"/>
      <c r="G780" s="13"/>
    </row>
    <row r="781" spans="1:7">
      <c r="A781" s="13"/>
      <c r="B781" s="13"/>
      <c r="C781" s="13"/>
      <c r="D781" s="13"/>
      <c r="E781" s="13"/>
      <c r="F781" s="13"/>
    </row>
    <row r="782" spans="1:7">
      <c r="A782" s="13"/>
      <c r="B782" s="13"/>
      <c r="C782" s="13"/>
      <c r="D782" s="13"/>
      <c r="E782" s="13"/>
      <c r="F782" s="13"/>
    </row>
    <row r="783" spans="1:7">
      <c r="A783" s="13"/>
      <c r="B783" s="13"/>
      <c r="C783" s="13"/>
      <c r="D783" s="13"/>
      <c r="E783" s="13"/>
      <c r="F783" s="13"/>
    </row>
    <row r="784" spans="1:7">
      <c r="A784" s="13"/>
      <c r="B784" s="13"/>
      <c r="C784" s="13"/>
      <c r="D784" s="13"/>
      <c r="E784" s="13"/>
      <c r="G784" s="13"/>
    </row>
    <row r="785" spans="1:7">
      <c r="A785" s="13"/>
      <c r="B785" s="13"/>
      <c r="C785" s="13"/>
      <c r="D785" s="13"/>
      <c r="E785" s="13"/>
      <c r="F785" s="13"/>
    </row>
    <row r="786" spans="1:7">
      <c r="A786" s="13"/>
      <c r="B786" s="13"/>
      <c r="C786" s="13"/>
      <c r="D786" s="13"/>
      <c r="E786" s="13"/>
      <c r="G786" s="13"/>
    </row>
    <row r="787" spans="1:7">
      <c r="A787" s="13"/>
      <c r="B787" s="13"/>
      <c r="C787" s="13"/>
      <c r="D787" s="13"/>
      <c r="E787" s="13"/>
      <c r="F787" s="13"/>
    </row>
    <row r="788" spans="1:7">
      <c r="A788" s="13"/>
      <c r="B788" s="13"/>
      <c r="C788" s="13"/>
      <c r="D788" s="13"/>
      <c r="E788" s="13"/>
      <c r="F788" s="13"/>
    </row>
    <row r="789" spans="1:7">
      <c r="A789" s="13"/>
      <c r="B789" s="13"/>
      <c r="C789" s="13"/>
      <c r="D789" s="13"/>
      <c r="E789" s="13"/>
      <c r="F789" s="13"/>
    </row>
    <row r="790" spans="1:7">
      <c r="A790" s="13"/>
      <c r="B790" s="13"/>
      <c r="C790" s="13"/>
      <c r="D790" s="13"/>
      <c r="E790" s="13"/>
      <c r="F790" s="13"/>
    </row>
    <row r="791" spans="1:7">
      <c r="A791" s="13"/>
      <c r="B791" s="13"/>
      <c r="C791" s="13"/>
      <c r="D791" s="13"/>
      <c r="E791" s="13"/>
      <c r="G791" s="13"/>
    </row>
    <row r="792" spans="1:7">
      <c r="A792" s="13"/>
      <c r="B792" s="13"/>
      <c r="C792" s="13"/>
      <c r="D792" s="13"/>
      <c r="E792" s="13"/>
      <c r="G792" s="13"/>
    </row>
    <row r="793" spans="1:7">
      <c r="A793" s="13"/>
      <c r="B793" s="13"/>
      <c r="C793" s="13"/>
      <c r="D793" s="13"/>
      <c r="E793" s="13"/>
      <c r="G793" s="13"/>
    </row>
    <row r="794" spans="1:7">
      <c r="A794" s="13"/>
      <c r="B794" s="13"/>
    </row>
    <row r="795" spans="1:7">
      <c r="A795" s="13"/>
      <c r="B795" s="13"/>
    </row>
    <row r="796" spans="1:7">
      <c r="A796" s="13"/>
      <c r="B796" s="13"/>
      <c r="C796" s="13"/>
      <c r="D796" s="13"/>
      <c r="E796" s="13"/>
      <c r="G796" s="13"/>
    </row>
    <row r="797" spans="1:7">
      <c r="A797" s="13"/>
      <c r="B797" s="13"/>
      <c r="C797" s="13"/>
      <c r="D797" s="13"/>
      <c r="E797" s="13"/>
      <c r="G797" s="13"/>
    </row>
    <row r="798" spans="1:7">
      <c r="A798" s="13"/>
      <c r="B798" s="13"/>
      <c r="C798" s="13"/>
      <c r="D798" s="13"/>
      <c r="E798" s="13"/>
      <c r="F798" s="13"/>
    </row>
    <row r="799" spans="1:7">
      <c r="A799" s="13"/>
      <c r="B799" s="13"/>
      <c r="C799" s="13"/>
      <c r="D799" s="13"/>
      <c r="E799" s="13"/>
      <c r="F799" s="13"/>
    </row>
    <row r="800" spans="1:7">
      <c r="A800" s="13"/>
      <c r="B800" s="13"/>
      <c r="C800" s="13"/>
      <c r="D800" s="13"/>
      <c r="E800" s="13"/>
      <c r="F800" s="13"/>
    </row>
    <row r="801" spans="1:7">
      <c r="A801" s="13"/>
      <c r="B801" s="13"/>
      <c r="C801" s="13"/>
      <c r="D801" s="13"/>
      <c r="E801" s="13"/>
      <c r="G801" s="13"/>
    </row>
    <row r="802" spans="1:7">
      <c r="A802" s="13"/>
      <c r="B802" s="13"/>
      <c r="C802" s="13"/>
      <c r="D802" s="13"/>
      <c r="E802" s="13"/>
      <c r="G802" s="13"/>
    </row>
    <row r="803" spans="1:7">
      <c r="A803" s="13"/>
      <c r="B803" s="13"/>
      <c r="C803" s="13"/>
      <c r="D803" s="13"/>
      <c r="E803" s="13"/>
      <c r="F803" s="13"/>
    </row>
    <row r="804" spans="1:7">
      <c r="A804" s="13"/>
      <c r="B804" s="13"/>
      <c r="C804" s="13"/>
      <c r="D804" s="13"/>
      <c r="E804" s="13"/>
      <c r="G804" s="13"/>
    </row>
    <row r="805" spans="1:7">
      <c r="A805" s="13"/>
      <c r="B805" s="13"/>
      <c r="C805" s="13"/>
      <c r="D805" s="13"/>
      <c r="E805" s="13"/>
      <c r="F805" s="13"/>
    </row>
    <row r="806" spans="1:7">
      <c r="A806" s="13"/>
      <c r="B806" s="13"/>
    </row>
    <row r="807" spans="1:7">
      <c r="A807" s="13"/>
      <c r="B807" s="13"/>
    </row>
    <row r="808" spans="1:7">
      <c r="A808" s="13"/>
      <c r="B808" s="13"/>
      <c r="C808" s="13"/>
      <c r="D808" s="13"/>
      <c r="E808" s="13"/>
      <c r="G808" s="13"/>
    </row>
    <row r="809" spans="1:7">
      <c r="A809" s="13"/>
      <c r="B809" s="13"/>
      <c r="C809" s="13"/>
      <c r="D809" s="13"/>
      <c r="E809" s="13"/>
      <c r="F809" s="13"/>
    </row>
    <row r="810" spans="1:7">
      <c r="A810" s="13"/>
      <c r="B810" s="13"/>
      <c r="C810" s="13"/>
      <c r="D810" s="13"/>
      <c r="E810" s="13"/>
      <c r="G810" s="13"/>
    </row>
    <row r="811" spans="1:7">
      <c r="A811" s="13"/>
      <c r="B811" s="13"/>
      <c r="C811" s="13"/>
      <c r="D811" s="13"/>
      <c r="E811" s="13"/>
      <c r="F811" s="13"/>
    </row>
    <row r="812" spans="1:7">
      <c r="A812" s="13"/>
      <c r="B812" s="13"/>
      <c r="C812" s="13"/>
      <c r="D812" s="13"/>
      <c r="E812" s="13"/>
      <c r="F812" s="13"/>
    </row>
    <row r="813" spans="1:7">
      <c r="A813" s="13"/>
      <c r="B813" s="13"/>
      <c r="C813" s="13"/>
      <c r="D813" s="13"/>
      <c r="E813" s="13"/>
      <c r="G813" s="13"/>
    </row>
    <row r="814" spans="1:7">
      <c r="A814" s="13"/>
      <c r="B814" s="13"/>
      <c r="C814" s="13"/>
      <c r="D814" s="13"/>
      <c r="E814" s="13"/>
      <c r="F814" s="13"/>
    </row>
    <row r="815" spans="1:7">
      <c r="A815" s="13"/>
      <c r="B815" s="13"/>
      <c r="C815" s="13"/>
      <c r="D815" s="13"/>
      <c r="E815" s="13"/>
      <c r="F815" s="13"/>
    </row>
    <row r="816" spans="1:7">
      <c r="A816" s="13"/>
      <c r="B816" s="13"/>
      <c r="C816" s="13"/>
      <c r="D816" s="13"/>
      <c r="E816" s="13"/>
      <c r="F816" s="13"/>
    </row>
    <row r="817" spans="1:7">
      <c r="A817" s="13"/>
      <c r="B817" s="13"/>
      <c r="C817" s="13"/>
      <c r="D817" s="13"/>
      <c r="E817" s="13"/>
      <c r="F817" s="13"/>
    </row>
    <row r="818" spans="1:7">
      <c r="A818" s="13"/>
      <c r="B818" s="13"/>
      <c r="C818" s="13"/>
      <c r="D818" s="13"/>
      <c r="E818" s="13"/>
      <c r="F818" s="13"/>
    </row>
    <row r="819" spans="1:7">
      <c r="A819" s="13"/>
      <c r="B819" s="13"/>
      <c r="C819" s="13"/>
      <c r="D819" s="13"/>
      <c r="E819" s="13"/>
      <c r="F819" s="13"/>
    </row>
    <row r="820" spans="1:7">
      <c r="A820" s="13"/>
      <c r="B820" s="13"/>
      <c r="C820" s="13"/>
      <c r="D820" s="13"/>
      <c r="E820" s="13"/>
      <c r="F820" s="13"/>
    </row>
    <row r="821" spans="1:7">
      <c r="A821" s="13"/>
      <c r="B821" s="13"/>
      <c r="C821" s="13"/>
      <c r="D821" s="13"/>
      <c r="E821" s="13"/>
      <c r="G821" s="13"/>
    </row>
    <row r="822" spans="1:7">
      <c r="A822" s="13"/>
      <c r="B822" s="13"/>
    </row>
    <row r="823" spans="1:7">
      <c r="A823" s="13"/>
      <c r="B823" s="13"/>
    </row>
    <row r="824" spans="1:7">
      <c r="A824" s="13"/>
      <c r="B824" s="13"/>
      <c r="C824" s="13"/>
      <c r="D824" s="13"/>
      <c r="E824" s="13"/>
      <c r="G824" s="13"/>
    </row>
    <row r="825" spans="1:7">
      <c r="A825" s="13"/>
      <c r="B825" s="13"/>
      <c r="C825" s="13"/>
      <c r="D825" s="13"/>
      <c r="E825" s="13"/>
      <c r="F825" s="13"/>
    </row>
    <row r="826" spans="1:7">
      <c r="A826" s="13"/>
      <c r="B826" s="13"/>
      <c r="C826" s="13"/>
      <c r="D826" s="13"/>
      <c r="E826" s="13"/>
      <c r="G826" s="13"/>
    </row>
    <row r="827" spans="1:7">
      <c r="A827" s="13"/>
      <c r="B827" s="13"/>
      <c r="C827" s="13"/>
      <c r="D827" s="13"/>
      <c r="E827" s="13"/>
      <c r="F827" s="13"/>
    </row>
    <row r="828" spans="1:7">
      <c r="A828" s="13"/>
      <c r="B828" s="13"/>
      <c r="C828" s="13"/>
      <c r="D828" s="13"/>
      <c r="E828" s="13"/>
      <c r="F828" s="13"/>
    </row>
    <row r="829" spans="1:7">
      <c r="A829" s="13"/>
      <c r="B829" s="13"/>
      <c r="C829" s="13"/>
      <c r="D829" s="13"/>
      <c r="E829" s="13"/>
      <c r="G829" s="13"/>
    </row>
    <row r="830" spans="1:7">
      <c r="A830" s="13"/>
      <c r="B830" s="13"/>
      <c r="C830" s="13"/>
      <c r="D830" s="13"/>
      <c r="E830" s="13"/>
      <c r="F830" s="13"/>
    </row>
    <row r="831" spans="1:7">
      <c r="A831" s="13"/>
      <c r="B831" s="13"/>
      <c r="C831" s="13"/>
      <c r="D831" s="13"/>
      <c r="E831" s="13"/>
      <c r="G831" s="13"/>
    </row>
    <row r="832" spans="1:7">
      <c r="A832" s="13"/>
      <c r="B832" s="13"/>
      <c r="C832" s="13"/>
      <c r="D832" s="13"/>
      <c r="E832" s="13"/>
      <c r="G832" s="13"/>
    </row>
    <row r="833" spans="1:7">
      <c r="A833" s="13"/>
      <c r="B833" s="13"/>
      <c r="C833" s="13"/>
      <c r="D833" s="13"/>
      <c r="E833" s="13"/>
      <c r="F833" s="13"/>
    </row>
    <row r="834" spans="1:7">
      <c r="A834" s="13"/>
      <c r="B834" s="13"/>
      <c r="C834" s="13"/>
      <c r="D834" s="13"/>
      <c r="E834" s="13"/>
      <c r="F834" s="13"/>
    </row>
    <row r="835" spans="1:7">
      <c r="A835" s="13"/>
      <c r="B835" s="13"/>
      <c r="C835" s="13"/>
      <c r="D835" s="13"/>
      <c r="E835" s="13"/>
      <c r="F835" s="13"/>
    </row>
    <row r="836" spans="1:7">
      <c r="A836" s="13"/>
      <c r="B836" s="13"/>
    </row>
    <row r="837" spans="1:7">
      <c r="A837" s="13"/>
      <c r="B837" s="13"/>
    </row>
    <row r="838" spans="1:7">
      <c r="A838" s="13"/>
      <c r="B838" s="13"/>
      <c r="C838" s="13"/>
      <c r="D838" s="13"/>
      <c r="E838" s="13"/>
      <c r="F838" s="13"/>
    </row>
    <row r="839" spans="1:7">
      <c r="A839" s="13"/>
      <c r="B839" s="13"/>
      <c r="C839" s="13"/>
      <c r="D839" s="13"/>
      <c r="E839" s="13"/>
      <c r="G839" s="13"/>
    </row>
    <row r="840" spans="1:7">
      <c r="A840" s="13"/>
      <c r="B840" s="13"/>
      <c r="C840" s="13"/>
      <c r="D840" s="13"/>
      <c r="E840" s="13"/>
      <c r="F840" s="13"/>
    </row>
    <row r="841" spans="1:7">
      <c r="A841" s="13"/>
      <c r="B841" s="13"/>
      <c r="C841" s="13"/>
      <c r="D841" s="13"/>
      <c r="E841" s="13"/>
      <c r="G841" s="13"/>
    </row>
    <row r="842" spans="1:7">
      <c r="A842" s="13"/>
      <c r="B842" s="13"/>
      <c r="C842" s="13"/>
      <c r="D842" s="13"/>
      <c r="E842" s="13"/>
      <c r="G842" s="13"/>
    </row>
    <row r="843" spans="1:7">
      <c r="A843" s="13"/>
      <c r="B843" s="13"/>
      <c r="C843" s="13"/>
      <c r="D843" s="13"/>
      <c r="E843" s="13"/>
      <c r="G843" s="13"/>
    </row>
    <row r="844" spans="1:7">
      <c r="A844" s="13"/>
      <c r="B844" s="13"/>
      <c r="C844" s="13"/>
      <c r="D844" s="13"/>
      <c r="E844" s="13"/>
      <c r="G844" s="13"/>
    </row>
    <row r="845" spans="1:7">
      <c r="A845" s="13"/>
      <c r="B845" s="13"/>
      <c r="C845" s="13"/>
      <c r="D845" s="13"/>
      <c r="E845" s="13"/>
      <c r="G845" s="13"/>
    </row>
    <row r="846" spans="1:7">
      <c r="A846" s="13"/>
      <c r="B846" s="13"/>
      <c r="C846" s="13"/>
      <c r="D846" s="13"/>
      <c r="E846" s="13"/>
      <c r="G846" s="13"/>
    </row>
    <row r="847" spans="1:7">
      <c r="A847" s="13"/>
      <c r="B847" s="13"/>
    </row>
    <row r="848" spans="1:7">
      <c r="A848" s="13"/>
    </row>
    <row r="849" spans="1:7">
      <c r="A849" s="13"/>
    </row>
    <row r="850" spans="1:7">
      <c r="A850" s="13"/>
      <c r="B850" s="13"/>
      <c r="C850" s="13"/>
      <c r="D850" s="13"/>
      <c r="E850" s="13"/>
      <c r="G850" s="13"/>
    </row>
    <row r="851" spans="1:7">
      <c r="A851" s="13"/>
    </row>
    <row r="852" spans="1:7">
      <c r="A852" s="13"/>
    </row>
    <row r="853" spans="1:7">
      <c r="A853" s="13"/>
      <c r="B853" s="13"/>
      <c r="C853" s="13"/>
      <c r="D853" s="13"/>
      <c r="E853" s="13"/>
      <c r="G853" s="13"/>
    </row>
    <row r="854" spans="1:7">
      <c r="A854" s="13"/>
    </row>
    <row r="855" spans="1:7">
      <c r="A855" s="13"/>
    </row>
    <row r="856" spans="1:7">
      <c r="A856" s="13"/>
      <c r="B856" s="13"/>
      <c r="C856" s="13"/>
      <c r="D856" s="13"/>
      <c r="E856" s="13"/>
      <c r="G856" s="13"/>
    </row>
    <row r="857" spans="1:7">
      <c r="A857" s="13"/>
    </row>
    <row r="858" spans="1:7">
      <c r="A858" s="13"/>
    </row>
    <row r="859" spans="1:7">
      <c r="A859" s="13"/>
      <c r="B859" s="13"/>
      <c r="C859" s="13"/>
      <c r="D859" s="13"/>
      <c r="E859" s="13"/>
      <c r="G859" s="13"/>
    </row>
    <row r="860" spans="1:7">
      <c r="A860" s="13"/>
    </row>
    <row r="861" spans="1:7">
      <c r="A861" s="13"/>
    </row>
    <row r="862" spans="1:7">
      <c r="A862" s="13"/>
    </row>
    <row r="863" spans="1:7">
      <c r="A863" s="13"/>
      <c r="B863" s="13"/>
      <c r="C863" s="13"/>
      <c r="D863" s="13"/>
      <c r="E863" s="13"/>
      <c r="G863" s="13"/>
    </row>
    <row r="864" spans="1:7">
      <c r="A864" s="13"/>
      <c r="B864" s="13"/>
      <c r="C864" s="13"/>
      <c r="D864" s="13"/>
      <c r="E864" s="13"/>
      <c r="G864" s="13"/>
    </row>
    <row r="865" spans="1:7">
      <c r="A865" s="13"/>
      <c r="B865" s="13"/>
      <c r="C865" s="13"/>
      <c r="D865" s="13"/>
      <c r="E865" s="13"/>
      <c r="G865" s="13"/>
    </row>
    <row r="866" spans="1:7">
      <c r="A866" s="13"/>
      <c r="B866" s="13"/>
      <c r="C866" s="13"/>
      <c r="D866" s="13"/>
      <c r="E866" s="13"/>
      <c r="G866" s="13"/>
    </row>
    <row r="867" spans="1:7">
      <c r="A867" s="13"/>
      <c r="B867" s="13"/>
      <c r="C867" s="13"/>
      <c r="D867" s="13"/>
      <c r="E867" s="13"/>
      <c r="G867" s="13"/>
    </row>
    <row r="868" spans="1:7">
      <c r="A868" s="13"/>
      <c r="B868" s="13"/>
      <c r="C868" s="13"/>
      <c r="D868" s="13"/>
      <c r="E868" s="13"/>
      <c r="G868" s="13"/>
    </row>
    <row r="869" spans="1:7">
      <c r="A869" s="13"/>
      <c r="B869" s="13"/>
      <c r="C869" s="13"/>
      <c r="D869" s="13"/>
      <c r="E869" s="13"/>
      <c r="G869" s="13"/>
    </row>
    <row r="870" spans="1:7">
      <c r="A870" s="13"/>
      <c r="B870" s="13"/>
      <c r="C870" s="13"/>
      <c r="D870" s="13"/>
      <c r="E870" s="13"/>
      <c r="G870" s="13"/>
    </row>
    <row r="871" spans="1:7">
      <c r="A871" s="13"/>
      <c r="B871" s="13"/>
      <c r="C871" s="13"/>
      <c r="D871" s="13"/>
      <c r="E871" s="13"/>
      <c r="G871" s="13"/>
    </row>
    <row r="872" spans="1:7">
      <c r="A872" s="13"/>
      <c r="B872" s="13"/>
      <c r="C872" s="13"/>
      <c r="D872" s="13"/>
      <c r="E872" s="13"/>
      <c r="G872" s="13"/>
    </row>
    <row r="873" spans="1:7">
      <c r="A873" s="13"/>
      <c r="B873" s="13"/>
      <c r="D873" s="13"/>
      <c r="E873" s="13"/>
      <c r="G873" s="13"/>
    </row>
    <row r="874" spans="1:7">
      <c r="A874" s="13"/>
      <c r="B874" s="13"/>
      <c r="C874" s="13"/>
      <c r="D874" s="13"/>
      <c r="E874" s="13"/>
      <c r="F874" s="13"/>
    </row>
    <row r="875" spans="1:7">
      <c r="A875" s="13"/>
      <c r="B875" s="13"/>
      <c r="C875" s="13"/>
      <c r="D875" s="13"/>
      <c r="E875" s="13"/>
      <c r="G875" s="13"/>
    </row>
    <row r="876" spans="1:7">
      <c r="A876" s="13"/>
      <c r="B876" s="13"/>
      <c r="C876" s="13"/>
      <c r="D876" s="13"/>
      <c r="E876" s="13"/>
      <c r="G876" s="13"/>
    </row>
    <row r="877" spans="1:7">
      <c r="A877" s="13"/>
      <c r="B877" s="13"/>
      <c r="C877" s="13"/>
      <c r="D877" s="13"/>
      <c r="E877" s="13"/>
      <c r="G877" s="13"/>
    </row>
    <row r="878" spans="1:7">
      <c r="A878" s="13"/>
      <c r="B878" s="13"/>
      <c r="C878" s="13"/>
      <c r="D878" s="13"/>
      <c r="E878" s="13"/>
      <c r="G878" s="13"/>
    </row>
    <row r="879" spans="1:7">
      <c r="A879" s="13"/>
      <c r="B879" s="13"/>
      <c r="C879" s="13"/>
      <c r="D879" s="13"/>
      <c r="E879" s="13"/>
      <c r="G879" s="13"/>
    </row>
    <row r="880" spans="1:7">
      <c r="A880" s="13"/>
      <c r="B880" s="13"/>
      <c r="C880" s="13"/>
      <c r="D880" s="13"/>
      <c r="E880" s="13"/>
      <c r="G880" s="13"/>
    </row>
    <row r="881" spans="1:7">
      <c r="A881" s="13"/>
      <c r="B881" s="13"/>
      <c r="C881" s="13"/>
      <c r="D881" s="13"/>
      <c r="E881" s="13"/>
      <c r="G881" s="13"/>
    </row>
    <row r="882" spans="1:7">
      <c r="A882" s="13"/>
      <c r="B882" s="13"/>
      <c r="D882" s="13"/>
      <c r="E882" s="13"/>
      <c r="G882" s="13"/>
    </row>
    <row r="883" spans="1:7">
      <c r="A883" s="13"/>
      <c r="B883" s="13"/>
      <c r="C883" s="13"/>
      <c r="D883" s="13"/>
      <c r="E883" s="13"/>
      <c r="G883" s="13"/>
    </row>
    <row r="884" spans="1:7">
      <c r="A884" s="13"/>
      <c r="B884" s="13"/>
      <c r="C884" s="13"/>
      <c r="D884" s="13"/>
      <c r="E884" s="13"/>
      <c r="G884" s="13"/>
    </row>
    <row r="885" spans="1:7">
      <c r="A885" s="13"/>
      <c r="B885" s="13"/>
      <c r="C885" s="13"/>
      <c r="D885" s="13"/>
      <c r="E885" s="13"/>
      <c r="G885" s="13"/>
    </row>
    <row r="886" spans="1:7">
      <c r="A886" s="13"/>
      <c r="B886" s="13"/>
      <c r="C886" s="13"/>
      <c r="D886" s="13"/>
      <c r="E886" s="13"/>
      <c r="G886" s="13"/>
    </row>
    <row r="887" spans="1:7">
      <c r="A887" s="13"/>
      <c r="B887" s="13"/>
      <c r="C887" s="13"/>
      <c r="D887" s="13"/>
      <c r="E887" s="13"/>
      <c r="G887" s="13"/>
    </row>
    <row r="888" spans="1:7">
      <c r="A888" s="13"/>
      <c r="B888" s="13"/>
      <c r="C888" s="13"/>
      <c r="D888" s="13"/>
      <c r="E888" s="13"/>
      <c r="G888" s="13"/>
    </row>
    <row r="889" spans="1:7">
      <c r="A889" s="13"/>
      <c r="B889" s="13"/>
      <c r="C889" s="13"/>
      <c r="D889" s="13"/>
      <c r="E889" s="13"/>
      <c r="G889" s="13"/>
    </row>
    <row r="890" spans="1:7">
      <c r="A890" s="13"/>
      <c r="B890" s="13"/>
      <c r="C890" s="13"/>
      <c r="D890" s="13"/>
      <c r="E890" s="13"/>
      <c r="G890" s="13"/>
    </row>
    <row r="891" spans="1:7">
      <c r="A891" s="13"/>
      <c r="B891" s="13"/>
      <c r="C891" s="13"/>
      <c r="D891" s="13"/>
      <c r="E891" s="13"/>
      <c r="G891" s="13"/>
    </row>
    <row r="892" spans="1:7">
      <c r="A892" s="13"/>
      <c r="B892" s="13"/>
      <c r="C892" s="13"/>
      <c r="D892" s="13"/>
      <c r="E892" s="13"/>
      <c r="G892" s="13"/>
    </row>
    <row r="893" spans="1:7">
      <c r="A893" s="13"/>
      <c r="B893" s="13"/>
      <c r="C893" s="13"/>
      <c r="D893" s="13"/>
      <c r="E893" s="13"/>
      <c r="G893" s="13"/>
    </row>
    <row r="894" spans="1:7">
      <c r="A894" s="13"/>
      <c r="B894" s="13"/>
      <c r="C894" s="13"/>
      <c r="D894" s="13"/>
      <c r="E894" s="13"/>
      <c r="G894" s="13"/>
    </row>
    <row r="895" spans="1:7">
      <c r="A895" s="13"/>
      <c r="B895" s="13"/>
      <c r="C895" s="13"/>
      <c r="D895" s="13"/>
      <c r="E895" s="13"/>
      <c r="G895" s="13"/>
    </row>
    <row r="896" spans="1:7">
      <c r="A896" s="13"/>
      <c r="B896" s="13"/>
      <c r="C896" s="13"/>
      <c r="D896" s="13"/>
      <c r="E896" s="13"/>
      <c r="G896" s="13"/>
    </row>
    <row r="897" spans="1:7">
      <c r="A897" s="13"/>
      <c r="B897" s="13"/>
      <c r="C897" s="13"/>
      <c r="D897" s="13"/>
      <c r="E897" s="13"/>
      <c r="G897" s="13"/>
    </row>
    <row r="898" spans="1:7">
      <c r="A898" s="13"/>
      <c r="B898" s="13"/>
      <c r="C898" s="13"/>
      <c r="D898" s="13"/>
      <c r="E898" s="13"/>
      <c r="G898" s="13"/>
    </row>
    <row r="899" spans="1:7">
      <c r="A899" s="13"/>
      <c r="B899" s="13"/>
      <c r="C899" s="13"/>
      <c r="D899" s="13"/>
      <c r="E899" s="13"/>
      <c r="G899" s="13"/>
    </row>
    <row r="900" spans="1:7">
      <c r="A900" s="13"/>
      <c r="B900" s="13"/>
      <c r="C900" s="13"/>
      <c r="D900" s="13"/>
      <c r="E900" s="13"/>
      <c r="G900" s="13"/>
    </row>
    <row r="901" spans="1:7">
      <c r="A901" s="13"/>
      <c r="B901" s="13"/>
      <c r="C901" s="13"/>
      <c r="D901" s="13"/>
      <c r="E901" s="13"/>
      <c r="G901" s="13"/>
    </row>
    <row r="902" spans="1:7">
      <c r="A902" s="13"/>
      <c r="B902" s="13"/>
      <c r="C902" s="13"/>
      <c r="D902" s="13"/>
      <c r="E902" s="13"/>
      <c r="G902" s="13"/>
    </row>
    <row r="903" spans="1:7">
      <c r="A903" s="13"/>
      <c r="B903" s="13"/>
      <c r="C903" s="13"/>
      <c r="D903" s="13"/>
      <c r="E903" s="13"/>
      <c r="G903" s="13"/>
    </row>
    <row r="904" spans="1:7">
      <c r="A904" s="13"/>
      <c r="B904" s="13"/>
      <c r="C904" s="13"/>
      <c r="D904" s="13"/>
      <c r="E904" s="13"/>
      <c r="G904" s="13"/>
    </row>
    <row r="905" spans="1:7">
      <c r="A905" s="13"/>
      <c r="B905" s="13"/>
      <c r="C905" s="13"/>
      <c r="D905" s="13"/>
      <c r="E905" s="13"/>
      <c r="G905" s="13"/>
    </row>
    <row r="906" spans="1:7">
      <c r="A906" s="13"/>
      <c r="B906" s="13"/>
      <c r="C906" s="13"/>
      <c r="D906" s="13"/>
      <c r="E906" s="13"/>
      <c r="G906" s="13"/>
    </row>
    <row r="907" spans="1:7">
      <c r="A907" s="13"/>
      <c r="B907" s="13"/>
      <c r="C907" s="13"/>
      <c r="D907" s="13"/>
      <c r="E907" s="13"/>
      <c r="G907" s="13"/>
    </row>
    <row r="908" spans="1:7">
      <c r="A908" s="13"/>
      <c r="B908" s="13"/>
      <c r="C908" s="13"/>
      <c r="D908" s="13"/>
      <c r="E908" s="13"/>
      <c r="G908" s="13"/>
    </row>
    <row r="909" spans="1:7">
      <c r="A909" s="13"/>
      <c r="B909" s="13"/>
      <c r="C909" s="13"/>
      <c r="D909" s="13"/>
      <c r="E909" s="13"/>
      <c r="G909" s="13"/>
    </row>
    <row r="910" spans="1:7">
      <c r="A910" s="13"/>
      <c r="B910" s="13"/>
      <c r="C910" s="13"/>
      <c r="D910" s="13"/>
      <c r="E910" s="13"/>
      <c r="G910" s="13"/>
    </row>
    <row r="911" spans="1:7">
      <c r="A911" s="13"/>
      <c r="B911" s="13"/>
      <c r="C911" s="13"/>
      <c r="D911" s="13"/>
      <c r="E911" s="13"/>
      <c r="G911" s="13"/>
    </row>
    <row r="912" spans="1:7">
      <c r="A912" s="13"/>
      <c r="B912" s="13"/>
      <c r="C912" s="13"/>
      <c r="D912" s="13"/>
      <c r="E912" s="13"/>
      <c r="G912" s="13"/>
    </row>
    <row r="913" spans="1:7">
      <c r="A913" s="13"/>
      <c r="B913" s="13"/>
      <c r="C913" s="13"/>
      <c r="D913" s="13"/>
      <c r="E913" s="13"/>
      <c r="G913" s="13"/>
    </row>
    <row r="914" spans="1:7">
      <c r="A914" s="13"/>
      <c r="B914" s="13"/>
      <c r="C914" s="13"/>
      <c r="D914" s="13"/>
      <c r="E914" s="13"/>
      <c r="G914" s="13"/>
    </row>
    <row r="915" spans="1:7">
      <c r="A915" s="13"/>
      <c r="B915" s="13"/>
      <c r="C915" s="13"/>
      <c r="D915" s="13"/>
      <c r="E915" s="13"/>
      <c r="G915" s="13"/>
    </row>
    <row r="916" spans="1:7">
      <c r="A916" s="13"/>
      <c r="B916" s="13"/>
      <c r="C916" s="13"/>
      <c r="D916" s="13"/>
      <c r="E916" s="13"/>
      <c r="G916" s="13"/>
    </row>
    <row r="917" spans="1:7">
      <c r="A917" s="13"/>
      <c r="B917" s="13"/>
      <c r="C917" s="13"/>
      <c r="D917" s="13"/>
      <c r="E917" s="13"/>
      <c r="G917" s="13"/>
    </row>
    <row r="918" spans="1:7">
      <c r="A918" s="13"/>
    </row>
    <row r="919" spans="1:7">
      <c r="A919" s="13"/>
    </row>
    <row r="920" spans="1:7">
      <c r="A920" s="13"/>
      <c r="B920" s="13"/>
      <c r="C920" s="13"/>
      <c r="D920" s="13"/>
      <c r="E920" s="13"/>
      <c r="G920" s="13"/>
    </row>
    <row r="921" spans="1:7">
      <c r="A921" s="13"/>
      <c r="B921" s="13"/>
      <c r="C921" s="13"/>
      <c r="D921" s="13"/>
      <c r="E921" s="13"/>
      <c r="G921" s="13"/>
    </row>
    <row r="922" spans="1:7">
      <c r="A922" s="13"/>
      <c r="B922" s="13"/>
      <c r="C922" s="13"/>
      <c r="D922" s="13"/>
      <c r="E922" s="13"/>
      <c r="F922" s="13"/>
    </row>
    <row r="923" spans="1:7">
      <c r="A923" s="13"/>
      <c r="B923" s="13"/>
      <c r="C923" s="13"/>
      <c r="D923" s="13"/>
      <c r="E923" s="13"/>
      <c r="G923" s="13"/>
    </row>
    <row r="924" spans="1:7">
      <c r="A924" s="13"/>
      <c r="B924" s="13"/>
      <c r="D924" s="13"/>
      <c r="E924" s="13"/>
      <c r="G924" s="13"/>
    </row>
    <row r="925" spans="1:7">
      <c r="A925" s="13"/>
      <c r="B925" s="13"/>
      <c r="C925" s="13"/>
      <c r="D925" s="13"/>
      <c r="E925" s="13"/>
      <c r="G925" s="13"/>
    </row>
    <row r="926" spans="1:7">
      <c r="A926" s="13"/>
      <c r="B926" s="13"/>
      <c r="C926" s="13"/>
      <c r="D926" s="13"/>
      <c r="E926" s="13"/>
      <c r="G926" s="13"/>
    </row>
    <row r="927" spans="1:7">
      <c r="A927" s="13"/>
      <c r="B927" s="13"/>
      <c r="C927" s="13"/>
      <c r="D927" s="13"/>
      <c r="E927" s="13"/>
      <c r="G927" s="13"/>
    </row>
    <row r="928" spans="1:7">
      <c r="A928" s="13"/>
      <c r="B928" s="13"/>
      <c r="C928" s="13"/>
      <c r="D928" s="13"/>
      <c r="E928" s="13"/>
      <c r="G928" s="13"/>
    </row>
    <row r="929" spans="1:7">
      <c r="A929" s="13"/>
      <c r="B929" s="13"/>
      <c r="C929" s="13"/>
      <c r="D929" s="13"/>
      <c r="E929" s="13"/>
      <c r="G929" s="13"/>
    </row>
    <row r="930" spans="1:7">
      <c r="A930" s="13"/>
      <c r="B930" s="13"/>
      <c r="C930" s="13"/>
      <c r="D930" s="13"/>
      <c r="E930" s="13"/>
      <c r="G930" s="13"/>
    </row>
    <row r="931" spans="1:7">
      <c r="A931" s="13"/>
      <c r="B931" s="13"/>
      <c r="C931" s="13"/>
      <c r="D931" s="13"/>
      <c r="E931" s="13"/>
      <c r="G931" s="13"/>
    </row>
    <row r="932" spans="1:7">
      <c r="A932" s="13"/>
      <c r="B932" s="13"/>
      <c r="C932" s="13"/>
      <c r="D932" s="13"/>
      <c r="E932" s="13"/>
      <c r="G932" s="13"/>
    </row>
    <row r="933" spans="1:7">
      <c r="A933" s="13"/>
      <c r="B933" s="13"/>
      <c r="C933" s="13"/>
      <c r="D933" s="13"/>
      <c r="E933" s="13"/>
      <c r="G933" s="13"/>
    </row>
    <row r="934" spans="1:7">
      <c r="A934" s="13"/>
      <c r="B934" s="13"/>
      <c r="C934" s="13"/>
      <c r="D934" s="13"/>
      <c r="E934" s="13"/>
      <c r="G934" s="13"/>
    </row>
    <row r="935" spans="1:7">
      <c r="A935" s="13"/>
      <c r="B935" s="13"/>
      <c r="C935" s="13"/>
      <c r="D935" s="13"/>
      <c r="E935" s="13"/>
      <c r="G935" s="13"/>
    </row>
    <row r="936" spans="1:7">
      <c r="A936" s="13"/>
      <c r="B936" s="13"/>
      <c r="C936" s="13"/>
      <c r="D936" s="13"/>
      <c r="E936" s="13"/>
      <c r="G936" s="13"/>
    </row>
    <row r="937" spans="1:7">
      <c r="A937" s="13"/>
      <c r="B937" s="13"/>
      <c r="C937" s="13"/>
      <c r="D937" s="13"/>
      <c r="E937" s="13"/>
      <c r="G937" s="13"/>
    </row>
    <row r="938" spans="1:7">
      <c r="A938" s="13"/>
      <c r="B938" s="13"/>
      <c r="C938" s="13"/>
      <c r="D938" s="13"/>
      <c r="E938" s="13"/>
      <c r="G938" s="13"/>
    </row>
    <row r="939" spans="1:7">
      <c r="A939" s="13"/>
      <c r="B939" s="13"/>
      <c r="C939" s="13"/>
      <c r="D939" s="13"/>
      <c r="E939" s="13"/>
      <c r="G939" s="13"/>
    </row>
    <row r="940" spans="1:7">
      <c r="A940" s="13"/>
      <c r="B940" s="13"/>
      <c r="C940" s="13"/>
      <c r="D940" s="13"/>
      <c r="E940" s="13"/>
      <c r="G940" s="13"/>
    </row>
    <row r="941" spans="1:7">
      <c r="A941" s="13"/>
      <c r="B941" s="13"/>
      <c r="C941" s="13"/>
      <c r="D941" s="13"/>
      <c r="E941" s="13"/>
      <c r="G941" s="13"/>
    </row>
    <row r="942" spans="1:7">
      <c r="A942" s="13"/>
      <c r="B942" s="13"/>
      <c r="C942" s="13"/>
      <c r="D942" s="13"/>
      <c r="E942" s="13"/>
      <c r="F942" s="13"/>
    </row>
    <row r="943" spans="1:7">
      <c r="A943" s="13"/>
      <c r="B943" s="13"/>
      <c r="C943" s="13"/>
      <c r="D943" s="13"/>
      <c r="E943" s="13"/>
      <c r="G943" s="13"/>
    </row>
    <row r="944" spans="1:7">
      <c r="A944" s="13"/>
      <c r="B944" s="13"/>
      <c r="C944" s="13"/>
      <c r="D944" s="13"/>
      <c r="E944" s="13"/>
      <c r="G944" s="13"/>
    </row>
    <row r="945" spans="1:7">
      <c r="A945" s="13"/>
      <c r="B945" s="13"/>
      <c r="C945" s="13"/>
      <c r="D945" s="13"/>
      <c r="E945" s="13"/>
      <c r="G945" s="13"/>
    </row>
    <row r="946" spans="1:7">
      <c r="A946" s="13"/>
      <c r="B946" s="13"/>
      <c r="C946" s="13"/>
      <c r="D946" s="13"/>
      <c r="E946" s="13"/>
      <c r="G946" s="13"/>
    </row>
    <row r="947" spans="1:7">
      <c r="A947" s="13"/>
      <c r="B947" s="13"/>
      <c r="C947" s="13"/>
      <c r="D947" s="13"/>
      <c r="E947" s="13"/>
      <c r="G947" s="13"/>
    </row>
    <row r="948" spans="1:7">
      <c r="A948" s="13"/>
      <c r="B948" s="13"/>
      <c r="C948" s="13"/>
      <c r="D948" s="13"/>
      <c r="E948" s="13"/>
      <c r="G948" s="13"/>
    </row>
    <row r="949" spans="1:7">
      <c r="A949" s="13"/>
      <c r="B949" s="13"/>
      <c r="C949" s="13"/>
      <c r="D949" s="13"/>
      <c r="E949" s="13"/>
      <c r="G949" s="13"/>
    </row>
    <row r="950" spans="1:7">
      <c r="A950" s="13"/>
      <c r="B950" s="13"/>
      <c r="C950" s="13"/>
      <c r="D950" s="13"/>
      <c r="E950" s="13"/>
      <c r="G950" s="13"/>
    </row>
    <row r="951" spans="1:7">
      <c r="A951" s="13"/>
      <c r="B951" s="13"/>
      <c r="C951" s="13"/>
      <c r="D951" s="13"/>
      <c r="E951" s="13"/>
      <c r="G951" s="13"/>
    </row>
    <row r="952" spans="1:7">
      <c r="A952" s="13"/>
      <c r="B952" s="13"/>
      <c r="C952" s="13"/>
      <c r="D952" s="13"/>
      <c r="E952" s="13"/>
      <c r="G952" s="13"/>
    </row>
    <row r="953" spans="1:7">
      <c r="A953" s="13"/>
      <c r="B953" s="13"/>
      <c r="C953" s="13"/>
      <c r="D953" s="13"/>
      <c r="E953" s="13"/>
      <c r="G953" s="13"/>
    </row>
    <row r="954" spans="1:7">
      <c r="A954" s="13"/>
      <c r="B954" s="13"/>
      <c r="C954" s="13"/>
      <c r="D954" s="13"/>
      <c r="E954" s="13"/>
      <c r="G954" s="13"/>
    </row>
    <row r="955" spans="1:7">
      <c r="A955" s="13"/>
      <c r="B955" s="13"/>
      <c r="C955" s="13"/>
      <c r="D955" s="13"/>
      <c r="E955" s="13"/>
      <c r="G955" s="13"/>
    </row>
    <row r="956" spans="1:7">
      <c r="A956" s="13"/>
      <c r="B956" s="13"/>
      <c r="C956" s="13"/>
      <c r="D956" s="13"/>
      <c r="E956" s="13"/>
      <c r="G956" s="13"/>
    </row>
    <row r="957" spans="1:7">
      <c r="A957" s="13"/>
      <c r="B957" s="13"/>
      <c r="C957" s="13"/>
      <c r="D957" s="13"/>
      <c r="E957" s="13"/>
      <c r="G957" s="13"/>
    </row>
    <row r="958" spans="1:7">
      <c r="A958" s="13"/>
      <c r="B958" s="13"/>
      <c r="C958" s="13"/>
      <c r="D958" s="13"/>
      <c r="E958" s="13"/>
      <c r="G958" s="13"/>
    </row>
    <row r="959" spans="1:7">
      <c r="A959" s="13"/>
      <c r="B959" s="13"/>
      <c r="C959" s="13"/>
      <c r="D959" s="13"/>
      <c r="E959" s="13"/>
      <c r="G959" s="13"/>
    </row>
    <row r="960" spans="1:7">
      <c r="A960" s="13"/>
      <c r="B960" s="13"/>
      <c r="C960" s="13"/>
      <c r="D960" s="13"/>
      <c r="E960" s="13"/>
      <c r="G960" s="13"/>
    </row>
    <row r="961" spans="1:7">
      <c r="A961" s="13"/>
      <c r="B961" s="13"/>
      <c r="C961" s="13"/>
      <c r="D961" s="13"/>
      <c r="E961" s="13"/>
      <c r="G961" s="13"/>
    </row>
    <row r="962" spans="1:7">
      <c r="A962" s="13"/>
      <c r="B962" s="13"/>
      <c r="C962" s="13"/>
      <c r="D962" s="13"/>
      <c r="E962" s="13"/>
      <c r="G962" s="13"/>
    </row>
    <row r="963" spans="1:7">
      <c r="A963" s="13"/>
      <c r="B963" s="13"/>
      <c r="C963" s="13"/>
      <c r="D963" s="13"/>
      <c r="E963" s="13"/>
      <c r="G963" s="13"/>
    </row>
    <row r="964" spans="1:7">
      <c r="A964" s="13"/>
      <c r="B964" s="13"/>
      <c r="C964" s="13"/>
      <c r="D964" s="13"/>
      <c r="E964" s="13"/>
      <c r="G964" s="13"/>
    </row>
    <row r="965" spans="1:7">
      <c r="A965" s="13"/>
      <c r="B965" s="13"/>
      <c r="C965" s="13"/>
      <c r="D965" s="13"/>
      <c r="E965" s="13"/>
      <c r="G965" s="13"/>
    </row>
    <row r="966" spans="1:7">
      <c r="A966" s="13"/>
      <c r="B966" s="13"/>
      <c r="C966" s="13"/>
      <c r="D966" s="13"/>
      <c r="E966" s="13"/>
      <c r="G966" s="13"/>
    </row>
    <row r="967" spans="1:7">
      <c r="A967" s="13"/>
      <c r="B967" s="13"/>
      <c r="C967" s="13"/>
      <c r="D967" s="13"/>
      <c r="E967" s="13"/>
      <c r="G967" s="13"/>
    </row>
    <row r="968" spans="1:7">
      <c r="A968" s="13"/>
      <c r="B968" s="13"/>
      <c r="C968" s="13"/>
      <c r="D968" s="13"/>
      <c r="E968" s="13"/>
      <c r="G968" s="13"/>
    </row>
    <row r="969" spans="1:7">
      <c r="A969" s="13"/>
      <c r="B969" s="13"/>
      <c r="C969" s="13"/>
      <c r="D969" s="13"/>
      <c r="E969" s="13"/>
      <c r="G969" s="13"/>
    </row>
    <row r="970" spans="1:7">
      <c r="A970" s="13"/>
      <c r="B970" s="13"/>
      <c r="C970" s="13"/>
      <c r="D970" s="13"/>
      <c r="E970" s="13"/>
      <c r="G970" s="13"/>
    </row>
    <row r="971" spans="1:7">
      <c r="A971" s="13"/>
      <c r="B971" s="13"/>
      <c r="C971" s="13"/>
      <c r="D971" s="13"/>
      <c r="E971" s="13"/>
      <c r="G971" s="13"/>
    </row>
    <row r="972" spans="1:7">
      <c r="A972" s="13"/>
      <c r="B972" s="13"/>
      <c r="C972" s="13"/>
      <c r="D972" s="13"/>
      <c r="E972" s="13"/>
      <c r="G972" s="13"/>
    </row>
    <row r="973" spans="1:7">
      <c r="A973" s="13"/>
      <c r="B973" s="13"/>
      <c r="C973" s="13"/>
      <c r="D973" s="13"/>
      <c r="E973" s="13"/>
      <c r="G973" s="13"/>
    </row>
    <row r="974" spans="1:7">
      <c r="A974" s="13"/>
      <c r="B974" s="13"/>
      <c r="C974" s="13"/>
      <c r="D974" s="13"/>
      <c r="E974" s="13"/>
      <c r="G974" s="13"/>
    </row>
    <row r="975" spans="1:7">
      <c r="A975" s="13"/>
      <c r="B975" s="13"/>
      <c r="C975" s="13"/>
      <c r="D975" s="13"/>
      <c r="E975" s="13"/>
      <c r="G975" s="13"/>
    </row>
    <row r="976" spans="1:7">
      <c r="A976" s="13"/>
      <c r="B976" s="13"/>
      <c r="C976" s="13"/>
      <c r="D976" s="13"/>
      <c r="E976" s="13"/>
      <c r="G976" s="13"/>
    </row>
    <row r="977" spans="1:7">
      <c r="A977" s="13"/>
      <c r="B977" s="13"/>
      <c r="C977" s="13"/>
      <c r="D977" s="13"/>
      <c r="E977" s="13"/>
      <c r="G977" s="13"/>
    </row>
    <row r="978" spans="1:7">
      <c r="A978" s="13"/>
      <c r="B978" s="13"/>
      <c r="C978" s="13"/>
      <c r="D978" s="13"/>
      <c r="E978" s="13"/>
      <c r="G978" s="13"/>
    </row>
    <row r="979" spans="1:7">
      <c r="A979" s="13"/>
    </row>
    <row r="980" spans="1:7">
      <c r="A980" s="13"/>
    </row>
    <row r="981" spans="1:7">
      <c r="A981" s="13"/>
      <c r="B981" s="13"/>
      <c r="C981" s="13"/>
      <c r="D981" s="13"/>
      <c r="E981" s="13"/>
      <c r="G981" s="13"/>
    </row>
    <row r="982" spans="1:7">
      <c r="A982" s="13"/>
      <c r="B982" s="13"/>
      <c r="D982" s="13"/>
      <c r="E982" s="13"/>
      <c r="G982" s="13"/>
    </row>
    <row r="983" spans="1:7">
      <c r="A983" s="13"/>
      <c r="B983" s="13"/>
      <c r="D983" s="13"/>
      <c r="E983" s="13"/>
      <c r="G983" s="13"/>
    </row>
    <row r="984" spans="1:7">
      <c r="A984" s="13"/>
      <c r="B984" s="13"/>
      <c r="C984" s="13"/>
      <c r="D984" s="13"/>
      <c r="E984" s="13"/>
      <c r="G984" s="13"/>
    </row>
    <row r="985" spans="1:7">
      <c r="A985" s="13"/>
      <c r="B985" s="13"/>
      <c r="C985" s="13"/>
      <c r="D985" s="13"/>
      <c r="E985" s="13"/>
      <c r="G985" s="13"/>
    </row>
    <row r="986" spans="1:7">
      <c r="A986" s="13"/>
      <c r="B986" s="13"/>
      <c r="D986" s="13"/>
      <c r="E986" s="13"/>
      <c r="G986" s="13"/>
    </row>
    <row r="987" spans="1:7">
      <c r="A987" s="13"/>
      <c r="B987" s="13"/>
      <c r="C987" s="13"/>
      <c r="D987" s="13"/>
      <c r="E987" s="13"/>
      <c r="G987" s="13"/>
    </row>
    <row r="988" spans="1:7">
      <c r="A988" s="13"/>
      <c r="B988" s="13"/>
      <c r="C988" s="13"/>
      <c r="D988" s="13"/>
      <c r="E988" s="13"/>
      <c r="G988" s="13"/>
    </row>
    <row r="989" spans="1:7">
      <c r="A989" s="13"/>
      <c r="B989" s="13"/>
      <c r="C989" s="13"/>
      <c r="D989" s="13"/>
      <c r="E989" s="13"/>
      <c r="G989" s="13"/>
    </row>
    <row r="990" spans="1:7">
      <c r="A990" s="13"/>
      <c r="B990" s="13"/>
      <c r="C990" s="13"/>
      <c r="D990" s="13"/>
      <c r="E990" s="13"/>
      <c r="G990" s="13"/>
    </row>
    <row r="991" spans="1:7">
      <c r="A991" s="13"/>
      <c r="B991" s="13"/>
      <c r="C991" s="13"/>
      <c r="D991" s="13"/>
      <c r="E991" s="13"/>
      <c r="G991" s="13"/>
    </row>
    <row r="992" spans="1:7">
      <c r="A992" s="13"/>
      <c r="B992" s="13"/>
      <c r="C992" s="13"/>
      <c r="D992" s="13"/>
      <c r="E992" s="13"/>
      <c r="G992" s="13"/>
    </row>
    <row r="993" spans="1:7">
      <c r="A993" s="13"/>
      <c r="B993" s="13"/>
      <c r="C993" s="13"/>
      <c r="D993" s="13"/>
      <c r="E993" s="13"/>
      <c r="G993" s="13"/>
    </row>
    <row r="994" spans="1:7">
      <c r="A994" s="13"/>
      <c r="B994" s="13"/>
      <c r="C994" s="13"/>
      <c r="D994" s="13"/>
      <c r="E994" s="13"/>
      <c r="F994" s="13"/>
    </row>
    <row r="995" spans="1:7">
      <c r="A995" s="13"/>
      <c r="B995" s="13"/>
      <c r="C995" s="13"/>
      <c r="D995" s="13"/>
      <c r="E995" s="13"/>
      <c r="G995" s="13"/>
    </row>
    <row r="996" spans="1:7">
      <c r="A996" s="13"/>
      <c r="B996" s="13"/>
      <c r="C996" s="13"/>
      <c r="D996" s="13"/>
      <c r="E996" s="13"/>
      <c r="G996" s="13"/>
    </row>
    <row r="997" spans="1:7">
      <c r="A997" s="13"/>
      <c r="B997" s="13"/>
      <c r="C997" s="13"/>
      <c r="D997" s="13"/>
      <c r="E997" s="13"/>
      <c r="G997" s="13"/>
    </row>
    <row r="998" spans="1:7">
      <c r="A998" s="13"/>
      <c r="B998" s="13"/>
      <c r="C998" s="13"/>
      <c r="D998" s="13"/>
      <c r="E998" s="13"/>
      <c r="G998" s="13"/>
    </row>
    <row r="999" spans="1:7">
      <c r="A999" s="13"/>
      <c r="B999" s="13"/>
      <c r="C999" s="13"/>
      <c r="D999" s="13"/>
      <c r="E999" s="13"/>
      <c r="G999" s="13"/>
    </row>
    <row r="1000" spans="1:7">
      <c r="A1000" s="13"/>
      <c r="B1000" s="13"/>
      <c r="C1000" s="13"/>
      <c r="D1000" s="13"/>
      <c r="E1000" s="13"/>
      <c r="G1000" s="13"/>
    </row>
    <row r="1001" spans="1:7">
      <c r="A1001" s="13"/>
      <c r="B1001" s="13"/>
      <c r="C1001" s="13"/>
      <c r="D1001" s="13"/>
      <c r="E1001" s="13"/>
      <c r="G1001" s="13"/>
    </row>
    <row r="1002" spans="1:7">
      <c r="A1002" s="13"/>
      <c r="B1002" s="13"/>
      <c r="C1002" s="13"/>
      <c r="D1002" s="13"/>
      <c r="E1002" s="13"/>
      <c r="G1002" s="13"/>
    </row>
    <row r="1003" spans="1:7">
      <c r="A1003" s="13"/>
      <c r="B1003" s="13"/>
      <c r="C1003" s="13"/>
      <c r="D1003" s="13"/>
      <c r="E1003" s="13"/>
      <c r="G1003" s="13"/>
    </row>
    <row r="1004" spans="1:7">
      <c r="A1004" s="13"/>
      <c r="B1004" s="13"/>
      <c r="C1004" s="13"/>
      <c r="D1004" s="13"/>
      <c r="E1004" s="13"/>
      <c r="G1004" s="13"/>
    </row>
    <row r="1005" spans="1:7">
      <c r="A1005" s="13"/>
      <c r="B1005" s="13"/>
      <c r="C1005" s="13"/>
      <c r="D1005" s="13"/>
      <c r="E1005" s="13"/>
      <c r="G1005" s="13"/>
    </row>
    <row r="1006" spans="1:7">
      <c r="A1006" s="13"/>
      <c r="B1006" s="13"/>
      <c r="C1006" s="13"/>
      <c r="D1006" s="13"/>
      <c r="E1006" s="13"/>
      <c r="G1006" s="13"/>
    </row>
    <row r="1007" spans="1:7">
      <c r="A1007" s="13"/>
      <c r="B1007" s="13"/>
      <c r="C1007" s="13"/>
      <c r="D1007" s="13"/>
      <c r="E1007" s="13"/>
      <c r="G1007" s="13"/>
    </row>
    <row r="1008" spans="1:7">
      <c r="A1008" s="13"/>
      <c r="B1008" s="13"/>
      <c r="C1008" s="13"/>
      <c r="D1008" s="13"/>
      <c r="E1008" s="13"/>
      <c r="G1008" s="13"/>
    </row>
    <row r="1009" spans="1:7">
      <c r="A1009" s="13"/>
      <c r="B1009" s="13"/>
      <c r="C1009" s="13"/>
      <c r="D1009" s="13"/>
      <c r="E1009" s="13"/>
      <c r="G1009" s="13"/>
    </row>
    <row r="1010" spans="1:7">
      <c r="A1010" s="13"/>
      <c r="B1010" s="13"/>
      <c r="C1010" s="13"/>
      <c r="D1010" s="13"/>
      <c r="E1010" s="13"/>
      <c r="G1010" s="13"/>
    </row>
    <row r="1011" spans="1:7">
      <c r="A1011" s="13"/>
      <c r="B1011" s="13"/>
      <c r="C1011" s="13"/>
      <c r="D1011" s="13"/>
      <c r="E1011" s="13"/>
      <c r="G1011" s="13"/>
    </row>
    <row r="1012" spans="1:7">
      <c r="A1012" s="13"/>
      <c r="B1012" s="13"/>
      <c r="C1012" s="13"/>
      <c r="D1012" s="13"/>
      <c r="E1012" s="13"/>
      <c r="G1012" s="13"/>
    </row>
    <row r="1013" spans="1:7">
      <c r="A1013" s="13"/>
      <c r="B1013" s="13"/>
      <c r="C1013" s="13"/>
      <c r="D1013" s="13"/>
      <c r="E1013" s="13"/>
      <c r="G1013" s="13"/>
    </row>
    <row r="1014" spans="1:7">
      <c r="A1014" s="13"/>
      <c r="B1014" s="13"/>
      <c r="C1014" s="13"/>
      <c r="D1014" s="13"/>
      <c r="E1014" s="13"/>
      <c r="G1014" s="13"/>
    </row>
    <row r="1015" spans="1:7">
      <c r="A1015" s="13"/>
      <c r="B1015" s="13"/>
      <c r="D1015" s="13"/>
      <c r="E1015" s="13"/>
      <c r="G1015" s="13"/>
    </row>
    <row r="1016" spans="1:7">
      <c r="A1016" s="13"/>
      <c r="B1016" s="13"/>
      <c r="C1016" s="13"/>
      <c r="D1016" s="13"/>
      <c r="E1016" s="13"/>
      <c r="G1016" s="13"/>
    </row>
    <row r="1017" spans="1:7">
      <c r="A1017" s="13"/>
      <c r="B1017" s="13"/>
      <c r="C1017" s="13"/>
      <c r="D1017" s="13"/>
      <c r="E1017" s="13"/>
      <c r="G1017" s="13"/>
    </row>
    <row r="1018" spans="1:7">
      <c r="A1018" s="13"/>
      <c r="B1018" s="13"/>
      <c r="C1018" s="13"/>
      <c r="D1018" s="13"/>
      <c r="E1018" s="13"/>
      <c r="G1018" s="13"/>
    </row>
    <row r="1019" spans="1:7">
      <c r="A1019" s="13"/>
      <c r="B1019" s="13"/>
      <c r="C1019" s="13"/>
      <c r="D1019" s="13"/>
      <c r="E1019" s="13"/>
      <c r="G1019" s="13"/>
    </row>
    <row r="1020" spans="1:7">
      <c r="A1020" s="13"/>
      <c r="B1020" s="13"/>
      <c r="C1020" s="13"/>
      <c r="D1020" s="13"/>
      <c r="E1020" s="13"/>
      <c r="G1020" s="13"/>
    </row>
    <row r="1021" spans="1:7">
      <c r="A1021" s="13"/>
      <c r="B1021" s="13"/>
      <c r="C1021" s="13"/>
      <c r="D1021" s="13"/>
      <c r="E1021" s="13"/>
      <c r="G1021" s="13"/>
    </row>
    <row r="1022" spans="1:7">
      <c r="A1022" s="13"/>
      <c r="B1022" s="13"/>
      <c r="C1022" s="13"/>
      <c r="D1022" s="13"/>
      <c r="E1022" s="13"/>
      <c r="G1022" s="13"/>
    </row>
    <row r="1023" spans="1:7">
      <c r="A1023" s="13"/>
      <c r="B1023" s="13"/>
      <c r="C1023" s="13"/>
      <c r="D1023" s="13"/>
      <c r="E1023" s="13"/>
      <c r="G1023" s="13"/>
    </row>
    <row r="1024" spans="1:7">
      <c r="A1024" s="13"/>
    </row>
    <row r="1025" spans="1:7">
      <c r="A1025" s="13"/>
    </row>
    <row r="1026" spans="1:7">
      <c r="A1026" s="13"/>
      <c r="B1026" s="13"/>
      <c r="C1026" s="13"/>
      <c r="D1026" s="13"/>
      <c r="E1026" s="13"/>
      <c r="G1026" s="13"/>
    </row>
    <row r="1027" spans="1:7">
      <c r="A1027" s="13"/>
      <c r="B1027" s="13"/>
      <c r="C1027" s="13"/>
      <c r="D1027" s="13"/>
      <c r="E1027" s="13"/>
      <c r="G1027" s="13"/>
    </row>
    <row r="1028" spans="1:7">
      <c r="A1028" s="13"/>
      <c r="B1028" s="13"/>
      <c r="C1028" s="13"/>
      <c r="D1028" s="13"/>
      <c r="E1028" s="13"/>
      <c r="G1028" s="13"/>
    </row>
    <row r="1029" spans="1:7">
      <c r="A1029" s="13"/>
      <c r="B1029" s="13"/>
      <c r="C1029" s="13"/>
      <c r="D1029" s="13"/>
      <c r="E1029" s="13"/>
      <c r="G1029" s="13"/>
    </row>
    <row r="1030" spans="1:7">
      <c r="A1030" s="13"/>
      <c r="B1030" s="13"/>
      <c r="C1030" s="13"/>
      <c r="D1030" s="13"/>
      <c r="E1030" s="13"/>
      <c r="G1030" s="13"/>
    </row>
    <row r="1031" spans="1:7">
      <c r="A1031" s="13"/>
      <c r="B1031" s="13"/>
      <c r="C1031" s="13"/>
      <c r="D1031" s="13"/>
      <c r="E1031" s="13"/>
      <c r="G1031" s="13"/>
    </row>
    <row r="1032" spans="1:7">
      <c r="A1032" s="13"/>
      <c r="B1032" s="13"/>
      <c r="C1032" s="13"/>
      <c r="D1032" s="13"/>
      <c r="E1032" s="13"/>
      <c r="G1032" s="13"/>
    </row>
    <row r="1033" spans="1:7">
      <c r="A1033" s="13"/>
      <c r="B1033" s="13"/>
      <c r="C1033" s="13"/>
      <c r="D1033" s="13"/>
      <c r="E1033" s="13"/>
      <c r="G1033" s="13"/>
    </row>
    <row r="1034" spans="1:7">
      <c r="A1034" s="13"/>
      <c r="B1034" s="13"/>
      <c r="C1034" s="13"/>
      <c r="D1034" s="13"/>
      <c r="E1034" s="13"/>
      <c r="F1034" s="13"/>
    </row>
    <row r="1035" spans="1:7">
      <c r="A1035" s="13"/>
      <c r="B1035" s="13"/>
      <c r="C1035" s="13"/>
      <c r="D1035" s="13"/>
      <c r="E1035" s="13"/>
      <c r="G1035" s="13"/>
    </row>
    <row r="1036" spans="1:7">
      <c r="A1036" s="13"/>
      <c r="B1036" s="13"/>
      <c r="C1036" s="13"/>
      <c r="D1036" s="13"/>
      <c r="E1036" s="13"/>
      <c r="G1036" s="13"/>
    </row>
    <row r="1037" spans="1:7">
      <c r="A1037" s="13"/>
      <c r="B1037" s="13"/>
      <c r="C1037" s="13"/>
      <c r="D1037" s="13"/>
      <c r="E1037" s="13"/>
      <c r="G1037" s="13"/>
    </row>
    <row r="1038" spans="1:7">
      <c r="A1038" s="13"/>
      <c r="B1038" s="13"/>
      <c r="C1038" s="13"/>
      <c r="D1038" s="13"/>
      <c r="E1038" s="13"/>
      <c r="G1038" s="13"/>
    </row>
    <row r="1039" spans="1:7">
      <c r="A1039" s="13"/>
      <c r="B1039" s="13"/>
      <c r="C1039" s="13"/>
      <c r="D1039" s="13"/>
      <c r="E1039" s="13"/>
      <c r="G1039" s="13"/>
    </row>
    <row r="1040" spans="1:7">
      <c r="A1040" s="13"/>
      <c r="B1040" s="13"/>
      <c r="C1040" s="13"/>
      <c r="D1040" s="13"/>
      <c r="E1040" s="13"/>
      <c r="G1040" s="13"/>
    </row>
    <row r="1041" spans="1:7">
      <c r="A1041" s="13"/>
      <c r="B1041" s="13"/>
      <c r="C1041" s="13"/>
      <c r="D1041" s="13"/>
      <c r="E1041" s="13"/>
      <c r="G1041" s="13"/>
    </row>
    <row r="1042" spans="1:7">
      <c r="A1042" s="13"/>
      <c r="B1042" s="13"/>
      <c r="C1042" s="13"/>
      <c r="D1042" s="13"/>
      <c r="E1042" s="13"/>
      <c r="G1042" s="13"/>
    </row>
    <row r="1043" spans="1:7">
      <c r="A1043" s="13"/>
      <c r="B1043" s="13"/>
      <c r="C1043" s="13"/>
      <c r="D1043" s="13"/>
      <c r="E1043" s="13"/>
      <c r="G1043" s="13"/>
    </row>
    <row r="1044" spans="1:7">
      <c r="A1044" s="13"/>
      <c r="B1044" s="13"/>
      <c r="C1044" s="13"/>
      <c r="D1044" s="13"/>
      <c r="E1044" s="13"/>
      <c r="G1044" s="13"/>
    </row>
    <row r="1045" spans="1:7">
      <c r="A1045" s="13"/>
      <c r="B1045" s="13"/>
      <c r="C1045" s="13"/>
      <c r="D1045" s="13"/>
      <c r="E1045" s="13"/>
      <c r="G1045" s="13"/>
    </row>
    <row r="1046" spans="1:7">
      <c r="A1046" s="13"/>
      <c r="B1046" s="13"/>
      <c r="C1046" s="13"/>
      <c r="D1046" s="13"/>
      <c r="E1046" s="13"/>
      <c r="G1046" s="13"/>
    </row>
    <row r="1047" spans="1:7">
      <c r="A1047" s="13"/>
      <c r="B1047" s="13"/>
      <c r="C1047" s="13"/>
      <c r="D1047" s="13"/>
      <c r="E1047" s="13"/>
      <c r="G1047" s="13"/>
    </row>
    <row r="1048" spans="1:7">
      <c r="A1048" s="13"/>
      <c r="B1048" s="13"/>
      <c r="C1048" s="13"/>
      <c r="D1048" s="13"/>
      <c r="E1048" s="13"/>
      <c r="G1048" s="13"/>
    </row>
    <row r="1049" spans="1:7">
      <c r="A1049" s="13"/>
      <c r="B1049" s="13"/>
      <c r="C1049" s="13"/>
      <c r="D1049" s="13"/>
      <c r="E1049" s="13"/>
      <c r="G1049" s="13"/>
    </row>
    <row r="1050" spans="1:7">
      <c r="A1050" s="13"/>
      <c r="B1050" s="13"/>
      <c r="C1050" s="13"/>
      <c r="D1050" s="13"/>
      <c r="E1050" s="13"/>
      <c r="G1050" s="13"/>
    </row>
    <row r="1051" spans="1:7">
      <c r="A1051" s="13"/>
      <c r="B1051" s="13"/>
      <c r="C1051" s="13"/>
      <c r="D1051" s="13"/>
      <c r="E1051" s="13"/>
      <c r="G1051" s="13"/>
    </row>
    <row r="1052" spans="1:7">
      <c r="A1052" s="13"/>
      <c r="B1052" s="13"/>
      <c r="C1052" s="13"/>
      <c r="D1052" s="13"/>
      <c r="E1052" s="13"/>
      <c r="G1052" s="13"/>
    </row>
    <row r="1053" spans="1:7">
      <c r="A1053" s="13"/>
      <c r="B1053" s="13"/>
      <c r="C1053" s="13"/>
      <c r="D1053" s="13"/>
      <c r="E1053" s="13"/>
      <c r="G1053" s="13"/>
    </row>
    <row r="1054" spans="1:7">
      <c r="A1054" s="13"/>
      <c r="B1054" s="13"/>
      <c r="C1054" s="13"/>
      <c r="D1054" s="13"/>
      <c r="E1054" s="13"/>
      <c r="G1054" s="13"/>
    </row>
    <row r="1055" spans="1:7">
      <c r="A1055" s="13"/>
      <c r="B1055" s="13"/>
      <c r="C1055" s="13"/>
      <c r="D1055" s="13"/>
      <c r="E1055" s="13"/>
      <c r="G1055" s="13"/>
    </row>
    <row r="1056" spans="1:7">
      <c r="A1056" s="13"/>
      <c r="B1056" s="13"/>
      <c r="D1056" s="13"/>
      <c r="E1056" s="13"/>
      <c r="G1056" s="13"/>
    </row>
    <row r="1057" spans="1:7">
      <c r="A1057" s="13"/>
      <c r="B1057" s="13"/>
      <c r="C1057" s="13"/>
      <c r="D1057" s="13"/>
      <c r="E1057" s="13"/>
      <c r="G1057" s="13"/>
    </row>
    <row r="1058" spans="1:7">
      <c r="A1058" s="13"/>
      <c r="B1058" s="13"/>
      <c r="D1058" s="13"/>
      <c r="E1058" s="13"/>
      <c r="G1058" s="13"/>
    </row>
    <row r="1059" spans="1:7">
      <c r="A1059" s="13"/>
      <c r="B1059" s="13"/>
      <c r="C1059" s="13"/>
      <c r="D1059" s="13"/>
      <c r="E1059" s="13"/>
      <c r="G1059" s="13"/>
    </row>
    <row r="1060" spans="1:7">
      <c r="A1060" s="13"/>
      <c r="B1060" s="13"/>
      <c r="C1060" s="13"/>
      <c r="D1060" s="13"/>
      <c r="E1060" s="13"/>
      <c r="G1060" s="13"/>
    </row>
    <row r="1061" spans="1:7">
      <c r="A1061" s="13"/>
      <c r="B1061" s="13"/>
      <c r="C1061" s="13"/>
      <c r="D1061" s="13"/>
      <c r="E1061" s="13"/>
      <c r="G1061" s="13"/>
    </row>
    <row r="1062" spans="1:7">
      <c r="A1062" s="13"/>
      <c r="B1062" s="13"/>
      <c r="C1062" s="13"/>
      <c r="D1062" s="13"/>
      <c r="E1062" s="13"/>
      <c r="G1062" s="13"/>
    </row>
    <row r="1063" spans="1:7">
      <c r="A1063" s="13"/>
      <c r="B1063" s="13"/>
      <c r="C1063" s="13"/>
      <c r="D1063" s="13"/>
      <c r="E1063" s="13"/>
      <c r="G1063" s="13"/>
    </row>
    <row r="1064" spans="1:7">
      <c r="A1064" s="13"/>
      <c r="B1064" s="13"/>
      <c r="C1064" s="13"/>
      <c r="D1064" s="13"/>
      <c r="E1064" s="13"/>
      <c r="G1064" s="13"/>
    </row>
    <row r="1065" spans="1:7">
      <c r="A1065" s="13"/>
      <c r="B1065" s="13"/>
      <c r="C1065" s="13"/>
      <c r="D1065" s="13"/>
      <c r="E1065" s="13"/>
      <c r="G1065" s="13"/>
    </row>
    <row r="1066" spans="1:7">
      <c r="A1066" s="13"/>
      <c r="B1066" s="13"/>
      <c r="C1066" s="13"/>
      <c r="D1066" s="13"/>
      <c r="E1066" s="13"/>
      <c r="G1066" s="13"/>
    </row>
    <row r="1067" spans="1:7">
      <c r="A1067" s="13"/>
      <c r="B1067" s="13"/>
      <c r="C1067" s="13"/>
      <c r="D1067" s="13"/>
      <c r="E1067" s="13"/>
      <c r="G1067" s="13"/>
    </row>
    <row r="1068" spans="1:7">
      <c r="A1068" s="13"/>
      <c r="B1068" s="13"/>
      <c r="C1068" s="13"/>
      <c r="D1068" s="13"/>
      <c r="E1068" s="13"/>
      <c r="G1068" s="13"/>
    </row>
    <row r="1069" spans="1:7">
      <c r="A1069" s="13"/>
      <c r="B1069" s="13"/>
      <c r="C1069" s="13"/>
      <c r="D1069" s="13"/>
      <c r="E1069" s="13"/>
      <c r="G1069" s="13"/>
    </row>
    <row r="1070" spans="1:7">
      <c r="A1070" s="13"/>
      <c r="B1070" s="13"/>
      <c r="C1070" s="13"/>
      <c r="D1070" s="13"/>
      <c r="E1070" s="13"/>
      <c r="G1070" s="13"/>
    </row>
    <row r="1071" spans="1:7">
      <c r="A1071" s="13"/>
      <c r="B1071" s="13"/>
      <c r="C1071" s="13"/>
      <c r="D1071" s="13"/>
      <c r="E1071" s="13"/>
      <c r="F1071" s="13"/>
    </row>
    <row r="1072" spans="1:7">
      <c r="A1072" s="13"/>
      <c r="B1072" s="13"/>
      <c r="C1072" s="13"/>
      <c r="D1072" s="13"/>
      <c r="E1072" s="13"/>
      <c r="G1072" s="13"/>
    </row>
    <row r="1073" spans="1:7">
      <c r="A1073" s="13"/>
      <c r="B1073" s="13"/>
      <c r="C1073" s="13"/>
      <c r="D1073" s="13"/>
      <c r="E1073" s="13"/>
      <c r="G1073" s="13"/>
    </row>
    <row r="1074" spans="1:7">
      <c r="A1074" s="13"/>
    </row>
    <row r="1075" spans="1:7">
      <c r="A1075" s="13"/>
    </row>
    <row r="1076" spans="1:7">
      <c r="A1076" s="13"/>
      <c r="B1076" s="13"/>
      <c r="C1076" s="13"/>
      <c r="D1076" s="13"/>
      <c r="E1076" s="13"/>
      <c r="G1076" s="13"/>
    </row>
    <row r="1077" spans="1:7">
      <c r="A1077" s="13"/>
      <c r="B1077" s="13"/>
      <c r="C1077" s="13"/>
      <c r="D1077" s="13"/>
      <c r="E1077" s="13"/>
      <c r="G1077" s="13"/>
    </row>
    <row r="1078" spans="1:7">
      <c r="A1078" s="13"/>
      <c r="B1078" s="13"/>
      <c r="C1078" s="13"/>
      <c r="D1078" s="13"/>
      <c r="E1078" s="13"/>
      <c r="G1078" s="13"/>
    </row>
    <row r="1079" spans="1:7">
      <c r="A1079" s="13"/>
      <c r="B1079" s="13"/>
      <c r="C1079" s="13"/>
      <c r="D1079" s="13"/>
      <c r="E1079" s="13"/>
      <c r="G1079" s="13"/>
    </row>
    <row r="1080" spans="1:7">
      <c r="A1080" s="13"/>
      <c r="B1080" s="13"/>
      <c r="C1080" s="13"/>
      <c r="D1080" s="13"/>
      <c r="E1080" s="13"/>
      <c r="G1080" s="13"/>
    </row>
    <row r="1081" spans="1:7">
      <c r="A1081" s="13"/>
      <c r="B1081" s="13"/>
      <c r="C1081" s="13"/>
      <c r="D1081" s="13"/>
      <c r="E1081" s="13"/>
      <c r="G1081" s="13"/>
    </row>
    <row r="1082" spans="1:7">
      <c r="A1082" s="13"/>
      <c r="B1082" s="13"/>
      <c r="C1082" s="13"/>
      <c r="D1082" s="13"/>
      <c r="E1082" s="13"/>
      <c r="G1082" s="13"/>
    </row>
    <row r="1083" spans="1:7">
      <c r="A1083" s="13"/>
      <c r="B1083" s="13"/>
      <c r="C1083" s="13"/>
      <c r="D1083" s="13"/>
      <c r="E1083" s="13"/>
      <c r="G1083" s="13"/>
    </row>
    <row r="1084" spans="1:7">
      <c r="A1084" s="13"/>
      <c r="B1084" s="13"/>
      <c r="C1084" s="13"/>
      <c r="D1084" s="13"/>
      <c r="E1084" s="13"/>
      <c r="G1084" s="13"/>
    </row>
    <row r="1085" spans="1:7">
      <c r="A1085" s="13"/>
      <c r="B1085" s="13"/>
      <c r="C1085" s="13"/>
      <c r="D1085" s="13"/>
      <c r="E1085" s="13"/>
      <c r="G1085" s="13"/>
    </row>
    <row r="1086" spans="1:7">
      <c r="A1086" s="13"/>
      <c r="B1086" s="13"/>
      <c r="C1086" s="13"/>
      <c r="D1086" s="13"/>
      <c r="E1086" s="13"/>
      <c r="G1086" s="13"/>
    </row>
    <row r="1087" spans="1:7">
      <c r="A1087" s="13"/>
      <c r="B1087" s="13"/>
      <c r="C1087" s="13"/>
      <c r="D1087" s="13"/>
      <c r="E1087" s="13"/>
      <c r="G1087" s="13"/>
    </row>
    <row r="1088" spans="1:7">
      <c r="A1088" s="13"/>
      <c r="B1088" s="13"/>
      <c r="C1088" s="13"/>
      <c r="D1088" s="13"/>
      <c r="E1088" s="13"/>
      <c r="G1088" s="13"/>
    </row>
    <row r="1089" spans="1:7">
      <c r="A1089" s="13"/>
      <c r="B1089" s="13"/>
      <c r="C1089" s="13"/>
      <c r="D1089" s="13"/>
      <c r="E1089" s="13"/>
      <c r="G1089" s="13"/>
    </row>
    <row r="1090" spans="1:7">
      <c r="A1090" s="13"/>
      <c r="B1090" s="13"/>
      <c r="C1090" s="13"/>
      <c r="D1090" s="13"/>
      <c r="E1090" s="13"/>
      <c r="G1090" s="13"/>
    </row>
    <row r="1091" spans="1:7">
      <c r="A1091" s="13"/>
      <c r="B1091" s="13"/>
      <c r="C1091" s="13"/>
      <c r="D1091" s="13"/>
      <c r="E1091" s="13"/>
      <c r="G1091" s="13"/>
    </row>
    <row r="1092" spans="1:7">
      <c r="A1092" s="13"/>
      <c r="B1092" s="13"/>
      <c r="C1092" s="13"/>
      <c r="D1092" s="13"/>
      <c r="E1092" s="13"/>
      <c r="G1092" s="13"/>
    </row>
    <row r="1093" spans="1:7">
      <c r="A1093" s="13"/>
      <c r="B1093" s="13"/>
      <c r="C1093" s="13"/>
      <c r="D1093" s="13"/>
      <c r="E1093" s="13"/>
      <c r="G1093" s="13"/>
    </row>
    <row r="1094" spans="1:7">
      <c r="A1094" s="13"/>
      <c r="B1094" s="13"/>
      <c r="C1094" s="13"/>
      <c r="D1094" s="13"/>
      <c r="E1094" s="13"/>
      <c r="G1094" s="13"/>
    </row>
    <row r="1095" spans="1:7">
      <c r="A1095" s="13"/>
      <c r="B1095" s="13"/>
      <c r="C1095" s="13"/>
      <c r="D1095" s="13"/>
      <c r="E1095" s="13"/>
      <c r="G1095" s="13"/>
    </row>
    <row r="1096" spans="1:7">
      <c r="A1096" s="13"/>
      <c r="B1096" s="13"/>
      <c r="C1096" s="13"/>
      <c r="D1096" s="13"/>
      <c r="E1096" s="13"/>
      <c r="G1096" s="13"/>
    </row>
    <row r="1097" spans="1:7">
      <c r="A1097" s="13"/>
      <c r="B1097" s="13"/>
      <c r="C1097" s="13"/>
      <c r="D1097" s="13"/>
      <c r="E1097" s="13"/>
      <c r="G1097" s="13"/>
    </row>
    <row r="1098" spans="1:7">
      <c r="A1098" s="13"/>
      <c r="B1098" s="13"/>
      <c r="C1098" s="13"/>
      <c r="D1098" s="13"/>
      <c r="E1098" s="13"/>
      <c r="G1098" s="13"/>
    </row>
    <row r="1099" spans="1:7">
      <c r="A1099" s="13"/>
      <c r="B1099" s="13"/>
      <c r="D1099" s="13"/>
      <c r="E1099" s="13"/>
      <c r="G1099" s="13"/>
    </row>
    <row r="1100" spans="1:7">
      <c r="A1100" s="13"/>
      <c r="B1100" s="13"/>
      <c r="C1100" s="13"/>
      <c r="D1100" s="13"/>
      <c r="E1100" s="13"/>
      <c r="G1100" s="13"/>
    </row>
    <row r="1101" spans="1:7">
      <c r="A1101" s="13"/>
      <c r="B1101" s="13"/>
      <c r="C1101" s="13"/>
      <c r="D1101" s="13"/>
      <c r="E1101" s="13"/>
      <c r="G1101" s="13"/>
    </row>
    <row r="1102" spans="1:7">
      <c r="A1102" s="13"/>
      <c r="B1102" s="13"/>
      <c r="C1102" s="13"/>
      <c r="D1102" s="13"/>
      <c r="E1102" s="13"/>
      <c r="G1102" s="13"/>
    </row>
    <row r="1103" spans="1:7">
      <c r="A1103" s="13"/>
      <c r="B1103" s="13"/>
      <c r="C1103" s="13"/>
      <c r="D1103" s="13"/>
      <c r="E1103" s="13"/>
      <c r="G1103" s="13"/>
    </row>
    <row r="1104" spans="1:7">
      <c r="A1104" s="13"/>
      <c r="B1104" s="13"/>
      <c r="C1104" s="13"/>
      <c r="D1104" s="13"/>
      <c r="E1104" s="13"/>
      <c r="G1104" s="13"/>
    </row>
    <row r="1105" spans="1:7">
      <c r="A1105" s="13"/>
      <c r="B1105" s="13"/>
      <c r="D1105" s="13"/>
      <c r="E1105" s="13"/>
      <c r="F1105" s="13"/>
    </row>
    <row r="1106" spans="1:7">
      <c r="A1106" s="13"/>
      <c r="B1106" s="13"/>
      <c r="C1106" s="13"/>
      <c r="D1106" s="13"/>
      <c r="E1106" s="13"/>
      <c r="G1106" s="13"/>
    </row>
    <row r="1107" spans="1:7">
      <c r="A1107" s="13"/>
      <c r="B1107" s="13"/>
      <c r="C1107" s="13"/>
      <c r="D1107" s="13"/>
      <c r="E1107" s="13"/>
      <c r="G1107" s="13"/>
    </row>
    <row r="1108" spans="1:7">
      <c r="A1108" s="13"/>
      <c r="B1108" s="13"/>
      <c r="C1108" s="13"/>
      <c r="D1108" s="13"/>
      <c r="E1108" s="13"/>
      <c r="G1108" s="13"/>
    </row>
    <row r="1109" spans="1:7">
      <c r="A1109" s="13"/>
      <c r="B1109" s="13"/>
      <c r="C1109" s="13"/>
      <c r="D1109" s="13"/>
      <c r="E1109" s="13"/>
      <c r="G1109" s="13"/>
    </row>
    <row r="1110" spans="1:7">
      <c r="A1110" s="13"/>
      <c r="B1110" s="13"/>
      <c r="C1110" s="13"/>
      <c r="D1110" s="13"/>
      <c r="E1110" s="13"/>
      <c r="G1110" s="13"/>
    </row>
    <row r="1111" spans="1:7">
      <c r="A1111" s="13"/>
      <c r="B1111" s="13"/>
      <c r="C1111" s="13"/>
      <c r="D1111" s="13"/>
      <c r="E1111" s="13"/>
      <c r="G1111" s="13"/>
    </row>
    <row r="1112" spans="1:7">
      <c r="A1112" s="13"/>
      <c r="B1112" s="13"/>
      <c r="C1112" s="13"/>
      <c r="D1112" s="13"/>
      <c r="E1112" s="13"/>
      <c r="G1112" s="13"/>
    </row>
    <row r="1113" spans="1:7">
      <c r="A1113" s="13"/>
      <c r="B1113" s="13"/>
      <c r="C1113" s="13"/>
      <c r="D1113" s="13"/>
      <c r="E1113" s="13"/>
      <c r="G1113" s="13"/>
    </row>
    <row r="1114" spans="1:7">
      <c r="A1114" s="13"/>
      <c r="B1114" s="13"/>
      <c r="C1114" s="13"/>
      <c r="D1114" s="13"/>
      <c r="E1114" s="13"/>
      <c r="G1114" s="13"/>
    </row>
    <row r="1115" spans="1:7">
      <c r="A1115" s="13"/>
      <c r="B1115" s="13"/>
      <c r="C1115" s="13"/>
      <c r="D1115" s="13"/>
      <c r="E1115" s="13"/>
      <c r="G1115" s="13"/>
    </row>
    <row r="1116" spans="1:7">
      <c r="A1116" s="13"/>
      <c r="B1116" s="13"/>
      <c r="C1116" s="13"/>
      <c r="D1116" s="13"/>
      <c r="E1116" s="13"/>
      <c r="G1116" s="13"/>
    </row>
    <row r="1117" spans="1:7">
      <c r="A1117" s="13"/>
      <c r="B1117" s="13"/>
      <c r="C1117" s="13"/>
      <c r="D1117" s="13"/>
      <c r="E1117" s="13"/>
      <c r="G1117" s="13"/>
    </row>
    <row r="1118" spans="1:7">
      <c r="A1118" s="13"/>
      <c r="B1118" s="13"/>
      <c r="C1118" s="13"/>
      <c r="D1118" s="13"/>
      <c r="E1118" s="13"/>
      <c r="G1118" s="13"/>
    </row>
    <row r="1119" spans="1:7">
      <c r="A1119" s="13"/>
      <c r="B1119" s="13"/>
      <c r="C1119" s="13"/>
      <c r="D1119" s="13"/>
      <c r="E1119" s="13"/>
      <c r="G1119" s="13"/>
    </row>
    <row r="1120" spans="1:7">
      <c r="A1120" s="13"/>
      <c r="B1120" s="13"/>
      <c r="C1120" s="13"/>
      <c r="D1120" s="13"/>
      <c r="E1120" s="13"/>
      <c r="G1120" s="13"/>
    </row>
    <row r="1121" spans="1:7">
      <c r="A1121" s="13"/>
      <c r="B1121" s="13"/>
      <c r="C1121" s="13"/>
      <c r="D1121" s="13"/>
      <c r="E1121" s="13"/>
      <c r="G1121" s="13"/>
    </row>
    <row r="1122" spans="1:7">
      <c r="A1122" s="13"/>
      <c r="B1122" s="13"/>
      <c r="C1122" s="13"/>
      <c r="D1122" s="13"/>
      <c r="E1122" s="13"/>
      <c r="G1122" s="13"/>
    </row>
    <row r="1123" spans="1:7">
      <c r="A1123" s="13"/>
      <c r="B1123" s="13"/>
      <c r="C1123" s="13"/>
      <c r="D1123" s="13"/>
      <c r="E1123" s="13"/>
      <c r="G1123" s="13"/>
    </row>
    <row r="1124" spans="1:7">
      <c r="A1124" s="13"/>
      <c r="B1124" s="13"/>
      <c r="C1124" s="13"/>
      <c r="D1124" s="13"/>
      <c r="E1124" s="13"/>
      <c r="G1124" s="13"/>
    </row>
    <row r="1125" spans="1:7">
      <c r="A1125" s="13"/>
      <c r="B1125" s="13"/>
      <c r="C1125" s="13"/>
      <c r="D1125" s="13"/>
      <c r="E1125" s="13"/>
      <c r="G1125" s="13"/>
    </row>
    <row r="1126" spans="1:7">
      <c r="A1126" s="13"/>
      <c r="B1126" s="13"/>
      <c r="D1126" s="13"/>
      <c r="E1126" s="13"/>
      <c r="G1126" s="13"/>
    </row>
    <row r="1127" spans="1:7">
      <c r="A1127" s="13"/>
      <c r="B1127" s="13"/>
      <c r="C1127" s="13"/>
      <c r="D1127" s="13"/>
      <c r="E1127" s="13"/>
      <c r="G1127" s="13"/>
    </row>
    <row r="1128" spans="1:7">
      <c r="A1128" s="13"/>
      <c r="B1128" s="13"/>
      <c r="C1128" s="13"/>
      <c r="D1128" s="13"/>
      <c r="E1128" s="13"/>
      <c r="G1128" s="13"/>
    </row>
    <row r="1129" spans="1:7">
      <c r="A1129" s="13"/>
      <c r="B1129" s="13"/>
      <c r="C1129" s="13"/>
      <c r="D1129" s="13"/>
      <c r="E1129" s="13"/>
      <c r="G1129" s="13"/>
    </row>
    <row r="1130" spans="1:7">
      <c r="A1130" s="13"/>
      <c r="B1130" s="13"/>
      <c r="C1130" s="13"/>
      <c r="D1130" s="13"/>
      <c r="E1130" s="13"/>
      <c r="G1130" s="13"/>
    </row>
    <row r="1131" spans="1:7">
      <c r="A1131" s="13"/>
      <c r="B1131" s="13"/>
      <c r="C1131" s="13"/>
      <c r="D1131" s="13"/>
      <c r="E1131" s="13"/>
      <c r="G1131" s="13"/>
    </row>
    <row r="1132" spans="1:7">
      <c r="A1132" s="13"/>
      <c r="B1132" s="13"/>
      <c r="C1132" s="13"/>
      <c r="D1132" s="13"/>
      <c r="E1132" s="13"/>
      <c r="G1132" s="13"/>
    </row>
    <row r="1133" spans="1:7">
      <c r="A1133" s="13"/>
      <c r="B1133" s="13"/>
      <c r="C1133" s="13"/>
      <c r="D1133" s="13"/>
      <c r="E1133" s="13"/>
      <c r="G1133" s="13"/>
    </row>
    <row r="1134" spans="1:7">
      <c r="A1134" s="13"/>
      <c r="B1134" s="13"/>
      <c r="C1134" s="13"/>
      <c r="D1134" s="13"/>
      <c r="E1134" s="13"/>
      <c r="G1134" s="13"/>
    </row>
    <row r="1135" spans="1:7">
      <c r="A1135" s="13"/>
      <c r="B1135" s="13"/>
      <c r="C1135" s="13"/>
      <c r="D1135" s="13"/>
      <c r="E1135" s="13"/>
      <c r="G1135" s="13"/>
    </row>
    <row r="1136" spans="1:7">
      <c r="A1136" s="13"/>
      <c r="B1136" s="13"/>
      <c r="C1136" s="13"/>
      <c r="D1136" s="13"/>
      <c r="E1136" s="13"/>
      <c r="G1136" s="13"/>
    </row>
    <row r="1137" spans="1:7">
      <c r="A1137" s="13"/>
    </row>
    <row r="1138" spans="1:7">
      <c r="A1138" s="13"/>
    </row>
    <row r="1139" spans="1:7">
      <c r="A1139" s="13"/>
      <c r="B1139" s="13"/>
      <c r="C1139" s="13"/>
      <c r="D1139" s="13"/>
      <c r="E1139" s="13"/>
      <c r="G1139" s="13"/>
    </row>
    <row r="1140" spans="1:7">
      <c r="A1140" s="13"/>
      <c r="B1140" s="13"/>
      <c r="C1140" s="13"/>
      <c r="D1140" s="13"/>
      <c r="E1140" s="13"/>
      <c r="G1140" s="13"/>
    </row>
    <row r="1141" spans="1:7">
      <c r="A1141" s="13"/>
      <c r="B1141" s="13"/>
      <c r="C1141" s="13"/>
      <c r="D1141" s="13"/>
      <c r="E1141" s="13"/>
      <c r="G1141" s="13"/>
    </row>
    <row r="1142" spans="1:7">
      <c r="A1142" s="13"/>
      <c r="B1142" s="13"/>
      <c r="C1142" s="13"/>
      <c r="D1142" s="13"/>
      <c r="E1142" s="13"/>
      <c r="G1142" s="13"/>
    </row>
    <row r="1143" spans="1:7">
      <c r="A1143" s="13"/>
      <c r="B1143" s="13"/>
      <c r="C1143" s="13"/>
      <c r="D1143" s="13"/>
      <c r="E1143" s="13"/>
      <c r="G1143" s="13"/>
    </row>
    <row r="1144" spans="1:7">
      <c r="A1144" s="13"/>
      <c r="B1144" s="13"/>
      <c r="C1144" s="13"/>
      <c r="D1144" s="13"/>
      <c r="E1144" s="13"/>
      <c r="G1144" s="13"/>
    </row>
    <row r="1145" spans="1:7">
      <c r="A1145" s="13"/>
      <c r="B1145" s="13"/>
      <c r="C1145" s="13"/>
      <c r="D1145" s="13"/>
      <c r="E1145" s="13"/>
      <c r="G1145" s="13"/>
    </row>
    <row r="1146" spans="1:7">
      <c r="A1146" s="13"/>
      <c r="B1146" s="13"/>
      <c r="C1146" s="13"/>
      <c r="D1146" s="13"/>
      <c r="E1146" s="13"/>
      <c r="G1146" s="13"/>
    </row>
    <row r="1147" spans="1:7">
      <c r="A1147" s="13"/>
      <c r="B1147" s="13"/>
      <c r="C1147" s="13"/>
      <c r="D1147" s="13"/>
      <c r="E1147" s="13"/>
      <c r="G1147" s="13"/>
    </row>
    <row r="1148" spans="1:7">
      <c r="A1148" s="13"/>
      <c r="B1148" s="13"/>
      <c r="C1148" s="13"/>
      <c r="D1148" s="13"/>
      <c r="E1148" s="13"/>
      <c r="G1148" s="13"/>
    </row>
    <row r="1149" spans="1:7">
      <c r="A1149" s="13"/>
      <c r="B1149" s="13"/>
      <c r="C1149" s="13"/>
      <c r="D1149" s="13"/>
      <c r="E1149" s="13"/>
      <c r="G1149" s="13"/>
    </row>
    <row r="1150" spans="1:7">
      <c r="A1150" s="13"/>
      <c r="B1150" s="13"/>
      <c r="C1150" s="13"/>
      <c r="D1150" s="13"/>
      <c r="E1150" s="13"/>
      <c r="G1150" s="13"/>
    </row>
    <row r="1151" spans="1:7">
      <c r="A1151" s="13"/>
      <c r="B1151" s="13"/>
      <c r="C1151" s="13"/>
      <c r="D1151" s="13"/>
      <c r="E1151" s="13"/>
      <c r="G1151" s="13"/>
    </row>
    <row r="1152" spans="1:7">
      <c r="A1152" s="13"/>
      <c r="B1152" s="13"/>
      <c r="C1152" s="13"/>
      <c r="D1152" s="13"/>
      <c r="E1152" s="13"/>
      <c r="G1152" s="13"/>
    </row>
    <row r="1153" spans="1:7">
      <c r="A1153" s="13"/>
      <c r="B1153" s="13"/>
      <c r="C1153" s="13"/>
      <c r="D1153" s="13"/>
      <c r="E1153" s="13"/>
      <c r="G1153" s="13"/>
    </row>
    <row r="1154" spans="1:7">
      <c r="A1154" s="13"/>
      <c r="B1154" s="13"/>
      <c r="C1154" s="13"/>
      <c r="D1154" s="13"/>
      <c r="E1154" s="13"/>
      <c r="G1154" s="13"/>
    </row>
    <row r="1155" spans="1:7">
      <c r="A1155" s="13"/>
      <c r="B1155" s="13"/>
      <c r="C1155" s="13"/>
      <c r="D1155" s="13"/>
      <c r="E1155" s="13"/>
      <c r="G1155" s="13"/>
    </row>
    <row r="1156" spans="1:7">
      <c r="A1156" s="13"/>
      <c r="B1156" s="13"/>
      <c r="C1156" s="13"/>
      <c r="D1156" s="13"/>
      <c r="E1156" s="13"/>
      <c r="G1156" s="13"/>
    </row>
    <row r="1157" spans="1:7">
      <c r="A1157" s="13"/>
      <c r="B1157" s="13"/>
      <c r="C1157" s="13"/>
      <c r="D1157" s="13"/>
      <c r="E1157" s="13"/>
      <c r="G1157" s="13"/>
    </row>
    <row r="1158" spans="1:7">
      <c r="A1158" s="13"/>
      <c r="B1158" s="13"/>
      <c r="C1158" s="13"/>
      <c r="D1158" s="13"/>
      <c r="E1158" s="13"/>
      <c r="G1158" s="13"/>
    </row>
    <row r="1159" spans="1:7">
      <c r="A1159" s="13"/>
      <c r="B1159" s="13"/>
      <c r="C1159" s="13"/>
      <c r="D1159" s="13"/>
      <c r="E1159" s="13"/>
      <c r="G1159" s="13"/>
    </row>
    <row r="1160" spans="1:7">
      <c r="A1160" s="13"/>
      <c r="B1160" s="13"/>
      <c r="C1160" s="13"/>
      <c r="D1160" s="13"/>
      <c r="E1160" s="13"/>
      <c r="G1160" s="13"/>
    </row>
    <row r="1161" spans="1:7">
      <c r="A1161" s="13"/>
      <c r="B1161" s="13"/>
      <c r="C1161" s="13"/>
      <c r="D1161" s="13"/>
      <c r="E1161" s="13"/>
      <c r="G1161" s="13"/>
    </row>
    <row r="1162" spans="1:7">
      <c r="A1162" s="13"/>
      <c r="B1162" s="13"/>
      <c r="C1162" s="13"/>
      <c r="D1162" s="13"/>
      <c r="E1162" s="13"/>
      <c r="G1162" s="13"/>
    </row>
    <row r="1163" spans="1:7">
      <c r="A1163" s="13"/>
      <c r="B1163" s="13"/>
      <c r="C1163" s="13"/>
      <c r="D1163" s="13"/>
      <c r="E1163" s="13"/>
      <c r="G1163" s="13"/>
    </row>
    <row r="1164" spans="1:7">
      <c r="A1164" s="13"/>
      <c r="B1164" s="13"/>
      <c r="C1164" s="13"/>
      <c r="D1164" s="13"/>
      <c r="E1164" s="13"/>
      <c r="G1164" s="13"/>
    </row>
    <row r="1165" spans="1:7">
      <c r="A1165" s="13"/>
      <c r="B1165" s="13"/>
      <c r="C1165" s="13"/>
      <c r="D1165" s="13"/>
      <c r="E1165" s="13"/>
      <c r="G1165" s="13"/>
    </row>
    <row r="1166" spans="1:7">
      <c r="A1166" s="13"/>
      <c r="B1166" s="13"/>
      <c r="C1166" s="13"/>
      <c r="D1166" s="13"/>
      <c r="E1166" s="13"/>
      <c r="G1166" s="13"/>
    </row>
    <row r="1167" spans="1:7">
      <c r="A1167" s="13"/>
      <c r="B1167" s="13"/>
      <c r="C1167" s="13"/>
      <c r="D1167" s="13"/>
      <c r="E1167" s="13"/>
      <c r="G1167" s="13"/>
    </row>
    <row r="1168" spans="1:7">
      <c r="A1168" s="13"/>
      <c r="B1168" s="13"/>
      <c r="C1168" s="13"/>
      <c r="D1168" s="13"/>
      <c r="E1168" s="13"/>
      <c r="G1168" s="13"/>
    </row>
    <row r="1169" spans="1:7">
      <c r="A1169" s="13"/>
      <c r="B1169" s="13"/>
      <c r="C1169" s="13"/>
      <c r="D1169" s="13"/>
      <c r="E1169" s="13"/>
      <c r="G1169" s="13"/>
    </row>
    <row r="1170" spans="1:7">
      <c r="A1170" s="13"/>
      <c r="B1170" s="13"/>
      <c r="C1170" s="13"/>
      <c r="D1170" s="13"/>
      <c r="E1170" s="13"/>
      <c r="G1170" s="13"/>
    </row>
    <row r="1171" spans="1:7">
      <c r="A1171" s="13"/>
      <c r="B1171" s="13"/>
      <c r="C1171" s="13"/>
      <c r="D1171" s="13"/>
      <c r="E1171" s="13"/>
      <c r="G1171" s="13"/>
    </row>
    <row r="1172" spans="1:7">
      <c r="A1172" s="13"/>
      <c r="B1172" s="13"/>
      <c r="C1172" s="13"/>
      <c r="D1172" s="13"/>
      <c r="E1172" s="13"/>
      <c r="G1172" s="13"/>
    </row>
    <row r="1173" spans="1:7">
      <c r="A1173" s="13"/>
      <c r="B1173" s="13"/>
      <c r="C1173" s="13"/>
      <c r="D1173" s="13"/>
      <c r="E1173" s="13"/>
      <c r="G1173" s="13"/>
    </row>
    <row r="1174" spans="1:7">
      <c r="A1174" s="13"/>
      <c r="B1174" s="13"/>
      <c r="C1174" s="13"/>
      <c r="D1174" s="13"/>
      <c r="E1174" s="13"/>
      <c r="G1174" s="13"/>
    </row>
    <row r="1175" spans="1:7">
      <c r="A1175" s="13"/>
      <c r="B1175" s="13"/>
      <c r="C1175" s="13"/>
      <c r="D1175" s="13"/>
      <c r="E1175" s="13"/>
      <c r="G1175" s="13"/>
    </row>
    <row r="1176" spans="1:7">
      <c r="A1176" s="13"/>
      <c r="B1176" s="13"/>
      <c r="C1176" s="13"/>
      <c r="D1176" s="13"/>
      <c r="E1176" s="13"/>
      <c r="G1176" s="13"/>
    </row>
    <row r="1177" spans="1:7">
      <c r="A1177" s="13"/>
      <c r="B1177" s="13"/>
      <c r="C1177" s="13"/>
      <c r="D1177" s="13"/>
      <c r="E1177" s="13"/>
      <c r="G1177" s="13"/>
    </row>
    <row r="1178" spans="1:7">
      <c r="A1178" s="13"/>
      <c r="B1178" s="13"/>
      <c r="C1178" s="13"/>
      <c r="D1178" s="13"/>
      <c r="E1178" s="13"/>
      <c r="G1178" s="13"/>
    </row>
    <row r="1179" spans="1:7">
      <c r="A1179" s="13"/>
      <c r="B1179" s="13"/>
      <c r="C1179" s="13"/>
      <c r="D1179" s="13"/>
      <c r="E1179" s="13"/>
      <c r="G1179" s="13"/>
    </row>
    <row r="1180" spans="1:7">
      <c r="A1180" s="13"/>
      <c r="B1180" s="13"/>
      <c r="C1180" s="13"/>
      <c r="D1180" s="13"/>
      <c r="E1180" s="13"/>
      <c r="G1180" s="13"/>
    </row>
    <row r="1181" spans="1:7">
      <c r="A1181" s="13"/>
      <c r="B1181" s="13"/>
      <c r="C1181" s="13"/>
      <c r="D1181" s="13"/>
      <c r="E1181" s="13"/>
      <c r="G1181" s="13"/>
    </row>
    <row r="1182" spans="1:7">
      <c r="A1182" s="13"/>
      <c r="B1182" s="13"/>
      <c r="C1182" s="13"/>
      <c r="D1182" s="13"/>
      <c r="E1182" s="13"/>
      <c r="G1182" s="13"/>
    </row>
    <row r="1183" spans="1:7">
      <c r="A1183" s="13"/>
      <c r="B1183" s="13"/>
      <c r="C1183" s="13"/>
      <c r="D1183" s="13"/>
      <c r="E1183" s="13"/>
      <c r="G1183" s="13"/>
    </row>
    <row r="1184" spans="1:7">
      <c r="A1184" s="13"/>
      <c r="B1184" s="13"/>
      <c r="C1184" s="13"/>
      <c r="D1184" s="13"/>
      <c r="E1184" s="13"/>
      <c r="G1184" s="13"/>
    </row>
    <row r="1185" spans="1:7">
      <c r="A1185" s="13"/>
      <c r="B1185" s="13"/>
      <c r="C1185" s="13"/>
      <c r="D1185" s="13"/>
      <c r="E1185" s="13"/>
      <c r="G1185" s="13"/>
    </row>
    <row r="1186" spans="1:7">
      <c r="A1186" s="13"/>
      <c r="B1186" s="13"/>
      <c r="C1186" s="13"/>
      <c r="D1186" s="13"/>
      <c r="E1186" s="13"/>
      <c r="G1186" s="13"/>
    </row>
    <row r="1187" spans="1:7">
      <c r="A1187" s="13"/>
      <c r="B1187" s="13"/>
      <c r="C1187" s="13"/>
      <c r="D1187" s="13"/>
      <c r="E1187" s="13"/>
      <c r="G1187" s="13"/>
    </row>
    <row r="1188" spans="1:7">
      <c r="A1188" s="13"/>
      <c r="B1188" s="13"/>
      <c r="C1188" s="13"/>
      <c r="D1188" s="13"/>
      <c r="E1188" s="13"/>
      <c r="G1188" s="13"/>
    </row>
    <row r="1189" spans="1:7">
      <c r="A1189" s="13"/>
      <c r="B1189" s="13"/>
      <c r="C1189" s="13"/>
      <c r="D1189" s="13"/>
      <c r="E1189" s="13"/>
      <c r="G1189" s="13"/>
    </row>
    <row r="1190" spans="1:7">
      <c r="A1190" s="13"/>
      <c r="B1190" s="13"/>
      <c r="C1190" s="13"/>
      <c r="D1190" s="13"/>
      <c r="E1190" s="13"/>
      <c r="G1190" s="13"/>
    </row>
    <row r="1191" spans="1:7">
      <c r="A1191" s="13"/>
      <c r="B1191" s="13"/>
      <c r="C1191" s="13"/>
      <c r="D1191" s="13"/>
      <c r="E1191" s="13"/>
      <c r="G1191" s="13"/>
    </row>
    <row r="1192" spans="1:7">
      <c r="A1192" s="13"/>
      <c r="B1192" s="13"/>
      <c r="C1192" s="13"/>
      <c r="D1192" s="13"/>
      <c r="E1192" s="13"/>
      <c r="G1192" s="13"/>
    </row>
    <row r="1193" spans="1:7">
      <c r="A1193" s="13"/>
      <c r="B1193" s="13"/>
      <c r="C1193" s="13"/>
      <c r="D1193" s="13"/>
      <c r="E1193" s="13"/>
      <c r="G1193" s="13"/>
    </row>
    <row r="1194" spans="1:7">
      <c r="A1194" s="13"/>
      <c r="B1194" s="13"/>
      <c r="C1194" s="13"/>
      <c r="D1194" s="13"/>
      <c r="E1194" s="13"/>
      <c r="G1194" s="13"/>
    </row>
    <row r="1195" spans="1:7">
      <c r="A1195" s="13"/>
      <c r="B1195" s="13"/>
      <c r="C1195" s="13"/>
      <c r="D1195" s="13"/>
      <c r="E1195" s="13"/>
      <c r="G1195" s="13"/>
    </row>
    <row r="1196" spans="1:7">
      <c r="A1196" s="13"/>
      <c r="B1196" s="13"/>
      <c r="C1196" s="13"/>
      <c r="D1196" s="13"/>
      <c r="E1196" s="13"/>
      <c r="G1196" s="13"/>
    </row>
    <row r="1197" spans="1:7">
      <c r="A1197" s="13"/>
      <c r="B1197" s="13"/>
      <c r="C1197" s="13"/>
      <c r="D1197" s="13"/>
      <c r="E1197" s="13"/>
      <c r="G1197" s="13"/>
    </row>
    <row r="1198" spans="1:7">
      <c r="A1198" s="13"/>
      <c r="B1198" s="13"/>
      <c r="C1198" s="13"/>
      <c r="D1198" s="13"/>
      <c r="E1198" s="13"/>
      <c r="G1198" s="13"/>
    </row>
    <row r="1199" spans="1:7">
      <c r="A1199" s="13"/>
    </row>
    <row r="1200" spans="1:7">
      <c r="A1200" s="13"/>
    </row>
    <row r="1201" spans="1:7">
      <c r="A1201" s="13"/>
      <c r="B1201" s="13"/>
      <c r="D1201" s="13"/>
      <c r="E1201" s="13"/>
      <c r="G1201" s="13"/>
    </row>
    <row r="1202" spans="1:7">
      <c r="A1202" s="13"/>
      <c r="B1202" s="13"/>
      <c r="D1202" s="13"/>
      <c r="E1202" s="13"/>
      <c r="G1202" s="13"/>
    </row>
    <row r="1203" spans="1:7">
      <c r="A1203" s="13"/>
      <c r="B1203" s="13"/>
      <c r="D1203" s="13"/>
      <c r="E1203" s="13"/>
      <c r="G1203" s="13"/>
    </row>
    <row r="1204" spans="1:7">
      <c r="A1204" s="13"/>
      <c r="B1204" s="13"/>
      <c r="D1204" s="13"/>
      <c r="E1204" s="13"/>
      <c r="G1204" s="13"/>
    </row>
    <row r="1205" spans="1:7">
      <c r="A1205" s="13"/>
      <c r="B1205" s="13"/>
      <c r="C1205" s="13"/>
      <c r="D1205" s="13"/>
      <c r="E1205" s="13"/>
      <c r="G1205" s="13"/>
    </row>
    <row r="1206" spans="1:7">
      <c r="A1206" s="13"/>
      <c r="B1206" s="13"/>
      <c r="C1206" s="13"/>
      <c r="D1206" s="13"/>
      <c r="E1206" s="13"/>
      <c r="G1206" s="13"/>
    </row>
    <row r="1207" spans="1:7">
      <c r="A1207" s="13"/>
      <c r="B1207" s="13"/>
      <c r="C1207" s="13"/>
      <c r="D1207" s="13"/>
      <c r="E1207" s="13"/>
      <c r="G1207" s="13"/>
    </row>
    <row r="1208" spans="1:7">
      <c r="A1208" s="13"/>
      <c r="B1208" s="13"/>
      <c r="C1208" s="13"/>
      <c r="D1208" s="13"/>
      <c r="E1208" s="13"/>
      <c r="G1208" s="13"/>
    </row>
    <row r="1209" spans="1:7">
      <c r="A1209" s="13"/>
      <c r="B1209" s="13"/>
      <c r="C1209" s="13"/>
      <c r="D1209" s="13"/>
      <c r="E1209" s="13"/>
      <c r="G1209" s="13"/>
    </row>
    <row r="1210" spans="1:7">
      <c r="A1210" s="13"/>
      <c r="B1210" s="13"/>
      <c r="C1210" s="13"/>
      <c r="D1210" s="13"/>
      <c r="E1210" s="13"/>
      <c r="G1210" s="13"/>
    </row>
    <row r="1211" spans="1:7">
      <c r="A1211" s="13"/>
      <c r="B1211" s="13"/>
      <c r="C1211" s="13"/>
      <c r="D1211" s="13"/>
      <c r="E1211" s="13"/>
      <c r="G1211" s="13"/>
    </row>
    <row r="1212" spans="1:7">
      <c r="A1212" s="13"/>
      <c r="B1212" s="13"/>
      <c r="C1212" s="13"/>
      <c r="D1212" s="13"/>
      <c r="E1212" s="13"/>
      <c r="G1212" s="13"/>
    </row>
    <row r="1213" spans="1:7">
      <c r="A1213" s="13"/>
      <c r="B1213" s="13"/>
      <c r="D1213" s="13"/>
      <c r="E1213" s="13"/>
      <c r="G1213" s="13"/>
    </row>
    <row r="1214" spans="1:7">
      <c r="A1214" s="13"/>
      <c r="B1214" s="13"/>
      <c r="C1214" s="13"/>
      <c r="D1214" s="13"/>
      <c r="E1214" s="13"/>
      <c r="G1214" s="13"/>
    </row>
    <row r="1215" spans="1:7">
      <c r="A1215" s="13"/>
      <c r="B1215" s="13"/>
      <c r="C1215" s="13"/>
      <c r="D1215" s="13"/>
      <c r="E1215" s="13"/>
      <c r="G1215" s="13"/>
    </row>
    <row r="1216" spans="1:7">
      <c r="A1216" s="13"/>
      <c r="B1216" s="13"/>
      <c r="C1216" s="13"/>
      <c r="D1216" s="13"/>
      <c r="E1216" s="13"/>
      <c r="G1216" s="13"/>
    </row>
    <row r="1217" spans="1:7">
      <c r="A1217" s="13"/>
      <c r="B1217" s="13"/>
      <c r="C1217" s="13"/>
      <c r="D1217" s="13"/>
      <c r="E1217" s="13"/>
      <c r="G1217" s="13"/>
    </row>
    <row r="1218" spans="1:7">
      <c r="A1218" s="13"/>
      <c r="B1218" s="13"/>
      <c r="C1218" s="13"/>
      <c r="D1218" s="13"/>
      <c r="E1218" s="13"/>
      <c r="G1218" s="13"/>
    </row>
    <row r="1219" spans="1:7">
      <c r="A1219" s="13"/>
      <c r="B1219" s="13"/>
      <c r="C1219" s="13"/>
      <c r="D1219" s="13"/>
      <c r="E1219" s="13"/>
      <c r="G1219" s="13"/>
    </row>
    <row r="1220" spans="1:7">
      <c r="A1220" s="13"/>
      <c r="B1220" s="13"/>
      <c r="C1220" s="13"/>
      <c r="D1220" s="13"/>
      <c r="E1220" s="13"/>
      <c r="G1220" s="13"/>
    </row>
    <row r="1221" spans="1:7">
      <c r="A1221" s="13"/>
      <c r="B1221" s="13"/>
      <c r="C1221" s="13"/>
      <c r="D1221" s="13"/>
      <c r="E1221" s="13"/>
      <c r="G1221" s="13"/>
    </row>
    <row r="1222" spans="1:7">
      <c r="A1222" s="13"/>
      <c r="B1222" s="13"/>
      <c r="C1222" s="13"/>
      <c r="D1222" s="13"/>
      <c r="E1222" s="13"/>
      <c r="G1222" s="13"/>
    </row>
    <row r="1223" spans="1:7">
      <c r="A1223" s="13"/>
      <c r="B1223" s="13"/>
      <c r="C1223" s="13"/>
      <c r="D1223" s="13"/>
      <c r="E1223" s="13"/>
      <c r="G1223" s="13"/>
    </row>
    <row r="1224" spans="1:7">
      <c r="A1224" s="13"/>
      <c r="B1224" s="13"/>
      <c r="C1224" s="13"/>
      <c r="D1224" s="13"/>
      <c r="E1224" s="13"/>
      <c r="G1224" s="13"/>
    </row>
    <row r="1225" spans="1:7">
      <c r="A1225" s="13"/>
      <c r="B1225" s="13"/>
      <c r="C1225" s="13"/>
      <c r="D1225" s="13"/>
      <c r="E1225" s="13"/>
      <c r="G1225" s="13"/>
    </row>
    <row r="1226" spans="1:7">
      <c r="A1226" s="13"/>
      <c r="B1226" s="13"/>
      <c r="C1226" s="13"/>
      <c r="D1226" s="13"/>
      <c r="E1226" s="13"/>
      <c r="G1226" s="13"/>
    </row>
    <row r="1227" spans="1:7">
      <c r="A1227" s="13"/>
      <c r="B1227" s="13"/>
      <c r="C1227" s="13"/>
      <c r="D1227" s="13"/>
      <c r="E1227" s="13"/>
      <c r="G1227" s="13"/>
    </row>
    <row r="1228" spans="1:7">
      <c r="A1228" s="13"/>
      <c r="B1228" s="13"/>
      <c r="C1228" s="13"/>
      <c r="D1228" s="13"/>
      <c r="E1228" s="13"/>
      <c r="G1228" s="13"/>
    </row>
    <row r="1229" spans="1:7">
      <c r="A1229" s="13"/>
      <c r="B1229" s="13"/>
      <c r="C1229" s="13"/>
      <c r="D1229" s="13"/>
      <c r="E1229" s="13"/>
      <c r="G1229" s="13"/>
    </row>
    <row r="1230" spans="1:7">
      <c r="A1230" s="13"/>
      <c r="B1230" s="13"/>
      <c r="C1230" s="13"/>
      <c r="D1230" s="13"/>
      <c r="E1230" s="13"/>
      <c r="G1230" s="13"/>
    </row>
    <row r="1231" spans="1:7">
      <c r="A1231" s="13"/>
      <c r="B1231" s="13"/>
      <c r="C1231" s="13"/>
      <c r="D1231" s="13"/>
      <c r="E1231" s="13"/>
      <c r="G1231" s="13"/>
    </row>
    <row r="1232" spans="1:7">
      <c r="A1232" s="13"/>
      <c r="B1232" s="13"/>
      <c r="C1232" s="13"/>
      <c r="D1232" s="13"/>
      <c r="E1232" s="13"/>
      <c r="G1232" s="13"/>
    </row>
    <row r="1233" spans="1:7">
      <c r="A1233" s="13"/>
      <c r="B1233" s="13"/>
      <c r="C1233" s="13"/>
      <c r="D1233" s="13"/>
      <c r="E1233" s="13"/>
      <c r="G1233" s="13"/>
    </row>
    <row r="1234" spans="1:7">
      <c r="A1234" s="13"/>
      <c r="B1234" s="13"/>
      <c r="C1234" s="13"/>
      <c r="D1234" s="13"/>
      <c r="E1234" s="13"/>
      <c r="G1234" s="13"/>
    </row>
    <row r="1235" spans="1:7">
      <c r="A1235" s="13"/>
      <c r="B1235" s="13"/>
      <c r="C1235" s="13"/>
      <c r="D1235" s="13"/>
      <c r="E1235" s="13"/>
      <c r="G1235" s="13"/>
    </row>
    <row r="1236" spans="1:7">
      <c r="A1236" s="13"/>
      <c r="B1236" s="13"/>
      <c r="C1236" s="13"/>
      <c r="D1236" s="13"/>
      <c r="E1236" s="13"/>
      <c r="G1236" s="13"/>
    </row>
    <row r="1237" spans="1:7">
      <c r="A1237" s="13"/>
      <c r="B1237" s="13"/>
      <c r="C1237" s="13"/>
      <c r="D1237" s="13"/>
      <c r="E1237" s="13"/>
      <c r="G1237" s="13"/>
    </row>
    <row r="1238" spans="1:7">
      <c r="A1238" s="13"/>
      <c r="B1238" s="13"/>
      <c r="C1238" s="13"/>
      <c r="D1238" s="13"/>
      <c r="E1238" s="13"/>
      <c r="G1238" s="13"/>
    </row>
    <row r="1239" spans="1:7">
      <c r="A1239" s="13"/>
      <c r="B1239" s="13"/>
      <c r="C1239" s="13"/>
      <c r="D1239" s="13"/>
      <c r="E1239" s="13"/>
      <c r="G1239" s="13"/>
    </row>
    <row r="1240" spans="1:7">
      <c r="A1240" s="13"/>
      <c r="B1240" s="13"/>
      <c r="D1240" s="13"/>
      <c r="E1240" s="13"/>
      <c r="G1240" s="13"/>
    </row>
    <row r="1241" spans="1:7">
      <c r="A1241" s="13"/>
      <c r="B1241" s="13"/>
      <c r="C1241" s="13"/>
      <c r="D1241" s="13"/>
      <c r="E1241" s="13"/>
      <c r="G1241" s="13"/>
    </row>
    <row r="1242" spans="1:7">
      <c r="A1242" s="13"/>
      <c r="B1242" s="13"/>
      <c r="C1242" s="13"/>
      <c r="D1242" s="13"/>
      <c r="E1242" s="13"/>
      <c r="G1242" s="13"/>
    </row>
    <row r="1243" spans="1:7">
      <c r="A1243" s="13"/>
      <c r="B1243" s="13"/>
      <c r="C1243" s="13"/>
      <c r="D1243" s="13"/>
      <c r="E1243" s="13"/>
      <c r="G1243" s="13"/>
    </row>
    <row r="1244" spans="1:7">
      <c r="A1244" s="13"/>
      <c r="B1244" s="13"/>
      <c r="C1244" s="13"/>
      <c r="D1244" s="13"/>
      <c r="E1244" s="13"/>
      <c r="G1244" s="13"/>
    </row>
    <row r="1245" spans="1:7">
      <c r="A1245" s="13"/>
      <c r="B1245" s="13"/>
      <c r="C1245" s="13"/>
      <c r="D1245" s="13"/>
      <c r="E1245" s="13"/>
      <c r="F1245" s="13"/>
    </row>
    <row r="1246" spans="1:7">
      <c r="A1246" s="13"/>
      <c r="B1246" s="13"/>
      <c r="C1246" s="13"/>
      <c r="D1246" s="13"/>
      <c r="E1246" s="13"/>
      <c r="G1246" s="13"/>
    </row>
    <row r="1247" spans="1:7">
      <c r="A1247" s="13"/>
      <c r="B1247" s="13"/>
      <c r="D1247" s="13"/>
      <c r="E1247" s="13"/>
      <c r="G1247" s="13"/>
    </row>
    <row r="1248" spans="1:7">
      <c r="A1248" s="13"/>
      <c r="B1248" s="13"/>
      <c r="C1248" s="13"/>
      <c r="D1248" s="13"/>
      <c r="E1248" s="13"/>
      <c r="G1248" s="13"/>
    </row>
    <row r="1249" spans="1:7">
      <c r="A1249" s="13"/>
      <c r="B1249" s="13"/>
      <c r="C1249" s="13"/>
      <c r="D1249" s="13"/>
      <c r="E1249" s="13"/>
      <c r="G1249" s="13"/>
    </row>
    <row r="1250" spans="1:7">
      <c r="A1250" s="13"/>
      <c r="B1250" s="13"/>
      <c r="C1250" s="13"/>
      <c r="D1250" s="13"/>
      <c r="E1250" s="13"/>
      <c r="G1250" s="13"/>
    </row>
    <row r="1251" spans="1:7">
      <c r="A1251" s="13"/>
    </row>
    <row r="1252" spans="1:7">
      <c r="A1252" s="13"/>
    </row>
    <row r="1253" spans="1:7">
      <c r="A1253" s="13"/>
      <c r="B1253" s="13"/>
      <c r="D1253" s="13"/>
      <c r="E1253" s="13"/>
      <c r="G1253" s="13"/>
    </row>
    <row r="1254" spans="1:7">
      <c r="A1254" s="13"/>
      <c r="B1254" s="13"/>
      <c r="C1254" s="13"/>
      <c r="D1254" s="13"/>
      <c r="E1254" s="13"/>
      <c r="G1254" s="13"/>
    </row>
    <row r="1255" spans="1:7">
      <c r="A1255" s="13"/>
      <c r="B1255" s="13"/>
      <c r="C1255" s="13"/>
      <c r="D1255" s="13"/>
      <c r="E1255" s="13"/>
      <c r="G1255" s="13"/>
    </row>
    <row r="1256" spans="1:7">
      <c r="A1256" s="13"/>
      <c r="B1256" s="13"/>
      <c r="C1256" s="13"/>
      <c r="D1256" s="13"/>
      <c r="E1256" s="13"/>
      <c r="G1256" s="13"/>
    </row>
    <row r="1257" spans="1:7">
      <c r="A1257" s="13"/>
      <c r="B1257" s="13"/>
      <c r="C1257" s="13"/>
      <c r="D1257" s="13"/>
      <c r="E1257" s="13"/>
      <c r="G1257" s="13"/>
    </row>
    <row r="1258" spans="1:7">
      <c r="A1258" s="13"/>
      <c r="B1258" s="13"/>
      <c r="C1258" s="13"/>
      <c r="D1258" s="13"/>
      <c r="E1258" s="13"/>
      <c r="G1258" s="13"/>
    </row>
    <row r="1259" spans="1:7">
      <c r="A1259" s="13"/>
      <c r="B1259" s="13"/>
      <c r="C1259" s="13"/>
      <c r="D1259" s="13"/>
      <c r="E1259" s="13"/>
      <c r="G1259" s="13"/>
    </row>
    <row r="1260" spans="1:7">
      <c r="A1260" s="13"/>
      <c r="B1260" s="13"/>
      <c r="C1260" s="13"/>
      <c r="D1260" s="13"/>
      <c r="E1260" s="13"/>
      <c r="G1260" s="13"/>
    </row>
    <row r="1261" spans="1:7">
      <c r="A1261" s="13"/>
      <c r="B1261" s="13"/>
      <c r="C1261" s="13"/>
      <c r="D1261" s="13"/>
      <c r="E1261" s="13"/>
      <c r="G1261" s="13"/>
    </row>
    <row r="1262" spans="1:7">
      <c r="A1262" s="13"/>
      <c r="B1262" s="13"/>
      <c r="C1262" s="13"/>
      <c r="D1262" s="13"/>
      <c r="E1262" s="13"/>
      <c r="G1262" s="13"/>
    </row>
    <row r="1263" spans="1:7">
      <c r="A1263" s="13"/>
      <c r="B1263" s="13"/>
      <c r="C1263" s="13"/>
      <c r="D1263" s="13"/>
      <c r="E1263" s="13"/>
      <c r="G1263" s="13"/>
    </row>
    <row r="1264" spans="1:7">
      <c r="A1264" s="13"/>
      <c r="B1264" s="13"/>
      <c r="C1264" s="13"/>
      <c r="D1264" s="13"/>
      <c r="E1264" s="13"/>
      <c r="G1264" s="13"/>
    </row>
    <row r="1265" spans="1:7">
      <c r="A1265" s="13"/>
      <c r="B1265" s="13"/>
      <c r="C1265" s="13"/>
      <c r="D1265" s="13"/>
      <c r="E1265" s="13"/>
      <c r="G1265" s="13"/>
    </row>
    <row r="1266" spans="1:7">
      <c r="A1266" s="13"/>
      <c r="B1266" s="13"/>
      <c r="C1266" s="13"/>
      <c r="D1266" s="13"/>
      <c r="E1266" s="13"/>
      <c r="G1266" s="13"/>
    </row>
    <row r="1267" spans="1:7">
      <c r="A1267" s="13"/>
      <c r="B1267" s="13"/>
      <c r="C1267" s="13"/>
      <c r="D1267" s="13"/>
      <c r="E1267" s="13"/>
      <c r="G1267" s="13"/>
    </row>
    <row r="1268" spans="1:7">
      <c r="A1268" s="13"/>
      <c r="B1268" s="13"/>
      <c r="C1268" s="13"/>
      <c r="D1268" s="13"/>
      <c r="E1268" s="13"/>
      <c r="G1268" s="13"/>
    </row>
    <row r="1269" spans="1:7">
      <c r="A1269" s="13"/>
      <c r="B1269" s="13"/>
      <c r="C1269" s="13"/>
      <c r="D1269" s="13"/>
      <c r="E1269" s="13"/>
      <c r="G1269" s="13"/>
    </row>
    <row r="1270" spans="1:7">
      <c r="A1270" s="13"/>
      <c r="B1270" s="13"/>
      <c r="C1270" s="13"/>
      <c r="D1270" s="13"/>
      <c r="E1270" s="13"/>
      <c r="G1270" s="13"/>
    </row>
    <row r="1271" spans="1:7">
      <c r="A1271" s="13"/>
      <c r="B1271" s="13"/>
      <c r="C1271" s="13"/>
      <c r="D1271" s="13"/>
      <c r="E1271" s="13"/>
      <c r="G1271" s="13"/>
    </row>
    <row r="1272" spans="1:7">
      <c r="A1272" s="13"/>
      <c r="B1272" s="13"/>
      <c r="C1272" s="13"/>
      <c r="D1272" s="13"/>
      <c r="E1272" s="13"/>
      <c r="G1272" s="13"/>
    </row>
    <row r="1273" spans="1:7">
      <c r="A1273" s="13"/>
      <c r="B1273" s="13"/>
      <c r="C1273" s="13"/>
      <c r="D1273" s="13"/>
      <c r="E1273" s="13"/>
      <c r="G1273" s="13"/>
    </row>
    <row r="1274" spans="1:7">
      <c r="A1274" s="13"/>
      <c r="B1274" s="13"/>
      <c r="C1274" s="13"/>
      <c r="D1274" s="13"/>
      <c r="E1274" s="13"/>
      <c r="G1274" s="13"/>
    </row>
    <row r="1275" spans="1:7">
      <c r="A1275" s="13"/>
      <c r="B1275" s="13"/>
      <c r="C1275" s="13"/>
      <c r="D1275" s="13"/>
      <c r="E1275" s="13"/>
      <c r="G1275" s="13"/>
    </row>
    <row r="1276" spans="1:7">
      <c r="A1276" s="13"/>
      <c r="B1276" s="13"/>
      <c r="C1276" s="13"/>
      <c r="D1276" s="13"/>
      <c r="E1276" s="13"/>
      <c r="G1276" s="13"/>
    </row>
    <row r="1277" spans="1:7">
      <c r="A1277" s="13"/>
      <c r="B1277" s="13"/>
      <c r="C1277" s="13"/>
      <c r="D1277" s="13"/>
      <c r="E1277" s="13"/>
      <c r="G1277" s="13"/>
    </row>
    <row r="1278" spans="1:7">
      <c r="A1278" s="13"/>
      <c r="B1278" s="13"/>
      <c r="C1278" s="13"/>
      <c r="D1278" s="13"/>
      <c r="E1278" s="13"/>
      <c r="G1278" s="13"/>
    </row>
    <row r="1279" spans="1:7">
      <c r="A1279" s="13"/>
      <c r="B1279" s="13"/>
      <c r="C1279" s="13"/>
      <c r="D1279" s="13"/>
      <c r="E1279" s="13"/>
      <c r="G1279" s="13"/>
    </row>
    <row r="1280" spans="1:7">
      <c r="A1280" s="13"/>
      <c r="B1280" s="13"/>
      <c r="C1280" s="13"/>
      <c r="D1280" s="13"/>
      <c r="E1280" s="13"/>
      <c r="G1280" s="13"/>
    </row>
    <row r="1281" spans="1:7">
      <c r="A1281" s="13"/>
      <c r="B1281" s="13"/>
      <c r="C1281" s="13"/>
      <c r="D1281" s="13"/>
      <c r="E1281" s="13"/>
      <c r="G1281" s="13"/>
    </row>
    <row r="1282" spans="1:7">
      <c r="A1282" s="13"/>
      <c r="B1282" s="13"/>
      <c r="C1282" s="13"/>
      <c r="D1282" s="13"/>
      <c r="E1282" s="13"/>
      <c r="G1282" s="13"/>
    </row>
    <row r="1283" spans="1:7">
      <c r="A1283" s="13"/>
      <c r="B1283" s="13"/>
      <c r="C1283" s="13"/>
      <c r="D1283" s="13"/>
      <c r="E1283" s="13"/>
      <c r="G1283" s="13"/>
    </row>
    <row r="1284" spans="1:7">
      <c r="A1284" s="13"/>
      <c r="B1284" s="13"/>
      <c r="C1284" s="13"/>
      <c r="D1284" s="13"/>
      <c r="E1284" s="13"/>
      <c r="G1284" s="13"/>
    </row>
    <row r="1285" spans="1:7">
      <c r="A1285" s="13"/>
      <c r="B1285" s="13"/>
      <c r="C1285" s="13"/>
      <c r="D1285" s="13"/>
      <c r="E1285" s="13"/>
      <c r="G1285" s="13"/>
    </row>
    <row r="1286" spans="1:7">
      <c r="A1286" s="13"/>
      <c r="B1286" s="13"/>
      <c r="D1286" s="13"/>
      <c r="E1286" s="13"/>
      <c r="G1286" s="13"/>
    </row>
    <row r="1287" spans="1:7">
      <c r="A1287" s="13"/>
      <c r="B1287" s="13"/>
      <c r="C1287" s="13"/>
      <c r="D1287" s="13"/>
      <c r="E1287" s="13"/>
      <c r="G1287" s="13"/>
    </row>
    <row r="1288" spans="1:7">
      <c r="A1288" s="13"/>
      <c r="B1288" s="13"/>
      <c r="C1288" s="13"/>
      <c r="D1288" s="13"/>
      <c r="E1288" s="13"/>
      <c r="G1288" s="13"/>
    </row>
    <row r="1289" spans="1:7">
      <c r="A1289" s="13"/>
      <c r="B1289" s="13"/>
      <c r="C1289" s="13"/>
      <c r="D1289" s="13"/>
      <c r="E1289" s="13"/>
      <c r="G1289" s="13"/>
    </row>
    <row r="1290" spans="1:7">
      <c r="A1290" s="13"/>
      <c r="B1290" s="13"/>
      <c r="C1290" s="13"/>
      <c r="D1290" s="13"/>
      <c r="E1290" s="13"/>
      <c r="G1290" s="13"/>
    </row>
    <row r="1291" spans="1:7">
      <c r="A1291" s="13"/>
      <c r="B1291" s="13"/>
      <c r="C1291" s="13"/>
      <c r="D1291" s="13"/>
      <c r="E1291" s="13"/>
      <c r="G1291" s="13"/>
    </row>
    <row r="1292" spans="1:7">
      <c r="A1292" s="13"/>
      <c r="B1292" s="13"/>
      <c r="C1292" s="13"/>
      <c r="D1292" s="13"/>
      <c r="E1292" s="13"/>
      <c r="G1292" s="13"/>
    </row>
    <row r="1293" spans="1:7">
      <c r="A1293" s="13"/>
      <c r="B1293" s="13"/>
      <c r="C1293" s="13"/>
      <c r="D1293" s="13"/>
      <c r="E1293" s="13"/>
      <c r="G1293" s="13"/>
    </row>
    <row r="1294" spans="1:7">
      <c r="A1294" s="13"/>
      <c r="B1294" s="13"/>
      <c r="C1294" s="13"/>
      <c r="D1294" s="13"/>
      <c r="E1294" s="13"/>
      <c r="G1294" s="13"/>
    </row>
    <row r="1295" spans="1:7">
      <c r="A1295" s="13"/>
      <c r="B1295" s="13"/>
      <c r="C1295" s="13"/>
      <c r="D1295" s="13"/>
      <c r="E1295" s="13"/>
      <c r="G1295" s="13"/>
    </row>
    <row r="1296" spans="1:7">
      <c r="A1296" s="13"/>
      <c r="B1296" s="13"/>
      <c r="C1296" s="13"/>
      <c r="D1296" s="13"/>
      <c r="E1296" s="13"/>
      <c r="G1296" s="13"/>
    </row>
    <row r="1297" spans="1:7">
      <c r="A1297" s="13"/>
      <c r="B1297" s="13"/>
      <c r="C1297" s="13"/>
      <c r="D1297" s="13"/>
      <c r="E1297" s="13"/>
      <c r="G1297" s="13"/>
    </row>
    <row r="1298" spans="1:7">
      <c r="A1298" s="13"/>
      <c r="B1298" s="13"/>
      <c r="C1298" s="13"/>
      <c r="D1298" s="13"/>
      <c r="E1298" s="13"/>
      <c r="G1298" s="13"/>
    </row>
    <row r="1299" spans="1:7">
      <c r="A1299" s="13"/>
      <c r="B1299" s="13"/>
      <c r="C1299" s="13"/>
      <c r="D1299" s="13"/>
      <c r="E1299" s="13"/>
      <c r="G1299" s="13"/>
    </row>
    <row r="1300" spans="1:7">
      <c r="A1300" s="13"/>
      <c r="B1300" s="13"/>
      <c r="C1300" s="13"/>
      <c r="D1300" s="13"/>
      <c r="E1300" s="13"/>
      <c r="G1300" s="13"/>
    </row>
    <row r="1301" spans="1:7">
      <c r="A1301" s="13"/>
      <c r="B1301" s="13"/>
      <c r="C1301" s="13"/>
      <c r="D1301" s="13"/>
      <c r="E1301" s="13"/>
      <c r="G1301" s="13"/>
    </row>
    <row r="1302" spans="1:7">
      <c r="A1302" s="13"/>
      <c r="B1302" s="13"/>
      <c r="C1302" s="13"/>
      <c r="D1302" s="13"/>
      <c r="E1302" s="13"/>
      <c r="G1302" s="13"/>
    </row>
    <row r="1303" spans="1:7">
      <c r="A1303" s="13"/>
      <c r="B1303" s="13"/>
      <c r="C1303" s="13"/>
      <c r="D1303" s="13"/>
      <c r="E1303" s="13"/>
      <c r="G1303" s="13"/>
    </row>
    <row r="1304" spans="1:7">
      <c r="A1304" s="13"/>
      <c r="B1304" s="13"/>
      <c r="C1304" s="13"/>
      <c r="D1304" s="13"/>
      <c r="E1304" s="13"/>
      <c r="G1304" s="13"/>
    </row>
    <row r="1305" spans="1:7">
      <c r="A1305" s="13"/>
      <c r="B1305" s="13"/>
      <c r="C1305" s="13"/>
      <c r="D1305" s="13"/>
      <c r="E1305" s="13"/>
      <c r="G1305" s="13"/>
    </row>
    <row r="1306" spans="1:7">
      <c r="A1306" s="13"/>
      <c r="B1306" s="13"/>
      <c r="C1306" s="13"/>
      <c r="D1306" s="13"/>
      <c r="E1306" s="13"/>
      <c r="G1306" s="13"/>
    </row>
    <row r="1307" spans="1:7">
      <c r="A1307" s="13"/>
      <c r="B1307" s="13"/>
      <c r="C1307" s="13"/>
      <c r="D1307" s="13"/>
      <c r="E1307" s="13"/>
      <c r="G1307" s="13"/>
    </row>
    <row r="1308" spans="1:7">
      <c r="A1308" s="13"/>
      <c r="B1308" s="13"/>
      <c r="C1308" s="13"/>
      <c r="D1308" s="13"/>
      <c r="E1308" s="13"/>
      <c r="G1308" s="13"/>
    </row>
    <row r="1309" spans="1:7">
      <c r="A1309" s="13"/>
      <c r="B1309" s="13"/>
      <c r="C1309" s="13"/>
      <c r="D1309" s="13"/>
      <c r="E1309" s="13"/>
      <c r="G1309" s="13"/>
    </row>
    <row r="1310" spans="1:7">
      <c r="A1310" s="13"/>
      <c r="B1310" s="13"/>
      <c r="C1310" s="13"/>
      <c r="D1310" s="13"/>
      <c r="E1310" s="13"/>
      <c r="G1310" s="13"/>
    </row>
    <row r="1311" spans="1:7">
      <c r="A1311" s="13"/>
      <c r="B1311" s="13"/>
      <c r="C1311" s="13"/>
      <c r="D1311" s="13"/>
      <c r="E1311" s="13"/>
      <c r="G1311" s="13"/>
    </row>
    <row r="1312" spans="1:7">
      <c r="A1312" s="13"/>
      <c r="B1312" s="13"/>
      <c r="C1312" s="13"/>
      <c r="D1312" s="13"/>
      <c r="E1312" s="13"/>
      <c r="G1312" s="13"/>
    </row>
    <row r="1313" spans="1:7">
      <c r="A1313" s="13"/>
      <c r="B1313" s="13"/>
      <c r="C1313" s="13"/>
      <c r="D1313" s="13"/>
      <c r="E1313" s="13"/>
      <c r="G1313" s="13"/>
    </row>
    <row r="1314" spans="1:7">
      <c r="A1314" s="13"/>
      <c r="B1314" s="13"/>
      <c r="C1314" s="13"/>
      <c r="D1314" s="13"/>
      <c r="E1314" s="13"/>
      <c r="G1314" s="13"/>
    </row>
    <row r="1315" spans="1:7">
      <c r="A1315" s="13"/>
      <c r="B1315" s="13"/>
      <c r="C1315" s="13"/>
      <c r="D1315" s="13"/>
      <c r="E1315" s="13"/>
      <c r="G1315" s="13"/>
    </row>
    <row r="1316" spans="1:7">
      <c r="A1316" s="13"/>
      <c r="B1316" s="13"/>
      <c r="C1316" s="13"/>
      <c r="D1316" s="13"/>
      <c r="E1316" s="13"/>
      <c r="G1316" s="13"/>
    </row>
    <row r="1317" spans="1:7">
      <c r="A1317" s="13"/>
      <c r="B1317" s="13"/>
      <c r="C1317" s="13"/>
      <c r="D1317" s="13"/>
      <c r="E1317" s="13"/>
      <c r="G1317" s="13"/>
    </row>
    <row r="1318" spans="1:7">
      <c r="A1318" s="13"/>
      <c r="B1318" s="13"/>
      <c r="C1318" s="13"/>
      <c r="D1318" s="13"/>
      <c r="E1318" s="13"/>
      <c r="G1318" s="13"/>
    </row>
    <row r="1319" spans="1:7">
      <c r="A1319" s="13"/>
      <c r="B1319" s="13"/>
      <c r="C1319" s="13"/>
      <c r="D1319" s="13"/>
      <c r="E1319" s="13"/>
      <c r="G1319" s="13"/>
    </row>
    <row r="1320" spans="1:7">
      <c r="A1320" s="13"/>
      <c r="B1320" s="13"/>
      <c r="C1320" s="13"/>
      <c r="D1320" s="13"/>
      <c r="E1320" s="13"/>
      <c r="G1320" s="13"/>
    </row>
    <row r="1321" spans="1:7">
      <c r="A1321" s="13"/>
      <c r="B1321" s="13"/>
      <c r="C1321" s="13"/>
      <c r="D1321" s="13"/>
      <c r="E1321" s="13"/>
      <c r="G1321" s="13"/>
    </row>
    <row r="1322" spans="1:7">
      <c r="A1322" s="13"/>
      <c r="B1322" s="13"/>
      <c r="C1322" s="13"/>
      <c r="D1322" s="13"/>
      <c r="E1322" s="13"/>
      <c r="G1322" s="13"/>
    </row>
    <row r="1323" spans="1:7">
      <c r="A1323" s="13"/>
      <c r="B1323" s="13"/>
      <c r="C1323" s="13"/>
      <c r="D1323" s="13"/>
      <c r="E1323" s="13"/>
      <c r="G1323" s="13"/>
    </row>
    <row r="1324" spans="1:7">
      <c r="A1324" s="13"/>
      <c r="B1324" s="13"/>
      <c r="C1324" s="13"/>
      <c r="D1324" s="13"/>
      <c r="E1324" s="13"/>
      <c r="G1324" s="13"/>
    </row>
    <row r="1325" spans="1:7">
      <c r="A1325" s="13"/>
      <c r="B1325" s="13"/>
      <c r="C1325" s="13"/>
      <c r="D1325" s="13"/>
      <c r="E1325" s="13"/>
      <c r="G1325" s="13"/>
    </row>
    <row r="1326" spans="1:7">
      <c r="A1326" s="13"/>
      <c r="B1326" s="13"/>
      <c r="C1326" s="13"/>
      <c r="D1326" s="13"/>
      <c r="E1326" s="13"/>
      <c r="G1326" s="13"/>
    </row>
    <row r="1327" spans="1:7">
      <c r="A1327" s="13"/>
      <c r="B1327" s="13"/>
      <c r="C1327" s="13"/>
      <c r="D1327" s="13"/>
      <c r="E1327" s="13"/>
      <c r="G1327" s="13"/>
    </row>
    <row r="1328" spans="1:7">
      <c r="A1328" s="13"/>
      <c r="B1328" s="13"/>
      <c r="C1328" s="13"/>
      <c r="D1328" s="13"/>
      <c r="E1328" s="13"/>
      <c r="G1328" s="13"/>
    </row>
    <row r="1329" spans="1:7">
      <c r="A1329" s="13"/>
      <c r="B1329" s="13"/>
      <c r="C1329" s="13"/>
      <c r="D1329" s="13"/>
      <c r="E1329" s="13"/>
      <c r="G1329" s="13"/>
    </row>
    <row r="1330" spans="1:7">
      <c r="A1330" s="13"/>
      <c r="B1330" s="13"/>
      <c r="C1330" s="13"/>
      <c r="D1330" s="13"/>
      <c r="E1330" s="13"/>
      <c r="G1330" s="13"/>
    </row>
    <row r="1331" spans="1:7">
      <c r="A1331" s="13"/>
      <c r="B1331" s="13"/>
      <c r="C1331" s="13"/>
      <c r="D1331" s="13"/>
      <c r="E1331" s="13"/>
      <c r="G1331" s="13"/>
    </row>
    <row r="1332" spans="1:7">
      <c r="A1332" s="13"/>
      <c r="B1332" s="13"/>
      <c r="C1332" s="13"/>
      <c r="D1332" s="13"/>
      <c r="E1332" s="13"/>
      <c r="G1332" s="13"/>
    </row>
    <row r="1333" spans="1:7">
      <c r="A1333" s="13"/>
      <c r="B1333" s="13"/>
      <c r="C1333" s="13"/>
      <c r="D1333" s="13"/>
      <c r="E1333" s="13"/>
      <c r="G1333" s="13"/>
    </row>
    <row r="1334" spans="1:7">
      <c r="A1334" s="13"/>
    </row>
    <row r="1335" spans="1:7">
      <c r="A1335" s="13"/>
    </row>
    <row r="1336" spans="1:7">
      <c r="A1336" s="13"/>
      <c r="B1336" s="13"/>
      <c r="C1336" s="13"/>
      <c r="D1336" s="13"/>
      <c r="E1336" s="13"/>
      <c r="G1336" s="13"/>
    </row>
    <row r="1337" spans="1:7">
      <c r="A1337" s="13"/>
      <c r="B1337" s="13"/>
      <c r="C1337" s="13"/>
      <c r="D1337" s="13"/>
      <c r="E1337" s="13"/>
      <c r="G1337" s="13"/>
    </row>
    <row r="1338" spans="1:7">
      <c r="A1338" s="13"/>
      <c r="B1338" s="13"/>
      <c r="C1338" s="13"/>
      <c r="D1338" s="13"/>
      <c r="E1338" s="13"/>
      <c r="G1338" s="13"/>
    </row>
    <row r="1339" spans="1:7">
      <c r="A1339" s="13"/>
      <c r="B1339" s="13"/>
      <c r="C1339" s="13"/>
      <c r="D1339" s="13"/>
      <c r="E1339" s="13"/>
      <c r="G1339" s="13"/>
    </row>
    <row r="1340" spans="1:7">
      <c r="A1340" s="13"/>
      <c r="B1340" s="13"/>
      <c r="C1340" s="13"/>
      <c r="D1340" s="13"/>
      <c r="E1340" s="13"/>
      <c r="G1340" s="13"/>
    </row>
    <row r="1341" spans="1:7">
      <c r="A1341" s="13"/>
      <c r="B1341" s="13"/>
      <c r="C1341" s="13"/>
      <c r="D1341" s="13"/>
      <c r="E1341" s="13"/>
      <c r="G1341" s="13"/>
    </row>
    <row r="1342" spans="1:7">
      <c r="A1342" s="13"/>
      <c r="B1342" s="13"/>
      <c r="C1342" s="13"/>
      <c r="D1342" s="13"/>
      <c r="E1342" s="13"/>
      <c r="G1342" s="13"/>
    </row>
    <row r="1343" spans="1:7">
      <c r="A1343" s="13"/>
      <c r="B1343" s="13"/>
      <c r="C1343" s="13"/>
      <c r="D1343" s="13"/>
      <c r="E1343" s="13"/>
      <c r="G1343" s="13"/>
    </row>
    <row r="1344" spans="1:7">
      <c r="A1344" s="13"/>
      <c r="B1344" s="13"/>
      <c r="C1344" s="13"/>
      <c r="D1344" s="13"/>
      <c r="E1344" s="13"/>
      <c r="G1344" s="13"/>
    </row>
    <row r="1345" spans="1:7">
      <c r="A1345" s="13"/>
      <c r="B1345" s="13"/>
      <c r="C1345" s="13"/>
      <c r="D1345" s="13"/>
      <c r="E1345" s="13"/>
      <c r="G1345" s="13"/>
    </row>
    <row r="1346" spans="1:7">
      <c r="A1346" s="13"/>
      <c r="B1346" s="13"/>
      <c r="C1346" s="13"/>
      <c r="D1346" s="13"/>
      <c r="E1346" s="13"/>
      <c r="G1346" s="13"/>
    </row>
    <row r="1347" spans="1:7">
      <c r="A1347" s="13"/>
      <c r="B1347" s="13"/>
      <c r="C1347" s="13"/>
      <c r="D1347" s="13"/>
      <c r="E1347" s="13"/>
      <c r="G1347" s="13"/>
    </row>
    <row r="1348" spans="1:7">
      <c r="A1348" s="13"/>
      <c r="B1348" s="13"/>
      <c r="D1348" s="13"/>
      <c r="E1348" s="13"/>
      <c r="F1348" s="13"/>
    </row>
    <row r="1349" spans="1:7">
      <c r="A1349" s="13"/>
      <c r="B1349" s="13"/>
      <c r="C1349" s="13"/>
      <c r="D1349" s="13"/>
      <c r="E1349" s="13"/>
      <c r="G1349" s="13"/>
    </row>
    <row r="1350" spans="1:7">
      <c r="A1350" s="13"/>
      <c r="B1350" s="13"/>
      <c r="C1350" s="13"/>
      <c r="D1350" s="13"/>
      <c r="E1350" s="13"/>
      <c r="G1350" s="13"/>
    </row>
    <row r="1351" spans="1:7">
      <c r="A1351" s="13"/>
      <c r="B1351" s="13"/>
      <c r="C1351" s="13"/>
      <c r="D1351" s="13"/>
      <c r="E1351" s="13"/>
      <c r="G1351" s="13"/>
    </row>
    <row r="1352" spans="1:7">
      <c r="A1352" s="13"/>
      <c r="B1352" s="13"/>
      <c r="C1352" s="13"/>
      <c r="D1352" s="13"/>
      <c r="E1352" s="13"/>
      <c r="G1352" s="13"/>
    </row>
    <row r="1353" spans="1:7">
      <c r="A1353" s="13"/>
      <c r="B1353" s="13"/>
      <c r="C1353" s="13"/>
      <c r="D1353" s="13"/>
      <c r="E1353" s="13"/>
      <c r="G1353" s="13"/>
    </row>
    <row r="1354" spans="1:7">
      <c r="A1354" s="13"/>
      <c r="B1354" s="13"/>
      <c r="C1354" s="13"/>
      <c r="D1354" s="13"/>
      <c r="E1354" s="13"/>
      <c r="G1354" s="13"/>
    </row>
    <row r="1355" spans="1:7">
      <c r="A1355" s="13"/>
      <c r="B1355" s="13"/>
      <c r="C1355" s="13"/>
      <c r="D1355" s="13"/>
      <c r="E1355" s="13"/>
      <c r="G1355" s="13"/>
    </row>
    <row r="1356" spans="1:7">
      <c r="A1356" s="13"/>
      <c r="B1356" s="13"/>
      <c r="C1356" s="13"/>
      <c r="D1356" s="13"/>
      <c r="E1356" s="13"/>
      <c r="G1356" s="13"/>
    </row>
    <row r="1357" spans="1:7">
      <c r="A1357" s="13"/>
      <c r="B1357" s="13"/>
      <c r="C1357" s="13"/>
      <c r="D1357" s="13"/>
      <c r="E1357" s="13"/>
      <c r="G1357" s="13"/>
    </row>
    <row r="1358" spans="1:7">
      <c r="A1358" s="13"/>
      <c r="B1358" s="13"/>
      <c r="C1358" s="13"/>
      <c r="D1358" s="13"/>
      <c r="E1358" s="13"/>
      <c r="G1358" s="13"/>
    </row>
    <row r="1359" spans="1:7">
      <c r="A1359" s="13"/>
      <c r="B1359" s="13"/>
      <c r="C1359" s="13"/>
      <c r="D1359" s="13"/>
      <c r="E1359" s="13"/>
      <c r="G1359" s="13"/>
    </row>
    <row r="1360" spans="1:7">
      <c r="A1360" s="13"/>
      <c r="B1360" s="13"/>
      <c r="C1360" s="13"/>
      <c r="D1360" s="13"/>
      <c r="E1360" s="13"/>
      <c r="G1360" s="13"/>
    </row>
    <row r="1361" spans="1:7">
      <c r="A1361" s="13"/>
      <c r="B1361" s="13"/>
      <c r="C1361" s="13"/>
      <c r="D1361" s="13"/>
      <c r="E1361" s="13"/>
      <c r="G1361" s="13"/>
    </row>
    <row r="1362" spans="1:7">
      <c r="A1362" s="13"/>
      <c r="B1362" s="13"/>
      <c r="C1362" s="13"/>
      <c r="D1362" s="13"/>
      <c r="E1362" s="13"/>
      <c r="G1362" s="13"/>
    </row>
    <row r="1363" spans="1:7">
      <c r="A1363" s="13"/>
      <c r="B1363" s="13"/>
      <c r="C1363" s="13"/>
      <c r="D1363" s="13"/>
      <c r="E1363" s="13"/>
      <c r="G1363" s="13"/>
    </row>
    <row r="1364" spans="1:7">
      <c r="A1364" s="13"/>
      <c r="B1364" s="13"/>
      <c r="C1364" s="13"/>
      <c r="D1364" s="13"/>
      <c r="E1364" s="13"/>
      <c r="G1364" s="13"/>
    </row>
    <row r="1365" spans="1:7">
      <c r="A1365" s="13"/>
      <c r="B1365" s="13"/>
      <c r="C1365" s="13"/>
      <c r="D1365" s="13"/>
      <c r="E1365" s="13"/>
      <c r="G1365" s="13"/>
    </row>
    <row r="1366" spans="1:7">
      <c r="A1366" s="13"/>
      <c r="B1366" s="13"/>
      <c r="C1366" s="13"/>
      <c r="D1366" s="13"/>
      <c r="E1366" s="13"/>
      <c r="G1366" s="13"/>
    </row>
    <row r="1367" spans="1:7">
      <c r="A1367" s="13"/>
      <c r="B1367" s="13"/>
      <c r="C1367" s="13"/>
      <c r="D1367" s="13"/>
      <c r="E1367" s="13"/>
      <c r="G1367" s="13"/>
    </row>
    <row r="1368" spans="1:7">
      <c r="A1368" s="13"/>
      <c r="B1368" s="13"/>
      <c r="C1368" s="13"/>
      <c r="D1368" s="13"/>
      <c r="E1368" s="13"/>
      <c r="G1368" s="13"/>
    </row>
    <row r="1369" spans="1:7">
      <c r="A1369" s="13"/>
      <c r="B1369" s="13"/>
      <c r="C1369" s="13"/>
      <c r="D1369" s="13"/>
      <c r="E1369" s="13"/>
      <c r="G1369" s="13"/>
    </row>
    <row r="1370" spans="1:7">
      <c r="A1370" s="13"/>
      <c r="B1370" s="13"/>
      <c r="C1370" s="13"/>
      <c r="D1370" s="13"/>
      <c r="E1370" s="13"/>
      <c r="G1370" s="13"/>
    </row>
    <row r="1371" spans="1:7">
      <c r="A1371" s="13"/>
      <c r="B1371" s="13"/>
      <c r="C1371" s="13"/>
      <c r="D1371" s="13"/>
      <c r="E1371" s="13"/>
      <c r="G1371" s="13"/>
    </row>
    <row r="1372" spans="1:7">
      <c r="A1372" s="13"/>
      <c r="B1372" s="13"/>
      <c r="C1372" s="13"/>
      <c r="D1372" s="13"/>
      <c r="E1372" s="13"/>
      <c r="G1372" s="13"/>
    </row>
    <row r="1373" spans="1:7">
      <c r="A1373" s="13"/>
      <c r="B1373" s="13"/>
      <c r="C1373" s="13"/>
      <c r="D1373" s="13"/>
      <c r="E1373" s="13"/>
      <c r="G1373" s="13"/>
    </row>
    <row r="1374" spans="1:7">
      <c r="A1374" s="13"/>
      <c r="B1374" s="13"/>
      <c r="C1374" s="13"/>
      <c r="D1374" s="13"/>
      <c r="E1374" s="13"/>
      <c r="G1374" s="13"/>
    </row>
    <row r="1375" spans="1:7">
      <c r="A1375" s="13"/>
      <c r="B1375" s="13"/>
      <c r="C1375" s="13"/>
      <c r="D1375" s="13"/>
      <c r="E1375" s="13"/>
      <c r="G1375" s="13"/>
    </row>
    <row r="1376" spans="1:7">
      <c r="A1376" s="13"/>
      <c r="B1376" s="13"/>
      <c r="C1376" s="13"/>
      <c r="D1376" s="13"/>
      <c r="E1376" s="13"/>
      <c r="G1376" s="13"/>
    </row>
    <row r="1377" spans="1:7">
      <c r="A1377" s="13"/>
      <c r="B1377" s="13"/>
      <c r="C1377" s="13"/>
      <c r="D1377" s="13"/>
      <c r="E1377" s="13"/>
      <c r="G1377" s="13"/>
    </row>
    <row r="1378" spans="1:7">
      <c r="A1378" s="13"/>
      <c r="B1378" s="13"/>
      <c r="C1378" s="13"/>
      <c r="D1378" s="13"/>
      <c r="E1378" s="13"/>
      <c r="G1378" s="13"/>
    </row>
    <row r="1379" spans="1:7">
      <c r="A1379" s="13"/>
      <c r="B1379" s="13"/>
      <c r="C1379" s="13"/>
      <c r="D1379" s="13"/>
      <c r="E1379" s="13"/>
      <c r="G1379" s="13"/>
    </row>
    <row r="1380" spans="1:7">
      <c r="A1380" s="13"/>
      <c r="B1380" s="13"/>
      <c r="C1380" s="13"/>
      <c r="D1380" s="13"/>
      <c r="E1380" s="13"/>
      <c r="G1380" s="13"/>
    </row>
    <row r="1381" spans="1:7">
      <c r="A1381" s="13"/>
      <c r="B1381" s="13"/>
      <c r="C1381" s="13"/>
      <c r="D1381" s="13"/>
      <c r="E1381" s="13"/>
      <c r="G1381" s="13"/>
    </row>
    <row r="1382" spans="1:7">
      <c r="A1382" s="13"/>
      <c r="B1382" s="13"/>
      <c r="C1382" s="13"/>
      <c r="D1382" s="13"/>
      <c r="E1382" s="13"/>
      <c r="G1382" s="13"/>
    </row>
    <row r="1383" spans="1:7">
      <c r="A1383" s="13"/>
      <c r="B1383" s="13"/>
      <c r="C1383" s="13"/>
      <c r="D1383" s="13"/>
      <c r="E1383" s="13"/>
      <c r="G1383" s="13"/>
    </row>
    <row r="1384" spans="1:7">
      <c r="A1384" s="13"/>
      <c r="B1384" s="13"/>
      <c r="C1384" s="13"/>
      <c r="D1384" s="13"/>
      <c r="E1384" s="13"/>
      <c r="G1384" s="13"/>
    </row>
    <row r="1385" spans="1:7">
      <c r="A1385" s="13"/>
      <c r="B1385" s="13"/>
      <c r="C1385" s="13"/>
      <c r="D1385" s="13"/>
      <c r="E1385" s="13"/>
      <c r="G1385" s="13"/>
    </row>
    <row r="1386" spans="1:7">
      <c r="A1386" s="13"/>
      <c r="B1386" s="13"/>
      <c r="C1386" s="13"/>
      <c r="D1386" s="13"/>
      <c r="E1386" s="13"/>
      <c r="G1386" s="13"/>
    </row>
    <row r="1387" spans="1:7">
      <c r="A1387" s="13"/>
      <c r="B1387" s="13"/>
      <c r="C1387" s="13"/>
      <c r="D1387" s="13"/>
      <c r="E1387" s="13"/>
      <c r="G1387" s="13"/>
    </row>
    <row r="1388" spans="1:7">
      <c r="A1388" s="13"/>
      <c r="B1388" s="13"/>
      <c r="C1388" s="13"/>
      <c r="D1388" s="13"/>
      <c r="E1388" s="13"/>
      <c r="G1388" s="13"/>
    </row>
    <row r="1389" spans="1:7">
      <c r="A1389" s="13"/>
      <c r="B1389" s="13"/>
      <c r="C1389" s="13"/>
      <c r="D1389" s="13"/>
      <c r="E1389" s="13"/>
      <c r="G1389" s="13"/>
    </row>
    <row r="1390" spans="1:7">
      <c r="A1390" s="13"/>
      <c r="B1390" s="13"/>
      <c r="C1390" s="13"/>
      <c r="D1390" s="13"/>
      <c r="E1390" s="13"/>
      <c r="G1390" s="13"/>
    </row>
    <row r="1391" spans="1:7">
      <c r="A1391" s="13"/>
      <c r="B1391" s="13"/>
      <c r="C1391" s="13"/>
      <c r="D1391" s="13"/>
      <c r="E1391" s="13"/>
      <c r="G1391" s="13"/>
    </row>
    <row r="1392" spans="1:7">
      <c r="A1392" s="13"/>
      <c r="B1392" s="13"/>
      <c r="C1392" s="13"/>
      <c r="D1392" s="13"/>
      <c r="E1392" s="13"/>
      <c r="G1392" s="13"/>
    </row>
    <row r="1393" spans="1:7">
      <c r="A1393" s="13"/>
      <c r="B1393" s="13"/>
      <c r="C1393" s="13"/>
      <c r="D1393" s="13"/>
      <c r="E1393" s="13"/>
      <c r="G1393" s="13"/>
    </row>
    <row r="1394" spans="1:7">
      <c r="A1394" s="13"/>
      <c r="B1394" s="13"/>
      <c r="C1394" s="13"/>
      <c r="D1394" s="13"/>
      <c r="E1394" s="13"/>
      <c r="G1394" s="13"/>
    </row>
    <row r="1395" spans="1:7">
      <c r="A1395" s="13"/>
      <c r="B1395" s="13"/>
      <c r="C1395" s="13"/>
      <c r="D1395" s="13"/>
      <c r="E1395" s="13"/>
      <c r="G1395" s="13"/>
    </row>
    <row r="1396" spans="1:7">
      <c r="A1396" s="13"/>
      <c r="B1396" s="13"/>
      <c r="C1396" s="13"/>
      <c r="D1396" s="13"/>
      <c r="E1396" s="13"/>
      <c r="G1396" s="13"/>
    </row>
    <row r="1397" spans="1:7">
      <c r="A1397" s="13"/>
      <c r="B1397" s="13"/>
      <c r="C1397" s="13"/>
      <c r="D1397" s="13"/>
      <c r="E1397" s="13"/>
      <c r="G1397" s="13"/>
    </row>
    <row r="1398" spans="1:7">
      <c r="A1398" s="13"/>
      <c r="B1398" s="13"/>
      <c r="C1398" s="13"/>
      <c r="D1398" s="13"/>
      <c r="E1398" s="13"/>
      <c r="G1398" s="13"/>
    </row>
    <row r="1399" spans="1:7">
      <c r="A1399" s="13"/>
      <c r="B1399" s="13"/>
      <c r="C1399" s="13"/>
      <c r="D1399" s="13"/>
      <c r="E1399" s="13"/>
      <c r="G1399" s="13"/>
    </row>
    <row r="1400" spans="1:7">
      <c r="A1400" s="13"/>
      <c r="B1400" s="13"/>
      <c r="C1400" s="13"/>
      <c r="D1400" s="13"/>
      <c r="E1400" s="13"/>
      <c r="G1400" s="13"/>
    </row>
    <row r="1401" spans="1:7">
      <c r="A1401" s="13"/>
      <c r="B1401" s="13"/>
      <c r="C1401" s="13"/>
      <c r="D1401" s="13"/>
      <c r="E1401" s="13"/>
      <c r="G1401" s="13"/>
    </row>
    <row r="1402" spans="1:7">
      <c r="A1402" s="13"/>
      <c r="B1402" s="13"/>
      <c r="C1402" s="13"/>
      <c r="D1402" s="13"/>
      <c r="E1402" s="13"/>
      <c r="G1402" s="13"/>
    </row>
    <row r="1403" spans="1:7">
      <c r="A1403" s="13"/>
      <c r="B1403" s="13"/>
      <c r="C1403" s="13"/>
      <c r="D1403" s="13"/>
      <c r="E1403" s="13"/>
      <c r="G1403" s="13"/>
    </row>
    <row r="1404" spans="1:7">
      <c r="A1404" s="13"/>
      <c r="B1404" s="13"/>
      <c r="C1404" s="13"/>
      <c r="D1404" s="13"/>
      <c r="E1404" s="13"/>
      <c r="G1404" s="13"/>
    </row>
    <row r="1405" spans="1:7">
      <c r="A1405" s="13"/>
      <c r="B1405" s="13"/>
      <c r="C1405" s="13"/>
      <c r="D1405" s="13"/>
      <c r="E1405" s="13"/>
      <c r="G1405" s="13"/>
    </row>
    <row r="1406" spans="1:7">
      <c r="A1406" s="13"/>
      <c r="B1406" s="13"/>
      <c r="C1406" s="13"/>
      <c r="D1406" s="13"/>
      <c r="E1406" s="13"/>
      <c r="G1406" s="13"/>
    </row>
    <row r="1407" spans="1:7">
      <c r="A1407" s="13"/>
      <c r="B1407" s="13"/>
      <c r="C1407" s="13"/>
      <c r="D1407" s="13"/>
      <c r="E1407" s="13"/>
      <c r="G1407" s="13"/>
    </row>
    <row r="1408" spans="1:7">
      <c r="A1408" s="13"/>
      <c r="B1408" s="13"/>
      <c r="C1408" s="13"/>
      <c r="D1408" s="13"/>
      <c r="E1408" s="13"/>
      <c r="G1408" s="13"/>
    </row>
    <row r="1409" spans="1:7">
      <c r="A1409" s="13"/>
      <c r="B1409" s="13"/>
      <c r="C1409" s="13"/>
      <c r="D1409" s="13"/>
      <c r="E1409" s="13"/>
      <c r="G1409" s="13"/>
    </row>
    <row r="1410" spans="1:7">
      <c r="A1410" s="13"/>
      <c r="B1410" s="13"/>
      <c r="C1410" s="13"/>
      <c r="D1410" s="13"/>
      <c r="E1410" s="13"/>
      <c r="G1410" s="13"/>
    </row>
    <row r="1411" spans="1:7">
      <c r="A1411" s="13"/>
      <c r="B1411" s="13"/>
      <c r="C1411" s="13"/>
      <c r="D1411" s="13"/>
      <c r="E1411" s="13"/>
      <c r="G1411" s="13"/>
    </row>
    <row r="1412" spans="1:7">
      <c r="A1412" s="13"/>
      <c r="B1412" s="13"/>
      <c r="C1412" s="13"/>
      <c r="D1412" s="13"/>
      <c r="E1412" s="13"/>
      <c r="G1412" s="13"/>
    </row>
    <row r="1413" spans="1:7">
      <c r="A1413" s="13"/>
      <c r="B1413" s="13"/>
      <c r="C1413" s="13"/>
      <c r="D1413" s="13"/>
      <c r="E1413" s="13"/>
      <c r="G1413" s="13"/>
    </row>
    <row r="1414" spans="1:7">
      <c r="A1414" s="13"/>
      <c r="B1414" s="13"/>
      <c r="C1414" s="13"/>
      <c r="D1414" s="13"/>
      <c r="E1414" s="13"/>
      <c r="G1414" s="13"/>
    </row>
    <row r="1415" spans="1:7">
      <c r="A1415" s="13"/>
      <c r="B1415" s="13"/>
      <c r="C1415" s="13"/>
      <c r="D1415" s="13"/>
      <c r="E1415" s="13"/>
      <c r="G1415" s="13"/>
    </row>
    <row r="1416" spans="1:7">
      <c r="A1416" s="13"/>
      <c r="B1416" s="13"/>
      <c r="C1416" s="13"/>
      <c r="D1416" s="13"/>
      <c r="E1416" s="13"/>
      <c r="G1416" s="13"/>
    </row>
    <row r="1417" spans="1:7">
      <c r="A1417" s="13"/>
      <c r="B1417" s="13"/>
      <c r="C1417" s="13"/>
      <c r="D1417" s="13"/>
      <c r="E1417" s="13"/>
      <c r="G1417" s="13"/>
    </row>
    <row r="1418" spans="1:7">
      <c r="A1418" s="13"/>
      <c r="B1418" s="13"/>
      <c r="C1418" s="13"/>
      <c r="D1418" s="13"/>
      <c r="E1418" s="13"/>
      <c r="G1418" s="13"/>
    </row>
    <row r="1419" spans="1:7">
      <c r="A1419" s="13"/>
    </row>
    <row r="1420" spans="1:7">
      <c r="A1420" s="13"/>
    </row>
    <row r="1421" spans="1:7">
      <c r="A1421" s="13"/>
      <c r="B1421" s="13"/>
      <c r="C1421" s="13"/>
      <c r="D1421" s="13"/>
      <c r="E1421" s="13"/>
      <c r="G1421" s="13"/>
    </row>
    <row r="1422" spans="1:7">
      <c r="A1422" s="13"/>
      <c r="B1422" s="13"/>
      <c r="C1422" s="13"/>
      <c r="D1422" s="13"/>
      <c r="E1422" s="13"/>
      <c r="G1422" s="13"/>
    </row>
    <row r="1423" spans="1:7">
      <c r="A1423" s="13"/>
      <c r="B1423" s="13"/>
      <c r="C1423" s="13"/>
      <c r="D1423" s="13"/>
      <c r="E1423" s="13"/>
      <c r="G1423" s="13"/>
    </row>
    <row r="1424" spans="1:7">
      <c r="A1424" s="13"/>
      <c r="B1424" s="13"/>
      <c r="C1424" s="13"/>
      <c r="D1424" s="13"/>
      <c r="E1424" s="13"/>
      <c r="G1424" s="13"/>
    </row>
    <row r="1425" spans="1:7">
      <c r="A1425" s="13"/>
      <c r="B1425" s="13"/>
      <c r="C1425" s="13"/>
      <c r="D1425" s="13"/>
      <c r="E1425" s="13"/>
      <c r="G1425" s="13"/>
    </row>
    <row r="1426" spans="1:7">
      <c r="A1426" s="13"/>
      <c r="B1426" s="13"/>
      <c r="D1426" s="13"/>
      <c r="E1426" s="13"/>
      <c r="G1426" s="13"/>
    </row>
    <row r="1427" spans="1:7">
      <c r="A1427" s="13"/>
      <c r="B1427" s="13"/>
      <c r="C1427" s="13"/>
      <c r="D1427" s="13"/>
      <c r="E1427" s="13"/>
      <c r="G1427" s="13"/>
    </row>
    <row r="1428" spans="1:7">
      <c r="A1428" s="13"/>
      <c r="B1428" s="13"/>
      <c r="C1428" s="13"/>
      <c r="D1428" s="13"/>
      <c r="E1428" s="13"/>
      <c r="G1428" s="13"/>
    </row>
    <row r="1429" spans="1:7">
      <c r="A1429" s="13"/>
      <c r="B1429" s="13"/>
      <c r="C1429" s="13"/>
      <c r="D1429" s="13"/>
      <c r="E1429" s="13"/>
      <c r="G1429" s="13"/>
    </row>
    <row r="1430" spans="1:7">
      <c r="A1430" s="13"/>
      <c r="B1430" s="13"/>
      <c r="C1430" s="13"/>
      <c r="D1430" s="13"/>
      <c r="E1430" s="13"/>
      <c r="G1430" s="13"/>
    </row>
    <row r="1431" spans="1:7">
      <c r="A1431" s="13"/>
      <c r="B1431" s="13"/>
      <c r="D1431" s="13"/>
      <c r="E1431" s="13"/>
      <c r="G1431" s="13"/>
    </row>
    <row r="1432" spans="1:7">
      <c r="A1432" s="13"/>
      <c r="B1432" s="13"/>
      <c r="C1432" s="13"/>
      <c r="D1432" s="13"/>
      <c r="E1432" s="13"/>
      <c r="G1432" s="13"/>
    </row>
    <row r="1433" spans="1:7">
      <c r="A1433" s="13"/>
      <c r="B1433" s="13"/>
      <c r="C1433" s="13"/>
      <c r="D1433" s="13"/>
      <c r="E1433" s="13"/>
      <c r="G1433" s="13"/>
    </row>
    <row r="1434" spans="1:7">
      <c r="A1434" s="13"/>
      <c r="B1434" s="13"/>
      <c r="C1434" s="13"/>
      <c r="D1434" s="13"/>
      <c r="E1434" s="13"/>
      <c r="G1434" s="13"/>
    </row>
    <row r="1435" spans="1:7">
      <c r="A1435" s="13"/>
      <c r="B1435" s="13"/>
      <c r="C1435" s="13"/>
      <c r="D1435" s="13"/>
      <c r="E1435" s="13"/>
      <c r="G1435" s="13"/>
    </row>
    <row r="1436" spans="1:7">
      <c r="A1436" s="13"/>
      <c r="B1436" s="13"/>
      <c r="C1436" s="13"/>
      <c r="D1436" s="13"/>
      <c r="E1436" s="13"/>
      <c r="G1436" s="13"/>
    </row>
    <row r="1437" spans="1:7">
      <c r="A1437" s="13"/>
      <c r="B1437" s="13"/>
      <c r="C1437" s="13"/>
      <c r="D1437" s="13"/>
      <c r="E1437" s="13"/>
      <c r="G1437" s="13"/>
    </row>
    <row r="1438" spans="1:7">
      <c r="A1438" s="13"/>
      <c r="B1438" s="13"/>
      <c r="C1438" s="13"/>
      <c r="D1438" s="13"/>
      <c r="E1438" s="13"/>
      <c r="G1438" s="13"/>
    </row>
    <row r="1439" spans="1:7">
      <c r="A1439" s="13"/>
      <c r="B1439" s="13"/>
      <c r="C1439" s="13"/>
      <c r="D1439" s="13"/>
      <c r="E1439" s="13"/>
      <c r="G1439" s="13"/>
    </row>
    <row r="1440" spans="1:7">
      <c r="A1440" s="13"/>
      <c r="B1440" s="13"/>
      <c r="C1440" s="13"/>
      <c r="D1440" s="13"/>
      <c r="E1440" s="13"/>
      <c r="G1440" s="13"/>
    </row>
    <row r="1441" spans="1:7">
      <c r="A1441" s="13"/>
      <c r="B1441" s="13"/>
      <c r="C1441" s="13"/>
      <c r="D1441" s="13"/>
      <c r="E1441" s="13"/>
      <c r="G1441" s="13"/>
    </row>
    <row r="1442" spans="1:7">
      <c r="A1442" s="13"/>
      <c r="B1442" s="13"/>
      <c r="C1442" s="13"/>
      <c r="D1442" s="13"/>
      <c r="E1442" s="13"/>
      <c r="G1442" s="13"/>
    </row>
    <row r="1443" spans="1:7">
      <c r="A1443" s="13"/>
      <c r="B1443" s="13"/>
      <c r="C1443" s="13"/>
      <c r="D1443" s="13"/>
      <c r="E1443" s="13"/>
      <c r="G1443" s="13"/>
    </row>
    <row r="1444" spans="1:7">
      <c r="A1444" s="13"/>
      <c r="B1444" s="13"/>
      <c r="C1444" s="13"/>
      <c r="D1444" s="13"/>
      <c r="E1444" s="13"/>
      <c r="G1444" s="13"/>
    </row>
    <row r="1445" spans="1:7">
      <c r="A1445" s="13"/>
      <c r="B1445" s="13"/>
      <c r="D1445" s="13"/>
      <c r="E1445" s="13"/>
      <c r="G1445" s="13"/>
    </row>
    <row r="1446" spans="1:7">
      <c r="A1446" s="13"/>
      <c r="B1446" s="13"/>
      <c r="C1446" s="13"/>
      <c r="D1446" s="13"/>
      <c r="E1446" s="13"/>
      <c r="G1446" s="13"/>
    </row>
    <row r="1447" spans="1:7">
      <c r="A1447" s="13"/>
      <c r="B1447" s="13"/>
      <c r="C1447" s="13"/>
      <c r="D1447" s="13"/>
      <c r="E1447" s="13"/>
      <c r="G1447" s="13"/>
    </row>
    <row r="1448" spans="1:7">
      <c r="A1448" s="13"/>
      <c r="B1448" s="13"/>
      <c r="C1448" s="13"/>
      <c r="D1448" s="13"/>
      <c r="E1448" s="13"/>
      <c r="G1448" s="13"/>
    </row>
    <row r="1449" spans="1:7">
      <c r="A1449" s="13"/>
      <c r="B1449" s="13"/>
      <c r="C1449" s="13"/>
      <c r="D1449" s="13"/>
      <c r="E1449" s="13"/>
      <c r="G1449" s="13"/>
    </row>
    <row r="1450" spans="1:7">
      <c r="A1450" s="13"/>
      <c r="B1450" s="13"/>
      <c r="C1450" s="13"/>
      <c r="D1450" s="13"/>
      <c r="E1450" s="13"/>
      <c r="G1450" s="13"/>
    </row>
    <row r="1451" spans="1:7">
      <c r="A1451" s="13"/>
      <c r="B1451" s="13"/>
      <c r="C1451" s="13"/>
      <c r="D1451" s="13"/>
      <c r="E1451" s="13"/>
      <c r="G1451" s="13"/>
    </row>
    <row r="1452" spans="1:7">
      <c r="A1452" s="13"/>
      <c r="B1452" s="13"/>
      <c r="C1452" s="13"/>
      <c r="D1452" s="13"/>
      <c r="E1452" s="13"/>
      <c r="G1452" s="13"/>
    </row>
    <row r="1453" spans="1:7">
      <c r="A1453" s="13"/>
      <c r="B1453" s="13"/>
      <c r="C1453" s="13"/>
      <c r="D1453" s="13"/>
      <c r="E1453" s="13"/>
      <c r="G1453" s="13"/>
    </row>
    <row r="1454" spans="1:7">
      <c r="A1454" s="13"/>
      <c r="B1454" s="13"/>
      <c r="C1454" s="13"/>
      <c r="D1454" s="13"/>
      <c r="E1454" s="13"/>
      <c r="G1454" s="13"/>
    </row>
    <row r="1455" spans="1:7">
      <c r="A1455" s="13"/>
      <c r="B1455" s="13"/>
      <c r="C1455" s="13"/>
      <c r="D1455" s="13"/>
      <c r="E1455" s="13"/>
      <c r="G1455" s="13"/>
    </row>
    <row r="1456" spans="1:7">
      <c r="A1456" s="13"/>
      <c r="B1456" s="13"/>
      <c r="C1456" s="13"/>
      <c r="D1456" s="13"/>
      <c r="E1456" s="13"/>
      <c r="G1456" s="13"/>
    </row>
    <row r="1457" spans="1:7">
      <c r="A1457" s="13"/>
      <c r="B1457" s="13"/>
      <c r="C1457" s="13"/>
      <c r="D1457" s="13"/>
      <c r="E1457" s="13"/>
      <c r="G1457" s="13"/>
    </row>
    <row r="1458" spans="1:7">
      <c r="A1458" s="13"/>
      <c r="B1458" s="13"/>
      <c r="C1458" s="13"/>
      <c r="D1458" s="13"/>
      <c r="E1458" s="13"/>
      <c r="G1458" s="13"/>
    </row>
    <row r="1459" spans="1:7">
      <c r="A1459" s="13"/>
      <c r="B1459" s="13"/>
      <c r="C1459" s="13"/>
      <c r="D1459" s="13"/>
      <c r="E1459" s="13"/>
      <c r="G1459" s="13"/>
    </row>
    <row r="1460" spans="1:7">
      <c r="A1460" s="13"/>
      <c r="B1460" s="13"/>
      <c r="C1460" s="13"/>
      <c r="D1460" s="13"/>
      <c r="E1460" s="13"/>
      <c r="G1460" s="13"/>
    </row>
    <row r="1461" spans="1:7">
      <c r="A1461" s="13"/>
      <c r="B1461" s="13"/>
      <c r="C1461" s="13"/>
      <c r="D1461" s="13"/>
      <c r="E1461" s="13"/>
      <c r="G1461" s="13"/>
    </row>
    <row r="1462" spans="1:7">
      <c r="A1462" s="13"/>
      <c r="B1462" s="13"/>
      <c r="C1462" s="13"/>
      <c r="D1462" s="13"/>
      <c r="E1462" s="13"/>
      <c r="G1462" s="13"/>
    </row>
    <row r="1463" spans="1:7">
      <c r="A1463" s="13"/>
      <c r="B1463" s="13"/>
      <c r="C1463" s="13"/>
      <c r="D1463" s="13"/>
      <c r="E1463" s="13"/>
      <c r="G1463" s="13"/>
    </row>
    <row r="1464" spans="1:7">
      <c r="A1464" s="13"/>
      <c r="B1464" s="13"/>
      <c r="C1464" s="13"/>
      <c r="D1464" s="13"/>
      <c r="E1464" s="13"/>
      <c r="G1464" s="13"/>
    </row>
    <row r="1465" spans="1:7">
      <c r="A1465" s="13"/>
      <c r="B1465" s="13"/>
      <c r="C1465" s="13"/>
      <c r="D1465" s="13"/>
      <c r="E1465" s="13"/>
      <c r="G1465" s="13"/>
    </row>
    <row r="1466" spans="1:7">
      <c r="A1466" s="13"/>
      <c r="B1466" s="13"/>
      <c r="C1466" s="13"/>
      <c r="D1466" s="13"/>
      <c r="E1466" s="13"/>
      <c r="G1466" s="13"/>
    </row>
    <row r="1467" spans="1:7">
      <c r="A1467" s="13"/>
      <c r="B1467" s="13"/>
      <c r="C1467" s="13"/>
      <c r="D1467" s="13"/>
      <c r="E1467" s="13"/>
      <c r="G1467" s="13"/>
    </row>
    <row r="1468" spans="1:7">
      <c r="A1468" s="13"/>
      <c r="B1468" s="13"/>
      <c r="C1468" s="13"/>
      <c r="D1468" s="13"/>
      <c r="E1468" s="13"/>
      <c r="G1468" s="13"/>
    </row>
    <row r="1469" spans="1:7">
      <c r="A1469" s="13"/>
      <c r="B1469" s="13"/>
      <c r="C1469" s="13"/>
      <c r="D1469" s="13"/>
      <c r="E1469" s="13"/>
      <c r="G1469" s="13"/>
    </row>
    <row r="1470" spans="1:7">
      <c r="A1470" s="13"/>
      <c r="B1470" s="13"/>
      <c r="C1470" s="13"/>
      <c r="D1470" s="13"/>
      <c r="E1470" s="13"/>
      <c r="G1470" s="13"/>
    </row>
    <row r="1471" spans="1:7">
      <c r="A1471" s="13"/>
      <c r="B1471" s="13"/>
      <c r="C1471" s="13"/>
      <c r="D1471" s="13"/>
      <c r="E1471" s="13"/>
      <c r="G1471" s="13"/>
    </row>
    <row r="1472" spans="1:7">
      <c r="A1472" s="13"/>
      <c r="B1472" s="13"/>
      <c r="C1472" s="13"/>
      <c r="D1472" s="13"/>
      <c r="E1472" s="13"/>
      <c r="G1472" s="13"/>
    </row>
    <row r="1473" spans="1:7">
      <c r="A1473" s="13"/>
      <c r="B1473" s="13"/>
      <c r="C1473" s="13"/>
      <c r="D1473" s="13"/>
      <c r="E1473" s="13"/>
      <c r="G1473" s="13"/>
    </row>
    <row r="1474" spans="1:7">
      <c r="A1474" s="13"/>
      <c r="B1474" s="13"/>
      <c r="C1474" s="13"/>
      <c r="D1474" s="13"/>
      <c r="E1474" s="13"/>
      <c r="G1474" s="13"/>
    </row>
    <row r="1475" spans="1:7">
      <c r="A1475" s="13"/>
      <c r="B1475" s="13"/>
      <c r="C1475" s="13"/>
      <c r="D1475" s="13"/>
      <c r="E1475" s="13"/>
      <c r="G1475" s="13"/>
    </row>
    <row r="1476" spans="1:7">
      <c r="A1476" s="13"/>
      <c r="B1476" s="13"/>
      <c r="C1476" s="13"/>
      <c r="D1476" s="13"/>
      <c r="E1476" s="13"/>
      <c r="G1476" s="13"/>
    </row>
    <row r="1477" spans="1:7">
      <c r="A1477" s="13"/>
      <c r="B1477" s="13"/>
      <c r="C1477" s="13"/>
      <c r="D1477" s="13"/>
      <c r="E1477" s="13"/>
      <c r="G1477" s="13"/>
    </row>
    <row r="1478" spans="1:7">
      <c r="A1478" s="13"/>
      <c r="B1478" s="13"/>
      <c r="C1478" s="13"/>
      <c r="D1478" s="13"/>
      <c r="E1478" s="13"/>
      <c r="G1478" s="13"/>
    </row>
    <row r="1479" spans="1:7">
      <c r="A1479" s="13"/>
      <c r="B1479" s="13"/>
      <c r="C1479" s="13"/>
      <c r="D1479" s="13"/>
      <c r="E1479" s="13"/>
      <c r="G1479" s="13"/>
    </row>
    <row r="1480" spans="1:7">
      <c r="A1480" s="13"/>
      <c r="B1480" s="13"/>
      <c r="C1480" s="13"/>
      <c r="D1480" s="13"/>
      <c r="E1480" s="13"/>
      <c r="G1480" s="13"/>
    </row>
    <row r="1481" spans="1:7">
      <c r="A1481" s="13"/>
      <c r="B1481" s="13"/>
      <c r="C1481" s="13"/>
      <c r="D1481" s="13"/>
      <c r="E1481" s="13"/>
      <c r="G1481" s="13"/>
    </row>
    <row r="1482" spans="1:7">
      <c r="A1482" s="13"/>
      <c r="B1482" s="13"/>
      <c r="C1482" s="13"/>
      <c r="D1482" s="13"/>
      <c r="E1482" s="13"/>
      <c r="G1482" s="13"/>
    </row>
    <row r="1483" spans="1:7">
      <c r="A1483" s="13"/>
      <c r="B1483" s="13"/>
      <c r="C1483" s="13"/>
      <c r="D1483" s="13"/>
      <c r="E1483" s="13"/>
      <c r="G1483" s="13"/>
    </row>
    <row r="1484" spans="1:7">
      <c r="A1484" s="13"/>
      <c r="B1484" s="13"/>
      <c r="C1484" s="13"/>
      <c r="D1484" s="13"/>
      <c r="E1484" s="13"/>
      <c r="G1484" s="13"/>
    </row>
    <row r="1485" spans="1:7">
      <c r="A1485" s="13"/>
      <c r="B1485" s="13"/>
      <c r="C1485" s="13"/>
      <c r="D1485" s="13"/>
      <c r="E1485" s="13"/>
      <c r="G1485" s="13"/>
    </row>
    <row r="1486" spans="1:7">
      <c r="A1486" s="13"/>
      <c r="B1486" s="13"/>
      <c r="C1486" s="13"/>
      <c r="D1486" s="13"/>
      <c r="E1486" s="13"/>
      <c r="G1486" s="13"/>
    </row>
    <row r="1487" spans="1:7">
      <c r="A1487" s="13"/>
      <c r="B1487" s="13"/>
      <c r="C1487" s="13"/>
      <c r="D1487" s="13"/>
      <c r="E1487" s="13"/>
      <c r="G1487" s="13"/>
    </row>
    <row r="1488" spans="1:7">
      <c r="A1488" s="13"/>
      <c r="B1488" s="13"/>
      <c r="C1488" s="13"/>
      <c r="D1488" s="13"/>
      <c r="E1488" s="13"/>
      <c r="G1488" s="13"/>
    </row>
    <row r="1489" spans="1:7">
      <c r="A1489" s="13"/>
      <c r="B1489" s="13"/>
      <c r="C1489" s="13"/>
      <c r="D1489" s="13"/>
      <c r="E1489" s="13"/>
      <c r="G1489" s="13"/>
    </row>
    <row r="1490" spans="1:7">
      <c r="A1490" s="13"/>
      <c r="B1490" s="13"/>
      <c r="C1490" s="13"/>
      <c r="D1490" s="13"/>
      <c r="E1490" s="13"/>
      <c r="G1490" s="13"/>
    </row>
    <row r="1491" spans="1:7">
      <c r="A1491" s="13"/>
      <c r="B1491" s="13"/>
      <c r="C1491" s="13"/>
      <c r="D1491" s="13"/>
      <c r="E1491" s="13"/>
      <c r="G1491" s="13"/>
    </row>
    <row r="1492" spans="1:7">
      <c r="A1492" s="13"/>
      <c r="B1492" s="13"/>
      <c r="C1492" s="13"/>
      <c r="D1492" s="13"/>
      <c r="E1492" s="13"/>
      <c r="G1492" s="13"/>
    </row>
    <row r="1493" spans="1:7">
      <c r="A1493" s="13"/>
      <c r="B1493" s="13"/>
      <c r="C1493" s="13"/>
      <c r="D1493" s="13"/>
      <c r="E1493" s="13"/>
      <c r="G1493" s="13"/>
    </row>
    <row r="1494" spans="1:7">
      <c r="A1494" s="13"/>
      <c r="B1494" s="13"/>
      <c r="C1494" s="13"/>
      <c r="D1494" s="13"/>
      <c r="E1494" s="13"/>
      <c r="G1494" s="13"/>
    </row>
    <row r="1495" spans="1:7">
      <c r="A1495" s="13"/>
      <c r="B1495" s="13"/>
      <c r="C1495" s="13"/>
      <c r="D1495" s="13"/>
      <c r="E1495" s="13"/>
      <c r="G1495" s="13"/>
    </row>
    <row r="1496" spans="1:7">
      <c r="A1496" s="13"/>
      <c r="B1496" s="13"/>
      <c r="C1496" s="13"/>
      <c r="D1496" s="13"/>
      <c r="E1496" s="13"/>
      <c r="G1496" s="13"/>
    </row>
    <row r="1497" spans="1:7">
      <c r="A1497" s="13"/>
    </row>
    <row r="1498" spans="1:7">
      <c r="A1498" s="13"/>
    </row>
    <row r="1499" spans="1:7">
      <c r="A1499" s="13"/>
      <c r="B1499" s="13"/>
      <c r="C1499" s="13"/>
      <c r="D1499" s="13"/>
      <c r="E1499" s="13"/>
      <c r="G1499" s="13"/>
    </row>
    <row r="1500" spans="1:7">
      <c r="A1500" s="13"/>
      <c r="B1500" s="13"/>
      <c r="C1500" s="13"/>
      <c r="D1500" s="13"/>
      <c r="E1500" s="13"/>
      <c r="G1500" s="13"/>
    </row>
    <row r="1501" spans="1:7">
      <c r="A1501" s="13"/>
      <c r="B1501" s="13"/>
      <c r="C1501" s="13"/>
      <c r="D1501" s="13"/>
      <c r="E1501" s="13"/>
      <c r="G1501" s="13"/>
    </row>
    <row r="1502" spans="1:7">
      <c r="A1502" s="13"/>
      <c r="B1502" s="13"/>
      <c r="D1502" s="13"/>
      <c r="E1502" s="13"/>
      <c r="G1502" s="13"/>
    </row>
    <row r="1503" spans="1:7">
      <c r="A1503" s="13"/>
      <c r="B1503" s="13"/>
      <c r="C1503" s="13"/>
      <c r="D1503" s="13"/>
      <c r="E1503" s="13"/>
      <c r="G1503" s="13"/>
    </row>
    <row r="1504" spans="1:7">
      <c r="A1504" s="13"/>
      <c r="B1504" s="13"/>
      <c r="C1504" s="13"/>
      <c r="D1504" s="13"/>
      <c r="E1504" s="13"/>
      <c r="G1504" s="13"/>
    </row>
    <row r="1505" spans="1:7">
      <c r="A1505" s="13"/>
      <c r="B1505" s="13"/>
      <c r="C1505" s="13"/>
      <c r="D1505" s="13"/>
      <c r="E1505" s="13"/>
      <c r="G1505" s="13"/>
    </row>
    <row r="1506" spans="1:7">
      <c r="A1506" s="13"/>
      <c r="B1506" s="13"/>
      <c r="C1506" s="13"/>
      <c r="D1506" s="13"/>
      <c r="E1506" s="13"/>
      <c r="G1506" s="13"/>
    </row>
    <row r="1507" spans="1:7">
      <c r="A1507" s="13"/>
      <c r="B1507" s="13"/>
      <c r="C1507" s="13"/>
      <c r="D1507" s="13"/>
      <c r="E1507" s="13"/>
      <c r="G1507" s="13"/>
    </row>
    <row r="1508" spans="1:7">
      <c r="A1508" s="13"/>
      <c r="B1508" s="13"/>
      <c r="C1508" s="13"/>
      <c r="D1508" s="13"/>
      <c r="E1508" s="13"/>
      <c r="G1508" s="13"/>
    </row>
    <row r="1509" spans="1:7">
      <c r="A1509" s="13"/>
      <c r="B1509" s="13"/>
      <c r="C1509" s="13"/>
      <c r="D1509" s="13"/>
      <c r="E1509" s="13"/>
      <c r="G1509" s="13"/>
    </row>
    <row r="1510" spans="1:7">
      <c r="A1510" s="13"/>
      <c r="B1510" s="13"/>
      <c r="C1510" s="13"/>
      <c r="D1510" s="13"/>
      <c r="E1510" s="13"/>
      <c r="G1510" s="13"/>
    </row>
    <row r="1511" spans="1:7">
      <c r="A1511" s="13"/>
      <c r="B1511" s="13"/>
      <c r="D1511" s="13"/>
      <c r="E1511" s="13"/>
      <c r="G1511" s="13"/>
    </row>
    <row r="1512" spans="1:7">
      <c r="A1512" s="13"/>
      <c r="B1512" s="13"/>
      <c r="C1512" s="13"/>
      <c r="D1512" s="13"/>
      <c r="E1512" s="13"/>
      <c r="G1512" s="13"/>
    </row>
    <row r="1513" spans="1:7">
      <c r="A1513" s="13"/>
      <c r="B1513" s="13"/>
      <c r="C1513" s="13"/>
      <c r="D1513" s="13"/>
      <c r="E1513" s="13"/>
      <c r="G1513" s="13"/>
    </row>
    <row r="1514" spans="1:7">
      <c r="A1514" s="13"/>
      <c r="B1514" s="13"/>
      <c r="C1514" s="13"/>
      <c r="D1514" s="13"/>
      <c r="E1514" s="13"/>
      <c r="G1514" s="13"/>
    </row>
    <row r="1515" spans="1:7">
      <c r="A1515" s="13"/>
      <c r="B1515" s="13"/>
      <c r="C1515" s="13"/>
      <c r="D1515" s="13"/>
      <c r="E1515" s="13"/>
      <c r="G1515" s="13"/>
    </row>
    <row r="1516" spans="1:7">
      <c r="A1516" s="13"/>
      <c r="B1516" s="13"/>
      <c r="C1516" s="13"/>
      <c r="D1516" s="13"/>
      <c r="E1516" s="13"/>
      <c r="G1516" s="13"/>
    </row>
    <row r="1517" spans="1:7">
      <c r="A1517" s="13"/>
      <c r="B1517" s="13"/>
      <c r="C1517" s="13"/>
      <c r="D1517" s="13"/>
      <c r="E1517" s="13"/>
      <c r="G1517" s="13"/>
    </row>
    <row r="1518" spans="1:7">
      <c r="A1518" s="13"/>
      <c r="B1518" s="13"/>
      <c r="C1518" s="13"/>
      <c r="D1518" s="13"/>
      <c r="E1518" s="13"/>
      <c r="G1518" s="13"/>
    </row>
    <row r="1519" spans="1:7">
      <c r="A1519" s="13"/>
      <c r="B1519" s="13"/>
      <c r="C1519" s="13"/>
      <c r="D1519" s="13"/>
      <c r="E1519" s="13"/>
      <c r="G1519" s="13"/>
    </row>
    <row r="1520" spans="1:7">
      <c r="A1520" s="13"/>
      <c r="B1520" s="13"/>
      <c r="C1520" s="13"/>
      <c r="D1520" s="13"/>
      <c r="E1520" s="13"/>
      <c r="G1520" s="13"/>
    </row>
    <row r="1521" spans="1:7">
      <c r="A1521" s="13"/>
      <c r="B1521" s="13"/>
      <c r="C1521" s="13"/>
      <c r="D1521" s="13"/>
      <c r="E1521" s="13"/>
      <c r="G1521" s="13"/>
    </row>
    <row r="1522" spans="1:7">
      <c r="A1522" s="13"/>
      <c r="B1522" s="13"/>
      <c r="C1522" s="13"/>
      <c r="D1522" s="13"/>
      <c r="E1522" s="13"/>
      <c r="G1522" s="13"/>
    </row>
    <row r="1523" spans="1:7">
      <c r="A1523" s="13"/>
      <c r="B1523" s="13"/>
      <c r="C1523" s="13"/>
      <c r="D1523" s="13"/>
      <c r="E1523" s="13"/>
      <c r="G1523" s="13"/>
    </row>
    <row r="1524" spans="1:7">
      <c r="A1524" s="13"/>
      <c r="B1524" s="13"/>
      <c r="C1524" s="13"/>
      <c r="D1524" s="13"/>
      <c r="E1524" s="13"/>
      <c r="G1524" s="13"/>
    </row>
    <row r="1525" spans="1:7">
      <c r="A1525" s="13"/>
      <c r="B1525" s="13"/>
      <c r="C1525" s="13"/>
      <c r="D1525" s="13"/>
      <c r="E1525" s="13"/>
      <c r="G1525" s="13"/>
    </row>
    <row r="1526" spans="1:7">
      <c r="A1526" s="13"/>
      <c r="B1526" s="13"/>
      <c r="C1526" s="13"/>
      <c r="D1526" s="13"/>
      <c r="E1526" s="13"/>
      <c r="G1526" s="13"/>
    </row>
    <row r="1527" spans="1:7">
      <c r="A1527" s="13"/>
      <c r="B1527" s="13"/>
      <c r="C1527" s="13"/>
      <c r="D1527" s="13"/>
      <c r="E1527" s="13"/>
      <c r="G1527" s="13"/>
    </row>
    <row r="1528" spans="1:7">
      <c r="A1528" s="13"/>
      <c r="B1528" s="13"/>
      <c r="C1528" s="13"/>
      <c r="D1528" s="13"/>
      <c r="E1528" s="13"/>
      <c r="G1528" s="13"/>
    </row>
    <row r="1529" spans="1:7">
      <c r="A1529" s="13"/>
      <c r="B1529" s="13"/>
      <c r="C1529" s="13"/>
      <c r="D1529" s="13"/>
      <c r="E1529" s="13"/>
      <c r="G1529" s="13"/>
    </row>
    <row r="1530" spans="1:7">
      <c r="A1530" s="13"/>
      <c r="B1530" s="13"/>
      <c r="C1530" s="13"/>
      <c r="D1530" s="13"/>
      <c r="E1530" s="13"/>
      <c r="G1530" s="13"/>
    </row>
    <row r="1531" spans="1:7">
      <c r="A1531" s="13"/>
      <c r="B1531" s="13"/>
      <c r="C1531" s="13"/>
      <c r="D1531" s="13"/>
      <c r="E1531" s="13"/>
      <c r="G1531" s="13"/>
    </row>
    <row r="1532" spans="1:7">
      <c r="A1532" s="13"/>
      <c r="B1532" s="13"/>
      <c r="C1532" s="13"/>
      <c r="D1532" s="13"/>
      <c r="E1532" s="13"/>
      <c r="G1532" s="13"/>
    </row>
    <row r="1533" spans="1:7">
      <c r="A1533" s="13"/>
      <c r="B1533" s="13"/>
      <c r="D1533" s="13"/>
      <c r="E1533" s="13"/>
      <c r="G1533" s="13"/>
    </row>
    <row r="1534" spans="1:7">
      <c r="A1534" s="13"/>
      <c r="B1534" s="13"/>
      <c r="C1534" s="13"/>
      <c r="D1534" s="13"/>
      <c r="E1534" s="13"/>
      <c r="G1534" s="13"/>
    </row>
    <row r="1535" spans="1:7">
      <c r="A1535" s="13"/>
      <c r="B1535" s="13"/>
      <c r="C1535" s="13"/>
      <c r="D1535" s="13"/>
      <c r="E1535" s="13"/>
      <c r="G1535" s="13"/>
    </row>
    <row r="1536" spans="1:7">
      <c r="A1536" s="13"/>
      <c r="B1536" s="13"/>
      <c r="C1536" s="13"/>
      <c r="D1536" s="13"/>
      <c r="E1536" s="13"/>
      <c r="G1536" s="13"/>
    </row>
    <row r="1537" spans="1:7">
      <c r="A1537" s="13"/>
      <c r="B1537" s="13"/>
      <c r="C1537" s="13"/>
      <c r="D1537" s="13"/>
      <c r="E1537" s="13"/>
      <c r="G1537" s="13"/>
    </row>
    <row r="1538" spans="1:7">
      <c r="A1538" s="13"/>
      <c r="B1538" s="13"/>
      <c r="C1538" s="13"/>
      <c r="D1538" s="13"/>
      <c r="E1538" s="13"/>
      <c r="G1538" s="13"/>
    </row>
    <row r="1539" spans="1:7">
      <c r="A1539" s="13"/>
      <c r="B1539" s="13"/>
      <c r="C1539" s="13"/>
      <c r="D1539" s="13"/>
      <c r="E1539" s="13"/>
      <c r="G1539" s="13"/>
    </row>
    <row r="1540" spans="1:7">
      <c r="A1540" s="13"/>
      <c r="B1540" s="13"/>
      <c r="C1540" s="13"/>
      <c r="D1540" s="13"/>
      <c r="E1540" s="13"/>
      <c r="G1540" s="13"/>
    </row>
    <row r="1541" spans="1:7">
      <c r="A1541" s="13"/>
      <c r="B1541" s="13"/>
      <c r="C1541" s="13"/>
      <c r="D1541" s="13"/>
      <c r="E1541" s="13"/>
      <c r="G1541" s="13"/>
    </row>
    <row r="1542" spans="1:7">
      <c r="A1542" s="13"/>
      <c r="B1542" s="13"/>
      <c r="C1542" s="13"/>
      <c r="D1542" s="13"/>
      <c r="E1542" s="13"/>
      <c r="G1542" s="13"/>
    </row>
    <row r="1543" spans="1:7">
      <c r="A1543" s="13"/>
      <c r="B1543" s="13"/>
      <c r="C1543" s="13"/>
      <c r="D1543" s="13"/>
      <c r="E1543" s="13"/>
      <c r="G1543" s="13"/>
    </row>
    <row r="1544" spans="1:7">
      <c r="A1544" s="13"/>
      <c r="B1544" s="13"/>
      <c r="C1544" s="13"/>
      <c r="D1544" s="13"/>
      <c r="E1544" s="13"/>
      <c r="G1544" s="13"/>
    </row>
    <row r="1545" spans="1:7">
      <c r="A1545" s="13"/>
      <c r="B1545" s="13"/>
      <c r="C1545" s="13"/>
      <c r="D1545" s="13"/>
      <c r="E1545" s="13"/>
      <c r="G1545" s="13"/>
    </row>
    <row r="1546" spans="1:7">
      <c r="A1546" s="13"/>
      <c r="B1546" s="13"/>
      <c r="C1546" s="13"/>
      <c r="D1546" s="13"/>
      <c r="E1546" s="13"/>
      <c r="G1546" s="13"/>
    </row>
    <row r="1547" spans="1:7">
      <c r="A1547" s="13"/>
      <c r="B1547" s="13"/>
      <c r="C1547" s="13"/>
      <c r="D1547" s="13"/>
      <c r="E1547" s="13"/>
      <c r="G1547" s="13"/>
    </row>
    <row r="1548" spans="1:7">
      <c r="A1548" s="13"/>
    </row>
    <row r="1549" spans="1:7">
      <c r="A1549" s="13"/>
    </row>
    <row r="1550" spans="1:7">
      <c r="A1550" s="13"/>
      <c r="B1550" s="13"/>
      <c r="C1550" s="13"/>
      <c r="D1550" s="13"/>
      <c r="E1550" s="13"/>
      <c r="G1550" s="13"/>
    </row>
    <row r="1551" spans="1:7">
      <c r="A1551" s="13"/>
      <c r="B1551" s="13"/>
      <c r="C1551" s="13"/>
      <c r="D1551" s="13"/>
      <c r="E1551" s="13"/>
      <c r="G1551" s="13"/>
    </row>
    <row r="1552" spans="1:7">
      <c r="A1552" s="13"/>
      <c r="B1552" s="13"/>
      <c r="C1552" s="13"/>
      <c r="D1552" s="13"/>
      <c r="E1552" s="13"/>
      <c r="G1552" s="13"/>
    </row>
    <row r="1553" spans="1:7">
      <c r="A1553" s="13"/>
      <c r="B1553" s="13"/>
      <c r="C1553" s="13"/>
      <c r="D1553" s="13"/>
      <c r="E1553" s="13"/>
      <c r="G1553" s="13"/>
    </row>
    <row r="1554" spans="1:7">
      <c r="A1554" s="13"/>
      <c r="B1554" s="13"/>
      <c r="C1554" s="13"/>
      <c r="D1554" s="13"/>
      <c r="E1554" s="13"/>
      <c r="G1554" s="13"/>
    </row>
    <row r="1555" spans="1:7">
      <c r="A1555" s="13"/>
      <c r="B1555" s="13"/>
      <c r="C1555" s="13"/>
      <c r="D1555" s="13"/>
      <c r="E1555" s="13"/>
      <c r="G1555" s="13"/>
    </row>
    <row r="1556" spans="1:7">
      <c r="A1556" s="13"/>
      <c r="B1556" s="13"/>
      <c r="C1556" s="13"/>
      <c r="D1556" s="13"/>
      <c r="E1556" s="13"/>
      <c r="G1556" s="13"/>
    </row>
    <row r="1557" spans="1:7">
      <c r="A1557" s="13"/>
      <c r="B1557" s="13"/>
      <c r="C1557" s="13"/>
      <c r="D1557" s="13"/>
      <c r="E1557" s="13"/>
      <c r="G1557" s="13"/>
    </row>
    <row r="1558" spans="1:7">
      <c r="A1558" s="13"/>
      <c r="B1558" s="13"/>
      <c r="C1558" s="13"/>
      <c r="D1558" s="13"/>
      <c r="E1558" s="13"/>
      <c r="G1558" s="13"/>
    </row>
    <row r="1559" spans="1:7">
      <c r="A1559" s="13"/>
      <c r="B1559" s="13"/>
      <c r="C1559" s="13"/>
      <c r="D1559" s="13"/>
      <c r="E1559" s="13"/>
      <c r="G1559" s="13"/>
    </row>
    <row r="1560" spans="1:7">
      <c r="A1560" s="13"/>
      <c r="B1560" s="13"/>
      <c r="C1560" s="13"/>
      <c r="D1560" s="13"/>
      <c r="E1560" s="13"/>
      <c r="G1560" s="13"/>
    </row>
    <row r="1561" spans="1:7">
      <c r="A1561" s="13"/>
      <c r="B1561" s="13"/>
      <c r="C1561" s="13"/>
      <c r="D1561" s="13"/>
      <c r="E1561" s="13"/>
      <c r="G1561" s="13"/>
    </row>
    <row r="1562" spans="1:7">
      <c r="A1562" s="13"/>
      <c r="B1562" s="13"/>
      <c r="C1562" s="13"/>
      <c r="D1562" s="13"/>
      <c r="E1562" s="13"/>
      <c r="G1562" s="13"/>
    </row>
    <row r="1563" spans="1:7">
      <c r="A1563" s="13"/>
      <c r="B1563" s="13"/>
      <c r="C1563" s="13"/>
      <c r="D1563" s="13"/>
      <c r="E1563" s="13"/>
      <c r="G1563" s="13"/>
    </row>
    <row r="1564" spans="1:7">
      <c r="A1564" s="13"/>
      <c r="B1564" s="13"/>
      <c r="C1564" s="13"/>
      <c r="D1564" s="13"/>
      <c r="E1564" s="13"/>
      <c r="G1564" s="13"/>
    </row>
    <row r="1565" spans="1:7">
      <c r="A1565" s="13"/>
      <c r="B1565" s="13"/>
      <c r="C1565" s="13"/>
      <c r="D1565" s="13"/>
      <c r="E1565" s="13"/>
      <c r="G1565" s="13"/>
    </row>
    <row r="1566" spans="1:7">
      <c r="A1566" s="13"/>
      <c r="B1566" s="13"/>
      <c r="C1566" s="13"/>
      <c r="D1566" s="13"/>
      <c r="E1566" s="13"/>
      <c r="G1566" s="13"/>
    </row>
    <row r="1567" spans="1:7">
      <c r="A1567" s="13"/>
      <c r="B1567" s="13"/>
      <c r="C1567" s="13"/>
      <c r="D1567" s="13"/>
      <c r="E1567" s="13"/>
      <c r="G1567" s="13"/>
    </row>
    <row r="1568" spans="1:7">
      <c r="A1568" s="13"/>
      <c r="B1568" s="13"/>
      <c r="C1568" s="13"/>
      <c r="D1568" s="13"/>
      <c r="E1568" s="13"/>
      <c r="G1568" s="13"/>
    </row>
    <row r="1569" spans="1:7">
      <c r="A1569" s="13"/>
      <c r="B1569" s="13"/>
      <c r="D1569" s="13"/>
      <c r="E1569" s="13"/>
      <c r="G1569" s="13"/>
    </row>
    <row r="1570" spans="1:7">
      <c r="A1570" s="13"/>
      <c r="B1570" s="13"/>
      <c r="C1570" s="13"/>
      <c r="D1570" s="13"/>
      <c r="E1570" s="13"/>
      <c r="G1570" s="13"/>
    </row>
    <row r="1571" spans="1:7">
      <c r="A1571" s="13"/>
      <c r="B1571" s="13"/>
      <c r="D1571" s="13"/>
      <c r="E1571" s="13"/>
      <c r="G1571" s="13"/>
    </row>
    <row r="1572" spans="1:7">
      <c r="A1572" s="13"/>
      <c r="B1572" s="13"/>
      <c r="C1572" s="13"/>
      <c r="D1572" s="13"/>
      <c r="E1572" s="13"/>
      <c r="G1572" s="13"/>
    </row>
    <row r="1573" spans="1:7">
      <c r="A1573" s="13"/>
      <c r="B1573" s="13"/>
      <c r="C1573" s="13"/>
      <c r="D1573" s="13"/>
      <c r="E1573" s="13"/>
      <c r="G1573" s="13"/>
    </row>
    <row r="1574" spans="1:7">
      <c r="A1574" s="13"/>
      <c r="B1574" s="13"/>
      <c r="C1574" s="13"/>
      <c r="D1574" s="13"/>
      <c r="E1574" s="13"/>
      <c r="G1574" s="13"/>
    </row>
    <row r="1575" spans="1:7">
      <c r="A1575" s="13"/>
      <c r="B1575" s="13"/>
      <c r="C1575" s="13"/>
      <c r="D1575" s="13"/>
      <c r="E1575" s="13"/>
      <c r="G1575" s="13"/>
    </row>
    <row r="1576" spans="1:7">
      <c r="A1576" s="13"/>
      <c r="B1576" s="13"/>
      <c r="C1576" s="13"/>
      <c r="D1576" s="13"/>
      <c r="E1576" s="13"/>
      <c r="G1576" s="13"/>
    </row>
    <row r="1577" spans="1:7">
      <c r="A1577" s="13"/>
      <c r="B1577" s="13"/>
      <c r="C1577" s="13"/>
      <c r="D1577" s="13"/>
      <c r="E1577" s="13"/>
      <c r="G1577" s="13"/>
    </row>
    <row r="1578" spans="1:7">
      <c r="A1578" s="13"/>
      <c r="B1578" s="13"/>
      <c r="C1578" s="13"/>
      <c r="D1578" s="13"/>
      <c r="E1578" s="13"/>
      <c r="G1578" s="13"/>
    </row>
    <row r="1579" spans="1:7">
      <c r="A1579" s="13"/>
      <c r="B1579" s="13"/>
      <c r="C1579" s="13"/>
      <c r="D1579" s="13"/>
      <c r="E1579" s="13"/>
      <c r="G1579" s="13"/>
    </row>
    <row r="1580" spans="1:7">
      <c r="A1580" s="13"/>
      <c r="B1580" s="13"/>
      <c r="C1580" s="13"/>
      <c r="D1580" s="13"/>
      <c r="E1580" s="13"/>
      <c r="G1580" s="13"/>
    </row>
    <row r="1581" spans="1:7">
      <c r="A1581" s="13"/>
      <c r="B1581" s="13"/>
      <c r="C1581" s="13"/>
      <c r="D1581" s="13"/>
      <c r="E1581" s="13"/>
      <c r="G1581" s="13"/>
    </row>
    <row r="1582" spans="1:7">
      <c r="A1582" s="13"/>
      <c r="B1582" s="13"/>
      <c r="C1582" s="13"/>
      <c r="D1582" s="13"/>
      <c r="E1582" s="13"/>
      <c r="G1582" s="13"/>
    </row>
    <row r="1583" spans="1:7">
      <c r="A1583" s="13"/>
      <c r="B1583" s="13"/>
      <c r="C1583" s="13"/>
      <c r="D1583" s="13"/>
      <c r="E1583" s="13"/>
      <c r="G1583" s="13"/>
    </row>
    <row r="1584" spans="1:7">
      <c r="A1584" s="13"/>
      <c r="B1584" s="13"/>
      <c r="C1584" s="13"/>
      <c r="D1584" s="13"/>
      <c r="E1584" s="13"/>
      <c r="G1584" s="13"/>
    </row>
    <row r="1585" spans="1:7">
      <c r="A1585" s="13"/>
      <c r="B1585" s="13"/>
      <c r="C1585" s="13"/>
      <c r="D1585" s="13"/>
      <c r="E1585" s="13"/>
      <c r="G1585" s="13"/>
    </row>
    <row r="1586" spans="1:7">
      <c r="A1586" s="13"/>
      <c r="B1586" s="13"/>
      <c r="C1586" s="13"/>
      <c r="D1586" s="13"/>
      <c r="E1586" s="13"/>
      <c r="G1586" s="13"/>
    </row>
    <row r="1587" spans="1:7">
      <c r="A1587" s="13"/>
      <c r="B1587" s="13"/>
      <c r="C1587" s="13"/>
      <c r="D1587" s="13"/>
      <c r="E1587" s="13"/>
      <c r="G1587" s="13"/>
    </row>
    <row r="1588" spans="1:7">
      <c r="A1588" s="13"/>
      <c r="B1588" s="13"/>
      <c r="C1588" s="13"/>
      <c r="D1588" s="13"/>
      <c r="E1588" s="13"/>
      <c r="G1588" s="13"/>
    </row>
    <row r="1589" spans="1:7">
      <c r="A1589" s="13"/>
      <c r="B1589" s="13"/>
      <c r="C1589" s="13"/>
      <c r="D1589" s="13"/>
      <c r="E1589" s="13"/>
      <c r="G1589" s="13"/>
    </row>
    <row r="1590" spans="1:7">
      <c r="A1590" s="13"/>
      <c r="B1590" s="13"/>
      <c r="C1590" s="13"/>
      <c r="D1590" s="13"/>
      <c r="E1590" s="13"/>
      <c r="G1590" s="13"/>
    </row>
    <row r="1591" spans="1:7">
      <c r="A1591" s="13"/>
      <c r="B1591" s="13"/>
      <c r="C1591" s="13"/>
      <c r="D1591" s="13"/>
      <c r="E1591" s="13"/>
      <c r="G1591" s="13"/>
    </row>
    <row r="1592" spans="1:7">
      <c r="A1592" s="13"/>
      <c r="B1592" s="13"/>
      <c r="C1592" s="13"/>
      <c r="D1592" s="13"/>
      <c r="E1592" s="13"/>
      <c r="G1592" s="13"/>
    </row>
    <row r="1593" spans="1:7">
      <c r="A1593" s="13"/>
      <c r="B1593" s="13"/>
      <c r="C1593" s="13"/>
      <c r="D1593" s="13"/>
      <c r="E1593" s="13"/>
      <c r="G1593" s="13"/>
    </row>
    <row r="1594" spans="1:7">
      <c r="A1594" s="13"/>
      <c r="B1594" s="13"/>
      <c r="C1594" s="13"/>
      <c r="D1594" s="13"/>
      <c r="E1594" s="13"/>
      <c r="G1594" s="13"/>
    </row>
    <row r="1595" spans="1:7">
      <c r="A1595" s="13"/>
      <c r="B1595" s="13"/>
      <c r="C1595" s="13"/>
      <c r="D1595" s="13"/>
      <c r="E1595" s="13"/>
      <c r="G1595" s="13"/>
    </row>
    <row r="1596" spans="1:7">
      <c r="A1596" s="13"/>
      <c r="B1596" s="13"/>
      <c r="C1596" s="13"/>
      <c r="D1596" s="13"/>
      <c r="E1596" s="13"/>
      <c r="G1596" s="13"/>
    </row>
    <row r="1597" spans="1:7">
      <c r="A1597" s="13"/>
      <c r="B1597" s="13"/>
      <c r="C1597" s="13"/>
      <c r="D1597" s="13"/>
      <c r="E1597" s="13"/>
      <c r="G1597" s="13"/>
    </row>
    <row r="1598" spans="1:7">
      <c r="A1598" s="13"/>
      <c r="B1598" s="13"/>
      <c r="C1598" s="13"/>
      <c r="D1598" s="13"/>
      <c r="E1598" s="13"/>
      <c r="G1598" s="13"/>
    </row>
    <row r="1599" spans="1:7">
      <c r="A1599" s="13"/>
      <c r="B1599" s="13"/>
      <c r="C1599" s="13"/>
      <c r="D1599" s="13"/>
      <c r="E1599" s="13"/>
      <c r="G1599" s="13"/>
    </row>
    <row r="1600" spans="1:7">
      <c r="A1600" s="13"/>
      <c r="B1600" s="13"/>
      <c r="C1600" s="13"/>
      <c r="D1600" s="13"/>
      <c r="E1600" s="13"/>
      <c r="G1600" s="13"/>
    </row>
    <row r="1601" spans="1:7">
      <c r="A1601" s="13"/>
    </row>
    <row r="1602" spans="1:7">
      <c r="A1602" s="13"/>
    </row>
    <row r="1603" spans="1:7">
      <c r="A1603" s="13"/>
    </row>
    <row r="1604" spans="1:7">
      <c r="A1604" s="13"/>
      <c r="B1604" s="13"/>
      <c r="C1604" s="13"/>
      <c r="D1604" s="13"/>
      <c r="E1604" s="13"/>
      <c r="G1604" s="13"/>
    </row>
    <row r="1605" spans="1:7">
      <c r="A1605" s="13"/>
      <c r="B1605" s="13"/>
      <c r="C1605" s="13"/>
      <c r="D1605" s="13"/>
      <c r="E1605" s="13"/>
      <c r="G1605" s="13"/>
    </row>
    <row r="1606" spans="1:7">
      <c r="A1606" s="13"/>
      <c r="B1606" s="13"/>
      <c r="C1606" s="13"/>
      <c r="D1606" s="13"/>
      <c r="E1606" s="13"/>
      <c r="G1606" s="13"/>
    </row>
    <row r="1607" spans="1:7">
      <c r="A1607" s="13"/>
      <c r="B1607" s="13"/>
      <c r="C1607" s="13"/>
      <c r="D1607" s="13"/>
      <c r="E1607" s="13"/>
      <c r="G1607" s="13"/>
    </row>
    <row r="1608" spans="1:7">
      <c r="A1608" s="13"/>
      <c r="B1608" s="13"/>
      <c r="C1608" s="13"/>
      <c r="D1608" s="13"/>
      <c r="E1608" s="13"/>
      <c r="G1608" s="13"/>
    </row>
    <row r="1609" spans="1:7">
      <c r="A1609" s="13"/>
      <c r="B1609" s="13"/>
      <c r="C1609" s="13"/>
      <c r="D1609" s="13"/>
      <c r="E1609" s="13"/>
      <c r="G1609" s="13"/>
    </row>
    <row r="1610" spans="1:7">
      <c r="A1610" s="13"/>
    </row>
    <row r="1611" spans="1:7">
      <c r="A1611" s="13"/>
    </row>
    <row r="1612" spans="1:7">
      <c r="A1612" s="13"/>
      <c r="B1612" s="13"/>
      <c r="C1612" s="13"/>
      <c r="D1612" s="13"/>
      <c r="E1612" s="13"/>
      <c r="G1612" s="13"/>
    </row>
    <row r="1613" spans="1:7">
      <c r="A1613" s="13"/>
      <c r="B1613" s="13"/>
      <c r="C1613" s="13"/>
      <c r="D1613" s="13"/>
      <c r="E1613" s="13"/>
      <c r="G1613" s="13"/>
    </row>
    <row r="1614" spans="1:7">
      <c r="A1614" s="13"/>
      <c r="B1614" s="13"/>
      <c r="C1614" s="13"/>
      <c r="D1614" s="13"/>
      <c r="E1614" s="13"/>
      <c r="G1614" s="13"/>
    </row>
    <row r="1615" spans="1:7">
      <c r="A1615" s="13"/>
      <c r="B1615" s="13"/>
      <c r="C1615" s="13"/>
      <c r="D1615" s="13"/>
      <c r="E1615" s="13"/>
      <c r="G1615" s="13"/>
    </row>
    <row r="1616" spans="1:7">
      <c r="A1616" s="13"/>
      <c r="B1616" s="13"/>
      <c r="C1616" s="13"/>
      <c r="D1616" s="13"/>
      <c r="E1616" s="13"/>
      <c r="G1616" s="13"/>
    </row>
    <row r="1617" spans="1:7">
      <c r="A1617" s="13"/>
      <c r="B1617" s="13"/>
      <c r="C1617" s="13"/>
      <c r="D1617" s="13"/>
      <c r="E1617" s="13"/>
      <c r="G1617" s="13"/>
    </row>
    <row r="1618" spans="1:7">
      <c r="A1618" s="13"/>
      <c r="B1618" s="13"/>
      <c r="C1618" s="13"/>
      <c r="D1618" s="13"/>
      <c r="E1618" s="13"/>
      <c r="F1618" s="13"/>
    </row>
    <row r="1619" spans="1:7">
      <c r="A1619" s="13"/>
      <c r="B1619" s="13"/>
      <c r="C1619" s="13"/>
      <c r="D1619" s="13"/>
      <c r="E1619" s="13"/>
      <c r="F1619" s="13"/>
    </row>
    <row r="1620" spans="1:7">
      <c r="A1620" s="13"/>
    </row>
    <row r="1621" spans="1:7">
      <c r="A1621" s="13"/>
    </row>
    <row r="1622" spans="1:7">
      <c r="A1622" s="13"/>
      <c r="B1622" s="13"/>
      <c r="C1622" s="13"/>
      <c r="D1622" s="13"/>
      <c r="E1622" s="13"/>
      <c r="G1622" s="13"/>
    </row>
    <row r="1623" spans="1:7">
      <c r="A1623" s="13"/>
      <c r="B1623" s="13"/>
      <c r="C1623" s="13"/>
      <c r="D1623" s="13"/>
      <c r="E1623" s="13"/>
      <c r="G1623" s="13"/>
    </row>
    <row r="1624" spans="1:7">
      <c r="A1624" s="13"/>
      <c r="B1624" s="13"/>
      <c r="C1624" s="13"/>
      <c r="D1624" s="13"/>
      <c r="E1624" s="13"/>
      <c r="G1624" s="13"/>
    </row>
    <row r="1625" spans="1:7">
      <c r="A1625" s="13"/>
      <c r="B1625" s="13"/>
      <c r="C1625" s="13"/>
      <c r="D1625" s="13"/>
      <c r="E1625" s="13"/>
      <c r="G1625" s="13"/>
    </row>
    <row r="1626" spans="1:7">
      <c r="A1626" s="13"/>
      <c r="B1626" s="13"/>
      <c r="C1626" s="13"/>
      <c r="D1626" s="13"/>
      <c r="E1626" s="13"/>
      <c r="G1626" s="13"/>
    </row>
    <row r="1627" spans="1:7">
      <c r="A1627" s="13"/>
      <c r="B1627" s="13"/>
      <c r="C1627" s="13"/>
      <c r="D1627" s="13"/>
      <c r="E1627" s="13"/>
      <c r="G1627" s="13"/>
    </row>
    <row r="1628" spans="1:7">
      <c r="A1628" s="13"/>
    </row>
    <row r="1629" spans="1:7">
      <c r="A1629" s="13"/>
    </row>
    <row r="1630" spans="1:7">
      <c r="A1630" s="13"/>
      <c r="B1630" s="13"/>
      <c r="C1630" s="13"/>
      <c r="D1630" s="13"/>
      <c r="E1630" s="13"/>
      <c r="G1630" s="13"/>
    </row>
    <row r="1631" spans="1:7">
      <c r="A1631" s="13"/>
      <c r="B1631" s="13"/>
      <c r="C1631" s="13"/>
      <c r="D1631" s="13"/>
      <c r="E1631" s="13"/>
      <c r="F1631" s="13"/>
    </row>
    <row r="1632" spans="1:7">
      <c r="A1632" s="13"/>
      <c r="B1632" s="13"/>
      <c r="C1632" s="13"/>
      <c r="D1632" s="13"/>
      <c r="E1632" s="13"/>
      <c r="G1632" s="13"/>
    </row>
    <row r="1633" spans="1:7">
      <c r="A1633" s="13"/>
      <c r="B1633" s="13"/>
      <c r="C1633" s="13"/>
      <c r="D1633" s="13"/>
      <c r="E1633" s="13"/>
      <c r="G1633" s="13"/>
    </row>
    <row r="1634" spans="1:7">
      <c r="A1634" s="13"/>
      <c r="B1634" s="13"/>
      <c r="C1634" s="13"/>
      <c r="D1634" s="13"/>
      <c r="E1634" s="13"/>
      <c r="G1634" s="13"/>
    </row>
    <row r="1635" spans="1:7">
      <c r="A1635" s="13"/>
      <c r="B1635" s="13"/>
      <c r="C1635" s="13"/>
      <c r="D1635" s="13"/>
      <c r="E1635" s="13"/>
      <c r="G1635" s="13"/>
    </row>
    <row r="1636" spans="1:7">
      <c r="A1636" s="13"/>
      <c r="B1636" s="13"/>
      <c r="C1636" s="13"/>
      <c r="D1636" s="13"/>
      <c r="E1636" s="13"/>
      <c r="G1636" s="13"/>
    </row>
    <row r="1637" spans="1:7">
      <c r="A1637" s="13"/>
      <c r="B1637" s="13"/>
      <c r="C1637" s="13"/>
      <c r="D1637" s="13"/>
      <c r="E1637" s="13"/>
      <c r="G1637" s="13"/>
    </row>
    <row r="1638" spans="1:7">
      <c r="A1638" s="13"/>
      <c r="B1638" s="13"/>
      <c r="C1638" s="13"/>
      <c r="D1638" s="13"/>
      <c r="E1638" s="13"/>
      <c r="G1638" s="13"/>
    </row>
    <row r="1639" spans="1:7">
      <c r="A1639" s="13"/>
    </row>
    <row r="1640" spans="1:7">
      <c r="A1640" s="13"/>
    </row>
    <row r="1641" spans="1:7">
      <c r="A1641" s="13"/>
      <c r="B1641" s="13"/>
      <c r="C1641" s="13"/>
      <c r="D1641" s="13"/>
      <c r="E1641" s="13"/>
      <c r="G1641" s="13"/>
    </row>
    <row r="1642" spans="1:7">
      <c r="A1642" s="13"/>
      <c r="B1642" s="13"/>
      <c r="C1642" s="13"/>
      <c r="D1642" s="13"/>
      <c r="E1642" s="13"/>
      <c r="G1642" s="13"/>
    </row>
    <row r="1643" spans="1:7">
      <c r="A1643" s="13"/>
      <c r="B1643" s="13"/>
      <c r="C1643" s="13"/>
      <c r="D1643" s="13"/>
      <c r="E1643" s="13"/>
      <c r="G1643" s="13"/>
    </row>
    <row r="1644" spans="1:7">
      <c r="A1644" s="13"/>
      <c r="B1644" s="13"/>
      <c r="C1644" s="13"/>
      <c r="D1644" s="13"/>
      <c r="E1644" s="13"/>
      <c r="G1644" s="13"/>
    </row>
    <row r="1645" spans="1:7">
      <c r="A1645" s="13"/>
      <c r="B1645" s="13"/>
      <c r="C1645" s="13"/>
      <c r="D1645" s="13"/>
      <c r="E1645" s="13"/>
      <c r="G1645" s="13"/>
    </row>
    <row r="1646" spans="1:7">
      <c r="A1646" s="13"/>
      <c r="B1646" s="13"/>
      <c r="C1646" s="13"/>
      <c r="D1646" s="13"/>
      <c r="E1646" s="13"/>
      <c r="G1646" s="13"/>
    </row>
    <row r="1647" spans="1:7">
      <c r="A1647" s="13"/>
      <c r="B1647" s="13"/>
      <c r="C1647" s="13"/>
      <c r="D1647" s="13"/>
      <c r="E1647" s="13"/>
      <c r="G1647" s="13"/>
    </row>
    <row r="1648" spans="1:7">
      <c r="A1648" s="13"/>
      <c r="B1648" s="13"/>
      <c r="C1648" s="13"/>
      <c r="D1648" s="13"/>
      <c r="E1648" s="13"/>
      <c r="G1648" s="13"/>
    </row>
    <row r="1649" spans="1:7">
      <c r="A1649" s="13"/>
      <c r="B1649" s="13"/>
      <c r="C1649" s="13"/>
      <c r="D1649" s="13"/>
      <c r="E1649" s="13"/>
      <c r="G1649" s="13"/>
    </row>
    <row r="1650" spans="1:7">
      <c r="A1650" s="13"/>
      <c r="B1650" s="13"/>
      <c r="C1650" s="13"/>
      <c r="D1650" s="13"/>
      <c r="E1650" s="13"/>
      <c r="G1650" s="13"/>
    </row>
    <row r="1651" spans="1:7">
      <c r="A1651" s="13"/>
      <c r="B1651" s="13"/>
      <c r="C1651" s="13"/>
      <c r="D1651" s="13"/>
      <c r="E1651" s="13"/>
      <c r="G1651" s="13"/>
    </row>
    <row r="1652" spans="1:7">
      <c r="A1652" s="13"/>
      <c r="B1652" s="13"/>
      <c r="C1652" s="13"/>
      <c r="D1652" s="13"/>
      <c r="E1652" s="13"/>
      <c r="G1652" s="13"/>
    </row>
    <row r="1653" spans="1:7">
      <c r="A1653" s="13"/>
      <c r="B1653" s="13"/>
      <c r="C1653" s="13"/>
      <c r="D1653" s="13"/>
      <c r="E1653" s="13"/>
      <c r="G1653" s="13"/>
    </row>
    <row r="1654" spans="1:7">
      <c r="A1654" s="13"/>
      <c r="B1654" s="13"/>
      <c r="C1654" s="13"/>
      <c r="D1654" s="13"/>
      <c r="E1654" s="13"/>
      <c r="G1654" s="13"/>
    </row>
    <row r="1655" spans="1:7">
      <c r="A1655" s="13"/>
      <c r="B1655" s="13"/>
      <c r="C1655" s="13"/>
      <c r="D1655" s="13"/>
      <c r="E1655" s="13"/>
      <c r="G1655" s="13"/>
    </row>
    <row r="1656" spans="1:7">
      <c r="A1656" s="13"/>
      <c r="B1656" s="13"/>
      <c r="C1656" s="13"/>
      <c r="D1656" s="13"/>
      <c r="E1656" s="13"/>
      <c r="G1656" s="13"/>
    </row>
    <row r="1657" spans="1:7">
      <c r="A1657" s="13"/>
    </row>
    <row r="1658" spans="1:7">
      <c r="A1658" s="13"/>
    </row>
    <row r="1659" spans="1:7">
      <c r="A1659" s="13"/>
      <c r="B1659" s="13"/>
      <c r="C1659" s="13"/>
      <c r="D1659" s="13"/>
      <c r="E1659" s="13"/>
      <c r="G1659" s="13"/>
    </row>
    <row r="1660" spans="1:7">
      <c r="A1660" s="13"/>
      <c r="B1660" s="13"/>
      <c r="C1660" s="13"/>
      <c r="D1660" s="13"/>
      <c r="E1660" s="13"/>
      <c r="G1660" s="13"/>
    </row>
    <row r="1661" spans="1:7">
      <c r="A1661" s="13"/>
      <c r="B1661" s="13"/>
      <c r="C1661" s="13"/>
      <c r="D1661" s="13"/>
      <c r="E1661" s="13"/>
      <c r="G1661" s="13"/>
    </row>
    <row r="1662" spans="1:7">
      <c r="A1662" s="13"/>
      <c r="B1662" s="13"/>
      <c r="C1662" s="13"/>
      <c r="D1662" s="13"/>
      <c r="E1662" s="13"/>
      <c r="G1662" s="13"/>
    </row>
    <row r="1663" spans="1:7">
      <c r="A1663" s="13"/>
      <c r="B1663" s="13"/>
      <c r="C1663" s="13"/>
      <c r="D1663" s="13"/>
      <c r="E1663" s="13"/>
      <c r="G1663" s="13"/>
    </row>
    <row r="1664" spans="1:7">
      <c r="A1664" s="13"/>
      <c r="B1664" s="13"/>
      <c r="C1664" s="13"/>
      <c r="D1664" s="13"/>
      <c r="E1664" s="13"/>
      <c r="G1664" s="13"/>
    </row>
    <row r="1665" spans="1:7">
      <c r="A1665" s="13"/>
      <c r="B1665" s="13"/>
      <c r="C1665" s="13"/>
      <c r="D1665" s="13"/>
      <c r="E1665" s="13"/>
      <c r="G1665" s="13"/>
    </row>
    <row r="1666" spans="1:7">
      <c r="A1666" s="13"/>
      <c r="B1666" s="13"/>
      <c r="C1666" s="13"/>
      <c r="D1666" s="13"/>
      <c r="E1666" s="13"/>
      <c r="G1666" s="13"/>
    </row>
    <row r="1667" spans="1:7">
      <c r="A1667" s="13"/>
      <c r="B1667" s="13"/>
      <c r="C1667" s="13"/>
      <c r="D1667" s="13"/>
      <c r="E1667" s="13"/>
      <c r="G1667" s="13"/>
    </row>
    <row r="1668" spans="1:7">
      <c r="A1668" s="13"/>
      <c r="B1668" s="13"/>
      <c r="C1668" s="13"/>
      <c r="D1668" s="13"/>
      <c r="E1668" s="13"/>
      <c r="G1668" s="13"/>
    </row>
    <row r="1669" spans="1:7">
      <c r="A1669" s="13"/>
      <c r="B1669" s="13"/>
      <c r="C1669" s="13"/>
      <c r="D1669" s="13"/>
      <c r="E1669" s="13"/>
      <c r="G1669" s="13"/>
    </row>
    <row r="1670" spans="1:7">
      <c r="A1670" s="13"/>
      <c r="B1670" s="13"/>
      <c r="C1670" s="13"/>
      <c r="D1670" s="13"/>
      <c r="E1670" s="13"/>
      <c r="G1670" s="13"/>
    </row>
    <row r="1671" spans="1:7">
      <c r="A1671" s="13"/>
      <c r="B1671" s="13"/>
      <c r="C1671" s="13"/>
      <c r="D1671" s="13"/>
      <c r="E1671" s="13"/>
      <c r="G1671" s="13"/>
    </row>
    <row r="1672" spans="1:7">
      <c r="A1672" s="13"/>
      <c r="B1672" s="13"/>
      <c r="C1672" s="13"/>
      <c r="D1672" s="13"/>
      <c r="E1672" s="13"/>
      <c r="G1672" s="13"/>
    </row>
    <row r="1673" spans="1:7">
      <c r="A1673" s="13"/>
      <c r="B1673" s="13"/>
      <c r="C1673" s="13"/>
      <c r="D1673" s="13"/>
      <c r="E1673" s="13"/>
      <c r="G1673" s="13"/>
    </row>
    <row r="1674" spans="1:7">
      <c r="A1674" s="13"/>
    </row>
    <row r="1675" spans="1:7">
      <c r="A1675" s="13"/>
    </row>
    <row r="1676" spans="1:7">
      <c r="A1676" s="13"/>
      <c r="B1676" s="13"/>
      <c r="C1676" s="13"/>
      <c r="D1676" s="13"/>
      <c r="E1676" s="13"/>
      <c r="G1676" s="13"/>
    </row>
    <row r="1677" spans="1:7">
      <c r="A1677" s="13"/>
      <c r="B1677" s="13"/>
      <c r="C1677" s="13"/>
      <c r="D1677" s="13"/>
      <c r="E1677" s="13"/>
      <c r="G1677" s="13"/>
    </row>
    <row r="1678" spans="1:7">
      <c r="A1678" s="13"/>
      <c r="B1678" s="13"/>
      <c r="C1678" s="13"/>
      <c r="D1678" s="13"/>
      <c r="E1678" s="13"/>
      <c r="G1678" s="13"/>
    </row>
    <row r="1679" spans="1:7">
      <c r="A1679" s="13"/>
      <c r="B1679" s="13"/>
      <c r="C1679" s="13"/>
      <c r="D1679" s="13"/>
      <c r="E1679" s="13"/>
      <c r="G1679" s="13"/>
    </row>
    <row r="1680" spans="1:7">
      <c r="A1680" s="13"/>
      <c r="B1680" s="13"/>
      <c r="C1680" s="13"/>
      <c r="D1680" s="13"/>
      <c r="E1680" s="13"/>
      <c r="G1680" s="13"/>
    </row>
    <row r="1681" spans="1:7">
      <c r="A1681" s="13"/>
      <c r="B1681" s="13"/>
      <c r="C1681" s="13"/>
      <c r="D1681" s="13"/>
      <c r="E1681" s="13"/>
      <c r="G1681" s="13"/>
    </row>
    <row r="1682" spans="1:7">
      <c r="A1682" s="13"/>
      <c r="B1682" s="13"/>
      <c r="C1682" s="13"/>
      <c r="D1682" s="13"/>
      <c r="E1682" s="13"/>
      <c r="G1682" s="13"/>
    </row>
    <row r="1683" spans="1:7">
      <c r="A1683" s="13"/>
      <c r="B1683" s="13"/>
      <c r="C1683" s="13"/>
      <c r="D1683" s="13"/>
      <c r="E1683" s="13"/>
      <c r="G1683" s="13"/>
    </row>
    <row r="1684" spans="1:7">
      <c r="A1684" s="13"/>
      <c r="B1684" s="13"/>
      <c r="C1684" s="13"/>
      <c r="D1684" s="13"/>
      <c r="E1684" s="13"/>
      <c r="G1684" s="13"/>
    </row>
    <row r="1685" spans="1:7">
      <c r="A1685" s="13"/>
      <c r="B1685" s="13"/>
      <c r="C1685" s="13"/>
      <c r="D1685" s="13"/>
      <c r="E1685" s="13"/>
      <c r="G1685" s="13"/>
    </row>
    <row r="1686" spans="1:7">
      <c r="A1686" s="13"/>
      <c r="B1686" s="13"/>
      <c r="C1686" s="13"/>
      <c r="D1686" s="13"/>
      <c r="E1686" s="13"/>
      <c r="G1686" s="13"/>
    </row>
    <row r="1687" spans="1:7">
      <c r="A1687" s="13"/>
      <c r="B1687" s="13"/>
      <c r="C1687" s="13"/>
      <c r="D1687" s="13"/>
      <c r="E1687" s="13"/>
      <c r="G1687" s="13"/>
    </row>
    <row r="1688" spans="1:7">
      <c r="A1688" s="13"/>
      <c r="B1688" s="13"/>
      <c r="C1688" s="13"/>
      <c r="D1688" s="13"/>
      <c r="E1688" s="13"/>
      <c r="G1688" s="13"/>
    </row>
    <row r="1689" spans="1:7">
      <c r="A1689" s="13"/>
      <c r="B1689" s="13"/>
      <c r="C1689" s="13"/>
      <c r="D1689" s="13"/>
      <c r="E1689" s="13"/>
      <c r="G1689" s="13"/>
    </row>
    <row r="1690" spans="1:7">
      <c r="A1690" s="13"/>
      <c r="B1690" s="13"/>
      <c r="C1690" s="13"/>
      <c r="D1690" s="13"/>
      <c r="E1690" s="13"/>
      <c r="F1690" s="13"/>
    </row>
    <row r="1691" spans="1:7">
      <c r="A1691" s="13"/>
      <c r="B1691" s="13"/>
      <c r="C1691" s="13"/>
      <c r="D1691" s="13"/>
      <c r="E1691" s="13"/>
      <c r="G1691" s="13"/>
    </row>
    <row r="1692" spans="1:7">
      <c r="A1692" s="13"/>
    </row>
    <row r="1693" spans="1:7">
      <c r="A1693" s="13"/>
    </row>
    <row r="1694" spans="1:7">
      <c r="A1694" s="13"/>
      <c r="B1694" s="13"/>
      <c r="C1694" s="13"/>
      <c r="D1694" s="13"/>
      <c r="E1694" s="13"/>
      <c r="G1694" s="13"/>
    </row>
    <row r="1695" spans="1:7">
      <c r="A1695" s="13"/>
      <c r="B1695" s="13"/>
      <c r="C1695" s="13"/>
      <c r="D1695" s="13"/>
      <c r="E1695" s="13"/>
      <c r="G1695" s="13"/>
    </row>
    <row r="1696" spans="1:7">
      <c r="A1696" s="13"/>
      <c r="B1696" s="13"/>
      <c r="C1696" s="13"/>
      <c r="D1696" s="13"/>
      <c r="E1696" s="13"/>
      <c r="G1696" s="13"/>
    </row>
    <row r="1697" spans="1:7">
      <c r="A1697" s="13"/>
      <c r="B1697" s="13"/>
      <c r="C1697" s="13"/>
      <c r="D1697" s="13"/>
      <c r="E1697" s="13"/>
      <c r="G1697" s="13"/>
    </row>
    <row r="1698" spans="1:7">
      <c r="A1698" s="13"/>
      <c r="B1698" s="13"/>
      <c r="C1698" s="13"/>
      <c r="D1698" s="13"/>
      <c r="E1698" s="13"/>
      <c r="G1698" s="13"/>
    </row>
    <row r="1699" spans="1:7">
      <c r="A1699" s="13"/>
      <c r="B1699" s="13"/>
      <c r="C1699" s="13"/>
      <c r="D1699" s="13"/>
      <c r="E1699" s="13"/>
      <c r="G1699" s="13"/>
    </row>
    <row r="1700" spans="1:7">
      <c r="A1700" s="13"/>
      <c r="B1700" s="13"/>
      <c r="C1700" s="13"/>
      <c r="D1700" s="13"/>
      <c r="E1700" s="13"/>
      <c r="G1700" s="13"/>
    </row>
    <row r="1701" spans="1:7">
      <c r="A1701" s="13"/>
      <c r="B1701" s="13"/>
      <c r="C1701" s="13"/>
      <c r="D1701" s="13"/>
      <c r="E1701" s="13"/>
      <c r="G1701" s="13"/>
    </row>
    <row r="1702" spans="1:7">
      <c r="A1702" s="13"/>
      <c r="B1702" s="13"/>
      <c r="C1702" s="13"/>
      <c r="D1702" s="13"/>
      <c r="E1702" s="13"/>
      <c r="G1702" s="13"/>
    </row>
    <row r="1703" spans="1:7">
      <c r="A1703" s="13"/>
      <c r="B1703" s="13"/>
      <c r="C1703" s="13"/>
      <c r="D1703" s="13"/>
      <c r="E1703" s="13"/>
      <c r="G1703" s="13"/>
    </row>
    <row r="1704" spans="1:7">
      <c r="A1704" s="13"/>
      <c r="B1704" s="13"/>
      <c r="C1704" s="13"/>
      <c r="D1704" s="13"/>
      <c r="E1704" s="13"/>
      <c r="G1704" s="13"/>
    </row>
    <row r="1705" spans="1:7">
      <c r="A1705" s="13"/>
      <c r="B1705" s="13"/>
      <c r="C1705" s="13"/>
      <c r="D1705" s="13"/>
      <c r="E1705" s="13"/>
      <c r="G1705" s="13"/>
    </row>
    <row r="1706" spans="1:7">
      <c r="A1706" s="13"/>
      <c r="B1706" s="13"/>
      <c r="C1706" s="13"/>
      <c r="D1706" s="13"/>
      <c r="E1706" s="13"/>
      <c r="G1706" s="13"/>
    </row>
    <row r="1707" spans="1:7">
      <c r="A1707" s="13"/>
      <c r="B1707" s="13"/>
      <c r="C1707" s="13"/>
      <c r="D1707" s="13"/>
      <c r="E1707" s="13"/>
      <c r="G1707" s="13"/>
    </row>
    <row r="1708" spans="1:7">
      <c r="A1708" s="13"/>
      <c r="B1708" s="13"/>
      <c r="C1708" s="13"/>
      <c r="D1708" s="13"/>
      <c r="E1708" s="13"/>
      <c r="G1708" s="13"/>
    </row>
    <row r="1709" spans="1:7">
      <c r="A1709" s="13"/>
      <c r="B1709" s="13"/>
      <c r="C1709" s="13"/>
      <c r="D1709" s="13"/>
      <c r="E1709" s="13"/>
      <c r="G1709" s="13"/>
    </row>
    <row r="1710" spans="1:7">
      <c r="A1710" s="13"/>
      <c r="B1710" s="13"/>
      <c r="C1710" s="13"/>
      <c r="D1710" s="13"/>
      <c r="E1710" s="13"/>
      <c r="F1710" s="13"/>
    </row>
    <row r="1711" spans="1:7">
      <c r="A1711" s="13"/>
    </row>
    <row r="1712" spans="1:7">
      <c r="A1712" s="13"/>
    </row>
    <row r="1713" spans="1:7">
      <c r="A1713" s="13"/>
      <c r="B1713" s="13"/>
      <c r="C1713" s="13"/>
      <c r="D1713" s="13"/>
      <c r="E1713" s="13"/>
      <c r="G1713" s="13"/>
    </row>
    <row r="1714" spans="1:7">
      <c r="A1714" s="13"/>
      <c r="B1714" s="13"/>
      <c r="C1714" s="13"/>
      <c r="D1714" s="13"/>
      <c r="E1714" s="13"/>
      <c r="G1714" s="13"/>
    </row>
    <row r="1715" spans="1:7">
      <c r="A1715" s="13"/>
      <c r="B1715" s="13"/>
      <c r="C1715" s="13"/>
      <c r="D1715" s="13"/>
      <c r="E1715" s="13"/>
      <c r="G1715" s="13"/>
    </row>
    <row r="1716" spans="1:7">
      <c r="A1716" s="13"/>
      <c r="B1716" s="13"/>
      <c r="C1716" s="13"/>
      <c r="D1716" s="13"/>
      <c r="E1716" s="13"/>
      <c r="G1716" s="13"/>
    </row>
    <row r="1717" spans="1:7">
      <c r="A1717" s="13"/>
      <c r="B1717" s="13"/>
      <c r="C1717" s="13"/>
      <c r="D1717" s="13"/>
      <c r="E1717" s="13"/>
      <c r="G1717" s="13"/>
    </row>
    <row r="1718" spans="1:7">
      <c r="A1718" s="13"/>
      <c r="B1718" s="13"/>
      <c r="C1718" s="13"/>
      <c r="D1718" s="13"/>
      <c r="E1718" s="13"/>
      <c r="G1718" s="13"/>
    </row>
    <row r="1719" spans="1:7">
      <c r="A1719" s="13"/>
      <c r="B1719" s="13"/>
      <c r="C1719" s="13"/>
      <c r="D1719" s="13"/>
      <c r="E1719" s="13"/>
      <c r="G1719" s="13"/>
    </row>
    <row r="1720" spans="1:7">
      <c r="A1720" s="13"/>
      <c r="B1720" s="13"/>
      <c r="C1720" s="13"/>
      <c r="D1720" s="13"/>
      <c r="E1720" s="13"/>
      <c r="G1720" s="13"/>
    </row>
    <row r="1721" spans="1:7">
      <c r="A1721" s="13"/>
      <c r="B1721" s="13"/>
      <c r="C1721" s="13"/>
      <c r="D1721" s="13"/>
      <c r="E1721" s="13"/>
      <c r="G1721" s="13"/>
    </row>
    <row r="1722" spans="1:7">
      <c r="A1722" s="13"/>
      <c r="B1722" s="13"/>
      <c r="C1722" s="13"/>
      <c r="D1722" s="13"/>
      <c r="E1722" s="13"/>
      <c r="G1722" s="13"/>
    </row>
    <row r="1723" spans="1:7">
      <c r="A1723" s="13"/>
      <c r="B1723" s="13"/>
      <c r="C1723" s="13"/>
      <c r="D1723" s="13"/>
      <c r="E1723" s="13"/>
      <c r="G1723" s="13"/>
    </row>
    <row r="1724" spans="1:7">
      <c r="A1724" s="13"/>
      <c r="B1724" s="13"/>
      <c r="C1724" s="13"/>
      <c r="D1724" s="13"/>
      <c r="E1724" s="13"/>
      <c r="G1724" s="13"/>
    </row>
    <row r="1725" spans="1:7">
      <c r="A1725" s="13"/>
      <c r="B1725" s="13"/>
      <c r="C1725" s="13"/>
      <c r="D1725" s="13"/>
      <c r="E1725" s="13"/>
      <c r="G1725" s="13"/>
    </row>
    <row r="1726" spans="1:7">
      <c r="A1726" s="13"/>
      <c r="B1726" s="13"/>
      <c r="C1726" s="13"/>
      <c r="D1726" s="13"/>
      <c r="E1726" s="13"/>
      <c r="G1726" s="13"/>
    </row>
    <row r="1727" spans="1:7">
      <c r="A1727" s="13"/>
      <c r="B1727" s="13"/>
      <c r="C1727" s="13"/>
      <c r="D1727" s="13"/>
      <c r="E1727" s="13"/>
      <c r="G1727" s="13"/>
    </row>
    <row r="1728" spans="1:7">
      <c r="A1728" s="13"/>
    </row>
    <row r="1729" spans="1:7">
      <c r="A1729" s="13"/>
    </row>
    <row r="1730" spans="1:7">
      <c r="A1730" s="13"/>
      <c r="B1730" s="13"/>
      <c r="C1730" s="13"/>
      <c r="D1730" s="13"/>
      <c r="E1730" s="13"/>
      <c r="G1730" s="13"/>
    </row>
    <row r="1731" spans="1:7">
      <c r="A1731" s="13"/>
      <c r="B1731" s="13"/>
      <c r="C1731" s="13"/>
      <c r="D1731" s="13"/>
      <c r="E1731" s="13"/>
      <c r="G1731" s="13"/>
    </row>
    <row r="1732" spans="1:7">
      <c r="A1732" s="13"/>
      <c r="B1732" s="13"/>
      <c r="C1732" s="13"/>
      <c r="D1732" s="13"/>
      <c r="E1732" s="13"/>
      <c r="G1732" s="13"/>
    </row>
    <row r="1733" spans="1:7">
      <c r="A1733" s="13"/>
      <c r="B1733" s="13"/>
      <c r="C1733" s="13"/>
      <c r="D1733" s="13"/>
      <c r="E1733" s="13"/>
      <c r="G1733" s="13"/>
    </row>
    <row r="1734" spans="1:7">
      <c r="A1734" s="13"/>
      <c r="B1734" s="13"/>
      <c r="C1734" s="13"/>
      <c r="D1734" s="13"/>
      <c r="E1734" s="13"/>
      <c r="G1734" s="13"/>
    </row>
    <row r="1735" spans="1:7">
      <c r="A1735" s="13"/>
      <c r="B1735" s="13"/>
      <c r="C1735" s="13"/>
      <c r="D1735" s="13"/>
      <c r="E1735" s="13"/>
      <c r="G1735" s="13"/>
    </row>
    <row r="1736" spans="1:7">
      <c r="A1736" s="13"/>
      <c r="B1736" s="13"/>
      <c r="C1736" s="13"/>
      <c r="D1736" s="13"/>
      <c r="E1736" s="13"/>
      <c r="G1736" s="13"/>
    </row>
    <row r="1737" spans="1:7">
      <c r="A1737" s="13"/>
      <c r="B1737" s="13"/>
      <c r="C1737" s="13"/>
      <c r="D1737" s="13"/>
      <c r="E1737" s="13"/>
      <c r="G1737" s="13"/>
    </row>
    <row r="1738" spans="1:7">
      <c r="A1738" s="13"/>
      <c r="B1738" s="13"/>
      <c r="C1738" s="13"/>
      <c r="D1738" s="13"/>
      <c r="E1738" s="13"/>
      <c r="G1738" s="13"/>
    </row>
    <row r="1739" spans="1:7">
      <c r="A1739" s="13"/>
      <c r="B1739" s="13"/>
      <c r="C1739" s="13"/>
      <c r="D1739" s="13"/>
      <c r="E1739" s="13"/>
      <c r="G1739" s="13"/>
    </row>
    <row r="1740" spans="1:7">
      <c r="A1740" s="13"/>
      <c r="B1740" s="13"/>
      <c r="C1740" s="13"/>
      <c r="D1740" s="13"/>
      <c r="E1740" s="13"/>
      <c r="G1740" s="13"/>
    </row>
    <row r="1741" spans="1:7">
      <c r="A1741" s="13"/>
      <c r="B1741" s="13"/>
      <c r="C1741" s="13"/>
      <c r="D1741" s="13"/>
      <c r="E1741" s="13"/>
      <c r="G1741" s="13"/>
    </row>
    <row r="1742" spans="1:7">
      <c r="A1742" s="13"/>
      <c r="B1742" s="13"/>
      <c r="C1742" s="13"/>
      <c r="D1742" s="13"/>
      <c r="E1742" s="13"/>
      <c r="G1742" s="13"/>
    </row>
    <row r="1743" spans="1:7">
      <c r="A1743" s="13"/>
    </row>
    <row r="1744" spans="1:7">
      <c r="A1744" s="13"/>
    </row>
    <row r="1745" spans="1:7">
      <c r="A1745" s="13"/>
      <c r="B1745" s="13"/>
      <c r="C1745" s="13"/>
      <c r="D1745" s="13"/>
      <c r="E1745" s="13"/>
      <c r="G1745" s="13"/>
    </row>
    <row r="1746" spans="1:7">
      <c r="A1746" s="13"/>
      <c r="B1746" s="13"/>
      <c r="C1746" s="13"/>
      <c r="D1746" s="13"/>
      <c r="E1746" s="13"/>
      <c r="G1746" s="13"/>
    </row>
    <row r="1747" spans="1:7">
      <c r="A1747" s="13"/>
      <c r="B1747" s="13"/>
      <c r="C1747" s="13"/>
      <c r="D1747" s="13"/>
      <c r="E1747" s="13"/>
      <c r="G1747" s="13"/>
    </row>
    <row r="1748" spans="1:7">
      <c r="A1748" s="13"/>
      <c r="B1748" s="13"/>
      <c r="C1748" s="13"/>
      <c r="D1748" s="13"/>
      <c r="E1748" s="13"/>
      <c r="G1748" s="13"/>
    </row>
    <row r="1749" spans="1:7">
      <c r="A1749" s="13"/>
      <c r="B1749" s="13"/>
      <c r="C1749" s="13"/>
      <c r="D1749" s="13"/>
      <c r="E1749" s="13"/>
      <c r="G1749" s="13"/>
    </row>
    <row r="1750" spans="1:7">
      <c r="A1750" s="13"/>
      <c r="B1750" s="13"/>
      <c r="C1750" s="13"/>
      <c r="D1750" s="13"/>
      <c r="E1750" s="13"/>
      <c r="G1750" s="13"/>
    </row>
    <row r="1751" spans="1:7">
      <c r="A1751" s="13"/>
      <c r="B1751" s="13"/>
      <c r="C1751" s="13"/>
      <c r="D1751" s="13"/>
      <c r="E1751" s="13"/>
      <c r="G1751" s="13"/>
    </row>
    <row r="1752" spans="1:7">
      <c r="A1752" s="13"/>
      <c r="B1752" s="13"/>
      <c r="C1752" s="13"/>
      <c r="D1752" s="13"/>
      <c r="E1752" s="13"/>
      <c r="G1752" s="13"/>
    </row>
    <row r="1753" spans="1:7">
      <c r="A1753" s="13"/>
      <c r="B1753" s="13"/>
      <c r="C1753" s="13"/>
      <c r="D1753" s="13"/>
      <c r="E1753" s="13"/>
      <c r="G1753" s="13"/>
    </row>
    <row r="1754" spans="1:7">
      <c r="A1754" s="13"/>
      <c r="B1754" s="13"/>
      <c r="C1754" s="13"/>
      <c r="D1754" s="13"/>
      <c r="E1754" s="13"/>
      <c r="G1754" s="13"/>
    </row>
    <row r="1755" spans="1:7">
      <c r="A1755" s="13"/>
      <c r="B1755" s="13"/>
      <c r="C1755" s="13"/>
      <c r="D1755" s="13"/>
      <c r="E1755" s="13"/>
      <c r="G1755" s="13"/>
    </row>
    <row r="1756" spans="1:7">
      <c r="A1756" s="13"/>
      <c r="B1756" s="13"/>
      <c r="C1756" s="13"/>
      <c r="D1756" s="13"/>
      <c r="E1756" s="13"/>
      <c r="G1756" s="13"/>
    </row>
    <row r="1757" spans="1:7">
      <c r="A1757" s="13"/>
      <c r="B1757" s="13"/>
      <c r="C1757" s="13"/>
      <c r="D1757" s="13"/>
      <c r="E1757" s="13"/>
      <c r="G1757" s="13"/>
    </row>
    <row r="1758" spans="1:7">
      <c r="A1758" s="13"/>
      <c r="B1758" s="13"/>
      <c r="C1758" s="13"/>
      <c r="D1758" s="13"/>
      <c r="E1758" s="13"/>
      <c r="F1758" s="13"/>
    </row>
    <row r="1759" spans="1:7">
      <c r="A1759" s="13"/>
      <c r="B1759" s="13"/>
      <c r="C1759" s="13"/>
      <c r="D1759" s="13"/>
      <c r="E1759" s="13"/>
      <c r="G1759" s="13"/>
    </row>
    <row r="1760" spans="1:7">
      <c r="A1760" s="13"/>
    </row>
    <row r="1761" spans="1:7">
      <c r="A1761" s="13"/>
    </row>
    <row r="1762" spans="1:7">
      <c r="A1762" s="13"/>
      <c r="B1762" s="13"/>
      <c r="C1762" s="13"/>
      <c r="D1762" s="13"/>
      <c r="E1762" s="13"/>
      <c r="G1762" s="13"/>
    </row>
    <row r="1763" spans="1:7">
      <c r="A1763" s="13"/>
      <c r="B1763" s="13"/>
      <c r="C1763" s="13"/>
      <c r="D1763" s="13"/>
      <c r="E1763" s="13"/>
      <c r="G1763" s="13"/>
    </row>
    <row r="1764" spans="1:7">
      <c r="A1764" s="13"/>
      <c r="B1764" s="13"/>
      <c r="C1764" s="13"/>
      <c r="D1764" s="13"/>
      <c r="E1764" s="13"/>
      <c r="G1764" s="13"/>
    </row>
    <row r="1765" spans="1:7">
      <c r="A1765" s="13"/>
      <c r="B1765" s="13"/>
      <c r="C1765" s="13"/>
      <c r="D1765" s="13"/>
      <c r="E1765" s="13"/>
      <c r="G1765" s="13"/>
    </row>
    <row r="1766" spans="1:7">
      <c r="A1766" s="13"/>
      <c r="B1766" s="13"/>
      <c r="C1766" s="13"/>
      <c r="D1766" s="13"/>
      <c r="E1766" s="13"/>
      <c r="G1766" s="13"/>
    </row>
    <row r="1767" spans="1:7">
      <c r="A1767" s="13"/>
      <c r="B1767" s="13"/>
      <c r="C1767" s="13"/>
      <c r="D1767" s="13"/>
      <c r="E1767" s="13"/>
      <c r="G1767" s="13"/>
    </row>
    <row r="1768" spans="1:7">
      <c r="A1768" s="13"/>
      <c r="B1768" s="13"/>
      <c r="C1768" s="13"/>
      <c r="D1768" s="13"/>
      <c r="E1768" s="13"/>
      <c r="G1768" s="13"/>
    </row>
    <row r="1769" spans="1:7">
      <c r="A1769" s="13"/>
      <c r="B1769" s="13"/>
      <c r="C1769" s="13"/>
      <c r="D1769" s="13"/>
      <c r="E1769" s="13"/>
      <c r="G1769" s="13"/>
    </row>
    <row r="1770" spans="1:7">
      <c r="A1770" s="13"/>
      <c r="B1770" s="13"/>
      <c r="C1770" s="13"/>
      <c r="D1770" s="13"/>
      <c r="E1770" s="13"/>
      <c r="G1770" s="13"/>
    </row>
    <row r="1771" spans="1:7">
      <c r="A1771" s="13"/>
      <c r="B1771" s="13"/>
      <c r="C1771" s="13"/>
      <c r="D1771" s="13"/>
      <c r="E1771" s="13"/>
      <c r="G1771" s="13"/>
    </row>
    <row r="1772" spans="1:7">
      <c r="A1772" s="13"/>
      <c r="B1772" s="13"/>
      <c r="C1772" s="13"/>
      <c r="D1772" s="13"/>
      <c r="E1772" s="13"/>
      <c r="G1772" s="13"/>
    </row>
    <row r="1773" spans="1:7">
      <c r="A1773" s="13"/>
      <c r="B1773" s="13"/>
      <c r="C1773" s="13"/>
      <c r="D1773" s="13"/>
      <c r="E1773" s="13"/>
      <c r="G1773" s="13"/>
    </row>
    <row r="1774" spans="1:7">
      <c r="A1774" s="13"/>
      <c r="B1774" s="13"/>
      <c r="C1774" s="13"/>
      <c r="D1774" s="13"/>
      <c r="E1774" s="13"/>
      <c r="G1774" s="13"/>
    </row>
    <row r="1775" spans="1:7">
      <c r="A1775" s="13"/>
      <c r="B1775" s="13"/>
      <c r="C1775" s="13"/>
      <c r="D1775" s="13"/>
      <c r="E1775" s="13"/>
      <c r="F1775" s="13"/>
    </row>
    <row r="1776" spans="1:7">
      <c r="A1776" s="13"/>
      <c r="B1776" s="13"/>
      <c r="C1776" s="13"/>
      <c r="D1776" s="13"/>
      <c r="E1776" s="13"/>
      <c r="G1776" s="13"/>
    </row>
    <row r="1777" spans="1:7">
      <c r="A1777" s="13"/>
    </row>
    <row r="1778" spans="1:7">
      <c r="A1778" s="13"/>
    </row>
    <row r="1779" spans="1:7">
      <c r="A1779" s="13"/>
    </row>
    <row r="1780" spans="1:7">
      <c r="A1780" s="13"/>
      <c r="B1780" s="13"/>
      <c r="C1780" s="13"/>
      <c r="D1780" s="13"/>
      <c r="E1780" s="13"/>
      <c r="G1780" s="13"/>
    </row>
    <row r="1781" spans="1:7">
      <c r="A1781" s="13"/>
      <c r="B1781" s="13"/>
      <c r="C1781" s="13"/>
      <c r="D1781" s="13"/>
      <c r="E1781" s="13"/>
      <c r="G1781" s="13"/>
    </row>
    <row r="1782" spans="1:7">
      <c r="A1782" s="13"/>
      <c r="B1782" s="13"/>
      <c r="C1782" s="13"/>
      <c r="D1782" s="13"/>
      <c r="E1782" s="13"/>
      <c r="G1782" s="13"/>
    </row>
    <row r="1783" spans="1:7">
      <c r="A1783" s="13"/>
      <c r="B1783" s="13"/>
      <c r="C1783" s="13"/>
      <c r="D1783" s="13"/>
      <c r="E1783" s="13"/>
      <c r="F1783" s="13"/>
    </row>
    <row r="1784" spans="1:7">
      <c r="A1784" s="13"/>
      <c r="B1784" s="13"/>
      <c r="C1784" s="13"/>
      <c r="D1784" s="13"/>
      <c r="E1784" s="13"/>
      <c r="G1784" s="13"/>
    </row>
    <row r="1785" spans="1:7">
      <c r="A1785" s="13"/>
      <c r="B1785" s="13"/>
      <c r="C1785" s="13"/>
      <c r="D1785" s="13"/>
      <c r="E1785" s="13"/>
      <c r="G1785" s="13"/>
    </row>
    <row r="1786" spans="1:7">
      <c r="A1786" s="13"/>
      <c r="B1786" s="13"/>
      <c r="C1786" s="13"/>
      <c r="D1786" s="13"/>
      <c r="E1786" s="13"/>
      <c r="G1786" s="13"/>
    </row>
    <row r="1787" spans="1:7">
      <c r="A1787" s="13"/>
    </row>
    <row r="1788" spans="1:7">
      <c r="A1788" s="13"/>
    </row>
    <row r="1789" spans="1:7">
      <c r="A1789" s="13"/>
      <c r="B1789" s="13"/>
      <c r="C1789" s="13"/>
      <c r="D1789" s="13"/>
      <c r="E1789" s="13"/>
      <c r="G1789" s="13"/>
    </row>
    <row r="1790" spans="1:7">
      <c r="A1790" s="13"/>
      <c r="B1790" s="13"/>
      <c r="C1790" s="13"/>
      <c r="D1790" s="13"/>
      <c r="E1790" s="13"/>
      <c r="G1790" s="13"/>
    </row>
    <row r="1791" spans="1:7">
      <c r="A1791" s="13"/>
      <c r="B1791" s="13"/>
      <c r="C1791" s="13"/>
      <c r="D1791" s="13"/>
      <c r="E1791" s="13"/>
      <c r="G1791" s="13"/>
    </row>
    <row r="1792" spans="1:7">
      <c r="A1792" s="13"/>
      <c r="B1792" s="13"/>
      <c r="C1792" s="13"/>
      <c r="D1792" s="13"/>
      <c r="E1792" s="13"/>
      <c r="G1792" s="13"/>
    </row>
    <row r="1793" spans="1:7">
      <c r="A1793" s="13"/>
      <c r="B1793" s="13"/>
      <c r="C1793" s="13"/>
      <c r="D1793" s="13"/>
      <c r="E1793" s="13"/>
      <c r="F1793" s="13"/>
    </row>
    <row r="1794" spans="1:7">
      <c r="A1794" s="13"/>
      <c r="B1794" s="13"/>
      <c r="C1794" s="13"/>
      <c r="D1794" s="13"/>
      <c r="E1794" s="13"/>
      <c r="G1794" s="13"/>
    </row>
    <row r="1795" spans="1:7">
      <c r="A1795" s="13"/>
    </row>
    <row r="1796" spans="1:7">
      <c r="A1796" s="13"/>
    </row>
    <row r="1797" spans="1:7">
      <c r="A1797" s="13"/>
      <c r="B1797" s="13"/>
      <c r="C1797" s="13"/>
      <c r="D1797" s="13"/>
      <c r="E1797" s="13"/>
      <c r="G1797" s="13"/>
    </row>
    <row r="1798" spans="1:7">
      <c r="A1798" s="13"/>
      <c r="B1798" s="13"/>
      <c r="C1798" s="13"/>
      <c r="D1798" s="13"/>
      <c r="E1798" s="13"/>
      <c r="G1798" s="13"/>
    </row>
    <row r="1799" spans="1:7">
      <c r="A1799" s="13"/>
      <c r="B1799" s="13"/>
      <c r="C1799" s="13"/>
      <c r="D1799" s="13"/>
      <c r="E1799" s="13"/>
      <c r="G1799" s="13"/>
    </row>
    <row r="1800" spans="1:7">
      <c r="A1800" s="13"/>
      <c r="B1800" s="13"/>
      <c r="C1800" s="13"/>
      <c r="D1800" s="13"/>
      <c r="E1800" s="13"/>
      <c r="G1800" s="13"/>
    </row>
    <row r="1801" spans="1:7">
      <c r="A1801" s="13"/>
      <c r="B1801" s="13"/>
      <c r="C1801" s="13"/>
      <c r="D1801" s="13"/>
      <c r="E1801" s="13"/>
      <c r="F1801" s="13"/>
    </row>
    <row r="1802" spans="1:7">
      <c r="A1802" s="13"/>
      <c r="B1802" s="13"/>
      <c r="C1802" s="13"/>
      <c r="D1802" s="13"/>
      <c r="E1802" s="13"/>
      <c r="G1802" s="13"/>
    </row>
    <row r="1803" spans="1:7">
      <c r="A1803" s="13"/>
      <c r="B1803" s="13"/>
      <c r="C1803" s="13"/>
      <c r="D1803" s="13"/>
      <c r="E1803" s="13"/>
      <c r="G1803" s="13"/>
    </row>
    <row r="1804" spans="1:7">
      <c r="A1804" s="13"/>
      <c r="B1804" s="13"/>
      <c r="C1804" s="13"/>
      <c r="D1804" s="13"/>
      <c r="E1804" s="13"/>
      <c r="G1804" s="13"/>
    </row>
    <row r="1805" spans="1:7">
      <c r="A1805" s="13"/>
      <c r="B1805" s="13"/>
      <c r="C1805" s="13"/>
      <c r="D1805" s="13"/>
      <c r="E1805" s="13"/>
      <c r="G1805" s="13"/>
    </row>
    <row r="1806" spans="1:7">
      <c r="A1806" s="13"/>
      <c r="B1806" s="13"/>
      <c r="C1806" s="13"/>
      <c r="D1806" s="13"/>
      <c r="E1806" s="13"/>
      <c r="G1806" s="13"/>
    </row>
    <row r="1807" spans="1:7">
      <c r="A1807" s="13"/>
    </row>
    <row r="1808" spans="1:7">
      <c r="A1808" s="13"/>
    </row>
    <row r="1809" spans="1:7">
      <c r="A1809" s="13"/>
      <c r="B1809" s="13"/>
      <c r="C1809" s="13"/>
      <c r="D1809" s="13"/>
      <c r="E1809" s="13"/>
      <c r="G1809" s="13"/>
    </row>
    <row r="1810" spans="1:7">
      <c r="A1810" s="13"/>
      <c r="B1810" s="13"/>
      <c r="C1810" s="13"/>
      <c r="D1810" s="13"/>
      <c r="E1810" s="13"/>
      <c r="G1810" s="13"/>
    </row>
    <row r="1811" spans="1:7">
      <c r="A1811" s="13"/>
      <c r="B1811" s="13"/>
      <c r="C1811" s="13"/>
      <c r="D1811" s="13"/>
      <c r="E1811" s="13"/>
      <c r="G1811" s="13"/>
    </row>
    <row r="1812" spans="1:7">
      <c r="A1812" s="13"/>
      <c r="B1812" s="13"/>
      <c r="C1812" s="13"/>
      <c r="D1812" s="13"/>
      <c r="E1812" s="13"/>
      <c r="G1812" s="13"/>
    </row>
    <row r="1813" spans="1:7">
      <c r="A1813" s="13"/>
      <c r="B1813" s="13"/>
      <c r="C1813" s="13"/>
      <c r="D1813" s="13"/>
      <c r="E1813" s="13"/>
      <c r="G1813" s="13"/>
    </row>
    <row r="1814" spans="1:7">
      <c r="A1814" s="13"/>
      <c r="B1814" s="13"/>
      <c r="C1814" s="13"/>
      <c r="D1814" s="13"/>
      <c r="E1814" s="13"/>
      <c r="G1814" s="13"/>
    </row>
    <row r="1815" spans="1:7">
      <c r="A1815" s="13"/>
      <c r="B1815" s="13"/>
      <c r="C1815" s="13"/>
      <c r="D1815" s="13"/>
      <c r="E1815" s="13"/>
      <c r="G1815" s="13"/>
    </row>
    <row r="1816" spans="1:7">
      <c r="A1816" s="13"/>
    </row>
    <row r="1817" spans="1:7">
      <c r="A1817" s="13"/>
    </row>
    <row r="1818" spans="1:7">
      <c r="A1818" s="13"/>
      <c r="B1818" s="13"/>
      <c r="C1818" s="13"/>
      <c r="D1818" s="13"/>
      <c r="E1818" s="13"/>
      <c r="G1818" s="13"/>
    </row>
    <row r="1819" spans="1:7">
      <c r="A1819" s="13"/>
      <c r="B1819" s="13"/>
      <c r="C1819" s="13"/>
      <c r="D1819" s="13"/>
      <c r="E1819" s="13"/>
      <c r="G1819" s="13"/>
    </row>
    <row r="1820" spans="1:7">
      <c r="A1820" s="13"/>
      <c r="B1820" s="13"/>
      <c r="C1820" s="13"/>
      <c r="D1820" s="13"/>
      <c r="E1820" s="13"/>
      <c r="G1820" s="13"/>
    </row>
    <row r="1821" spans="1:7">
      <c r="A1821" s="13"/>
      <c r="B1821" s="13"/>
      <c r="C1821" s="13"/>
      <c r="D1821" s="13"/>
      <c r="E1821" s="13"/>
      <c r="G1821" s="13"/>
    </row>
    <row r="1822" spans="1:7">
      <c r="A1822" s="13"/>
      <c r="B1822" s="13"/>
      <c r="C1822" s="13"/>
      <c r="D1822" s="13"/>
      <c r="E1822" s="13"/>
      <c r="G1822" s="13"/>
    </row>
    <row r="1823" spans="1:7">
      <c r="A1823" s="13"/>
      <c r="B1823" s="13"/>
      <c r="C1823" s="13"/>
      <c r="D1823" s="13"/>
      <c r="E1823" s="13"/>
      <c r="G1823" s="13"/>
    </row>
    <row r="1824" spans="1:7">
      <c r="A1824" s="13"/>
      <c r="B1824" s="13"/>
      <c r="C1824" s="13"/>
      <c r="D1824" s="13"/>
      <c r="E1824" s="13"/>
      <c r="G1824" s="13"/>
    </row>
    <row r="1825" spans="1:7">
      <c r="A1825" s="13"/>
      <c r="B1825" s="13"/>
      <c r="C1825" s="13"/>
      <c r="D1825" s="13"/>
      <c r="E1825" s="13"/>
      <c r="G1825" s="13"/>
    </row>
    <row r="1826" spans="1:7">
      <c r="A1826" s="13"/>
      <c r="B1826" s="13"/>
      <c r="C1826" s="13"/>
      <c r="D1826" s="13"/>
      <c r="E1826" s="13"/>
      <c r="G1826" s="13"/>
    </row>
    <row r="1827" spans="1:7">
      <c r="A1827" s="13"/>
      <c r="B1827" s="13"/>
      <c r="C1827" s="13"/>
      <c r="D1827" s="13"/>
      <c r="E1827" s="13"/>
      <c r="G1827" s="13"/>
    </row>
    <row r="1828" spans="1:7">
      <c r="A1828" s="13"/>
    </row>
    <row r="1829" spans="1:7">
      <c r="A1829" s="13"/>
    </row>
    <row r="1830" spans="1:7">
      <c r="A1830" s="13"/>
      <c r="B1830" s="13"/>
      <c r="C1830" s="13"/>
      <c r="D1830" s="13"/>
      <c r="E1830" s="13"/>
      <c r="G1830" s="13"/>
    </row>
    <row r="1831" spans="1:7">
      <c r="A1831" s="13"/>
      <c r="B1831" s="13"/>
      <c r="C1831" s="13"/>
      <c r="D1831" s="13"/>
      <c r="E1831" s="13"/>
      <c r="G1831" s="13"/>
    </row>
    <row r="1832" spans="1:7">
      <c r="A1832" s="13"/>
      <c r="B1832" s="13"/>
      <c r="C1832" s="13"/>
      <c r="D1832" s="13"/>
      <c r="E1832" s="13"/>
      <c r="G1832" s="13"/>
    </row>
    <row r="1833" spans="1:7">
      <c r="A1833" s="13"/>
      <c r="B1833" s="13"/>
      <c r="C1833" s="13"/>
      <c r="D1833" s="13"/>
      <c r="E1833" s="13"/>
      <c r="G1833" s="13"/>
    </row>
    <row r="1834" spans="1:7">
      <c r="A1834" s="13"/>
      <c r="B1834" s="13"/>
      <c r="C1834" s="13"/>
      <c r="D1834" s="13"/>
      <c r="E1834" s="13"/>
      <c r="G1834" s="13"/>
    </row>
    <row r="1835" spans="1:7">
      <c r="A1835" s="13"/>
      <c r="B1835" s="13"/>
      <c r="C1835" s="13"/>
      <c r="D1835" s="13"/>
      <c r="E1835" s="13"/>
      <c r="G1835" s="13"/>
    </row>
    <row r="1836" spans="1:7">
      <c r="A1836" s="13"/>
      <c r="B1836" s="13"/>
      <c r="C1836" s="13"/>
      <c r="D1836" s="13"/>
      <c r="E1836" s="13"/>
      <c r="G1836" s="13"/>
    </row>
    <row r="1837" spans="1:7">
      <c r="A1837" s="13"/>
    </row>
    <row r="1838" spans="1:7">
      <c r="A1838" s="13"/>
    </row>
    <row r="1839" spans="1:7">
      <c r="A1839" s="13"/>
      <c r="B1839" s="13"/>
      <c r="C1839" s="13"/>
      <c r="D1839" s="13"/>
      <c r="E1839" s="13"/>
      <c r="G1839" s="13"/>
    </row>
    <row r="1840" spans="1:7">
      <c r="A1840" s="13"/>
      <c r="B1840" s="13"/>
      <c r="C1840" s="13"/>
      <c r="D1840" s="13"/>
      <c r="E1840" s="13"/>
      <c r="G1840" s="13"/>
    </row>
    <row r="1841" spans="1:7">
      <c r="A1841" s="13"/>
      <c r="B1841" s="13"/>
      <c r="C1841" s="13"/>
      <c r="D1841" s="13"/>
      <c r="E1841" s="13"/>
      <c r="G1841" s="13"/>
    </row>
    <row r="1842" spans="1:7">
      <c r="A1842" s="13"/>
      <c r="B1842" s="13"/>
      <c r="C1842" s="13"/>
      <c r="D1842" s="13"/>
      <c r="E1842" s="13"/>
      <c r="G1842" s="13"/>
    </row>
    <row r="1843" spans="1:7">
      <c r="A1843" s="13"/>
      <c r="B1843" s="13"/>
      <c r="C1843" s="13"/>
      <c r="D1843" s="13"/>
      <c r="E1843" s="13"/>
      <c r="G1843" s="13"/>
    </row>
    <row r="1844" spans="1:7">
      <c r="A1844" s="13"/>
      <c r="B1844" s="13"/>
      <c r="C1844" s="13"/>
      <c r="D1844" s="13"/>
      <c r="E1844" s="13"/>
      <c r="G1844" s="13"/>
    </row>
    <row r="1845" spans="1:7">
      <c r="A1845" s="13"/>
      <c r="B1845" s="13"/>
      <c r="C1845" s="13"/>
      <c r="D1845" s="13"/>
      <c r="E1845" s="13"/>
      <c r="G1845" s="13"/>
    </row>
    <row r="1846" spans="1:7">
      <c r="A1846" s="13"/>
      <c r="B1846" s="13"/>
      <c r="C1846" s="13"/>
      <c r="D1846" s="13"/>
      <c r="E1846" s="13"/>
      <c r="G1846" s="13"/>
    </row>
    <row r="1847" spans="1:7">
      <c r="A1847" s="13"/>
    </row>
    <row r="1848" spans="1:7">
      <c r="A1848" s="13"/>
    </row>
    <row r="1849" spans="1:7">
      <c r="A1849" s="13"/>
      <c r="B1849" s="13"/>
      <c r="C1849" s="13"/>
      <c r="D1849" s="13"/>
      <c r="E1849" s="13"/>
      <c r="G1849" s="13"/>
    </row>
    <row r="1850" spans="1:7">
      <c r="A1850" s="13"/>
      <c r="B1850" s="13"/>
      <c r="C1850" s="13"/>
      <c r="D1850" s="13"/>
      <c r="E1850" s="13"/>
      <c r="G1850" s="13"/>
    </row>
    <row r="1851" spans="1:7">
      <c r="A1851" s="13"/>
      <c r="B1851" s="13"/>
      <c r="C1851" s="13"/>
      <c r="D1851" s="13"/>
      <c r="E1851" s="13"/>
      <c r="G1851" s="13"/>
    </row>
    <row r="1852" spans="1:7">
      <c r="A1852" s="13"/>
      <c r="B1852" s="13"/>
      <c r="C1852" s="13"/>
      <c r="D1852" s="13"/>
      <c r="E1852" s="13"/>
      <c r="G1852" s="13"/>
    </row>
    <row r="1853" spans="1:7">
      <c r="A1853" s="13"/>
      <c r="B1853" s="13"/>
      <c r="C1853" s="13"/>
      <c r="D1853" s="13"/>
      <c r="E1853" s="13"/>
      <c r="G1853" s="13"/>
    </row>
    <row r="1854" spans="1:7">
      <c r="A1854" s="13"/>
      <c r="B1854" s="13"/>
      <c r="C1854" s="13"/>
      <c r="D1854" s="13"/>
      <c r="E1854" s="13"/>
      <c r="G1854" s="13"/>
    </row>
    <row r="1855" spans="1:7">
      <c r="A1855" s="13"/>
      <c r="B1855" s="13"/>
      <c r="C1855" s="13"/>
      <c r="D1855" s="13"/>
      <c r="E1855" s="13"/>
      <c r="G1855" s="13"/>
    </row>
    <row r="1856" spans="1:7">
      <c r="A1856" s="13"/>
    </row>
    <row r="1857" spans="1:7">
      <c r="A1857" s="13"/>
    </row>
    <row r="1858" spans="1:7">
      <c r="A1858" s="13"/>
      <c r="B1858" s="13"/>
      <c r="C1858" s="13"/>
      <c r="D1858" s="13"/>
      <c r="E1858" s="13"/>
      <c r="G1858" s="13"/>
    </row>
    <row r="1859" spans="1:7">
      <c r="A1859" s="13"/>
      <c r="B1859" s="13"/>
      <c r="C1859" s="13"/>
      <c r="D1859" s="13"/>
      <c r="E1859" s="13"/>
      <c r="G1859" s="13"/>
    </row>
    <row r="1860" spans="1:7">
      <c r="A1860" s="13"/>
      <c r="B1860" s="13"/>
      <c r="C1860" s="13"/>
      <c r="D1860" s="13"/>
      <c r="E1860" s="13"/>
      <c r="G1860" s="13"/>
    </row>
    <row r="1861" spans="1:7">
      <c r="A1861" s="13"/>
      <c r="B1861" s="13"/>
      <c r="C1861" s="13"/>
      <c r="D1861" s="13"/>
      <c r="E1861" s="13"/>
      <c r="G1861" s="13"/>
    </row>
    <row r="1862" spans="1:7">
      <c r="A1862" s="13"/>
      <c r="B1862" s="13"/>
      <c r="C1862" s="13"/>
      <c r="D1862" s="13"/>
      <c r="E1862" s="13"/>
      <c r="G1862" s="13"/>
    </row>
    <row r="1863" spans="1:7">
      <c r="A1863" s="13"/>
      <c r="B1863" s="13"/>
      <c r="C1863" s="13"/>
      <c r="D1863" s="13"/>
      <c r="E1863" s="13"/>
      <c r="G1863" s="13"/>
    </row>
    <row r="1864" spans="1:7">
      <c r="A1864" s="13"/>
    </row>
    <row r="1865" spans="1:7">
      <c r="A1865" s="13"/>
    </row>
    <row r="1866" spans="1:7">
      <c r="A1866" s="13"/>
      <c r="B1866" s="13"/>
      <c r="C1866" s="13"/>
      <c r="D1866" s="13"/>
      <c r="E1866" s="13"/>
      <c r="G1866" s="13"/>
    </row>
    <row r="1867" spans="1:7">
      <c r="A1867" s="13"/>
      <c r="B1867" s="13"/>
      <c r="C1867" s="13"/>
      <c r="D1867" s="13"/>
      <c r="E1867" s="13"/>
      <c r="G1867" s="13"/>
    </row>
    <row r="1868" spans="1:7">
      <c r="A1868" s="13"/>
      <c r="B1868" s="13"/>
      <c r="C1868" s="13"/>
      <c r="D1868" s="13"/>
      <c r="E1868" s="13"/>
      <c r="G1868" s="13"/>
    </row>
    <row r="1869" spans="1:7">
      <c r="A1869" s="13"/>
      <c r="B1869" s="13"/>
      <c r="C1869" s="13"/>
      <c r="D1869" s="13"/>
      <c r="E1869" s="13"/>
      <c r="G1869" s="13"/>
    </row>
    <row r="1870" spans="1:7">
      <c r="A1870" s="13"/>
      <c r="B1870" s="13"/>
      <c r="C1870" s="13"/>
      <c r="D1870" s="13"/>
      <c r="E1870" s="13"/>
      <c r="G1870" s="13"/>
    </row>
    <row r="1871" spans="1:7">
      <c r="A1871" s="13"/>
      <c r="B1871" s="13"/>
      <c r="C1871" s="13"/>
      <c r="D1871" s="13"/>
      <c r="E1871" s="13"/>
      <c r="G1871" s="13"/>
    </row>
    <row r="1872" spans="1:7">
      <c r="A1872" s="13"/>
    </row>
    <row r="1873" spans="1:7">
      <c r="A1873" s="13"/>
    </row>
    <row r="1874" spans="1:7">
      <c r="A1874" s="13"/>
      <c r="B1874" s="13"/>
      <c r="C1874" s="13"/>
      <c r="D1874" s="13"/>
      <c r="E1874" s="13"/>
      <c r="G1874" s="13"/>
    </row>
    <row r="1875" spans="1:7">
      <c r="A1875" s="13"/>
      <c r="B1875" s="13"/>
      <c r="C1875" s="13"/>
      <c r="D1875" s="13"/>
      <c r="E1875" s="13"/>
      <c r="G1875" s="13"/>
    </row>
    <row r="1876" spans="1:7">
      <c r="A1876" s="13"/>
      <c r="B1876" s="13"/>
      <c r="C1876" s="13"/>
      <c r="D1876" s="13"/>
      <c r="E1876" s="13"/>
      <c r="G1876" s="13"/>
    </row>
    <row r="1877" spans="1:7">
      <c r="A1877" s="13"/>
      <c r="B1877" s="13"/>
      <c r="C1877" s="13"/>
      <c r="D1877" s="13"/>
      <c r="E1877" s="13"/>
      <c r="G1877" s="13"/>
    </row>
    <row r="1878" spans="1:7">
      <c r="A1878" s="13"/>
      <c r="B1878" s="13"/>
      <c r="C1878" s="13"/>
      <c r="D1878" s="13"/>
      <c r="E1878" s="13"/>
      <c r="G1878" s="13"/>
    </row>
    <row r="1879" spans="1:7">
      <c r="A1879" s="13"/>
      <c r="B1879" s="13"/>
      <c r="C1879" s="13"/>
      <c r="D1879" s="13"/>
      <c r="E1879" s="13"/>
      <c r="G1879" s="13"/>
    </row>
    <row r="1880" spans="1:7">
      <c r="A1880" s="13"/>
      <c r="B1880" s="13"/>
      <c r="C1880" s="13"/>
      <c r="D1880" s="13"/>
      <c r="E1880" s="13"/>
      <c r="G1880" s="13"/>
    </row>
    <row r="1881" spans="1:7">
      <c r="A1881" s="13"/>
      <c r="B1881" s="13"/>
      <c r="C1881" s="13"/>
      <c r="D1881" s="13"/>
      <c r="E1881" s="13"/>
      <c r="G1881" s="13"/>
    </row>
    <row r="1882" spans="1:7">
      <c r="A1882" s="13"/>
      <c r="B1882" s="13"/>
      <c r="C1882" s="13"/>
      <c r="D1882" s="13"/>
      <c r="E1882" s="13"/>
      <c r="G1882" s="13"/>
    </row>
    <row r="1883" spans="1:7">
      <c r="A1883" s="13"/>
      <c r="B1883" s="13"/>
      <c r="C1883" s="13"/>
      <c r="D1883" s="13"/>
      <c r="E1883" s="13"/>
      <c r="G1883" s="13"/>
    </row>
    <row r="1884" spans="1:7">
      <c r="A1884" s="13"/>
      <c r="B1884" s="13"/>
      <c r="C1884" s="13"/>
      <c r="D1884" s="13"/>
      <c r="E1884" s="13"/>
      <c r="G1884" s="13"/>
    </row>
    <row r="1885" spans="1:7">
      <c r="A1885" s="13"/>
      <c r="B1885" s="13"/>
      <c r="C1885" s="13"/>
      <c r="D1885" s="13"/>
      <c r="E1885" s="13"/>
      <c r="G1885" s="13"/>
    </row>
    <row r="1886" spans="1:7">
      <c r="A1886" s="13"/>
    </row>
    <row r="1887" spans="1:7">
      <c r="A1887" s="13"/>
    </row>
    <row r="1888" spans="1:7">
      <c r="A1888" s="13"/>
      <c r="B1888" s="13"/>
      <c r="C1888" s="13"/>
      <c r="D1888" s="13"/>
      <c r="E1888" s="13"/>
      <c r="G1888" s="13"/>
    </row>
    <row r="1889" spans="1:7">
      <c r="A1889" s="13"/>
      <c r="B1889" s="13"/>
      <c r="C1889" s="13"/>
      <c r="D1889" s="13"/>
      <c r="E1889" s="13"/>
      <c r="G1889" s="13"/>
    </row>
    <row r="1890" spans="1:7">
      <c r="A1890" s="13"/>
      <c r="B1890" s="13"/>
      <c r="C1890" s="13"/>
      <c r="D1890" s="13"/>
      <c r="E1890" s="13"/>
      <c r="G1890" s="13"/>
    </row>
    <row r="1891" spans="1:7">
      <c r="A1891" s="13"/>
      <c r="B1891" s="13"/>
      <c r="C1891" s="13"/>
      <c r="D1891" s="13"/>
      <c r="E1891" s="13"/>
      <c r="G1891" s="13"/>
    </row>
    <row r="1892" spans="1:7">
      <c r="A1892" s="13"/>
      <c r="B1892" s="13"/>
      <c r="C1892" s="13"/>
      <c r="D1892" s="13"/>
      <c r="E1892" s="13"/>
      <c r="G1892" s="13"/>
    </row>
    <row r="1893" spans="1:7">
      <c r="A1893" s="13"/>
      <c r="B1893" s="13"/>
      <c r="C1893" s="13"/>
      <c r="D1893" s="13"/>
      <c r="E1893" s="13"/>
      <c r="G1893" s="13"/>
    </row>
    <row r="1894" spans="1:7">
      <c r="A1894" s="13"/>
      <c r="B1894" s="13"/>
      <c r="C1894" s="13"/>
      <c r="D1894" s="13"/>
      <c r="E1894" s="13"/>
      <c r="G1894" s="13"/>
    </row>
    <row r="1895" spans="1:7">
      <c r="A1895" s="13"/>
      <c r="B1895" s="13"/>
      <c r="C1895" s="13"/>
      <c r="D1895" s="13"/>
      <c r="E1895" s="13"/>
      <c r="G1895" s="13"/>
    </row>
    <row r="1896" spans="1:7">
      <c r="A1896" s="13"/>
    </row>
    <row r="1897" spans="1:7">
      <c r="A1897" s="13"/>
    </row>
    <row r="1898" spans="1:7">
      <c r="A1898" s="13"/>
    </row>
    <row r="1899" spans="1:7">
      <c r="A1899" s="13"/>
      <c r="B1899" s="13"/>
      <c r="C1899" s="13"/>
      <c r="D1899" s="13"/>
      <c r="E1899" s="13"/>
      <c r="F1899" s="13"/>
    </row>
    <row r="1900" spans="1:7">
      <c r="A1900" s="13"/>
      <c r="B1900" s="13"/>
    </row>
    <row r="1901" spans="1:7">
      <c r="A1901" s="13"/>
      <c r="B1901" s="13"/>
    </row>
    <row r="1902" spans="1:7">
      <c r="A1902" s="13"/>
      <c r="B1902" s="13"/>
      <c r="C1902" s="13"/>
      <c r="D1902" s="13"/>
      <c r="E1902" s="13"/>
      <c r="F1902" s="13"/>
    </row>
    <row r="1903" spans="1:7">
      <c r="A1903" s="13"/>
      <c r="B1903" s="13"/>
    </row>
    <row r="1904" spans="1:7">
      <c r="A1904" s="13"/>
      <c r="B1904" s="13"/>
    </row>
    <row r="1905" spans="1:7">
      <c r="A1905" s="13"/>
      <c r="B1905" s="13"/>
      <c r="C1905" s="13"/>
      <c r="D1905" s="13"/>
      <c r="E1905" s="13"/>
      <c r="F1905" s="13"/>
    </row>
    <row r="1906" spans="1:7">
      <c r="A1906" s="13"/>
      <c r="B1906" s="13"/>
    </row>
    <row r="1907" spans="1:7">
      <c r="A1907" s="13"/>
    </row>
    <row r="1908" spans="1:7">
      <c r="A1908" s="13"/>
    </row>
    <row r="1909" spans="1:7">
      <c r="A1909" s="13"/>
      <c r="B1909" s="13"/>
      <c r="D1909" s="13"/>
      <c r="E1909" s="13"/>
      <c r="G1909" s="13"/>
    </row>
    <row r="1910" spans="1:7">
      <c r="A1910" s="13"/>
      <c r="B1910" s="13"/>
      <c r="D1910" s="13"/>
      <c r="E1910" s="13"/>
      <c r="G1910" s="13"/>
    </row>
    <row r="1911" spans="1:7">
      <c r="A1911" s="13"/>
      <c r="B1911" s="13"/>
      <c r="C1911" s="13"/>
      <c r="D1911" s="13"/>
      <c r="E1911" s="13"/>
      <c r="G1911" s="13"/>
    </row>
    <row r="1912" spans="1:7">
      <c r="A1912" s="13"/>
      <c r="B1912" s="13"/>
      <c r="C1912" s="13"/>
      <c r="D1912" s="13"/>
      <c r="E1912" s="13"/>
      <c r="G1912" s="13"/>
    </row>
    <row r="1913" spans="1:7">
      <c r="A1913" s="13"/>
      <c r="B1913" s="13"/>
      <c r="D1913" s="13"/>
      <c r="E1913" s="13"/>
      <c r="G1913" s="13"/>
    </row>
    <row r="1914" spans="1:7">
      <c r="A1914" s="13"/>
      <c r="B1914" s="13"/>
      <c r="C1914" s="13"/>
      <c r="D1914" s="13"/>
      <c r="E1914" s="13"/>
      <c r="G1914" s="13"/>
    </row>
    <row r="1915" spans="1:7">
      <c r="A1915" s="13"/>
      <c r="B1915" s="13"/>
      <c r="C1915" s="13"/>
      <c r="D1915" s="13"/>
      <c r="E1915" s="13"/>
      <c r="G1915" s="13"/>
    </row>
    <row r="1916" spans="1:7">
      <c r="A1916" s="13"/>
      <c r="B1916" s="13"/>
      <c r="D1916" s="13"/>
      <c r="E1916" s="13"/>
      <c r="G1916" s="13"/>
    </row>
    <row r="1917" spans="1:7">
      <c r="A1917" s="13"/>
      <c r="B1917" s="13"/>
      <c r="D1917" s="13"/>
      <c r="E1917" s="13"/>
      <c r="G1917" s="13"/>
    </row>
    <row r="1918" spans="1:7">
      <c r="A1918" s="13"/>
      <c r="B1918" s="13"/>
      <c r="D1918" s="13"/>
      <c r="E1918" s="13"/>
      <c r="G1918" s="13"/>
    </row>
    <row r="1919" spans="1:7">
      <c r="A1919" s="13"/>
      <c r="B1919" s="13"/>
      <c r="C1919" s="13"/>
      <c r="D1919" s="13"/>
      <c r="E1919" s="13"/>
      <c r="G1919" s="13"/>
    </row>
    <row r="1920" spans="1:7">
      <c r="A1920" s="13"/>
    </row>
    <row r="1921" spans="1:7">
      <c r="A1921" s="13"/>
    </row>
    <row r="1922" spans="1:7">
      <c r="A1922" s="13"/>
      <c r="B1922" s="13"/>
      <c r="C1922" s="13"/>
      <c r="D1922" s="13"/>
      <c r="E1922" s="13"/>
      <c r="G1922" s="13"/>
    </row>
    <row r="1923" spans="1:7">
      <c r="A1923" s="13"/>
      <c r="B1923" s="13"/>
      <c r="D1923" s="13"/>
      <c r="E1923" s="13"/>
      <c r="G1923" s="13"/>
    </row>
    <row r="1924" spans="1:7">
      <c r="A1924" s="13"/>
      <c r="B1924" s="13"/>
      <c r="D1924" s="13"/>
      <c r="E1924" s="13"/>
      <c r="G1924" s="13"/>
    </row>
    <row r="1925" spans="1:7">
      <c r="A1925" s="13"/>
      <c r="B1925" s="13"/>
      <c r="D1925" s="13"/>
      <c r="E1925" s="13"/>
      <c r="G1925" s="13"/>
    </row>
    <row r="1926" spans="1:7">
      <c r="A1926" s="13"/>
      <c r="B1926" s="13"/>
      <c r="C1926" s="13"/>
      <c r="D1926" s="13"/>
      <c r="E1926" s="13"/>
      <c r="G1926" s="13"/>
    </row>
    <row r="1927" spans="1:7">
      <c r="A1927" s="13"/>
      <c r="B1927" s="13"/>
      <c r="C1927" s="13"/>
      <c r="D1927" s="13"/>
      <c r="E1927" s="13"/>
      <c r="G1927" s="13"/>
    </row>
    <row r="1928" spans="1:7">
      <c r="A1928" s="13"/>
      <c r="B1928" s="13"/>
      <c r="D1928" s="13"/>
      <c r="E1928" s="13"/>
      <c r="G1928" s="13"/>
    </row>
    <row r="1929" spans="1:7">
      <c r="A1929" s="13"/>
      <c r="B1929" s="13"/>
      <c r="D1929" s="13"/>
      <c r="E1929" s="13"/>
      <c r="G1929" s="13"/>
    </row>
    <row r="1930" spans="1:7">
      <c r="A1930" s="13"/>
      <c r="B1930" s="13"/>
      <c r="D1930" s="13"/>
      <c r="E1930" s="13"/>
      <c r="G1930" s="13"/>
    </row>
    <row r="1931" spans="1:7">
      <c r="A1931" s="13"/>
      <c r="B1931" s="13"/>
      <c r="C1931" s="13"/>
      <c r="D1931" s="13"/>
      <c r="E1931" s="13"/>
      <c r="G1931" s="13"/>
    </row>
    <row r="1932" spans="1:7">
      <c r="A1932" s="13"/>
      <c r="B1932" s="13"/>
      <c r="D1932" s="13"/>
      <c r="E1932" s="13"/>
      <c r="G1932" s="13"/>
    </row>
    <row r="1933" spans="1:7">
      <c r="A1933" s="13"/>
      <c r="B1933" s="13"/>
      <c r="D1933" s="13"/>
      <c r="E1933" s="13"/>
      <c r="G1933" s="13"/>
    </row>
    <row r="1934" spans="1:7">
      <c r="A1934" s="13"/>
      <c r="B1934" s="13"/>
      <c r="D1934" s="13"/>
      <c r="E1934" s="13"/>
      <c r="G1934" s="13"/>
    </row>
    <row r="1935" spans="1:7">
      <c r="A1935" s="13"/>
    </row>
    <row r="1936" spans="1:7">
      <c r="A1936" s="13"/>
    </row>
    <row r="1937" spans="1:7">
      <c r="A1937" s="13"/>
      <c r="B1937" s="13"/>
      <c r="C1937" s="13"/>
      <c r="D1937" s="13"/>
      <c r="E1937" s="13"/>
      <c r="G1937" s="13"/>
    </row>
    <row r="1938" spans="1:7">
      <c r="A1938" s="13"/>
      <c r="B1938" s="13"/>
      <c r="D1938" s="13"/>
      <c r="E1938" s="13"/>
      <c r="G1938" s="13"/>
    </row>
    <row r="1939" spans="1:7">
      <c r="A1939" s="13"/>
      <c r="B1939" s="13"/>
      <c r="D1939" s="13"/>
      <c r="E1939" s="13"/>
      <c r="G1939" s="13"/>
    </row>
    <row r="1940" spans="1:7">
      <c r="A1940" s="13"/>
      <c r="B1940" s="13"/>
      <c r="C1940" s="13"/>
      <c r="D1940" s="13"/>
      <c r="E1940" s="13"/>
      <c r="G1940" s="13"/>
    </row>
    <row r="1941" spans="1:7">
      <c r="A1941" s="13"/>
      <c r="B1941" s="13"/>
      <c r="D1941" s="13"/>
      <c r="E1941" s="13"/>
      <c r="G1941" s="13"/>
    </row>
    <row r="1942" spans="1:7">
      <c r="A1942" s="13"/>
      <c r="B1942" s="13"/>
      <c r="D1942" s="13"/>
      <c r="E1942" s="13"/>
      <c r="G1942" s="13"/>
    </row>
    <row r="1943" spans="1:7">
      <c r="A1943" s="13"/>
      <c r="B1943" s="13"/>
      <c r="D1943" s="13"/>
      <c r="E1943" s="13"/>
      <c r="G1943" s="13"/>
    </row>
    <row r="1944" spans="1:7">
      <c r="A1944" s="13"/>
      <c r="B1944" s="13"/>
      <c r="D1944" s="13"/>
      <c r="E1944" s="13"/>
      <c r="G1944" s="13"/>
    </row>
    <row r="1945" spans="1:7">
      <c r="A1945" s="13"/>
      <c r="B1945" s="13"/>
      <c r="D1945" s="13"/>
      <c r="E1945" s="13"/>
      <c r="G1945" s="13"/>
    </row>
    <row r="1946" spans="1:7">
      <c r="A1946" s="13"/>
    </row>
    <row r="1947" spans="1:7">
      <c r="A1947" s="13"/>
    </row>
    <row r="1948" spans="1:7">
      <c r="A1948" s="13"/>
      <c r="B1948" s="13"/>
      <c r="D1948" s="13"/>
      <c r="E1948" s="13"/>
      <c r="G1948" s="13"/>
    </row>
    <row r="1949" spans="1:7">
      <c r="A1949" s="13"/>
      <c r="B1949" s="13"/>
      <c r="D1949" s="13"/>
      <c r="E1949" s="13"/>
      <c r="G1949" s="13"/>
    </row>
    <row r="1950" spans="1:7">
      <c r="A1950" s="13"/>
      <c r="B1950" s="13"/>
      <c r="D1950" s="13"/>
      <c r="E1950" s="13"/>
      <c r="G1950" s="13"/>
    </row>
    <row r="1951" spans="1:7">
      <c r="A1951" s="13"/>
      <c r="B1951" s="13"/>
      <c r="D1951" s="13"/>
      <c r="E1951" s="13"/>
      <c r="G1951" s="13"/>
    </row>
    <row r="1952" spans="1:7">
      <c r="A1952" s="13"/>
      <c r="B1952" s="13"/>
      <c r="C1952" s="13"/>
      <c r="D1952" s="13"/>
      <c r="E1952" s="13"/>
      <c r="G1952" s="13"/>
    </row>
    <row r="1953" spans="1:7">
      <c r="A1953" s="13"/>
      <c r="B1953" s="13"/>
      <c r="C1953" s="13"/>
      <c r="D1953" s="13"/>
      <c r="E1953" s="13"/>
      <c r="G1953" s="13"/>
    </row>
    <row r="1954" spans="1:7">
      <c r="A1954" s="13"/>
      <c r="B1954" s="13"/>
      <c r="D1954" s="13"/>
      <c r="E1954" s="13"/>
      <c r="G1954" s="13"/>
    </row>
    <row r="1955" spans="1:7">
      <c r="A1955" s="13"/>
    </row>
    <row r="1956" spans="1:7">
      <c r="A1956" s="13"/>
    </row>
    <row r="1957" spans="1:7">
      <c r="A1957" s="13"/>
      <c r="B1957" s="13"/>
      <c r="D1957" s="13"/>
      <c r="E1957" s="13"/>
      <c r="G1957" s="13"/>
    </row>
    <row r="1958" spans="1:7">
      <c r="A1958" s="13"/>
      <c r="B1958" s="13"/>
      <c r="D1958" s="13"/>
      <c r="E1958" s="13"/>
      <c r="G1958" s="13"/>
    </row>
    <row r="1959" spans="1:7">
      <c r="A1959" s="13"/>
      <c r="B1959" s="13"/>
      <c r="C1959" s="13"/>
      <c r="D1959" s="13"/>
      <c r="E1959" s="13"/>
      <c r="G1959" s="13"/>
    </row>
    <row r="1960" spans="1:7">
      <c r="A1960" s="13"/>
      <c r="B1960" s="13"/>
      <c r="C1960" s="13"/>
      <c r="D1960" s="13"/>
      <c r="E1960" s="13"/>
      <c r="G1960" s="13"/>
    </row>
    <row r="1961" spans="1:7">
      <c r="A1961" s="13"/>
      <c r="B1961" s="13"/>
      <c r="D1961" s="13"/>
      <c r="E1961" s="13"/>
      <c r="G1961" s="13"/>
    </row>
    <row r="1962" spans="1:7">
      <c r="A1962" s="13"/>
      <c r="B1962" s="13"/>
      <c r="D1962" s="13"/>
      <c r="E1962" s="13"/>
      <c r="G1962" s="13"/>
    </row>
    <row r="1963" spans="1:7">
      <c r="A1963" s="13"/>
      <c r="B1963" s="13"/>
      <c r="D1963" s="13"/>
      <c r="E1963" s="13"/>
      <c r="G1963" s="13"/>
    </row>
    <row r="1964" spans="1:7">
      <c r="A1964" s="13"/>
      <c r="B1964" s="13"/>
      <c r="D1964" s="13"/>
      <c r="E1964" s="13"/>
      <c r="G1964" s="13"/>
    </row>
    <row r="1965" spans="1:7">
      <c r="A1965" s="13"/>
      <c r="B1965" s="13"/>
      <c r="D1965" s="13"/>
      <c r="E1965" s="13"/>
      <c r="G1965" s="13"/>
    </row>
    <row r="1966" spans="1:7">
      <c r="A1966" s="13"/>
      <c r="B1966" s="13"/>
      <c r="D1966" s="13"/>
      <c r="E1966" s="13"/>
      <c r="G1966" s="13"/>
    </row>
    <row r="1967" spans="1:7">
      <c r="A1967" s="13"/>
      <c r="B1967" s="13"/>
      <c r="C1967" s="13"/>
      <c r="D1967" s="13"/>
      <c r="E1967" s="13"/>
      <c r="G1967" s="13"/>
    </row>
    <row r="1968" spans="1:7">
      <c r="A1968" s="13"/>
      <c r="B1968" s="13"/>
      <c r="C1968" s="13"/>
      <c r="D1968" s="13"/>
      <c r="E1968" s="13"/>
      <c r="G1968" s="13"/>
    </row>
    <row r="1969" spans="1:7">
      <c r="A1969" s="13"/>
      <c r="B1969" s="13"/>
      <c r="C1969" s="13"/>
      <c r="D1969" s="13"/>
      <c r="E1969" s="13"/>
      <c r="G1969" s="13"/>
    </row>
    <row r="1970" spans="1:7">
      <c r="A1970" s="13"/>
      <c r="B1970" s="13"/>
      <c r="D1970" s="13"/>
      <c r="E1970" s="13"/>
      <c r="G1970" s="13"/>
    </row>
    <row r="1971" spans="1:7">
      <c r="A1971" s="13"/>
      <c r="B1971" s="13"/>
      <c r="D1971" s="13"/>
      <c r="E1971" s="13"/>
      <c r="G1971" s="13"/>
    </row>
    <row r="1972" spans="1:7">
      <c r="A1972" s="13"/>
    </row>
    <row r="1973" spans="1:7">
      <c r="A1973" s="13"/>
    </row>
    <row r="1974" spans="1:7">
      <c r="A1974" s="13"/>
      <c r="B1974" s="13"/>
      <c r="D1974" s="13"/>
      <c r="E1974" s="13"/>
      <c r="G1974" s="13"/>
    </row>
    <row r="1975" spans="1:7">
      <c r="A1975" s="13"/>
      <c r="B1975" s="13"/>
      <c r="D1975" s="13"/>
      <c r="E1975" s="13"/>
      <c r="G1975" s="13"/>
    </row>
    <row r="1976" spans="1:7">
      <c r="A1976" s="13"/>
      <c r="B1976" s="13"/>
      <c r="C1976" s="13"/>
      <c r="D1976" s="13"/>
      <c r="E1976" s="13"/>
      <c r="G1976" s="13"/>
    </row>
    <row r="1977" spans="1:7">
      <c r="A1977" s="13"/>
    </row>
    <row r="1978" spans="1:7">
      <c r="A1978" s="13"/>
    </row>
    <row r="1979" spans="1:7">
      <c r="A1979" s="13"/>
      <c r="B1979" s="13"/>
      <c r="D1979" s="13"/>
      <c r="E1979" s="13"/>
      <c r="G1979" s="13"/>
    </row>
    <row r="1980" spans="1:7">
      <c r="A1980" s="13"/>
      <c r="B1980" s="13"/>
      <c r="D1980" s="13"/>
      <c r="E1980" s="13"/>
      <c r="G1980" s="13"/>
    </row>
    <row r="1981" spans="1:7">
      <c r="A1981" s="13"/>
      <c r="B1981" s="13"/>
      <c r="D1981" s="13"/>
      <c r="E1981" s="13"/>
      <c r="G1981" s="13"/>
    </row>
    <row r="1982" spans="1:7">
      <c r="A1982" s="13"/>
      <c r="B1982" s="13"/>
      <c r="D1982" s="13"/>
      <c r="E1982" s="13"/>
      <c r="G1982" s="13"/>
    </row>
    <row r="1983" spans="1:7">
      <c r="A1983" s="13"/>
      <c r="B1983" s="13"/>
      <c r="D1983" s="13"/>
      <c r="E1983" s="13"/>
      <c r="G1983" s="13"/>
    </row>
    <row r="1984" spans="1:7">
      <c r="A1984" s="13"/>
      <c r="B1984" s="13"/>
      <c r="D1984" s="13"/>
      <c r="E1984" s="13"/>
      <c r="G1984" s="13"/>
    </row>
    <row r="1985" spans="1:7">
      <c r="A1985" s="13"/>
      <c r="B1985" s="13"/>
      <c r="C1985" s="13"/>
      <c r="D1985" s="13"/>
      <c r="E1985" s="13"/>
      <c r="G1985" s="13"/>
    </row>
    <row r="1986" spans="1:7">
      <c r="A1986" s="13"/>
      <c r="B1986" s="13"/>
      <c r="C1986" s="13"/>
      <c r="D1986" s="13"/>
      <c r="E1986" s="13"/>
      <c r="G1986" s="13"/>
    </row>
    <row r="1987" spans="1:7">
      <c r="A1987" s="13"/>
      <c r="B1987" s="13"/>
      <c r="D1987" s="13"/>
      <c r="E1987" s="13"/>
      <c r="G1987" s="13"/>
    </row>
    <row r="1988" spans="1:7">
      <c r="A1988" s="13"/>
      <c r="B1988" s="13"/>
      <c r="D1988" s="13"/>
      <c r="E1988" s="13"/>
      <c r="G1988" s="13"/>
    </row>
    <row r="1989" spans="1:7">
      <c r="A1989" s="13"/>
      <c r="B1989" s="13"/>
      <c r="D1989" s="13"/>
      <c r="E1989" s="13"/>
      <c r="G1989" s="13"/>
    </row>
    <row r="1990" spans="1:7">
      <c r="A1990" s="13"/>
    </row>
    <row r="1991" spans="1:7">
      <c r="A1991" s="13"/>
    </row>
    <row r="1992" spans="1:7">
      <c r="A1992" s="13"/>
      <c r="B1992" s="13"/>
      <c r="D1992" s="13"/>
      <c r="E1992" s="13"/>
      <c r="G1992" s="13"/>
    </row>
    <row r="1993" spans="1:7">
      <c r="A1993" s="13"/>
      <c r="B1993" s="13"/>
      <c r="D1993" s="13"/>
      <c r="E1993" s="13"/>
      <c r="G1993" s="13"/>
    </row>
    <row r="1994" spans="1:7">
      <c r="A1994" s="13"/>
      <c r="B1994" s="13"/>
      <c r="C1994" s="13"/>
      <c r="D1994" s="13"/>
      <c r="E1994" s="13"/>
      <c r="G1994" s="13"/>
    </row>
    <row r="1995" spans="1:7">
      <c r="A1995" s="13"/>
      <c r="B1995" s="13"/>
      <c r="D1995" s="13"/>
      <c r="E1995" s="13"/>
      <c r="G1995" s="13"/>
    </row>
    <row r="1996" spans="1:7">
      <c r="A1996" s="13"/>
      <c r="B1996" s="13"/>
      <c r="D1996" s="13"/>
      <c r="E1996" s="13"/>
      <c r="G1996" s="13"/>
    </row>
    <row r="1997" spans="1:7">
      <c r="A1997" s="13"/>
      <c r="B1997" s="13"/>
      <c r="C1997" s="13"/>
      <c r="D1997" s="13"/>
      <c r="E1997" s="13"/>
      <c r="G1997" s="13"/>
    </row>
    <row r="1998" spans="1:7">
      <c r="A1998" s="13"/>
      <c r="B1998" s="13"/>
      <c r="D1998" s="13"/>
      <c r="E1998" s="13"/>
      <c r="G1998" s="13"/>
    </row>
    <row r="1999" spans="1:7">
      <c r="A1999" s="13"/>
      <c r="B1999" s="13"/>
      <c r="D1999" s="13"/>
      <c r="E1999" s="13"/>
      <c r="G1999" s="13"/>
    </row>
    <row r="2000" spans="1:7">
      <c r="A2000" s="13"/>
      <c r="B2000" s="13"/>
      <c r="D2000" s="13"/>
      <c r="E2000" s="13"/>
      <c r="G2000" s="13"/>
    </row>
    <row r="2001" spans="1:7">
      <c r="A2001" s="13"/>
      <c r="B2001" s="13"/>
      <c r="D2001" s="13"/>
      <c r="E2001" s="13"/>
      <c r="G2001" s="13"/>
    </row>
    <row r="2002" spans="1:7">
      <c r="A2002" s="13"/>
      <c r="B2002" s="13"/>
      <c r="C2002" s="13"/>
      <c r="D2002" s="13"/>
      <c r="E2002" s="13"/>
      <c r="G2002" s="13"/>
    </row>
    <row r="2003" spans="1:7">
      <c r="A2003" s="13"/>
      <c r="B2003" s="13"/>
      <c r="C2003" s="13"/>
      <c r="D2003" s="13"/>
      <c r="E2003" s="13"/>
      <c r="G2003" s="13"/>
    </row>
    <row r="2004" spans="1:7">
      <c r="A2004" s="13"/>
      <c r="B2004" s="13"/>
      <c r="C2004" s="13"/>
      <c r="D2004" s="13"/>
      <c r="E2004" s="13"/>
      <c r="F2004" s="13"/>
    </row>
    <row r="2005" spans="1:7">
      <c r="A2005" s="13"/>
      <c r="B2005" s="13"/>
      <c r="D2005" s="13"/>
      <c r="E2005" s="13"/>
      <c r="G2005" s="13"/>
    </row>
    <row r="2006" spans="1:7">
      <c r="A2006" s="13"/>
      <c r="B2006" s="13"/>
      <c r="D2006" s="13"/>
      <c r="E2006" s="13"/>
      <c r="G2006" s="13"/>
    </row>
    <row r="2007" spans="1:7">
      <c r="A2007" s="13"/>
      <c r="B2007" s="13"/>
      <c r="C2007" s="13"/>
      <c r="D2007" s="13"/>
      <c r="E2007" s="13"/>
      <c r="G2007" s="13"/>
    </row>
    <row r="2008" spans="1:7">
      <c r="A2008" s="13"/>
      <c r="B2008" s="13"/>
      <c r="D2008" s="13"/>
      <c r="E2008" s="13"/>
      <c r="G2008" s="13"/>
    </row>
    <row r="2009" spans="1:7">
      <c r="A2009" s="13"/>
      <c r="B2009" s="13"/>
      <c r="D2009" s="13"/>
      <c r="E2009" s="13"/>
      <c r="G2009" s="13"/>
    </row>
    <row r="2010" spans="1:7">
      <c r="A2010" s="13"/>
      <c r="B2010" s="13"/>
      <c r="C2010" s="13"/>
      <c r="D2010" s="13"/>
      <c r="E2010" s="13"/>
      <c r="G2010" s="13"/>
    </row>
    <row r="2011" spans="1:7">
      <c r="A2011" s="13"/>
      <c r="B2011" s="13"/>
      <c r="C2011" s="13"/>
      <c r="D2011" s="13"/>
      <c r="E2011" s="13"/>
      <c r="G2011" s="13"/>
    </row>
    <row r="2012" spans="1:7">
      <c r="A2012" s="13"/>
    </row>
    <row r="2013" spans="1:7">
      <c r="A2013" s="13"/>
    </row>
    <row r="2014" spans="1:7">
      <c r="A2014" s="13"/>
      <c r="B2014" s="13"/>
      <c r="C2014" s="13"/>
      <c r="D2014" s="13"/>
      <c r="E2014" s="13"/>
      <c r="G2014" s="13"/>
    </row>
    <row r="2015" spans="1:7">
      <c r="A2015" s="13"/>
      <c r="B2015" s="13"/>
      <c r="D2015" s="13"/>
      <c r="E2015" s="13"/>
      <c r="G2015" s="13"/>
    </row>
    <row r="2016" spans="1:7">
      <c r="A2016" s="13"/>
      <c r="B2016" s="13"/>
      <c r="C2016" s="13"/>
      <c r="D2016" s="13"/>
      <c r="E2016" s="13"/>
      <c r="G2016" s="13"/>
    </row>
    <row r="2017" spans="1:7">
      <c r="A2017" s="13"/>
      <c r="B2017" s="13"/>
      <c r="D2017" s="13"/>
      <c r="E2017" s="13"/>
      <c r="G2017" s="13"/>
    </row>
    <row r="2018" spans="1:7">
      <c r="A2018" s="13"/>
      <c r="B2018" s="13"/>
      <c r="D2018" s="13"/>
      <c r="E2018" s="13"/>
      <c r="G2018" s="13"/>
    </row>
    <row r="2019" spans="1:7">
      <c r="A2019" s="13"/>
      <c r="B2019" s="13"/>
      <c r="D2019" s="13"/>
      <c r="E2019" s="13"/>
      <c r="G2019" s="13"/>
    </row>
    <row r="2020" spans="1:7">
      <c r="A2020" s="13"/>
      <c r="B2020" s="13"/>
      <c r="D2020" s="13"/>
      <c r="E2020" s="13"/>
      <c r="G2020" s="13"/>
    </row>
    <row r="2021" spans="1:7">
      <c r="A2021" s="13"/>
      <c r="B2021" s="13"/>
      <c r="D2021" s="13"/>
      <c r="E2021" s="13"/>
      <c r="G2021" s="13"/>
    </row>
    <row r="2022" spans="1:7">
      <c r="A2022" s="13"/>
      <c r="B2022" s="13"/>
      <c r="D2022" s="13"/>
      <c r="E2022" s="13"/>
      <c r="G2022" s="13"/>
    </row>
    <row r="2023" spans="1:7">
      <c r="A2023" s="13"/>
      <c r="B2023" s="13"/>
      <c r="D2023" s="13"/>
      <c r="E2023" s="13"/>
      <c r="G2023" s="13"/>
    </row>
    <row r="2024" spans="1:7">
      <c r="A2024" s="13"/>
      <c r="B2024" s="13"/>
      <c r="D2024" s="13"/>
      <c r="E2024" s="13"/>
      <c r="G2024" s="13"/>
    </row>
    <row r="2025" spans="1:7">
      <c r="A2025" s="13"/>
      <c r="B2025" s="13"/>
      <c r="C2025" s="13"/>
      <c r="D2025" s="13"/>
      <c r="E2025" s="13"/>
      <c r="G2025" s="13"/>
    </row>
    <row r="2026" spans="1:7">
      <c r="A2026" s="13"/>
      <c r="B2026" s="13"/>
      <c r="D2026" s="13"/>
      <c r="E2026" s="13"/>
      <c r="G2026" s="13"/>
    </row>
    <row r="2027" spans="1:7">
      <c r="A2027" s="13"/>
      <c r="B2027" s="13"/>
      <c r="D2027" s="13"/>
      <c r="E2027" s="13"/>
      <c r="G2027" s="13"/>
    </row>
    <row r="2028" spans="1:7">
      <c r="A2028" s="13"/>
      <c r="B2028" s="13"/>
      <c r="D2028" s="13"/>
      <c r="E2028" s="13"/>
      <c r="G2028" s="13"/>
    </row>
    <row r="2029" spans="1:7">
      <c r="A2029" s="13"/>
      <c r="B2029" s="13"/>
      <c r="D2029" s="13"/>
      <c r="E2029" s="13"/>
      <c r="G2029" s="13"/>
    </row>
    <row r="2030" spans="1:7">
      <c r="A2030" s="13"/>
      <c r="B2030" s="13"/>
      <c r="D2030" s="13"/>
      <c r="E2030" s="13"/>
      <c r="G2030" s="13"/>
    </row>
    <row r="2031" spans="1:7">
      <c r="A2031" s="13"/>
      <c r="B2031" s="13"/>
      <c r="D2031" s="13"/>
      <c r="E2031" s="13"/>
      <c r="G2031" s="13"/>
    </row>
    <row r="2032" spans="1:7">
      <c r="A2032" s="13"/>
    </row>
    <row r="2033" spans="1:7">
      <c r="A2033" s="13"/>
    </row>
    <row r="2034" spans="1:7">
      <c r="A2034" s="13"/>
      <c r="B2034" s="13"/>
      <c r="C2034" s="13"/>
      <c r="D2034" s="13"/>
      <c r="E2034" s="13"/>
      <c r="G2034" s="13"/>
    </row>
    <row r="2035" spans="1:7">
      <c r="A2035" s="13"/>
      <c r="B2035" s="13"/>
      <c r="C2035" s="13"/>
      <c r="D2035" s="13"/>
      <c r="E2035" s="13"/>
      <c r="G2035" s="13"/>
    </row>
    <row r="2036" spans="1:7">
      <c r="A2036" s="13"/>
      <c r="B2036" s="13"/>
      <c r="D2036" s="13"/>
      <c r="E2036" s="13"/>
      <c r="G2036" s="13"/>
    </row>
    <row r="2037" spans="1:7">
      <c r="A2037" s="13"/>
      <c r="B2037" s="13"/>
      <c r="D2037" s="13"/>
      <c r="E2037" s="13"/>
      <c r="G2037" s="13"/>
    </row>
    <row r="2038" spans="1:7">
      <c r="A2038" s="13"/>
      <c r="B2038" s="13"/>
      <c r="D2038" s="13"/>
      <c r="E2038" s="13"/>
      <c r="G2038" s="13"/>
    </row>
    <row r="2039" spans="1:7">
      <c r="A2039" s="13"/>
      <c r="B2039" s="13"/>
      <c r="C2039" s="13"/>
      <c r="D2039" s="13"/>
      <c r="E2039" s="13"/>
      <c r="G2039" s="13"/>
    </row>
    <row r="2040" spans="1:7">
      <c r="A2040" s="13"/>
      <c r="B2040" s="13"/>
      <c r="D2040" s="13"/>
      <c r="E2040" s="13"/>
      <c r="G2040" s="13"/>
    </row>
    <row r="2041" spans="1:7">
      <c r="A2041" s="13"/>
      <c r="B2041" s="13"/>
      <c r="D2041" s="13"/>
      <c r="E2041" s="13"/>
      <c r="G2041" s="13"/>
    </row>
    <row r="2042" spans="1:7">
      <c r="A2042" s="13"/>
      <c r="B2042" s="13"/>
      <c r="C2042" s="13"/>
      <c r="D2042" s="13"/>
      <c r="E2042" s="13"/>
      <c r="G2042" s="13"/>
    </row>
    <row r="2043" spans="1:7">
      <c r="A2043" s="13"/>
      <c r="B2043" s="13"/>
      <c r="C2043" s="13"/>
      <c r="D2043" s="13"/>
      <c r="E2043" s="13"/>
      <c r="G2043" s="13"/>
    </row>
    <row r="2044" spans="1:7">
      <c r="A2044" s="13"/>
      <c r="B2044" s="13"/>
      <c r="C2044" s="13"/>
      <c r="D2044" s="13"/>
      <c r="E2044" s="13"/>
      <c r="G2044" s="13"/>
    </row>
    <row r="2045" spans="1:7">
      <c r="A2045" s="13"/>
      <c r="B2045" s="13"/>
      <c r="D2045" s="13"/>
      <c r="E2045" s="13"/>
      <c r="G2045" s="13"/>
    </row>
    <row r="2046" spans="1:7">
      <c r="A2046" s="13"/>
      <c r="B2046" s="13"/>
      <c r="C2046" s="13"/>
      <c r="D2046" s="13"/>
      <c r="E2046" s="13"/>
      <c r="G2046" s="13"/>
    </row>
    <row r="2047" spans="1:7">
      <c r="A2047" s="13"/>
      <c r="B2047" s="13"/>
      <c r="C2047" s="13"/>
      <c r="D2047" s="13"/>
      <c r="E2047" s="13"/>
      <c r="G2047" s="13"/>
    </row>
    <row r="2048" spans="1:7">
      <c r="A2048" s="13"/>
      <c r="B2048" s="13"/>
      <c r="D2048" s="13"/>
      <c r="E2048" s="13"/>
      <c r="G2048" s="13"/>
    </row>
    <row r="2049" spans="1:7">
      <c r="A2049" s="13"/>
      <c r="B2049" s="13"/>
      <c r="C2049" s="13"/>
      <c r="D2049" s="13"/>
      <c r="E2049" s="13"/>
      <c r="G2049" s="13"/>
    </row>
    <row r="2050" spans="1:7">
      <c r="A2050" s="13"/>
      <c r="B2050" s="13"/>
      <c r="D2050" s="13"/>
      <c r="E2050" s="13"/>
      <c r="G2050" s="13"/>
    </row>
    <row r="2051" spans="1:7">
      <c r="A2051" s="13"/>
    </row>
    <row r="2052" spans="1:7">
      <c r="A2052" s="13"/>
    </row>
    <row r="2053" spans="1:7">
      <c r="A2053" s="13"/>
      <c r="B2053" s="13"/>
      <c r="C2053" s="13"/>
      <c r="D2053" s="13"/>
      <c r="E2053" s="13"/>
      <c r="G2053" s="13"/>
    </row>
    <row r="2054" spans="1:7">
      <c r="A2054" s="13"/>
      <c r="B2054" s="13"/>
      <c r="D2054" s="13"/>
      <c r="E2054" s="13"/>
      <c r="G2054" s="13"/>
    </row>
    <row r="2055" spans="1:7">
      <c r="A2055" s="13"/>
      <c r="B2055" s="13"/>
      <c r="D2055" s="13"/>
      <c r="E2055" s="13"/>
      <c r="G2055" s="13"/>
    </row>
    <row r="2056" spans="1:7">
      <c r="A2056" s="13"/>
      <c r="B2056" s="13"/>
      <c r="D2056" s="13"/>
      <c r="E2056" s="13"/>
      <c r="G2056" s="13"/>
    </row>
    <row r="2057" spans="1:7">
      <c r="A2057" s="13"/>
      <c r="B2057" s="13"/>
      <c r="C2057" s="13"/>
      <c r="D2057" s="13"/>
      <c r="E2057" s="13"/>
      <c r="G2057" s="13"/>
    </row>
    <row r="2058" spans="1:7">
      <c r="A2058" s="13"/>
      <c r="B2058" s="13"/>
      <c r="D2058" s="13"/>
      <c r="E2058" s="13"/>
      <c r="G2058" s="13"/>
    </row>
    <row r="2059" spans="1:7">
      <c r="A2059" s="13"/>
      <c r="B2059" s="13"/>
      <c r="C2059" s="13"/>
      <c r="D2059" s="13"/>
      <c r="E2059" s="13"/>
      <c r="G2059" s="13"/>
    </row>
    <row r="2060" spans="1:7">
      <c r="A2060" s="13"/>
      <c r="B2060" s="13"/>
      <c r="D2060" s="13"/>
      <c r="E2060" s="13"/>
      <c r="G2060" s="13"/>
    </row>
    <row r="2061" spans="1:7">
      <c r="A2061" s="13"/>
    </row>
    <row r="2062" spans="1:7">
      <c r="A2062" s="13"/>
    </row>
    <row r="2063" spans="1:7">
      <c r="A2063" s="13"/>
      <c r="B2063" s="13"/>
      <c r="C2063" s="13"/>
      <c r="D2063" s="13"/>
      <c r="E2063" s="13"/>
      <c r="G2063" s="13"/>
    </row>
    <row r="2064" spans="1:7">
      <c r="A2064" s="13"/>
      <c r="B2064" s="13"/>
      <c r="D2064" s="13"/>
      <c r="E2064" s="13"/>
      <c r="G2064" s="13"/>
    </row>
    <row r="2065" spans="1:7">
      <c r="A2065" s="13"/>
      <c r="B2065" s="13"/>
      <c r="D2065" s="13"/>
      <c r="E2065" s="13"/>
      <c r="G2065" s="13"/>
    </row>
    <row r="2066" spans="1:7">
      <c r="A2066" s="13"/>
      <c r="B2066" s="13"/>
      <c r="D2066" s="13"/>
      <c r="E2066" s="13"/>
      <c r="G2066" s="13"/>
    </row>
    <row r="2067" spans="1:7">
      <c r="A2067" s="13"/>
      <c r="B2067" s="13"/>
      <c r="D2067" s="13"/>
      <c r="E2067" s="13"/>
      <c r="G2067" s="13"/>
    </row>
    <row r="2068" spans="1:7">
      <c r="A2068" s="13"/>
      <c r="B2068" s="13"/>
      <c r="C2068" s="13"/>
      <c r="D2068" s="13"/>
      <c r="E2068" s="13"/>
      <c r="G2068" s="13"/>
    </row>
    <row r="2069" spans="1:7">
      <c r="A2069" s="13"/>
      <c r="B2069" s="13"/>
      <c r="D2069" s="13"/>
      <c r="E2069" s="13"/>
      <c r="G2069" s="13"/>
    </row>
    <row r="2070" spans="1:7">
      <c r="A2070" s="13"/>
      <c r="B2070" s="13"/>
      <c r="D2070" s="13"/>
      <c r="E2070" s="13"/>
      <c r="G2070" s="13"/>
    </row>
    <row r="2071" spans="1:7">
      <c r="A2071" s="13"/>
    </row>
    <row r="2072" spans="1:7">
      <c r="A2072" s="13"/>
    </row>
    <row r="2073" spans="1:7">
      <c r="A2073" s="13"/>
    </row>
    <row r="2074" spans="1:7">
      <c r="A2074" s="13"/>
      <c r="B2074" s="13"/>
      <c r="D2074" s="13"/>
      <c r="E2074" s="13"/>
      <c r="G2074" s="13"/>
    </row>
    <row r="2075" spans="1:7">
      <c r="A2075" s="13"/>
      <c r="B2075" s="13"/>
      <c r="D2075" s="13"/>
      <c r="E2075" s="13"/>
      <c r="G2075" s="13"/>
    </row>
    <row r="2076" spans="1:7">
      <c r="A2076" s="13"/>
      <c r="B2076" s="13"/>
      <c r="D2076" s="13"/>
      <c r="E2076" s="13"/>
      <c r="G2076" s="13"/>
    </row>
    <row r="2077" spans="1:7">
      <c r="A2077" s="13"/>
      <c r="B2077" s="13"/>
      <c r="C2077" s="13"/>
      <c r="D2077" s="13"/>
      <c r="E2077" s="13"/>
      <c r="G2077" s="13"/>
    </row>
    <row r="2078" spans="1:7">
      <c r="A2078" s="13"/>
      <c r="B2078" s="13"/>
      <c r="C2078" s="13"/>
      <c r="D2078" s="13"/>
      <c r="E2078" s="13"/>
      <c r="G2078" s="13"/>
    </row>
    <row r="2079" spans="1:7">
      <c r="A2079" s="13"/>
      <c r="B2079" s="13"/>
      <c r="D2079" s="13"/>
      <c r="E2079" s="13"/>
      <c r="G2079" s="13"/>
    </row>
    <row r="2080" spans="1:7">
      <c r="A2080" s="13"/>
      <c r="B2080" s="13"/>
      <c r="D2080" s="13"/>
      <c r="E2080" s="13"/>
      <c r="G2080" s="13"/>
    </row>
    <row r="2081" spans="1:7">
      <c r="A2081" s="13"/>
      <c r="B2081" s="13"/>
      <c r="C2081" s="13"/>
      <c r="D2081" s="13"/>
      <c r="E2081" s="13"/>
      <c r="G2081" s="13"/>
    </row>
    <row r="2082" spans="1:7">
      <c r="A2082" s="13"/>
      <c r="B2082" s="13"/>
      <c r="D2082" s="13"/>
      <c r="E2082" s="13"/>
      <c r="G2082" s="13"/>
    </row>
    <row r="2083" spans="1:7">
      <c r="A2083" s="13"/>
      <c r="B2083" s="13"/>
      <c r="D2083" s="13"/>
      <c r="E2083" s="13"/>
      <c r="G2083" s="13"/>
    </row>
    <row r="2084" spans="1:7">
      <c r="A2084" s="13"/>
      <c r="B2084" s="13"/>
      <c r="C2084" s="13"/>
      <c r="D2084" s="13"/>
      <c r="E2084" s="13"/>
      <c r="G2084" s="13"/>
    </row>
    <row r="2085" spans="1:7">
      <c r="A2085" s="13"/>
      <c r="B2085" s="13"/>
      <c r="C2085" s="13"/>
      <c r="D2085" s="13"/>
      <c r="E2085" s="13"/>
      <c r="G2085" s="13"/>
    </row>
    <row r="2086" spans="1:7">
      <c r="A2086" s="13"/>
      <c r="B2086" s="13"/>
      <c r="D2086" s="13"/>
      <c r="E2086" s="13"/>
      <c r="G2086" s="13"/>
    </row>
    <row r="2087" spans="1:7">
      <c r="A2087" s="13"/>
      <c r="B2087" s="13"/>
      <c r="C2087" s="13"/>
      <c r="D2087" s="13"/>
      <c r="E2087" s="13"/>
      <c r="G2087" s="13"/>
    </row>
    <row r="2088" spans="1:7">
      <c r="A2088" s="13"/>
      <c r="B2088" s="13"/>
      <c r="C2088" s="13"/>
      <c r="D2088" s="13"/>
      <c r="E2088" s="13"/>
      <c r="G2088" s="13"/>
    </row>
    <row r="2089" spans="1:7">
      <c r="A2089" s="13"/>
      <c r="B2089" s="13"/>
      <c r="C2089" s="13"/>
      <c r="D2089" s="13"/>
      <c r="E2089" s="13"/>
      <c r="G2089" s="13"/>
    </row>
    <row r="2090" spans="1:7">
      <c r="A2090" s="13"/>
      <c r="B2090" s="13"/>
      <c r="D2090" s="13"/>
      <c r="E2090" s="13"/>
      <c r="G2090" s="13"/>
    </row>
    <row r="2091" spans="1:7">
      <c r="A2091" s="13"/>
      <c r="B2091" s="13"/>
      <c r="C2091" s="13"/>
      <c r="D2091" s="13"/>
      <c r="E2091" s="13"/>
      <c r="G2091" s="13"/>
    </row>
    <row r="2092" spans="1:7">
      <c r="A2092" s="13"/>
      <c r="B2092" s="13"/>
      <c r="D2092" s="13"/>
      <c r="E2092" s="13"/>
      <c r="G2092" s="13"/>
    </row>
    <row r="2093" spans="1:7">
      <c r="A2093" s="13"/>
      <c r="B2093" s="13"/>
      <c r="D2093" s="13"/>
      <c r="E2093" s="13"/>
      <c r="G2093" s="13"/>
    </row>
    <row r="2094" spans="1:7">
      <c r="A2094" s="13"/>
      <c r="B2094" s="13"/>
      <c r="D2094" s="13"/>
      <c r="E2094" s="13"/>
      <c r="G2094" s="13"/>
    </row>
    <row r="2095" spans="1:7">
      <c r="A2095" s="13"/>
      <c r="B2095" s="13"/>
      <c r="C2095" s="13"/>
      <c r="D2095" s="13"/>
      <c r="E2095" s="13"/>
      <c r="G2095" s="13"/>
    </row>
    <row r="2096" spans="1:7">
      <c r="A2096" s="13"/>
      <c r="B2096" s="13"/>
      <c r="C2096" s="13"/>
      <c r="D2096" s="13"/>
      <c r="E2096" s="13"/>
      <c r="G2096" s="13"/>
    </row>
    <row r="2097" spans="1:7">
      <c r="A2097" s="13"/>
      <c r="B2097" s="13"/>
      <c r="D2097" s="13"/>
      <c r="E2097" s="13"/>
      <c r="G2097" s="13"/>
    </row>
    <row r="2098" spans="1:7">
      <c r="A2098" s="13"/>
      <c r="B2098" s="13"/>
      <c r="C2098" s="13"/>
      <c r="D2098" s="13"/>
      <c r="E2098" s="13"/>
      <c r="G2098" s="13"/>
    </row>
    <row r="2099" spans="1:7">
      <c r="A2099" s="13"/>
      <c r="B2099" s="13"/>
      <c r="D2099" s="13"/>
      <c r="E2099" s="13"/>
      <c r="G2099" s="13"/>
    </row>
    <row r="2100" spans="1:7">
      <c r="A2100" s="13"/>
      <c r="B2100" s="13"/>
      <c r="D2100" s="13"/>
      <c r="E2100" s="13"/>
      <c r="G2100" s="13"/>
    </row>
    <row r="2101" spans="1:7">
      <c r="A2101" s="13"/>
      <c r="B2101" s="13"/>
      <c r="D2101" s="13"/>
      <c r="E2101" s="13"/>
      <c r="G2101" s="13"/>
    </row>
    <row r="2102" spans="1:7">
      <c r="A2102" s="13"/>
      <c r="B2102" s="13"/>
      <c r="D2102" s="13"/>
      <c r="E2102" s="13"/>
      <c r="G2102" s="13"/>
    </row>
    <row r="2103" spans="1:7">
      <c r="A2103" s="13"/>
      <c r="B2103" s="13"/>
      <c r="D2103" s="13"/>
      <c r="E2103" s="13"/>
      <c r="G2103" s="13"/>
    </row>
    <row r="2104" spans="1:7">
      <c r="A2104" s="13"/>
    </row>
    <row r="2105" spans="1:7">
      <c r="A2105" s="13"/>
    </row>
    <row r="2106" spans="1:7">
      <c r="A2106" s="13"/>
      <c r="B2106" s="13"/>
      <c r="D2106" s="13"/>
      <c r="E2106" s="13"/>
      <c r="G2106" s="13"/>
    </row>
    <row r="2107" spans="1:7">
      <c r="A2107" s="13"/>
      <c r="B2107" s="13"/>
      <c r="C2107" s="13"/>
      <c r="D2107" s="13"/>
      <c r="E2107" s="13"/>
      <c r="G2107" s="13"/>
    </row>
    <row r="2108" spans="1:7">
      <c r="A2108" s="13"/>
      <c r="B2108" s="13"/>
      <c r="D2108" s="13"/>
      <c r="E2108" s="13"/>
      <c r="G2108" s="13"/>
    </row>
    <row r="2109" spans="1:7">
      <c r="A2109" s="13"/>
      <c r="B2109" s="13"/>
      <c r="C2109" s="13"/>
      <c r="D2109" s="13"/>
      <c r="E2109" s="13"/>
      <c r="G2109" s="13"/>
    </row>
    <row r="2110" spans="1:7">
      <c r="A2110" s="13"/>
      <c r="B2110" s="13"/>
      <c r="C2110" s="13"/>
      <c r="D2110" s="13"/>
      <c r="E2110" s="13"/>
      <c r="G2110" s="13"/>
    </row>
    <row r="2111" spans="1:7">
      <c r="A2111" s="13"/>
      <c r="B2111" s="13"/>
      <c r="C2111" s="13"/>
      <c r="D2111" s="13"/>
      <c r="E2111" s="13"/>
      <c r="G2111" s="13"/>
    </row>
    <row r="2112" spans="1:7">
      <c r="A2112" s="13"/>
      <c r="B2112" s="13"/>
      <c r="D2112" s="13"/>
      <c r="E2112" s="13"/>
      <c r="G2112" s="13"/>
    </row>
    <row r="2113" spans="1:7">
      <c r="A2113" s="13"/>
      <c r="B2113" s="13"/>
      <c r="C2113" s="13"/>
      <c r="D2113" s="13"/>
      <c r="E2113" s="13"/>
      <c r="G2113" s="13"/>
    </row>
    <row r="2114" spans="1:7">
      <c r="A2114" s="13"/>
      <c r="B2114" s="13"/>
      <c r="D2114" s="13"/>
      <c r="E2114" s="13"/>
      <c r="G2114" s="13"/>
    </row>
    <row r="2115" spans="1:7">
      <c r="A2115" s="13"/>
      <c r="B2115" s="13"/>
      <c r="D2115" s="13"/>
      <c r="E2115" s="13"/>
      <c r="G2115" s="13"/>
    </row>
    <row r="2116" spans="1:7">
      <c r="A2116" s="13"/>
      <c r="B2116" s="13"/>
      <c r="D2116" s="13"/>
      <c r="E2116" s="13"/>
      <c r="G2116" s="13"/>
    </row>
    <row r="2117" spans="1:7">
      <c r="A2117" s="13"/>
      <c r="B2117" s="13"/>
      <c r="C2117" s="13"/>
      <c r="D2117" s="13"/>
      <c r="E2117" s="13"/>
      <c r="G2117" s="13"/>
    </row>
    <row r="2118" spans="1:7">
      <c r="A2118" s="13"/>
      <c r="B2118" s="13"/>
      <c r="C2118" s="13"/>
      <c r="D2118" s="13"/>
      <c r="E2118" s="13"/>
      <c r="G2118" s="13"/>
    </row>
    <row r="2119" spans="1:7">
      <c r="A2119" s="13"/>
      <c r="B2119" s="13"/>
      <c r="D2119" s="13"/>
      <c r="E2119" s="13"/>
      <c r="G2119" s="13"/>
    </row>
    <row r="2120" spans="1:7">
      <c r="A2120" s="13"/>
      <c r="B2120" s="13"/>
      <c r="D2120" s="13"/>
      <c r="E2120" s="13"/>
      <c r="G2120" s="13"/>
    </row>
    <row r="2121" spans="1:7">
      <c r="A2121" s="13"/>
      <c r="B2121" s="13"/>
      <c r="D2121" s="13"/>
      <c r="E2121" s="13"/>
      <c r="G2121" s="13"/>
    </row>
    <row r="2122" spans="1:7">
      <c r="A2122" s="13"/>
      <c r="B2122" s="13"/>
      <c r="D2122" s="13"/>
      <c r="E2122" s="13"/>
      <c r="G2122" s="13"/>
    </row>
    <row r="2123" spans="1:7">
      <c r="A2123" s="13"/>
      <c r="B2123" s="13"/>
      <c r="D2123" s="13"/>
      <c r="E2123" s="13"/>
      <c r="G2123" s="13"/>
    </row>
    <row r="2124" spans="1:7">
      <c r="A2124" s="13"/>
      <c r="B2124" s="13"/>
      <c r="C2124" s="13"/>
      <c r="D2124" s="13"/>
      <c r="E2124" s="13"/>
      <c r="G2124" s="13"/>
    </row>
    <row r="2125" spans="1:7">
      <c r="A2125" s="13"/>
      <c r="B2125" s="13"/>
      <c r="C2125" s="13"/>
      <c r="D2125" s="13"/>
      <c r="E2125" s="13"/>
      <c r="G2125" s="13"/>
    </row>
    <row r="2126" spans="1:7">
      <c r="A2126" s="13"/>
      <c r="B2126" s="13"/>
      <c r="C2126" s="13"/>
      <c r="D2126" s="13"/>
      <c r="E2126" s="13"/>
      <c r="G2126" s="13"/>
    </row>
    <row r="2127" spans="1:7">
      <c r="A2127" s="13"/>
      <c r="B2127" s="13"/>
      <c r="C2127" s="13"/>
      <c r="D2127" s="13"/>
      <c r="E2127" s="13"/>
      <c r="G2127" s="13"/>
    </row>
    <row r="2128" spans="1:7">
      <c r="A2128" s="13"/>
      <c r="B2128" s="13"/>
      <c r="D2128" s="13"/>
      <c r="E2128" s="13"/>
      <c r="G2128" s="13"/>
    </row>
    <row r="2129" spans="1:7">
      <c r="A2129" s="13"/>
      <c r="B2129" s="13"/>
      <c r="D2129" s="13"/>
      <c r="E2129" s="13"/>
      <c r="G2129" s="13"/>
    </row>
    <row r="2130" spans="1:7">
      <c r="A2130" s="13"/>
      <c r="B2130" s="13"/>
      <c r="C2130" s="13"/>
      <c r="D2130" s="13"/>
      <c r="E2130" s="13"/>
      <c r="G2130" s="13"/>
    </row>
    <row r="2131" spans="1:7">
      <c r="A2131" s="13"/>
      <c r="B2131" s="13"/>
      <c r="C2131" s="13"/>
      <c r="D2131" s="13"/>
      <c r="E2131" s="13"/>
      <c r="G2131" s="13"/>
    </row>
    <row r="2132" spans="1:7">
      <c r="A2132" s="13"/>
      <c r="B2132" s="13"/>
      <c r="D2132" s="13"/>
      <c r="E2132" s="13"/>
      <c r="G2132" s="13"/>
    </row>
    <row r="2133" spans="1:7">
      <c r="A2133" s="13"/>
      <c r="B2133" s="13"/>
      <c r="D2133" s="13"/>
      <c r="E2133" s="13"/>
      <c r="G2133" s="13"/>
    </row>
    <row r="2134" spans="1:7">
      <c r="A2134" s="13"/>
      <c r="B2134" s="13"/>
      <c r="D2134" s="13"/>
      <c r="E2134" s="13"/>
      <c r="G2134" s="13"/>
    </row>
    <row r="2135" spans="1:7">
      <c r="A2135" s="13"/>
    </row>
    <row r="2136" spans="1:7">
      <c r="A2136" s="13"/>
    </row>
    <row r="2137" spans="1:7">
      <c r="A2137" s="13"/>
      <c r="B2137" s="13"/>
      <c r="C2137" s="13"/>
      <c r="D2137" s="13"/>
      <c r="E2137" s="13"/>
      <c r="G2137" s="13"/>
    </row>
    <row r="2138" spans="1:7">
      <c r="A2138" s="13"/>
      <c r="B2138" s="13"/>
      <c r="C2138" s="13"/>
      <c r="D2138" s="13"/>
      <c r="E2138" s="13"/>
      <c r="G2138" s="13"/>
    </row>
    <row r="2139" spans="1:7">
      <c r="A2139" s="13"/>
      <c r="B2139" s="13"/>
      <c r="C2139" s="13"/>
      <c r="D2139" s="13"/>
      <c r="E2139" s="13"/>
      <c r="G2139" s="13"/>
    </row>
    <row r="2140" spans="1:7">
      <c r="A2140" s="13"/>
      <c r="B2140" s="13"/>
      <c r="C2140" s="13"/>
      <c r="D2140" s="13"/>
      <c r="E2140" s="13"/>
      <c r="G2140" s="13"/>
    </row>
    <row r="2141" spans="1:7">
      <c r="A2141" s="13"/>
      <c r="B2141" s="13"/>
      <c r="D2141" s="13"/>
      <c r="E2141" s="13"/>
      <c r="G2141" s="13"/>
    </row>
    <row r="2142" spans="1:7">
      <c r="A2142" s="13"/>
      <c r="B2142" s="13"/>
      <c r="D2142" s="13"/>
      <c r="E2142" s="13"/>
      <c r="G2142" s="13"/>
    </row>
    <row r="2143" spans="1:7">
      <c r="A2143" s="13"/>
      <c r="B2143" s="13"/>
      <c r="D2143" s="13"/>
      <c r="E2143" s="13"/>
      <c r="G2143" s="13"/>
    </row>
    <row r="2144" spans="1:7">
      <c r="A2144" s="13"/>
      <c r="B2144" s="13"/>
      <c r="D2144" s="13"/>
      <c r="E2144" s="13"/>
      <c r="G2144" s="13"/>
    </row>
    <row r="2145" spans="1:7">
      <c r="A2145" s="13"/>
      <c r="B2145" s="13"/>
      <c r="D2145" s="13"/>
      <c r="E2145" s="13"/>
      <c r="G2145" s="13"/>
    </row>
    <row r="2146" spans="1:7">
      <c r="A2146" s="13"/>
      <c r="B2146" s="13"/>
      <c r="C2146" s="13"/>
      <c r="D2146" s="13"/>
      <c r="E2146" s="13"/>
      <c r="G2146" s="13"/>
    </row>
    <row r="2147" spans="1:7">
      <c r="A2147" s="13"/>
      <c r="B2147" s="13"/>
      <c r="C2147" s="13"/>
      <c r="D2147" s="13"/>
      <c r="E2147" s="13"/>
      <c r="G2147" s="13"/>
    </row>
    <row r="2148" spans="1:7">
      <c r="A2148" s="13"/>
      <c r="B2148" s="13"/>
      <c r="C2148" s="13"/>
      <c r="D2148" s="13"/>
      <c r="E2148" s="13"/>
      <c r="G2148" s="13"/>
    </row>
    <row r="2149" spans="1:7">
      <c r="A2149" s="13"/>
      <c r="B2149" s="13"/>
      <c r="D2149" s="13"/>
      <c r="E2149" s="13"/>
      <c r="G2149" s="13"/>
    </row>
    <row r="2150" spans="1:7">
      <c r="A2150" s="13"/>
      <c r="B2150" s="13"/>
      <c r="D2150" s="13"/>
      <c r="E2150" s="13"/>
      <c r="G2150" s="13"/>
    </row>
    <row r="2151" spans="1:7">
      <c r="A2151" s="13"/>
      <c r="B2151" s="13"/>
      <c r="D2151" s="13"/>
      <c r="E2151" s="13"/>
      <c r="G2151" s="13"/>
    </row>
    <row r="2152" spans="1:7">
      <c r="A2152" s="13"/>
      <c r="B2152" s="13"/>
      <c r="D2152" s="13"/>
      <c r="E2152" s="13"/>
      <c r="G2152" s="13"/>
    </row>
    <row r="2153" spans="1:7">
      <c r="A2153" s="13"/>
      <c r="B2153" s="13"/>
      <c r="D2153" s="13"/>
      <c r="E2153" s="13"/>
      <c r="G2153" s="13"/>
    </row>
    <row r="2154" spans="1:7">
      <c r="A2154" s="13"/>
      <c r="B2154" s="13"/>
      <c r="C2154" s="13"/>
      <c r="D2154" s="13"/>
      <c r="E2154" s="13"/>
      <c r="G2154" s="13"/>
    </row>
    <row r="2155" spans="1:7">
      <c r="A2155" s="13"/>
      <c r="B2155" s="13"/>
      <c r="D2155" s="13"/>
      <c r="E2155" s="13"/>
      <c r="G2155" s="13"/>
    </row>
    <row r="2156" spans="1:7">
      <c r="A2156" s="13"/>
      <c r="B2156" s="13"/>
      <c r="D2156" s="13"/>
      <c r="E2156" s="13"/>
      <c r="G2156" s="13"/>
    </row>
    <row r="2157" spans="1:7">
      <c r="A2157" s="13"/>
      <c r="B2157" s="13"/>
      <c r="D2157" s="13"/>
      <c r="E2157" s="13"/>
      <c r="G2157" s="13"/>
    </row>
    <row r="2158" spans="1:7">
      <c r="A2158" s="13"/>
      <c r="B2158" s="13"/>
      <c r="D2158" s="13"/>
      <c r="E2158" s="13"/>
      <c r="G2158" s="13"/>
    </row>
    <row r="2159" spans="1:7">
      <c r="A2159" s="13"/>
      <c r="B2159" s="13"/>
      <c r="D2159" s="13"/>
      <c r="E2159" s="13"/>
      <c r="G2159" s="13"/>
    </row>
    <row r="2160" spans="1:7">
      <c r="A2160" s="13"/>
      <c r="B2160" s="13"/>
      <c r="C2160" s="13"/>
      <c r="D2160" s="13"/>
      <c r="E2160" s="13"/>
      <c r="G2160" s="13"/>
    </row>
    <row r="2161" spans="1:7">
      <c r="A2161" s="13"/>
      <c r="B2161" s="13"/>
      <c r="C2161" s="13"/>
      <c r="D2161" s="13"/>
      <c r="E2161" s="13"/>
      <c r="G2161" s="13"/>
    </row>
    <row r="2162" spans="1:7">
      <c r="A2162" s="13"/>
      <c r="B2162" s="13"/>
      <c r="D2162" s="13"/>
      <c r="E2162" s="13"/>
      <c r="G2162" s="13"/>
    </row>
    <row r="2163" spans="1:7">
      <c r="A2163" s="13"/>
      <c r="B2163" s="13"/>
      <c r="D2163" s="13"/>
      <c r="E2163" s="13"/>
      <c r="G2163" s="13"/>
    </row>
    <row r="2164" spans="1:7">
      <c r="A2164" s="13"/>
    </row>
    <row r="2165" spans="1:7">
      <c r="A2165" s="13"/>
    </row>
    <row r="2166" spans="1:7">
      <c r="A2166" s="13"/>
      <c r="B2166" s="13"/>
      <c r="D2166" s="13"/>
      <c r="E2166" s="13"/>
      <c r="G2166" s="13"/>
    </row>
    <row r="2167" spans="1:7">
      <c r="A2167" s="13"/>
      <c r="B2167" s="13"/>
      <c r="D2167" s="13"/>
      <c r="E2167" s="13"/>
      <c r="G2167" s="13"/>
    </row>
    <row r="2168" spans="1:7">
      <c r="A2168" s="13"/>
      <c r="B2168" s="13"/>
      <c r="D2168" s="13"/>
      <c r="E2168" s="13"/>
      <c r="G2168" s="13"/>
    </row>
    <row r="2169" spans="1:7">
      <c r="A2169" s="13"/>
      <c r="B2169" s="13"/>
      <c r="D2169" s="13"/>
      <c r="E2169" s="13"/>
      <c r="G2169" s="13"/>
    </row>
    <row r="2170" spans="1:7">
      <c r="A2170" s="13"/>
      <c r="B2170" s="13"/>
      <c r="D2170" s="13"/>
      <c r="E2170" s="13"/>
      <c r="G2170" s="13"/>
    </row>
    <row r="2171" spans="1:7">
      <c r="A2171" s="13"/>
      <c r="B2171" s="13"/>
      <c r="D2171" s="13"/>
      <c r="E2171" s="13"/>
      <c r="G2171" s="13"/>
    </row>
    <row r="2172" spans="1:7">
      <c r="A2172" s="13"/>
      <c r="B2172" s="13"/>
      <c r="C2172" s="13"/>
      <c r="D2172" s="13"/>
      <c r="E2172" s="13"/>
      <c r="G2172" s="13"/>
    </row>
    <row r="2173" spans="1:7">
      <c r="A2173" s="13"/>
      <c r="B2173" s="13"/>
      <c r="C2173" s="13"/>
      <c r="D2173" s="13"/>
      <c r="E2173" s="13"/>
      <c r="G2173" s="13"/>
    </row>
    <row r="2174" spans="1:7">
      <c r="A2174" s="13"/>
      <c r="B2174" s="13"/>
      <c r="D2174" s="13"/>
      <c r="E2174" s="13"/>
      <c r="G2174" s="13"/>
    </row>
    <row r="2175" spans="1:7">
      <c r="A2175" s="13"/>
      <c r="B2175" s="13"/>
      <c r="D2175" s="13"/>
      <c r="E2175" s="13"/>
      <c r="G2175" s="13"/>
    </row>
    <row r="2176" spans="1:7">
      <c r="A2176" s="13"/>
      <c r="B2176" s="13"/>
      <c r="D2176" s="13"/>
      <c r="E2176" s="13"/>
      <c r="G2176" s="13"/>
    </row>
    <row r="2177" spans="1:7">
      <c r="A2177" s="13"/>
      <c r="B2177" s="13"/>
      <c r="C2177" s="13"/>
      <c r="D2177" s="13"/>
      <c r="E2177" s="13"/>
      <c r="G2177" s="13"/>
    </row>
    <row r="2178" spans="1:7">
      <c r="A2178" s="13"/>
      <c r="B2178" s="13"/>
      <c r="C2178" s="13"/>
      <c r="D2178" s="13"/>
      <c r="E2178" s="13"/>
      <c r="G2178" s="13"/>
    </row>
    <row r="2179" spans="1:7">
      <c r="A2179" s="13"/>
      <c r="B2179" s="13"/>
      <c r="D2179" s="13"/>
      <c r="E2179" s="13"/>
      <c r="G2179" s="13"/>
    </row>
    <row r="2180" spans="1:7">
      <c r="A2180" s="13"/>
      <c r="B2180" s="13"/>
      <c r="D2180" s="13"/>
      <c r="E2180" s="13"/>
      <c r="G2180" s="13"/>
    </row>
    <row r="2181" spans="1:7">
      <c r="A2181" s="13"/>
      <c r="B2181" s="13"/>
      <c r="D2181" s="13"/>
      <c r="E2181" s="13"/>
      <c r="G2181" s="13"/>
    </row>
    <row r="2182" spans="1:7">
      <c r="A2182" s="13"/>
      <c r="B2182" s="13"/>
      <c r="D2182" s="13"/>
      <c r="E2182" s="13"/>
      <c r="G2182" s="13"/>
    </row>
    <row r="2183" spans="1:7">
      <c r="A2183" s="13"/>
      <c r="B2183" s="13"/>
      <c r="D2183" s="13"/>
      <c r="E2183" s="13"/>
      <c r="G2183" s="13"/>
    </row>
    <row r="2184" spans="1:7">
      <c r="A2184" s="13"/>
      <c r="B2184" s="13"/>
      <c r="C2184" s="13"/>
      <c r="D2184" s="13"/>
      <c r="E2184" s="13"/>
      <c r="G2184" s="13"/>
    </row>
    <row r="2185" spans="1:7">
      <c r="A2185" s="13"/>
      <c r="B2185" s="13"/>
      <c r="C2185" s="13"/>
      <c r="D2185" s="13"/>
      <c r="E2185" s="13"/>
      <c r="G2185" s="13"/>
    </row>
    <row r="2186" spans="1:7">
      <c r="A2186" s="13"/>
      <c r="B2186" s="13"/>
      <c r="D2186" s="13"/>
      <c r="E2186" s="13"/>
      <c r="G2186" s="13"/>
    </row>
    <row r="2187" spans="1:7">
      <c r="A2187" s="13"/>
      <c r="B2187" s="13"/>
      <c r="D2187" s="13"/>
      <c r="E2187" s="13"/>
      <c r="G2187" s="13"/>
    </row>
    <row r="2188" spans="1:7">
      <c r="A2188" s="13"/>
      <c r="B2188" s="13"/>
      <c r="C2188" s="13"/>
      <c r="D2188" s="13"/>
      <c r="E2188" s="13"/>
      <c r="G2188" s="13"/>
    </row>
    <row r="2189" spans="1:7">
      <c r="A2189" s="13"/>
      <c r="B2189" s="13"/>
      <c r="C2189" s="13"/>
      <c r="D2189" s="13"/>
      <c r="E2189" s="13"/>
      <c r="G2189" s="13"/>
    </row>
    <row r="2190" spans="1:7">
      <c r="A2190" s="13"/>
      <c r="B2190" s="13"/>
      <c r="C2190" s="13"/>
      <c r="D2190" s="13"/>
      <c r="E2190" s="13"/>
      <c r="G2190" s="13"/>
    </row>
    <row r="2191" spans="1:7">
      <c r="A2191" s="13"/>
      <c r="B2191" s="13"/>
      <c r="D2191" s="13"/>
      <c r="E2191" s="13"/>
      <c r="G2191" s="13"/>
    </row>
    <row r="2192" spans="1:7">
      <c r="A2192" s="13"/>
    </row>
    <row r="2193" spans="1:7">
      <c r="A2193" s="13"/>
    </row>
    <row r="2194" spans="1:7">
      <c r="A2194" s="13"/>
      <c r="B2194" s="13"/>
      <c r="D2194" s="13"/>
      <c r="E2194" s="13"/>
      <c r="G2194" s="13"/>
    </row>
    <row r="2195" spans="1:7">
      <c r="A2195" s="13"/>
      <c r="B2195" s="13"/>
      <c r="C2195" s="13"/>
      <c r="D2195" s="13"/>
      <c r="E2195" s="13"/>
      <c r="G2195" s="13"/>
    </row>
    <row r="2196" spans="1:7">
      <c r="A2196" s="13"/>
      <c r="B2196" s="13"/>
      <c r="C2196" s="13"/>
      <c r="D2196" s="13"/>
      <c r="E2196" s="13"/>
      <c r="G2196" s="13"/>
    </row>
    <row r="2197" spans="1:7">
      <c r="A2197" s="13"/>
      <c r="B2197" s="13"/>
      <c r="D2197" s="13"/>
      <c r="E2197" s="13"/>
      <c r="G2197" s="13"/>
    </row>
    <row r="2198" spans="1:7">
      <c r="A2198" s="13"/>
      <c r="B2198" s="13"/>
      <c r="D2198" s="13"/>
      <c r="E2198" s="13"/>
      <c r="G2198" s="13"/>
    </row>
    <row r="2199" spans="1:7">
      <c r="A2199" s="13"/>
      <c r="B2199" s="13"/>
      <c r="C2199" s="13"/>
      <c r="D2199" s="13"/>
      <c r="E2199" s="13"/>
      <c r="G2199" s="13"/>
    </row>
    <row r="2200" spans="1:7">
      <c r="A2200" s="13"/>
      <c r="B2200" s="13"/>
      <c r="C2200" s="13"/>
      <c r="D2200" s="13"/>
      <c r="E2200" s="13"/>
      <c r="G2200" s="13"/>
    </row>
    <row r="2201" spans="1:7">
      <c r="A2201" s="13"/>
      <c r="B2201" s="13"/>
      <c r="D2201" s="13"/>
      <c r="E2201" s="13"/>
      <c r="G2201" s="13"/>
    </row>
    <row r="2202" spans="1:7">
      <c r="A2202" s="13"/>
      <c r="B2202" s="13"/>
      <c r="C2202" s="13"/>
      <c r="D2202" s="13"/>
      <c r="E2202" s="13"/>
      <c r="G2202" s="13"/>
    </row>
    <row r="2203" spans="1:7">
      <c r="A2203" s="13"/>
      <c r="B2203" s="13"/>
      <c r="C2203" s="13"/>
      <c r="D2203" s="13"/>
      <c r="E2203" s="13"/>
      <c r="G2203" s="13"/>
    </row>
    <row r="2204" spans="1:7">
      <c r="A2204" s="13"/>
      <c r="B2204" s="13"/>
      <c r="C2204" s="13"/>
      <c r="D2204" s="13"/>
      <c r="E2204" s="13"/>
      <c r="G2204" s="13"/>
    </row>
    <row r="2205" spans="1:7">
      <c r="A2205" s="13"/>
      <c r="B2205" s="13"/>
      <c r="D2205" s="13"/>
      <c r="E2205" s="13"/>
      <c r="G2205" s="13"/>
    </row>
    <row r="2206" spans="1:7">
      <c r="A2206" s="13"/>
      <c r="B2206" s="13"/>
      <c r="C2206" s="13"/>
      <c r="D2206" s="13"/>
      <c r="E2206" s="13"/>
      <c r="G2206" s="13"/>
    </row>
    <row r="2207" spans="1:7">
      <c r="A2207" s="13"/>
      <c r="B2207" s="13"/>
      <c r="C2207" s="13"/>
      <c r="D2207" s="13"/>
      <c r="E2207" s="13"/>
      <c r="G2207" s="13"/>
    </row>
    <row r="2208" spans="1:7">
      <c r="A2208" s="13"/>
      <c r="B2208" s="13"/>
      <c r="C2208" s="13"/>
      <c r="D2208" s="13"/>
      <c r="E2208" s="13"/>
      <c r="G2208" s="13"/>
    </row>
    <row r="2209" spans="1:7">
      <c r="A2209" s="13"/>
      <c r="B2209" s="13"/>
      <c r="C2209" s="13"/>
      <c r="D2209" s="13"/>
      <c r="E2209" s="13"/>
      <c r="G2209" s="13"/>
    </row>
    <row r="2210" spans="1:7">
      <c r="A2210" s="13"/>
      <c r="B2210" s="13"/>
      <c r="D2210" s="13"/>
      <c r="E2210" s="13"/>
      <c r="G2210" s="13"/>
    </row>
    <row r="2211" spans="1:7">
      <c r="A2211" s="13"/>
      <c r="B2211" s="13"/>
      <c r="D2211" s="13"/>
      <c r="E2211" s="13"/>
      <c r="G2211" s="13"/>
    </row>
    <row r="2212" spans="1:7">
      <c r="A2212" s="13"/>
      <c r="B2212" s="13"/>
      <c r="C2212" s="13"/>
      <c r="D2212" s="13"/>
      <c r="E2212" s="13"/>
      <c r="G2212" s="13"/>
    </row>
    <row r="2213" spans="1:7">
      <c r="A2213" s="13"/>
      <c r="B2213" s="13"/>
      <c r="C2213" s="13"/>
      <c r="D2213" s="13"/>
      <c r="E2213" s="13"/>
      <c r="G2213" s="13"/>
    </row>
    <row r="2214" spans="1:7">
      <c r="A2214" s="13"/>
    </row>
    <row r="2215" spans="1:7">
      <c r="A2215" s="13"/>
    </row>
    <row r="2216" spans="1:7">
      <c r="A2216" s="13"/>
      <c r="B2216" s="13"/>
      <c r="D2216" s="13"/>
      <c r="E2216" s="13"/>
      <c r="G2216" s="13"/>
    </row>
    <row r="2217" spans="1:7">
      <c r="A2217" s="13"/>
      <c r="B2217" s="13"/>
      <c r="C2217" s="13"/>
      <c r="D2217" s="13"/>
      <c r="E2217" s="13"/>
      <c r="G2217" s="13"/>
    </row>
    <row r="2218" spans="1:7">
      <c r="A2218" s="13"/>
      <c r="B2218" s="13"/>
      <c r="D2218" s="13"/>
      <c r="E2218" s="13"/>
      <c r="G2218" s="13"/>
    </row>
    <row r="2219" spans="1:7">
      <c r="A2219" s="13"/>
      <c r="B2219" s="13"/>
      <c r="D2219" s="13"/>
      <c r="E2219" s="13"/>
      <c r="G2219" s="13"/>
    </row>
    <row r="2220" spans="1:7">
      <c r="A2220" s="13"/>
      <c r="B2220" s="13"/>
      <c r="D2220" s="13"/>
      <c r="E2220" s="13"/>
      <c r="G2220" s="13"/>
    </row>
    <row r="2221" spans="1:7">
      <c r="A2221" s="13"/>
      <c r="B2221" s="13"/>
      <c r="D2221" s="13"/>
      <c r="E2221" s="13"/>
      <c r="G2221" s="13"/>
    </row>
    <row r="2222" spans="1:7">
      <c r="A2222" s="13"/>
      <c r="B2222" s="13"/>
      <c r="C2222" s="13"/>
      <c r="D2222" s="13"/>
      <c r="E2222" s="13"/>
      <c r="G2222" s="13"/>
    </row>
    <row r="2223" spans="1:7">
      <c r="A2223" s="13"/>
      <c r="B2223" s="13"/>
      <c r="C2223" s="13"/>
      <c r="D2223" s="13"/>
      <c r="E2223" s="13"/>
      <c r="G2223" s="13"/>
    </row>
    <row r="2224" spans="1:7">
      <c r="A2224" s="13"/>
      <c r="B2224" s="13"/>
      <c r="D2224" s="13"/>
      <c r="E2224" s="13"/>
      <c r="G2224" s="13"/>
    </row>
    <row r="2225" spans="1:7">
      <c r="A2225" s="13"/>
      <c r="B2225" s="13"/>
      <c r="C2225" s="13"/>
      <c r="D2225" s="13"/>
      <c r="E2225" s="13"/>
      <c r="G2225" s="13"/>
    </row>
    <row r="2226" spans="1:7">
      <c r="A2226" s="13"/>
      <c r="B2226" s="13"/>
      <c r="C2226" s="13"/>
      <c r="D2226" s="13"/>
      <c r="E2226" s="13"/>
      <c r="G2226" s="13"/>
    </row>
    <row r="2227" spans="1:7">
      <c r="A2227" s="13"/>
      <c r="B2227" s="13"/>
      <c r="D2227" s="13"/>
      <c r="E2227" s="13"/>
      <c r="G2227" s="13"/>
    </row>
    <row r="2228" spans="1:7">
      <c r="A2228" s="13"/>
      <c r="B2228" s="13"/>
      <c r="C2228" s="13"/>
      <c r="D2228" s="13"/>
      <c r="E2228" s="13"/>
      <c r="G2228" s="13"/>
    </row>
    <row r="2229" spans="1:7">
      <c r="A2229" s="13"/>
      <c r="B2229" s="13"/>
      <c r="D2229" s="13"/>
      <c r="E2229" s="13"/>
      <c r="G2229" s="13"/>
    </row>
    <row r="2230" spans="1:7">
      <c r="A2230" s="13"/>
      <c r="B2230" s="13"/>
      <c r="C2230" s="13"/>
      <c r="D2230" s="13"/>
      <c r="E2230" s="13"/>
      <c r="G2230" s="13"/>
    </row>
    <row r="2231" spans="1:7">
      <c r="A2231" s="13"/>
      <c r="B2231" s="13"/>
      <c r="C2231" s="13"/>
      <c r="D2231" s="13"/>
      <c r="E2231" s="13"/>
      <c r="G2231" s="13"/>
    </row>
    <row r="2232" spans="1:7">
      <c r="A2232" s="13"/>
      <c r="B2232" s="13"/>
      <c r="C2232" s="13"/>
      <c r="D2232" s="13"/>
      <c r="E2232" s="13"/>
      <c r="G2232" s="13"/>
    </row>
    <row r="2233" spans="1:7">
      <c r="A2233" s="13"/>
      <c r="B2233" s="13"/>
      <c r="C2233" s="13"/>
      <c r="D2233" s="13"/>
      <c r="E2233" s="13"/>
      <c r="G2233" s="13"/>
    </row>
    <row r="2234" spans="1:7">
      <c r="A2234" s="13"/>
      <c r="B2234" s="13"/>
      <c r="D2234" s="13"/>
      <c r="E2234" s="13"/>
      <c r="G2234" s="13"/>
    </row>
    <row r="2235" spans="1:7">
      <c r="A2235" s="13"/>
      <c r="B2235" s="13"/>
      <c r="D2235" s="13"/>
      <c r="E2235" s="13"/>
      <c r="G2235" s="13"/>
    </row>
    <row r="2236" spans="1:7">
      <c r="A2236" s="13"/>
      <c r="B2236" s="13"/>
      <c r="C2236" s="13"/>
      <c r="D2236" s="13"/>
      <c r="E2236" s="13"/>
      <c r="G2236" s="13"/>
    </row>
    <row r="2237" spans="1:7">
      <c r="A2237" s="13"/>
    </row>
    <row r="2238" spans="1:7">
      <c r="A2238" s="13"/>
    </row>
    <row r="2239" spans="1:7">
      <c r="A2239" s="13"/>
      <c r="B2239" s="13"/>
      <c r="D2239" s="13"/>
      <c r="E2239" s="13"/>
      <c r="G2239" s="13"/>
    </row>
    <row r="2240" spans="1:7">
      <c r="A2240" s="13"/>
      <c r="B2240" s="13"/>
      <c r="D2240" s="13"/>
      <c r="E2240" s="13"/>
      <c r="G2240" s="13"/>
    </row>
    <row r="2241" spans="1:7">
      <c r="A2241" s="13"/>
      <c r="B2241" s="13"/>
      <c r="C2241" s="13"/>
      <c r="D2241" s="13"/>
      <c r="E2241" s="13"/>
      <c r="G2241" s="13"/>
    </row>
    <row r="2242" spans="1:7">
      <c r="A2242" s="13"/>
      <c r="B2242" s="13"/>
      <c r="C2242" s="13"/>
      <c r="D2242" s="13"/>
      <c r="E2242" s="13"/>
      <c r="G2242" s="13"/>
    </row>
    <row r="2243" spans="1:7">
      <c r="A2243" s="13"/>
      <c r="B2243" s="13"/>
      <c r="C2243" s="13"/>
      <c r="D2243" s="13"/>
      <c r="E2243" s="13"/>
      <c r="G2243" s="13"/>
    </row>
    <row r="2244" spans="1:7">
      <c r="A2244" s="13"/>
      <c r="B2244" s="13"/>
      <c r="C2244" s="13"/>
      <c r="D2244" s="13"/>
      <c r="E2244" s="13"/>
      <c r="G2244" s="13"/>
    </row>
    <row r="2245" spans="1:7">
      <c r="A2245" s="13"/>
      <c r="B2245" s="13"/>
      <c r="C2245" s="13"/>
      <c r="D2245" s="13"/>
      <c r="E2245" s="13"/>
      <c r="G2245" s="13"/>
    </row>
    <row r="2246" spans="1:7">
      <c r="A2246" s="13"/>
      <c r="B2246" s="13"/>
      <c r="C2246" s="13"/>
      <c r="D2246" s="13"/>
      <c r="E2246" s="13"/>
      <c r="G2246" s="13"/>
    </row>
    <row r="2247" spans="1:7">
      <c r="A2247" s="13"/>
      <c r="B2247" s="13"/>
      <c r="C2247" s="13"/>
      <c r="D2247" s="13"/>
      <c r="E2247" s="13"/>
      <c r="G2247" s="13"/>
    </row>
    <row r="2248" spans="1:7">
      <c r="A2248" s="13"/>
      <c r="B2248" s="13"/>
      <c r="D2248" s="13"/>
      <c r="E2248" s="13"/>
      <c r="G2248" s="13"/>
    </row>
    <row r="2249" spans="1:7">
      <c r="A2249" s="13"/>
    </row>
    <row r="2250" spans="1:7">
      <c r="A2250" s="13"/>
    </row>
    <row r="2251" spans="1:7">
      <c r="A2251" s="13"/>
      <c r="B2251" s="13"/>
      <c r="D2251" s="13"/>
      <c r="E2251" s="13"/>
      <c r="G2251" s="13"/>
    </row>
    <row r="2252" spans="1:7">
      <c r="A2252" s="13"/>
      <c r="B2252" s="13"/>
      <c r="C2252" s="13"/>
      <c r="D2252" s="13"/>
      <c r="E2252" s="13"/>
      <c r="G2252" s="13"/>
    </row>
    <row r="2253" spans="1:7">
      <c r="A2253" s="13"/>
      <c r="B2253" s="13"/>
      <c r="C2253" s="13"/>
      <c r="D2253" s="13"/>
      <c r="E2253" s="13"/>
      <c r="G2253" s="13"/>
    </row>
    <row r="2254" spans="1:7">
      <c r="A2254" s="13"/>
      <c r="B2254" s="13"/>
      <c r="C2254" s="13"/>
      <c r="D2254" s="13"/>
      <c r="E2254" s="13"/>
      <c r="G2254" s="13"/>
    </row>
    <row r="2255" spans="1:7">
      <c r="A2255" s="13"/>
      <c r="B2255" s="13"/>
      <c r="C2255" s="13"/>
      <c r="D2255" s="13"/>
      <c r="E2255" s="13"/>
      <c r="G2255" s="13"/>
    </row>
    <row r="2256" spans="1:7">
      <c r="A2256" s="13"/>
      <c r="B2256" s="13"/>
      <c r="D2256" s="13"/>
      <c r="E2256" s="13"/>
      <c r="G2256" s="13"/>
    </row>
    <row r="2257" spans="1:7">
      <c r="A2257" s="13"/>
      <c r="B2257" s="13"/>
      <c r="D2257" s="13"/>
      <c r="E2257" s="13"/>
      <c r="G2257" s="13"/>
    </row>
    <row r="2258" spans="1:7">
      <c r="A2258" s="13"/>
      <c r="B2258" s="13"/>
      <c r="C2258" s="13"/>
      <c r="D2258" s="13"/>
      <c r="E2258" s="13"/>
      <c r="G2258" s="13"/>
    </row>
    <row r="2259" spans="1:7">
      <c r="A2259" s="13"/>
      <c r="B2259" s="13"/>
      <c r="C2259" s="13"/>
      <c r="D2259" s="13"/>
      <c r="E2259" s="13"/>
      <c r="G2259" s="13"/>
    </row>
    <row r="2260" spans="1:7">
      <c r="A2260" s="13"/>
      <c r="B2260" s="13"/>
      <c r="C2260" s="13"/>
      <c r="D2260" s="13"/>
      <c r="E2260" s="13"/>
      <c r="G2260" s="13"/>
    </row>
    <row r="2261" spans="1:7">
      <c r="A2261" s="13"/>
      <c r="B2261" s="13"/>
      <c r="C2261" s="13"/>
      <c r="D2261" s="13"/>
      <c r="E2261" s="13"/>
      <c r="G2261" s="13"/>
    </row>
    <row r="2262" spans="1:7">
      <c r="A2262" s="13"/>
      <c r="B2262" s="13"/>
      <c r="D2262" s="13"/>
      <c r="E2262" s="13"/>
      <c r="G2262" s="13"/>
    </row>
    <row r="2263" spans="1:7">
      <c r="A2263" s="13"/>
      <c r="B2263" s="13"/>
      <c r="C2263" s="13"/>
      <c r="D2263" s="13"/>
      <c r="E2263" s="13"/>
      <c r="G2263" s="13"/>
    </row>
    <row r="2264" spans="1:7">
      <c r="A2264" s="13"/>
      <c r="B2264" s="13"/>
      <c r="C2264" s="13"/>
      <c r="D2264" s="13"/>
      <c r="E2264" s="13"/>
      <c r="G2264" s="13"/>
    </row>
    <row r="2265" spans="1:7">
      <c r="A2265" s="13"/>
      <c r="B2265" s="13"/>
      <c r="C2265" s="13"/>
      <c r="D2265" s="13"/>
      <c r="E2265" s="13"/>
      <c r="G2265" s="13"/>
    </row>
    <row r="2266" spans="1:7">
      <c r="A2266" s="13"/>
      <c r="B2266" s="13"/>
      <c r="C2266" s="13"/>
      <c r="D2266" s="13"/>
      <c r="E2266" s="13"/>
      <c r="G2266" s="13"/>
    </row>
    <row r="2267" spans="1:7">
      <c r="A2267" s="13"/>
      <c r="B2267" s="13"/>
      <c r="C2267" s="13"/>
      <c r="D2267" s="13"/>
      <c r="E2267" s="13"/>
      <c r="G2267" s="13"/>
    </row>
    <row r="2268" spans="1:7">
      <c r="A2268" s="13"/>
      <c r="B2268" s="13"/>
      <c r="C2268" s="13"/>
      <c r="D2268" s="13"/>
      <c r="E2268" s="13"/>
      <c r="G2268" s="13"/>
    </row>
    <row r="2269" spans="1:7">
      <c r="A2269" s="13"/>
      <c r="B2269" s="13"/>
      <c r="C2269" s="13"/>
      <c r="D2269" s="13"/>
      <c r="E2269" s="13"/>
      <c r="F2269" s="13"/>
    </row>
    <row r="2270" spans="1:7">
      <c r="A2270" s="13"/>
      <c r="B2270" s="13"/>
      <c r="C2270" s="13"/>
      <c r="D2270" s="13"/>
      <c r="E2270" s="13"/>
      <c r="G2270" s="13"/>
    </row>
    <row r="2271" spans="1:7">
      <c r="A2271" s="13"/>
      <c r="B2271" s="13"/>
      <c r="C2271" s="13"/>
      <c r="D2271" s="13"/>
      <c r="E2271" s="13"/>
      <c r="G2271" s="13"/>
    </row>
    <row r="2272" spans="1:7">
      <c r="A2272" s="13"/>
      <c r="B2272" s="13"/>
      <c r="C2272" s="13"/>
      <c r="D2272" s="13"/>
      <c r="E2272" s="13"/>
      <c r="G2272" s="13"/>
    </row>
    <row r="2273" spans="1:7">
      <c r="A2273" s="13"/>
      <c r="B2273" s="13"/>
      <c r="C2273" s="13"/>
      <c r="D2273" s="13"/>
      <c r="E2273" s="13"/>
      <c r="G2273" s="13"/>
    </row>
    <row r="2274" spans="1:7">
      <c r="A2274" s="13"/>
      <c r="B2274" s="13"/>
      <c r="C2274" s="13"/>
      <c r="D2274" s="13"/>
      <c r="E2274" s="13"/>
      <c r="G2274" s="13"/>
    </row>
    <row r="2275" spans="1:7">
      <c r="A2275" s="13"/>
      <c r="B2275" s="13"/>
      <c r="C2275" s="13"/>
      <c r="D2275" s="13"/>
      <c r="E2275" s="13"/>
      <c r="G2275" s="13"/>
    </row>
    <row r="2276" spans="1:7">
      <c r="A2276" s="13"/>
    </row>
    <row r="2277" spans="1:7">
      <c r="A2277" s="13"/>
    </row>
    <row r="2278" spans="1:7">
      <c r="A2278" s="13"/>
      <c r="B2278" s="13"/>
      <c r="D2278" s="13"/>
      <c r="E2278" s="13"/>
      <c r="G2278" s="13"/>
    </row>
    <row r="2279" spans="1:7">
      <c r="A2279" s="13"/>
      <c r="B2279" s="13"/>
      <c r="D2279" s="13"/>
      <c r="E2279" s="13"/>
      <c r="F2279" s="13"/>
    </row>
    <row r="2280" spans="1:7">
      <c r="A2280" s="13"/>
      <c r="B2280" s="13"/>
      <c r="D2280" s="13"/>
      <c r="E2280" s="13"/>
      <c r="G2280" s="13"/>
    </row>
    <row r="2281" spans="1:7">
      <c r="A2281" s="13"/>
      <c r="B2281" s="13"/>
      <c r="C2281" s="13"/>
      <c r="D2281" s="13"/>
      <c r="E2281" s="13"/>
      <c r="G2281" s="13"/>
    </row>
    <row r="2282" spans="1:7">
      <c r="A2282" s="13"/>
      <c r="B2282" s="13"/>
      <c r="C2282" s="13"/>
      <c r="D2282" s="13"/>
      <c r="E2282" s="13"/>
      <c r="G2282" s="13"/>
    </row>
    <row r="2283" spans="1:7">
      <c r="A2283" s="13"/>
      <c r="B2283" s="13"/>
      <c r="C2283" s="13"/>
      <c r="D2283" s="13"/>
      <c r="E2283" s="13"/>
      <c r="G2283" s="13"/>
    </row>
    <row r="2284" spans="1:7">
      <c r="A2284" s="13"/>
      <c r="B2284" s="13"/>
      <c r="D2284" s="13"/>
      <c r="E2284" s="13"/>
      <c r="G2284" s="13"/>
    </row>
    <row r="2285" spans="1:7">
      <c r="A2285" s="13"/>
      <c r="B2285" s="13"/>
      <c r="C2285" s="13"/>
      <c r="D2285" s="13"/>
      <c r="E2285" s="13"/>
      <c r="G2285" s="13"/>
    </row>
    <row r="2286" spans="1:7">
      <c r="A2286" s="13"/>
      <c r="B2286" s="13"/>
      <c r="C2286" s="13"/>
      <c r="D2286" s="13"/>
      <c r="E2286" s="13"/>
      <c r="G2286" s="13"/>
    </row>
    <row r="2287" spans="1:7">
      <c r="A2287" s="13"/>
      <c r="B2287" s="13"/>
      <c r="C2287" s="13"/>
      <c r="D2287" s="13"/>
      <c r="E2287" s="13"/>
      <c r="G2287" s="13"/>
    </row>
    <row r="2288" spans="1:7">
      <c r="A2288" s="13"/>
      <c r="B2288" s="13"/>
      <c r="D2288" s="13"/>
      <c r="E2288" s="13"/>
      <c r="G2288" s="13"/>
    </row>
    <row r="2289" spans="1:7">
      <c r="A2289" s="13"/>
      <c r="B2289" s="13"/>
      <c r="C2289" s="13"/>
      <c r="D2289" s="13"/>
      <c r="E2289" s="13"/>
      <c r="G2289" s="13"/>
    </row>
    <row r="2290" spans="1:7">
      <c r="A2290" s="13"/>
      <c r="B2290" s="13"/>
      <c r="D2290" s="13"/>
      <c r="E2290" s="13"/>
      <c r="G2290" s="13"/>
    </row>
    <row r="2291" spans="1:7">
      <c r="A2291" s="13"/>
      <c r="B2291" s="13"/>
      <c r="C2291" s="13"/>
      <c r="D2291" s="13"/>
      <c r="E2291" s="13"/>
      <c r="G2291" s="13"/>
    </row>
    <row r="2292" spans="1:7">
      <c r="A2292" s="13"/>
      <c r="B2292" s="13"/>
      <c r="C2292" s="13"/>
      <c r="D2292" s="13"/>
      <c r="E2292" s="13"/>
      <c r="G2292" s="13"/>
    </row>
    <row r="2293" spans="1:7">
      <c r="A2293" s="13"/>
      <c r="B2293" s="13"/>
      <c r="D2293" s="13"/>
      <c r="E2293" s="13"/>
      <c r="G2293" s="13"/>
    </row>
    <row r="2294" spans="1:7">
      <c r="A2294" s="13"/>
      <c r="B2294" s="13"/>
      <c r="C2294" s="13"/>
      <c r="D2294" s="13"/>
      <c r="E2294" s="13"/>
      <c r="G2294" s="13"/>
    </row>
    <row r="2295" spans="1:7">
      <c r="A2295" s="13"/>
      <c r="B2295" s="13"/>
      <c r="D2295" s="13"/>
      <c r="E2295" s="13"/>
      <c r="G2295" s="13"/>
    </row>
    <row r="2296" spans="1:7">
      <c r="A2296" s="13"/>
      <c r="B2296" s="13"/>
      <c r="D2296" s="13"/>
      <c r="E2296" s="13"/>
      <c r="G2296" s="13"/>
    </row>
    <row r="2297" spans="1:7">
      <c r="A2297" s="13"/>
      <c r="B2297" s="13"/>
      <c r="C2297" s="13"/>
      <c r="D2297" s="13"/>
      <c r="E2297" s="13"/>
      <c r="G2297" s="13"/>
    </row>
    <row r="2298" spans="1:7">
      <c r="A2298" s="13"/>
      <c r="B2298" s="13"/>
      <c r="C2298" s="13"/>
      <c r="D2298" s="13"/>
      <c r="E2298" s="13"/>
      <c r="G2298" s="13"/>
    </row>
    <row r="2299" spans="1:7">
      <c r="A2299" s="13"/>
      <c r="B2299" s="13"/>
      <c r="C2299" s="13"/>
      <c r="D2299" s="13"/>
      <c r="E2299" s="13"/>
      <c r="G2299" s="13"/>
    </row>
    <row r="2300" spans="1:7">
      <c r="A2300" s="13"/>
      <c r="B2300" s="13"/>
      <c r="D2300" s="13"/>
      <c r="E2300" s="13"/>
      <c r="G2300" s="13"/>
    </row>
    <row r="2301" spans="1:7">
      <c r="A2301" s="13"/>
    </row>
    <row r="2302" spans="1:7">
      <c r="A2302" s="13"/>
    </row>
    <row r="2303" spans="1:7">
      <c r="A2303" s="13"/>
      <c r="B2303" s="13"/>
      <c r="D2303" s="13"/>
      <c r="E2303" s="13"/>
      <c r="G2303" s="13"/>
    </row>
    <row r="2304" spans="1:7">
      <c r="A2304" s="13"/>
      <c r="B2304" s="13"/>
      <c r="C2304" s="13"/>
      <c r="D2304" s="13"/>
      <c r="E2304" s="13"/>
      <c r="G2304" s="13"/>
    </row>
    <row r="2305" spans="1:7">
      <c r="A2305" s="13"/>
      <c r="B2305" s="13"/>
      <c r="C2305" s="13"/>
      <c r="D2305" s="13"/>
      <c r="E2305" s="13"/>
      <c r="G2305" s="13"/>
    </row>
    <row r="2306" spans="1:7">
      <c r="A2306" s="13"/>
      <c r="B2306" s="13"/>
      <c r="C2306" s="13"/>
      <c r="D2306" s="13"/>
      <c r="E2306" s="13"/>
      <c r="G2306" s="13"/>
    </row>
    <row r="2307" spans="1:7">
      <c r="A2307" s="13"/>
      <c r="B2307" s="13"/>
      <c r="C2307" s="13"/>
      <c r="D2307" s="13"/>
      <c r="E2307" s="13"/>
      <c r="G2307" s="13"/>
    </row>
    <row r="2308" spans="1:7">
      <c r="A2308" s="13"/>
      <c r="B2308" s="13"/>
      <c r="C2308" s="13"/>
      <c r="D2308" s="13"/>
      <c r="E2308" s="13"/>
      <c r="G2308" s="13"/>
    </row>
    <row r="2309" spans="1:7">
      <c r="A2309" s="13"/>
      <c r="B2309" s="13"/>
      <c r="C2309" s="13"/>
      <c r="D2309" s="13"/>
      <c r="E2309" s="13"/>
      <c r="G2309" s="13"/>
    </row>
    <row r="2310" spans="1:7">
      <c r="A2310" s="13"/>
      <c r="B2310" s="13"/>
      <c r="D2310" s="13"/>
      <c r="E2310" s="13"/>
      <c r="G2310" s="13"/>
    </row>
    <row r="2311" spans="1:7">
      <c r="A2311" s="13"/>
      <c r="B2311" s="13"/>
      <c r="D2311" s="13"/>
      <c r="E2311" s="13"/>
      <c r="G2311" s="13"/>
    </row>
    <row r="2312" spans="1:7">
      <c r="A2312" s="13"/>
      <c r="B2312" s="13"/>
      <c r="D2312" s="13"/>
      <c r="E2312" s="13"/>
      <c r="G2312" s="13"/>
    </row>
    <row r="2313" spans="1:7">
      <c r="A2313" s="13"/>
      <c r="B2313" s="13"/>
      <c r="C2313" s="13"/>
      <c r="D2313" s="13"/>
      <c r="E2313" s="13"/>
      <c r="G2313" s="13"/>
    </row>
    <row r="2314" spans="1:7">
      <c r="A2314" s="13"/>
      <c r="B2314" s="13"/>
      <c r="D2314" s="13"/>
      <c r="E2314" s="13"/>
      <c r="G2314" s="13"/>
    </row>
    <row r="2315" spans="1:7">
      <c r="A2315" s="13"/>
      <c r="B2315" s="13"/>
      <c r="D2315" s="13"/>
      <c r="E2315" s="13"/>
      <c r="G2315" s="13"/>
    </row>
    <row r="2316" spans="1:7">
      <c r="A2316" s="13"/>
      <c r="B2316" s="13"/>
      <c r="C2316" s="13"/>
      <c r="D2316" s="13"/>
      <c r="E2316" s="13"/>
      <c r="G2316" s="13"/>
    </row>
    <row r="2317" spans="1:7">
      <c r="A2317" s="13"/>
      <c r="B2317" s="13"/>
      <c r="C2317" s="13"/>
      <c r="D2317" s="13"/>
      <c r="E2317" s="13"/>
      <c r="G2317" s="13"/>
    </row>
    <row r="2318" spans="1:7">
      <c r="A2318" s="13"/>
      <c r="B2318" s="13"/>
      <c r="C2318" s="13"/>
      <c r="D2318" s="13"/>
      <c r="E2318" s="13"/>
      <c r="G2318" s="13"/>
    </row>
    <row r="2319" spans="1:7">
      <c r="A2319" s="13"/>
      <c r="B2319" s="13"/>
      <c r="C2319" s="13"/>
      <c r="D2319" s="13"/>
      <c r="E2319" s="13"/>
      <c r="G2319" s="13"/>
    </row>
    <row r="2320" spans="1:7">
      <c r="A2320" s="13"/>
      <c r="B2320" s="13"/>
      <c r="C2320" s="13"/>
      <c r="D2320" s="13"/>
      <c r="E2320" s="13"/>
      <c r="G2320" s="13"/>
    </row>
    <row r="2321" spans="1:7">
      <c r="A2321" s="13"/>
      <c r="B2321" s="13"/>
      <c r="C2321" s="13"/>
      <c r="D2321" s="13"/>
      <c r="E2321" s="13"/>
      <c r="G2321" s="13"/>
    </row>
    <row r="2322" spans="1:7">
      <c r="A2322" s="13"/>
      <c r="B2322" s="13"/>
      <c r="C2322" s="13"/>
      <c r="D2322" s="13"/>
      <c r="E2322" s="13"/>
      <c r="G2322" s="13"/>
    </row>
    <row r="2323" spans="1:7">
      <c r="A2323" s="13"/>
      <c r="B2323" s="13"/>
      <c r="C2323" s="13"/>
      <c r="D2323" s="13"/>
      <c r="E2323" s="13"/>
      <c r="G2323" s="13"/>
    </row>
    <row r="2324" spans="1:7">
      <c r="A2324" s="13"/>
      <c r="B2324" s="13"/>
      <c r="C2324" s="13"/>
      <c r="D2324" s="13"/>
      <c r="E2324" s="13"/>
      <c r="G2324" s="13"/>
    </row>
    <row r="2325" spans="1:7">
      <c r="A2325" s="13"/>
      <c r="B2325" s="13"/>
      <c r="C2325" s="13"/>
      <c r="D2325" s="13"/>
      <c r="E2325" s="13"/>
      <c r="G2325" s="13"/>
    </row>
    <row r="2326" spans="1:7">
      <c r="A2326" s="13"/>
      <c r="B2326" s="13"/>
      <c r="C2326" s="13"/>
      <c r="D2326" s="13"/>
      <c r="E2326" s="13"/>
      <c r="G2326" s="13"/>
    </row>
    <row r="2327" spans="1:7">
      <c r="A2327" s="13"/>
      <c r="B2327" s="13"/>
      <c r="C2327" s="13"/>
      <c r="D2327" s="13"/>
      <c r="E2327" s="13"/>
      <c r="G2327" s="13"/>
    </row>
    <row r="2328" spans="1:7">
      <c r="A2328" s="13"/>
      <c r="B2328" s="13"/>
      <c r="D2328" s="13"/>
      <c r="E2328" s="13"/>
      <c r="G2328" s="13"/>
    </row>
    <row r="2329" spans="1:7">
      <c r="A2329" s="13"/>
      <c r="B2329" s="13"/>
      <c r="C2329" s="13"/>
      <c r="D2329" s="13"/>
      <c r="E2329" s="13"/>
      <c r="G2329" s="13"/>
    </row>
    <row r="2330" spans="1:7">
      <c r="A2330" s="13"/>
      <c r="B2330" s="13"/>
      <c r="C2330" s="13"/>
      <c r="D2330" s="13"/>
      <c r="E2330" s="13"/>
      <c r="G2330" s="13"/>
    </row>
    <row r="2331" spans="1:7">
      <c r="A2331" s="13"/>
      <c r="B2331" s="13"/>
      <c r="C2331" s="13"/>
      <c r="D2331" s="13"/>
      <c r="E2331" s="13"/>
      <c r="G2331" s="13"/>
    </row>
    <row r="2332" spans="1:7">
      <c r="A2332" s="13"/>
      <c r="B2332" s="13"/>
      <c r="D2332" s="13"/>
      <c r="E2332" s="13"/>
      <c r="G2332" s="13"/>
    </row>
    <row r="2333" spans="1:7">
      <c r="A2333" s="13"/>
      <c r="B2333" s="13"/>
      <c r="D2333" s="13"/>
      <c r="E2333" s="13"/>
      <c r="G2333" s="13"/>
    </row>
    <row r="2334" spans="1:7">
      <c r="A2334" s="13"/>
      <c r="B2334" s="13"/>
      <c r="C2334" s="13"/>
      <c r="D2334" s="13"/>
      <c r="E2334" s="13"/>
      <c r="G2334" s="13"/>
    </row>
    <row r="2335" spans="1:7">
      <c r="A2335" s="13"/>
      <c r="B2335" s="13"/>
      <c r="C2335" s="13"/>
      <c r="D2335" s="13"/>
      <c r="E2335" s="13"/>
      <c r="G2335" s="13"/>
    </row>
    <row r="2336" spans="1:7">
      <c r="A2336" s="13"/>
    </row>
    <row r="2337" spans="1:7">
      <c r="A2337" s="13"/>
    </row>
    <row r="2338" spans="1:7">
      <c r="A2338" s="13"/>
      <c r="B2338" s="13"/>
      <c r="D2338" s="13"/>
      <c r="E2338" s="13"/>
      <c r="G2338" s="13"/>
    </row>
    <row r="2339" spans="1:7">
      <c r="A2339" s="13"/>
      <c r="B2339" s="13"/>
      <c r="C2339" s="13"/>
      <c r="D2339" s="13"/>
      <c r="E2339" s="13"/>
      <c r="G2339" s="13"/>
    </row>
    <row r="2340" spans="1:7">
      <c r="A2340" s="13"/>
      <c r="B2340" s="13"/>
      <c r="C2340" s="13"/>
      <c r="D2340" s="13"/>
      <c r="E2340" s="13"/>
      <c r="G2340" s="13"/>
    </row>
    <row r="2341" spans="1:7">
      <c r="A2341" s="13"/>
      <c r="B2341" s="13"/>
      <c r="C2341" s="13"/>
      <c r="D2341" s="13"/>
      <c r="E2341" s="13"/>
      <c r="G2341" s="13"/>
    </row>
    <row r="2342" spans="1:7">
      <c r="A2342" s="13"/>
      <c r="B2342" s="13"/>
      <c r="C2342" s="13"/>
      <c r="D2342" s="13"/>
      <c r="E2342" s="13"/>
      <c r="G2342" s="13"/>
    </row>
    <row r="2343" spans="1:7">
      <c r="A2343" s="13"/>
      <c r="B2343" s="13"/>
      <c r="C2343" s="13"/>
      <c r="D2343" s="13"/>
      <c r="E2343" s="13"/>
      <c r="G2343" s="13"/>
    </row>
    <row r="2344" spans="1:7">
      <c r="A2344" s="13"/>
      <c r="B2344" s="13"/>
      <c r="C2344" s="13"/>
      <c r="D2344" s="13"/>
      <c r="E2344" s="13"/>
      <c r="G2344" s="13"/>
    </row>
    <row r="2345" spans="1:7">
      <c r="A2345" s="13"/>
      <c r="B2345" s="13"/>
      <c r="C2345" s="13"/>
      <c r="D2345" s="13"/>
      <c r="E2345" s="13"/>
      <c r="G2345" s="13"/>
    </row>
    <row r="2346" spans="1:7">
      <c r="A2346" s="13"/>
      <c r="B2346" s="13"/>
      <c r="C2346" s="13"/>
      <c r="D2346" s="13"/>
      <c r="E2346" s="13"/>
      <c r="G2346" s="13"/>
    </row>
    <row r="2347" spans="1:7">
      <c r="A2347" s="13"/>
      <c r="B2347" s="13"/>
      <c r="C2347" s="13"/>
      <c r="D2347" s="13"/>
      <c r="E2347" s="13"/>
      <c r="G2347" s="13"/>
    </row>
    <row r="2348" spans="1:7">
      <c r="A2348" s="13"/>
      <c r="B2348" s="13"/>
      <c r="C2348" s="13"/>
      <c r="D2348" s="13"/>
      <c r="E2348" s="13"/>
      <c r="G2348" s="13"/>
    </row>
    <row r="2349" spans="1:7">
      <c r="A2349" s="13"/>
      <c r="B2349" s="13"/>
      <c r="C2349" s="13"/>
      <c r="D2349" s="13"/>
      <c r="E2349" s="13"/>
      <c r="G2349" s="13"/>
    </row>
    <row r="2350" spans="1:7">
      <c r="A2350" s="13"/>
      <c r="B2350" s="13"/>
      <c r="C2350" s="13"/>
      <c r="D2350" s="13"/>
      <c r="E2350" s="13"/>
      <c r="G2350" s="13"/>
    </row>
    <row r="2351" spans="1:7">
      <c r="A2351" s="13"/>
      <c r="B2351" s="13"/>
      <c r="D2351" s="13"/>
      <c r="E2351" s="13"/>
      <c r="G2351" s="13"/>
    </row>
    <row r="2352" spans="1:7">
      <c r="A2352" s="13"/>
      <c r="B2352" s="13"/>
      <c r="D2352" s="13"/>
      <c r="E2352" s="13"/>
      <c r="G2352" s="13"/>
    </row>
    <row r="2353" spans="1:7">
      <c r="A2353" s="13"/>
      <c r="B2353" s="13"/>
      <c r="C2353" s="13"/>
      <c r="D2353" s="13"/>
      <c r="E2353" s="13"/>
      <c r="G2353" s="13"/>
    </row>
    <row r="2354" spans="1:7">
      <c r="A2354" s="13"/>
      <c r="B2354" s="13"/>
      <c r="C2354" s="13"/>
      <c r="D2354" s="13"/>
      <c r="E2354" s="13"/>
      <c r="G2354" s="13"/>
    </row>
    <row r="2355" spans="1:7">
      <c r="A2355" s="13"/>
      <c r="B2355" s="13"/>
      <c r="C2355" s="13"/>
      <c r="D2355" s="13"/>
      <c r="E2355" s="13"/>
      <c r="G2355" s="13"/>
    </row>
    <row r="2356" spans="1:7">
      <c r="A2356" s="13"/>
    </row>
    <row r="2357" spans="1:7">
      <c r="A2357" s="13"/>
    </row>
    <row r="2358" spans="1:7">
      <c r="A2358" s="13"/>
      <c r="B2358" s="13"/>
      <c r="D2358" s="13"/>
      <c r="E2358" s="13"/>
      <c r="G2358" s="13"/>
    </row>
    <row r="2359" spans="1:7">
      <c r="A2359" s="13"/>
      <c r="B2359" s="13"/>
      <c r="C2359" s="13"/>
      <c r="D2359" s="13"/>
      <c r="E2359" s="13"/>
      <c r="G2359" s="13"/>
    </row>
    <row r="2360" spans="1:7">
      <c r="A2360" s="13"/>
      <c r="B2360" s="13"/>
      <c r="C2360" s="13"/>
      <c r="D2360" s="13"/>
      <c r="E2360" s="13"/>
      <c r="G2360" s="13"/>
    </row>
    <row r="2361" spans="1:7">
      <c r="A2361" s="13"/>
      <c r="B2361" s="13"/>
      <c r="C2361" s="13"/>
      <c r="D2361" s="13"/>
      <c r="E2361" s="13"/>
      <c r="G2361" s="13"/>
    </row>
    <row r="2362" spans="1:7">
      <c r="A2362" s="13"/>
      <c r="B2362" s="13"/>
      <c r="C2362" s="13"/>
      <c r="D2362" s="13"/>
      <c r="E2362" s="13"/>
      <c r="G2362" s="13"/>
    </row>
    <row r="2363" spans="1:7">
      <c r="A2363" s="13"/>
      <c r="B2363" s="13"/>
      <c r="C2363" s="13"/>
      <c r="D2363" s="13"/>
      <c r="E2363" s="13"/>
      <c r="G2363" s="13"/>
    </row>
    <row r="2364" spans="1:7">
      <c r="A2364" s="13"/>
      <c r="B2364" s="13"/>
      <c r="C2364" s="13"/>
      <c r="D2364" s="13"/>
      <c r="E2364" s="13"/>
      <c r="G2364" s="13"/>
    </row>
    <row r="2365" spans="1:7">
      <c r="A2365" s="13"/>
      <c r="B2365" s="13"/>
      <c r="C2365" s="13"/>
      <c r="D2365" s="13"/>
      <c r="E2365" s="13"/>
      <c r="G2365" s="13"/>
    </row>
    <row r="2366" spans="1:7">
      <c r="A2366" s="13"/>
    </row>
    <row r="2367" spans="1:7">
      <c r="A2367" s="13"/>
    </row>
    <row r="2368" spans="1:7">
      <c r="A2368" s="13"/>
    </row>
    <row r="2369" spans="1:7">
      <c r="A2369" s="13"/>
      <c r="B2369" s="13"/>
      <c r="D2369" s="13"/>
      <c r="E2369" s="13"/>
      <c r="G2369" s="13"/>
    </row>
    <row r="2370" spans="1:7">
      <c r="A2370" s="13"/>
      <c r="B2370" s="13"/>
      <c r="D2370" s="13"/>
      <c r="E2370" s="13"/>
      <c r="G2370" s="13"/>
    </row>
    <row r="2371" spans="1:7">
      <c r="A2371" s="13"/>
      <c r="B2371" s="13"/>
      <c r="C2371" s="13"/>
      <c r="D2371" s="13"/>
      <c r="E2371" s="13"/>
      <c r="G2371" s="13"/>
    </row>
    <row r="2372" spans="1:7">
      <c r="A2372" s="13"/>
    </row>
    <row r="2373" spans="1:7">
      <c r="A2373" s="13"/>
    </row>
    <row r="2374" spans="1:7">
      <c r="A2374" s="13"/>
      <c r="B2374" s="13"/>
      <c r="D2374" s="13"/>
      <c r="E2374" s="13"/>
      <c r="G2374" s="13"/>
    </row>
    <row r="2375" spans="1:7">
      <c r="A2375" s="13"/>
    </row>
    <row r="2376" spans="1:7">
      <c r="A2376" s="13"/>
    </row>
    <row r="2377" spans="1:7">
      <c r="A2377" s="13"/>
      <c r="B2377" s="13"/>
      <c r="D2377" s="13"/>
      <c r="E2377" s="13"/>
      <c r="G2377" s="13"/>
    </row>
    <row r="2378" spans="1:7">
      <c r="A2378" s="13"/>
    </row>
    <row r="2379" spans="1:7">
      <c r="A2379" s="13"/>
    </row>
    <row r="2380" spans="1:7">
      <c r="A2380" s="13"/>
      <c r="B2380" s="13"/>
      <c r="C2380" s="13"/>
      <c r="D2380" s="13"/>
      <c r="E2380" s="13"/>
      <c r="G2380" s="13"/>
    </row>
    <row r="2381" spans="1:7">
      <c r="A2381" s="13"/>
      <c r="B2381" s="13"/>
      <c r="D2381" s="13"/>
      <c r="E2381" s="13"/>
      <c r="G2381" s="13"/>
    </row>
    <row r="2382" spans="1:7">
      <c r="A2382" s="13"/>
      <c r="B2382" s="13"/>
      <c r="D2382" s="13"/>
      <c r="E2382" s="13"/>
      <c r="G2382" s="13"/>
    </row>
    <row r="2383" spans="1:7">
      <c r="A2383" s="13"/>
      <c r="B2383" s="13"/>
      <c r="D2383" s="13"/>
      <c r="E2383" s="13"/>
      <c r="G2383" s="13"/>
    </row>
    <row r="2384" spans="1:7">
      <c r="A2384" s="13"/>
    </row>
    <row r="2385" spans="1:7">
      <c r="A2385" s="13"/>
    </row>
    <row r="2386" spans="1:7">
      <c r="A2386" s="13"/>
      <c r="B2386" s="13"/>
      <c r="D2386" s="13"/>
      <c r="E2386" s="13"/>
      <c r="G2386" s="13"/>
    </row>
    <row r="2387" spans="1:7">
      <c r="A2387" s="13"/>
    </row>
    <row r="2388" spans="1:7">
      <c r="A2388" s="13"/>
    </row>
    <row r="2389" spans="1:7">
      <c r="A2389" s="13"/>
      <c r="B2389" s="13"/>
      <c r="D2389" s="13"/>
      <c r="E2389" s="13"/>
      <c r="G2389" s="13"/>
    </row>
    <row r="2390" spans="1:7">
      <c r="A2390" s="13"/>
    </row>
    <row r="2391" spans="1:7">
      <c r="A2391" s="13"/>
    </row>
    <row r="2392" spans="1:7">
      <c r="A2392" s="13"/>
      <c r="B2392" s="13"/>
      <c r="C2392" s="13"/>
      <c r="D2392" s="13"/>
      <c r="E2392" s="13"/>
      <c r="F2392" s="13"/>
    </row>
    <row r="2393" spans="1:7">
      <c r="A2393" s="13"/>
    </row>
    <row r="2394" spans="1:7">
      <c r="A2394" s="13"/>
    </row>
    <row r="2395" spans="1:7">
      <c r="A2395" s="13"/>
      <c r="B2395" s="13"/>
      <c r="C2395" s="13"/>
      <c r="D2395" s="13"/>
      <c r="E2395" s="13"/>
      <c r="G2395" s="13"/>
    </row>
    <row r="2396" spans="1:7">
      <c r="A2396" s="13"/>
      <c r="B2396" s="13"/>
      <c r="D2396" s="13"/>
      <c r="E2396" s="13"/>
      <c r="G2396" s="13"/>
    </row>
    <row r="2397" spans="1:7">
      <c r="A2397" s="13"/>
    </row>
    <row r="2398" spans="1:7">
      <c r="A2398" s="13"/>
    </row>
    <row r="2399" spans="1:7">
      <c r="A2399" s="13"/>
    </row>
    <row r="2400" spans="1:7">
      <c r="A2400" s="13"/>
      <c r="B2400" s="13"/>
      <c r="C2400" s="13"/>
      <c r="D2400" s="13"/>
      <c r="E2400" s="13"/>
      <c r="G2400" s="13"/>
    </row>
    <row r="2401" spans="1:7">
      <c r="A2401" s="13"/>
    </row>
    <row r="2402" spans="1:7">
      <c r="A2402" s="13"/>
    </row>
    <row r="2403" spans="1:7">
      <c r="A2403" s="13"/>
      <c r="B2403" s="13"/>
      <c r="C2403" s="13"/>
      <c r="D2403" s="13"/>
      <c r="E2403" s="13"/>
      <c r="G2403" s="13"/>
    </row>
    <row r="2404" spans="1:7">
      <c r="A2404" s="13"/>
    </row>
    <row r="2405" spans="1:7">
      <c r="A2405" s="13"/>
    </row>
    <row r="2406" spans="1:7">
      <c r="A2406" s="13"/>
      <c r="B2406" s="13"/>
      <c r="C2406" s="13"/>
      <c r="D2406" s="13"/>
      <c r="E2406" s="13"/>
      <c r="G2406" s="13"/>
    </row>
    <row r="2407" spans="1:7">
      <c r="A2407" s="13"/>
    </row>
    <row r="2408" spans="1:7">
      <c r="A2408" s="13"/>
    </row>
    <row r="2409" spans="1:7">
      <c r="A2409" s="13"/>
      <c r="B2409" s="13"/>
      <c r="C2409" s="13"/>
      <c r="D2409" s="13"/>
      <c r="E2409" s="13"/>
      <c r="G2409" s="13"/>
    </row>
    <row r="2410" spans="1:7">
      <c r="A2410" s="13"/>
    </row>
    <row r="2411" spans="1:7">
      <c r="A2411" s="13"/>
    </row>
    <row r="2412" spans="1:7">
      <c r="A2412" s="13"/>
      <c r="B2412" s="13"/>
      <c r="C2412" s="13"/>
      <c r="D2412" s="13"/>
      <c r="E2412" s="13"/>
      <c r="G2412" s="13"/>
    </row>
    <row r="2413" spans="1:7">
      <c r="A2413" s="13"/>
    </row>
    <row r="2414" spans="1:7">
      <c r="A2414" s="13"/>
    </row>
    <row r="2415" spans="1:7">
      <c r="A2415" s="13"/>
      <c r="B2415" s="13"/>
      <c r="C2415" s="13"/>
      <c r="D2415" s="13"/>
      <c r="E2415" s="13"/>
      <c r="G2415" s="13"/>
    </row>
    <row r="2416" spans="1:7">
      <c r="A2416" s="13"/>
    </row>
    <row r="2417" spans="1:7">
      <c r="A2417" s="13"/>
    </row>
    <row r="2418" spans="1:7">
      <c r="A2418" s="13"/>
      <c r="B2418" s="13"/>
      <c r="C2418" s="13"/>
      <c r="D2418" s="13"/>
      <c r="E2418" s="13"/>
      <c r="G2418" s="13"/>
    </row>
    <row r="2419" spans="1:7">
      <c r="A2419" s="13"/>
    </row>
    <row r="2420" spans="1:7">
      <c r="A2420" s="13"/>
    </row>
    <row r="2421" spans="1:7">
      <c r="A2421" s="13"/>
      <c r="B2421" s="13"/>
      <c r="C2421" s="13"/>
      <c r="D2421" s="13"/>
      <c r="E2421" s="13"/>
      <c r="G2421" s="13"/>
    </row>
    <row r="2422" spans="1:7">
      <c r="A2422" s="13"/>
      <c r="B2422" s="13"/>
      <c r="C2422" s="13"/>
      <c r="D2422" s="13"/>
      <c r="E2422" s="13"/>
      <c r="G2422" s="13"/>
    </row>
    <row r="2423" spans="1:7">
      <c r="A2423" s="13"/>
    </row>
    <row r="2424" spans="1:7">
      <c r="A2424" s="13"/>
    </row>
    <row r="2425" spans="1:7">
      <c r="A2425" s="13"/>
    </row>
    <row r="2426" spans="1:7">
      <c r="A2426" s="13"/>
      <c r="B2426" s="13"/>
      <c r="D2426" s="13"/>
      <c r="E2426" s="13"/>
      <c r="G2426" s="13"/>
    </row>
    <row r="2427" spans="1:7">
      <c r="A2427" s="13"/>
    </row>
    <row r="2428" spans="1:7">
      <c r="A2428" s="13"/>
    </row>
    <row r="2429" spans="1:7">
      <c r="A2429" s="13"/>
      <c r="B2429" s="13"/>
      <c r="D2429" s="13"/>
      <c r="E2429" s="13"/>
      <c r="G2429" s="13"/>
    </row>
    <row r="2430" spans="1:7">
      <c r="A2430" s="13"/>
    </row>
    <row r="2431" spans="1:7">
      <c r="A2431" s="13"/>
    </row>
    <row r="2432" spans="1:7">
      <c r="A2432" s="13"/>
      <c r="B2432" s="13"/>
      <c r="D2432" s="13"/>
      <c r="E2432" s="13"/>
      <c r="G2432" s="13"/>
    </row>
    <row r="2433" spans="1:7">
      <c r="A2433" s="13"/>
    </row>
    <row r="2434" spans="1:7">
      <c r="A2434" s="13"/>
    </row>
    <row r="2435" spans="1:7">
      <c r="A2435" s="13"/>
      <c r="B2435" s="13"/>
      <c r="D2435" s="13"/>
      <c r="E2435" s="13"/>
      <c r="G2435" s="13"/>
    </row>
    <row r="2436" spans="1:7">
      <c r="A2436" s="13"/>
    </row>
    <row r="2437" spans="1:7">
      <c r="A2437" s="13"/>
    </row>
    <row r="2438" spans="1:7">
      <c r="A2438" s="13"/>
      <c r="B2438" s="13"/>
      <c r="C2438" s="13"/>
      <c r="D2438" s="13"/>
      <c r="E2438" s="13"/>
      <c r="G2438" s="13"/>
    </row>
    <row r="2439" spans="1:7">
      <c r="A2439" s="13"/>
    </row>
    <row r="2440" spans="1:7">
      <c r="A2440" s="13"/>
    </row>
    <row r="2441" spans="1:7">
      <c r="A2441" s="13"/>
      <c r="B2441" s="13"/>
      <c r="C2441" s="13"/>
      <c r="D2441" s="13"/>
      <c r="E2441" s="13"/>
      <c r="G2441" s="13"/>
    </row>
    <row r="2442" spans="1:7">
      <c r="A2442" s="13"/>
    </row>
    <row r="2443" spans="1:7">
      <c r="A2443" s="13"/>
    </row>
    <row r="2444" spans="1:7">
      <c r="A2444" s="13"/>
    </row>
    <row r="2445" spans="1:7">
      <c r="A2445" s="13"/>
      <c r="B2445" s="13"/>
      <c r="D2445" s="13"/>
      <c r="E2445" s="13"/>
      <c r="G2445" s="13"/>
    </row>
    <row r="2446" spans="1:7">
      <c r="A2446" s="13"/>
      <c r="B2446" s="13"/>
      <c r="D2446" s="13"/>
      <c r="E2446" s="13"/>
      <c r="G2446" s="13"/>
    </row>
    <row r="2447" spans="1:7">
      <c r="A2447" s="13"/>
      <c r="B2447" s="13"/>
      <c r="D2447" s="13"/>
      <c r="E2447" s="13"/>
      <c r="G2447" s="13"/>
    </row>
    <row r="2448" spans="1:7">
      <c r="A2448" s="13"/>
    </row>
    <row r="2449" spans="1:7">
      <c r="A2449" s="13"/>
    </row>
    <row r="2450" spans="1:7">
      <c r="A2450" s="13"/>
      <c r="B2450" s="13"/>
      <c r="D2450" s="13"/>
      <c r="E2450" s="13"/>
      <c r="G2450" s="13"/>
    </row>
    <row r="2451" spans="1:7">
      <c r="A2451" s="13"/>
      <c r="B2451" s="13"/>
      <c r="D2451" s="13"/>
      <c r="E2451" s="13"/>
      <c r="G2451" s="13"/>
    </row>
    <row r="2452" spans="1:7">
      <c r="A2452" s="13"/>
      <c r="B2452" s="13"/>
      <c r="D2452" s="13"/>
      <c r="E2452" s="13"/>
      <c r="G2452" s="13"/>
    </row>
    <row r="2453" spans="1:7">
      <c r="A2453" s="13"/>
    </row>
    <row r="2454" spans="1:7">
      <c r="A2454" s="13"/>
    </row>
    <row r="2455" spans="1:7">
      <c r="A2455" s="13"/>
      <c r="B2455" s="13"/>
      <c r="D2455" s="13"/>
      <c r="E2455" s="13"/>
      <c r="G2455" s="13"/>
    </row>
    <row r="2456" spans="1:7">
      <c r="A2456" s="13"/>
    </row>
    <row r="2457" spans="1:7">
      <c r="A2457" s="13"/>
    </row>
    <row r="2458" spans="1:7">
      <c r="A2458" s="13"/>
      <c r="B2458" s="13"/>
      <c r="D2458" s="13"/>
      <c r="E2458" s="13"/>
      <c r="G2458" s="13"/>
    </row>
    <row r="2459" spans="1:7">
      <c r="A2459" s="13"/>
      <c r="B2459" s="13"/>
      <c r="C2459" s="13"/>
      <c r="D2459" s="13"/>
      <c r="E2459" s="13"/>
      <c r="G2459" s="13"/>
    </row>
    <row r="2460" spans="1:7">
      <c r="A2460" s="13"/>
    </row>
    <row r="2461" spans="1:7">
      <c r="A2461" s="13"/>
    </row>
    <row r="2462" spans="1:7">
      <c r="A2462" s="13"/>
      <c r="B2462" s="13"/>
      <c r="D2462" s="13"/>
      <c r="E2462" s="13"/>
      <c r="G2462" s="13"/>
    </row>
    <row r="2463" spans="1:7">
      <c r="A2463" s="13"/>
    </row>
    <row r="2464" spans="1:7">
      <c r="A2464" s="13"/>
    </row>
    <row r="2465" spans="1:7">
      <c r="A2465" s="13"/>
      <c r="B2465" s="13"/>
      <c r="D2465" s="13"/>
      <c r="E2465" s="13"/>
      <c r="G2465" s="13"/>
    </row>
    <row r="2466" spans="1:7">
      <c r="A2466" s="13"/>
      <c r="B2466" s="13"/>
      <c r="D2466" s="13"/>
      <c r="E2466" s="13"/>
      <c r="G2466" s="13"/>
    </row>
    <row r="2467" spans="1:7">
      <c r="A2467" s="13"/>
    </row>
    <row r="2468" spans="1:7">
      <c r="A2468" s="13"/>
    </row>
    <row r="2469" spans="1:7">
      <c r="A2469" s="13"/>
      <c r="B2469" s="13"/>
      <c r="D2469" s="13"/>
      <c r="E2469" s="13"/>
      <c r="G2469" s="13"/>
    </row>
    <row r="2470" spans="1:7">
      <c r="A2470" s="13"/>
    </row>
    <row r="2471" spans="1:7">
      <c r="A2471" s="13"/>
    </row>
    <row r="2472" spans="1:7">
      <c r="A2472" s="13"/>
      <c r="B2472" s="13"/>
      <c r="D2472" s="13"/>
      <c r="E2472" s="13"/>
      <c r="G2472" s="13"/>
    </row>
    <row r="2473" spans="1:7">
      <c r="A2473" s="13"/>
    </row>
    <row r="2474" spans="1:7">
      <c r="A2474" s="13"/>
    </row>
    <row r="2475" spans="1:7">
      <c r="A2475" s="13"/>
      <c r="B2475" s="13"/>
      <c r="D2475" s="13"/>
      <c r="E2475" s="13"/>
      <c r="G2475" s="13"/>
    </row>
    <row r="2476" spans="1:7">
      <c r="A2476" s="13"/>
    </row>
    <row r="2477" spans="1:7">
      <c r="A2477" s="13"/>
    </row>
    <row r="2478" spans="1:7">
      <c r="A2478" s="13"/>
    </row>
    <row r="2479" spans="1:7">
      <c r="A2479" s="13"/>
      <c r="B2479" s="13"/>
      <c r="D2479" s="13"/>
      <c r="E2479" s="13"/>
      <c r="G2479" s="13"/>
    </row>
    <row r="2480" spans="1:7">
      <c r="A2480" s="13"/>
    </row>
    <row r="2481" spans="1:7">
      <c r="A2481" s="13"/>
    </row>
    <row r="2482" spans="1:7">
      <c r="A2482" s="13"/>
      <c r="B2482" s="13"/>
      <c r="D2482" s="13"/>
      <c r="E2482" s="13"/>
      <c r="G2482" s="13"/>
    </row>
    <row r="2483" spans="1:7">
      <c r="A2483" s="13"/>
    </row>
    <row r="2484" spans="1:7">
      <c r="A2484" s="13"/>
    </row>
    <row r="2485" spans="1:7">
      <c r="A2485" s="13"/>
    </row>
    <row r="2486" spans="1:7">
      <c r="A2486" s="13"/>
      <c r="B2486" s="13"/>
      <c r="D2486" s="13"/>
      <c r="E2486" s="13"/>
      <c r="G2486" s="13"/>
    </row>
    <row r="2487" spans="1:7">
      <c r="A2487" s="13"/>
      <c r="B2487" s="13"/>
      <c r="C2487" s="13"/>
      <c r="D2487" s="13"/>
      <c r="E2487" s="13"/>
      <c r="G2487" s="13"/>
    </row>
    <row r="2488" spans="1:7">
      <c r="A2488" s="13"/>
    </row>
    <row r="2489" spans="1:7">
      <c r="A2489" s="13"/>
    </row>
    <row r="2490" spans="1:7">
      <c r="A2490" s="13"/>
      <c r="B2490" s="13"/>
      <c r="C2490" s="13"/>
      <c r="D2490" s="13"/>
      <c r="E2490" s="13"/>
      <c r="G2490" s="13"/>
    </row>
    <row r="2491" spans="1:7">
      <c r="A2491" s="13"/>
    </row>
    <row r="2492" spans="1:7">
      <c r="A2492" s="13"/>
    </row>
    <row r="2493" spans="1:7">
      <c r="A2493" s="13"/>
      <c r="B2493" s="13"/>
      <c r="C2493" s="13"/>
      <c r="D2493" s="13"/>
      <c r="E2493" s="13"/>
      <c r="G2493" s="13"/>
    </row>
    <row r="2494" spans="1:7">
      <c r="A2494" s="13"/>
      <c r="B2494" s="13"/>
      <c r="D2494" s="13"/>
      <c r="E2494" s="13"/>
      <c r="G2494" s="13"/>
    </row>
    <row r="2495" spans="1:7">
      <c r="A2495" s="13"/>
      <c r="B2495" s="13"/>
      <c r="C2495" s="13"/>
      <c r="D2495" s="13"/>
      <c r="E2495" s="13"/>
      <c r="G2495" s="13"/>
    </row>
    <row r="2496" spans="1:7">
      <c r="A2496" s="13"/>
      <c r="B2496" s="13"/>
      <c r="C2496" s="13"/>
      <c r="D2496" s="13"/>
      <c r="E2496" s="13"/>
      <c r="G2496" s="13"/>
    </row>
    <row r="2497" spans="1:7">
      <c r="A2497" s="13"/>
      <c r="B2497" s="13"/>
      <c r="C2497" s="13"/>
      <c r="D2497" s="13"/>
      <c r="E2497" s="13"/>
      <c r="G2497" s="13"/>
    </row>
    <row r="2498" spans="1:7">
      <c r="A2498" s="13"/>
    </row>
    <row r="2499" spans="1:7">
      <c r="A2499" s="13"/>
    </row>
    <row r="2500" spans="1:7">
      <c r="A2500" s="13"/>
      <c r="B2500" s="13"/>
      <c r="C2500" s="13"/>
      <c r="D2500" s="13"/>
      <c r="E2500" s="13"/>
      <c r="G2500" s="13"/>
    </row>
    <row r="2501" spans="1:7">
      <c r="A2501" s="13"/>
      <c r="B2501" s="13"/>
      <c r="D2501" s="13"/>
      <c r="E2501" s="13"/>
      <c r="G2501" s="13"/>
    </row>
    <row r="2502" spans="1:7">
      <c r="A2502" s="13"/>
      <c r="B2502" s="13"/>
      <c r="C2502" s="13"/>
      <c r="D2502" s="13"/>
      <c r="E2502" s="13"/>
      <c r="G2502" s="13"/>
    </row>
    <row r="2503" spans="1:7">
      <c r="A2503" s="13"/>
    </row>
    <row r="2504" spans="1:7">
      <c r="A2504" s="13"/>
    </row>
    <row r="2505" spans="1:7">
      <c r="A2505" s="13"/>
      <c r="B2505" s="13"/>
      <c r="D2505" s="13"/>
      <c r="E2505" s="13"/>
      <c r="G2505" s="13"/>
    </row>
    <row r="2506" spans="1:7">
      <c r="A2506" s="13"/>
      <c r="B2506" s="13"/>
      <c r="D2506" s="13"/>
      <c r="E2506" s="13"/>
      <c r="G2506" s="13"/>
    </row>
    <row r="2507" spans="1:7">
      <c r="A2507" s="13"/>
      <c r="B2507" s="13"/>
      <c r="C2507" s="13"/>
      <c r="D2507" s="13"/>
      <c r="E2507" s="13"/>
      <c r="G2507" s="13"/>
    </row>
    <row r="2508" spans="1:7">
      <c r="A2508" s="13"/>
      <c r="B2508" s="13"/>
      <c r="D2508" s="13"/>
      <c r="E2508" s="13"/>
      <c r="G2508" s="13"/>
    </row>
    <row r="2509" spans="1:7">
      <c r="A2509" s="13"/>
    </row>
    <row r="2510" spans="1:7">
      <c r="A2510" s="13"/>
    </row>
    <row r="2511" spans="1:7">
      <c r="A2511" s="13"/>
      <c r="B2511" s="13"/>
      <c r="C2511" s="13"/>
      <c r="D2511" s="13"/>
      <c r="E2511" s="13"/>
      <c r="G2511" s="13"/>
    </row>
    <row r="2512" spans="1:7">
      <c r="A2512" s="13"/>
      <c r="B2512" s="13"/>
      <c r="D2512" s="13"/>
      <c r="E2512" s="13"/>
      <c r="G2512" s="13"/>
    </row>
    <row r="2513" spans="1:7">
      <c r="A2513" s="13"/>
      <c r="B2513" s="13"/>
      <c r="C2513" s="13"/>
      <c r="D2513" s="13"/>
      <c r="E2513" s="13"/>
      <c r="G2513" s="13"/>
    </row>
    <row r="2514" spans="1:7">
      <c r="A2514" s="13"/>
    </row>
    <row r="2515" spans="1:7">
      <c r="A2515" s="13"/>
    </row>
    <row r="2516" spans="1:7">
      <c r="A2516" s="13"/>
      <c r="B2516" s="13"/>
      <c r="C2516" s="13"/>
      <c r="D2516" s="13"/>
      <c r="E2516" s="13"/>
      <c r="G2516" s="13"/>
    </row>
    <row r="2517" spans="1:7">
      <c r="A2517" s="13"/>
      <c r="B2517" s="13"/>
      <c r="D2517" s="13"/>
      <c r="E2517" s="13"/>
      <c r="G2517" s="13"/>
    </row>
    <row r="2518" spans="1:7">
      <c r="A2518" s="13"/>
      <c r="B2518" s="13"/>
      <c r="C2518" s="13"/>
      <c r="D2518" s="13"/>
      <c r="E2518" s="13"/>
      <c r="G2518" s="13"/>
    </row>
    <row r="2519" spans="1:7">
      <c r="A2519" s="13"/>
      <c r="B2519" s="13"/>
      <c r="D2519" s="13"/>
      <c r="E2519" s="13"/>
      <c r="G2519" s="13"/>
    </row>
    <row r="2520" spans="1:7">
      <c r="A2520" s="13"/>
    </row>
    <row r="2521" spans="1:7">
      <c r="A2521" s="13"/>
    </row>
    <row r="2522" spans="1:7">
      <c r="A2522" s="13"/>
      <c r="B2522" s="13"/>
      <c r="D2522" s="13"/>
      <c r="E2522" s="13"/>
      <c r="G2522" s="13"/>
    </row>
    <row r="2523" spans="1:7">
      <c r="A2523" s="13"/>
    </row>
    <row r="2524" spans="1:7">
      <c r="A2524" s="13"/>
    </row>
    <row r="2525" spans="1:7">
      <c r="A2525" s="13"/>
      <c r="B2525" s="13"/>
      <c r="D2525" s="13"/>
      <c r="E2525" s="13"/>
      <c r="G2525" s="13"/>
    </row>
    <row r="2526" spans="1:7">
      <c r="A2526" s="13"/>
      <c r="B2526" s="13"/>
      <c r="D2526" s="13"/>
      <c r="E2526" s="13"/>
      <c r="G2526" s="13"/>
    </row>
    <row r="2527" spans="1:7">
      <c r="A2527" s="13"/>
    </row>
    <row r="2528" spans="1:7">
      <c r="A2528" s="13"/>
    </row>
    <row r="2529" spans="1:7">
      <c r="A2529" s="13"/>
      <c r="B2529" s="13"/>
      <c r="C2529" s="13"/>
      <c r="D2529" s="13"/>
      <c r="E2529" s="13"/>
      <c r="G2529" s="13"/>
    </row>
    <row r="2530" spans="1:7">
      <c r="A2530" s="13"/>
      <c r="B2530" s="13"/>
      <c r="C2530" s="13"/>
      <c r="D2530" s="13"/>
      <c r="E2530" s="13"/>
      <c r="G2530" s="13"/>
    </row>
    <row r="2531" spans="1:7">
      <c r="A2531" s="13"/>
      <c r="B2531" s="13"/>
      <c r="D2531" s="13"/>
      <c r="E2531" s="13"/>
      <c r="G2531" s="13"/>
    </row>
    <row r="2532" spans="1:7">
      <c r="A2532" s="13"/>
    </row>
    <row r="2533" spans="1:7">
      <c r="A2533" s="13"/>
    </row>
    <row r="2534" spans="1:7">
      <c r="A2534" s="13"/>
    </row>
    <row r="2535" spans="1:7">
      <c r="A2535" s="13"/>
      <c r="B2535" s="13"/>
      <c r="C2535" s="13"/>
      <c r="D2535" s="13"/>
      <c r="E2535" s="13"/>
      <c r="G2535" s="13"/>
    </row>
    <row r="2536" spans="1:7">
      <c r="A2536" s="13"/>
      <c r="B2536" s="13"/>
      <c r="C2536" s="13"/>
      <c r="D2536" s="13"/>
      <c r="E2536" s="13"/>
      <c r="G2536" s="13"/>
    </row>
    <row r="2537" spans="1:7">
      <c r="A2537" s="13"/>
      <c r="B2537" s="13"/>
      <c r="C2537" s="13"/>
      <c r="D2537" s="13"/>
      <c r="E2537" s="13"/>
      <c r="G2537" s="13"/>
    </row>
    <row r="2538" spans="1:7">
      <c r="A2538" s="13"/>
      <c r="B2538" s="13"/>
      <c r="C2538" s="13"/>
      <c r="D2538" s="13"/>
      <c r="E2538" s="13"/>
      <c r="G2538" s="13"/>
    </row>
    <row r="2539" spans="1:7">
      <c r="A2539" s="13"/>
      <c r="B2539" s="13"/>
      <c r="C2539" s="13"/>
      <c r="D2539" s="13"/>
      <c r="E2539" s="13"/>
      <c r="G2539" s="13"/>
    </row>
    <row r="2540" spans="1:7">
      <c r="A2540" s="13"/>
      <c r="B2540" s="13"/>
      <c r="C2540" s="13"/>
      <c r="D2540" s="13"/>
      <c r="E2540" s="13"/>
      <c r="G2540" s="13"/>
    </row>
    <row r="2541" spans="1:7">
      <c r="A2541" s="13"/>
      <c r="B2541" s="13"/>
      <c r="C2541" s="13"/>
      <c r="D2541" s="13"/>
      <c r="E2541" s="13"/>
      <c r="G2541" s="13"/>
    </row>
    <row r="2542" spans="1:7">
      <c r="A2542" s="13"/>
    </row>
    <row r="2543" spans="1:7">
      <c r="A2543" s="13"/>
    </row>
    <row r="2544" spans="1:7">
      <c r="A2544" s="13"/>
      <c r="B2544" s="13"/>
      <c r="C2544" s="13"/>
      <c r="D2544" s="13"/>
      <c r="E2544" s="13"/>
      <c r="G2544" s="13"/>
    </row>
    <row r="2545" spans="1:7">
      <c r="A2545" s="13"/>
      <c r="B2545" s="13"/>
      <c r="C2545" s="13"/>
      <c r="D2545" s="13"/>
      <c r="E2545" s="13"/>
      <c r="G2545" s="13"/>
    </row>
    <row r="2546" spans="1:7">
      <c r="A2546" s="13"/>
    </row>
    <row r="2547" spans="1:7">
      <c r="A2547" s="13"/>
    </row>
    <row r="2548" spans="1:7">
      <c r="A2548" s="13"/>
      <c r="B2548" s="13"/>
      <c r="C2548" s="13"/>
      <c r="D2548" s="13"/>
      <c r="E2548" s="13"/>
      <c r="G2548" s="13"/>
    </row>
    <row r="2549" spans="1:7">
      <c r="A2549" s="13"/>
      <c r="B2549" s="13"/>
      <c r="C2549" s="13"/>
      <c r="D2549" s="13"/>
      <c r="E2549" s="13"/>
      <c r="G2549" s="13"/>
    </row>
    <row r="2550" spans="1:7">
      <c r="A2550" s="13"/>
      <c r="B2550" s="13"/>
      <c r="C2550" s="13"/>
      <c r="D2550" s="13"/>
      <c r="E2550" s="13"/>
      <c r="G2550" s="13"/>
    </row>
    <row r="2551" spans="1:7">
      <c r="A2551" s="13"/>
      <c r="B2551" s="13"/>
      <c r="C2551" s="13"/>
      <c r="D2551" s="13"/>
      <c r="E2551" s="13"/>
      <c r="G2551" s="13"/>
    </row>
    <row r="2552" spans="1:7">
      <c r="A2552" s="13"/>
      <c r="B2552" s="13"/>
      <c r="C2552" s="13"/>
      <c r="D2552" s="13"/>
      <c r="E2552" s="13"/>
      <c r="G2552" s="13"/>
    </row>
    <row r="2553" spans="1:7">
      <c r="A2553" s="13"/>
    </row>
    <row r="2554" spans="1:7">
      <c r="A2554" s="13"/>
    </row>
    <row r="2555" spans="1:7">
      <c r="A2555" s="13"/>
      <c r="B2555" s="13"/>
      <c r="C2555" s="13"/>
      <c r="D2555" s="13"/>
      <c r="E2555" s="13"/>
      <c r="G2555" s="13"/>
    </row>
    <row r="2556" spans="1:7">
      <c r="A2556" s="13"/>
      <c r="B2556" s="13"/>
      <c r="C2556" s="13"/>
      <c r="D2556" s="13"/>
      <c r="E2556" s="13"/>
      <c r="G2556" s="13"/>
    </row>
    <row r="2557" spans="1:7">
      <c r="A2557" s="13"/>
      <c r="B2557" s="13"/>
      <c r="C2557" s="13"/>
      <c r="D2557" s="13"/>
      <c r="E2557" s="13"/>
      <c r="G2557" s="13"/>
    </row>
    <row r="2558" spans="1:7">
      <c r="A2558" s="13"/>
      <c r="B2558" s="13"/>
      <c r="C2558" s="13"/>
      <c r="D2558" s="13"/>
      <c r="E2558" s="13"/>
      <c r="G2558" s="13"/>
    </row>
    <row r="2559" spans="1:7">
      <c r="A2559" s="13"/>
      <c r="B2559" s="13"/>
      <c r="C2559" s="13"/>
      <c r="D2559" s="13"/>
      <c r="E2559" s="13"/>
      <c r="G2559" s="13"/>
    </row>
    <row r="2560" spans="1:7">
      <c r="A2560" s="13"/>
      <c r="B2560" s="13"/>
      <c r="C2560" s="13"/>
      <c r="D2560" s="13"/>
      <c r="E2560" s="13"/>
      <c r="G2560" s="13"/>
    </row>
    <row r="2561" spans="1:7">
      <c r="A2561" s="13"/>
    </row>
    <row r="2562" spans="1:7">
      <c r="A2562" s="13"/>
    </row>
    <row r="2563" spans="1:7">
      <c r="A2563" s="13"/>
      <c r="B2563" s="13"/>
      <c r="C2563" s="13"/>
      <c r="D2563" s="13"/>
      <c r="E2563" s="13"/>
      <c r="G2563" s="13"/>
    </row>
    <row r="2564" spans="1:7">
      <c r="A2564" s="13"/>
      <c r="B2564" s="13"/>
      <c r="C2564" s="13"/>
      <c r="D2564" s="13"/>
      <c r="E2564" s="13"/>
      <c r="G2564" s="13"/>
    </row>
    <row r="2565" spans="1:7">
      <c r="A2565" s="13"/>
      <c r="B2565" s="13"/>
      <c r="C2565" s="13"/>
      <c r="D2565" s="13"/>
      <c r="E2565" s="13"/>
      <c r="G2565" s="13"/>
    </row>
    <row r="2566" spans="1:7">
      <c r="A2566" s="13"/>
    </row>
    <row r="2567" spans="1:7">
      <c r="A2567" s="13"/>
    </row>
    <row r="2568" spans="1:7">
      <c r="A2568" s="13"/>
      <c r="B2568" s="13"/>
      <c r="C2568" s="13"/>
      <c r="D2568" s="13"/>
      <c r="E2568" s="13"/>
      <c r="G2568" s="13"/>
    </row>
    <row r="2569" spans="1:7">
      <c r="A2569" s="13"/>
      <c r="B2569" s="13"/>
      <c r="C2569" s="13"/>
      <c r="D2569" s="13"/>
      <c r="E2569" s="13"/>
      <c r="G2569" s="13"/>
    </row>
    <row r="2570" spans="1:7">
      <c r="A2570" s="13"/>
      <c r="B2570" s="13"/>
      <c r="C2570" s="13"/>
      <c r="D2570" s="13"/>
      <c r="E2570" s="13"/>
      <c r="G2570" s="13"/>
    </row>
    <row r="2571" spans="1:7">
      <c r="A2571" s="13"/>
      <c r="B2571" s="13"/>
      <c r="C2571" s="13"/>
      <c r="D2571" s="13"/>
      <c r="E2571" s="13"/>
      <c r="G2571" s="13"/>
    </row>
    <row r="2572" spans="1:7">
      <c r="A2572" s="13"/>
    </row>
    <row r="2573" spans="1:7">
      <c r="A2573" s="13"/>
    </row>
    <row r="2574" spans="1:7">
      <c r="A2574" s="13"/>
      <c r="B2574" s="13"/>
      <c r="C2574" s="13"/>
      <c r="D2574" s="13"/>
      <c r="E2574" s="13"/>
      <c r="G2574" s="13"/>
    </row>
    <row r="2575" spans="1:7">
      <c r="A2575" s="13"/>
      <c r="B2575" s="13"/>
      <c r="C2575" s="13"/>
      <c r="D2575" s="13"/>
      <c r="E2575" s="13"/>
      <c r="G2575" s="13"/>
    </row>
    <row r="2576" spans="1:7">
      <c r="A2576" s="13"/>
    </row>
    <row r="2577" spans="1:7">
      <c r="A2577" s="13"/>
    </row>
    <row r="2578" spans="1:7">
      <c r="A2578" s="13"/>
      <c r="B2578" s="13"/>
      <c r="D2578" s="13"/>
      <c r="E2578" s="13"/>
      <c r="G2578" s="13"/>
    </row>
    <row r="2579" spans="1:7">
      <c r="A2579" s="13"/>
      <c r="B2579" s="13"/>
      <c r="C2579" s="13"/>
      <c r="D2579" s="13"/>
      <c r="E2579" s="13"/>
      <c r="G2579" s="13"/>
    </row>
    <row r="2580" spans="1:7">
      <c r="A2580" s="13"/>
    </row>
    <row r="2581" spans="1:7">
      <c r="A2581" s="13"/>
    </row>
    <row r="2582" spans="1:7">
      <c r="A2582" s="13"/>
      <c r="B2582" s="13"/>
      <c r="C2582" s="13"/>
      <c r="D2582" s="13"/>
      <c r="E2582" s="13"/>
      <c r="G2582" s="13"/>
    </row>
    <row r="2583" spans="1:7">
      <c r="A2583" s="13"/>
      <c r="B2583" s="13"/>
      <c r="C2583" s="13"/>
      <c r="D2583" s="13"/>
      <c r="E2583" s="13"/>
      <c r="G2583" s="13"/>
    </row>
    <row r="2584" spans="1:7">
      <c r="A2584" s="13"/>
      <c r="B2584" s="13"/>
      <c r="C2584" s="13"/>
      <c r="D2584" s="13"/>
      <c r="E2584" s="13"/>
      <c r="G2584" s="13"/>
    </row>
    <row r="2585" spans="1:7">
      <c r="A2585" s="13"/>
      <c r="B2585" s="13"/>
      <c r="C2585" s="13"/>
      <c r="D2585" s="13"/>
      <c r="E2585" s="13"/>
      <c r="G2585" s="13"/>
    </row>
    <row r="2586" spans="1:7">
      <c r="A2586" s="13"/>
    </row>
    <row r="2587" spans="1:7">
      <c r="A2587" s="13"/>
    </row>
    <row r="2588" spans="1:7">
      <c r="A2588" s="13"/>
      <c r="B2588" s="13"/>
      <c r="C2588" s="13"/>
      <c r="D2588" s="13"/>
      <c r="E2588" s="13"/>
      <c r="G2588" s="13"/>
    </row>
    <row r="2589" spans="1:7">
      <c r="A2589" s="13"/>
      <c r="B2589" s="13"/>
      <c r="C2589" s="13"/>
      <c r="D2589" s="13"/>
      <c r="E2589" s="13"/>
      <c r="G2589" s="13"/>
    </row>
    <row r="2590" spans="1:7">
      <c r="A2590" s="13"/>
      <c r="B2590" s="13"/>
      <c r="C2590" s="13"/>
      <c r="D2590" s="13"/>
      <c r="E2590" s="13"/>
      <c r="G2590" s="13"/>
    </row>
    <row r="2591" spans="1:7">
      <c r="A2591" s="13"/>
      <c r="B2591" s="13"/>
      <c r="C2591" s="13"/>
      <c r="D2591" s="13"/>
      <c r="E2591" s="13"/>
      <c r="G2591" s="13"/>
    </row>
    <row r="2592" spans="1:7">
      <c r="A2592" s="13"/>
      <c r="B2592" s="13"/>
      <c r="C2592" s="13"/>
      <c r="D2592" s="13"/>
      <c r="E2592" s="13"/>
      <c r="G2592" s="13"/>
    </row>
    <row r="2593" spans="1:7">
      <c r="A2593" s="13"/>
      <c r="B2593" s="13"/>
      <c r="C2593" s="13"/>
      <c r="D2593" s="13"/>
      <c r="E2593" s="13"/>
      <c r="G2593" s="13"/>
    </row>
    <row r="2594" spans="1:7">
      <c r="A2594" s="13"/>
      <c r="B2594" s="13"/>
      <c r="C2594" s="13"/>
      <c r="D2594" s="13"/>
      <c r="E2594" s="13"/>
      <c r="G2594" s="13"/>
    </row>
    <row r="2595" spans="1:7">
      <c r="A2595" s="13"/>
    </row>
    <row r="2596" spans="1:7">
      <c r="A2596" s="13"/>
    </row>
    <row r="2597" spans="1:7">
      <c r="A2597" s="13"/>
      <c r="B2597" s="13"/>
      <c r="C2597" s="13"/>
      <c r="D2597" s="13"/>
      <c r="E2597" s="13"/>
      <c r="G2597" s="13"/>
    </row>
    <row r="2598" spans="1:7">
      <c r="A2598" s="13"/>
      <c r="B2598" s="13"/>
      <c r="C2598" s="13"/>
      <c r="D2598" s="13"/>
      <c r="E2598" s="13"/>
      <c r="G2598" s="13"/>
    </row>
    <row r="2599" spans="1:7">
      <c r="A2599" s="13"/>
      <c r="B2599" s="13"/>
      <c r="C2599" s="13"/>
      <c r="D2599" s="13"/>
      <c r="E2599" s="13"/>
      <c r="G2599" s="13"/>
    </row>
    <row r="2600" spans="1:7">
      <c r="A2600" s="13"/>
      <c r="B2600" s="13"/>
      <c r="C2600" s="13"/>
      <c r="D2600" s="13"/>
      <c r="E2600" s="13"/>
      <c r="G2600" s="13"/>
    </row>
    <row r="2601" spans="1:7">
      <c r="A2601" s="13"/>
      <c r="B2601" s="13"/>
      <c r="C2601" s="13"/>
      <c r="D2601" s="13"/>
      <c r="E2601" s="13"/>
      <c r="G2601" s="13"/>
    </row>
    <row r="2602" spans="1:7">
      <c r="A2602" s="13"/>
      <c r="B2602" s="13"/>
      <c r="C2602" s="13"/>
      <c r="D2602" s="13"/>
      <c r="E2602" s="13"/>
      <c r="G2602" s="13"/>
    </row>
    <row r="2603" spans="1:7">
      <c r="A2603" s="13"/>
      <c r="B2603" s="13"/>
      <c r="C2603" s="13"/>
      <c r="D2603" s="13"/>
      <c r="E2603" s="13"/>
      <c r="G2603" s="13"/>
    </row>
    <row r="2604" spans="1:7">
      <c r="A2604" s="13"/>
      <c r="B2604" s="13"/>
      <c r="C2604" s="13"/>
      <c r="D2604" s="13"/>
      <c r="E2604" s="13"/>
      <c r="G2604" s="13"/>
    </row>
    <row r="2605" spans="1:7">
      <c r="A2605" s="13"/>
      <c r="B2605" s="13"/>
      <c r="C2605" s="13"/>
      <c r="D2605" s="13"/>
      <c r="E2605" s="13"/>
      <c r="G2605" s="13"/>
    </row>
    <row r="2606" spans="1:7">
      <c r="A2606" s="13"/>
      <c r="B2606" s="13"/>
      <c r="C2606" s="13"/>
      <c r="D2606" s="13"/>
      <c r="E2606" s="13"/>
      <c r="G2606" s="13"/>
    </row>
    <row r="2607" spans="1:7">
      <c r="A2607" s="13"/>
    </row>
    <row r="2608" spans="1:7">
      <c r="A2608" s="13"/>
    </row>
    <row r="2609" spans="1:7">
      <c r="A2609" s="13"/>
      <c r="B2609" s="13"/>
      <c r="C2609" s="13"/>
      <c r="D2609" s="13"/>
      <c r="E2609" s="13"/>
      <c r="G2609" s="13"/>
    </row>
    <row r="2610" spans="1:7">
      <c r="A2610" s="13"/>
      <c r="B2610" s="13"/>
      <c r="C2610" s="13"/>
      <c r="D2610" s="13"/>
      <c r="E2610" s="13"/>
      <c r="G2610" s="13"/>
    </row>
    <row r="2611" spans="1:7">
      <c r="A2611" s="13"/>
      <c r="B2611" s="13"/>
      <c r="C2611" s="13"/>
      <c r="D2611" s="13"/>
      <c r="E2611" s="13"/>
      <c r="G2611" s="13"/>
    </row>
    <row r="2612" spans="1:7">
      <c r="A2612" s="13"/>
      <c r="B2612" s="13"/>
      <c r="C2612" s="13"/>
      <c r="D2612" s="13"/>
      <c r="E2612" s="13"/>
      <c r="G2612" s="13"/>
    </row>
    <row r="2613" spans="1:7">
      <c r="A2613" s="13"/>
      <c r="B2613" s="13"/>
      <c r="C2613" s="13"/>
      <c r="D2613" s="13"/>
      <c r="E2613" s="13"/>
      <c r="G2613" s="13"/>
    </row>
    <row r="2614" spans="1:7">
      <c r="A2614" s="13"/>
      <c r="B2614" s="13"/>
      <c r="C2614" s="13"/>
      <c r="D2614" s="13"/>
      <c r="E2614" s="13"/>
      <c r="G2614" s="13"/>
    </row>
    <row r="2615" spans="1:7">
      <c r="A2615" s="13"/>
      <c r="B2615" s="13"/>
      <c r="C2615" s="13"/>
      <c r="D2615" s="13"/>
      <c r="E2615" s="13"/>
      <c r="G2615" s="13"/>
    </row>
    <row r="2616" spans="1:7">
      <c r="A2616" s="13"/>
      <c r="B2616" s="13"/>
      <c r="C2616" s="13"/>
      <c r="D2616" s="13"/>
      <c r="E2616" s="13"/>
      <c r="G2616" s="13"/>
    </row>
    <row r="2617" spans="1:7">
      <c r="A2617" s="13"/>
      <c r="B2617" s="13"/>
      <c r="C2617" s="13"/>
      <c r="D2617" s="13"/>
      <c r="E2617" s="13"/>
      <c r="F2617" s="13"/>
    </row>
    <row r="2618" spans="1:7">
      <c r="A2618" s="13"/>
      <c r="B2618" s="13"/>
      <c r="C2618" s="13"/>
      <c r="D2618" s="13"/>
      <c r="E2618" s="13"/>
      <c r="G2618" s="13"/>
    </row>
    <row r="2619" spans="1:7">
      <c r="A2619" s="13"/>
    </row>
    <row r="2620" spans="1:7">
      <c r="A2620" s="13"/>
    </row>
    <row r="2621" spans="1:7">
      <c r="A2621" s="13"/>
    </row>
    <row r="2622" spans="1:7">
      <c r="A2622" s="13"/>
      <c r="B2622" s="13"/>
      <c r="C2622" s="13"/>
      <c r="D2622" s="13"/>
      <c r="E2622" s="13"/>
      <c r="G2622" s="13"/>
    </row>
    <row r="2623" spans="1:7">
      <c r="A2623" s="13"/>
      <c r="B2623" s="13"/>
      <c r="C2623" s="13"/>
      <c r="D2623" s="13"/>
      <c r="E2623" s="13"/>
      <c r="G2623" s="13"/>
    </row>
    <row r="2624" spans="1:7">
      <c r="A2624" s="13"/>
    </row>
    <row r="2625" spans="1:7">
      <c r="A2625" s="13"/>
    </row>
    <row r="2626" spans="1:7">
      <c r="A2626" s="13"/>
      <c r="B2626" s="13"/>
      <c r="C2626" s="13"/>
      <c r="D2626" s="13"/>
      <c r="E2626" s="13"/>
      <c r="G2626" s="13"/>
    </row>
    <row r="2627" spans="1:7">
      <c r="A2627" s="13"/>
    </row>
    <row r="2628" spans="1:7">
      <c r="A2628" s="13"/>
    </row>
    <row r="2629" spans="1:7">
      <c r="A2629" s="13"/>
      <c r="B2629" s="13"/>
      <c r="C2629" s="13"/>
      <c r="D2629" s="13"/>
      <c r="E2629" s="13"/>
      <c r="G2629" s="13"/>
    </row>
    <row r="2630" spans="1:7">
      <c r="A2630" s="13"/>
      <c r="B2630" s="13"/>
      <c r="C2630" s="13"/>
      <c r="D2630" s="13"/>
      <c r="E2630" s="13"/>
      <c r="G2630" s="13"/>
    </row>
    <row r="2631" spans="1:7">
      <c r="A2631" s="13"/>
    </row>
    <row r="2632" spans="1:7">
      <c r="A2632" s="13"/>
    </row>
    <row r="2633" spans="1:7">
      <c r="A2633" s="13"/>
    </row>
    <row r="2634" spans="1:7">
      <c r="A2634" s="13"/>
      <c r="B2634" s="13"/>
      <c r="C2634" s="13"/>
      <c r="D2634" s="13"/>
      <c r="E2634" s="13"/>
      <c r="G2634" s="13"/>
    </row>
    <row r="2635" spans="1:7">
      <c r="A2635" s="13"/>
    </row>
    <row r="2636" spans="1:7">
      <c r="A2636" s="13"/>
    </row>
    <row r="2637" spans="1:7">
      <c r="A2637" s="13"/>
      <c r="B2637" s="13"/>
      <c r="C2637" s="13"/>
      <c r="D2637" s="13"/>
      <c r="E2637" s="13"/>
      <c r="G2637" s="13"/>
    </row>
    <row r="2638" spans="1:7">
      <c r="A2638" s="13"/>
    </row>
    <row r="2639" spans="1:7">
      <c r="A2639" s="13"/>
    </row>
    <row r="2640" spans="1:7">
      <c r="A2640" s="13"/>
    </row>
    <row r="2641" spans="1:7">
      <c r="A2641" s="13"/>
      <c r="B2641" s="13"/>
      <c r="D2641" s="13"/>
      <c r="E2641" s="13"/>
      <c r="G2641" s="13"/>
    </row>
    <row r="2642" spans="1:7">
      <c r="A2642" s="13"/>
      <c r="B2642" s="13"/>
      <c r="D2642" s="13"/>
      <c r="E2642" s="13"/>
      <c r="G2642" s="13"/>
    </row>
    <row r="2643" spans="1:7">
      <c r="A2643" s="13"/>
      <c r="B2643" s="13"/>
      <c r="C2643" s="13"/>
      <c r="D2643" s="13"/>
      <c r="E2643" s="13"/>
      <c r="G2643" s="13"/>
    </row>
    <row r="2644" spans="1:7">
      <c r="A2644" s="13"/>
      <c r="B2644" s="13"/>
      <c r="D2644" s="13"/>
      <c r="E2644" s="13"/>
      <c r="G2644" s="13"/>
    </row>
    <row r="2645" spans="1:7">
      <c r="A2645" s="13"/>
      <c r="B2645" s="13"/>
      <c r="D2645" s="13"/>
      <c r="E2645" s="13"/>
      <c r="G2645" s="13"/>
    </row>
    <row r="2646" spans="1:7">
      <c r="A2646" s="13"/>
      <c r="B2646" s="13"/>
      <c r="C2646" s="13"/>
      <c r="D2646" s="13"/>
      <c r="E2646" s="13"/>
      <c r="G2646" s="13"/>
    </row>
    <row r="2647" spans="1:7">
      <c r="A2647" s="13"/>
      <c r="B2647" s="13"/>
      <c r="D2647" s="13"/>
      <c r="E2647" s="13"/>
      <c r="G2647" s="13"/>
    </row>
    <row r="2648" spans="1:7">
      <c r="A2648" s="13"/>
      <c r="B2648" s="13"/>
      <c r="D2648" s="13"/>
      <c r="E2648" s="13"/>
      <c r="G2648" s="13"/>
    </row>
    <row r="2649" spans="1:7">
      <c r="A2649" s="13"/>
    </row>
    <row r="2650" spans="1:7">
      <c r="A2650" s="13"/>
    </row>
    <row r="2651" spans="1:7">
      <c r="A2651" s="13"/>
      <c r="B2651" s="13"/>
      <c r="C2651" s="13"/>
      <c r="D2651" s="13"/>
      <c r="E2651" s="13"/>
      <c r="G2651" s="13"/>
    </row>
    <row r="2652" spans="1:7">
      <c r="A2652" s="13"/>
      <c r="B2652" s="13"/>
      <c r="D2652" s="13"/>
      <c r="E2652" s="13"/>
      <c r="G2652" s="13"/>
    </row>
    <row r="2653" spans="1:7">
      <c r="A2653" s="13"/>
      <c r="B2653" s="13"/>
      <c r="D2653" s="13"/>
      <c r="E2653" s="13"/>
      <c r="G2653" s="13"/>
    </row>
    <row r="2654" spans="1:7">
      <c r="A2654" s="13"/>
      <c r="B2654" s="13"/>
      <c r="D2654" s="13"/>
      <c r="E2654" s="13"/>
      <c r="G2654" s="13"/>
    </row>
    <row r="2655" spans="1:7">
      <c r="A2655" s="13"/>
      <c r="B2655" s="13"/>
      <c r="D2655" s="13"/>
      <c r="E2655" s="13"/>
      <c r="G2655" s="13"/>
    </row>
    <row r="2656" spans="1:7">
      <c r="A2656" s="13"/>
      <c r="B2656" s="13"/>
      <c r="D2656" s="13"/>
      <c r="E2656" s="13"/>
      <c r="G2656" s="13"/>
    </row>
    <row r="2657" spans="1:7">
      <c r="A2657" s="13"/>
      <c r="B2657" s="13"/>
      <c r="D2657" s="13"/>
      <c r="E2657" s="13"/>
      <c r="G2657" s="13"/>
    </row>
    <row r="2658" spans="1:7">
      <c r="A2658" s="13"/>
      <c r="B2658" s="13"/>
      <c r="D2658" s="13"/>
      <c r="E2658" s="13"/>
      <c r="G2658" s="13"/>
    </row>
    <row r="2659" spans="1:7">
      <c r="A2659" s="13"/>
    </row>
    <row r="2660" spans="1:7">
      <c r="A2660" s="13"/>
    </row>
    <row r="2661" spans="1:7">
      <c r="A2661" s="13"/>
      <c r="B2661" s="13"/>
      <c r="C2661" s="13"/>
      <c r="D2661" s="13"/>
      <c r="E2661" s="13"/>
      <c r="G2661" s="13"/>
    </row>
    <row r="2662" spans="1:7">
      <c r="A2662" s="13"/>
      <c r="B2662" s="13"/>
      <c r="D2662" s="13"/>
      <c r="E2662" s="13"/>
      <c r="G2662" s="13"/>
    </row>
    <row r="2663" spans="1:7">
      <c r="A2663" s="13"/>
      <c r="B2663" s="13"/>
      <c r="C2663" s="13"/>
      <c r="D2663" s="13"/>
      <c r="E2663" s="13"/>
      <c r="G2663" s="13"/>
    </row>
    <row r="2664" spans="1:7">
      <c r="A2664" s="13"/>
      <c r="B2664" s="13"/>
      <c r="D2664" s="13"/>
      <c r="E2664" s="13"/>
      <c r="G2664" s="13"/>
    </row>
    <row r="2665" spans="1:7">
      <c r="A2665" s="13"/>
      <c r="B2665" s="13"/>
      <c r="D2665" s="13"/>
      <c r="E2665" s="13"/>
      <c r="G2665" s="13"/>
    </row>
    <row r="2666" spans="1:7">
      <c r="A2666" s="13"/>
      <c r="B2666" s="13"/>
      <c r="C2666" s="13"/>
      <c r="D2666" s="13"/>
      <c r="E2666" s="13"/>
      <c r="G2666" s="13"/>
    </row>
    <row r="2667" spans="1:7">
      <c r="A2667" s="13"/>
      <c r="B2667" s="13"/>
      <c r="D2667" s="13"/>
      <c r="E2667" s="13"/>
      <c r="G2667" s="13"/>
    </row>
    <row r="2668" spans="1:7">
      <c r="A2668" s="13"/>
      <c r="B2668" s="13"/>
      <c r="D2668" s="13"/>
      <c r="E2668" s="13"/>
      <c r="G2668" s="13"/>
    </row>
    <row r="2669" spans="1:7">
      <c r="A2669" s="13"/>
      <c r="B2669" s="13"/>
      <c r="D2669" s="13"/>
      <c r="E2669" s="13"/>
      <c r="G2669" s="13"/>
    </row>
    <row r="2670" spans="1:7">
      <c r="A2670" s="13"/>
      <c r="B2670" s="13"/>
      <c r="D2670" s="13"/>
      <c r="E2670" s="13"/>
      <c r="G2670" s="13"/>
    </row>
    <row r="2671" spans="1:7">
      <c r="A2671" s="13"/>
    </row>
    <row r="2672" spans="1:7">
      <c r="A2672" s="13"/>
    </row>
    <row r="2673" spans="1:7">
      <c r="A2673" s="13"/>
      <c r="B2673" s="13"/>
      <c r="C2673" s="13"/>
      <c r="D2673" s="13"/>
      <c r="E2673" s="13"/>
      <c r="G2673" s="13"/>
    </row>
    <row r="2674" spans="1:7">
      <c r="A2674" s="13"/>
      <c r="B2674" s="13"/>
      <c r="D2674" s="13"/>
      <c r="E2674" s="13"/>
      <c r="G2674" s="13"/>
    </row>
    <row r="2675" spans="1:7">
      <c r="A2675" s="13"/>
      <c r="B2675" s="13"/>
      <c r="C2675" s="13"/>
      <c r="D2675" s="13"/>
      <c r="E2675" s="13"/>
      <c r="G2675" s="13"/>
    </row>
    <row r="2676" spans="1:7">
      <c r="A2676" s="13"/>
      <c r="B2676" s="13"/>
      <c r="D2676" s="13"/>
      <c r="E2676" s="13"/>
      <c r="G2676" s="13"/>
    </row>
    <row r="2677" spans="1:7">
      <c r="A2677" s="13"/>
      <c r="B2677" s="13"/>
      <c r="C2677" s="13"/>
      <c r="D2677" s="13"/>
      <c r="E2677" s="13"/>
      <c r="G2677" s="13"/>
    </row>
    <row r="2678" spans="1:7">
      <c r="A2678" s="13"/>
      <c r="B2678" s="13"/>
      <c r="D2678" s="13"/>
      <c r="E2678" s="13"/>
      <c r="G2678" s="13"/>
    </row>
    <row r="2679" spans="1:7">
      <c r="A2679" s="13"/>
      <c r="B2679" s="13"/>
      <c r="C2679" s="13"/>
      <c r="D2679" s="13"/>
      <c r="E2679" s="13"/>
      <c r="G2679" s="13"/>
    </row>
    <row r="2680" spans="1:7">
      <c r="A2680" s="13"/>
      <c r="B2680" s="13"/>
      <c r="D2680" s="13"/>
      <c r="E2680" s="13"/>
      <c r="G2680" s="13"/>
    </row>
    <row r="2681" spans="1:7">
      <c r="A2681" s="13"/>
      <c r="B2681" s="13"/>
      <c r="D2681" s="13"/>
      <c r="E2681" s="13"/>
      <c r="G2681" s="13"/>
    </row>
    <row r="2682" spans="1:7">
      <c r="A2682" s="13"/>
    </row>
    <row r="2683" spans="1:7">
      <c r="A2683" s="13"/>
    </row>
    <row r="2684" spans="1:7">
      <c r="A2684" s="13"/>
      <c r="B2684" s="13"/>
      <c r="D2684" s="13"/>
      <c r="E2684" s="13"/>
      <c r="G2684" s="13"/>
    </row>
    <row r="2685" spans="1:7">
      <c r="A2685" s="13"/>
      <c r="B2685" s="13"/>
      <c r="C2685" s="13"/>
      <c r="D2685" s="13"/>
      <c r="E2685" s="13"/>
      <c r="G2685" s="13"/>
    </row>
    <row r="2686" spans="1:7">
      <c r="A2686" s="13"/>
      <c r="B2686" s="13"/>
      <c r="D2686" s="13"/>
      <c r="E2686" s="13"/>
      <c r="G2686" s="13"/>
    </row>
    <row r="2687" spans="1:7">
      <c r="A2687" s="13"/>
      <c r="B2687" s="13"/>
      <c r="C2687" s="13"/>
      <c r="D2687" s="13"/>
      <c r="E2687" s="13"/>
      <c r="G2687" s="13"/>
    </row>
    <row r="2688" spans="1:7">
      <c r="A2688" s="13"/>
      <c r="B2688" s="13"/>
      <c r="D2688" s="13"/>
      <c r="E2688" s="13"/>
      <c r="G2688" s="13"/>
    </row>
    <row r="2689" spans="1:7">
      <c r="A2689" s="13"/>
      <c r="B2689" s="13"/>
      <c r="C2689" s="13"/>
      <c r="D2689" s="13"/>
      <c r="E2689" s="13"/>
      <c r="G2689" s="13"/>
    </row>
    <row r="2690" spans="1:7">
      <c r="A2690" s="13"/>
      <c r="B2690" s="13"/>
      <c r="D2690" s="13"/>
      <c r="E2690" s="13"/>
      <c r="G2690" s="13"/>
    </row>
    <row r="2691" spans="1:7">
      <c r="A2691" s="13"/>
      <c r="B2691" s="13"/>
      <c r="C2691" s="13"/>
      <c r="D2691" s="13"/>
      <c r="E2691" s="13"/>
      <c r="G2691" s="13"/>
    </row>
    <row r="2692" spans="1:7">
      <c r="A2692" s="13"/>
    </row>
    <row r="2693" spans="1:7">
      <c r="A2693" s="13"/>
    </row>
    <row r="2694" spans="1:7">
      <c r="A2694" s="13"/>
      <c r="B2694" s="13"/>
      <c r="D2694" s="13"/>
      <c r="E2694" s="13"/>
      <c r="G2694" s="13"/>
    </row>
    <row r="2695" spans="1:7">
      <c r="A2695" s="13"/>
      <c r="B2695" s="13"/>
      <c r="D2695" s="13"/>
      <c r="E2695" s="13"/>
      <c r="G2695" s="13"/>
    </row>
    <row r="2696" spans="1:7">
      <c r="A2696" s="13"/>
      <c r="B2696" s="13"/>
      <c r="D2696" s="13"/>
      <c r="E2696" s="13"/>
      <c r="G2696" s="13"/>
    </row>
    <row r="2697" spans="1:7">
      <c r="A2697" s="13"/>
      <c r="B2697" s="13"/>
      <c r="D2697" s="13"/>
      <c r="E2697" s="13"/>
      <c r="G2697" s="13"/>
    </row>
    <row r="2698" spans="1:7">
      <c r="A2698" s="13"/>
      <c r="B2698" s="13"/>
      <c r="C2698" s="13"/>
      <c r="D2698" s="13"/>
      <c r="E2698" s="13"/>
      <c r="G2698" s="13"/>
    </row>
    <row r="2699" spans="1:7">
      <c r="A2699" s="13"/>
      <c r="B2699" s="13"/>
      <c r="C2699" s="13"/>
      <c r="D2699" s="13"/>
      <c r="E2699" s="13"/>
      <c r="G2699" s="13"/>
    </row>
    <row r="2700" spans="1:7">
      <c r="A2700" s="13"/>
      <c r="B2700" s="13"/>
      <c r="D2700" s="13"/>
      <c r="E2700" s="13"/>
      <c r="G2700" s="13"/>
    </row>
    <row r="2701" spans="1:7">
      <c r="A2701" s="13"/>
      <c r="B2701" s="13"/>
      <c r="D2701" s="13"/>
      <c r="E2701" s="13"/>
      <c r="G2701" s="13"/>
    </row>
    <row r="2702" spans="1:7">
      <c r="A2702" s="13"/>
    </row>
    <row r="2703" spans="1:7">
      <c r="A2703" s="13"/>
    </row>
    <row r="2704" spans="1:7">
      <c r="A2704" s="13"/>
      <c r="B2704" s="13"/>
      <c r="D2704" s="13"/>
      <c r="E2704" s="13"/>
      <c r="G2704" s="13"/>
    </row>
    <row r="2705" spans="1:7">
      <c r="A2705" s="13"/>
      <c r="B2705" s="13"/>
      <c r="D2705" s="13"/>
      <c r="E2705" s="13"/>
      <c r="G2705" s="13"/>
    </row>
    <row r="2706" spans="1:7">
      <c r="A2706" s="13"/>
      <c r="B2706" s="13"/>
      <c r="D2706" s="13"/>
      <c r="E2706" s="13"/>
      <c r="G2706" s="13"/>
    </row>
    <row r="2707" spans="1:7">
      <c r="A2707" s="13"/>
      <c r="B2707" s="13"/>
      <c r="C2707" s="13"/>
      <c r="D2707" s="13"/>
      <c r="E2707" s="13"/>
      <c r="G2707" s="13"/>
    </row>
    <row r="2708" spans="1:7">
      <c r="A2708" s="13"/>
      <c r="B2708" s="13"/>
      <c r="D2708" s="13"/>
      <c r="E2708" s="13"/>
      <c r="G2708" s="13"/>
    </row>
    <row r="2709" spans="1:7">
      <c r="A2709" s="13"/>
      <c r="B2709" s="13"/>
      <c r="D2709" s="13"/>
      <c r="E2709" s="13"/>
      <c r="G2709" s="13"/>
    </row>
    <row r="2710" spans="1:7">
      <c r="A2710" s="13"/>
    </row>
    <row r="2711" spans="1:7">
      <c r="A2711" s="13"/>
    </row>
    <row r="2712" spans="1:7">
      <c r="A2712" s="13"/>
      <c r="B2712" s="13"/>
      <c r="C2712" s="13"/>
      <c r="D2712" s="13"/>
      <c r="E2712" s="13"/>
      <c r="G2712" s="13"/>
    </row>
    <row r="2713" spans="1:7">
      <c r="A2713" s="13"/>
      <c r="B2713" s="13"/>
      <c r="D2713" s="13"/>
      <c r="E2713" s="13"/>
      <c r="G2713" s="13"/>
    </row>
    <row r="2714" spans="1:7">
      <c r="A2714" s="13"/>
      <c r="B2714" s="13"/>
      <c r="C2714" s="13"/>
      <c r="D2714" s="13"/>
      <c r="E2714" s="13"/>
      <c r="G2714" s="13"/>
    </row>
    <row r="2715" spans="1:7">
      <c r="A2715" s="13"/>
      <c r="B2715" s="13"/>
      <c r="D2715" s="13"/>
      <c r="E2715" s="13"/>
      <c r="G2715" s="13"/>
    </row>
    <row r="2716" spans="1:7">
      <c r="A2716" s="13"/>
      <c r="B2716" s="13"/>
      <c r="C2716" s="13"/>
      <c r="D2716" s="13"/>
      <c r="E2716" s="13"/>
      <c r="G2716" s="13"/>
    </row>
    <row r="2717" spans="1:7">
      <c r="A2717" s="13"/>
      <c r="B2717" s="13"/>
      <c r="D2717" s="13"/>
      <c r="E2717" s="13"/>
      <c r="G2717" s="13"/>
    </row>
    <row r="2718" spans="1:7">
      <c r="A2718" s="13"/>
      <c r="B2718" s="13"/>
      <c r="D2718" s="13"/>
      <c r="E2718" s="13"/>
      <c r="G2718" s="13"/>
    </row>
    <row r="2719" spans="1:7">
      <c r="A2719" s="13"/>
    </row>
    <row r="2720" spans="1:7">
      <c r="A2720" s="13"/>
    </row>
    <row r="2721" spans="1:7">
      <c r="A2721" s="13"/>
      <c r="B2721" s="13"/>
      <c r="D2721" s="13"/>
      <c r="E2721" s="13"/>
      <c r="G2721" s="13"/>
    </row>
    <row r="2722" spans="1:7">
      <c r="A2722" s="13"/>
      <c r="B2722" s="13"/>
      <c r="C2722" s="13"/>
      <c r="D2722" s="13"/>
      <c r="E2722" s="13"/>
      <c r="G2722" s="13"/>
    </row>
    <row r="2723" spans="1:7">
      <c r="A2723" s="13"/>
      <c r="B2723" s="13"/>
      <c r="D2723" s="13"/>
      <c r="E2723" s="13"/>
      <c r="G2723" s="13"/>
    </row>
    <row r="2724" spans="1:7">
      <c r="A2724" s="13"/>
      <c r="B2724" s="13"/>
      <c r="C2724" s="13"/>
      <c r="D2724" s="13"/>
      <c r="E2724" s="13"/>
      <c r="G2724" s="13"/>
    </row>
    <row r="2725" spans="1:7">
      <c r="A2725" s="13"/>
      <c r="B2725" s="13"/>
      <c r="D2725" s="13"/>
      <c r="E2725" s="13"/>
      <c r="G2725" s="13"/>
    </row>
    <row r="2726" spans="1:7">
      <c r="A2726" s="13"/>
      <c r="B2726" s="13"/>
      <c r="D2726" s="13"/>
      <c r="E2726" s="13"/>
      <c r="G2726" s="13"/>
    </row>
    <row r="2727" spans="1:7">
      <c r="A2727" s="13"/>
      <c r="B2727" s="13"/>
      <c r="D2727" s="13"/>
      <c r="E2727" s="13"/>
      <c r="G2727" s="13"/>
    </row>
    <row r="2728" spans="1:7">
      <c r="A2728" s="13"/>
      <c r="B2728" s="13"/>
      <c r="D2728" s="13"/>
      <c r="E2728" s="13"/>
      <c r="G2728" s="13"/>
    </row>
    <row r="2729" spans="1:7">
      <c r="A2729" s="13"/>
      <c r="B2729" s="13"/>
      <c r="D2729" s="13"/>
      <c r="E2729" s="13"/>
      <c r="G2729" s="13"/>
    </row>
    <row r="2730" spans="1:7">
      <c r="A2730" s="13"/>
    </row>
    <row r="2731" spans="1:7">
      <c r="A2731" s="13"/>
    </row>
    <row r="2732" spans="1:7">
      <c r="A2732" s="13"/>
      <c r="B2732" s="13"/>
      <c r="D2732" s="13"/>
      <c r="E2732" s="13"/>
      <c r="G2732" s="13"/>
    </row>
    <row r="2733" spans="1:7">
      <c r="A2733" s="13"/>
      <c r="B2733" s="13"/>
      <c r="C2733" s="13"/>
      <c r="D2733" s="13"/>
      <c r="E2733" s="13"/>
      <c r="G2733" s="13"/>
    </row>
    <row r="2734" spans="1:7">
      <c r="A2734" s="13"/>
      <c r="B2734" s="13"/>
      <c r="D2734" s="13"/>
      <c r="E2734" s="13"/>
      <c r="G2734" s="13"/>
    </row>
    <row r="2735" spans="1:7">
      <c r="A2735" s="13"/>
      <c r="B2735" s="13"/>
      <c r="D2735" s="13"/>
      <c r="E2735" s="13"/>
      <c r="G2735" s="13"/>
    </row>
    <row r="2736" spans="1:7">
      <c r="A2736" s="13"/>
      <c r="B2736" s="13"/>
      <c r="C2736" s="13"/>
      <c r="D2736" s="13"/>
      <c r="E2736" s="13"/>
      <c r="G2736" s="13"/>
    </row>
    <row r="2737" spans="1:7">
      <c r="A2737" s="13"/>
      <c r="B2737" s="13"/>
      <c r="C2737" s="13"/>
      <c r="D2737" s="13"/>
      <c r="E2737" s="13"/>
      <c r="G2737" s="13"/>
    </row>
    <row r="2738" spans="1:7">
      <c r="A2738" s="13"/>
      <c r="B2738" s="13"/>
      <c r="D2738" s="13"/>
      <c r="E2738" s="13"/>
      <c r="G2738" s="13"/>
    </row>
    <row r="2739" spans="1:7">
      <c r="A2739" s="13"/>
      <c r="B2739" s="13"/>
      <c r="C2739" s="13"/>
      <c r="D2739" s="13"/>
      <c r="E2739" s="13"/>
      <c r="G2739" s="13"/>
    </row>
    <row r="2740" spans="1:7">
      <c r="A2740" s="13"/>
    </row>
    <row r="2741" spans="1:7">
      <c r="A2741" s="13"/>
    </row>
    <row r="2742" spans="1:7">
      <c r="A2742" s="13"/>
      <c r="B2742" s="13"/>
      <c r="C2742" s="13"/>
      <c r="D2742" s="13"/>
      <c r="E2742" s="13"/>
      <c r="G2742" s="13"/>
    </row>
    <row r="2743" spans="1:7">
      <c r="A2743" s="13"/>
      <c r="B2743" s="13"/>
      <c r="D2743" s="13"/>
      <c r="E2743" s="13"/>
      <c r="G2743" s="13"/>
    </row>
    <row r="2744" spans="1:7">
      <c r="A2744" s="13"/>
      <c r="B2744" s="13"/>
      <c r="D2744" s="13"/>
      <c r="E2744" s="13"/>
      <c r="G2744" s="13"/>
    </row>
    <row r="2745" spans="1:7">
      <c r="A2745" s="13"/>
      <c r="B2745" s="13"/>
      <c r="D2745" s="13"/>
      <c r="E2745" s="13"/>
      <c r="G2745" s="13"/>
    </row>
    <row r="2746" spans="1:7">
      <c r="A2746" s="13"/>
      <c r="B2746" s="13"/>
      <c r="C2746" s="13"/>
      <c r="D2746" s="13"/>
      <c r="E2746" s="13"/>
      <c r="G2746" s="13"/>
    </row>
    <row r="2747" spans="1:7">
      <c r="A2747" s="13"/>
      <c r="B2747" s="13"/>
      <c r="D2747" s="13"/>
      <c r="E2747" s="13"/>
      <c r="G2747" s="13"/>
    </row>
    <row r="2748" spans="1:7">
      <c r="A2748" s="13"/>
      <c r="B2748" s="13"/>
      <c r="D2748" s="13"/>
      <c r="E2748" s="13"/>
      <c r="G2748" s="13"/>
    </row>
    <row r="2749" spans="1:7">
      <c r="A2749" s="13"/>
      <c r="B2749" s="13"/>
      <c r="C2749" s="13"/>
      <c r="D2749" s="13"/>
      <c r="E2749" s="13"/>
      <c r="G2749" s="13"/>
    </row>
    <row r="2750" spans="1:7">
      <c r="A2750" s="13"/>
    </row>
    <row r="2751" spans="1:7">
      <c r="A2751" s="13"/>
    </row>
    <row r="2752" spans="1:7">
      <c r="A2752" s="13"/>
      <c r="B2752" s="13"/>
      <c r="D2752" s="13"/>
      <c r="E2752" s="13"/>
      <c r="G2752" s="13"/>
    </row>
    <row r="2753" spans="1:7">
      <c r="A2753" s="13"/>
      <c r="B2753" s="13"/>
      <c r="D2753" s="13"/>
      <c r="E2753" s="13"/>
      <c r="G2753" s="13"/>
    </row>
    <row r="2754" spans="1:7">
      <c r="A2754" s="13"/>
      <c r="B2754" s="13"/>
      <c r="D2754" s="13"/>
      <c r="E2754" s="13"/>
      <c r="G2754" s="13"/>
    </row>
    <row r="2755" spans="1:7">
      <c r="A2755" s="13"/>
      <c r="B2755" s="13"/>
      <c r="D2755" s="13"/>
      <c r="E2755" s="13"/>
      <c r="G2755" s="13"/>
    </row>
    <row r="2756" spans="1:7">
      <c r="A2756" s="13"/>
      <c r="B2756" s="13"/>
      <c r="D2756" s="13"/>
      <c r="E2756" s="13"/>
      <c r="G2756" s="13"/>
    </row>
    <row r="2757" spans="1:7">
      <c r="A2757" s="13"/>
    </row>
    <row r="2758" spans="1:7">
      <c r="A2758" s="13"/>
    </row>
    <row r="2759" spans="1:7">
      <c r="A2759" s="13"/>
    </row>
    <row r="2760" spans="1:7">
      <c r="A2760" s="13"/>
      <c r="B2760" s="13"/>
      <c r="C2760" s="13"/>
      <c r="D2760" s="13"/>
      <c r="E2760" s="13"/>
      <c r="G2760" s="13"/>
    </row>
    <row r="2761" spans="1:7">
      <c r="A2761" s="13"/>
    </row>
    <row r="2762" spans="1:7">
      <c r="A2762" s="13"/>
    </row>
    <row r="2763" spans="1:7">
      <c r="A2763" s="13"/>
      <c r="B2763" s="13"/>
      <c r="C2763" s="13"/>
      <c r="D2763" s="13"/>
      <c r="E2763" s="13"/>
      <c r="F2763" s="13"/>
    </row>
    <row r="2764" spans="1:7">
      <c r="A2764" s="13"/>
      <c r="B2764" s="13"/>
    </row>
    <row r="2765" spans="1:7">
      <c r="A2765" s="13"/>
    </row>
    <row r="2766" spans="1:7">
      <c r="A2766" s="13"/>
    </row>
    <row r="2767" spans="1:7">
      <c r="A2767" s="13"/>
      <c r="B2767" s="13"/>
      <c r="C2767" s="13"/>
      <c r="D2767" s="13"/>
      <c r="E2767" s="13"/>
      <c r="G2767" s="13"/>
    </row>
    <row r="2768" spans="1:7">
      <c r="A2768" s="13"/>
    </row>
    <row r="2769" spans="1:7">
      <c r="A2769" s="13"/>
    </row>
    <row r="2770" spans="1:7">
      <c r="A2770" s="13"/>
      <c r="B2770" s="13"/>
      <c r="C2770" s="13"/>
      <c r="D2770" s="13"/>
      <c r="E2770" s="13"/>
      <c r="G2770" s="13"/>
    </row>
    <row r="2771" spans="1:7">
      <c r="A2771" s="13"/>
      <c r="B2771" s="13"/>
      <c r="C2771" s="13"/>
      <c r="D2771" s="13"/>
      <c r="E2771" s="13"/>
      <c r="F2771" s="13"/>
    </row>
    <row r="2772" spans="1:7">
      <c r="A2772" s="13"/>
      <c r="B2772" s="13"/>
      <c r="C2772" s="13"/>
      <c r="D2772" s="13"/>
      <c r="E2772" s="13"/>
      <c r="G2772" s="13"/>
    </row>
    <row r="2773" spans="1:7">
      <c r="A2773" s="13"/>
    </row>
    <row r="2774" spans="1:7">
      <c r="A2774" s="13"/>
    </row>
    <row r="2775" spans="1:7">
      <c r="A2775" s="13"/>
      <c r="B2775" s="13"/>
      <c r="C2775" s="13"/>
      <c r="D2775" s="13"/>
      <c r="E2775" s="13"/>
      <c r="G2775" s="13"/>
    </row>
    <row r="2776" spans="1:7">
      <c r="A2776" s="13"/>
    </row>
    <row r="2777" spans="1:7">
      <c r="A2777" s="13"/>
    </row>
    <row r="2778" spans="1:7">
      <c r="A2778" s="13"/>
      <c r="B2778" s="13"/>
      <c r="C2778" s="13"/>
      <c r="D2778" s="13"/>
      <c r="E2778" s="13"/>
      <c r="G2778" s="13"/>
    </row>
    <row r="2779" spans="1:7">
      <c r="A2779" s="13"/>
    </row>
    <row r="2780" spans="1:7">
      <c r="A2780" s="13"/>
    </row>
    <row r="2781" spans="1:7">
      <c r="A2781" s="13"/>
      <c r="B2781" s="13"/>
      <c r="C2781" s="13"/>
      <c r="D2781" s="13"/>
      <c r="E2781" s="13"/>
      <c r="G2781" s="13"/>
    </row>
    <row r="2782" spans="1:7">
      <c r="A2782" s="13"/>
    </row>
    <row r="2783" spans="1:7">
      <c r="A2783" s="13"/>
    </row>
    <row r="2784" spans="1:7">
      <c r="A2784" s="13"/>
      <c r="B2784" s="13"/>
      <c r="C2784" s="13"/>
      <c r="D2784" s="13"/>
      <c r="E2784" s="13"/>
      <c r="G2784" s="13"/>
    </row>
    <row r="2785" spans="1:7">
      <c r="A2785" s="13"/>
      <c r="B2785" s="13"/>
      <c r="C2785" s="13"/>
      <c r="D2785" s="13"/>
      <c r="E2785" s="13"/>
      <c r="G2785" s="13"/>
    </row>
    <row r="2786" spans="1:7">
      <c r="A2786" s="13"/>
    </row>
    <row r="2787" spans="1:7">
      <c r="A2787" s="13"/>
    </row>
    <row r="2788" spans="1:7">
      <c r="A2788" s="13"/>
      <c r="B2788" s="13"/>
      <c r="C2788" s="13"/>
      <c r="D2788" s="13"/>
      <c r="E2788" s="13"/>
      <c r="G2788" s="13"/>
    </row>
    <row r="2789" spans="1:7">
      <c r="A2789" s="13"/>
      <c r="B2789" s="13"/>
      <c r="C2789" s="13"/>
      <c r="D2789" s="13"/>
      <c r="E2789" s="13"/>
      <c r="G2789" s="13"/>
    </row>
    <row r="2790" spans="1:7">
      <c r="A2790" s="13"/>
    </row>
    <row r="2791" spans="1:7">
      <c r="A2791" s="13"/>
    </row>
    <row r="2792" spans="1:7">
      <c r="A2792" s="13"/>
      <c r="B2792" s="13"/>
      <c r="C2792" s="13"/>
      <c r="D2792" s="13"/>
      <c r="E2792" s="13"/>
      <c r="G2792" s="13"/>
    </row>
    <row r="2793" spans="1:7">
      <c r="A2793" s="13"/>
      <c r="B2793" s="13"/>
      <c r="C2793" s="13"/>
      <c r="D2793" s="13"/>
      <c r="E2793" s="13"/>
      <c r="G2793" s="13"/>
    </row>
    <row r="2794" spans="1:7">
      <c r="A2794" s="13"/>
    </row>
    <row r="2795" spans="1:7">
      <c r="A2795" s="13"/>
    </row>
    <row r="2796" spans="1:7">
      <c r="A2796" s="13"/>
      <c r="B2796" s="13"/>
      <c r="C2796" s="13"/>
      <c r="D2796" s="13"/>
      <c r="E2796" s="13"/>
      <c r="G2796" s="13"/>
    </row>
    <row r="2797" spans="1:7">
      <c r="A2797" s="13"/>
      <c r="B2797" s="13"/>
      <c r="C2797" s="13"/>
      <c r="D2797" s="13"/>
      <c r="E2797" s="13"/>
      <c r="G2797" s="13"/>
    </row>
    <row r="2798" spans="1:7">
      <c r="A2798" s="13"/>
      <c r="B2798" s="13"/>
      <c r="C2798" s="13"/>
      <c r="D2798" s="13"/>
      <c r="E2798" s="13"/>
      <c r="G2798" s="13"/>
    </row>
    <row r="2799" spans="1:7">
      <c r="A2799" s="13"/>
    </row>
    <row r="2800" spans="1:7">
      <c r="A2800" s="13"/>
    </row>
    <row r="2801" spans="1:7">
      <c r="A2801" s="13"/>
      <c r="B2801" s="13"/>
      <c r="C2801" s="13"/>
      <c r="D2801" s="13"/>
      <c r="E2801" s="13"/>
      <c r="G2801" s="13"/>
    </row>
    <row r="2802" spans="1:7">
      <c r="A2802" s="13"/>
      <c r="B2802" s="13"/>
      <c r="C2802" s="13"/>
      <c r="D2802" s="13"/>
      <c r="E2802" s="13"/>
      <c r="G2802" s="13"/>
    </row>
    <row r="2803" spans="1:7">
      <c r="A2803" s="13"/>
    </row>
    <row r="2804" spans="1:7">
      <c r="A2804" s="13"/>
    </row>
    <row r="2805" spans="1:7">
      <c r="A2805" s="13"/>
      <c r="B2805" s="13"/>
      <c r="C2805" s="13"/>
      <c r="D2805" s="13"/>
      <c r="E2805" s="13"/>
      <c r="G2805" s="13"/>
    </row>
    <row r="2806" spans="1:7">
      <c r="A2806" s="13"/>
      <c r="B2806" s="13"/>
      <c r="C2806" s="13"/>
      <c r="D2806" s="13"/>
      <c r="E2806" s="13"/>
      <c r="G2806" s="13"/>
    </row>
    <row r="2807" spans="1:7">
      <c r="A2807" s="13"/>
      <c r="B2807" s="13"/>
      <c r="D2807" s="13"/>
      <c r="E2807" s="13"/>
      <c r="F2807" s="13"/>
    </row>
    <row r="2808" spans="1:7">
      <c r="A2808" s="13"/>
    </row>
    <row r="2809" spans="1:7">
      <c r="A2809" s="13"/>
    </row>
    <row r="2810" spans="1:7">
      <c r="A2810" s="13"/>
      <c r="B2810" s="13"/>
      <c r="C2810" s="13"/>
      <c r="D2810" s="13"/>
      <c r="E2810" s="13"/>
      <c r="G2810" s="13"/>
    </row>
    <row r="2811" spans="1:7">
      <c r="A2811" s="13"/>
      <c r="B2811" s="13"/>
      <c r="C2811" s="13"/>
      <c r="D2811" s="13"/>
      <c r="E2811" s="13"/>
      <c r="G2811" s="13"/>
    </row>
    <row r="2812" spans="1:7">
      <c r="A2812" s="13"/>
      <c r="B2812" s="13"/>
      <c r="C2812" s="13"/>
      <c r="D2812" s="13"/>
      <c r="E2812" s="13"/>
      <c r="G2812" s="13"/>
    </row>
    <row r="2813" spans="1:7">
      <c r="A2813" s="13"/>
    </row>
    <row r="2814" spans="1:7">
      <c r="A2814" s="13"/>
    </row>
    <row r="2815" spans="1:7">
      <c r="A2815" s="13"/>
    </row>
    <row r="2816" spans="1:7">
      <c r="A2816" s="13"/>
      <c r="B2816" s="13"/>
      <c r="C2816" s="13"/>
      <c r="D2816" s="13"/>
      <c r="E2816" s="13"/>
      <c r="G2816" s="13"/>
    </row>
    <row r="2817" spans="1:7">
      <c r="A2817" s="13"/>
    </row>
    <row r="2818" spans="1:7">
      <c r="A2818" s="13"/>
    </row>
    <row r="2819" spans="1:7">
      <c r="A2819" s="13"/>
      <c r="B2819" s="13"/>
      <c r="C2819" s="13"/>
      <c r="D2819" s="13"/>
      <c r="E2819" s="13"/>
      <c r="G2819" s="13"/>
    </row>
    <row r="2820" spans="1:7">
      <c r="A2820" s="13"/>
    </row>
    <row r="2821" spans="1:7">
      <c r="A2821" s="13"/>
    </row>
    <row r="2822" spans="1:7">
      <c r="A2822" s="13"/>
      <c r="B2822" s="13"/>
      <c r="C2822" s="13"/>
      <c r="D2822" s="13"/>
      <c r="E2822" s="13"/>
      <c r="G2822" s="13"/>
    </row>
    <row r="2823" spans="1:7">
      <c r="A2823" s="13"/>
    </row>
    <row r="2824" spans="1:7">
      <c r="A2824" s="13"/>
    </row>
    <row r="2825" spans="1:7">
      <c r="A2825" s="13"/>
      <c r="B2825" s="13"/>
      <c r="C2825" s="13"/>
      <c r="D2825" s="13"/>
      <c r="E2825" s="13"/>
      <c r="G2825" s="13"/>
    </row>
    <row r="2826" spans="1:7">
      <c r="A2826" s="13"/>
    </row>
    <row r="2827" spans="1:7">
      <c r="A2827" s="13"/>
    </row>
    <row r="2828" spans="1:7">
      <c r="A2828" s="13"/>
      <c r="B2828" s="13"/>
      <c r="C2828" s="13"/>
      <c r="D2828" s="13"/>
      <c r="E2828" s="13"/>
      <c r="G2828" s="13"/>
    </row>
    <row r="2829" spans="1:7">
      <c r="A2829" s="13"/>
      <c r="B2829" s="13"/>
      <c r="C2829" s="13"/>
      <c r="D2829" s="13"/>
      <c r="E2829" s="13"/>
      <c r="G2829" s="13"/>
    </row>
    <row r="2830" spans="1:7">
      <c r="A2830" s="13"/>
      <c r="B2830" s="13"/>
      <c r="C2830" s="13"/>
      <c r="D2830" s="13"/>
      <c r="E2830" s="13"/>
      <c r="G2830" s="13"/>
    </row>
    <row r="2831" spans="1:7">
      <c r="A2831" s="13"/>
    </row>
    <row r="2832" spans="1:7">
      <c r="A2832" s="13"/>
    </row>
    <row r="2833" spans="1:7">
      <c r="A2833" s="13"/>
      <c r="B2833" s="13"/>
      <c r="C2833" s="13"/>
      <c r="D2833" s="13"/>
      <c r="E2833" s="13"/>
      <c r="G2833" s="13"/>
    </row>
    <row r="2834" spans="1:7">
      <c r="A2834" s="13"/>
      <c r="B2834" s="13"/>
      <c r="C2834" s="13"/>
      <c r="D2834" s="13"/>
      <c r="E2834" s="13"/>
      <c r="G2834" s="13"/>
    </row>
    <row r="2835" spans="1:7">
      <c r="A2835" s="13"/>
    </row>
    <row r="2836" spans="1:7">
      <c r="A2836" s="13"/>
    </row>
    <row r="2837" spans="1:7">
      <c r="A2837" s="13"/>
      <c r="B2837" s="13"/>
      <c r="C2837" s="13"/>
      <c r="D2837" s="13"/>
      <c r="E2837" s="13"/>
      <c r="G2837" s="13"/>
    </row>
    <row r="2838" spans="1:7">
      <c r="A2838" s="13"/>
      <c r="B2838" s="13"/>
      <c r="C2838" s="13"/>
      <c r="D2838" s="13"/>
      <c r="E2838" s="13"/>
      <c r="G2838" s="13"/>
    </row>
    <row r="2839" spans="1:7">
      <c r="A2839" s="13"/>
    </row>
    <row r="2840" spans="1:7">
      <c r="A2840" s="13"/>
    </row>
    <row r="2841" spans="1:7">
      <c r="A2841" s="13"/>
      <c r="B2841" s="13"/>
      <c r="C2841" s="13"/>
      <c r="D2841" s="13"/>
      <c r="E2841" s="13"/>
      <c r="G2841" s="13"/>
    </row>
    <row r="2842" spans="1:7">
      <c r="A2842" s="13"/>
      <c r="B2842" s="13"/>
      <c r="C2842" s="13"/>
      <c r="D2842" s="13"/>
      <c r="E2842" s="13"/>
      <c r="G2842" s="13"/>
    </row>
    <row r="2843" spans="1:7">
      <c r="A2843" s="13"/>
    </row>
    <row r="2844" spans="1:7">
      <c r="A2844" s="13"/>
    </row>
    <row r="2845" spans="1:7">
      <c r="A2845" s="13"/>
      <c r="B2845" s="13"/>
      <c r="C2845" s="13"/>
      <c r="D2845" s="13"/>
      <c r="E2845" s="13"/>
      <c r="G2845" s="13"/>
    </row>
    <row r="2846" spans="1:7">
      <c r="A2846" s="13"/>
      <c r="B2846" s="13"/>
      <c r="C2846" s="13"/>
      <c r="D2846" s="13"/>
      <c r="E2846" s="13"/>
      <c r="G2846" s="13"/>
    </row>
    <row r="2847" spans="1:7">
      <c r="A2847" s="13"/>
    </row>
    <row r="2848" spans="1:7">
      <c r="A2848" s="13"/>
    </row>
    <row r="2849" spans="1:7">
      <c r="A2849" s="13"/>
      <c r="B2849" s="13"/>
      <c r="C2849" s="13"/>
      <c r="D2849" s="13"/>
      <c r="E2849" s="13"/>
      <c r="G2849" s="13"/>
    </row>
    <row r="2850" spans="1:7">
      <c r="A2850" s="13"/>
      <c r="B2850" s="13"/>
      <c r="C2850" s="13"/>
      <c r="D2850" s="13"/>
      <c r="E2850" s="13"/>
      <c r="G2850" s="13"/>
    </row>
    <row r="2851" spans="1:7">
      <c r="A2851" s="13"/>
      <c r="B2851" s="13"/>
      <c r="C2851" s="13"/>
      <c r="D2851" s="13"/>
      <c r="E2851" s="13"/>
      <c r="G2851" s="13"/>
    </row>
    <row r="2852" spans="1:7">
      <c r="A2852" s="13"/>
    </row>
    <row r="2853" spans="1:7">
      <c r="A2853" s="13"/>
    </row>
    <row r="2854" spans="1:7">
      <c r="A2854" s="13"/>
      <c r="B2854" s="13"/>
      <c r="C2854" s="13"/>
      <c r="D2854" s="13"/>
      <c r="E2854" s="13"/>
      <c r="G2854" s="13"/>
    </row>
    <row r="2855" spans="1:7">
      <c r="A2855" s="13"/>
      <c r="B2855" s="13"/>
      <c r="C2855" s="13"/>
      <c r="D2855" s="13"/>
      <c r="E2855" s="13"/>
      <c r="G2855" s="13"/>
    </row>
    <row r="2856" spans="1:7">
      <c r="A2856" s="13"/>
      <c r="B2856" s="13"/>
      <c r="C2856" s="13"/>
      <c r="D2856" s="13"/>
      <c r="E2856" s="13"/>
      <c r="F2856" s="13"/>
    </row>
    <row r="2857" spans="1:7">
      <c r="A2857" s="13"/>
      <c r="B2857" s="13"/>
      <c r="C2857" s="13"/>
      <c r="D2857" s="13"/>
      <c r="E2857" s="13"/>
      <c r="F2857" s="13"/>
    </row>
    <row r="2858" spans="1:7">
      <c r="A2858" s="13"/>
      <c r="B2858" s="13"/>
      <c r="C2858" s="13"/>
      <c r="D2858" s="13"/>
      <c r="E2858" s="13"/>
      <c r="G2858" s="13"/>
    </row>
    <row r="2859" spans="1:7">
      <c r="A2859" s="13"/>
      <c r="B2859" s="13"/>
      <c r="C2859" s="13"/>
      <c r="D2859" s="13"/>
      <c r="E2859" s="13"/>
      <c r="G2859" s="13"/>
    </row>
    <row r="2860" spans="1:7">
      <c r="A2860" s="13"/>
      <c r="B2860" s="13"/>
      <c r="C2860" s="13"/>
      <c r="D2860" s="13"/>
      <c r="E2860" s="13"/>
      <c r="F2860" s="13"/>
    </row>
    <row r="2861" spans="1:7">
      <c r="A2861" s="13"/>
    </row>
    <row r="2862" spans="1:7">
      <c r="A2862" s="13"/>
    </row>
    <row r="2863" spans="1:7">
      <c r="A2863" s="13"/>
      <c r="B2863" s="13"/>
      <c r="C2863" s="13"/>
      <c r="D2863" s="13"/>
      <c r="E2863" s="13"/>
      <c r="G2863" s="13"/>
    </row>
    <row r="2864" spans="1:7">
      <c r="A2864" s="13"/>
      <c r="B2864" s="13"/>
      <c r="C2864" s="13"/>
      <c r="D2864" s="13"/>
      <c r="E2864" s="13"/>
      <c r="G2864" s="13"/>
    </row>
    <row r="2865" spans="1:7">
      <c r="A2865" s="13"/>
    </row>
    <row r="2866" spans="1:7">
      <c r="A2866" s="13"/>
    </row>
    <row r="2867" spans="1:7">
      <c r="A2867" s="13"/>
    </row>
    <row r="2868" spans="1:7">
      <c r="A2868" s="13"/>
      <c r="B2868" s="13"/>
      <c r="D2868" s="13"/>
      <c r="E2868" s="13"/>
      <c r="G2868" s="13"/>
    </row>
    <row r="2869" spans="1:7">
      <c r="A2869" s="13"/>
      <c r="B2869" s="13"/>
      <c r="D2869" s="13"/>
      <c r="E2869" s="13"/>
      <c r="G2869" s="13"/>
    </row>
    <row r="2870" spans="1:7">
      <c r="A2870" s="13"/>
      <c r="B2870" s="13"/>
      <c r="D2870" s="13"/>
      <c r="E2870" s="13"/>
      <c r="G2870" s="13"/>
    </row>
    <row r="2871" spans="1:7">
      <c r="A2871" s="13"/>
      <c r="B2871" s="13"/>
      <c r="D2871" s="13"/>
      <c r="E2871" s="13"/>
      <c r="G2871" s="13"/>
    </row>
    <row r="2872" spans="1:7">
      <c r="A2872" s="13"/>
    </row>
    <row r="2873" spans="1:7">
      <c r="A2873" s="13"/>
    </row>
    <row r="2874" spans="1:7">
      <c r="A2874" s="13"/>
      <c r="B2874" s="13"/>
      <c r="D2874" s="13"/>
      <c r="E2874" s="13"/>
      <c r="G2874" s="13"/>
    </row>
    <row r="2875" spans="1:7">
      <c r="A2875" s="13"/>
      <c r="B2875" s="13"/>
      <c r="D2875" s="13"/>
      <c r="E2875" s="13"/>
      <c r="G2875" s="13"/>
    </row>
    <row r="2876" spans="1:7">
      <c r="A2876" s="13"/>
    </row>
    <row r="2877" spans="1:7">
      <c r="A2877" s="13"/>
    </row>
    <row r="2878" spans="1:7">
      <c r="A2878" s="13"/>
    </row>
    <row r="2879" spans="1:7">
      <c r="A2879" s="13"/>
      <c r="B2879" s="13"/>
      <c r="C2879" s="13"/>
      <c r="D2879" s="13"/>
      <c r="E2879" s="13"/>
      <c r="G2879" s="13"/>
    </row>
    <row r="2880" spans="1:7">
      <c r="A2880" s="13"/>
    </row>
    <row r="2881" spans="1:7">
      <c r="A2881" s="13"/>
    </row>
    <row r="2882" spans="1:7">
      <c r="A2882" s="13"/>
    </row>
    <row r="2883" spans="1:7">
      <c r="A2883" s="13"/>
      <c r="B2883" s="13"/>
      <c r="C2883" s="13"/>
      <c r="D2883" s="13"/>
      <c r="E2883" s="13"/>
      <c r="G2883" s="13"/>
    </row>
    <row r="2884" spans="1:7">
      <c r="A2884" s="13"/>
    </row>
    <row r="2885" spans="1:7">
      <c r="A2885" s="13"/>
    </row>
    <row r="2886" spans="1:7">
      <c r="A2886" s="13"/>
    </row>
    <row r="2887" spans="1:7">
      <c r="A2887" s="13"/>
      <c r="B2887" s="13"/>
      <c r="C2887" s="13"/>
      <c r="D2887" s="13"/>
      <c r="E2887" s="13"/>
      <c r="G2887" s="13"/>
    </row>
    <row r="2888" spans="1:7">
      <c r="A2888" s="13"/>
      <c r="B2888" s="13"/>
      <c r="C2888" s="13"/>
      <c r="D2888" s="13"/>
      <c r="E2888" s="13"/>
      <c r="G2888" s="13"/>
    </row>
    <row r="2889" spans="1:7">
      <c r="A2889" s="13"/>
    </row>
    <row r="2890" spans="1:7">
      <c r="A2890" s="13"/>
    </row>
    <row r="2891" spans="1:7">
      <c r="A2891" s="13"/>
      <c r="B2891" s="13"/>
      <c r="C2891" s="13"/>
      <c r="D2891" s="13"/>
      <c r="E2891" s="13"/>
      <c r="G2891" s="13"/>
    </row>
    <row r="2892" spans="1:7">
      <c r="A2892" s="13"/>
    </row>
    <row r="2893" spans="1:7">
      <c r="A2893" s="13"/>
    </row>
    <row r="2894" spans="1:7">
      <c r="A2894" s="13"/>
      <c r="B2894" s="13"/>
      <c r="C2894" s="13"/>
      <c r="D2894" s="13"/>
      <c r="E2894" s="13"/>
      <c r="G2894" s="13"/>
    </row>
    <row r="2895" spans="1:7">
      <c r="A2895" s="13"/>
    </row>
    <row r="2896" spans="1:7">
      <c r="A2896" s="13"/>
    </row>
    <row r="2897" spans="1:7">
      <c r="A2897" s="13"/>
      <c r="B2897" s="13"/>
      <c r="C2897" s="13"/>
      <c r="D2897" s="13"/>
      <c r="E2897" s="13"/>
      <c r="G2897" s="13"/>
    </row>
    <row r="2898" spans="1:7">
      <c r="A2898" s="13"/>
      <c r="B2898" s="13"/>
      <c r="C2898" s="13"/>
      <c r="D2898" s="13"/>
      <c r="E2898" s="13"/>
      <c r="G2898" s="13"/>
    </row>
    <row r="2899" spans="1:7">
      <c r="A2899" s="13"/>
      <c r="B2899" s="13"/>
      <c r="C2899" s="13"/>
      <c r="D2899" s="13"/>
      <c r="E2899" s="13"/>
      <c r="G2899" s="13"/>
    </row>
    <row r="2900" spans="1:7">
      <c r="A2900" s="13"/>
      <c r="B2900" s="13"/>
      <c r="C2900" s="13"/>
      <c r="D2900" s="13"/>
      <c r="E2900" s="13"/>
      <c r="F2900" s="13"/>
    </row>
    <row r="2901" spans="1:7">
      <c r="A2901" s="13"/>
    </row>
    <row r="2902" spans="1:7">
      <c r="A2902" s="13"/>
    </row>
    <row r="2903" spans="1:7">
      <c r="A2903" s="13"/>
      <c r="B2903" s="13"/>
      <c r="C2903" s="13"/>
      <c r="D2903" s="13"/>
      <c r="E2903" s="13"/>
      <c r="G2903" s="13"/>
    </row>
    <row r="2904" spans="1:7">
      <c r="A2904" s="13"/>
    </row>
    <row r="2905" spans="1:7">
      <c r="A2905" s="13"/>
    </row>
    <row r="2906" spans="1:7">
      <c r="A2906" s="13"/>
      <c r="B2906" s="13"/>
      <c r="C2906" s="13"/>
      <c r="D2906" s="13"/>
      <c r="E2906" s="13"/>
      <c r="G2906" s="13"/>
    </row>
    <row r="2907" spans="1:7">
      <c r="A2907" s="13"/>
    </row>
    <row r="2908" spans="1:7">
      <c r="A2908" s="13"/>
    </row>
    <row r="2909" spans="1:7">
      <c r="A2909" s="13"/>
      <c r="B2909" s="13"/>
      <c r="C2909" s="13"/>
      <c r="D2909" s="13"/>
      <c r="E2909" s="13"/>
      <c r="G2909" s="13"/>
    </row>
    <row r="2910" spans="1:7">
      <c r="A2910" s="13"/>
    </row>
    <row r="2911" spans="1:7">
      <c r="A2911" s="13"/>
    </row>
    <row r="2912" spans="1:7">
      <c r="A2912" s="13"/>
      <c r="B2912" s="13"/>
      <c r="C2912" s="13"/>
      <c r="D2912" s="13"/>
      <c r="E2912" s="13"/>
      <c r="G2912" s="13"/>
    </row>
    <row r="2913" spans="1:7">
      <c r="A2913" s="13"/>
      <c r="B2913" s="13"/>
      <c r="C2913" s="13"/>
      <c r="D2913" s="13"/>
      <c r="E2913" s="13"/>
      <c r="G2913" s="13"/>
    </row>
    <row r="2914" spans="1:7">
      <c r="A2914" s="13"/>
    </row>
    <row r="2915" spans="1:7">
      <c r="A2915" s="13"/>
    </row>
    <row r="2916" spans="1:7">
      <c r="A2916" s="13"/>
      <c r="B2916" s="13"/>
      <c r="C2916" s="13"/>
      <c r="D2916" s="13"/>
      <c r="E2916" s="13"/>
      <c r="G2916" s="13"/>
    </row>
    <row r="2917" spans="1:7">
      <c r="A2917" s="13"/>
    </row>
    <row r="2918" spans="1:7">
      <c r="A2918" s="13"/>
    </row>
    <row r="2919" spans="1:7">
      <c r="A2919" s="13"/>
      <c r="B2919" s="13"/>
      <c r="C2919" s="13"/>
      <c r="D2919" s="13"/>
      <c r="E2919" s="13"/>
      <c r="G2919" s="13"/>
    </row>
    <row r="2920" spans="1:7">
      <c r="A2920" s="13"/>
    </row>
    <row r="2921" spans="1:7">
      <c r="A2921" s="13"/>
    </row>
    <row r="2922" spans="1:7">
      <c r="A2922" s="13"/>
      <c r="B2922" s="13"/>
      <c r="C2922" s="13"/>
      <c r="D2922" s="13"/>
      <c r="E2922" s="13"/>
      <c r="G2922" s="13"/>
    </row>
    <row r="2923" spans="1:7">
      <c r="A2923" s="13"/>
      <c r="B2923" s="13"/>
      <c r="C2923" s="13"/>
      <c r="D2923" s="13"/>
      <c r="E2923" s="13"/>
      <c r="G2923" s="13"/>
    </row>
    <row r="2924" spans="1:7">
      <c r="A2924" s="13"/>
      <c r="B2924" s="13"/>
      <c r="C2924" s="13"/>
      <c r="D2924" s="13"/>
      <c r="E2924" s="13"/>
      <c r="G2924" s="13"/>
    </row>
    <row r="2925" spans="1:7">
      <c r="A2925" s="13"/>
    </row>
    <row r="2926" spans="1:7">
      <c r="A2926" s="13"/>
    </row>
    <row r="2927" spans="1:7">
      <c r="A2927" s="13"/>
      <c r="B2927" s="13"/>
      <c r="C2927" s="13"/>
      <c r="D2927" s="13"/>
      <c r="E2927" s="13"/>
      <c r="G2927" s="13"/>
    </row>
    <row r="2928" spans="1:7">
      <c r="A2928" s="13"/>
    </row>
    <row r="2929" spans="1:7">
      <c r="A2929" s="13"/>
    </row>
    <row r="2930" spans="1:7">
      <c r="A2930" s="13"/>
    </row>
    <row r="2931" spans="1:7">
      <c r="A2931" s="13"/>
      <c r="B2931" s="13"/>
      <c r="C2931" s="13"/>
      <c r="D2931" s="13"/>
      <c r="E2931" s="13"/>
      <c r="G2931" s="13"/>
    </row>
    <row r="2932" spans="1:7">
      <c r="A2932" s="13"/>
      <c r="B2932" s="13"/>
      <c r="C2932" s="13"/>
      <c r="D2932" s="13"/>
      <c r="E2932" s="13"/>
      <c r="G2932" s="13"/>
    </row>
    <row r="2933" spans="1:7">
      <c r="A2933" s="13"/>
      <c r="B2933" s="13"/>
      <c r="C2933" s="13"/>
      <c r="D2933" s="13"/>
      <c r="E2933" s="13"/>
      <c r="G2933" s="13"/>
    </row>
    <row r="2934" spans="1:7">
      <c r="A2934" s="13"/>
      <c r="B2934" s="13"/>
      <c r="C2934" s="13"/>
      <c r="D2934" s="13"/>
      <c r="E2934" s="13"/>
      <c r="G2934" s="13"/>
    </row>
    <row r="2935" spans="1:7">
      <c r="A2935" s="13"/>
      <c r="B2935" s="13"/>
      <c r="C2935" s="13"/>
      <c r="D2935" s="13"/>
      <c r="E2935" s="13"/>
      <c r="G2935" s="13"/>
    </row>
    <row r="2936" spans="1:7">
      <c r="A2936" s="13"/>
      <c r="B2936" s="13"/>
      <c r="C2936" s="13"/>
      <c r="D2936" s="13"/>
      <c r="E2936" s="13"/>
      <c r="G2936" s="13"/>
    </row>
    <row r="2937" spans="1:7">
      <c r="A2937" s="13"/>
      <c r="B2937" s="13"/>
      <c r="C2937" s="13"/>
      <c r="D2937" s="13"/>
      <c r="E2937" s="13"/>
      <c r="G2937" s="13"/>
    </row>
    <row r="2938" spans="1:7">
      <c r="A2938" s="13"/>
      <c r="B2938" s="13"/>
      <c r="C2938" s="13"/>
      <c r="D2938" s="13"/>
      <c r="E2938" s="13"/>
      <c r="G2938" s="13"/>
    </row>
    <row r="2939" spans="1:7">
      <c r="A2939" s="13"/>
    </row>
    <row r="2940" spans="1:7">
      <c r="A2940" s="13"/>
    </row>
    <row r="2941" spans="1:7">
      <c r="A2941" s="13"/>
      <c r="B2941" s="13"/>
      <c r="C2941" s="13"/>
      <c r="D2941" s="13"/>
      <c r="E2941" s="13"/>
      <c r="G2941" s="13"/>
    </row>
    <row r="2942" spans="1:7">
      <c r="A2942" s="13"/>
      <c r="B2942" s="13"/>
      <c r="C2942" s="13"/>
      <c r="D2942" s="13"/>
      <c r="E2942" s="13"/>
      <c r="G2942" s="13"/>
    </row>
    <row r="2943" spans="1:7">
      <c r="A2943" s="13"/>
      <c r="B2943" s="13"/>
      <c r="C2943" s="13"/>
      <c r="D2943" s="13"/>
      <c r="E2943" s="13"/>
      <c r="G2943" s="13"/>
    </row>
    <row r="2944" spans="1:7">
      <c r="A2944" s="13"/>
      <c r="B2944" s="13"/>
      <c r="C2944" s="13"/>
      <c r="D2944" s="13"/>
      <c r="E2944" s="13"/>
      <c r="G2944" s="13"/>
    </row>
    <row r="2945" spans="1:7">
      <c r="A2945" s="13"/>
      <c r="B2945" s="13"/>
      <c r="D2945" s="13"/>
      <c r="E2945" s="13"/>
      <c r="G2945" s="13"/>
    </row>
    <row r="2946" spans="1:7">
      <c r="A2946" s="13"/>
      <c r="B2946" s="13"/>
      <c r="C2946" s="13"/>
      <c r="D2946" s="13"/>
      <c r="E2946" s="13"/>
      <c r="G2946" s="13"/>
    </row>
    <row r="2947" spans="1:7">
      <c r="A2947" s="13"/>
      <c r="B2947" s="13"/>
      <c r="C2947" s="13"/>
      <c r="D2947" s="13"/>
      <c r="E2947" s="13"/>
      <c r="G2947" s="13"/>
    </row>
    <row r="2948" spans="1:7">
      <c r="A2948" s="13"/>
      <c r="B2948" s="13"/>
      <c r="C2948" s="13"/>
      <c r="D2948" s="13"/>
      <c r="E2948" s="13"/>
      <c r="G2948" s="13"/>
    </row>
    <row r="2949" spans="1:7">
      <c r="A2949" s="13"/>
      <c r="B2949" s="13"/>
      <c r="C2949" s="13"/>
      <c r="D2949" s="13"/>
      <c r="E2949" s="13"/>
      <c r="G2949" s="13"/>
    </row>
    <row r="2950" spans="1:7">
      <c r="A2950" s="13"/>
      <c r="B2950" s="13"/>
      <c r="C2950" s="13"/>
      <c r="D2950" s="13"/>
      <c r="E2950" s="13"/>
      <c r="G2950" s="13"/>
    </row>
    <row r="2951" spans="1:7">
      <c r="A2951" s="13"/>
      <c r="B2951" s="13"/>
      <c r="C2951" s="13"/>
      <c r="D2951" s="13"/>
      <c r="E2951" s="13"/>
      <c r="G2951" s="13"/>
    </row>
    <row r="2952" spans="1:7">
      <c r="A2952" s="13"/>
      <c r="B2952" s="13"/>
      <c r="C2952" s="13"/>
      <c r="D2952" s="13"/>
      <c r="E2952" s="13"/>
      <c r="G2952" s="13"/>
    </row>
    <row r="2953" spans="1:7">
      <c r="A2953" s="13"/>
    </row>
    <row r="2954" spans="1:7">
      <c r="A2954" s="13"/>
    </row>
    <row r="2955" spans="1:7">
      <c r="A2955" s="13"/>
      <c r="B2955" s="13"/>
      <c r="C2955" s="13"/>
      <c r="D2955" s="13"/>
      <c r="E2955" s="13"/>
      <c r="G2955" s="13"/>
    </row>
    <row r="2956" spans="1:7">
      <c r="A2956" s="13"/>
      <c r="B2956" s="13"/>
      <c r="C2956" s="13"/>
      <c r="D2956" s="13"/>
      <c r="E2956" s="13"/>
      <c r="G2956" s="13"/>
    </row>
    <row r="2957" spans="1:7">
      <c r="A2957" s="13"/>
      <c r="B2957" s="13"/>
      <c r="C2957" s="13"/>
      <c r="D2957" s="13"/>
      <c r="E2957" s="13"/>
      <c r="G2957" s="13"/>
    </row>
    <row r="2958" spans="1:7">
      <c r="A2958" s="13"/>
      <c r="B2958" s="13"/>
      <c r="C2958" s="13"/>
      <c r="D2958" s="13"/>
      <c r="E2958" s="13"/>
      <c r="G2958" s="13"/>
    </row>
    <row r="2959" spans="1:7">
      <c r="A2959" s="13"/>
      <c r="B2959" s="13"/>
      <c r="C2959" s="13"/>
      <c r="D2959" s="13"/>
      <c r="E2959" s="13"/>
      <c r="G2959" s="13"/>
    </row>
    <row r="2960" spans="1:7">
      <c r="A2960" s="13"/>
      <c r="B2960" s="13"/>
      <c r="C2960" s="13"/>
      <c r="D2960" s="13"/>
      <c r="E2960" s="13"/>
      <c r="G2960" s="13"/>
    </row>
    <row r="2961" spans="1:7">
      <c r="A2961" s="13"/>
      <c r="B2961" s="13"/>
      <c r="C2961" s="13"/>
      <c r="D2961" s="13"/>
      <c r="E2961" s="13"/>
      <c r="G2961" s="13"/>
    </row>
    <row r="2962" spans="1:7">
      <c r="A2962" s="13"/>
    </row>
    <row r="2963" spans="1:7">
      <c r="A2963" s="13"/>
    </row>
    <row r="2964" spans="1:7">
      <c r="A2964" s="13"/>
      <c r="B2964" s="13"/>
      <c r="C2964" s="13"/>
      <c r="D2964" s="13"/>
      <c r="E2964" s="13"/>
      <c r="G2964" s="13"/>
    </row>
    <row r="2965" spans="1:7">
      <c r="A2965" s="13"/>
      <c r="B2965" s="13"/>
      <c r="C2965" s="13"/>
      <c r="D2965" s="13"/>
      <c r="E2965" s="13"/>
      <c r="G2965" s="13"/>
    </row>
    <row r="2966" spans="1:7">
      <c r="A2966" s="13"/>
      <c r="B2966" s="13"/>
      <c r="C2966" s="13"/>
      <c r="D2966" s="13"/>
      <c r="E2966" s="13"/>
      <c r="G2966" s="13"/>
    </row>
    <row r="2967" spans="1:7">
      <c r="A2967" s="13"/>
      <c r="B2967" s="13"/>
      <c r="C2967" s="13"/>
      <c r="D2967" s="13"/>
      <c r="E2967" s="13"/>
      <c r="G2967" s="13"/>
    </row>
    <row r="2968" spans="1:7">
      <c r="A2968" s="13"/>
      <c r="B2968" s="13"/>
      <c r="C2968" s="13"/>
      <c r="D2968" s="13"/>
      <c r="E2968" s="13"/>
      <c r="G2968" s="13"/>
    </row>
    <row r="2969" spans="1:7">
      <c r="A2969" s="13"/>
      <c r="B2969" s="13"/>
      <c r="C2969" s="13"/>
      <c r="D2969" s="13"/>
      <c r="E2969" s="13"/>
      <c r="G2969" s="13"/>
    </row>
    <row r="2970" spans="1:7">
      <c r="A2970" s="13"/>
      <c r="B2970" s="13"/>
      <c r="D2970" s="13"/>
      <c r="E2970" s="13"/>
      <c r="G2970" s="13"/>
    </row>
    <row r="2971" spans="1:7">
      <c r="A2971" s="13"/>
      <c r="B2971" s="13"/>
      <c r="C2971" s="13"/>
      <c r="D2971" s="13"/>
      <c r="E2971" s="13"/>
      <c r="G2971" s="13"/>
    </row>
    <row r="2972" spans="1:7">
      <c r="A2972" s="13"/>
      <c r="B2972" s="13"/>
      <c r="C2972" s="13"/>
      <c r="D2972" s="13"/>
      <c r="E2972" s="13"/>
      <c r="G2972" s="13"/>
    </row>
    <row r="2973" spans="1:7">
      <c r="A2973" s="13"/>
    </row>
    <row r="2974" spans="1:7">
      <c r="A2974" s="13"/>
    </row>
    <row r="2975" spans="1:7">
      <c r="A2975" s="13"/>
      <c r="B2975" s="13"/>
      <c r="C2975" s="13"/>
      <c r="D2975" s="13"/>
      <c r="E2975" s="13"/>
      <c r="G2975" s="13"/>
    </row>
    <row r="2976" spans="1:7">
      <c r="A2976" s="13"/>
      <c r="B2976" s="13"/>
      <c r="C2976" s="13"/>
      <c r="D2976" s="13"/>
      <c r="E2976" s="13"/>
      <c r="G2976" s="13"/>
    </row>
    <row r="2977" spans="1:7">
      <c r="A2977" s="13"/>
      <c r="B2977" s="13"/>
      <c r="C2977" s="13"/>
      <c r="D2977" s="13"/>
      <c r="E2977" s="13"/>
      <c r="G2977" s="13"/>
    </row>
    <row r="2978" spans="1:7">
      <c r="A2978" s="13"/>
      <c r="B2978" s="13"/>
      <c r="C2978" s="13"/>
      <c r="D2978" s="13"/>
      <c r="E2978" s="13"/>
      <c r="G2978" s="13"/>
    </row>
    <row r="2979" spans="1:7">
      <c r="A2979" s="13"/>
      <c r="B2979" s="13"/>
      <c r="C2979" s="13"/>
      <c r="D2979" s="13"/>
      <c r="E2979" s="13"/>
      <c r="G2979" s="13"/>
    </row>
    <row r="2980" spans="1:7">
      <c r="A2980" s="13"/>
      <c r="B2980" s="13"/>
      <c r="C2980" s="13"/>
      <c r="D2980" s="13"/>
      <c r="E2980" s="13"/>
      <c r="G2980" s="13"/>
    </row>
    <row r="2981" spans="1:7">
      <c r="A2981" s="13"/>
      <c r="B2981" s="13"/>
      <c r="C2981" s="13"/>
      <c r="D2981" s="13"/>
      <c r="E2981" s="13"/>
      <c r="G2981" s="13"/>
    </row>
    <row r="2982" spans="1:7">
      <c r="A2982" s="13"/>
    </row>
    <row r="2983" spans="1:7">
      <c r="A2983" s="13"/>
    </row>
    <row r="2984" spans="1:7">
      <c r="A2984" s="13"/>
      <c r="B2984" s="13"/>
      <c r="C2984" s="13"/>
      <c r="D2984" s="13"/>
      <c r="E2984" s="13"/>
      <c r="G2984" s="13"/>
    </row>
    <row r="2985" spans="1:7">
      <c r="A2985" s="13"/>
      <c r="B2985" s="13"/>
      <c r="C2985" s="13"/>
      <c r="D2985" s="13"/>
      <c r="E2985" s="13"/>
      <c r="G2985" s="13"/>
    </row>
    <row r="2986" spans="1:7">
      <c r="A2986" s="13"/>
      <c r="B2986" s="13"/>
      <c r="C2986" s="13"/>
      <c r="D2986" s="13"/>
      <c r="E2986" s="13"/>
      <c r="G2986" s="13"/>
    </row>
    <row r="2987" spans="1:7">
      <c r="A2987" s="13"/>
    </row>
    <row r="2988" spans="1:7">
      <c r="A2988" s="13"/>
    </row>
    <row r="2989" spans="1:7">
      <c r="A2989" s="13"/>
      <c r="B2989" s="13"/>
      <c r="C2989" s="13"/>
      <c r="D2989" s="13"/>
      <c r="E2989" s="13"/>
      <c r="G2989" s="13"/>
    </row>
    <row r="2990" spans="1:7">
      <c r="A2990" s="13"/>
      <c r="B2990" s="13"/>
      <c r="C2990" s="13"/>
      <c r="D2990" s="13"/>
      <c r="E2990" s="13"/>
      <c r="G2990" s="13"/>
    </row>
    <row r="2991" spans="1:7">
      <c r="A2991" s="13"/>
      <c r="B2991" s="13"/>
      <c r="C2991" s="13"/>
      <c r="D2991" s="13"/>
      <c r="E2991" s="13"/>
      <c r="G2991" s="13"/>
    </row>
    <row r="2992" spans="1:7">
      <c r="A2992" s="13"/>
    </row>
    <row r="2993" spans="1:7">
      <c r="A2993" s="13"/>
    </row>
    <row r="2994" spans="1:7">
      <c r="A2994" s="13"/>
      <c r="B2994" s="13"/>
      <c r="C2994" s="13"/>
      <c r="D2994" s="13"/>
      <c r="E2994" s="13"/>
      <c r="G2994" s="13"/>
    </row>
    <row r="2995" spans="1:7">
      <c r="A2995" s="13"/>
      <c r="B2995" s="13"/>
      <c r="C2995" s="13"/>
      <c r="D2995" s="13"/>
      <c r="E2995" s="13"/>
      <c r="G2995" s="13"/>
    </row>
    <row r="2996" spans="1:7">
      <c r="A2996" s="13"/>
      <c r="B2996" s="13"/>
      <c r="C2996" s="13"/>
      <c r="D2996" s="13"/>
      <c r="E2996" s="13"/>
      <c r="G2996" s="13"/>
    </row>
    <row r="2997" spans="1:7">
      <c r="A2997" s="13"/>
      <c r="B2997" s="13"/>
      <c r="D2997" s="13"/>
      <c r="E2997" s="13"/>
      <c r="G2997" s="13"/>
    </row>
    <row r="2998" spans="1:7">
      <c r="A2998" s="13"/>
      <c r="B2998" s="13"/>
      <c r="C2998" s="13"/>
      <c r="D2998" s="13"/>
      <c r="E2998" s="13"/>
      <c r="G2998" s="13"/>
    </row>
    <row r="2999" spans="1:7">
      <c r="A2999" s="13"/>
      <c r="B2999" s="13"/>
      <c r="C2999" s="13"/>
      <c r="D2999" s="13"/>
      <c r="E2999" s="13"/>
      <c r="G2999" s="13"/>
    </row>
    <row r="3000" spans="1:7">
      <c r="A3000" s="13"/>
      <c r="B3000" s="13"/>
      <c r="C3000" s="13"/>
      <c r="D3000" s="13"/>
      <c r="E3000" s="13"/>
      <c r="G3000" s="13"/>
    </row>
    <row r="3001" spans="1:7">
      <c r="A3001" s="13"/>
      <c r="B3001" s="13"/>
      <c r="C3001" s="13"/>
      <c r="D3001" s="13"/>
      <c r="E3001" s="13"/>
      <c r="F3001" s="13"/>
    </row>
    <row r="3002" spans="1:7">
      <c r="A3002" s="13"/>
      <c r="B3002" s="13"/>
      <c r="C3002" s="13"/>
      <c r="D3002" s="13"/>
      <c r="E3002" s="13"/>
      <c r="G3002" s="13"/>
    </row>
    <row r="3003" spans="1:7">
      <c r="A3003" s="13"/>
      <c r="B3003" s="13"/>
      <c r="C3003" s="13"/>
      <c r="D3003" s="13"/>
      <c r="E3003" s="13"/>
      <c r="G3003" s="13"/>
    </row>
    <row r="3004" spans="1:7">
      <c r="A3004" s="13"/>
      <c r="B3004" s="13"/>
      <c r="C3004" s="13"/>
      <c r="D3004" s="13"/>
      <c r="E3004" s="13"/>
      <c r="G3004" s="13"/>
    </row>
    <row r="3005" spans="1:7">
      <c r="A3005" s="13"/>
      <c r="B3005" s="13"/>
      <c r="C3005" s="13"/>
      <c r="D3005" s="13"/>
      <c r="E3005" s="13"/>
      <c r="G3005" s="13"/>
    </row>
    <row r="3006" spans="1:7">
      <c r="A3006" s="13"/>
      <c r="B3006" s="13"/>
      <c r="C3006" s="13"/>
      <c r="D3006" s="13"/>
      <c r="E3006" s="13"/>
      <c r="G3006" s="13"/>
    </row>
    <row r="3007" spans="1:7">
      <c r="A3007" s="13"/>
    </row>
    <row r="3008" spans="1:7">
      <c r="A3008" s="13"/>
    </row>
    <row r="3009" spans="1:7">
      <c r="A3009" s="13"/>
      <c r="B3009" s="13"/>
      <c r="C3009" s="13"/>
      <c r="D3009" s="13"/>
      <c r="E3009" s="13"/>
      <c r="G3009" s="13"/>
    </row>
    <row r="3010" spans="1:7">
      <c r="A3010" s="13"/>
      <c r="B3010" s="13"/>
      <c r="C3010" s="13"/>
      <c r="D3010" s="13"/>
      <c r="E3010" s="13"/>
      <c r="G3010" s="13"/>
    </row>
    <row r="3011" spans="1:7">
      <c r="A3011" s="13"/>
      <c r="B3011" s="13"/>
      <c r="C3011" s="13"/>
      <c r="D3011" s="13"/>
      <c r="E3011" s="13"/>
      <c r="G3011" s="13"/>
    </row>
    <row r="3012" spans="1:7">
      <c r="A3012" s="13"/>
      <c r="B3012" s="13"/>
      <c r="C3012" s="13"/>
      <c r="D3012" s="13"/>
      <c r="E3012" s="13"/>
      <c r="G3012" s="13"/>
    </row>
    <row r="3013" spans="1:7">
      <c r="A3013" s="13"/>
      <c r="B3013" s="13"/>
      <c r="D3013" s="13"/>
      <c r="E3013" s="13"/>
      <c r="G3013" s="13"/>
    </row>
    <row r="3014" spans="1:7">
      <c r="A3014" s="13"/>
      <c r="B3014" s="13"/>
      <c r="C3014" s="13"/>
      <c r="D3014" s="13"/>
      <c r="E3014" s="13"/>
      <c r="G3014" s="13"/>
    </row>
    <row r="3015" spans="1:7">
      <c r="A3015" s="13"/>
    </row>
    <row r="3016" spans="1:7">
      <c r="A3016" s="13"/>
    </row>
    <row r="3017" spans="1:7">
      <c r="A3017" s="13"/>
      <c r="B3017" s="13"/>
      <c r="C3017" s="13"/>
      <c r="D3017" s="13"/>
      <c r="E3017" s="13"/>
      <c r="G3017" s="13"/>
    </row>
    <row r="3018" spans="1:7">
      <c r="A3018" s="13"/>
      <c r="B3018" s="13"/>
      <c r="C3018" s="13"/>
      <c r="D3018" s="13"/>
      <c r="E3018" s="13"/>
      <c r="G3018" s="13"/>
    </row>
    <row r="3019" spans="1:7">
      <c r="A3019" s="13"/>
      <c r="B3019" s="13"/>
      <c r="C3019" s="13"/>
      <c r="D3019" s="13"/>
      <c r="E3019" s="13"/>
      <c r="G3019" s="13"/>
    </row>
    <row r="3020" spans="1:7">
      <c r="A3020" s="13"/>
      <c r="B3020" s="13"/>
      <c r="C3020" s="13"/>
      <c r="D3020" s="13"/>
      <c r="E3020" s="13"/>
      <c r="G3020" s="13"/>
    </row>
    <row r="3021" spans="1:7">
      <c r="A3021" s="13"/>
      <c r="B3021" s="13"/>
      <c r="C3021" s="13"/>
      <c r="D3021" s="13"/>
      <c r="E3021" s="13"/>
      <c r="G3021" s="13"/>
    </row>
    <row r="3022" spans="1:7">
      <c r="A3022" s="13"/>
      <c r="B3022" s="13"/>
      <c r="C3022" s="13"/>
      <c r="D3022" s="13"/>
      <c r="E3022" s="13"/>
      <c r="G3022" s="13"/>
    </row>
    <row r="3023" spans="1:7">
      <c r="A3023" s="13"/>
      <c r="B3023" s="13"/>
      <c r="C3023" s="13"/>
      <c r="D3023" s="13"/>
      <c r="E3023" s="13"/>
      <c r="G3023" s="13"/>
    </row>
    <row r="3024" spans="1:7">
      <c r="A3024" s="13"/>
      <c r="B3024" s="13"/>
      <c r="C3024" s="13"/>
      <c r="D3024" s="13"/>
      <c r="E3024" s="13"/>
      <c r="G3024" s="13"/>
    </row>
    <row r="3025" spans="1:7">
      <c r="A3025" s="13"/>
      <c r="B3025" s="13"/>
      <c r="C3025" s="13"/>
      <c r="D3025" s="13"/>
      <c r="E3025" s="13"/>
      <c r="G3025" s="13"/>
    </row>
    <row r="3026" spans="1:7">
      <c r="A3026" s="13"/>
      <c r="B3026" s="13"/>
      <c r="C3026" s="13"/>
      <c r="D3026" s="13"/>
      <c r="E3026" s="13"/>
      <c r="G3026" s="13"/>
    </row>
    <row r="3027" spans="1:7">
      <c r="A3027" s="13"/>
      <c r="B3027" s="13"/>
      <c r="C3027" s="13"/>
      <c r="D3027" s="13"/>
      <c r="E3027" s="13"/>
      <c r="G3027" s="13"/>
    </row>
    <row r="3028" spans="1:7">
      <c r="A3028" s="13"/>
      <c r="B3028" s="13"/>
      <c r="C3028" s="13"/>
      <c r="D3028" s="13"/>
      <c r="E3028" s="13"/>
      <c r="G3028" s="13"/>
    </row>
    <row r="3029" spans="1:7">
      <c r="A3029" s="13"/>
      <c r="B3029" s="13"/>
      <c r="C3029" s="13"/>
      <c r="D3029" s="13"/>
      <c r="E3029" s="13"/>
      <c r="G3029" s="13"/>
    </row>
    <row r="3030" spans="1:7">
      <c r="A3030" s="13"/>
      <c r="B3030" s="13"/>
      <c r="C3030" s="13"/>
      <c r="D3030" s="13"/>
      <c r="E3030" s="13"/>
      <c r="G3030" s="13"/>
    </row>
    <row r="3031" spans="1:7">
      <c r="A3031" s="13"/>
      <c r="B3031" s="13"/>
      <c r="C3031" s="13"/>
      <c r="D3031" s="13"/>
      <c r="E3031" s="13"/>
      <c r="G3031" s="13"/>
    </row>
    <row r="3032" spans="1:7">
      <c r="A3032" s="13"/>
      <c r="B3032" s="13"/>
      <c r="C3032" s="13"/>
      <c r="D3032" s="13"/>
      <c r="E3032" s="13"/>
      <c r="G3032" s="13"/>
    </row>
    <row r="3033" spans="1:7">
      <c r="A3033" s="13"/>
    </row>
    <row r="3034" spans="1:7">
      <c r="A3034" s="13"/>
    </row>
    <row r="3035" spans="1:7">
      <c r="A3035" s="13"/>
      <c r="B3035" s="13"/>
      <c r="C3035" s="13"/>
      <c r="D3035" s="13"/>
      <c r="E3035" s="13"/>
      <c r="G3035" s="13"/>
    </row>
    <row r="3036" spans="1:7">
      <c r="A3036" s="13"/>
      <c r="B3036" s="13"/>
      <c r="C3036" s="13"/>
      <c r="D3036" s="13"/>
      <c r="E3036" s="13"/>
      <c r="G3036" s="13"/>
    </row>
    <row r="3037" spans="1:7">
      <c r="A3037" s="13"/>
      <c r="B3037" s="13"/>
      <c r="C3037" s="13"/>
      <c r="D3037" s="13"/>
      <c r="E3037" s="13"/>
      <c r="G3037" s="13"/>
    </row>
    <row r="3038" spans="1:7">
      <c r="A3038" s="13"/>
      <c r="B3038" s="13"/>
      <c r="C3038" s="13"/>
      <c r="D3038" s="13"/>
      <c r="E3038" s="13"/>
      <c r="G3038" s="13"/>
    </row>
    <row r="3039" spans="1:7">
      <c r="A3039" s="13"/>
      <c r="B3039" s="13"/>
      <c r="C3039" s="13"/>
      <c r="D3039" s="13"/>
      <c r="E3039" s="13"/>
      <c r="G3039" s="13"/>
    </row>
    <row r="3040" spans="1:7">
      <c r="A3040" s="13"/>
      <c r="B3040" s="13"/>
      <c r="C3040" s="13"/>
      <c r="D3040" s="13"/>
      <c r="E3040" s="13"/>
      <c r="G3040" s="13"/>
    </row>
    <row r="3041" spans="1:7">
      <c r="A3041" s="13"/>
      <c r="B3041" s="13"/>
      <c r="C3041" s="13"/>
      <c r="D3041" s="13"/>
      <c r="E3041" s="13"/>
      <c r="G3041" s="13"/>
    </row>
    <row r="3042" spans="1:7">
      <c r="A3042" s="13"/>
      <c r="B3042" s="13"/>
      <c r="C3042" s="13"/>
      <c r="D3042" s="13"/>
      <c r="E3042" s="13"/>
      <c r="G3042" s="13"/>
    </row>
    <row r="3043" spans="1:7">
      <c r="A3043" s="13"/>
      <c r="B3043" s="13"/>
      <c r="C3043" s="13"/>
      <c r="D3043" s="13"/>
      <c r="E3043" s="13"/>
      <c r="G3043" s="13"/>
    </row>
    <row r="3044" spans="1:7">
      <c r="A3044" s="13"/>
      <c r="B3044" s="13"/>
      <c r="C3044" s="13"/>
      <c r="D3044" s="13"/>
      <c r="E3044" s="13"/>
      <c r="G3044" s="13"/>
    </row>
    <row r="3045" spans="1:7">
      <c r="A3045" s="13"/>
      <c r="B3045" s="13"/>
      <c r="C3045" s="13"/>
      <c r="D3045" s="13"/>
      <c r="E3045" s="13"/>
      <c r="G3045" s="13"/>
    </row>
    <row r="3046" spans="1:7">
      <c r="A3046" s="13"/>
      <c r="B3046" s="13"/>
      <c r="C3046" s="13"/>
      <c r="D3046" s="13"/>
      <c r="E3046" s="13"/>
      <c r="G3046" s="13"/>
    </row>
    <row r="3047" spans="1:7">
      <c r="A3047" s="13"/>
    </row>
    <row r="3048" spans="1:7">
      <c r="A3048" s="13"/>
    </row>
    <row r="3049" spans="1:7">
      <c r="A3049" s="13"/>
      <c r="B3049" s="13"/>
      <c r="C3049" s="13"/>
      <c r="D3049" s="13"/>
      <c r="E3049" s="13"/>
      <c r="G3049" s="13"/>
    </row>
    <row r="3050" spans="1:7">
      <c r="A3050" s="13"/>
      <c r="B3050" s="13"/>
      <c r="C3050" s="13"/>
      <c r="D3050" s="13"/>
      <c r="E3050" s="13"/>
      <c r="G3050" s="13"/>
    </row>
    <row r="3051" spans="1:7">
      <c r="A3051" s="13"/>
      <c r="B3051" s="13"/>
      <c r="C3051" s="13"/>
      <c r="D3051" s="13"/>
      <c r="E3051" s="13"/>
      <c r="G3051" s="13"/>
    </row>
    <row r="3052" spans="1:7">
      <c r="A3052" s="13"/>
      <c r="B3052" s="13"/>
      <c r="C3052" s="13"/>
      <c r="D3052" s="13"/>
      <c r="E3052" s="13"/>
      <c r="G3052" s="13"/>
    </row>
    <row r="3053" spans="1:7">
      <c r="A3053" s="13"/>
      <c r="B3053" s="13"/>
      <c r="C3053" s="13"/>
      <c r="D3053" s="13"/>
      <c r="E3053" s="13"/>
      <c r="G3053" s="13"/>
    </row>
    <row r="3054" spans="1:7">
      <c r="A3054" s="13"/>
      <c r="B3054" s="13"/>
      <c r="C3054" s="13"/>
      <c r="D3054" s="13"/>
      <c r="E3054" s="13"/>
      <c r="G3054" s="13"/>
    </row>
    <row r="3055" spans="1:7">
      <c r="A3055" s="13"/>
    </row>
    <row r="3056" spans="1:7">
      <c r="A3056" s="13"/>
    </row>
    <row r="3057" spans="1:7">
      <c r="A3057" s="13"/>
    </row>
    <row r="3058" spans="1:7">
      <c r="A3058" s="13"/>
      <c r="B3058" s="13"/>
      <c r="C3058" s="13"/>
      <c r="D3058" s="13"/>
      <c r="E3058" s="13"/>
      <c r="G3058" s="13"/>
    </row>
    <row r="3059" spans="1:7">
      <c r="A3059" s="13"/>
    </row>
    <row r="3060" spans="1:7">
      <c r="A3060" s="13"/>
    </row>
    <row r="3061" spans="1:7">
      <c r="A3061" s="13"/>
      <c r="B3061" s="13"/>
      <c r="C3061" s="13"/>
      <c r="D3061" s="13"/>
      <c r="E3061" s="13"/>
      <c r="G3061" s="13"/>
    </row>
    <row r="3062" spans="1:7">
      <c r="A3062" s="13"/>
    </row>
    <row r="3063" spans="1:7">
      <c r="A3063" s="13"/>
    </row>
    <row r="3064" spans="1:7">
      <c r="A3064" s="13"/>
      <c r="B3064" s="13"/>
      <c r="C3064" s="13"/>
      <c r="D3064" s="13"/>
      <c r="E3064" s="13"/>
      <c r="G3064" s="13"/>
    </row>
    <row r="3065" spans="1:7">
      <c r="A3065" s="13"/>
    </row>
    <row r="3066" spans="1:7">
      <c r="A3066" s="13"/>
    </row>
    <row r="3067" spans="1:7">
      <c r="A3067" s="13"/>
      <c r="B3067" s="13"/>
      <c r="C3067" s="13"/>
      <c r="D3067" s="13"/>
      <c r="E3067" s="13"/>
      <c r="G3067" s="13"/>
    </row>
    <row r="3068" spans="1:7">
      <c r="A3068" s="13"/>
    </row>
    <row r="3069" spans="1:7">
      <c r="A3069" s="13"/>
    </row>
    <row r="3070" spans="1:7">
      <c r="A3070" s="13"/>
      <c r="B3070" s="13"/>
      <c r="C3070" s="13"/>
      <c r="D3070" s="13"/>
      <c r="E3070" s="13"/>
      <c r="G3070" s="13"/>
    </row>
    <row r="3071" spans="1:7">
      <c r="A3071" s="13"/>
      <c r="B3071" s="13"/>
      <c r="C3071" s="13"/>
      <c r="D3071" s="13"/>
      <c r="E3071" s="13"/>
      <c r="G3071" s="13"/>
    </row>
    <row r="3072" spans="1:7">
      <c r="A3072" s="13"/>
    </row>
    <row r="3073" spans="1:7">
      <c r="A3073" s="13"/>
    </row>
    <row r="3074" spans="1:7">
      <c r="A3074" s="13"/>
      <c r="B3074" s="13"/>
      <c r="C3074" s="13"/>
      <c r="D3074" s="13"/>
      <c r="E3074" s="13"/>
      <c r="G3074" s="13"/>
    </row>
    <row r="3075" spans="1:7">
      <c r="A3075" s="13"/>
    </row>
    <row r="3076" spans="1:7">
      <c r="A3076" s="13"/>
    </row>
    <row r="3077" spans="1:7">
      <c r="A3077" s="13"/>
      <c r="B3077" s="13"/>
      <c r="C3077" s="13"/>
      <c r="D3077" s="13"/>
      <c r="E3077" s="13"/>
      <c r="F3077" s="13"/>
    </row>
    <row r="3078" spans="1:7">
      <c r="A3078" s="13"/>
      <c r="B3078" s="13"/>
      <c r="C3078" s="13"/>
      <c r="D3078" s="13"/>
      <c r="E3078" s="13"/>
      <c r="G3078" s="13"/>
    </row>
    <row r="3079" spans="1:7">
      <c r="A3079" s="13"/>
    </row>
    <row r="3080" spans="1:7">
      <c r="A3080" s="13"/>
    </row>
    <row r="3081" spans="1:7">
      <c r="A3081" s="13"/>
      <c r="B3081" s="13"/>
      <c r="C3081" s="13"/>
      <c r="D3081" s="13"/>
      <c r="E3081" s="13"/>
      <c r="G3081" s="13"/>
    </row>
    <row r="3082" spans="1:7">
      <c r="A3082" s="13"/>
    </row>
    <row r="3083" spans="1:7">
      <c r="A3083" s="13"/>
    </row>
    <row r="3084" spans="1:7">
      <c r="A3084" s="13"/>
    </row>
    <row r="3085" spans="1:7">
      <c r="A3085" s="13"/>
      <c r="B3085" s="13"/>
      <c r="C3085" s="13"/>
      <c r="D3085" s="13"/>
      <c r="E3085" s="13"/>
      <c r="G3085" s="13"/>
    </row>
    <row r="3086" spans="1:7">
      <c r="A3086" s="13"/>
      <c r="B3086" s="13"/>
      <c r="D3086" s="13"/>
      <c r="E3086" s="13"/>
      <c r="G3086" s="13"/>
    </row>
    <row r="3087" spans="1:7">
      <c r="A3087" s="13"/>
    </row>
    <row r="3088" spans="1:7">
      <c r="A3088" s="13"/>
    </row>
    <row r="3089" spans="1:7">
      <c r="A3089" s="13"/>
      <c r="B3089" s="13"/>
      <c r="D3089" s="13"/>
      <c r="E3089" s="13"/>
      <c r="G3089" s="13"/>
    </row>
    <row r="3090" spans="1:7">
      <c r="A3090" s="13"/>
    </row>
    <row r="3091" spans="1:7">
      <c r="A3091" s="13"/>
    </row>
    <row r="3092" spans="1:7">
      <c r="A3092" s="13"/>
      <c r="B3092" s="13"/>
      <c r="D3092" s="13"/>
      <c r="E3092" s="13"/>
      <c r="G3092" s="13"/>
    </row>
    <row r="3093" spans="1:7">
      <c r="A3093" s="13"/>
    </row>
    <row r="3094" spans="1:7">
      <c r="A3094" s="13"/>
    </row>
    <row r="3095" spans="1:7">
      <c r="A3095" s="13"/>
      <c r="B3095" s="13"/>
      <c r="C3095" s="13"/>
      <c r="D3095" s="13"/>
      <c r="E3095" s="13"/>
      <c r="G3095" s="13"/>
    </row>
    <row r="3096" spans="1:7">
      <c r="A3096" s="13"/>
    </row>
    <row r="3097" spans="1:7">
      <c r="A3097" s="13"/>
    </row>
    <row r="3098" spans="1:7">
      <c r="A3098" s="13"/>
      <c r="B3098" s="13"/>
      <c r="D3098" s="13"/>
      <c r="E3098" s="13"/>
      <c r="G3098" s="13"/>
    </row>
    <row r="3099" spans="1:7">
      <c r="A3099" s="13"/>
    </row>
    <row r="3100" spans="1:7">
      <c r="A3100" s="13"/>
    </row>
    <row r="3101" spans="1:7">
      <c r="A3101" s="13"/>
      <c r="B3101" s="13"/>
      <c r="C3101" s="13"/>
      <c r="D3101" s="13"/>
      <c r="E3101" s="13"/>
      <c r="G3101" s="13"/>
    </row>
    <row r="3102" spans="1:7">
      <c r="A3102" s="13"/>
    </row>
    <row r="3103" spans="1:7">
      <c r="A3103" s="13"/>
    </row>
    <row r="3104" spans="1:7">
      <c r="A3104" s="13"/>
      <c r="B3104" s="13"/>
      <c r="C3104" s="13"/>
      <c r="D3104" s="13"/>
      <c r="E3104" s="13"/>
      <c r="G3104" s="13"/>
    </row>
    <row r="3105" spans="1:7">
      <c r="A3105" s="13"/>
      <c r="B3105" s="13"/>
      <c r="D3105" s="13"/>
      <c r="E3105" s="13"/>
      <c r="G3105" s="13"/>
    </row>
    <row r="3106" spans="1:7">
      <c r="A3106" s="13"/>
      <c r="B3106" s="13"/>
      <c r="D3106" s="13"/>
      <c r="E3106" s="13"/>
      <c r="G3106" s="13"/>
    </row>
    <row r="3107" spans="1:7">
      <c r="A3107" s="13"/>
    </row>
    <row r="3108" spans="1:7">
      <c r="A3108" s="13"/>
    </row>
    <row r="3109" spans="1:7">
      <c r="A3109" s="13"/>
      <c r="B3109" s="13"/>
      <c r="D3109" s="13"/>
      <c r="E3109" s="13"/>
      <c r="G3109" s="13"/>
    </row>
    <row r="3110" spans="1:7">
      <c r="A3110" s="13"/>
    </row>
    <row r="3111" spans="1:7">
      <c r="A3111" s="13"/>
    </row>
    <row r="3112" spans="1:7">
      <c r="A3112" s="13"/>
    </row>
    <row r="3113" spans="1:7">
      <c r="A3113" s="13"/>
      <c r="B3113" s="13"/>
      <c r="D3113" s="13"/>
      <c r="E3113" s="13"/>
      <c r="G3113" s="13"/>
    </row>
    <row r="3114" spans="1:7">
      <c r="A3114" s="13"/>
      <c r="B3114" s="13"/>
      <c r="D3114" s="13"/>
      <c r="E3114" s="13"/>
      <c r="G3114" s="13"/>
    </row>
    <row r="3115" spans="1:7">
      <c r="A3115" s="13"/>
      <c r="B3115" s="13"/>
      <c r="D3115" s="13"/>
      <c r="E3115" s="13"/>
      <c r="G3115" s="13"/>
    </row>
    <row r="3116" spans="1:7">
      <c r="A3116" s="13"/>
      <c r="B3116" s="13"/>
      <c r="D3116" s="13"/>
      <c r="E3116" s="13"/>
      <c r="G3116" s="13"/>
    </row>
    <row r="3117" spans="1:7">
      <c r="A3117" s="13"/>
      <c r="B3117" s="13"/>
      <c r="D3117" s="13"/>
      <c r="E3117" s="13"/>
      <c r="G3117" s="13"/>
    </row>
    <row r="3118" spans="1:7">
      <c r="A3118" s="13"/>
      <c r="B3118" s="13"/>
      <c r="D3118" s="13"/>
      <c r="E3118" s="13"/>
      <c r="G3118" s="13"/>
    </row>
    <row r="3119" spans="1:7">
      <c r="A3119" s="13"/>
      <c r="B3119" s="13"/>
      <c r="D3119" s="13"/>
      <c r="E3119" s="13"/>
      <c r="G3119" s="13"/>
    </row>
    <row r="3120" spans="1:7">
      <c r="A3120" s="13"/>
      <c r="B3120" s="13"/>
      <c r="D3120" s="13"/>
      <c r="E3120" s="13"/>
      <c r="G3120" s="13"/>
    </row>
    <row r="3121" spans="1:7">
      <c r="A3121" s="13"/>
    </row>
    <row r="3122" spans="1:7">
      <c r="A3122" s="13"/>
    </row>
    <row r="3123" spans="1:7">
      <c r="A3123" s="13"/>
      <c r="B3123" s="13"/>
      <c r="D3123" s="13"/>
      <c r="E3123" s="13"/>
      <c r="G3123" s="13"/>
    </row>
    <row r="3124" spans="1:7">
      <c r="A3124" s="13"/>
      <c r="B3124" s="13"/>
      <c r="D3124" s="13"/>
      <c r="E3124" s="13"/>
      <c r="G3124" s="13"/>
    </row>
    <row r="3125" spans="1:7">
      <c r="A3125" s="13"/>
      <c r="B3125" s="13"/>
      <c r="D3125" s="13"/>
      <c r="E3125" s="13"/>
      <c r="G3125" s="13"/>
    </row>
    <row r="3126" spans="1:7">
      <c r="A3126" s="13"/>
      <c r="B3126" s="13"/>
      <c r="D3126" s="13"/>
      <c r="E3126" s="13"/>
      <c r="G3126" s="13"/>
    </row>
    <row r="3127" spans="1:7">
      <c r="A3127" s="13"/>
    </row>
    <row r="3128" spans="1:7">
      <c r="A3128" s="13"/>
    </row>
    <row r="3129" spans="1:7">
      <c r="A3129" s="13"/>
      <c r="B3129" s="13"/>
      <c r="D3129" s="13"/>
      <c r="E3129" s="13"/>
      <c r="G3129" s="13"/>
    </row>
    <row r="3130" spans="1:7">
      <c r="A3130" s="13"/>
      <c r="B3130" s="13"/>
      <c r="D3130" s="13"/>
      <c r="E3130" s="13"/>
      <c r="G3130" s="13"/>
    </row>
    <row r="3131" spans="1:7">
      <c r="A3131" s="13"/>
      <c r="B3131" s="13"/>
      <c r="D3131" s="13"/>
      <c r="E3131" s="13"/>
      <c r="G3131" s="13"/>
    </row>
    <row r="3132" spans="1:7">
      <c r="A3132" s="13"/>
      <c r="B3132" s="13"/>
      <c r="D3132" s="13"/>
      <c r="E3132" s="13"/>
      <c r="G3132" s="13"/>
    </row>
    <row r="3133" spans="1:7">
      <c r="A3133" s="13"/>
      <c r="B3133" s="13"/>
      <c r="D3133" s="13"/>
      <c r="E3133" s="13"/>
      <c r="G3133" s="13"/>
    </row>
    <row r="3134" spans="1:7">
      <c r="A3134" s="13"/>
      <c r="B3134" s="13"/>
      <c r="D3134" s="13"/>
      <c r="E3134" s="13"/>
      <c r="G3134" s="13"/>
    </row>
    <row r="3135" spans="1:7">
      <c r="A3135" s="13"/>
    </row>
    <row r="3136" spans="1:7">
      <c r="A3136" s="13"/>
    </row>
    <row r="3137" spans="1:7">
      <c r="A3137" s="13"/>
      <c r="B3137" s="13"/>
      <c r="D3137" s="13"/>
      <c r="E3137" s="13"/>
      <c r="G3137" s="13"/>
    </row>
    <row r="3138" spans="1:7">
      <c r="A3138" s="13"/>
      <c r="B3138" s="13"/>
      <c r="D3138" s="13"/>
      <c r="E3138" s="13"/>
      <c r="G3138" s="13"/>
    </row>
    <row r="3139" spans="1:7">
      <c r="A3139" s="13"/>
      <c r="B3139" s="13"/>
      <c r="D3139" s="13"/>
      <c r="E3139" s="13"/>
      <c r="G3139" s="13"/>
    </row>
    <row r="3140" spans="1:7">
      <c r="A3140" s="13"/>
      <c r="B3140" s="13"/>
      <c r="C3140" s="13"/>
      <c r="D3140" s="13"/>
      <c r="E3140" s="13"/>
      <c r="G3140" s="13"/>
    </row>
    <row r="3141" spans="1:7">
      <c r="A3141" s="13"/>
      <c r="B3141" s="13"/>
      <c r="D3141" s="13"/>
      <c r="E3141" s="13"/>
      <c r="G3141" s="13"/>
    </row>
    <row r="3142" spans="1:7">
      <c r="A3142" s="13"/>
    </row>
    <row r="3143" spans="1:7">
      <c r="A3143" s="13"/>
    </row>
    <row r="3144" spans="1:7">
      <c r="A3144" s="13"/>
      <c r="B3144" s="13"/>
      <c r="D3144" s="13"/>
      <c r="E3144" s="13"/>
      <c r="G3144" s="13"/>
    </row>
    <row r="3145" spans="1:7">
      <c r="A3145" s="13"/>
      <c r="B3145" s="13"/>
      <c r="D3145" s="13"/>
      <c r="E3145" s="13"/>
      <c r="G3145" s="13"/>
    </row>
    <row r="3146" spans="1:7">
      <c r="A3146" s="13"/>
      <c r="B3146" s="13"/>
      <c r="D3146" s="13"/>
      <c r="E3146" s="13"/>
      <c r="F3146" s="13"/>
    </row>
    <row r="3147" spans="1:7">
      <c r="A3147" s="13"/>
      <c r="B3147" s="13"/>
      <c r="D3147" s="13"/>
      <c r="E3147" s="13"/>
      <c r="G3147" s="13"/>
    </row>
    <row r="3148" spans="1:7">
      <c r="A3148" s="13"/>
      <c r="B3148" s="13"/>
      <c r="D3148" s="13"/>
      <c r="E3148" s="13"/>
      <c r="G3148" s="13"/>
    </row>
    <row r="3149" spans="1:7">
      <c r="A3149" s="13"/>
      <c r="B3149" s="13"/>
      <c r="D3149" s="13"/>
      <c r="E3149" s="13"/>
      <c r="G3149" s="13"/>
    </row>
    <row r="3150" spans="1:7">
      <c r="A3150" s="13"/>
      <c r="B3150" s="13"/>
      <c r="C3150" s="13"/>
      <c r="D3150" s="13"/>
      <c r="E3150" s="13"/>
      <c r="G3150" s="13"/>
    </row>
    <row r="3151" spans="1:7">
      <c r="A3151" s="13"/>
    </row>
    <row r="3152" spans="1:7">
      <c r="A3152" s="13"/>
    </row>
    <row r="3153" spans="1:7">
      <c r="A3153" s="13"/>
      <c r="B3153" s="13"/>
      <c r="D3153" s="13"/>
      <c r="E3153" s="13"/>
      <c r="G3153" s="13"/>
    </row>
    <row r="3154" spans="1:7">
      <c r="A3154" s="13"/>
      <c r="B3154" s="13"/>
      <c r="C3154" s="13"/>
      <c r="D3154" s="13"/>
      <c r="E3154" s="13"/>
      <c r="G3154" s="13"/>
    </row>
    <row r="3155" spans="1:7">
      <c r="A3155" s="13"/>
      <c r="B3155" s="13"/>
      <c r="D3155" s="13"/>
      <c r="E3155" s="13"/>
      <c r="G3155" s="13"/>
    </row>
    <row r="3156" spans="1:7">
      <c r="A3156" s="13"/>
      <c r="B3156" s="13"/>
      <c r="D3156" s="13"/>
      <c r="E3156" s="13"/>
      <c r="G3156" s="13"/>
    </row>
    <row r="3157" spans="1:7">
      <c r="A3157" s="13"/>
      <c r="B3157" s="13"/>
      <c r="D3157" s="13"/>
      <c r="E3157" s="13"/>
      <c r="G3157" s="13"/>
    </row>
    <row r="3158" spans="1:7">
      <c r="A3158" s="13"/>
    </row>
    <row r="3159" spans="1:7">
      <c r="A3159" s="13"/>
    </row>
    <row r="3160" spans="1:7">
      <c r="A3160" s="13"/>
      <c r="B3160" s="13"/>
      <c r="D3160" s="13"/>
      <c r="E3160" s="13"/>
      <c r="G3160" s="13"/>
    </row>
    <row r="3161" spans="1:7">
      <c r="A3161" s="13"/>
      <c r="B3161" s="13"/>
      <c r="D3161" s="13"/>
      <c r="E3161" s="13"/>
      <c r="G3161" s="13"/>
    </row>
    <row r="3162" spans="1:7">
      <c r="A3162" s="13"/>
      <c r="B3162" s="13"/>
      <c r="D3162" s="13"/>
      <c r="E3162" s="13"/>
      <c r="G3162" s="13"/>
    </row>
    <row r="3163" spans="1:7">
      <c r="A3163" s="13"/>
      <c r="B3163" s="13"/>
      <c r="C3163" s="13"/>
      <c r="D3163" s="13"/>
      <c r="E3163" s="13"/>
      <c r="G3163" s="13"/>
    </row>
    <row r="3164" spans="1:7">
      <c r="A3164" s="13"/>
      <c r="B3164" s="13"/>
      <c r="D3164" s="13"/>
      <c r="E3164" s="13"/>
      <c r="G3164" s="13"/>
    </row>
    <row r="3165" spans="1:7">
      <c r="A3165" s="13"/>
      <c r="B3165" s="13"/>
      <c r="D3165" s="13"/>
      <c r="E3165" s="13"/>
      <c r="G3165" s="13"/>
    </row>
    <row r="3166" spans="1:7">
      <c r="A3166" s="13"/>
      <c r="B3166" s="13"/>
      <c r="D3166" s="13"/>
      <c r="E3166" s="13"/>
      <c r="G3166" s="13"/>
    </row>
    <row r="3167" spans="1:7">
      <c r="A3167" s="13"/>
      <c r="B3167" s="13"/>
      <c r="D3167" s="13"/>
      <c r="E3167" s="13"/>
      <c r="G3167" s="13"/>
    </row>
    <row r="3168" spans="1:7">
      <c r="A3168" s="13"/>
    </row>
    <row r="3169" spans="1:7">
      <c r="A3169" s="13"/>
    </row>
    <row r="3170" spans="1:7">
      <c r="A3170" s="13"/>
      <c r="B3170" s="13"/>
      <c r="D3170" s="13"/>
      <c r="E3170" s="13"/>
      <c r="G3170" s="13"/>
    </row>
    <row r="3171" spans="1:7">
      <c r="A3171" s="13"/>
      <c r="B3171" s="13"/>
      <c r="C3171" s="13"/>
      <c r="D3171" s="13"/>
      <c r="E3171" s="13"/>
      <c r="G3171" s="13"/>
    </row>
    <row r="3172" spans="1:7">
      <c r="A3172" s="13"/>
      <c r="B3172" s="13"/>
      <c r="D3172" s="13"/>
      <c r="E3172" s="13"/>
      <c r="G3172" s="13"/>
    </row>
    <row r="3173" spans="1:7">
      <c r="A3173" s="13"/>
      <c r="B3173" s="13"/>
      <c r="D3173" s="13"/>
      <c r="E3173" s="13"/>
      <c r="G3173" s="13"/>
    </row>
    <row r="3174" spans="1:7">
      <c r="A3174" s="13"/>
      <c r="B3174" s="13"/>
      <c r="D3174" s="13"/>
      <c r="E3174" s="13"/>
      <c r="G3174" s="13"/>
    </row>
    <row r="3175" spans="1:7">
      <c r="A3175" s="13"/>
      <c r="B3175" s="13"/>
      <c r="C3175" s="13"/>
      <c r="D3175" s="13"/>
      <c r="E3175" s="13"/>
      <c r="G3175" s="13"/>
    </row>
    <row r="3176" spans="1:7">
      <c r="A3176" s="13"/>
      <c r="B3176" s="13"/>
      <c r="D3176" s="13"/>
      <c r="E3176" s="13"/>
      <c r="G3176" s="13"/>
    </row>
    <row r="3177" spans="1:7">
      <c r="A3177" s="13"/>
      <c r="B3177" s="13"/>
      <c r="C3177" s="13"/>
      <c r="D3177" s="13"/>
      <c r="E3177" s="13"/>
      <c r="G3177" s="13"/>
    </row>
    <row r="3178" spans="1:7">
      <c r="A3178" s="13"/>
    </row>
    <row r="3179" spans="1:7">
      <c r="A3179" s="13"/>
    </row>
    <row r="3180" spans="1:7">
      <c r="A3180" s="13"/>
      <c r="B3180" s="13"/>
      <c r="D3180" s="13"/>
      <c r="E3180" s="13"/>
      <c r="G3180" s="13"/>
    </row>
    <row r="3181" spans="1:7">
      <c r="A3181" s="13"/>
      <c r="B3181" s="13"/>
      <c r="D3181" s="13"/>
      <c r="E3181" s="13"/>
      <c r="G3181" s="13"/>
    </row>
    <row r="3182" spans="1:7">
      <c r="A3182" s="13"/>
      <c r="B3182" s="13"/>
      <c r="D3182" s="13"/>
      <c r="E3182" s="13"/>
      <c r="G3182" s="13"/>
    </row>
    <row r="3183" spans="1:7">
      <c r="A3183" s="13"/>
      <c r="B3183" s="13"/>
      <c r="D3183" s="13"/>
      <c r="E3183" s="13"/>
      <c r="G3183" s="13"/>
    </row>
    <row r="3184" spans="1:7">
      <c r="A3184" s="13"/>
      <c r="B3184" s="13"/>
      <c r="D3184" s="13"/>
      <c r="E3184" s="13"/>
      <c r="G3184" s="13"/>
    </row>
    <row r="3185" spans="1:7">
      <c r="A3185" s="13"/>
      <c r="B3185" s="13"/>
      <c r="C3185" s="13"/>
      <c r="D3185" s="13"/>
      <c r="E3185" s="13"/>
      <c r="G3185" s="13"/>
    </row>
    <row r="3186" spans="1:7">
      <c r="A3186" s="13"/>
      <c r="B3186" s="13"/>
      <c r="C3186" s="13"/>
      <c r="D3186" s="13"/>
      <c r="E3186" s="13"/>
      <c r="G3186" s="13"/>
    </row>
    <row r="3187" spans="1:7">
      <c r="A3187" s="13"/>
      <c r="B3187" s="13"/>
      <c r="D3187" s="13"/>
      <c r="E3187" s="13"/>
      <c r="G3187" s="13"/>
    </row>
    <row r="3188" spans="1:7">
      <c r="A3188" s="13"/>
      <c r="B3188" s="13"/>
      <c r="D3188" s="13"/>
      <c r="E3188" s="13"/>
      <c r="G3188" s="13"/>
    </row>
    <row r="3189" spans="1:7">
      <c r="A3189" s="13"/>
      <c r="B3189" s="13"/>
      <c r="D3189" s="13"/>
      <c r="E3189" s="13"/>
      <c r="G3189" s="13"/>
    </row>
    <row r="3190" spans="1:7">
      <c r="A3190" s="13"/>
      <c r="B3190" s="13"/>
      <c r="D3190" s="13"/>
      <c r="E3190" s="13"/>
      <c r="G3190" s="13"/>
    </row>
    <row r="3191" spans="1:7">
      <c r="A3191" s="13"/>
    </row>
    <row r="3192" spans="1:7">
      <c r="A3192" s="13"/>
    </row>
    <row r="3193" spans="1:7">
      <c r="A3193" s="13"/>
      <c r="B3193" s="13"/>
      <c r="D3193" s="13"/>
      <c r="E3193" s="13"/>
      <c r="G3193" s="13"/>
    </row>
    <row r="3194" spans="1:7">
      <c r="A3194" s="13"/>
      <c r="B3194" s="13"/>
      <c r="D3194" s="13"/>
      <c r="E3194" s="13"/>
      <c r="G3194" s="13"/>
    </row>
    <row r="3195" spans="1:7">
      <c r="A3195" s="13"/>
      <c r="B3195" s="13"/>
      <c r="D3195" s="13"/>
      <c r="E3195" s="13"/>
      <c r="G3195" s="13"/>
    </row>
    <row r="3196" spans="1:7">
      <c r="A3196" s="13"/>
      <c r="B3196" s="13"/>
      <c r="D3196" s="13"/>
      <c r="E3196" s="13"/>
      <c r="G3196" s="13"/>
    </row>
    <row r="3197" spans="1:7">
      <c r="A3197" s="13"/>
      <c r="B3197" s="13"/>
      <c r="D3197" s="13"/>
      <c r="E3197" s="13"/>
      <c r="G3197" s="13"/>
    </row>
    <row r="3198" spans="1:7">
      <c r="A3198" s="13"/>
      <c r="B3198" s="13"/>
      <c r="D3198" s="13"/>
      <c r="E3198" s="13"/>
      <c r="G3198" s="13"/>
    </row>
    <row r="3199" spans="1:7">
      <c r="A3199" s="13"/>
      <c r="B3199" s="13"/>
      <c r="D3199" s="13"/>
      <c r="E3199" s="13"/>
      <c r="G3199" s="13"/>
    </row>
    <row r="3200" spans="1:7">
      <c r="A3200" s="13"/>
      <c r="B3200" s="13"/>
      <c r="D3200" s="13"/>
      <c r="E3200" s="13"/>
      <c r="G3200" s="13"/>
    </row>
    <row r="3201" spans="1:7">
      <c r="A3201" s="13"/>
      <c r="B3201" s="13"/>
      <c r="D3201" s="13"/>
      <c r="E3201" s="13"/>
      <c r="G3201" s="13"/>
    </row>
    <row r="3202" spans="1:7">
      <c r="A3202" s="13"/>
      <c r="B3202" s="13"/>
      <c r="C3202" s="13"/>
      <c r="D3202" s="13"/>
      <c r="E3202" s="13"/>
      <c r="G3202" s="13"/>
    </row>
    <row r="3203" spans="1:7">
      <c r="A3203" s="13"/>
      <c r="B3203" s="13"/>
      <c r="C3203" s="13"/>
      <c r="D3203" s="13"/>
      <c r="E3203" s="13"/>
      <c r="G3203" s="13"/>
    </row>
    <row r="3204" spans="1:7">
      <c r="A3204" s="13"/>
      <c r="B3204" s="13"/>
      <c r="D3204" s="13"/>
      <c r="E3204" s="13"/>
      <c r="G3204" s="13"/>
    </row>
    <row r="3205" spans="1:7">
      <c r="A3205" s="13"/>
      <c r="B3205" s="13"/>
      <c r="D3205" s="13"/>
      <c r="E3205" s="13"/>
      <c r="G3205" s="13"/>
    </row>
    <row r="3206" spans="1:7">
      <c r="A3206" s="13"/>
      <c r="B3206" s="13"/>
      <c r="C3206" s="13"/>
      <c r="D3206" s="13"/>
      <c r="E3206" s="13"/>
      <c r="G3206" s="13"/>
    </row>
    <row r="3207" spans="1:7">
      <c r="A3207" s="13"/>
      <c r="B3207" s="13"/>
      <c r="D3207" s="13"/>
      <c r="E3207" s="13"/>
      <c r="G3207" s="13"/>
    </row>
    <row r="3208" spans="1:7">
      <c r="A3208" s="13"/>
      <c r="B3208" s="13"/>
      <c r="C3208" s="13"/>
      <c r="D3208" s="13"/>
      <c r="E3208" s="13"/>
      <c r="G3208" s="13"/>
    </row>
    <row r="3209" spans="1:7">
      <c r="A3209" s="13"/>
    </row>
    <row r="3210" spans="1:7">
      <c r="A3210" s="13"/>
    </row>
    <row r="3211" spans="1:7">
      <c r="A3211" s="13"/>
      <c r="B3211" s="13"/>
      <c r="D3211" s="13"/>
      <c r="E3211" s="13"/>
      <c r="G3211" s="13"/>
    </row>
    <row r="3212" spans="1:7">
      <c r="A3212" s="13"/>
      <c r="B3212" s="13"/>
      <c r="D3212" s="13"/>
      <c r="E3212" s="13"/>
      <c r="G3212" s="13"/>
    </row>
    <row r="3213" spans="1:7">
      <c r="A3213" s="13"/>
      <c r="B3213" s="13"/>
      <c r="D3213" s="13"/>
      <c r="E3213" s="13"/>
      <c r="G3213" s="13"/>
    </row>
    <row r="3214" spans="1:7">
      <c r="A3214" s="13"/>
      <c r="B3214" s="13"/>
      <c r="D3214" s="13"/>
      <c r="E3214" s="13"/>
      <c r="G3214" s="13"/>
    </row>
    <row r="3215" spans="1:7">
      <c r="A3215" s="13"/>
      <c r="B3215" s="13"/>
      <c r="D3215" s="13"/>
      <c r="E3215" s="13"/>
      <c r="G3215" s="13"/>
    </row>
    <row r="3216" spans="1:7">
      <c r="A3216" s="13"/>
      <c r="B3216" s="13"/>
      <c r="D3216" s="13"/>
      <c r="E3216" s="13"/>
      <c r="G3216" s="13"/>
    </row>
    <row r="3217" spans="1:7">
      <c r="A3217" s="13"/>
      <c r="B3217" s="13"/>
      <c r="C3217" s="13"/>
      <c r="D3217" s="13"/>
      <c r="E3217" s="13"/>
      <c r="G3217" s="13"/>
    </row>
    <row r="3218" spans="1:7">
      <c r="A3218" s="13"/>
    </row>
    <row r="3219" spans="1:7">
      <c r="A3219" s="13"/>
    </row>
    <row r="3220" spans="1:7">
      <c r="A3220" s="13"/>
      <c r="B3220" s="13"/>
      <c r="D3220" s="13"/>
      <c r="E3220" s="13"/>
      <c r="G3220" s="13"/>
    </row>
    <row r="3221" spans="1:7">
      <c r="A3221" s="13"/>
      <c r="B3221" s="13"/>
      <c r="D3221" s="13"/>
      <c r="E3221" s="13"/>
      <c r="G3221" s="13"/>
    </row>
    <row r="3222" spans="1:7">
      <c r="A3222" s="13"/>
      <c r="B3222" s="13"/>
      <c r="D3222" s="13"/>
      <c r="E3222" s="13"/>
      <c r="G3222" s="13"/>
    </row>
    <row r="3223" spans="1:7">
      <c r="A3223" s="13"/>
      <c r="B3223" s="13"/>
      <c r="D3223" s="13"/>
      <c r="E3223" s="13"/>
      <c r="G3223" s="13"/>
    </row>
    <row r="3224" spans="1:7">
      <c r="A3224" s="13"/>
      <c r="B3224" s="13"/>
      <c r="D3224" s="13"/>
      <c r="E3224" s="13"/>
      <c r="G3224" s="13"/>
    </row>
    <row r="3225" spans="1:7">
      <c r="A3225" s="13"/>
      <c r="B3225" s="13"/>
      <c r="D3225" s="13"/>
      <c r="E3225" s="13"/>
      <c r="G3225" s="13"/>
    </row>
    <row r="3226" spans="1:7">
      <c r="A3226" s="13"/>
      <c r="B3226" s="13"/>
      <c r="D3226" s="13"/>
      <c r="E3226" s="13"/>
      <c r="G3226" s="13"/>
    </row>
    <row r="3227" spans="1:7">
      <c r="A3227" s="13"/>
      <c r="B3227" s="13"/>
      <c r="D3227" s="13"/>
      <c r="E3227" s="13"/>
      <c r="G3227" s="13"/>
    </row>
    <row r="3228" spans="1:7">
      <c r="A3228" s="13"/>
      <c r="B3228" s="13"/>
      <c r="D3228" s="13"/>
      <c r="E3228" s="13"/>
      <c r="G3228" s="13"/>
    </row>
    <row r="3229" spans="1:7">
      <c r="A3229" s="13"/>
      <c r="B3229" s="13"/>
      <c r="D3229" s="13"/>
      <c r="E3229" s="13"/>
      <c r="G3229" s="13"/>
    </row>
    <row r="3230" spans="1:7">
      <c r="A3230" s="13"/>
    </row>
    <row r="3231" spans="1:7">
      <c r="A3231" s="13"/>
    </row>
    <row r="3232" spans="1:7">
      <c r="A3232" s="13"/>
    </row>
    <row r="3233" spans="1:7">
      <c r="A3233" s="13"/>
      <c r="B3233" s="13"/>
      <c r="C3233" s="13"/>
      <c r="D3233" s="13"/>
      <c r="E3233" s="13"/>
      <c r="G3233" s="13"/>
    </row>
    <row r="3234" spans="1:7">
      <c r="A3234" s="13"/>
      <c r="B3234" s="13"/>
      <c r="C3234" s="13"/>
      <c r="D3234" s="13"/>
      <c r="E3234" s="13"/>
      <c r="G3234" s="13"/>
    </row>
    <row r="3235" spans="1:7">
      <c r="A3235" s="13"/>
      <c r="B3235" s="13"/>
      <c r="C3235" s="13"/>
      <c r="D3235" s="13"/>
      <c r="E3235" s="13"/>
      <c r="G3235" s="13"/>
    </row>
    <row r="3236" spans="1:7">
      <c r="A3236" s="13"/>
      <c r="B3236" s="13"/>
      <c r="C3236" s="13"/>
      <c r="D3236" s="13"/>
      <c r="E3236" s="13"/>
      <c r="G3236" s="13"/>
    </row>
    <row r="3237" spans="1:7">
      <c r="A3237" s="13"/>
      <c r="B3237" s="13"/>
      <c r="C3237" s="13"/>
      <c r="D3237" s="13"/>
      <c r="E3237" s="13"/>
      <c r="G3237" s="13"/>
    </row>
    <row r="3238" spans="1:7">
      <c r="A3238" s="13"/>
    </row>
    <row r="3239" spans="1:7">
      <c r="A3239" s="13"/>
    </row>
    <row r="3240" spans="1:7">
      <c r="A3240" s="13"/>
      <c r="B3240" s="13"/>
      <c r="C3240" s="13"/>
      <c r="D3240" s="13"/>
      <c r="E3240" s="13"/>
      <c r="G3240" s="13"/>
    </row>
    <row r="3241" spans="1:7">
      <c r="A3241" s="13"/>
      <c r="B3241" s="13"/>
      <c r="C3241" s="13"/>
      <c r="D3241" s="13"/>
      <c r="E3241" s="13"/>
      <c r="G3241" s="13"/>
    </row>
    <row r="3242" spans="1:7">
      <c r="A3242" s="13"/>
    </row>
    <row r="3243" spans="1:7">
      <c r="A3243" s="13"/>
    </row>
    <row r="3244" spans="1:7">
      <c r="A3244" s="13"/>
      <c r="B3244" s="13"/>
      <c r="C3244" s="13"/>
      <c r="D3244" s="13"/>
      <c r="E3244" s="13"/>
      <c r="G3244" s="13"/>
    </row>
    <row r="3245" spans="1:7">
      <c r="A3245" s="13"/>
      <c r="B3245" s="13"/>
      <c r="C3245" s="13"/>
      <c r="D3245" s="13"/>
      <c r="E3245" s="13"/>
      <c r="G3245" s="13"/>
    </row>
    <row r="3246" spans="1:7">
      <c r="A3246" s="13"/>
      <c r="B3246" s="13"/>
      <c r="C3246" s="13"/>
      <c r="D3246" s="13"/>
      <c r="E3246" s="13"/>
      <c r="G3246" s="13"/>
    </row>
    <row r="3247" spans="1:7">
      <c r="A3247" s="13"/>
      <c r="B3247" s="13"/>
      <c r="C3247" s="13"/>
      <c r="D3247" s="13"/>
      <c r="E3247" s="13"/>
      <c r="G3247" s="13"/>
    </row>
    <row r="3248" spans="1:7">
      <c r="A3248" s="13"/>
      <c r="B3248" s="13"/>
      <c r="C3248" s="13"/>
      <c r="D3248" s="13"/>
      <c r="E3248" s="13"/>
      <c r="G3248" s="13"/>
    </row>
    <row r="3249" spans="1:7">
      <c r="A3249" s="13"/>
      <c r="B3249" s="13"/>
      <c r="C3249" s="13"/>
      <c r="D3249" s="13"/>
      <c r="E3249" s="13"/>
      <c r="G3249" s="13"/>
    </row>
    <row r="3250" spans="1:7">
      <c r="A3250" s="13"/>
    </row>
    <row r="3251" spans="1:7">
      <c r="A3251" s="13"/>
    </row>
    <row r="3252" spans="1:7">
      <c r="A3252" s="13"/>
      <c r="B3252" s="13"/>
      <c r="C3252" s="13"/>
      <c r="D3252" s="13"/>
      <c r="E3252" s="13"/>
      <c r="G3252" s="13"/>
    </row>
    <row r="3253" spans="1:7">
      <c r="A3253" s="13"/>
      <c r="B3253" s="13"/>
      <c r="C3253" s="13"/>
      <c r="D3253" s="13"/>
      <c r="E3253" s="13"/>
      <c r="G3253" s="13"/>
    </row>
    <row r="3254" spans="1:7">
      <c r="A3254" s="13"/>
      <c r="B3254" s="13"/>
      <c r="D3254" s="13"/>
      <c r="E3254" s="13"/>
      <c r="G3254" s="13"/>
    </row>
    <row r="3255" spans="1:7">
      <c r="A3255" s="13"/>
      <c r="B3255" s="13"/>
      <c r="C3255" s="13"/>
      <c r="D3255" s="13"/>
      <c r="E3255" s="13"/>
      <c r="G3255" s="13"/>
    </row>
    <row r="3256" spans="1:7">
      <c r="A3256" s="13"/>
      <c r="B3256" s="13"/>
      <c r="C3256" s="13"/>
      <c r="D3256" s="13"/>
      <c r="E3256" s="13"/>
      <c r="F3256" s="13"/>
    </row>
    <row r="3257" spans="1:7">
      <c r="A3257" s="13"/>
      <c r="B3257" s="13"/>
      <c r="C3257" s="13"/>
      <c r="D3257" s="13"/>
      <c r="E3257" s="13"/>
      <c r="G3257" s="13"/>
    </row>
    <row r="3258" spans="1:7">
      <c r="A3258" s="13"/>
      <c r="B3258" s="13"/>
      <c r="C3258" s="13"/>
      <c r="D3258" s="13"/>
      <c r="E3258" s="13"/>
      <c r="G3258" s="13"/>
    </row>
    <row r="3259" spans="1:7">
      <c r="A3259" s="13"/>
      <c r="B3259" s="13"/>
      <c r="C3259" s="13"/>
      <c r="D3259" s="13"/>
      <c r="E3259" s="13"/>
      <c r="G3259" s="13"/>
    </row>
    <row r="3260" spans="1:7">
      <c r="A3260" s="13"/>
      <c r="B3260" s="13"/>
      <c r="C3260" s="13"/>
      <c r="D3260" s="13"/>
      <c r="E3260" s="13"/>
      <c r="G3260" s="13"/>
    </row>
    <row r="3261" spans="1:7">
      <c r="A3261" s="13"/>
    </row>
    <row r="3262" spans="1:7">
      <c r="A3262" s="13"/>
    </row>
    <row r="3263" spans="1:7">
      <c r="A3263" s="13"/>
      <c r="B3263" s="13"/>
      <c r="C3263" s="13"/>
      <c r="D3263" s="13"/>
      <c r="E3263" s="13"/>
      <c r="G3263" s="13"/>
    </row>
    <row r="3264" spans="1:7">
      <c r="A3264" s="13"/>
      <c r="B3264" s="13"/>
      <c r="C3264" s="13"/>
      <c r="D3264" s="13"/>
      <c r="E3264" s="13"/>
      <c r="G3264" s="13"/>
    </row>
    <row r="3265" spans="1:7">
      <c r="A3265" s="13"/>
      <c r="B3265" s="13"/>
      <c r="C3265" s="13"/>
      <c r="D3265" s="13"/>
      <c r="E3265" s="13"/>
      <c r="F3265" s="13"/>
    </row>
    <row r="3266" spans="1:7">
      <c r="A3266" s="13"/>
      <c r="B3266" s="13"/>
      <c r="C3266" s="13"/>
      <c r="D3266" s="13"/>
      <c r="E3266" s="13"/>
      <c r="G3266" s="13"/>
    </row>
    <row r="3267" spans="1:7">
      <c r="A3267" s="13"/>
      <c r="B3267" s="13"/>
      <c r="C3267" s="13"/>
      <c r="D3267" s="13"/>
      <c r="E3267" s="13"/>
      <c r="G3267" s="13"/>
    </row>
    <row r="3268" spans="1:7">
      <c r="A3268" s="13"/>
      <c r="B3268" s="13"/>
      <c r="C3268" s="13"/>
      <c r="D3268" s="13"/>
      <c r="E3268" s="13"/>
      <c r="G3268" s="13"/>
    </row>
    <row r="3269" spans="1:7">
      <c r="A3269" s="13"/>
    </row>
    <row r="3270" spans="1:7">
      <c r="A3270" s="13"/>
    </row>
    <row r="3271" spans="1:7">
      <c r="A3271" s="13"/>
      <c r="B3271" s="13"/>
      <c r="C3271" s="13"/>
      <c r="D3271" s="13"/>
      <c r="E3271" s="13"/>
      <c r="G3271" s="13"/>
    </row>
    <row r="3272" spans="1:7">
      <c r="A3272" s="13"/>
      <c r="B3272" s="13"/>
      <c r="C3272" s="13"/>
      <c r="D3272" s="13"/>
      <c r="E3272" s="13"/>
      <c r="F3272" s="13"/>
    </row>
    <row r="3273" spans="1:7">
      <c r="A3273" s="13"/>
      <c r="B3273" s="13"/>
      <c r="C3273" s="13"/>
      <c r="D3273" s="13"/>
      <c r="E3273" s="13"/>
      <c r="G3273" s="13"/>
    </row>
    <row r="3274" spans="1:7">
      <c r="A3274" s="13"/>
      <c r="B3274" s="13"/>
      <c r="C3274" s="13"/>
      <c r="D3274" s="13"/>
      <c r="E3274" s="13"/>
      <c r="G3274" s="13"/>
    </row>
    <row r="3275" spans="1:7">
      <c r="A3275" s="13"/>
    </row>
    <row r="3276" spans="1:7">
      <c r="A3276" s="13"/>
    </row>
    <row r="3277" spans="1:7">
      <c r="A3277" s="13"/>
      <c r="B3277" s="13"/>
      <c r="C3277" s="13"/>
      <c r="D3277" s="13"/>
      <c r="E3277" s="13"/>
      <c r="G3277" s="13"/>
    </row>
    <row r="3278" spans="1:7">
      <c r="A3278" s="13"/>
      <c r="B3278" s="13"/>
      <c r="C3278" s="13"/>
      <c r="D3278" s="13"/>
      <c r="E3278" s="13"/>
      <c r="G3278" s="13"/>
    </row>
    <row r="3279" spans="1:7">
      <c r="A3279" s="13"/>
    </row>
    <row r="3280" spans="1:7">
      <c r="A3280" s="13"/>
    </row>
    <row r="3281" spans="1:7">
      <c r="A3281" s="13"/>
      <c r="B3281" s="13"/>
      <c r="C3281" s="13"/>
      <c r="D3281" s="13"/>
      <c r="E3281" s="13"/>
      <c r="G3281" s="13"/>
    </row>
    <row r="3282" spans="1:7">
      <c r="A3282" s="13"/>
      <c r="B3282" s="13"/>
      <c r="C3282" s="13"/>
      <c r="D3282" s="13"/>
      <c r="E3282" s="13"/>
      <c r="G3282" s="13"/>
    </row>
    <row r="3283" spans="1:7">
      <c r="A3283" s="13"/>
      <c r="B3283" s="13"/>
      <c r="C3283" s="13"/>
      <c r="D3283" s="13"/>
      <c r="E3283" s="13"/>
      <c r="G3283" s="13"/>
    </row>
    <row r="3284" spans="1:7">
      <c r="A3284" s="13"/>
    </row>
    <row r="3285" spans="1:7">
      <c r="A3285" s="13"/>
    </row>
    <row r="3286" spans="1:7">
      <c r="A3286" s="13"/>
      <c r="B3286" s="13"/>
      <c r="C3286" s="13"/>
      <c r="D3286" s="13"/>
      <c r="E3286" s="13"/>
      <c r="G3286" s="13"/>
    </row>
    <row r="3287" spans="1:7">
      <c r="A3287" s="13"/>
      <c r="B3287" s="13"/>
      <c r="C3287" s="13"/>
      <c r="D3287" s="13"/>
      <c r="E3287" s="13"/>
      <c r="G3287" s="13"/>
    </row>
    <row r="3288" spans="1:7">
      <c r="A3288" s="13"/>
    </row>
    <row r="3289" spans="1:7">
      <c r="A3289" s="13"/>
    </row>
    <row r="3290" spans="1:7">
      <c r="A3290" s="13"/>
      <c r="B3290" s="13"/>
      <c r="C3290" s="13"/>
      <c r="D3290" s="13"/>
      <c r="E3290" s="13"/>
      <c r="G3290" s="13"/>
    </row>
    <row r="3291" spans="1:7">
      <c r="A3291" s="13"/>
    </row>
    <row r="3292" spans="1:7">
      <c r="A3292" s="13"/>
    </row>
    <row r="3293" spans="1:7">
      <c r="A3293" s="13"/>
      <c r="B3293" s="13"/>
      <c r="C3293" s="13"/>
      <c r="D3293" s="13"/>
      <c r="E3293" s="13"/>
      <c r="G3293" s="13"/>
    </row>
    <row r="3294" spans="1:7">
      <c r="A3294" s="13"/>
      <c r="B3294" s="13"/>
      <c r="C3294" s="13"/>
      <c r="D3294" s="13"/>
      <c r="E3294" s="13"/>
      <c r="G3294" s="13"/>
    </row>
    <row r="3295" spans="1:7">
      <c r="A3295" s="13"/>
      <c r="B3295" s="13"/>
      <c r="C3295" s="13"/>
      <c r="D3295" s="13"/>
      <c r="E3295" s="13"/>
      <c r="G3295" s="13"/>
    </row>
    <row r="3296" spans="1:7">
      <c r="A3296" s="13"/>
      <c r="B3296" s="13"/>
      <c r="C3296" s="13"/>
      <c r="D3296" s="13"/>
      <c r="E3296" s="13"/>
      <c r="G3296" s="13"/>
    </row>
    <row r="3297" spans="1:7">
      <c r="A3297" s="13"/>
    </row>
    <row r="3298" spans="1:7">
      <c r="A3298" s="13"/>
    </row>
    <row r="3299" spans="1:7">
      <c r="A3299" s="13"/>
      <c r="B3299" s="13"/>
      <c r="C3299" s="13"/>
      <c r="D3299" s="13"/>
      <c r="E3299" s="13"/>
      <c r="G3299" s="13"/>
    </row>
    <row r="3300" spans="1:7">
      <c r="A3300" s="13"/>
      <c r="B3300" s="13"/>
      <c r="C3300" s="13"/>
      <c r="D3300" s="13"/>
      <c r="E3300" s="13"/>
      <c r="G3300" s="13"/>
    </row>
    <row r="3301" spans="1:7">
      <c r="A3301" s="13"/>
    </row>
    <row r="3302" spans="1:7">
      <c r="A3302" s="13"/>
    </row>
    <row r="3303" spans="1:7">
      <c r="A3303" s="13"/>
    </row>
    <row r="3304" spans="1:7">
      <c r="A3304" s="13"/>
      <c r="B3304" s="13"/>
      <c r="C3304" s="13"/>
      <c r="D3304" s="13"/>
      <c r="E3304" s="13"/>
      <c r="G3304" s="13"/>
    </row>
    <row r="3305" spans="1:7">
      <c r="A3305" s="13"/>
      <c r="B3305" s="13"/>
      <c r="C3305" s="13"/>
      <c r="D3305" s="13"/>
      <c r="E3305" s="13"/>
      <c r="G3305" s="13"/>
    </row>
    <row r="3306" spans="1:7">
      <c r="A3306" s="13"/>
      <c r="B3306" s="13"/>
      <c r="C3306" s="13"/>
      <c r="D3306" s="13"/>
      <c r="E3306" s="13"/>
      <c r="G3306" s="13"/>
    </row>
    <row r="3307" spans="1:7">
      <c r="A3307" s="13"/>
      <c r="B3307" s="13"/>
      <c r="C3307" s="13"/>
      <c r="D3307" s="13"/>
      <c r="E3307" s="13"/>
      <c r="F3307" s="13"/>
    </row>
    <row r="3308" spans="1:7">
      <c r="A3308" s="13"/>
      <c r="B3308" s="13"/>
      <c r="C3308" s="13"/>
      <c r="D3308" s="13"/>
      <c r="E3308" s="13"/>
      <c r="F3308" s="13"/>
    </row>
    <row r="3309" spans="1:7">
      <c r="A3309" s="13"/>
      <c r="B3309" s="13"/>
      <c r="C3309" s="13"/>
      <c r="D3309" s="13"/>
      <c r="E3309" s="13"/>
      <c r="G3309" s="13"/>
    </row>
    <row r="3310" spans="1:7">
      <c r="A3310" s="13"/>
    </row>
    <row r="3311" spans="1:7">
      <c r="A3311" s="13"/>
    </row>
    <row r="3312" spans="1:7">
      <c r="A3312" s="13"/>
      <c r="B3312" s="13"/>
      <c r="C3312" s="13"/>
      <c r="D3312" s="13"/>
      <c r="E3312" s="13"/>
      <c r="G3312" s="13"/>
    </row>
    <row r="3313" spans="1:7">
      <c r="A3313" s="13"/>
      <c r="B3313" s="13"/>
      <c r="C3313" s="13"/>
      <c r="D3313" s="13"/>
      <c r="E3313" s="13"/>
      <c r="G3313" s="13"/>
    </row>
    <row r="3314" spans="1:7">
      <c r="A3314" s="13"/>
      <c r="B3314" s="13"/>
      <c r="C3314" s="13"/>
      <c r="D3314" s="13"/>
      <c r="E3314" s="13"/>
      <c r="G3314" s="13"/>
    </row>
    <row r="3315" spans="1:7">
      <c r="A3315" s="13"/>
      <c r="B3315" s="13"/>
      <c r="C3315" s="13"/>
      <c r="D3315" s="13"/>
      <c r="E3315" s="13"/>
      <c r="F3315" s="13"/>
    </row>
    <row r="3316" spans="1:7">
      <c r="A3316" s="13"/>
      <c r="B3316" s="13"/>
      <c r="C3316" s="13"/>
      <c r="D3316" s="13"/>
      <c r="E3316" s="13"/>
      <c r="G3316" s="13"/>
    </row>
    <row r="3317" spans="1:7">
      <c r="A3317" s="13"/>
    </row>
    <row r="3318" spans="1:7">
      <c r="A3318" s="13"/>
    </row>
    <row r="3319" spans="1:7">
      <c r="A3319" s="13"/>
      <c r="B3319" s="13"/>
      <c r="C3319" s="13"/>
      <c r="D3319" s="13"/>
      <c r="E3319" s="13"/>
      <c r="G3319" s="13"/>
    </row>
    <row r="3320" spans="1:7">
      <c r="A3320" s="13"/>
      <c r="B3320" s="13"/>
      <c r="C3320" s="13"/>
      <c r="D3320" s="13"/>
      <c r="E3320" s="13"/>
      <c r="G3320" s="13"/>
    </row>
    <row r="3321" spans="1:7">
      <c r="A3321" s="13"/>
      <c r="B3321" s="13"/>
      <c r="C3321" s="13"/>
      <c r="D3321" s="13"/>
      <c r="E3321" s="13"/>
      <c r="F3321" s="13"/>
    </row>
    <row r="3322" spans="1:7">
      <c r="A3322" s="13"/>
      <c r="B3322" s="13"/>
      <c r="C3322" s="13"/>
      <c r="D3322" s="13"/>
      <c r="E3322" s="13"/>
      <c r="G3322" s="13"/>
    </row>
    <row r="3323" spans="1:7">
      <c r="A3323" s="13"/>
    </row>
    <row r="3324" spans="1:7">
      <c r="A3324" s="13"/>
    </row>
    <row r="3325" spans="1:7">
      <c r="A3325" s="13"/>
      <c r="B3325" s="13"/>
      <c r="C3325" s="13"/>
      <c r="D3325" s="13"/>
      <c r="E3325" s="13"/>
      <c r="G3325" s="13"/>
    </row>
    <row r="3326" spans="1:7">
      <c r="A3326" s="13"/>
      <c r="B3326" s="13"/>
      <c r="C3326" s="13"/>
      <c r="D3326" s="13"/>
      <c r="E3326" s="13"/>
      <c r="G3326" s="13"/>
    </row>
    <row r="3327" spans="1:7">
      <c r="A3327" s="13"/>
    </row>
    <row r="3328" spans="1:7">
      <c r="A3328" s="13"/>
    </row>
    <row r="3329" spans="1:7">
      <c r="A3329" s="13"/>
      <c r="B3329" s="13"/>
      <c r="C3329" s="13"/>
      <c r="D3329" s="13"/>
      <c r="E3329" s="13"/>
      <c r="G3329" s="13"/>
    </row>
    <row r="3330" spans="1:7">
      <c r="A3330" s="13"/>
      <c r="B3330" s="13"/>
      <c r="C3330" s="13"/>
      <c r="D3330" s="13"/>
      <c r="E3330" s="13"/>
      <c r="G3330" s="13"/>
    </row>
    <row r="3331" spans="1:7">
      <c r="A3331" s="13"/>
      <c r="B3331" s="13"/>
      <c r="C3331" s="13"/>
      <c r="D3331" s="13"/>
      <c r="E3331" s="13"/>
      <c r="G3331" s="13"/>
    </row>
    <row r="3332" spans="1:7">
      <c r="A3332" s="13"/>
      <c r="B3332" s="13"/>
      <c r="C3332" s="13"/>
      <c r="D3332" s="13"/>
      <c r="E3332" s="13"/>
      <c r="G3332" s="13"/>
    </row>
    <row r="3333" spans="1:7">
      <c r="A3333" s="13"/>
    </row>
    <row r="3334" spans="1:7">
      <c r="A3334" s="13"/>
    </row>
    <row r="3335" spans="1:7">
      <c r="A3335" s="13"/>
      <c r="B3335" s="13"/>
      <c r="C3335" s="13"/>
      <c r="D3335" s="13"/>
      <c r="E3335" s="13"/>
      <c r="G3335" s="13"/>
    </row>
    <row r="3336" spans="1:7">
      <c r="A3336" s="13"/>
      <c r="B3336" s="13"/>
      <c r="C3336" s="13"/>
      <c r="D3336" s="13"/>
      <c r="E3336" s="13"/>
      <c r="G3336" s="13"/>
    </row>
    <row r="3337" spans="1:7">
      <c r="A3337" s="13"/>
      <c r="B3337" s="13"/>
      <c r="C3337" s="13"/>
      <c r="D3337" s="13"/>
      <c r="E3337" s="13"/>
      <c r="G3337" s="13"/>
    </row>
    <row r="3338" spans="1:7">
      <c r="A3338" s="13"/>
    </row>
    <row r="3339" spans="1:7">
      <c r="A3339" s="13"/>
    </row>
    <row r="3340" spans="1:7">
      <c r="A3340" s="13"/>
      <c r="B3340" s="13"/>
      <c r="C3340" s="13"/>
      <c r="D3340" s="13"/>
      <c r="E3340" s="13"/>
      <c r="G3340" s="13"/>
    </row>
    <row r="3341" spans="1:7">
      <c r="A3341" s="13"/>
      <c r="B3341" s="13"/>
      <c r="C3341" s="13"/>
      <c r="D3341" s="13"/>
      <c r="E3341" s="13"/>
      <c r="G3341" s="13"/>
    </row>
    <row r="3342" spans="1:7">
      <c r="A3342" s="13"/>
      <c r="B3342" s="13"/>
      <c r="C3342" s="13"/>
      <c r="D3342" s="13"/>
      <c r="E3342" s="13"/>
      <c r="G3342" s="13"/>
    </row>
    <row r="3343" spans="1:7">
      <c r="A3343" s="13"/>
    </row>
    <row r="3344" spans="1:7">
      <c r="A3344" s="13"/>
    </row>
    <row r="3345" spans="1:7">
      <c r="A3345" s="13"/>
      <c r="B3345" s="13"/>
      <c r="C3345" s="13"/>
      <c r="D3345" s="13"/>
      <c r="E3345" s="13"/>
      <c r="G3345" s="13"/>
    </row>
    <row r="3346" spans="1:7">
      <c r="A3346" s="13"/>
      <c r="B3346" s="13"/>
      <c r="C3346" s="13"/>
      <c r="D3346" s="13"/>
      <c r="E3346" s="13"/>
      <c r="G3346" s="13"/>
    </row>
    <row r="3347" spans="1:7">
      <c r="A3347" s="13"/>
    </row>
    <row r="3348" spans="1:7">
      <c r="A3348" s="13"/>
    </row>
    <row r="3349" spans="1:7">
      <c r="A3349" s="13"/>
      <c r="B3349" s="13"/>
      <c r="C3349" s="13"/>
      <c r="D3349" s="13"/>
      <c r="E3349" s="13"/>
      <c r="G3349" s="13"/>
    </row>
    <row r="3350" spans="1:7">
      <c r="A3350" s="13"/>
      <c r="B3350" s="13"/>
      <c r="C3350" s="13"/>
      <c r="D3350" s="13"/>
      <c r="E3350" s="13"/>
      <c r="G3350" s="13"/>
    </row>
    <row r="3351" spans="1:7">
      <c r="A3351" s="13"/>
      <c r="B3351" s="13"/>
      <c r="C3351" s="13"/>
      <c r="D3351" s="13"/>
      <c r="E3351" s="13"/>
      <c r="G3351" s="13"/>
    </row>
    <row r="3352" spans="1:7">
      <c r="A3352" s="13"/>
    </row>
    <row r="3353" spans="1:7">
      <c r="A3353" s="13"/>
    </row>
    <row r="3354" spans="1:7">
      <c r="A3354" s="13"/>
      <c r="B3354" s="13"/>
      <c r="C3354" s="13"/>
      <c r="D3354" s="13"/>
      <c r="E3354" s="13"/>
      <c r="G3354" s="13"/>
    </row>
    <row r="3355" spans="1:7">
      <c r="A3355" s="13"/>
      <c r="B3355" s="13"/>
      <c r="C3355" s="13"/>
      <c r="D3355" s="13"/>
      <c r="E3355" s="13"/>
      <c r="G3355" s="13"/>
    </row>
    <row r="3356" spans="1:7">
      <c r="A3356" s="13"/>
    </row>
    <row r="3357" spans="1:7">
      <c r="A3357" s="13"/>
    </row>
    <row r="3358" spans="1:7">
      <c r="A3358" s="13"/>
      <c r="B3358" s="13"/>
      <c r="C3358" s="13"/>
      <c r="D3358" s="13"/>
      <c r="E3358" s="13"/>
      <c r="G3358" s="13"/>
    </row>
    <row r="3359" spans="1:7">
      <c r="A3359" s="13"/>
      <c r="B3359" s="13"/>
      <c r="C3359" s="13"/>
      <c r="D3359" s="13"/>
      <c r="E3359" s="13"/>
      <c r="G3359" s="13"/>
    </row>
    <row r="3360" spans="1:7">
      <c r="A3360" s="13"/>
      <c r="B3360" s="13"/>
      <c r="C3360" s="13"/>
      <c r="D3360" s="13"/>
      <c r="E3360" s="13"/>
      <c r="G3360" s="13"/>
    </row>
    <row r="3361" spans="1:7">
      <c r="A3361" s="13"/>
    </row>
    <row r="3362" spans="1:7">
      <c r="A3362" s="13"/>
    </row>
    <row r="3363" spans="1:7">
      <c r="A3363" s="13"/>
    </row>
    <row r="3364" spans="1:7">
      <c r="A3364" s="13"/>
      <c r="B3364" s="13"/>
      <c r="C3364" s="13"/>
      <c r="D3364" s="13"/>
      <c r="E3364" s="13"/>
      <c r="G3364" s="13"/>
    </row>
    <row r="3365" spans="1:7">
      <c r="A3365" s="13"/>
      <c r="B3365" s="13"/>
      <c r="C3365" s="13"/>
      <c r="D3365" s="13"/>
      <c r="E3365" s="13"/>
      <c r="G3365" s="13"/>
    </row>
    <row r="3366" spans="1:7">
      <c r="A3366" s="13"/>
      <c r="B3366" s="13"/>
      <c r="C3366" s="13"/>
      <c r="D3366" s="13"/>
      <c r="E3366" s="13"/>
      <c r="G3366" s="13"/>
    </row>
    <row r="3367" spans="1:7">
      <c r="A3367" s="13"/>
    </row>
    <row r="3368" spans="1:7">
      <c r="A3368" s="13"/>
    </row>
    <row r="3369" spans="1:7">
      <c r="A3369" s="13"/>
      <c r="B3369" s="13"/>
      <c r="C3369" s="13"/>
      <c r="D3369" s="13"/>
      <c r="E3369" s="13"/>
      <c r="G3369" s="13"/>
    </row>
    <row r="3370" spans="1:7">
      <c r="A3370" s="13"/>
      <c r="B3370" s="13"/>
      <c r="C3370" s="13"/>
      <c r="D3370" s="13"/>
      <c r="E3370" s="13"/>
      <c r="G3370" s="13"/>
    </row>
    <row r="3371" spans="1:7">
      <c r="A3371" s="13"/>
      <c r="B3371" s="13"/>
      <c r="C3371" s="13"/>
      <c r="D3371" s="13"/>
      <c r="E3371" s="13"/>
      <c r="G3371" s="13"/>
    </row>
    <row r="3372" spans="1:7">
      <c r="A3372" s="13"/>
    </row>
    <row r="3373" spans="1:7">
      <c r="A3373" s="13"/>
    </row>
    <row r="3374" spans="1:7">
      <c r="A3374" s="13"/>
      <c r="B3374" s="13"/>
      <c r="C3374" s="13"/>
      <c r="D3374" s="13"/>
      <c r="E3374" s="13"/>
      <c r="G3374" s="13"/>
    </row>
    <row r="3375" spans="1:7">
      <c r="A3375" s="13"/>
      <c r="B3375" s="13"/>
      <c r="C3375" s="13"/>
      <c r="D3375" s="13"/>
      <c r="E3375" s="13"/>
      <c r="G3375" s="13"/>
    </row>
    <row r="3376" spans="1:7">
      <c r="A3376" s="13"/>
      <c r="B3376" s="13"/>
      <c r="C3376" s="13"/>
      <c r="D3376" s="13"/>
      <c r="E3376" s="13"/>
      <c r="G3376" s="13"/>
    </row>
    <row r="3377" spans="1:7">
      <c r="A3377" s="13"/>
      <c r="B3377" s="13"/>
      <c r="C3377" s="13"/>
      <c r="D3377" s="13"/>
      <c r="E3377" s="13"/>
      <c r="G3377" s="13"/>
    </row>
    <row r="3378" spans="1:7">
      <c r="A3378" s="13"/>
      <c r="B3378" s="13"/>
      <c r="C3378" s="13"/>
      <c r="D3378" s="13"/>
      <c r="E3378" s="13"/>
      <c r="F3378" s="13"/>
    </row>
    <row r="3379" spans="1:7">
      <c r="A3379" s="13"/>
      <c r="B3379" s="13"/>
      <c r="C3379" s="13"/>
      <c r="D3379" s="13"/>
      <c r="E3379" s="13"/>
      <c r="G3379" s="13"/>
    </row>
    <row r="3380" spans="1:7">
      <c r="A3380" s="13"/>
    </row>
    <row r="3381" spans="1:7">
      <c r="A3381" s="13"/>
    </row>
    <row r="3382" spans="1:7">
      <c r="A3382" s="13"/>
      <c r="B3382" s="13"/>
      <c r="C3382" s="13"/>
      <c r="D3382" s="13"/>
      <c r="E3382" s="13"/>
      <c r="G3382" s="13"/>
    </row>
    <row r="3383" spans="1:7">
      <c r="A3383" s="13"/>
      <c r="B3383" s="13"/>
      <c r="C3383" s="13"/>
      <c r="D3383" s="13"/>
      <c r="E3383" s="13"/>
      <c r="G3383" s="13"/>
    </row>
    <row r="3384" spans="1:7">
      <c r="A3384" s="13"/>
      <c r="B3384" s="13"/>
      <c r="C3384" s="13"/>
      <c r="D3384" s="13"/>
      <c r="E3384" s="13"/>
      <c r="G3384" s="13"/>
    </row>
    <row r="3385" spans="1:7">
      <c r="A3385" s="13"/>
    </row>
    <row r="3386" spans="1:7">
      <c r="A3386" s="13"/>
    </row>
    <row r="3387" spans="1:7">
      <c r="A3387" s="13"/>
      <c r="B3387" s="13"/>
      <c r="C3387" s="13"/>
      <c r="D3387" s="13"/>
      <c r="E3387" s="13"/>
      <c r="G3387" s="13"/>
    </row>
    <row r="3388" spans="1:7">
      <c r="A3388" s="13"/>
      <c r="B3388" s="13"/>
      <c r="C3388" s="13"/>
      <c r="D3388" s="13"/>
      <c r="E3388" s="13"/>
      <c r="G3388" s="13"/>
    </row>
    <row r="3389" spans="1:7">
      <c r="A3389" s="13"/>
      <c r="B3389" s="13"/>
      <c r="C3389" s="13"/>
      <c r="D3389" s="13"/>
      <c r="E3389" s="13"/>
      <c r="G3389" s="13"/>
    </row>
    <row r="3390" spans="1:7">
      <c r="A3390" s="13"/>
      <c r="B3390" s="13"/>
      <c r="C3390" s="13"/>
      <c r="D3390" s="13"/>
      <c r="E3390" s="13"/>
      <c r="G3390" s="13"/>
    </row>
    <row r="3391" spans="1:7">
      <c r="A3391" s="13"/>
    </row>
    <row r="3392" spans="1:7">
      <c r="A3392" s="13"/>
    </row>
    <row r="3393" spans="1:7">
      <c r="A3393" s="13"/>
      <c r="B3393" s="13"/>
      <c r="C3393" s="13"/>
      <c r="D3393" s="13"/>
      <c r="E3393" s="13"/>
      <c r="G3393" s="13"/>
    </row>
    <row r="3394" spans="1:7">
      <c r="A3394" s="13"/>
    </row>
    <row r="3395" spans="1:7">
      <c r="A3395" s="13"/>
    </row>
    <row r="3396" spans="1:7">
      <c r="A3396" s="13"/>
      <c r="B3396" s="13"/>
      <c r="C3396" s="13"/>
      <c r="D3396" s="13"/>
      <c r="E3396" s="13"/>
      <c r="G3396" s="13"/>
    </row>
    <row r="3397" spans="1:7">
      <c r="A3397" s="13"/>
      <c r="B3397" s="13"/>
      <c r="C3397" s="13"/>
      <c r="D3397" s="13"/>
      <c r="E3397" s="13"/>
      <c r="G3397" s="13"/>
    </row>
    <row r="3398" spans="1:7">
      <c r="A3398" s="13"/>
    </row>
    <row r="3399" spans="1:7">
      <c r="A3399" s="13"/>
    </row>
    <row r="3400" spans="1:7">
      <c r="A3400" s="13"/>
      <c r="B3400" s="13"/>
      <c r="C3400" s="13"/>
      <c r="D3400" s="13"/>
      <c r="E3400" s="13"/>
      <c r="G3400" s="13"/>
    </row>
    <row r="3401" spans="1:7">
      <c r="A3401" s="13"/>
      <c r="B3401" s="13"/>
      <c r="C3401" s="13"/>
      <c r="D3401" s="13"/>
      <c r="E3401" s="13"/>
      <c r="G3401" s="13"/>
    </row>
    <row r="3402" spans="1:7">
      <c r="A3402" s="13"/>
    </row>
    <row r="3403" spans="1:7">
      <c r="A3403" s="13"/>
    </row>
    <row r="3404" spans="1:7">
      <c r="A3404" s="13"/>
      <c r="B3404" s="13"/>
      <c r="C3404" s="13"/>
      <c r="D3404" s="13"/>
      <c r="E3404" s="13"/>
      <c r="G3404" s="13"/>
    </row>
    <row r="3405" spans="1:7">
      <c r="A3405" s="13"/>
    </row>
    <row r="3406" spans="1:7">
      <c r="A3406" s="13"/>
    </row>
    <row r="3407" spans="1:7">
      <c r="A3407" s="13"/>
      <c r="B3407" s="13"/>
      <c r="C3407" s="13"/>
      <c r="D3407" s="13"/>
      <c r="E3407" s="13"/>
      <c r="G3407" s="13"/>
    </row>
    <row r="3408" spans="1:7">
      <c r="A3408" s="13"/>
      <c r="B3408" s="13"/>
      <c r="C3408" s="13"/>
      <c r="D3408" s="13"/>
      <c r="E3408" s="13"/>
      <c r="G3408" s="13"/>
    </row>
    <row r="3409" spans="1:7">
      <c r="A3409" s="13"/>
    </row>
    <row r="3410" spans="1:7">
      <c r="A3410" s="13"/>
    </row>
    <row r="3411" spans="1:7">
      <c r="A3411" s="13"/>
      <c r="B3411" s="13"/>
      <c r="C3411" s="13"/>
      <c r="D3411" s="13"/>
      <c r="E3411" s="13"/>
      <c r="G3411" s="13"/>
    </row>
    <row r="3412" spans="1:7">
      <c r="A3412" s="13"/>
      <c r="B3412" s="13"/>
      <c r="C3412" s="13"/>
      <c r="D3412" s="13"/>
      <c r="E3412" s="13"/>
      <c r="G3412" s="13"/>
    </row>
    <row r="3413" spans="1:7">
      <c r="A3413" s="13"/>
      <c r="B3413" s="13"/>
      <c r="C3413" s="13"/>
      <c r="D3413" s="13"/>
      <c r="E3413" s="13"/>
      <c r="G3413" s="13"/>
    </row>
    <row r="3414" spans="1:7">
      <c r="A3414" s="13"/>
      <c r="B3414" s="13"/>
      <c r="C3414" s="13"/>
      <c r="D3414" s="13"/>
      <c r="E3414" s="13"/>
      <c r="G3414" s="13"/>
    </row>
    <row r="3415" spans="1:7">
      <c r="A3415" s="13"/>
      <c r="B3415" s="13"/>
      <c r="C3415" s="13"/>
      <c r="D3415" s="13"/>
      <c r="E3415" s="13"/>
      <c r="F3415" s="13"/>
    </row>
    <row r="3416" spans="1:7">
      <c r="A3416" s="13"/>
    </row>
    <row r="3417" spans="1:7">
      <c r="A3417" s="13"/>
    </row>
    <row r="3418" spans="1:7">
      <c r="A3418" s="13"/>
    </row>
    <row r="3419" spans="1:7">
      <c r="A3419" s="13"/>
      <c r="B3419" s="13"/>
      <c r="D3419" s="13"/>
      <c r="E3419" s="13"/>
      <c r="G3419" s="13"/>
    </row>
    <row r="3420" spans="1:7">
      <c r="A3420" s="13"/>
      <c r="B3420" s="13"/>
      <c r="D3420" s="13"/>
      <c r="E3420" s="13"/>
      <c r="G3420" s="13"/>
    </row>
    <row r="3421" spans="1:7">
      <c r="A3421" s="13"/>
      <c r="B3421" s="13"/>
      <c r="D3421" s="13"/>
      <c r="E3421" s="13"/>
      <c r="G3421" s="13"/>
    </row>
    <row r="3422" spans="1:7">
      <c r="A3422" s="13"/>
      <c r="B3422" s="13"/>
      <c r="D3422" s="13"/>
      <c r="E3422" s="13"/>
      <c r="G3422" s="13"/>
    </row>
    <row r="3423" spans="1:7">
      <c r="A3423" s="13"/>
      <c r="B3423" s="13"/>
      <c r="D3423" s="13"/>
      <c r="E3423" s="13"/>
      <c r="G3423" s="13"/>
    </row>
    <row r="3424" spans="1:7">
      <c r="A3424" s="13"/>
      <c r="B3424" s="13"/>
      <c r="D3424" s="13"/>
      <c r="E3424" s="13"/>
      <c r="G3424" s="13"/>
    </row>
    <row r="3425" spans="1:7">
      <c r="A3425" s="13"/>
      <c r="B3425" s="13"/>
      <c r="D3425" s="13"/>
      <c r="E3425" s="13"/>
      <c r="G3425" s="13"/>
    </row>
    <row r="3426" spans="1:7">
      <c r="A3426" s="13"/>
      <c r="B3426" s="13"/>
      <c r="D3426" s="13"/>
      <c r="E3426" s="13"/>
      <c r="G3426" s="13"/>
    </row>
    <row r="3427" spans="1:7">
      <c r="A3427" s="13"/>
      <c r="B3427" s="13"/>
      <c r="D3427" s="13"/>
      <c r="E3427" s="13"/>
      <c r="G3427" s="13"/>
    </row>
    <row r="3428" spans="1:7">
      <c r="A3428" s="13"/>
      <c r="B3428" s="13"/>
      <c r="D3428" s="13"/>
      <c r="E3428" s="13"/>
      <c r="G3428" s="13"/>
    </row>
    <row r="3429" spans="1:7">
      <c r="A3429" s="13"/>
      <c r="B3429" s="13"/>
      <c r="D3429" s="13"/>
      <c r="E3429" s="13"/>
      <c r="G3429" s="13"/>
    </row>
    <row r="3430" spans="1:7">
      <c r="A3430" s="13"/>
      <c r="B3430" s="13"/>
      <c r="D3430" s="13"/>
      <c r="E3430" s="13"/>
      <c r="G3430" s="13"/>
    </row>
    <row r="3431" spans="1:7">
      <c r="A3431" s="13"/>
      <c r="B3431" s="13"/>
      <c r="D3431" s="13"/>
      <c r="E3431" s="13"/>
      <c r="G3431" s="13"/>
    </row>
    <row r="3432" spans="1:7">
      <c r="A3432" s="13"/>
      <c r="B3432" s="13"/>
      <c r="D3432" s="13"/>
      <c r="E3432" s="13"/>
      <c r="G3432" s="13"/>
    </row>
    <row r="3433" spans="1:7">
      <c r="A3433" s="13"/>
      <c r="B3433" s="13"/>
      <c r="D3433" s="13"/>
      <c r="E3433" s="13"/>
      <c r="G3433" s="13"/>
    </row>
    <row r="3434" spans="1:7">
      <c r="A3434" s="13"/>
    </row>
    <row r="3435" spans="1:7">
      <c r="A3435" s="13"/>
    </row>
    <row r="3436" spans="1:7">
      <c r="A3436" s="13"/>
      <c r="B3436" s="13"/>
      <c r="D3436" s="13"/>
      <c r="E3436" s="13"/>
      <c r="G3436" s="13"/>
    </row>
    <row r="3437" spans="1:7">
      <c r="A3437" s="13"/>
      <c r="B3437" s="13"/>
      <c r="D3437" s="13"/>
      <c r="E3437" s="13"/>
      <c r="G3437" s="13"/>
    </row>
    <row r="3438" spans="1:7">
      <c r="A3438" s="13"/>
      <c r="B3438" s="13"/>
      <c r="D3438" s="13"/>
      <c r="E3438" s="13"/>
      <c r="G3438" s="13"/>
    </row>
    <row r="3439" spans="1:7">
      <c r="A3439" s="13"/>
      <c r="B3439" s="13"/>
      <c r="D3439" s="13"/>
      <c r="E3439" s="13"/>
      <c r="G3439" s="13"/>
    </row>
    <row r="3440" spans="1:7">
      <c r="A3440" s="13"/>
      <c r="B3440" s="13"/>
      <c r="D3440" s="13"/>
      <c r="E3440" s="13"/>
      <c r="G3440" s="13"/>
    </row>
    <row r="3441" spans="1:7">
      <c r="A3441" s="13"/>
      <c r="B3441" s="13"/>
      <c r="D3441" s="13"/>
      <c r="E3441" s="13"/>
      <c r="G3441" s="13"/>
    </row>
    <row r="3442" spans="1:7">
      <c r="A3442" s="13"/>
      <c r="B3442" s="13"/>
      <c r="D3442" s="13"/>
      <c r="E3442" s="13"/>
      <c r="G3442" s="13"/>
    </row>
    <row r="3443" spans="1:7">
      <c r="A3443" s="13"/>
      <c r="B3443" s="13"/>
      <c r="D3443" s="13"/>
      <c r="E3443" s="13"/>
      <c r="G3443" s="13"/>
    </row>
    <row r="3444" spans="1:7">
      <c r="A3444" s="13"/>
      <c r="B3444" s="13"/>
      <c r="D3444" s="13"/>
      <c r="E3444" s="13"/>
      <c r="G3444" s="13"/>
    </row>
    <row r="3445" spans="1:7">
      <c r="A3445" s="13"/>
      <c r="B3445" s="13"/>
      <c r="D3445" s="13"/>
      <c r="E3445" s="13"/>
      <c r="G3445" s="13"/>
    </row>
    <row r="3446" spans="1:7">
      <c r="A3446" s="13"/>
      <c r="B3446" s="13"/>
      <c r="D3446" s="13"/>
      <c r="E3446" s="13"/>
      <c r="G3446" s="13"/>
    </row>
    <row r="3447" spans="1:7">
      <c r="A3447" s="13"/>
      <c r="B3447" s="13"/>
      <c r="D3447" s="13"/>
      <c r="E3447" s="13"/>
      <c r="G3447" s="13"/>
    </row>
    <row r="3448" spans="1:7">
      <c r="A3448" s="13"/>
      <c r="B3448" s="13"/>
      <c r="D3448" s="13"/>
      <c r="E3448" s="13"/>
      <c r="G3448" s="13"/>
    </row>
    <row r="3449" spans="1:7">
      <c r="A3449" s="13"/>
      <c r="B3449" s="13"/>
      <c r="D3449" s="13"/>
      <c r="E3449" s="13"/>
      <c r="G3449" s="13"/>
    </row>
    <row r="3450" spans="1:7">
      <c r="A3450" s="13"/>
      <c r="B3450" s="13"/>
      <c r="D3450" s="13"/>
      <c r="E3450" s="13"/>
      <c r="G3450" s="13"/>
    </row>
    <row r="3451" spans="1:7">
      <c r="A3451" s="13"/>
      <c r="B3451" s="13"/>
      <c r="D3451" s="13"/>
      <c r="E3451" s="13"/>
      <c r="G3451" s="13"/>
    </row>
    <row r="3452" spans="1:7">
      <c r="A3452" s="13"/>
      <c r="B3452" s="13"/>
      <c r="D3452" s="13"/>
      <c r="E3452" s="13"/>
      <c r="G3452" s="13"/>
    </row>
    <row r="3453" spans="1:7">
      <c r="A3453" s="13"/>
      <c r="B3453" s="13"/>
      <c r="D3453" s="13"/>
      <c r="E3453" s="13"/>
      <c r="G3453" s="13"/>
    </row>
    <row r="3454" spans="1:7">
      <c r="A3454" s="13"/>
      <c r="B3454" s="13"/>
      <c r="D3454" s="13"/>
      <c r="E3454" s="13"/>
      <c r="G3454" s="13"/>
    </row>
    <row r="3455" spans="1:7">
      <c r="A3455" s="13"/>
      <c r="B3455" s="13"/>
      <c r="D3455" s="13"/>
      <c r="E3455" s="13"/>
      <c r="G3455" s="13"/>
    </row>
    <row r="3456" spans="1:7">
      <c r="A3456" s="13"/>
      <c r="B3456" s="13"/>
      <c r="D3456" s="13"/>
      <c r="E3456" s="13"/>
      <c r="G3456" s="13"/>
    </row>
    <row r="3457" spans="1:7">
      <c r="A3457" s="13"/>
      <c r="B3457" s="13"/>
      <c r="D3457" s="13"/>
      <c r="E3457" s="13"/>
      <c r="G3457" s="13"/>
    </row>
    <row r="3458" spans="1:7">
      <c r="A3458" s="13"/>
      <c r="B3458" s="13"/>
      <c r="D3458" s="13"/>
      <c r="E3458" s="13"/>
      <c r="G3458" s="13"/>
    </row>
    <row r="3459" spans="1:7">
      <c r="A3459" s="13"/>
      <c r="B3459" s="13"/>
      <c r="C3459" s="13"/>
      <c r="D3459" s="13"/>
      <c r="E3459" s="13"/>
      <c r="G3459" s="13"/>
    </row>
    <row r="3460" spans="1:7">
      <c r="A3460" s="13"/>
      <c r="B3460" s="13"/>
      <c r="D3460" s="13"/>
      <c r="E3460" s="13"/>
      <c r="G3460" s="13"/>
    </row>
    <row r="3461" spans="1:7">
      <c r="A3461" s="13"/>
      <c r="B3461" s="13"/>
      <c r="D3461" s="13"/>
      <c r="E3461" s="13"/>
      <c r="G3461" s="13"/>
    </row>
    <row r="3462" spans="1:7">
      <c r="A3462" s="13"/>
      <c r="B3462" s="13"/>
      <c r="D3462" s="13"/>
      <c r="E3462" s="13"/>
      <c r="G3462" s="13"/>
    </row>
    <row r="3463" spans="1:7">
      <c r="A3463" s="13"/>
      <c r="B3463" s="13"/>
      <c r="D3463" s="13"/>
      <c r="E3463" s="13"/>
      <c r="G3463" s="13"/>
    </row>
    <row r="3464" spans="1:7">
      <c r="A3464" s="13"/>
      <c r="B3464" s="13"/>
      <c r="D3464" s="13"/>
      <c r="E3464" s="13"/>
      <c r="G3464" s="13"/>
    </row>
    <row r="3465" spans="1:7">
      <c r="A3465" s="13"/>
      <c r="B3465" s="13"/>
      <c r="D3465" s="13"/>
      <c r="E3465" s="13"/>
      <c r="G3465" s="13"/>
    </row>
    <row r="3466" spans="1:7">
      <c r="A3466" s="13"/>
      <c r="B3466" s="13"/>
      <c r="D3466" s="13"/>
      <c r="E3466" s="13"/>
      <c r="G3466" s="13"/>
    </row>
    <row r="3467" spans="1:7">
      <c r="A3467" s="13"/>
      <c r="B3467" s="13"/>
      <c r="D3467" s="13"/>
      <c r="E3467" s="13"/>
      <c r="G3467" s="13"/>
    </row>
    <row r="3468" spans="1:7">
      <c r="A3468" s="13"/>
      <c r="B3468" s="13"/>
      <c r="D3468" s="13"/>
      <c r="E3468" s="13"/>
      <c r="G3468" s="13"/>
    </row>
    <row r="3469" spans="1:7">
      <c r="A3469" s="13"/>
      <c r="B3469" s="13"/>
      <c r="D3469" s="13"/>
      <c r="E3469" s="13"/>
      <c r="G3469" s="13"/>
    </row>
    <row r="3470" spans="1:7">
      <c r="A3470" s="13"/>
      <c r="B3470" s="13"/>
      <c r="D3470" s="13"/>
      <c r="E3470" s="13"/>
      <c r="G3470" s="13"/>
    </row>
    <row r="3471" spans="1:7">
      <c r="A3471" s="13"/>
      <c r="B3471" s="13"/>
      <c r="D3471" s="13"/>
      <c r="E3471" s="13"/>
      <c r="G3471" s="13"/>
    </row>
    <row r="3472" spans="1:7">
      <c r="A3472" s="13"/>
      <c r="B3472" s="13"/>
      <c r="D3472" s="13"/>
      <c r="E3472" s="13"/>
      <c r="G3472" s="13"/>
    </row>
    <row r="3473" spans="1:7">
      <c r="A3473" s="13"/>
      <c r="B3473" s="13"/>
      <c r="D3473" s="13"/>
      <c r="E3473" s="13"/>
      <c r="G3473" s="13"/>
    </row>
    <row r="3474" spans="1:7">
      <c r="A3474" s="13"/>
    </row>
    <row r="3475" spans="1:7">
      <c r="A3475" s="13"/>
    </row>
    <row r="3476" spans="1:7">
      <c r="A3476" s="13"/>
      <c r="B3476" s="13"/>
      <c r="C3476" s="13"/>
      <c r="D3476" s="13"/>
      <c r="E3476" s="13"/>
      <c r="G3476" s="13"/>
    </row>
    <row r="3477" spans="1:7">
      <c r="A3477" s="13"/>
      <c r="B3477" s="13"/>
      <c r="D3477" s="13"/>
      <c r="E3477" s="13"/>
      <c r="G3477" s="13"/>
    </row>
    <row r="3478" spans="1:7">
      <c r="A3478" s="13"/>
      <c r="B3478" s="13"/>
      <c r="D3478" s="13"/>
      <c r="E3478" s="13"/>
      <c r="G3478" s="13"/>
    </row>
    <row r="3479" spans="1:7">
      <c r="A3479" s="13"/>
      <c r="B3479" s="13"/>
      <c r="D3479" s="13"/>
      <c r="E3479" s="13"/>
      <c r="G3479" s="13"/>
    </row>
    <row r="3480" spans="1:7">
      <c r="A3480" s="13"/>
      <c r="B3480" s="13"/>
      <c r="D3480" s="13"/>
      <c r="E3480" s="13"/>
      <c r="G3480" s="13"/>
    </row>
    <row r="3481" spans="1:7">
      <c r="A3481" s="13"/>
      <c r="B3481" s="13"/>
      <c r="D3481" s="13"/>
      <c r="E3481" s="13"/>
      <c r="G3481" s="13"/>
    </row>
    <row r="3482" spans="1:7">
      <c r="A3482" s="13"/>
      <c r="B3482" s="13"/>
      <c r="D3482" s="13"/>
      <c r="E3482" s="13"/>
      <c r="G3482" s="13"/>
    </row>
    <row r="3483" spans="1:7">
      <c r="A3483" s="13"/>
      <c r="B3483" s="13"/>
      <c r="D3483" s="13"/>
      <c r="E3483" s="13"/>
      <c r="G3483" s="13"/>
    </row>
    <row r="3484" spans="1:7">
      <c r="A3484" s="13"/>
      <c r="B3484" s="13"/>
      <c r="D3484" s="13"/>
      <c r="E3484" s="13"/>
      <c r="G3484" s="13"/>
    </row>
    <row r="3485" spans="1:7">
      <c r="A3485" s="13"/>
      <c r="B3485" s="13"/>
      <c r="D3485" s="13"/>
      <c r="E3485" s="13"/>
      <c r="G3485" s="13"/>
    </row>
    <row r="3486" spans="1:7">
      <c r="A3486" s="13"/>
      <c r="B3486" s="13"/>
      <c r="D3486" s="13"/>
      <c r="E3486" s="13"/>
      <c r="G3486" s="13"/>
    </row>
    <row r="3487" spans="1:7">
      <c r="A3487" s="13"/>
      <c r="B3487" s="13"/>
      <c r="D3487" s="13"/>
      <c r="E3487" s="13"/>
      <c r="G3487" s="13"/>
    </row>
    <row r="3488" spans="1:7">
      <c r="A3488" s="13"/>
      <c r="B3488" s="13"/>
      <c r="D3488" s="13"/>
      <c r="E3488" s="13"/>
      <c r="G3488" s="13"/>
    </row>
    <row r="3489" spans="1:7">
      <c r="A3489" s="13"/>
      <c r="B3489" s="13"/>
      <c r="D3489" s="13"/>
      <c r="E3489" s="13"/>
      <c r="G3489" s="13"/>
    </row>
    <row r="3490" spans="1:7">
      <c r="A3490" s="13"/>
      <c r="B3490" s="13"/>
      <c r="D3490" s="13"/>
      <c r="E3490" s="13"/>
      <c r="G3490" s="13"/>
    </row>
    <row r="3491" spans="1:7">
      <c r="A3491" s="13"/>
      <c r="B3491" s="13"/>
      <c r="D3491" s="13"/>
      <c r="E3491" s="13"/>
      <c r="G3491" s="13"/>
    </row>
    <row r="3492" spans="1:7">
      <c r="A3492" s="13"/>
      <c r="B3492" s="13"/>
      <c r="D3492" s="13"/>
      <c r="E3492" s="13"/>
      <c r="G3492" s="13"/>
    </row>
    <row r="3493" spans="1:7">
      <c r="A3493" s="13"/>
      <c r="B3493" s="13"/>
      <c r="D3493" s="13"/>
      <c r="E3493" s="13"/>
      <c r="G3493" s="13"/>
    </row>
    <row r="3494" spans="1:7">
      <c r="A3494" s="13"/>
      <c r="B3494" s="13"/>
      <c r="D3494" s="13"/>
      <c r="E3494" s="13"/>
      <c r="G3494" s="13"/>
    </row>
    <row r="3495" spans="1:7">
      <c r="A3495" s="13"/>
      <c r="B3495" s="13"/>
      <c r="D3495" s="13"/>
      <c r="E3495" s="13"/>
      <c r="G3495" s="13"/>
    </row>
    <row r="3496" spans="1:7">
      <c r="A3496" s="13"/>
      <c r="B3496" s="13"/>
      <c r="D3496" s="13"/>
      <c r="E3496" s="13"/>
      <c r="G3496" s="13"/>
    </row>
    <row r="3497" spans="1:7">
      <c r="A3497" s="13"/>
      <c r="B3497" s="13"/>
      <c r="D3497" s="13"/>
      <c r="E3497" s="13"/>
      <c r="G3497" s="13"/>
    </row>
    <row r="3498" spans="1:7">
      <c r="A3498" s="13"/>
      <c r="B3498" s="13"/>
      <c r="D3498" s="13"/>
      <c r="E3498" s="13"/>
      <c r="G3498" s="13"/>
    </row>
    <row r="3499" spans="1:7">
      <c r="A3499" s="13"/>
      <c r="B3499" s="13"/>
      <c r="D3499" s="13"/>
      <c r="E3499" s="13"/>
      <c r="G3499" s="13"/>
    </row>
    <row r="3500" spans="1:7">
      <c r="A3500" s="13"/>
      <c r="B3500" s="13"/>
      <c r="D3500" s="13"/>
      <c r="E3500" s="13"/>
      <c r="G3500" s="13"/>
    </row>
    <row r="3501" spans="1:7">
      <c r="A3501" s="13"/>
      <c r="B3501" s="13"/>
      <c r="D3501" s="13"/>
      <c r="E3501" s="13"/>
      <c r="G3501" s="13"/>
    </row>
    <row r="3502" spans="1:7">
      <c r="A3502" s="13"/>
      <c r="B3502" s="13"/>
      <c r="D3502" s="13"/>
      <c r="E3502" s="13"/>
      <c r="G3502" s="13"/>
    </row>
    <row r="3503" spans="1:7">
      <c r="A3503" s="13"/>
      <c r="B3503" s="13"/>
      <c r="D3503" s="13"/>
      <c r="E3503" s="13"/>
      <c r="G3503" s="13"/>
    </row>
    <row r="3504" spans="1:7">
      <c r="A3504" s="13"/>
      <c r="B3504" s="13"/>
      <c r="D3504" s="13"/>
      <c r="E3504" s="13"/>
      <c r="G3504" s="13"/>
    </row>
    <row r="3505" spans="1:7">
      <c r="A3505" s="13"/>
      <c r="B3505" s="13"/>
      <c r="D3505" s="13"/>
      <c r="E3505" s="13"/>
      <c r="G3505" s="13"/>
    </row>
    <row r="3506" spans="1:7">
      <c r="A3506" s="13"/>
      <c r="B3506" s="13"/>
      <c r="D3506" s="13"/>
      <c r="E3506" s="13"/>
      <c r="G3506" s="13"/>
    </row>
    <row r="3507" spans="1:7">
      <c r="A3507" s="13"/>
      <c r="B3507" s="13"/>
      <c r="D3507" s="13"/>
      <c r="E3507" s="13"/>
      <c r="G3507" s="13"/>
    </row>
    <row r="3508" spans="1:7">
      <c r="A3508" s="13"/>
      <c r="B3508" s="13"/>
      <c r="D3508" s="13"/>
      <c r="E3508" s="13"/>
      <c r="G3508" s="13"/>
    </row>
    <row r="3509" spans="1:7">
      <c r="A3509" s="13"/>
      <c r="B3509" s="13"/>
      <c r="D3509" s="13"/>
      <c r="E3509" s="13"/>
      <c r="G3509" s="13"/>
    </row>
    <row r="3510" spans="1:7">
      <c r="A3510" s="13"/>
      <c r="B3510" s="13"/>
      <c r="D3510" s="13"/>
      <c r="E3510" s="13"/>
      <c r="G3510" s="13"/>
    </row>
    <row r="3511" spans="1:7">
      <c r="A3511" s="13"/>
      <c r="B3511" s="13"/>
      <c r="C3511" s="13"/>
      <c r="D3511" s="13"/>
      <c r="E3511" s="13"/>
      <c r="G3511" s="13"/>
    </row>
    <row r="3512" spans="1:7">
      <c r="A3512" s="13"/>
      <c r="B3512" s="13"/>
      <c r="D3512" s="13"/>
      <c r="E3512" s="13"/>
      <c r="G3512" s="13"/>
    </row>
    <row r="3513" spans="1:7">
      <c r="A3513" s="13"/>
    </row>
    <row r="3514" spans="1:7">
      <c r="A3514" s="13"/>
    </row>
    <row r="3515" spans="1:7">
      <c r="A3515" s="13"/>
      <c r="B3515" s="13"/>
      <c r="D3515" s="13"/>
      <c r="E3515" s="13"/>
      <c r="G3515" s="13"/>
    </row>
    <row r="3516" spans="1:7">
      <c r="A3516" s="13"/>
      <c r="B3516" s="13"/>
      <c r="D3516" s="13"/>
      <c r="E3516" s="13"/>
      <c r="G3516" s="13"/>
    </row>
    <row r="3517" spans="1:7">
      <c r="A3517" s="13"/>
      <c r="B3517" s="13"/>
      <c r="D3517" s="13"/>
      <c r="E3517" s="13"/>
      <c r="G3517" s="13"/>
    </row>
    <row r="3518" spans="1:7">
      <c r="A3518" s="13"/>
      <c r="B3518" s="13"/>
      <c r="D3518" s="13"/>
      <c r="E3518" s="13"/>
      <c r="G3518" s="13"/>
    </row>
    <row r="3519" spans="1:7">
      <c r="A3519" s="13"/>
      <c r="B3519" s="13"/>
      <c r="D3519" s="13"/>
      <c r="E3519" s="13"/>
      <c r="G3519" s="13"/>
    </row>
    <row r="3520" spans="1:7">
      <c r="A3520" s="13"/>
      <c r="B3520" s="13"/>
      <c r="D3520" s="13"/>
      <c r="E3520" s="13"/>
      <c r="G3520" s="13"/>
    </row>
    <row r="3521" spans="1:7">
      <c r="A3521" s="13"/>
      <c r="B3521" s="13"/>
      <c r="D3521" s="13"/>
      <c r="E3521" s="13"/>
      <c r="G3521" s="13"/>
    </row>
    <row r="3522" spans="1:7">
      <c r="A3522" s="13"/>
      <c r="B3522" s="13"/>
      <c r="D3522" s="13"/>
      <c r="E3522" s="13"/>
      <c r="G3522" s="13"/>
    </row>
    <row r="3523" spans="1:7">
      <c r="A3523" s="13"/>
      <c r="B3523" s="13"/>
      <c r="D3523" s="13"/>
      <c r="E3523" s="13"/>
      <c r="G3523" s="13"/>
    </row>
    <row r="3524" spans="1:7">
      <c r="A3524" s="13"/>
      <c r="B3524" s="13"/>
      <c r="D3524" s="13"/>
      <c r="E3524" s="13"/>
      <c r="G3524" s="13"/>
    </row>
    <row r="3525" spans="1:7">
      <c r="A3525" s="13"/>
      <c r="B3525" s="13"/>
      <c r="D3525" s="13"/>
      <c r="E3525" s="13"/>
      <c r="G3525" s="13"/>
    </row>
    <row r="3526" spans="1:7">
      <c r="A3526" s="13"/>
      <c r="B3526" s="13"/>
      <c r="D3526" s="13"/>
      <c r="E3526" s="13"/>
      <c r="G3526" s="13"/>
    </row>
    <row r="3527" spans="1:7">
      <c r="A3527" s="13"/>
      <c r="B3527" s="13"/>
      <c r="D3527" s="13"/>
      <c r="E3527" s="13"/>
      <c r="G3527" s="13"/>
    </row>
    <row r="3528" spans="1:7">
      <c r="A3528" s="13"/>
      <c r="B3528" s="13"/>
      <c r="D3528" s="13"/>
      <c r="E3528" s="13"/>
      <c r="G3528" s="13"/>
    </row>
    <row r="3529" spans="1:7">
      <c r="A3529" s="13"/>
      <c r="B3529" s="13"/>
      <c r="D3529" s="13"/>
      <c r="E3529" s="13"/>
      <c r="G3529" s="13"/>
    </row>
    <row r="3530" spans="1:7">
      <c r="A3530" s="13"/>
      <c r="B3530" s="13"/>
      <c r="D3530" s="13"/>
      <c r="E3530" s="13"/>
      <c r="G3530" s="13"/>
    </row>
    <row r="3531" spans="1:7">
      <c r="A3531" s="13"/>
      <c r="B3531" s="13"/>
      <c r="D3531" s="13"/>
      <c r="E3531" s="13"/>
      <c r="G3531" s="13"/>
    </row>
    <row r="3532" spans="1:7">
      <c r="A3532" s="13"/>
      <c r="B3532" s="13"/>
      <c r="D3532" s="13"/>
      <c r="E3532" s="13"/>
      <c r="G3532" s="13"/>
    </row>
    <row r="3533" spans="1:7">
      <c r="A3533" s="13"/>
      <c r="B3533" s="13"/>
      <c r="D3533" s="13"/>
      <c r="E3533" s="13"/>
      <c r="G3533" s="13"/>
    </row>
    <row r="3534" spans="1:7">
      <c r="A3534" s="13"/>
      <c r="B3534" s="13"/>
      <c r="C3534" s="13"/>
      <c r="D3534" s="13"/>
      <c r="E3534" s="13"/>
      <c r="G3534" s="13"/>
    </row>
    <row r="3535" spans="1:7">
      <c r="A3535" s="13"/>
      <c r="B3535" s="13"/>
      <c r="D3535" s="13"/>
      <c r="E3535" s="13"/>
      <c r="G3535" s="13"/>
    </row>
    <row r="3536" spans="1:7">
      <c r="A3536" s="13"/>
      <c r="B3536" s="13"/>
      <c r="D3536" s="13"/>
      <c r="E3536" s="13"/>
      <c r="G3536" s="13"/>
    </row>
    <row r="3537" spans="1:7">
      <c r="A3537" s="13"/>
      <c r="B3537" s="13"/>
      <c r="D3537" s="13"/>
      <c r="E3537" s="13"/>
      <c r="G3537" s="13"/>
    </row>
    <row r="3538" spans="1:7">
      <c r="A3538" s="13"/>
      <c r="B3538" s="13"/>
      <c r="D3538" s="13"/>
      <c r="E3538" s="13"/>
      <c r="G3538" s="13"/>
    </row>
    <row r="3539" spans="1:7">
      <c r="A3539" s="13"/>
    </row>
    <row r="3540" spans="1:7">
      <c r="A3540" s="13"/>
    </row>
    <row r="3541" spans="1:7">
      <c r="A3541" s="13"/>
      <c r="B3541" s="13"/>
      <c r="D3541" s="13"/>
      <c r="E3541" s="13"/>
      <c r="G3541" s="13"/>
    </row>
    <row r="3542" spans="1:7">
      <c r="A3542" s="13"/>
      <c r="B3542" s="13"/>
      <c r="D3542" s="13"/>
      <c r="E3542" s="13"/>
      <c r="G3542" s="13"/>
    </row>
    <row r="3543" spans="1:7">
      <c r="A3543" s="13"/>
      <c r="B3543" s="13"/>
      <c r="D3543" s="13"/>
      <c r="E3543" s="13"/>
      <c r="G3543" s="13"/>
    </row>
    <row r="3544" spans="1:7">
      <c r="A3544" s="13"/>
      <c r="B3544" s="13"/>
      <c r="D3544" s="13"/>
      <c r="E3544" s="13"/>
      <c r="G3544" s="13"/>
    </row>
    <row r="3545" spans="1:7">
      <c r="A3545" s="13"/>
      <c r="B3545" s="13"/>
      <c r="D3545" s="13"/>
      <c r="E3545" s="13"/>
      <c r="G3545" s="13"/>
    </row>
    <row r="3546" spans="1:7">
      <c r="A3546" s="13"/>
      <c r="B3546" s="13"/>
      <c r="C3546" s="13"/>
      <c r="D3546" s="13"/>
      <c r="E3546" s="13"/>
      <c r="G3546" s="13"/>
    </row>
    <row r="3547" spans="1:7">
      <c r="A3547" s="13"/>
      <c r="B3547" s="13"/>
      <c r="D3547" s="13"/>
      <c r="E3547" s="13"/>
      <c r="F3547" s="13"/>
    </row>
    <row r="3548" spans="1:7">
      <c r="A3548" s="13"/>
      <c r="B3548" s="13"/>
      <c r="C3548" s="13"/>
      <c r="D3548" s="13"/>
      <c r="E3548" s="13"/>
      <c r="G3548" s="13"/>
    </row>
    <row r="3549" spans="1:7">
      <c r="A3549" s="13"/>
      <c r="B3549" s="13"/>
      <c r="D3549" s="13"/>
      <c r="E3549" s="13"/>
      <c r="G3549" s="13"/>
    </row>
    <row r="3550" spans="1:7">
      <c r="A3550" s="13"/>
      <c r="B3550" s="13"/>
      <c r="D3550" s="13"/>
      <c r="E3550" s="13"/>
      <c r="G3550" s="13"/>
    </row>
    <row r="3551" spans="1:7">
      <c r="A3551" s="13"/>
      <c r="B3551" s="13"/>
      <c r="D3551" s="13"/>
      <c r="E3551" s="13"/>
      <c r="G3551" s="13"/>
    </row>
    <row r="3552" spans="1:7">
      <c r="A3552" s="13"/>
      <c r="B3552" s="13"/>
      <c r="D3552" s="13"/>
      <c r="E3552" s="13"/>
      <c r="G3552" s="13"/>
    </row>
    <row r="3553" spans="1:7">
      <c r="A3553" s="13"/>
      <c r="B3553" s="13"/>
      <c r="D3553" s="13"/>
      <c r="E3553" s="13"/>
      <c r="G3553" s="13"/>
    </row>
    <row r="3554" spans="1:7">
      <c r="A3554" s="13"/>
      <c r="B3554" s="13"/>
      <c r="D3554" s="13"/>
      <c r="E3554" s="13"/>
      <c r="G3554" s="13"/>
    </row>
    <row r="3555" spans="1:7">
      <c r="A3555" s="13"/>
      <c r="B3555" s="13"/>
      <c r="D3555" s="13"/>
      <c r="E3555" s="13"/>
      <c r="G3555" s="13"/>
    </row>
    <row r="3556" spans="1:7">
      <c r="A3556" s="13"/>
      <c r="B3556" s="13"/>
      <c r="D3556" s="13"/>
      <c r="E3556" s="13"/>
      <c r="G3556" s="13"/>
    </row>
    <row r="3557" spans="1:7">
      <c r="A3557" s="13"/>
      <c r="B3557" s="13"/>
      <c r="D3557" s="13"/>
      <c r="E3557" s="13"/>
      <c r="G3557" s="13"/>
    </row>
    <row r="3558" spans="1:7">
      <c r="A3558" s="13"/>
      <c r="B3558" s="13"/>
      <c r="D3558" s="13"/>
      <c r="E3558" s="13"/>
      <c r="G3558" s="13"/>
    </row>
    <row r="3559" spans="1:7">
      <c r="A3559" s="13"/>
      <c r="B3559" s="13"/>
      <c r="D3559" s="13"/>
      <c r="E3559" s="13"/>
      <c r="G3559" s="13"/>
    </row>
    <row r="3560" spans="1:7">
      <c r="A3560" s="13"/>
      <c r="B3560" s="13"/>
      <c r="D3560" s="13"/>
      <c r="E3560" s="13"/>
      <c r="G3560" s="13"/>
    </row>
    <row r="3561" spans="1:7">
      <c r="A3561" s="13"/>
    </row>
    <row r="3562" spans="1:7">
      <c r="A3562" s="13"/>
    </row>
    <row r="3563" spans="1:7">
      <c r="A3563" s="13"/>
      <c r="B3563" s="13"/>
      <c r="D3563" s="13"/>
      <c r="E3563" s="13"/>
      <c r="G3563" s="13"/>
    </row>
    <row r="3564" spans="1:7">
      <c r="A3564" s="13"/>
      <c r="B3564" s="13"/>
      <c r="D3564" s="13"/>
      <c r="E3564" s="13"/>
      <c r="G3564" s="13"/>
    </row>
    <row r="3565" spans="1:7">
      <c r="A3565" s="13"/>
      <c r="B3565" s="13"/>
      <c r="D3565" s="13"/>
      <c r="E3565" s="13"/>
      <c r="G3565" s="13"/>
    </row>
    <row r="3566" spans="1:7">
      <c r="A3566" s="13"/>
      <c r="B3566" s="13"/>
      <c r="D3566" s="13"/>
      <c r="E3566" s="13"/>
      <c r="G3566" s="13"/>
    </row>
    <row r="3567" spans="1:7">
      <c r="A3567" s="13"/>
      <c r="B3567" s="13"/>
      <c r="D3567" s="13"/>
      <c r="E3567" s="13"/>
      <c r="G3567" s="13"/>
    </row>
    <row r="3568" spans="1:7">
      <c r="A3568" s="13"/>
      <c r="B3568" s="13"/>
      <c r="D3568" s="13"/>
      <c r="E3568" s="13"/>
      <c r="G3568" s="13"/>
    </row>
    <row r="3569" spans="1:7">
      <c r="A3569" s="13"/>
      <c r="B3569" s="13"/>
      <c r="D3569" s="13"/>
      <c r="E3569" s="13"/>
      <c r="G3569" s="13"/>
    </row>
    <row r="3570" spans="1:7">
      <c r="A3570" s="13"/>
      <c r="B3570" s="13"/>
      <c r="D3570" s="13"/>
      <c r="E3570" s="13"/>
      <c r="G3570" s="13"/>
    </row>
    <row r="3571" spans="1:7">
      <c r="A3571" s="13"/>
      <c r="B3571" s="13"/>
      <c r="D3571" s="13"/>
      <c r="E3571" s="13"/>
      <c r="G3571" s="13"/>
    </row>
    <row r="3572" spans="1:7">
      <c r="A3572" s="13"/>
      <c r="B3572" s="13"/>
      <c r="D3572" s="13"/>
      <c r="E3572" s="13"/>
      <c r="G3572" s="13"/>
    </row>
    <row r="3573" spans="1:7">
      <c r="A3573" s="13"/>
      <c r="B3573" s="13"/>
      <c r="D3573" s="13"/>
      <c r="E3573" s="13"/>
      <c r="G3573" s="13"/>
    </row>
    <row r="3574" spans="1:7">
      <c r="A3574" s="13"/>
      <c r="B3574" s="13"/>
      <c r="D3574" s="13"/>
      <c r="E3574" s="13"/>
      <c r="G3574" s="13"/>
    </row>
    <row r="3575" spans="1:7">
      <c r="A3575" s="13"/>
      <c r="B3575" s="13"/>
      <c r="D3575" s="13"/>
      <c r="E3575" s="13"/>
      <c r="G3575" s="13"/>
    </row>
    <row r="3576" spans="1:7">
      <c r="A3576" s="13"/>
      <c r="B3576" s="13"/>
      <c r="D3576" s="13"/>
      <c r="E3576" s="13"/>
      <c r="G3576" s="13"/>
    </row>
    <row r="3577" spans="1:7">
      <c r="A3577" s="13"/>
      <c r="B3577" s="13"/>
      <c r="D3577" s="13"/>
      <c r="E3577" s="13"/>
      <c r="G3577" s="13"/>
    </row>
    <row r="3578" spans="1:7">
      <c r="A3578" s="13"/>
      <c r="B3578" s="13"/>
      <c r="D3578" s="13"/>
      <c r="E3578" s="13"/>
      <c r="G3578" s="13"/>
    </row>
    <row r="3579" spans="1:7">
      <c r="A3579" s="13"/>
      <c r="B3579" s="13"/>
      <c r="D3579" s="13"/>
      <c r="E3579" s="13"/>
      <c r="G3579" s="13"/>
    </row>
    <row r="3580" spans="1:7">
      <c r="A3580" s="13"/>
      <c r="B3580" s="13"/>
      <c r="D3580" s="13"/>
      <c r="E3580" s="13"/>
      <c r="G3580" s="13"/>
    </row>
    <row r="3581" spans="1:7">
      <c r="A3581" s="13"/>
      <c r="B3581" s="13"/>
      <c r="D3581" s="13"/>
      <c r="E3581" s="13"/>
      <c r="G3581" s="13"/>
    </row>
    <row r="3582" spans="1:7">
      <c r="A3582" s="13"/>
      <c r="B3582" s="13"/>
      <c r="D3582" s="13"/>
      <c r="E3582" s="13"/>
      <c r="G3582" s="13"/>
    </row>
    <row r="3583" spans="1:7">
      <c r="A3583" s="13"/>
      <c r="B3583" s="13"/>
      <c r="D3583" s="13"/>
      <c r="E3583" s="13"/>
      <c r="G3583" s="13"/>
    </row>
    <row r="3584" spans="1:7">
      <c r="A3584" s="13"/>
      <c r="B3584" s="13"/>
      <c r="D3584" s="13"/>
      <c r="E3584" s="13"/>
      <c r="G3584" s="13"/>
    </row>
    <row r="3585" spans="1:7">
      <c r="A3585" s="13"/>
      <c r="B3585" s="13"/>
      <c r="D3585" s="13"/>
      <c r="E3585" s="13"/>
      <c r="G3585" s="13"/>
    </row>
    <row r="3586" spans="1:7">
      <c r="A3586" s="13"/>
      <c r="B3586" s="13"/>
      <c r="D3586" s="13"/>
      <c r="E3586" s="13"/>
      <c r="F3586" s="13"/>
    </row>
    <row r="3587" spans="1:7">
      <c r="A3587" s="13"/>
      <c r="B3587" s="13"/>
      <c r="D3587" s="13"/>
      <c r="E3587" s="13"/>
      <c r="G3587" s="13"/>
    </row>
    <row r="3588" spans="1:7">
      <c r="A3588" s="13"/>
      <c r="B3588" s="13"/>
      <c r="D3588" s="13"/>
      <c r="E3588" s="13"/>
      <c r="G3588" s="13"/>
    </row>
    <row r="3589" spans="1:7">
      <c r="A3589" s="13"/>
      <c r="B3589" s="13"/>
      <c r="D3589" s="13"/>
      <c r="E3589" s="13"/>
      <c r="G3589" s="13"/>
    </row>
    <row r="3590" spans="1:7">
      <c r="A3590" s="13"/>
      <c r="B3590" s="13"/>
      <c r="D3590" s="13"/>
      <c r="E3590" s="13"/>
      <c r="G3590" s="13"/>
    </row>
    <row r="3591" spans="1:7">
      <c r="A3591" s="13"/>
      <c r="B3591" s="13"/>
      <c r="C3591" s="13"/>
      <c r="D3591" s="13"/>
      <c r="E3591" s="13"/>
      <c r="G3591" s="13"/>
    </row>
    <row r="3592" spans="1:7">
      <c r="A3592" s="13"/>
      <c r="B3592" s="13"/>
      <c r="D3592" s="13"/>
      <c r="E3592" s="13"/>
      <c r="G3592" s="13"/>
    </row>
    <row r="3593" spans="1:7">
      <c r="A3593" s="13"/>
      <c r="B3593" s="13"/>
      <c r="C3593" s="13"/>
      <c r="D3593" s="13"/>
      <c r="E3593" s="13"/>
      <c r="G3593" s="13"/>
    </row>
    <row r="3594" spans="1:7">
      <c r="A3594" s="13"/>
      <c r="B3594" s="13"/>
      <c r="D3594" s="13"/>
      <c r="E3594" s="13"/>
      <c r="G3594" s="13"/>
    </row>
    <row r="3595" spans="1:7">
      <c r="A3595" s="13"/>
      <c r="B3595" s="13"/>
      <c r="D3595" s="13"/>
      <c r="E3595" s="13"/>
      <c r="G3595" s="13"/>
    </row>
    <row r="3596" spans="1:7">
      <c r="A3596" s="13"/>
      <c r="B3596" s="13"/>
      <c r="D3596" s="13"/>
      <c r="E3596" s="13"/>
      <c r="G3596" s="13"/>
    </row>
    <row r="3597" spans="1:7">
      <c r="A3597" s="13"/>
      <c r="B3597" s="13"/>
      <c r="D3597" s="13"/>
      <c r="E3597" s="13"/>
      <c r="G3597" s="13"/>
    </row>
    <row r="3598" spans="1:7">
      <c r="A3598" s="13"/>
    </row>
    <row r="3599" spans="1:7">
      <c r="A3599" s="13"/>
    </row>
    <row r="3600" spans="1:7">
      <c r="A3600" s="13"/>
      <c r="B3600" s="13"/>
      <c r="D3600" s="13"/>
      <c r="E3600" s="13"/>
      <c r="G3600" s="13"/>
    </row>
    <row r="3601" spans="1:7">
      <c r="A3601" s="13"/>
      <c r="B3601" s="13"/>
      <c r="D3601" s="13"/>
      <c r="E3601" s="13"/>
      <c r="G3601" s="13"/>
    </row>
    <row r="3602" spans="1:7">
      <c r="A3602" s="13"/>
      <c r="B3602" s="13"/>
      <c r="D3602" s="13"/>
      <c r="E3602" s="13"/>
      <c r="G3602" s="13"/>
    </row>
    <row r="3603" spans="1:7">
      <c r="A3603" s="13"/>
      <c r="B3603" s="13"/>
      <c r="D3603" s="13"/>
      <c r="E3603" s="13"/>
      <c r="G3603" s="13"/>
    </row>
    <row r="3604" spans="1:7">
      <c r="A3604" s="13"/>
      <c r="B3604" s="13"/>
      <c r="D3604" s="13"/>
      <c r="E3604" s="13"/>
      <c r="G3604" s="13"/>
    </row>
    <row r="3605" spans="1:7">
      <c r="A3605" s="13"/>
      <c r="B3605" s="13"/>
      <c r="D3605" s="13"/>
      <c r="E3605" s="13"/>
      <c r="G3605" s="13"/>
    </row>
    <row r="3606" spans="1:7">
      <c r="A3606" s="13"/>
      <c r="B3606" s="13"/>
      <c r="D3606" s="13"/>
      <c r="E3606" s="13"/>
      <c r="G3606" s="13"/>
    </row>
    <row r="3607" spans="1:7">
      <c r="A3607" s="13"/>
      <c r="B3607" s="13"/>
      <c r="D3607" s="13"/>
      <c r="E3607" s="13"/>
      <c r="G3607" s="13"/>
    </row>
    <row r="3608" spans="1:7">
      <c r="A3608" s="13"/>
      <c r="B3608" s="13"/>
      <c r="D3608" s="13"/>
      <c r="E3608" s="13"/>
      <c r="G3608" s="13"/>
    </row>
    <row r="3609" spans="1:7">
      <c r="A3609" s="13"/>
      <c r="B3609" s="13"/>
      <c r="D3609" s="13"/>
      <c r="E3609" s="13"/>
      <c r="G3609" s="13"/>
    </row>
    <row r="3610" spans="1:7">
      <c r="A3610" s="13"/>
      <c r="B3610" s="13"/>
      <c r="D3610" s="13"/>
      <c r="E3610" s="13"/>
      <c r="G3610" s="13"/>
    </row>
    <row r="3611" spans="1:7">
      <c r="A3611" s="13"/>
      <c r="B3611" s="13"/>
      <c r="D3611" s="13"/>
      <c r="E3611" s="13"/>
      <c r="G3611" s="13"/>
    </row>
    <row r="3612" spans="1:7">
      <c r="A3612" s="13"/>
      <c r="B3612" s="13"/>
      <c r="D3612" s="13"/>
      <c r="E3612" s="13"/>
      <c r="G3612" s="13"/>
    </row>
    <row r="3613" spans="1:7">
      <c r="A3613" s="13"/>
      <c r="B3613" s="13"/>
      <c r="D3613" s="13"/>
      <c r="E3613" s="13"/>
      <c r="G3613" s="13"/>
    </row>
    <row r="3614" spans="1:7">
      <c r="A3614" s="13"/>
      <c r="B3614" s="13"/>
      <c r="D3614" s="13"/>
      <c r="E3614" s="13"/>
      <c r="G3614" s="13"/>
    </row>
    <row r="3615" spans="1:7">
      <c r="A3615" s="13"/>
      <c r="B3615" s="13"/>
      <c r="D3615" s="13"/>
      <c r="E3615" s="13"/>
      <c r="G3615" s="13"/>
    </row>
    <row r="3616" spans="1:7">
      <c r="A3616" s="13"/>
      <c r="B3616" s="13"/>
      <c r="D3616" s="13"/>
      <c r="E3616" s="13"/>
      <c r="G3616" s="13"/>
    </row>
    <row r="3617" spans="1:7">
      <c r="A3617" s="13"/>
      <c r="B3617" s="13"/>
      <c r="D3617" s="13"/>
      <c r="E3617" s="13"/>
      <c r="G3617" s="13"/>
    </row>
    <row r="3618" spans="1:7">
      <c r="A3618" s="13"/>
      <c r="B3618" s="13"/>
      <c r="D3618" s="13"/>
      <c r="E3618" s="13"/>
      <c r="G3618" s="13"/>
    </row>
    <row r="3619" spans="1:7">
      <c r="A3619" s="13"/>
      <c r="B3619" s="13"/>
      <c r="D3619" s="13"/>
      <c r="E3619" s="13"/>
      <c r="G3619" s="13"/>
    </row>
    <row r="3620" spans="1:7">
      <c r="A3620" s="13"/>
      <c r="B3620" s="13"/>
      <c r="D3620" s="13"/>
      <c r="E3620" s="13"/>
      <c r="G3620" s="13"/>
    </row>
    <row r="3621" spans="1:7">
      <c r="A3621" s="13"/>
      <c r="B3621" s="13"/>
      <c r="D3621" s="13"/>
      <c r="E3621" s="13"/>
      <c r="G3621" s="13"/>
    </row>
    <row r="3622" spans="1:7">
      <c r="A3622" s="13"/>
      <c r="B3622" s="13"/>
      <c r="D3622" s="13"/>
      <c r="E3622" s="13"/>
      <c r="G3622" s="13"/>
    </row>
    <row r="3623" spans="1:7">
      <c r="A3623" s="13"/>
      <c r="B3623" s="13"/>
      <c r="D3623" s="13"/>
      <c r="E3623" s="13"/>
      <c r="G3623" s="13"/>
    </row>
    <row r="3624" spans="1:7">
      <c r="A3624" s="13"/>
      <c r="B3624" s="13"/>
      <c r="D3624" s="13"/>
      <c r="E3624" s="13"/>
      <c r="G3624" s="13"/>
    </row>
    <row r="3625" spans="1:7">
      <c r="A3625" s="13"/>
      <c r="B3625" s="13"/>
      <c r="C3625" s="13"/>
      <c r="D3625" s="13"/>
      <c r="E3625" s="13"/>
      <c r="G3625" s="13"/>
    </row>
    <row r="3626" spans="1:7">
      <c r="A3626" s="13"/>
      <c r="B3626" s="13"/>
      <c r="D3626" s="13"/>
      <c r="E3626" s="13"/>
      <c r="G3626" s="13"/>
    </row>
    <row r="3627" spans="1:7">
      <c r="A3627" s="13"/>
      <c r="B3627" s="13"/>
      <c r="D3627" s="13"/>
      <c r="E3627" s="13"/>
      <c r="G3627" s="13"/>
    </row>
    <row r="3628" spans="1:7">
      <c r="A3628" s="13"/>
      <c r="B3628" s="13"/>
      <c r="D3628" s="13"/>
      <c r="E3628" s="13"/>
      <c r="G3628" s="13"/>
    </row>
    <row r="3629" spans="1:7">
      <c r="A3629" s="13"/>
      <c r="B3629" s="13"/>
      <c r="D3629" s="13"/>
      <c r="E3629" s="13"/>
      <c r="G3629" s="13"/>
    </row>
    <row r="3630" spans="1:7">
      <c r="A3630" s="13"/>
      <c r="B3630" s="13"/>
      <c r="D3630" s="13"/>
      <c r="E3630" s="13"/>
      <c r="G3630" s="13"/>
    </row>
    <row r="3631" spans="1:7">
      <c r="A3631" s="13"/>
      <c r="B3631" s="13"/>
      <c r="D3631" s="13"/>
      <c r="E3631" s="13"/>
      <c r="G3631" s="13"/>
    </row>
    <row r="3632" spans="1:7">
      <c r="A3632" s="13"/>
      <c r="B3632" s="13"/>
      <c r="D3632" s="13"/>
      <c r="E3632" s="13"/>
      <c r="G3632" s="13"/>
    </row>
    <row r="3633" spans="1:7">
      <c r="A3633" s="13"/>
      <c r="B3633" s="13"/>
      <c r="D3633" s="13"/>
      <c r="E3633" s="13"/>
      <c r="G3633" s="13"/>
    </row>
    <row r="3634" spans="1:7">
      <c r="A3634" s="13"/>
      <c r="B3634" s="13"/>
      <c r="D3634" s="13"/>
      <c r="E3634" s="13"/>
      <c r="G3634" s="13"/>
    </row>
    <row r="3635" spans="1:7">
      <c r="A3635" s="13"/>
      <c r="B3635" s="13"/>
      <c r="C3635" s="13"/>
      <c r="D3635" s="13"/>
      <c r="E3635" s="13"/>
      <c r="G3635" s="13"/>
    </row>
    <row r="3636" spans="1:7">
      <c r="A3636" s="13"/>
      <c r="B3636" s="13"/>
      <c r="C3636" s="13"/>
      <c r="D3636" s="13"/>
      <c r="E3636" s="13"/>
      <c r="G3636" s="13"/>
    </row>
    <row r="3637" spans="1:7">
      <c r="A3637" s="13"/>
    </row>
    <row r="3638" spans="1:7">
      <c r="A3638" s="13"/>
    </row>
    <row r="3639" spans="1:7">
      <c r="A3639" s="13"/>
      <c r="B3639" s="13"/>
      <c r="D3639" s="13"/>
      <c r="E3639" s="13"/>
      <c r="G3639" s="13"/>
    </row>
    <row r="3640" spans="1:7">
      <c r="A3640" s="13"/>
      <c r="B3640" s="13"/>
      <c r="D3640" s="13"/>
      <c r="E3640" s="13"/>
      <c r="G3640" s="13"/>
    </row>
    <row r="3641" spans="1:7">
      <c r="A3641" s="13"/>
      <c r="B3641" s="13"/>
      <c r="D3641" s="13"/>
      <c r="E3641" s="13"/>
      <c r="G3641" s="13"/>
    </row>
    <row r="3642" spans="1:7">
      <c r="A3642" s="13"/>
      <c r="B3642" s="13"/>
      <c r="D3642" s="13"/>
      <c r="E3642" s="13"/>
      <c r="G3642" s="13"/>
    </row>
    <row r="3643" spans="1:7">
      <c r="A3643" s="13"/>
      <c r="B3643" s="13"/>
      <c r="D3643" s="13"/>
      <c r="E3643" s="13"/>
      <c r="G3643" s="13"/>
    </row>
    <row r="3644" spans="1:7">
      <c r="A3644" s="13"/>
      <c r="B3644" s="13"/>
      <c r="D3644" s="13"/>
      <c r="E3644" s="13"/>
      <c r="G3644" s="13"/>
    </row>
    <row r="3645" spans="1:7">
      <c r="A3645" s="13"/>
      <c r="B3645" s="13"/>
      <c r="D3645" s="13"/>
      <c r="E3645" s="13"/>
      <c r="G3645" s="13"/>
    </row>
    <row r="3646" spans="1:7">
      <c r="A3646" s="13"/>
      <c r="B3646" s="13"/>
      <c r="D3646" s="13"/>
      <c r="E3646" s="13"/>
      <c r="G3646" s="13"/>
    </row>
    <row r="3647" spans="1:7">
      <c r="A3647" s="13"/>
      <c r="B3647" s="13"/>
      <c r="D3647" s="13"/>
      <c r="E3647" s="13"/>
      <c r="G3647" s="13"/>
    </row>
    <row r="3648" spans="1:7">
      <c r="A3648" s="13"/>
      <c r="B3648" s="13"/>
      <c r="D3648" s="13"/>
      <c r="E3648" s="13"/>
      <c r="G3648" s="13"/>
    </row>
    <row r="3649" spans="1:7">
      <c r="A3649" s="13"/>
      <c r="B3649" s="13"/>
      <c r="D3649" s="13"/>
      <c r="E3649" s="13"/>
      <c r="G3649" s="13"/>
    </row>
    <row r="3650" spans="1:7">
      <c r="A3650" s="13"/>
      <c r="B3650" s="13"/>
      <c r="D3650" s="13"/>
      <c r="E3650" s="13"/>
      <c r="G3650" s="13"/>
    </row>
    <row r="3651" spans="1:7">
      <c r="A3651" s="13"/>
      <c r="B3651" s="13"/>
      <c r="D3651" s="13"/>
      <c r="E3651" s="13"/>
      <c r="G3651" s="13"/>
    </row>
    <row r="3652" spans="1:7">
      <c r="A3652" s="13"/>
      <c r="B3652" s="13"/>
      <c r="D3652" s="13"/>
      <c r="E3652" s="13"/>
      <c r="G3652" s="13"/>
    </row>
    <row r="3653" spans="1:7">
      <c r="A3653" s="13"/>
      <c r="B3653" s="13"/>
      <c r="D3653" s="13"/>
      <c r="E3653" s="13"/>
      <c r="G3653" s="13"/>
    </row>
    <row r="3654" spans="1:7">
      <c r="A3654" s="13"/>
      <c r="B3654" s="13"/>
      <c r="D3654" s="13"/>
      <c r="E3654" s="13"/>
      <c r="G3654" s="13"/>
    </row>
    <row r="3655" spans="1:7">
      <c r="A3655" s="13"/>
      <c r="B3655" s="13"/>
      <c r="D3655" s="13"/>
      <c r="E3655" s="13"/>
      <c r="G3655" s="13"/>
    </row>
    <row r="3656" spans="1:7">
      <c r="A3656" s="13"/>
      <c r="B3656" s="13"/>
      <c r="C3656" s="13"/>
      <c r="D3656" s="13"/>
      <c r="E3656" s="13"/>
      <c r="G3656" s="13"/>
    </row>
    <row r="3657" spans="1:7">
      <c r="A3657" s="13"/>
      <c r="B3657" s="13"/>
      <c r="D3657" s="13"/>
      <c r="E3657" s="13"/>
      <c r="G3657" s="13"/>
    </row>
    <row r="3658" spans="1:7">
      <c r="A3658" s="13"/>
      <c r="B3658" s="13"/>
      <c r="D3658" s="13"/>
      <c r="E3658" s="13"/>
      <c r="G3658" s="13"/>
    </row>
    <row r="3659" spans="1:7">
      <c r="A3659" s="13"/>
      <c r="B3659" s="13"/>
      <c r="D3659" s="13"/>
      <c r="E3659" s="13"/>
      <c r="G3659" s="13"/>
    </row>
    <row r="3660" spans="1:7">
      <c r="A3660" s="13"/>
      <c r="B3660" s="13"/>
      <c r="D3660" s="13"/>
      <c r="E3660" s="13"/>
      <c r="G3660" s="13"/>
    </row>
    <row r="3661" spans="1:7">
      <c r="A3661" s="13"/>
      <c r="B3661" s="13"/>
      <c r="D3661" s="13"/>
      <c r="E3661" s="13"/>
      <c r="G3661" s="13"/>
    </row>
    <row r="3662" spans="1:7">
      <c r="A3662" s="13"/>
      <c r="B3662" s="13"/>
      <c r="D3662" s="13"/>
      <c r="E3662" s="13"/>
      <c r="G3662" s="13"/>
    </row>
    <row r="3663" spans="1:7">
      <c r="A3663" s="13"/>
      <c r="B3663" s="13"/>
      <c r="D3663" s="13"/>
      <c r="E3663" s="13"/>
      <c r="G3663" s="13"/>
    </row>
    <row r="3664" spans="1:7">
      <c r="A3664" s="13"/>
      <c r="B3664" s="13"/>
      <c r="D3664" s="13"/>
      <c r="E3664" s="13"/>
      <c r="G3664" s="13"/>
    </row>
    <row r="3665" spans="1:7">
      <c r="A3665" s="13"/>
      <c r="B3665" s="13"/>
      <c r="D3665" s="13"/>
      <c r="E3665" s="13"/>
      <c r="G3665" s="13"/>
    </row>
    <row r="3666" spans="1:7">
      <c r="A3666" s="13"/>
      <c r="B3666" s="13"/>
      <c r="D3666" s="13"/>
      <c r="E3666" s="13"/>
      <c r="G3666" s="13"/>
    </row>
    <row r="3667" spans="1:7">
      <c r="A3667" s="13"/>
      <c r="B3667" s="13"/>
      <c r="D3667" s="13"/>
      <c r="E3667" s="13"/>
      <c r="G3667" s="13"/>
    </row>
    <row r="3668" spans="1:7">
      <c r="A3668" s="13"/>
      <c r="B3668" s="13"/>
      <c r="D3668" s="13"/>
      <c r="E3668" s="13"/>
      <c r="G3668" s="13"/>
    </row>
    <row r="3669" spans="1:7">
      <c r="A3669" s="13"/>
      <c r="B3669" s="13"/>
      <c r="D3669" s="13"/>
      <c r="E3669" s="13"/>
      <c r="G3669" s="13"/>
    </row>
    <row r="3670" spans="1:7">
      <c r="A3670" s="13"/>
      <c r="B3670" s="13"/>
      <c r="D3670" s="13"/>
      <c r="E3670" s="13"/>
      <c r="G3670" s="13"/>
    </row>
    <row r="3671" spans="1:7">
      <c r="A3671" s="13"/>
      <c r="B3671" s="13"/>
      <c r="D3671" s="13"/>
      <c r="E3671" s="13"/>
      <c r="G3671" s="13"/>
    </row>
    <row r="3672" spans="1:7">
      <c r="A3672" s="13"/>
      <c r="B3672" s="13"/>
      <c r="D3672" s="13"/>
      <c r="E3672" s="13"/>
      <c r="G3672" s="13"/>
    </row>
    <row r="3673" spans="1:7">
      <c r="A3673" s="13"/>
      <c r="B3673" s="13"/>
      <c r="D3673" s="13"/>
      <c r="E3673" s="13"/>
      <c r="G3673" s="13"/>
    </row>
    <row r="3674" spans="1:7">
      <c r="A3674" s="13"/>
      <c r="B3674" s="13"/>
      <c r="D3674" s="13"/>
      <c r="E3674" s="13"/>
      <c r="G3674" s="13"/>
    </row>
    <row r="3675" spans="1:7">
      <c r="A3675" s="13"/>
      <c r="B3675" s="13"/>
      <c r="C3675" s="13"/>
      <c r="D3675" s="13"/>
      <c r="E3675" s="13"/>
      <c r="G3675" s="13"/>
    </row>
    <row r="3676" spans="1:7">
      <c r="A3676" s="13"/>
      <c r="B3676" s="13"/>
      <c r="D3676" s="13"/>
      <c r="E3676" s="13"/>
      <c r="G3676" s="13"/>
    </row>
    <row r="3677" spans="1:7">
      <c r="A3677" s="13"/>
      <c r="B3677" s="13"/>
      <c r="C3677" s="13"/>
      <c r="D3677" s="13"/>
      <c r="E3677" s="13"/>
      <c r="G3677" s="13"/>
    </row>
    <row r="3678" spans="1:7">
      <c r="A3678" s="13"/>
      <c r="B3678" s="13"/>
      <c r="C3678" s="13"/>
      <c r="D3678" s="13"/>
      <c r="E3678" s="13"/>
      <c r="G3678" s="13"/>
    </row>
    <row r="3679" spans="1:7">
      <c r="A3679" s="13"/>
      <c r="B3679" s="13"/>
      <c r="D3679" s="13"/>
      <c r="E3679" s="13"/>
      <c r="G3679" s="13"/>
    </row>
    <row r="3680" spans="1:7">
      <c r="A3680" s="13"/>
      <c r="B3680" s="13"/>
      <c r="D3680" s="13"/>
      <c r="E3680" s="13"/>
      <c r="G3680" s="13"/>
    </row>
    <row r="3681" spans="1:7">
      <c r="A3681" s="13"/>
      <c r="B3681" s="13"/>
      <c r="D3681" s="13"/>
      <c r="E3681" s="13"/>
      <c r="G3681" s="13"/>
    </row>
    <row r="3682" spans="1:7">
      <c r="A3682" s="13"/>
      <c r="B3682" s="13"/>
      <c r="D3682" s="13"/>
      <c r="E3682" s="13"/>
      <c r="G3682" s="13"/>
    </row>
    <row r="3683" spans="1:7">
      <c r="A3683" s="13"/>
      <c r="B3683" s="13"/>
      <c r="D3683" s="13"/>
      <c r="E3683" s="13"/>
      <c r="G3683" s="13"/>
    </row>
    <row r="3684" spans="1:7">
      <c r="A3684" s="13"/>
      <c r="B3684" s="13"/>
      <c r="D3684" s="13"/>
      <c r="E3684" s="13"/>
      <c r="G3684" s="13"/>
    </row>
    <row r="3685" spans="1:7">
      <c r="A3685" s="13"/>
      <c r="B3685" s="13"/>
      <c r="D3685" s="13"/>
      <c r="E3685" s="13"/>
      <c r="G3685" s="13"/>
    </row>
    <row r="3686" spans="1:7">
      <c r="A3686" s="13"/>
      <c r="B3686" s="13"/>
      <c r="D3686" s="13"/>
      <c r="E3686" s="13"/>
      <c r="G3686" s="13"/>
    </row>
    <row r="3687" spans="1:7">
      <c r="A3687" s="13"/>
      <c r="B3687" s="13"/>
      <c r="D3687" s="13"/>
      <c r="E3687" s="13"/>
      <c r="G3687" s="13"/>
    </row>
    <row r="3688" spans="1:7">
      <c r="A3688" s="13"/>
      <c r="B3688" s="13"/>
      <c r="D3688" s="13"/>
      <c r="E3688" s="13"/>
      <c r="G3688" s="13"/>
    </row>
    <row r="3689" spans="1:7">
      <c r="A3689" s="13"/>
      <c r="B3689" s="13"/>
      <c r="D3689" s="13"/>
      <c r="E3689" s="13"/>
      <c r="G3689" s="13"/>
    </row>
    <row r="3690" spans="1:7">
      <c r="A3690" s="13"/>
      <c r="B3690" s="13"/>
      <c r="D3690" s="13"/>
      <c r="E3690" s="13"/>
      <c r="G3690" s="13"/>
    </row>
    <row r="3691" spans="1:7">
      <c r="A3691" s="13"/>
      <c r="B3691" s="13"/>
      <c r="D3691" s="13"/>
      <c r="E3691" s="13"/>
      <c r="G3691" s="13"/>
    </row>
    <row r="3692" spans="1:7">
      <c r="A3692" s="13"/>
      <c r="B3692" s="13"/>
      <c r="D3692" s="13"/>
      <c r="E3692" s="13"/>
      <c r="G3692" s="13"/>
    </row>
    <row r="3693" spans="1:7">
      <c r="A3693" s="13"/>
      <c r="B3693" s="13"/>
      <c r="D3693" s="13"/>
      <c r="E3693" s="13"/>
      <c r="G3693" s="13"/>
    </row>
    <row r="3694" spans="1:7">
      <c r="A3694" s="13"/>
      <c r="B3694" s="13"/>
      <c r="D3694" s="13"/>
      <c r="E3694" s="13"/>
      <c r="G3694" s="13"/>
    </row>
    <row r="3695" spans="1:7">
      <c r="A3695" s="13"/>
      <c r="B3695" s="13"/>
      <c r="D3695" s="13"/>
      <c r="E3695" s="13"/>
      <c r="G3695" s="13"/>
    </row>
    <row r="3696" spans="1:7">
      <c r="A3696" s="13"/>
      <c r="B3696" s="13"/>
      <c r="D3696" s="13"/>
      <c r="E3696" s="13"/>
      <c r="G3696" s="13"/>
    </row>
    <row r="3697" spans="1:7">
      <c r="A3697" s="13"/>
      <c r="B3697" s="13"/>
      <c r="D3697" s="13"/>
      <c r="E3697" s="13"/>
      <c r="G3697" s="13"/>
    </row>
    <row r="3698" spans="1:7">
      <c r="A3698" s="13"/>
    </row>
    <row r="3699" spans="1:7">
      <c r="A3699" s="13"/>
    </row>
    <row r="3700" spans="1:7">
      <c r="A3700" s="13"/>
      <c r="B3700" s="13"/>
      <c r="D3700" s="13"/>
      <c r="E3700" s="13"/>
      <c r="G3700" s="13"/>
    </row>
    <row r="3701" spans="1:7">
      <c r="A3701" s="13"/>
      <c r="B3701" s="13"/>
      <c r="D3701" s="13"/>
      <c r="E3701" s="13"/>
      <c r="G3701" s="13"/>
    </row>
    <row r="3702" spans="1:7">
      <c r="A3702" s="13"/>
      <c r="B3702" s="13"/>
      <c r="D3702" s="13"/>
      <c r="E3702" s="13"/>
      <c r="G3702" s="13"/>
    </row>
    <row r="3703" spans="1:7">
      <c r="A3703" s="13"/>
      <c r="B3703" s="13"/>
      <c r="D3703" s="13"/>
      <c r="E3703" s="13"/>
      <c r="G3703" s="13"/>
    </row>
    <row r="3704" spans="1:7">
      <c r="A3704" s="13"/>
      <c r="B3704" s="13"/>
      <c r="D3704" s="13"/>
      <c r="E3704" s="13"/>
      <c r="G3704" s="13"/>
    </row>
    <row r="3705" spans="1:7">
      <c r="A3705" s="13"/>
      <c r="B3705" s="13"/>
      <c r="D3705" s="13"/>
      <c r="E3705" s="13"/>
      <c r="G3705" s="13"/>
    </row>
    <row r="3706" spans="1:7">
      <c r="A3706" s="13"/>
      <c r="B3706" s="13"/>
      <c r="D3706" s="13"/>
      <c r="E3706" s="13"/>
      <c r="G3706" s="13"/>
    </row>
    <row r="3707" spans="1:7">
      <c r="A3707" s="13"/>
      <c r="B3707" s="13"/>
      <c r="D3707" s="13"/>
      <c r="E3707" s="13"/>
      <c r="G3707" s="13"/>
    </row>
    <row r="3708" spans="1:7">
      <c r="A3708" s="13"/>
      <c r="B3708" s="13"/>
      <c r="D3708" s="13"/>
      <c r="E3708" s="13"/>
      <c r="G3708" s="13"/>
    </row>
    <row r="3709" spans="1:7">
      <c r="A3709" s="13"/>
      <c r="B3709" s="13"/>
      <c r="D3709" s="13"/>
      <c r="E3709" s="13"/>
      <c r="G3709" s="13"/>
    </row>
    <row r="3710" spans="1:7">
      <c r="A3710" s="13"/>
      <c r="B3710" s="13"/>
      <c r="D3710" s="13"/>
      <c r="E3710" s="13"/>
      <c r="G3710" s="13"/>
    </row>
    <row r="3711" spans="1:7">
      <c r="A3711" s="13"/>
      <c r="B3711" s="13"/>
      <c r="D3711" s="13"/>
      <c r="E3711" s="13"/>
      <c r="G3711" s="13"/>
    </row>
    <row r="3712" spans="1:7">
      <c r="A3712" s="13"/>
      <c r="B3712" s="13"/>
      <c r="D3712" s="13"/>
      <c r="E3712" s="13"/>
      <c r="G3712" s="13"/>
    </row>
    <row r="3713" spans="1:7">
      <c r="A3713" s="13"/>
      <c r="B3713" s="13"/>
      <c r="D3713" s="13"/>
      <c r="E3713" s="13"/>
      <c r="G3713" s="13"/>
    </row>
    <row r="3714" spans="1:7">
      <c r="A3714" s="13"/>
      <c r="B3714" s="13"/>
      <c r="D3714" s="13"/>
      <c r="E3714" s="13"/>
      <c r="G3714" s="13"/>
    </row>
    <row r="3715" spans="1:7">
      <c r="A3715" s="13"/>
      <c r="B3715" s="13"/>
      <c r="D3715" s="13"/>
      <c r="E3715" s="13"/>
      <c r="G3715" s="13"/>
    </row>
    <row r="3716" spans="1:7">
      <c r="A3716" s="13"/>
      <c r="B3716" s="13"/>
      <c r="D3716" s="13"/>
      <c r="E3716" s="13"/>
      <c r="G3716" s="13"/>
    </row>
    <row r="3717" spans="1:7">
      <c r="A3717" s="13"/>
      <c r="B3717" s="13"/>
      <c r="D3717" s="13"/>
      <c r="E3717" s="13"/>
      <c r="G3717" s="13"/>
    </row>
    <row r="3718" spans="1:7">
      <c r="A3718" s="13"/>
      <c r="B3718" s="13"/>
      <c r="D3718" s="13"/>
      <c r="E3718" s="13"/>
      <c r="G3718" s="13"/>
    </row>
    <row r="3719" spans="1:7">
      <c r="A3719" s="13"/>
      <c r="B3719" s="13"/>
      <c r="D3719" s="13"/>
      <c r="E3719" s="13"/>
      <c r="G3719" s="13"/>
    </row>
    <row r="3720" spans="1:7">
      <c r="A3720" s="13"/>
      <c r="B3720" s="13"/>
      <c r="D3720" s="13"/>
      <c r="E3720" s="13"/>
      <c r="G3720" s="13"/>
    </row>
    <row r="3721" spans="1:7">
      <c r="A3721" s="13"/>
      <c r="B3721" s="13"/>
      <c r="D3721" s="13"/>
      <c r="E3721" s="13"/>
      <c r="G3721" s="13"/>
    </row>
    <row r="3722" spans="1:7">
      <c r="A3722" s="13"/>
      <c r="B3722" s="13"/>
      <c r="D3722" s="13"/>
      <c r="E3722" s="13"/>
      <c r="G3722" s="13"/>
    </row>
    <row r="3723" spans="1:7">
      <c r="A3723" s="13"/>
      <c r="B3723" s="13"/>
      <c r="D3723" s="13"/>
      <c r="E3723" s="13"/>
      <c r="G3723" s="13"/>
    </row>
    <row r="3724" spans="1:7">
      <c r="A3724" s="13"/>
      <c r="B3724" s="13"/>
      <c r="D3724" s="13"/>
      <c r="E3724" s="13"/>
      <c r="G3724" s="13"/>
    </row>
    <row r="3725" spans="1:7">
      <c r="A3725" s="13"/>
      <c r="B3725" s="13"/>
      <c r="D3725" s="13"/>
      <c r="E3725" s="13"/>
      <c r="G3725" s="13"/>
    </row>
    <row r="3726" spans="1:7">
      <c r="A3726" s="13"/>
      <c r="B3726" s="13"/>
      <c r="D3726" s="13"/>
      <c r="E3726" s="13"/>
      <c r="G3726" s="13"/>
    </row>
    <row r="3727" spans="1:7">
      <c r="A3727" s="13"/>
      <c r="B3727" s="13"/>
      <c r="D3727" s="13"/>
      <c r="E3727" s="13"/>
      <c r="G3727" s="13"/>
    </row>
    <row r="3728" spans="1:7">
      <c r="A3728" s="13"/>
      <c r="B3728" s="13"/>
      <c r="D3728" s="13"/>
      <c r="E3728" s="13"/>
      <c r="G3728" s="13"/>
    </row>
    <row r="3729" spans="1:7">
      <c r="A3729" s="13"/>
      <c r="B3729" s="13"/>
      <c r="D3729" s="13"/>
      <c r="E3729" s="13"/>
      <c r="G3729" s="13"/>
    </row>
    <row r="3730" spans="1:7">
      <c r="A3730" s="13"/>
      <c r="B3730" s="13"/>
      <c r="D3730" s="13"/>
      <c r="E3730" s="13"/>
      <c r="G3730" s="13"/>
    </row>
    <row r="3731" spans="1:7">
      <c r="A3731" s="13"/>
      <c r="B3731" s="13"/>
      <c r="D3731" s="13"/>
      <c r="E3731" s="13"/>
      <c r="G3731" s="13"/>
    </row>
    <row r="3732" spans="1:7">
      <c r="A3732" s="13"/>
      <c r="B3732" s="13"/>
      <c r="D3732" s="13"/>
      <c r="E3732" s="13"/>
      <c r="G3732" s="13"/>
    </row>
    <row r="3733" spans="1:7">
      <c r="A3733" s="13"/>
      <c r="B3733" s="13"/>
      <c r="D3733" s="13"/>
      <c r="E3733" s="13"/>
      <c r="G3733" s="13"/>
    </row>
    <row r="3734" spans="1:7">
      <c r="A3734" s="13"/>
      <c r="B3734" s="13"/>
      <c r="D3734" s="13"/>
      <c r="E3734" s="13"/>
      <c r="G3734" s="13"/>
    </row>
    <row r="3735" spans="1:7">
      <c r="A3735" s="13"/>
      <c r="B3735" s="13"/>
      <c r="D3735" s="13"/>
      <c r="E3735" s="13"/>
      <c r="G3735" s="13"/>
    </row>
    <row r="3736" spans="1:7">
      <c r="A3736" s="13"/>
      <c r="B3736" s="13"/>
      <c r="D3736" s="13"/>
      <c r="E3736" s="13"/>
      <c r="G3736" s="13"/>
    </row>
    <row r="3737" spans="1:7">
      <c r="A3737" s="13"/>
      <c r="B3737" s="13"/>
      <c r="D3737" s="13"/>
      <c r="E3737" s="13"/>
      <c r="G3737" s="13"/>
    </row>
    <row r="3738" spans="1:7">
      <c r="A3738" s="13"/>
      <c r="B3738" s="13"/>
      <c r="D3738" s="13"/>
      <c r="E3738" s="13"/>
      <c r="G3738" s="13"/>
    </row>
    <row r="3739" spans="1:7">
      <c r="A3739" s="13"/>
      <c r="B3739" s="13"/>
      <c r="D3739" s="13"/>
      <c r="E3739" s="13"/>
      <c r="G3739" s="13"/>
    </row>
    <row r="3740" spans="1:7">
      <c r="A3740" s="13"/>
      <c r="B3740" s="13"/>
      <c r="D3740" s="13"/>
      <c r="E3740" s="13"/>
      <c r="G3740" s="13"/>
    </row>
    <row r="3741" spans="1:7">
      <c r="A3741" s="13"/>
      <c r="B3741" s="13"/>
      <c r="D3741" s="13"/>
      <c r="E3741" s="13"/>
      <c r="G3741" s="13"/>
    </row>
    <row r="3742" spans="1:7">
      <c r="A3742" s="13"/>
      <c r="B3742" s="13"/>
      <c r="D3742" s="13"/>
      <c r="E3742" s="13"/>
      <c r="G3742" s="13"/>
    </row>
    <row r="3743" spans="1:7">
      <c r="A3743" s="13"/>
      <c r="B3743" s="13"/>
      <c r="D3743" s="13"/>
      <c r="E3743" s="13"/>
      <c r="G3743" s="13"/>
    </row>
    <row r="3744" spans="1:7">
      <c r="A3744" s="13"/>
      <c r="B3744" s="13"/>
      <c r="D3744" s="13"/>
      <c r="E3744" s="13"/>
      <c r="G3744" s="13"/>
    </row>
    <row r="3745" spans="1:7">
      <c r="A3745" s="13"/>
      <c r="B3745" s="13"/>
      <c r="D3745" s="13"/>
      <c r="E3745" s="13"/>
      <c r="G3745" s="13"/>
    </row>
    <row r="3746" spans="1:7">
      <c r="A3746" s="13"/>
      <c r="B3746" s="13"/>
      <c r="C3746" s="13"/>
      <c r="D3746" s="13"/>
      <c r="E3746" s="13"/>
      <c r="G3746" s="13"/>
    </row>
    <row r="3747" spans="1:7">
      <c r="A3747" s="13"/>
      <c r="B3747" s="13"/>
      <c r="D3747" s="13"/>
      <c r="E3747" s="13"/>
      <c r="G3747" s="13"/>
    </row>
    <row r="3748" spans="1:7">
      <c r="A3748" s="13"/>
      <c r="B3748" s="13"/>
      <c r="D3748" s="13"/>
      <c r="E3748" s="13"/>
      <c r="G3748" s="13"/>
    </row>
    <row r="3749" spans="1:7">
      <c r="A3749" s="13"/>
      <c r="B3749" s="13"/>
      <c r="D3749" s="13"/>
      <c r="E3749" s="13"/>
      <c r="G3749" s="13"/>
    </row>
    <row r="3750" spans="1:7">
      <c r="A3750" s="13"/>
      <c r="B3750" s="13"/>
      <c r="D3750" s="13"/>
      <c r="E3750" s="13"/>
      <c r="G3750" s="13"/>
    </row>
    <row r="3751" spans="1:7">
      <c r="A3751" s="13"/>
      <c r="B3751" s="13"/>
      <c r="D3751" s="13"/>
      <c r="E3751" s="13"/>
      <c r="G3751" s="13"/>
    </row>
    <row r="3752" spans="1:7">
      <c r="A3752" s="13"/>
      <c r="B3752" s="13"/>
      <c r="D3752" s="13"/>
      <c r="E3752" s="13"/>
      <c r="G3752" s="13"/>
    </row>
    <row r="3753" spans="1:7">
      <c r="A3753" s="13"/>
      <c r="B3753" s="13"/>
      <c r="D3753" s="13"/>
      <c r="E3753" s="13"/>
      <c r="G3753" s="13"/>
    </row>
    <row r="3754" spans="1:7">
      <c r="A3754" s="13"/>
      <c r="B3754" s="13"/>
      <c r="D3754" s="13"/>
      <c r="E3754" s="13"/>
      <c r="G3754" s="13"/>
    </row>
    <row r="3755" spans="1:7">
      <c r="A3755" s="13"/>
      <c r="B3755" s="13"/>
      <c r="D3755" s="13"/>
      <c r="E3755" s="13"/>
      <c r="G3755" s="13"/>
    </row>
    <row r="3756" spans="1:7">
      <c r="A3756" s="13"/>
      <c r="B3756" s="13"/>
      <c r="C3756" s="13"/>
      <c r="D3756" s="13"/>
      <c r="E3756" s="13"/>
      <c r="G3756" s="13"/>
    </row>
    <row r="3757" spans="1:7">
      <c r="A3757" s="13"/>
      <c r="B3757" s="13"/>
      <c r="D3757" s="13"/>
      <c r="E3757" s="13"/>
      <c r="G3757" s="13"/>
    </row>
    <row r="3758" spans="1:7">
      <c r="A3758" s="13"/>
    </row>
    <row r="3759" spans="1:7">
      <c r="A3759" s="13"/>
    </row>
    <row r="3760" spans="1:7">
      <c r="A3760" s="13"/>
      <c r="B3760" s="13"/>
      <c r="D3760" s="13"/>
      <c r="E3760" s="13"/>
      <c r="G3760" s="13"/>
    </row>
    <row r="3761" spans="1:7">
      <c r="A3761" s="13"/>
      <c r="B3761" s="13"/>
      <c r="D3761" s="13"/>
      <c r="E3761" s="13"/>
      <c r="G3761" s="13"/>
    </row>
    <row r="3762" spans="1:7">
      <c r="A3762" s="13"/>
      <c r="B3762" s="13"/>
      <c r="D3762" s="13"/>
      <c r="E3762" s="13"/>
      <c r="G3762" s="13"/>
    </row>
    <row r="3763" spans="1:7">
      <c r="A3763" s="13"/>
      <c r="B3763" s="13"/>
      <c r="D3763" s="13"/>
      <c r="E3763" s="13"/>
      <c r="G3763" s="13"/>
    </row>
    <row r="3764" spans="1:7">
      <c r="A3764" s="13"/>
      <c r="B3764" s="13"/>
      <c r="C3764" s="13"/>
      <c r="D3764" s="13"/>
      <c r="E3764" s="13"/>
      <c r="G3764" s="13"/>
    </row>
    <row r="3765" spans="1:7">
      <c r="A3765" s="13"/>
      <c r="B3765" s="13"/>
      <c r="D3765" s="13"/>
      <c r="E3765" s="13"/>
      <c r="G3765" s="13"/>
    </row>
    <row r="3766" spans="1:7">
      <c r="A3766" s="13"/>
      <c r="B3766" s="13"/>
      <c r="D3766" s="13"/>
      <c r="E3766" s="13"/>
      <c r="G3766" s="13"/>
    </row>
    <row r="3767" spans="1:7">
      <c r="A3767" s="13"/>
      <c r="B3767" s="13"/>
      <c r="D3767" s="13"/>
      <c r="E3767" s="13"/>
      <c r="G3767" s="13"/>
    </row>
    <row r="3768" spans="1:7">
      <c r="A3768" s="13"/>
      <c r="B3768" s="13"/>
      <c r="D3768" s="13"/>
      <c r="E3768" s="13"/>
      <c r="G3768" s="13"/>
    </row>
    <row r="3769" spans="1:7">
      <c r="A3769" s="13"/>
      <c r="B3769" s="13"/>
      <c r="D3769" s="13"/>
      <c r="E3769" s="13"/>
      <c r="G3769" s="13"/>
    </row>
    <row r="3770" spans="1:7">
      <c r="A3770" s="13"/>
      <c r="B3770" s="13"/>
      <c r="D3770" s="13"/>
      <c r="E3770" s="13"/>
      <c r="G3770" s="13"/>
    </row>
    <row r="3771" spans="1:7">
      <c r="A3771" s="13"/>
      <c r="B3771" s="13"/>
      <c r="D3771" s="13"/>
      <c r="E3771" s="13"/>
      <c r="G3771" s="13"/>
    </row>
    <row r="3772" spans="1:7">
      <c r="A3772" s="13"/>
      <c r="B3772" s="13"/>
      <c r="D3772" s="13"/>
      <c r="E3772" s="13"/>
      <c r="G3772" s="13"/>
    </row>
    <row r="3773" spans="1:7">
      <c r="A3773" s="13"/>
      <c r="B3773" s="13"/>
      <c r="D3773" s="13"/>
      <c r="E3773" s="13"/>
      <c r="G3773" s="13"/>
    </row>
    <row r="3774" spans="1:7">
      <c r="A3774" s="13"/>
      <c r="B3774" s="13"/>
      <c r="D3774" s="13"/>
      <c r="E3774" s="13"/>
      <c r="G3774" s="13"/>
    </row>
    <row r="3775" spans="1:7">
      <c r="A3775" s="13"/>
      <c r="B3775" s="13"/>
      <c r="D3775" s="13"/>
      <c r="E3775" s="13"/>
      <c r="G3775" s="13"/>
    </row>
    <row r="3776" spans="1:7">
      <c r="A3776" s="13"/>
      <c r="B3776" s="13"/>
      <c r="D3776" s="13"/>
      <c r="E3776" s="13"/>
      <c r="G3776" s="13"/>
    </row>
    <row r="3777" spans="1:7">
      <c r="A3777" s="13"/>
      <c r="B3777" s="13"/>
      <c r="D3777" s="13"/>
      <c r="E3777" s="13"/>
      <c r="G3777" s="13"/>
    </row>
    <row r="3778" spans="1:7">
      <c r="A3778" s="13"/>
      <c r="B3778" s="13"/>
      <c r="C3778" s="13"/>
      <c r="D3778" s="13"/>
      <c r="E3778" s="13"/>
      <c r="G3778" s="13"/>
    </row>
    <row r="3779" spans="1:7">
      <c r="A3779" s="13"/>
      <c r="B3779" s="13"/>
      <c r="D3779" s="13"/>
      <c r="E3779" s="13"/>
      <c r="G3779" s="13"/>
    </row>
    <row r="3780" spans="1:7">
      <c r="A3780" s="13"/>
      <c r="B3780" s="13"/>
      <c r="D3780" s="13"/>
      <c r="E3780" s="13"/>
      <c r="G3780" s="13"/>
    </row>
    <row r="3781" spans="1:7">
      <c r="A3781" s="13"/>
      <c r="B3781" s="13"/>
      <c r="D3781" s="13"/>
      <c r="E3781" s="13"/>
      <c r="G3781" s="13"/>
    </row>
    <row r="3782" spans="1:7">
      <c r="A3782" s="13"/>
      <c r="B3782" s="13"/>
      <c r="D3782" s="13"/>
      <c r="E3782" s="13"/>
      <c r="G3782" s="13"/>
    </row>
    <row r="3783" spans="1:7">
      <c r="A3783" s="13"/>
      <c r="B3783" s="13"/>
      <c r="D3783" s="13"/>
      <c r="E3783" s="13"/>
      <c r="G3783" s="13"/>
    </row>
    <row r="3784" spans="1:7">
      <c r="A3784" s="13"/>
      <c r="B3784" s="13"/>
      <c r="D3784" s="13"/>
      <c r="E3784" s="13"/>
      <c r="G3784" s="13"/>
    </row>
    <row r="3785" spans="1:7">
      <c r="A3785" s="13"/>
      <c r="B3785" s="13"/>
      <c r="D3785" s="13"/>
      <c r="E3785" s="13"/>
      <c r="G3785" s="13"/>
    </row>
    <row r="3786" spans="1:7">
      <c r="A3786" s="13"/>
      <c r="B3786" s="13"/>
      <c r="D3786" s="13"/>
      <c r="E3786" s="13"/>
      <c r="G3786" s="13"/>
    </row>
    <row r="3787" spans="1:7">
      <c r="A3787" s="13"/>
      <c r="B3787" s="13"/>
      <c r="D3787" s="13"/>
      <c r="E3787" s="13"/>
      <c r="G3787" s="13"/>
    </row>
    <row r="3788" spans="1:7">
      <c r="A3788" s="13"/>
      <c r="B3788" s="13"/>
      <c r="D3788" s="13"/>
      <c r="E3788" s="13"/>
      <c r="G3788" s="13"/>
    </row>
    <row r="3789" spans="1:7">
      <c r="A3789" s="13"/>
      <c r="B3789" s="13"/>
      <c r="D3789" s="13"/>
      <c r="E3789" s="13"/>
      <c r="G3789" s="13"/>
    </row>
    <row r="3790" spans="1:7">
      <c r="A3790" s="13"/>
      <c r="B3790" s="13"/>
      <c r="D3790" s="13"/>
      <c r="E3790" s="13"/>
      <c r="G3790" s="13"/>
    </row>
    <row r="3791" spans="1:7">
      <c r="A3791" s="13"/>
      <c r="B3791" s="13"/>
      <c r="D3791" s="13"/>
      <c r="E3791" s="13"/>
      <c r="G3791" s="13"/>
    </row>
    <row r="3792" spans="1:7">
      <c r="A3792" s="13"/>
      <c r="B3792" s="13"/>
      <c r="D3792" s="13"/>
      <c r="E3792" s="13"/>
      <c r="G3792" s="13"/>
    </row>
    <row r="3793" spans="1:7">
      <c r="A3793" s="13"/>
      <c r="B3793" s="13"/>
      <c r="D3793" s="13"/>
      <c r="E3793" s="13"/>
      <c r="G3793" s="13"/>
    </row>
    <row r="3794" spans="1:7">
      <c r="A3794" s="13"/>
      <c r="B3794" s="13"/>
      <c r="D3794" s="13"/>
      <c r="E3794" s="13"/>
      <c r="G3794" s="13"/>
    </row>
    <row r="3795" spans="1:7">
      <c r="A3795" s="13"/>
      <c r="B3795" s="13"/>
      <c r="D3795" s="13"/>
      <c r="E3795" s="13"/>
      <c r="G3795" s="13"/>
    </row>
    <row r="3796" spans="1:7">
      <c r="A3796" s="13"/>
      <c r="B3796" s="13"/>
      <c r="C3796" s="13"/>
      <c r="D3796" s="13"/>
      <c r="E3796" s="13"/>
      <c r="G3796" s="13"/>
    </row>
    <row r="3797" spans="1:7">
      <c r="A3797" s="13"/>
      <c r="B3797" s="13"/>
      <c r="D3797" s="13"/>
      <c r="E3797" s="13"/>
      <c r="G3797" s="13"/>
    </row>
    <row r="3798" spans="1:7">
      <c r="A3798" s="13"/>
      <c r="B3798" s="13"/>
      <c r="D3798" s="13"/>
      <c r="E3798" s="13"/>
      <c r="G3798" s="13"/>
    </row>
    <row r="3799" spans="1:7">
      <c r="A3799" s="13"/>
      <c r="B3799" s="13"/>
      <c r="C3799" s="13"/>
      <c r="D3799" s="13"/>
      <c r="E3799" s="13"/>
      <c r="G3799" s="13"/>
    </row>
    <row r="3800" spans="1:7">
      <c r="A3800" s="13"/>
      <c r="B3800" s="13"/>
      <c r="D3800" s="13"/>
      <c r="E3800" s="13"/>
      <c r="G3800" s="13"/>
    </row>
    <row r="3801" spans="1:7">
      <c r="A3801" s="13"/>
      <c r="B3801" s="13"/>
      <c r="D3801" s="13"/>
      <c r="E3801" s="13"/>
      <c r="G3801" s="13"/>
    </row>
    <row r="3802" spans="1:7">
      <c r="A3802" s="13"/>
      <c r="B3802" s="13"/>
      <c r="D3802" s="13"/>
      <c r="E3802" s="13"/>
      <c r="G3802" s="13"/>
    </row>
    <row r="3803" spans="1:7">
      <c r="A3803" s="13"/>
      <c r="B3803" s="13"/>
      <c r="D3803" s="13"/>
      <c r="E3803" s="13"/>
      <c r="G3803" s="13"/>
    </row>
    <row r="3804" spans="1:7">
      <c r="A3804" s="13"/>
      <c r="B3804" s="13"/>
      <c r="D3804" s="13"/>
      <c r="E3804" s="13"/>
      <c r="G3804" s="13"/>
    </row>
    <row r="3805" spans="1:7">
      <c r="A3805" s="13"/>
      <c r="B3805" s="13"/>
      <c r="D3805" s="13"/>
      <c r="E3805" s="13"/>
      <c r="G3805" s="13"/>
    </row>
    <row r="3806" spans="1:7">
      <c r="A3806" s="13"/>
      <c r="B3806" s="13"/>
      <c r="C3806" s="13"/>
      <c r="D3806" s="13"/>
      <c r="E3806" s="13"/>
      <c r="G3806" s="13"/>
    </row>
    <row r="3807" spans="1:7">
      <c r="A3807" s="13"/>
      <c r="B3807" s="13"/>
      <c r="D3807" s="13"/>
      <c r="E3807" s="13"/>
      <c r="G3807" s="13"/>
    </row>
    <row r="3808" spans="1:7">
      <c r="A3808" s="13"/>
      <c r="B3808" s="13"/>
      <c r="D3808" s="13"/>
      <c r="E3808" s="13"/>
      <c r="G3808" s="13"/>
    </row>
    <row r="3809" spans="1:7">
      <c r="A3809" s="13"/>
    </row>
    <row r="3810" spans="1:7">
      <c r="A3810" s="13"/>
    </row>
    <row r="3811" spans="1:7">
      <c r="A3811" s="13"/>
      <c r="B3811" s="13"/>
      <c r="D3811" s="13"/>
      <c r="E3811" s="13"/>
      <c r="G3811" s="13"/>
    </row>
    <row r="3812" spans="1:7">
      <c r="A3812" s="13"/>
      <c r="B3812" s="13"/>
      <c r="D3812" s="13"/>
      <c r="E3812" s="13"/>
      <c r="G3812" s="13"/>
    </row>
    <row r="3813" spans="1:7">
      <c r="A3813" s="13"/>
      <c r="B3813" s="13"/>
      <c r="C3813" s="13"/>
      <c r="D3813" s="13"/>
      <c r="E3813" s="13"/>
      <c r="G3813" s="13"/>
    </row>
    <row r="3814" spans="1:7">
      <c r="A3814" s="13"/>
      <c r="B3814" s="13"/>
      <c r="C3814" s="13"/>
      <c r="D3814" s="13"/>
      <c r="E3814" s="13"/>
      <c r="G3814" s="13"/>
    </row>
    <row r="3815" spans="1:7">
      <c r="A3815" s="13"/>
      <c r="B3815" s="13"/>
      <c r="D3815" s="13"/>
      <c r="E3815" s="13"/>
      <c r="G3815" s="13"/>
    </row>
    <row r="3816" spans="1:7">
      <c r="A3816" s="13"/>
      <c r="B3816" s="13"/>
      <c r="C3816" s="13"/>
      <c r="D3816" s="13"/>
      <c r="E3816" s="13"/>
      <c r="G3816" s="13"/>
    </row>
    <row r="3817" spans="1:7">
      <c r="A3817" s="13"/>
      <c r="B3817" s="13"/>
      <c r="C3817" s="13"/>
      <c r="D3817" s="13"/>
      <c r="E3817" s="13"/>
      <c r="G3817" s="13"/>
    </row>
    <row r="3818" spans="1:7">
      <c r="A3818" s="13"/>
      <c r="B3818" s="13"/>
      <c r="D3818" s="13"/>
      <c r="E3818" s="13"/>
      <c r="G3818" s="13"/>
    </row>
    <row r="3819" spans="1:7">
      <c r="A3819" s="13"/>
      <c r="B3819" s="13"/>
      <c r="D3819" s="13"/>
      <c r="E3819" s="13"/>
      <c r="G3819" s="13"/>
    </row>
    <row r="3820" spans="1:7">
      <c r="A3820" s="13"/>
      <c r="B3820" s="13"/>
      <c r="D3820" s="13"/>
      <c r="E3820" s="13"/>
      <c r="G3820" s="13"/>
    </row>
    <row r="3821" spans="1:7">
      <c r="A3821" s="13"/>
      <c r="B3821" s="13"/>
      <c r="C3821" s="13"/>
      <c r="D3821" s="13"/>
      <c r="E3821" s="13"/>
      <c r="G3821" s="13"/>
    </row>
    <row r="3822" spans="1:7">
      <c r="A3822" s="13"/>
      <c r="B3822" s="13"/>
      <c r="D3822" s="13"/>
      <c r="E3822" s="13"/>
      <c r="G3822" s="13"/>
    </row>
    <row r="3823" spans="1:7">
      <c r="A3823" s="13"/>
      <c r="B3823" s="13"/>
      <c r="D3823" s="13"/>
      <c r="E3823" s="13"/>
      <c r="G3823" s="13"/>
    </row>
    <row r="3824" spans="1:7">
      <c r="A3824" s="13"/>
      <c r="B3824" s="13"/>
      <c r="D3824" s="13"/>
      <c r="E3824" s="13"/>
      <c r="G3824" s="13"/>
    </row>
    <row r="3825" spans="1:7">
      <c r="A3825" s="13"/>
      <c r="B3825" s="13"/>
      <c r="D3825" s="13"/>
      <c r="E3825" s="13"/>
      <c r="G3825" s="13"/>
    </row>
    <row r="3826" spans="1:7">
      <c r="A3826" s="13"/>
      <c r="B3826" s="13"/>
      <c r="D3826" s="13"/>
      <c r="E3826" s="13"/>
      <c r="G3826" s="13"/>
    </row>
    <row r="3827" spans="1:7">
      <c r="A3827" s="13"/>
      <c r="B3827" s="13"/>
      <c r="D3827" s="13"/>
      <c r="E3827" s="13"/>
      <c r="G3827" s="13"/>
    </row>
    <row r="3828" spans="1:7">
      <c r="A3828" s="13"/>
      <c r="B3828" s="13"/>
      <c r="D3828" s="13"/>
      <c r="E3828" s="13"/>
      <c r="G3828" s="13"/>
    </row>
    <row r="3829" spans="1:7">
      <c r="A3829" s="13"/>
      <c r="B3829" s="13"/>
      <c r="D3829" s="13"/>
      <c r="E3829" s="13"/>
      <c r="G3829" s="13"/>
    </row>
    <row r="3830" spans="1:7">
      <c r="A3830" s="13"/>
      <c r="B3830" s="13"/>
      <c r="D3830" s="13"/>
      <c r="E3830" s="13"/>
      <c r="G3830" s="13"/>
    </row>
    <row r="3831" spans="1:7">
      <c r="A3831" s="13"/>
      <c r="B3831" s="13"/>
      <c r="D3831" s="13"/>
      <c r="E3831" s="13"/>
      <c r="G3831" s="13"/>
    </row>
    <row r="3832" spans="1:7">
      <c r="A3832" s="13"/>
      <c r="B3832" s="13"/>
      <c r="D3832" s="13"/>
      <c r="E3832" s="13"/>
      <c r="G3832" s="13"/>
    </row>
    <row r="3833" spans="1:7">
      <c r="A3833" s="13"/>
      <c r="B3833" s="13"/>
      <c r="D3833" s="13"/>
      <c r="E3833" s="13"/>
      <c r="G3833" s="13"/>
    </row>
    <row r="3834" spans="1:7">
      <c r="A3834" s="13"/>
      <c r="B3834" s="13"/>
      <c r="D3834" s="13"/>
      <c r="E3834" s="13"/>
      <c r="G3834" s="13"/>
    </row>
    <row r="3835" spans="1:7">
      <c r="A3835" s="13"/>
      <c r="B3835" s="13"/>
      <c r="D3835" s="13"/>
      <c r="E3835" s="13"/>
      <c r="G3835" s="13"/>
    </row>
    <row r="3836" spans="1:7">
      <c r="A3836" s="13"/>
      <c r="B3836" s="13"/>
      <c r="D3836" s="13"/>
      <c r="E3836" s="13"/>
      <c r="G3836" s="13"/>
    </row>
    <row r="3837" spans="1:7">
      <c r="A3837" s="13"/>
      <c r="B3837" s="13"/>
      <c r="C3837" s="13"/>
      <c r="D3837" s="13"/>
      <c r="E3837" s="13"/>
      <c r="G3837" s="13"/>
    </row>
    <row r="3838" spans="1:7">
      <c r="A3838" s="13"/>
      <c r="B3838" s="13"/>
      <c r="D3838" s="13"/>
      <c r="E3838" s="13"/>
      <c r="G3838" s="13"/>
    </row>
    <row r="3839" spans="1:7">
      <c r="A3839" s="13"/>
      <c r="B3839" s="13"/>
      <c r="D3839" s="13"/>
      <c r="E3839" s="13"/>
      <c r="G3839" s="13"/>
    </row>
    <row r="3840" spans="1:7">
      <c r="A3840" s="13"/>
      <c r="B3840" s="13"/>
      <c r="D3840" s="13"/>
      <c r="E3840" s="13"/>
      <c r="G3840" s="13"/>
    </row>
    <row r="3841" spans="1:7">
      <c r="A3841" s="13"/>
      <c r="B3841" s="13"/>
      <c r="D3841" s="13"/>
      <c r="E3841" s="13"/>
      <c r="G3841" s="13"/>
    </row>
    <row r="3842" spans="1:7">
      <c r="A3842" s="13"/>
    </row>
    <row r="3843" spans="1:7">
      <c r="A3843" s="13"/>
    </row>
    <row r="3844" spans="1:7">
      <c r="A3844" s="13"/>
      <c r="B3844" s="13"/>
      <c r="D3844" s="13"/>
      <c r="E3844" s="13"/>
      <c r="G3844" s="13"/>
    </row>
    <row r="3845" spans="1:7">
      <c r="A3845" s="13"/>
      <c r="B3845" s="13"/>
      <c r="D3845" s="13"/>
      <c r="E3845" s="13"/>
      <c r="G3845" s="13"/>
    </row>
    <row r="3846" spans="1:7">
      <c r="A3846" s="13"/>
      <c r="B3846" s="13"/>
      <c r="D3846" s="13"/>
      <c r="E3846" s="13"/>
      <c r="G3846" s="13"/>
    </row>
    <row r="3847" spans="1:7">
      <c r="A3847" s="13"/>
      <c r="B3847" s="13"/>
      <c r="D3847" s="13"/>
      <c r="E3847" s="13"/>
      <c r="G3847" s="13"/>
    </row>
    <row r="3848" spans="1:7">
      <c r="A3848" s="13"/>
      <c r="B3848" s="13"/>
      <c r="D3848" s="13"/>
      <c r="E3848" s="13"/>
      <c r="G3848" s="13"/>
    </row>
    <row r="3849" spans="1:7">
      <c r="A3849" s="13"/>
      <c r="B3849" s="13"/>
      <c r="D3849" s="13"/>
      <c r="E3849" s="13"/>
      <c r="G3849" s="13"/>
    </row>
    <row r="3850" spans="1:7">
      <c r="A3850" s="13"/>
      <c r="B3850" s="13"/>
      <c r="D3850" s="13"/>
      <c r="E3850" s="13"/>
      <c r="G3850" s="13"/>
    </row>
    <row r="3851" spans="1:7">
      <c r="A3851" s="13"/>
      <c r="B3851" s="13"/>
      <c r="D3851" s="13"/>
      <c r="E3851" s="13"/>
      <c r="G3851" s="13"/>
    </row>
    <row r="3852" spans="1:7">
      <c r="A3852" s="13"/>
      <c r="B3852" s="13"/>
      <c r="C3852" s="13"/>
      <c r="D3852" s="13"/>
      <c r="E3852" s="13"/>
      <c r="G3852" s="13"/>
    </row>
    <row r="3853" spans="1:7">
      <c r="A3853" s="13"/>
      <c r="B3853" s="13"/>
      <c r="D3853" s="13"/>
      <c r="E3853" s="13"/>
      <c r="G3853" s="13"/>
    </row>
    <row r="3854" spans="1:7">
      <c r="A3854" s="13"/>
      <c r="B3854" s="13"/>
      <c r="D3854" s="13"/>
      <c r="E3854" s="13"/>
      <c r="G3854" s="13"/>
    </row>
    <row r="3855" spans="1:7">
      <c r="A3855" s="13"/>
      <c r="B3855" s="13"/>
      <c r="D3855" s="13"/>
      <c r="E3855" s="13"/>
      <c r="G3855" s="13"/>
    </row>
    <row r="3856" spans="1:7">
      <c r="A3856" s="13"/>
      <c r="B3856" s="13"/>
      <c r="D3856" s="13"/>
      <c r="E3856" s="13"/>
      <c r="G3856" s="13"/>
    </row>
    <row r="3857" spans="1:7">
      <c r="A3857" s="13"/>
      <c r="B3857" s="13"/>
      <c r="C3857" s="13"/>
      <c r="D3857" s="13"/>
      <c r="E3857" s="13"/>
      <c r="G3857" s="13"/>
    </row>
    <row r="3858" spans="1:7">
      <c r="A3858" s="13"/>
      <c r="B3858" s="13"/>
      <c r="D3858" s="13"/>
      <c r="E3858" s="13"/>
      <c r="G3858" s="13"/>
    </row>
    <row r="3859" spans="1:7">
      <c r="A3859" s="13"/>
      <c r="B3859" s="13"/>
      <c r="C3859" s="13"/>
      <c r="D3859" s="13"/>
      <c r="E3859" s="13"/>
      <c r="G3859" s="13"/>
    </row>
    <row r="3860" spans="1:7">
      <c r="A3860" s="13"/>
      <c r="B3860" s="13"/>
      <c r="C3860" s="13"/>
      <c r="D3860" s="13"/>
      <c r="E3860" s="13"/>
      <c r="G3860" s="13"/>
    </row>
    <row r="3861" spans="1:7">
      <c r="A3861" s="13"/>
      <c r="B3861" s="13"/>
      <c r="C3861" s="13"/>
      <c r="D3861" s="13"/>
      <c r="E3861" s="13"/>
      <c r="G3861" s="13"/>
    </row>
    <row r="3862" spans="1:7">
      <c r="A3862" s="13"/>
      <c r="B3862" s="13"/>
      <c r="D3862" s="13"/>
      <c r="E3862" s="13"/>
      <c r="G3862" s="13"/>
    </row>
    <row r="3863" spans="1:7">
      <c r="A3863" s="13"/>
      <c r="B3863" s="13"/>
      <c r="C3863" s="13"/>
      <c r="D3863" s="13"/>
      <c r="E3863" s="13"/>
      <c r="G3863" s="13"/>
    </row>
    <row r="3864" spans="1:7">
      <c r="A3864" s="13"/>
      <c r="B3864" s="13"/>
      <c r="D3864" s="13"/>
      <c r="E3864" s="13"/>
      <c r="G3864" s="13"/>
    </row>
    <row r="3865" spans="1:7">
      <c r="A3865" s="13"/>
      <c r="B3865" s="13"/>
      <c r="C3865" s="13"/>
      <c r="D3865" s="13"/>
      <c r="E3865" s="13"/>
      <c r="G3865" s="13"/>
    </row>
    <row r="3866" spans="1:7">
      <c r="A3866" s="13"/>
      <c r="B3866" s="13"/>
      <c r="D3866" s="13"/>
      <c r="E3866" s="13"/>
      <c r="G3866" s="13"/>
    </row>
    <row r="3867" spans="1:7">
      <c r="A3867" s="13"/>
    </row>
    <row r="3868" spans="1:7">
      <c r="A3868" s="13"/>
    </row>
    <row r="3869" spans="1:7">
      <c r="A3869" s="13"/>
    </row>
    <row r="3870" spans="1:7">
      <c r="A3870" s="13"/>
      <c r="B3870" s="13"/>
      <c r="C3870" s="13"/>
      <c r="D3870" s="13"/>
      <c r="E3870" s="13"/>
      <c r="G3870" s="13"/>
    </row>
    <row r="3871" spans="1:7">
      <c r="A3871" s="13"/>
    </row>
    <row r="3872" spans="1:7">
      <c r="A3872" s="13"/>
    </row>
    <row r="3873" spans="1:7">
      <c r="A3873" s="13"/>
      <c r="B3873" s="13"/>
      <c r="C3873" s="13"/>
      <c r="D3873" s="13"/>
      <c r="E3873" s="13"/>
      <c r="G3873" s="13"/>
    </row>
    <row r="3874" spans="1:7">
      <c r="A3874" s="13"/>
    </row>
    <row r="3875" spans="1:7">
      <c r="A3875" s="13"/>
    </row>
    <row r="3876" spans="1:7">
      <c r="A3876" s="13"/>
      <c r="B3876" s="13"/>
      <c r="C3876" s="13"/>
      <c r="D3876" s="13"/>
      <c r="E3876" s="13"/>
      <c r="G3876" s="13"/>
    </row>
    <row r="3877" spans="1:7">
      <c r="A3877" s="13"/>
    </row>
    <row r="3878" spans="1:7">
      <c r="A3878" s="13"/>
    </row>
    <row r="3879" spans="1:7">
      <c r="A3879" s="13"/>
      <c r="B3879" s="13"/>
      <c r="C3879" s="13"/>
      <c r="D3879" s="13"/>
      <c r="E3879" s="13"/>
      <c r="G3879" s="13"/>
    </row>
    <row r="3880" spans="1:7">
      <c r="A3880" s="13"/>
    </row>
    <row r="3881" spans="1:7">
      <c r="A3881" s="13"/>
    </row>
    <row r="3882" spans="1:7">
      <c r="A3882" s="13"/>
      <c r="B3882" s="13"/>
      <c r="C3882" s="13"/>
      <c r="D3882" s="13"/>
      <c r="E3882" s="13"/>
      <c r="G3882" s="13"/>
    </row>
    <row r="3883" spans="1:7">
      <c r="A3883" s="13"/>
      <c r="B3883" s="13"/>
      <c r="C3883" s="13"/>
      <c r="D3883" s="13"/>
      <c r="E3883" s="13"/>
      <c r="G3883" s="13"/>
    </row>
    <row r="3884" spans="1:7">
      <c r="A3884" s="13"/>
    </row>
    <row r="3885" spans="1:7">
      <c r="A3885" s="13"/>
    </row>
    <row r="3886" spans="1:7">
      <c r="A3886" s="13"/>
      <c r="B3886" s="13"/>
      <c r="C3886" s="13"/>
      <c r="D3886" s="13"/>
      <c r="E3886" s="13"/>
      <c r="G3886" s="13"/>
    </row>
    <row r="3887" spans="1:7">
      <c r="A3887" s="13"/>
    </row>
    <row r="3888" spans="1:7">
      <c r="A3888" s="13"/>
    </row>
    <row r="3889" spans="1:7">
      <c r="A3889" s="13"/>
      <c r="B3889" s="13"/>
      <c r="C3889" s="13"/>
      <c r="D3889" s="13"/>
      <c r="E3889" s="13"/>
      <c r="G3889" s="13"/>
    </row>
    <row r="3890" spans="1:7">
      <c r="A3890" s="13"/>
    </row>
    <row r="3891" spans="1:7">
      <c r="A3891" s="13"/>
    </row>
    <row r="3892" spans="1:7">
      <c r="A3892" s="13"/>
      <c r="B3892" s="13"/>
      <c r="C3892" s="13"/>
      <c r="D3892" s="13"/>
      <c r="E3892" s="13"/>
      <c r="G3892" s="13"/>
    </row>
    <row r="3893" spans="1:7">
      <c r="A3893" s="13"/>
    </row>
    <row r="3894" spans="1:7">
      <c r="A3894" s="13"/>
    </row>
    <row r="3895" spans="1:7">
      <c r="A3895" s="13"/>
      <c r="B3895" s="13"/>
      <c r="C3895" s="13"/>
      <c r="D3895" s="13"/>
      <c r="E3895" s="13"/>
      <c r="G3895" s="13"/>
    </row>
    <row r="3896" spans="1:7">
      <c r="A3896" s="13"/>
    </row>
    <row r="3897" spans="1:7">
      <c r="A3897" s="13"/>
    </row>
    <row r="3898" spans="1:7">
      <c r="A3898" s="13"/>
      <c r="B3898" s="13"/>
      <c r="C3898" s="13"/>
      <c r="D3898" s="13"/>
      <c r="E3898" s="13"/>
      <c r="G3898" s="13"/>
    </row>
    <row r="3899" spans="1:7">
      <c r="A3899" s="13"/>
    </row>
    <row r="3900" spans="1:7">
      <c r="A3900" s="13"/>
    </row>
    <row r="3901" spans="1:7">
      <c r="A3901" s="13"/>
      <c r="B3901" s="13"/>
      <c r="C3901" s="13"/>
      <c r="D3901" s="13"/>
      <c r="E3901" s="13"/>
      <c r="G3901" s="13"/>
    </row>
    <row r="3902" spans="1:7">
      <c r="A3902" s="13"/>
    </row>
    <row r="3903" spans="1:7">
      <c r="A3903" s="13"/>
    </row>
    <row r="3904" spans="1:7">
      <c r="A3904" s="13"/>
    </row>
    <row r="3905" spans="1:7">
      <c r="A3905" s="13"/>
      <c r="B3905" s="13"/>
      <c r="C3905" s="13"/>
      <c r="D3905" s="13"/>
      <c r="E3905" s="13"/>
      <c r="G3905" s="13"/>
    </row>
    <row r="3906" spans="1:7">
      <c r="A3906" s="13"/>
      <c r="B3906" s="13"/>
      <c r="C3906" s="13"/>
      <c r="D3906" s="13"/>
      <c r="E3906" s="13"/>
      <c r="G3906" s="13"/>
    </row>
    <row r="3907" spans="1:7">
      <c r="A3907" s="13"/>
    </row>
    <row r="3908" spans="1:7">
      <c r="A3908" s="13"/>
    </row>
    <row r="3909" spans="1:7">
      <c r="A3909" s="13"/>
      <c r="B3909" s="13"/>
      <c r="C3909" s="13"/>
      <c r="D3909" s="13"/>
      <c r="E3909" s="13"/>
      <c r="G3909" s="13"/>
    </row>
    <row r="3910" spans="1:7">
      <c r="A3910" s="13"/>
    </row>
    <row r="3911" spans="1:7">
      <c r="A3911" s="13"/>
    </row>
    <row r="3912" spans="1:7">
      <c r="A3912" s="13"/>
    </row>
    <row r="3913" spans="1:7">
      <c r="A3913" s="13"/>
      <c r="B3913" s="13"/>
      <c r="C3913" s="13"/>
      <c r="D3913" s="13"/>
      <c r="E3913" s="13"/>
      <c r="G3913" s="13"/>
    </row>
    <row r="3914" spans="1:7">
      <c r="A3914" s="13"/>
    </row>
    <row r="3915" spans="1:7">
      <c r="A3915" s="13"/>
    </row>
    <row r="3916" spans="1:7">
      <c r="A3916" s="13"/>
      <c r="B3916" s="13"/>
      <c r="C3916" s="13"/>
      <c r="D3916" s="13"/>
      <c r="E3916" s="13"/>
      <c r="G3916" s="13"/>
    </row>
    <row r="3917" spans="1:7">
      <c r="A3917" s="13"/>
    </row>
    <row r="3918" spans="1:7">
      <c r="A3918" s="13"/>
    </row>
    <row r="3919" spans="1:7">
      <c r="A3919" s="13"/>
      <c r="B3919" s="13"/>
      <c r="D3919" s="13"/>
      <c r="E3919" s="13"/>
      <c r="G3919" s="13"/>
    </row>
    <row r="3920" spans="1:7">
      <c r="A3920" s="13"/>
    </row>
    <row r="3921" spans="1:7">
      <c r="A3921" s="13"/>
    </row>
    <row r="3922" spans="1:7">
      <c r="A3922" s="13"/>
    </row>
    <row r="3923" spans="1:7">
      <c r="A3923" s="13"/>
      <c r="B3923" s="13"/>
      <c r="C3923" s="13"/>
      <c r="D3923" s="13"/>
      <c r="E3923" s="13"/>
      <c r="G3923" s="13"/>
    </row>
    <row r="3924" spans="1:7">
      <c r="A3924" s="13"/>
      <c r="B3924" s="13"/>
      <c r="C3924" s="13"/>
      <c r="D3924" s="13"/>
      <c r="E3924" s="13"/>
      <c r="G3924" s="13"/>
    </row>
    <row r="3925" spans="1:7">
      <c r="A3925" s="13"/>
      <c r="B3925" s="13"/>
      <c r="C3925" s="13"/>
      <c r="D3925" s="13"/>
      <c r="E3925" s="13"/>
      <c r="G3925" s="13"/>
    </row>
    <row r="3926" spans="1:7">
      <c r="A3926" s="13"/>
      <c r="B3926" s="13"/>
      <c r="C3926" s="13"/>
      <c r="D3926" s="13"/>
      <c r="E3926" s="13"/>
      <c r="G3926" s="13"/>
    </row>
    <row r="3927" spans="1:7">
      <c r="A3927" s="13"/>
      <c r="B3927" s="13"/>
      <c r="C3927" s="13"/>
      <c r="D3927" s="13"/>
      <c r="E3927" s="13"/>
      <c r="G3927" s="13"/>
    </row>
    <row r="3928" spans="1:7">
      <c r="A3928" s="13"/>
      <c r="B3928" s="13"/>
      <c r="C3928" s="13"/>
      <c r="D3928" s="13"/>
      <c r="E3928" s="13"/>
      <c r="G3928" s="13"/>
    </row>
    <row r="3929" spans="1:7">
      <c r="A3929" s="13"/>
      <c r="B3929" s="13"/>
      <c r="C3929" s="13"/>
      <c r="D3929" s="13"/>
      <c r="E3929" s="13"/>
      <c r="G3929" s="13"/>
    </row>
    <row r="3930" spans="1:7">
      <c r="A3930" s="13"/>
      <c r="B3930" s="13"/>
      <c r="C3930" s="13"/>
      <c r="D3930" s="13"/>
      <c r="E3930" s="13"/>
      <c r="G3930" s="13"/>
    </row>
    <row r="3931" spans="1:7">
      <c r="A3931" s="13"/>
      <c r="B3931" s="13"/>
      <c r="C3931" s="13"/>
      <c r="D3931" s="13"/>
      <c r="E3931" s="13"/>
      <c r="G3931" s="13"/>
    </row>
    <row r="3932" spans="1:7">
      <c r="A3932" s="13"/>
      <c r="B3932" s="13"/>
      <c r="C3932" s="13"/>
      <c r="D3932" s="13"/>
      <c r="E3932" s="13"/>
      <c r="G3932" s="13"/>
    </row>
    <row r="3933" spans="1:7">
      <c r="A3933" s="13"/>
      <c r="B3933" s="13"/>
      <c r="C3933" s="13"/>
      <c r="D3933" s="13"/>
      <c r="E3933" s="13"/>
      <c r="G3933" s="13"/>
    </row>
    <row r="3934" spans="1:7">
      <c r="A3934" s="13"/>
      <c r="B3934" s="13"/>
      <c r="D3934" s="13"/>
      <c r="E3934" s="13"/>
      <c r="G3934" s="13"/>
    </row>
    <row r="3935" spans="1:7">
      <c r="A3935" s="13"/>
    </row>
    <row r="3936" spans="1:7">
      <c r="A3936" s="13"/>
    </row>
    <row r="3937" spans="1:7">
      <c r="A3937" s="13"/>
      <c r="B3937" s="13"/>
      <c r="C3937" s="13"/>
      <c r="D3937" s="13"/>
      <c r="E3937" s="13"/>
      <c r="G3937" s="13"/>
    </row>
    <row r="3938" spans="1:7">
      <c r="A3938" s="13"/>
      <c r="B3938" s="13"/>
      <c r="D3938" s="13"/>
      <c r="E3938" s="13"/>
      <c r="G3938" s="13"/>
    </row>
    <row r="3939" spans="1:7">
      <c r="A3939" s="13"/>
      <c r="B3939" s="13"/>
      <c r="D3939" s="13"/>
      <c r="E3939" s="13"/>
      <c r="G3939" s="13"/>
    </row>
    <row r="3940" spans="1:7">
      <c r="A3940" s="13"/>
      <c r="B3940" s="13"/>
      <c r="C3940" s="13"/>
      <c r="D3940" s="13"/>
      <c r="E3940" s="13"/>
      <c r="G3940" s="13"/>
    </row>
    <row r="3941" spans="1:7">
      <c r="A3941" s="13"/>
      <c r="B3941" s="13"/>
      <c r="C3941" s="13"/>
      <c r="D3941" s="13"/>
      <c r="E3941" s="13"/>
      <c r="G3941" s="13"/>
    </row>
    <row r="3942" spans="1:7">
      <c r="A3942" s="13"/>
      <c r="B3942" s="13"/>
      <c r="D3942" s="13"/>
      <c r="E3942" s="13"/>
      <c r="G3942" s="13"/>
    </row>
    <row r="3943" spans="1:7">
      <c r="A3943" s="13"/>
      <c r="B3943" s="13"/>
      <c r="D3943" s="13"/>
      <c r="E3943" s="13"/>
      <c r="G3943" s="13"/>
    </row>
    <row r="3944" spans="1:7">
      <c r="A3944" s="13"/>
      <c r="B3944" s="13"/>
      <c r="D3944" s="13"/>
      <c r="E3944" s="13"/>
      <c r="G3944" s="13"/>
    </row>
    <row r="3945" spans="1:7">
      <c r="A3945" s="13"/>
      <c r="B3945" s="13"/>
      <c r="C3945" s="13"/>
      <c r="D3945" s="13"/>
      <c r="E3945" s="13"/>
      <c r="G3945" s="13"/>
    </row>
    <row r="3946" spans="1:7">
      <c r="A3946" s="13"/>
      <c r="B3946" s="13"/>
      <c r="C3946" s="13"/>
      <c r="D3946" s="13"/>
      <c r="E3946" s="13"/>
      <c r="G3946" s="13"/>
    </row>
    <row r="3947" spans="1:7">
      <c r="A3947" s="13"/>
      <c r="B3947" s="13"/>
      <c r="C3947" s="13"/>
      <c r="D3947" s="13"/>
      <c r="E3947" s="13"/>
      <c r="G3947" s="13"/>
    </row>
    <row r="3948" spans="1:7">
      <c r="A3948" s="13"/>
      <c r="B3948" s="13"/>
      <c r="C3948" s="13"/>
      <c r="D3948" s="13"/>
      <c r="E3948" s="13"/>
      <c r="G3948" s="13"/>
    </row>
    <row r="3949" spans="1:7">
      <c r="A3949" s="13"/>
      <c r="B3949" s="13"/>
      <c r="C3949" s="13"/>
      <c r="D3949" s="13"/>
      <c r="E3949" s="13"/>
      <c r="G3949" s="13"/>
    </row>
    <row r="3950" spans="1:7">
      <c r="A3950" s="13"/>
      <c r="B3950" s="13"/>
      <c r="C3950" s="13"/>
      <c r="D3950" s="13"/>
      <c r="E3950" s="13"/>
      <c r="G3950" s="13"/>
    </row>
    <row r="3951" spans="1:7">
      <c r="A3951" s="13"/>
      <c r="B3951" s="13"/>
      <c r="C3951" s="13"/>
      <c r="D3951" s="13"/>
      <c r="E3951" s="13"/>
      <c r="G3951" s="13"/>
    </row>
    <row r="3952" spans="1:7">
      <c r="A3952" s="13"/>
      <c r="B3952" s="13"/>
      <c r="C3952" s="13"/>
      <c r="D3952" s="13"/>
      <c r="E3952" s="13"/>
      <c r="G3952" s="13"/>
    </row>
    <row r="3953" spans="1:7">
      <c r="A3953" s="13"/>
      <c r="B3953" s="13"/>
      <c r="C3953" s="13"/>
      <c r="D3953" s="13"/>
      <c r="E3953" s="13"/>
      <c r="G3953" s="13"/>
    </row>
    <row r="3954" spans="1:7">
      <c r="A3954" s="13"/>
      <c r="B3954" s="13"/>
      <c r="C3954" s="13"/>
      <c r="D3954" s="13"/>
      <c r="E3954" s="13"/>
      <c r="G3954" s="13"/>
    </row>
    <row r="3955" spans="1:7">
      <c r="A3955" s="13"/>
      <c r="B3955" s="13"/>
      <c r="D3955" s="13"/>
      <c r="E3955" s="13"/>
      <c r="G3955" s="13"/>
    </row>
    <row r="3956" spans="1:7">
      <c r="A3956" s="13"/>
      <c r="B3956" s="13"/>
      <c r="C3956" s="13"/>
      <c r="D3956" s="13"/>
      <c r="E3956" s="13"/>
      <c r="G3956" s="13"/>
    </row>
    <row r="3957" spans="1:7">
      <c r="A3957" s="13"/>
      <c r="B3957" s="13"/>
      <c r="C3957" s="13"/>
      <c r="D3957" s="13"/>
      <c r="E3957" s="13"/>
      <c r="G3957" s="13"/>
    </row>
    <row r="3958" spans="1:7">
      <c r="A3958" s="13"/>
    </row>
    <row r="3959" spans="1:7">
      <c r="A3959" s="13"/>
    </row>
    <row r="3960" spans="1:7">
      <c r="A3960" s="13"/>
      <c r="B3960" s="13"/>
      <c r="C3960" s="13"/>
      <c r="D3960" s="13"/>
      <c r="E3960" s="13"/>
      <c r="G3960" s="13"/>
    </row>
    <row r="3961" spans="1:7">
      <c r="A3961" s="13"/>
      <c r="B3961" s="13"/>
      <c r="C3961" s="13"/>
      <c r="D3961" s="13"/>
      <c r="E3961" s="13"/>
      <c r="F3961" s="13"/>
    </row>
    <row r="3962" spans="1:7">
      <c r="A3962" s="13"/>
      <c r="B3962" s="13"/>
      <c r="C3962" s="13"/>
      <c r="D3962" s="13"/>
      <c r="E3962" s="13"/>
      <c r="G3962" s="13"/>
    </row>
    <row r="3963" spans="1:7">
      <c r="A3963" s="13"/>
      <c r="B3963" s="13"/>
      <c r="C3963" s="13"/>
      <c r="D3963" s="13"/>
      <c r="E3963" s="13"/>
      <c r="F3963" s="13"/>
    </row>
    <row r="3964" spans="1:7">
      <c r="A3964" s="13"/>
      <c r="B3964" s="13"/>
      <c r="C3964" s="13"/>
      <c r="D3964" s="13"/>
      <c r="E3964" s="13"/>
      <c r="G3964" s="13"/>
    </row>
    <row r="3965" spans="1:7">
      <c r="A3965" s="13"/>
      <c r="B3965" s="13"/>
      <c r="C3965" s="13"/>
      <c r="D3965" s="13"/>
      <c r="E3965" s="13"/>
      <c r="G3965" s="13"/>
    </row>
    <row r="3966" spans="1:7">
      <c r="A3966" s="13"/>
      <c r="B3966" s="13"/>
      <c r="C3966" s="13"/>
      <c r="D3966" s="13"/>
      <c r="E3966" s="13"/>
      <c r="F3966" s="13"/>
    </row>
    <row r="3967" spans="1:7">
      <c r="A3967" s="13"/>
      <c r="B3967" s="13"/>
      <c r="C3967" s="13"/>
      <c r="D3967" s="13"/>
      <c r="E3967" s="13"/>
      <c r="G3967" s="13"/>
    </row>
    <row r="3968" spans="1:7">
      <c r="A3968" s="13"/>
      <c r="B3968" s="13"/>
      <c r="C3968" s="13"/>
      <c r="D3968" s="13"/>
      <c r="E3968" s="13"/>
      <c r="G3968" s="13"/>
    </row>
    <row r="3969" spans="1:7">
      <c r="A3969" s="13"/>
      <c r="B3969" s="13"/>
      <c r="C3969" s="13"/>
      <c r="D3969" s="13"/>
      <c r="E3969" s="13"/>
      <c r="G3969" s="13"/>
    </row>
    <row r="3970" spans="1:7">
      <c r="A3970" s="13"/>
      <c r="B3970" s="13"/>
      <c r="C3970" s="13"/>
      <c r="D3970" s="13"/>
      <c r="E3970" s="13"/>
      <c r="G3970" s="13"/>
    </row>
    <row r="3971" spans="1:7">
      <c r="A3971" s="13"/>
      <c r="B3971" s="13"/>
      <c r="C3971" s="13"/>
      <c r="D3971" s="13"/>
      <c r="E3971" s="13"/>
      <c r="G3971" s="13"/>
    </row>
    <row r="3972" spans="1:7">
      <c r="A3972" s="13"/>
      <c r="B3972" s="13"/>
      <c r="C3972" s="13"/>
      <c r="D3972" s="13"/>
      <c r="E3972" s="13"/>
      <c r="G3972" s="13"/>
    </row>
    <row r="3973" spans="1:7">
      <c r="A3973" s="13"/>
      <c r="B3973" s="13"/>
      <c r="C3973" s="13"/>
      <c r="D3973" s="13"/>
      <c r="E3973" s="13"/>
      <c r="G3973" s="13"/>
    </row>
    <row r="3974" spans="1:7">
      <c r="A3974" s="13"/>
      <c r="B3974" s="13"/>
      <c r="C3974" s="13"/>
      <c r="D3974" s="13"/>
      <c r="E3974" s="13"/>
      <c r="G3974" s="13"/>
    </row>
    <row r="3975" spans="1:7">
      <c r="A3975" s="13"/>
      <c r="B3975" s="13"/>
      <c r="C3975" s="13"/>
      <c r="D3975" s="13"/>
      <c r="E3975" s="13"/>
      <c r="G3975" s="13"/>
    </row>
    <row r="3976" spans="1:7">
      <c r="A3976" s="13"/>
      <c r="B3976" s="13"/>
      <c r="C3976" s="13"/>
      <c r="D3976" s="13"/>
      <c r="E3976" s="13"/>
      <c r="G3976" s="13"/>
    </row>
    <row r="3977" spans="1:7">
      <c r="A3977" s="13"/>
      <c r="B3977" s="13"/>
      <c r="D3977" s="13"/>
      <c r="E3977" s="13"/>
      <c r="G3977" s="13"/>
    </row>
    <row r="3978" spans="1:7">
      <c r="A3978" s="13"/>
      <c r="B3978" s="13"/>
      <c r="D3978" s="13"/>
      <c r="E3978" s="13"/>
      <c r="G3978" s="13"/>
    </row>
    <row r="3979" spans="1:7">
      <c r="A3979" s="13"/>
      <c r="B3979" s="13"/>
      <c r="C3979" s="13"/>
      <c r="D3979" s="13"/>
      <c r="E3979" s="13"/>
      <c r="G3979" s="13"/>
    </row>
    <row r="3980" spans="1:7">
      <c r="A3980" s="13"/>
      <c r="B3980" s="13"/>
      <c r="C3980" s="13"/>
      <c r="D3980" s="13"/>
      <c r="E3980" s="13"/>
      <c r="F3980" s="13"/>
    </row>
    <row r="3981" spans="1:7">
      <c r="A3981" s="13"/>
    </row>
    <row r="3982" spans="1:7">
      <c r="A3982" s="13"/>
    </row>
    <row r="3983" spans="1:7">
      <c r="A3983" s="13"/>
      <c r="B3983" s="13"/>
      <c r="C3983" s="13"/>
      <c r="D3983" s="13"/>
      <c r="E3983" s="13"/>
      <c r="G3983" s="13"/>
    </row>
    <row r="3984" spans="1:7">
      <c r="A3984" s="13"/>
      <c r="B3984" s="13"/>
      <c r="D3984" s="13"/>
      <c r="E3984" s="13"/>
      <c r="G3984" s="13"/>
    </row>
    <row r="3985" spans="1:7">
      <c r="A3985" s="13"/>
      <c r="B3985" s="13"/>
      <c r="D3985" s="13"/>
      <c r="E3985" s="13"/>
      <c r="G3985" s="13"/>
    </row>
    <row r="3986" spans="1:7">
      <c r="A3986" s="13"/>
      <c r="B3986" s="13"/>
      <c r="C3986" s="13"/>
      <c r="D3986" s="13"/>
      <c r="E3986" s="13"/>
      <c r="G3986" s="13"/>
    </row>
    <row r="3987" spans="1:7">
      <c r="A3987" s="13"/>
      <c r="B3987" s="13"/>
      <c r="C3987" s="13"/>
      <c r="D3987" s="13"/>
      <c r="E3987" s="13"/>
      <c r="G3987" s="13"/>
    </row>
    <row r="3988" spans="1:7">
      <c r="A3988" s="13"/>
      <c r="B3988" s="13"/>
      <c r="C3988" s="13"/>
      <c r="D3988" s="13"/>
      <c r="E3988" s="13"/>
      <c r="G3988" s="13"/>
    </row>
    <row r="3989" spans="1:7">
      <c r="A3989" s="13"/>
      <c r="B3989" s="13"/>
      <c r="C3989" s="13"/>
      <c r="D3989" s="13"/>
      <c r="E3989" s="13"/>
      <c r="G3989" s="13"/>
    </row>
    <row r="3990" spans="1:7">
      <c r="A3990" s="13"/>
      <c r="B3990" s="13"/>
      <c r="C3990" s="13"/>
      <c r="D3990" s="13"/>
      <c r="E3990" s="13"/>
      <c r="G3990" s="13"/>
    </row>
    <row r="3991" spans="1:7">
      <c r="A3991" s="13"/>
      <c r="B3991" s="13"/>
      <c r="C3991" s="13"/>
      <c r="D3991" s="13"/>
      <c r="E3991" s="13"/>
      <c r="G3991" s="13"/>
    </row>
    <row r="3992" spans="1:7">
      <c r="A3992" s="13"/>
      <c r="B3992" s="13"/>
      <c r="C3992" s="13"/>
      <c r="D3992" s="13"/>
      <c r="E3992" s="13"/>
      <c r="G3992" s="13"/>
    </row>
    <row r="3993" spans="1:7">
      <c r="A3993" s="13"/>
      <c r="B3993" s="13"/>
      <c r="C3993" s="13"/>
      <c r="D3993" s="13"/>
      <c r="E3993" s="13"/>
      <c r="G3993" s="13"/>
    </row>
    <row r="3994" spans="1:7">
      <c r="A3994" s="13"/>
      <c r="B3994" s="13"/>
      <c r="C3994" s="13"/>
      <c r="D3994" s="13"/>
      <c r="E3994" s="13"/>
      <c r="G3994" s="13"/>
    </row>
    <row r="3995" spans="1:7">
      <c r="A3995" s="13"/>
      <c r="B3995" s="13"/>
      <c r="C3995" s="13"/>
      <c r="D3995" s="13"/>
      <c r="E3995" s="13"/>
      <c r="G3995" s="13"/>
    </row>
    <row r="3996" spans="1:7">
      <c r="A3996" s="13"/>
      <c r="B3996" s="13"/>
      <c r="C3996" s="13"/>
      <c r="D3996" s="13"/>
      <c r="E3996" s="13"/>
      <c r="G3996" s="13"/>
    </row>
    <row r="3997" spans="1:7">
      <c r="A3997" s="13"/>
      <c r="B3997" s="13"/>
      <c r="D3997" s="13"/>
      <c r="E3997" s="13"/>
      <c r="G3997" s="13"/>
    </row>
    <row r="3998" spans="1:7">
      <c r="A3998" s="13"/>
      <c r="B3998" s="13"/>
      <c r="D3998" s="13"/>
      <c r="E3998" s="13"/>
      <c r="G3998" s="13"/>
    </row>
    <row r="3999" spans="1:7">
      <c r="A3999" s="13"/>
      <c r="B3999" s="13"/>
      <c r="C3999" s="13"/>
      <c r="D3999" s="13"/>
      <c r="E3999" s="13"/>
      <c r="G3999" s="13"/>
    </row>
    <row r="4000" spans="1:7">
      <c r="A4000" s="13"/>
    </row>
    <row r="4001" spans="1:7">
      <c r="A4001" s="13"/>
    </row>
    <row r="4002" spans="1:7">
      <c r="A4002" s="13"/>
      <c r="B4002" s="13"/>
      <c r="D4002" s="13"/>
      <c r="E4002" s="13"/>
      <c r="G4002" s="13"/>
    </row>
    <row r="4003" spans="1:7">
      <c r="A4003" s="13"/>
      <c r="B4003" s="13"/>
      <c r="C4003" s="13"/>
      <c r="D4003" s="13"/>
      <c r="E4003" s="13"/>
      <c r="G4003" s="13"/>
    </row>
    <row r="4004" spans="1:7">
      <c r="A4004" s="13"/>
      <c r="B4004" s="13"/>
      <c r="C4004" s="13"/>
      <c r="D4004" s="13"/>
      <c r="E4004" s="13"/>
      <c r="G4004" s="13"/>
    </row>
    <row r="4005" spans="1:7">
      <c r="A4005" s="13"/>
      <c r="B4005" s="13"/>
      <c r="C4005" s="13"/>
      <c r="D4005" s="13"/>
      <c r="E4005" s="13"/>
      <c r="G4005" s="13"/>
    </row>
    <row r="4006" spans="1:7">
      <c r="A4006" s="13"/>
      <c r="B4006" s="13"/>
      <c r="C4006" s="13"/>
      <c r="D4006" s="13"/>
      <c r="E4006" s="13"/>
      <c r="G4006" s="13"/>
    </row>
    <row r="4007" spans="1:7">
      <c r="A4007" s="13"/>
      <c r="B4007" s="13"/>
      <c r="C4007" s="13"/>
      <c r="D4007" s="13"/>
      <c r="E4007" s="13"/>
      <c r="G4007" s="13"/>
    </row>
    <row r="4008" spans="1:7">
      <c r="A4008" s="13"/>
      <c r="B4008" s="13"/>
      <c r="C4008" s="13"/>
      <c r="D4008" s="13"/>
      <c r="E4008" s="13"/>
      <c r="G4008" s="13"/>
    </row>
    <row r="4009" spans="1:7">
      <c r="A4009" s="13"/>
      <c r="B4009" s="13"/>
      <c r="C4009" s="13"/>
      <c r="D4009" s="13"/>
      <c r="E4009" s="13"/>
      <c r="G4009" s="13"/>
    </row>
    <row r="4010" spans="1:7">
      <c r="A4010" s="13"/>
      <c r="B4010" s="13"/>
      <c r="C4010" s="13"/>
      <c r="D4010" s="13"/>
      <c r="E4010" s="13"/>
      <c r="G4010" s="13"/>
    </row>
    <row r="4011" spans="1:7">
      <c r="A4011" s="13"/>
      <c r="B4011" s="13"/>
      <c r="C4011" s="13"/>
      <c r="D4011" s="13"/>
      <c r="E4011" s="13"/>
      <c r="G4011" s="13"/>
    </row>
    <row r="4012" spans="1:7">
      <c r="A4012" s="13"/>
      <c r="B4012" s="13"/>
      <c r="C4012" s="13"/>
      <c r="D4012" s="13"/>
      <c r="E4012" s="13"/>
      <c r="G4012" s="13"/>
    </row>
    <row r="4013" spans="1:7">
      <c r="A4013" s="13"/>
      <c r="B4013" s="13"/>
      <c r="D4013" s="13"/>
      <c r="E4013" s="13"/>
      <c r="G4013" s="13"/>
    </row>
    <row r="4014" spans="1:7">
      <c r="A4014" s="13"/>
    </row>
    <row r="4015" spans="1:7">
      <c r="A4015" s="13"/>
    </row>
    <row r="4016" spans="1:7">
      <c r="A4016" s="13"/>
      <c r="B4016" s="13"/>
      <c r="D4016" s="13"/>
      <c r="E4016" s="13"/>
      <c r="G4016" s="13"/>
    </row>
    <row r="4017" spans="1:7">
      <c r="A4017" s="13"/>
      <c r="B4017" s="13"/>
      <c r="D4017" s="13"/>
      <c r="E4017" s="13"/>
      <c r="G4017" s="13"/>
    </row>
    <row r="4018" spans="1:7">
      <c r="A4018" s="13"/>
      <c r="B4018" s="13"/>
      <c r="C4018" s="13"/>
      <c r="D4018" s="13"/>
      <c r="E4018" s="13"/>
      <c r="G4018" s="13"/>
    </row>
    <row r="4019" spans="1:7">
      <c r="A4019" s="13"/>
      <c r="B4019" s="13"/>
      <c r="C4019" s="13"/>
      <c r="D4019" s="13"/>
      <c r="E4019" s="13"/>
      <c r="G4019" s="13"/>
    </row>
    <row r="4020" spans="1:7">
      <c r="A4020" s="13"/>
      <c r="B4020" s="13"/>
      <c r="C4020" s="13"/>
      <c r="D4020" s="13"/>
      <c r="E4020" s="13"/>
      <c r="G4020" s="13"/>
    </row>
    <row r="4021" spans="1:7">
      <c r="A4021" s="13"/>
      <c r="B4021" s="13"/>
      <c r="C4021" s="13"/>
      <c r="D4021" s="13"/>
      <c r="E4021" s="13"/>
      <c r="G4021" s="13"/>
    </row>
    <row r="4022" spans="1:7">
      <c r="A4022" s="13"/>
      <c r="B4022" s="13"/>
      <c r="C4022" s="13"/>
      <c r="D4022" s="13"/>
      <c r="E4022" s="13"/>
      <c r="G4022" s="13"/>
    </row>
    <row r="4023" spans="1:7">
      <c r="A4023" s="13"/>
      <c r="B4023" s="13"/>
      <c r="C4023" s="13"/>
      <c r="D4023" s="13"/>
      <c r="E4023" s="13"/>
      <c r="G4023" s="13"/>
    </row>
    <row r="4024" spans="1:7">
      <c r="A4024" s="13"/>
      <c r="B4024" s="13"/>
      <c r="C4024" s="13"/>
      <c r="D4024" s="13"/>
      <c r="E4024" s="13"/>
      <c r="G4024" s="13"/>
    </row>
    <row r="4025" spans="1:7">
      <c r="A4025" s="13"/>
      <c r="B4025" s="13"/>
      <c r="C4025" s="13"/>
      <c r="D4025" s="13"/>
      <c r="E4025" s="13"/>
      <c r="G4025" s="13"/>
    </row>
    <row r="4026" spans="1:7">
      <c r="A4026" s="13"/>
      <c r="B4026" s="13"/>
      <c r="C4026" s="13"/>
      <c r="D4026" s="13"/>
      <c r="E4026" s="13"/>
      <c r="G4026" s="13"/>
    </row>
    <row r="4027" spans="1:7">
      <c r="A4027" s="13"/>
      <c r="B4027" s="13"/>
      <c r="C4027" s="13"/>
      <c r="D4027" s="13"/>
      <c r="E4027" s="13"/>
      <c r="G4027" s="13"/>
    </row>
    <row r="4028" spans="1:7">
      <c r="A4028" s="13"/>
      <c r="B4028" s="13"/>
      <c r="C4028" s="13"/>
      <c r="D4028" s="13"/>
      <c r="E4028" s="13"/>
      <c r="G4028" s="13"/>
    </row>
    <row r="4029" spans="1:7">
      <c r="A4029" s="13"/>
      <c r="B4029" s="13"/>
      <c r="C4029" s="13"/>
      <c r="D4029" s="13"/>
      <c r="E4029" s="13"/>
      <c r="G4029" s="13"/>
    </row>
    <row r="4030" spans="1:7">
      <c r="A4030" s="13"/>
    </row>
    <row r="4031" spans="1:7">
      <c r="A4031" s="13"/>
    </row>
    <row r="4032" spans="1:7">
      <c r="A4032" s="13"/>
      <c r="B4032" s="13"/>
      <c r="C4032" s="13"/>
      <c r="D4032" s="13"/>
      <c r="E4032" s="13"/>
      <c r="G4032" s="13"/>
    </row>
    <row r="4033" spans="1:7">
      <c r="A4033" s="13"/>
      <c r="B4033" s="13"/>
      <c r="D4033" s="13"/>
      <c r="E4033" s="13"/>
      <c r="G4033" s="13"/>
    </row>
    <row r="4034" spans="1:7">
      <c r="A4034" s="13"/>
      <c r="B4034" s="13"/>
      <c r="C4034" s="13"/>
      <c r="D4034" s="13"/>
      <c r="E4034" s="13"/>
      <c r="G4034" s="13"/>
    </row>
    <row r="4035" spans="1:7">
      <c r="A4035" s="13"/>
      <c r="B4035" s="13"/>
      <c r="C4035" s="13"/>
      <c r="D4035" s="13"/>
      <c r="E4035" s="13"/>
      <c r="G4035" s="13"/>
    </row>
    <row r="4036" spans="1:7">
      <c r="A4036" s="13"/>
      <c r="B4036" s="13"/>
      <c r="C4036" s="13"/>
      <c r="D4036" s="13"/>
      <c r="E4036" s="13"/>
      <c r="G4036" s="13"/>
    </row>
    <row r="4037" spans="1:7">
      <c r="A4037" s="13"/>
      <c r="B4037" s="13"/>
      <c r="C4037" s="13"/>
      <c r="D4037" s="13"/>
      <c r="E4037" s="13"/>
      <c r="G4037" s="13"/>
    </row>
    <row r="4038" spans="1:7">
      <c r="A4038" s="13"/>
      <c r="B4038" s="13"/>
      <c r="C4038" s="13"/>
      <c r="D4038" s="13"/>
      <c r="E4038" s="13"/>
      <c r="G4038" s="13"/>
    </row>
    <row r="4039" spans="1:7">
      <c r="A4039" s="13"/>
      <c r="B4039" s="13"/>
      <c r="C4039" s="13"/>
      <c r="D4039" s="13"/>
      <c r="E4039" s="13"/>
      <c r="G4039" s="13"/>
    </row>
    <row r="4040" spans="1:7">
      <c r="A4040" s="13"/>
      <c r="B4040" s="13"/>
      <c r="C4040" s="13"/>
      <c r="D4040" s="13"/>
      <c r="E4040" s="13"/>
      <c r="G4040" s="13"/>
    </row>
    <row r="4041" spans="1:7">
      <c r="A4041" s="13"/>
      <c r="B4041" s="13"/>
      <c r="C4041" s="13"/>
      <c r="D4041" s="13"/>
      <c r="E4041" s="13"/>
      <c r="G4041" s="13"/>
    </row>
    <row r="4042" spans="1:7">
      <c r="A4042" s="13"/>
      <c r="B4042" s="13"/>
      <c r="C4042" s="13"/>
      <c r="D4042" s="13"/>
      <c r="E4042" s="13"/>
      <c r="G4042" s="13"/>
    </row>
    <row r="4043" spans="1:7">
      <c r="A4043" s="13"/>
      <c r="B4043" s="13"/>
      <c r="C4043" s="13"/>
      <c r="D4043" s="13"/>
      <c r="E4043" s="13"/>
      <c r="G4043" s="13"/>
    </row>
    <row r="4044" spans="1:7">
      <c r="A4044" s="13"/>
      <c r="B4044" s="13"/>
      <c r="C4044" s="13"/>
      <c r="D4044" s="13"/>
      <c r="E4044" s="13"/>
      <c r="G4044" s="13"/>
    </row>
    <row r="4045" spans="1:7">
      <c r="A4045" s="13"/>
    </row>
    <row r="4046" spans="1:7">
      <c r="A4046" s="13"/>
    </row>
    <row r="4047" spans="1:7">
      <c r="A4047" s="13"/>
      <c r="B4047" s="13"/>
      <c r="D4047" s="13"/>
      <c r="E4047" s="13"/>
      <c r="G4047" s="13"/>
    </row>
    <row r="4048" spans="1:7">
      <c r="A4048" s="13"/>
      <c r="B4048" s="13"/>
      <c r="D4048" s="13"/>
      <c r="E4048" s="13"/>
      <c r="G4048" s="13"/>
    </row>
    <row r="4049" spans="1:7">
      <c r="A4049" s="13"/>
      <c r="B4049" s="13"/>
      <c r="C4049" s="13"/>
      <c r="D4049" s="13"/>
      <c r="E4049" s="13"/>
      <c r="G4049" s="13"/>
    </row>
    <row r="4050" spans="1:7">
      <c r="A4050" s="13"/>
      <c r="B4050" s="13"/>
      <c r="C4050" s="13"/>
      <c r="D4050" s="13"/>
      <c r="E4050" s="13"/>
      <c r="G4050" s="13"/>
    </row>
    <row r="4051" spans="1:7">
      <c r="A4051" s="13"/>
      <c r="B4051" s="13"/>
      <c r="C4051" s="13"/>
      <c r="D4051" s="13"/>
      <c r="E4051" s="13"/>
      <c r="G4051" s="13"/>
    </row>
    <row r="4052" spans="1:7">
      <c r="A4052" s="13"/>
      <c r="B4052" s="13"/>
      <c r="C4052" s="13"/>
      <c r="D4052" s="13"/>
      <c r="E4052" s="13"/>
      <c r="G4052" s="13"/>
    </row>
    <row r="4053" spans="1:7">
      <c r="A4053" s="13"/>
      <c r="B4053" s="13"/>
      <c r="C4053" s="13"/>
      <c r="D4053" s="13"/>
      <c r="E4053" s="13"/>
      <c r="G4053" s="13"/>
    </row>
    <row r="4054" spans="1:7">
      <c r="A4054" s="13"/>
      <c r="B4054" s="13"/>
      <c r="C4054" s="13"/>
      <c r="D4054" s="13"/>
      <c r="E4054" s="13"/>
      <c r="G4054" s="13"/>
    </row>
    <row r="4055" spans="1:7">
      <c r="A4055" s="13"/>
      <c r="B4055" s="13"/>
      <c r="C4055" s="13"/>
      <c r="D4055" s="13"/>
      <c r="E4055" s="13"/>
      <c r="G4055" s="13"/>
    </row>
    <row r="4056" spans="1:7">
      <c r="A4056" s="13"/>
      <c r="B4056" s="13"/>
      <c r="C4056" s="13"/>
      <c r="D4056" s="13"/>
      <c r="E4056" s="13"/>
      <c r="G4056" s="13"/>
    </row>
    <row r="4057" spans="1:7">
      <c r="A4057" s="13"/>
      <c r="B4057" s="13"/>
      <c r="C4057" s="13"/>
      <c r="D4057" s="13"/>
      <c r="E4057" s="13"/>
      <c r="G4057" s="13"/>
    </row>
    <row r="4058" spans="1:7">
      <c r="A4058" s="13"/>
      <c r="B4058" s="13"/>
      <c r="C4058" s="13"/>
      <c r="D4058" s="13"/>
      <c r="E4058" s="13"/>
      <c r="G4058" s="13"/>
    </row>
    <row r="4059" spans="1:7">
      <c r="A4059" s="13"/>
    </row>
    <row r="4060" spans="1:7">
      <c r="A4060" s="13"/>
    </row>
    <row r="4061" spans="1:7">
      <c r="A4061" s="13"/>
      <c r="B4061" s="13"/>
      <c r="D4061" s="13"/>
      <c r="E4061" s="13"/>
      <c r="G4061" s="13"/>
    </row>
    <row r="4062" spans="1:7">
      <c r="A4062" s="13"/>
      <c r="B4062" s="13"/>
      <c r="D4062" s="13"/>
      <c r="E4062" s="13"/>
      <c r="G4062" s="13"/>
    </row>
    <row r="4063" spans="1:7">
      <c r="A4063" s="13"/>
      <c r="B4063" s="13"/>
      <c r="C4063" s="13"/>
      <c r="D4063" s="13"/>
      <c r="E4063" s="13"/>
      <c r="G4063" s="13"/>
    </row>
    <row r="4064" spans="1:7">
      <c r="A4064" s="13"/>
      <c r="B4064" s="13"/>
      <c r="C4064" s="13"/>
      <c r="D4064" s="13"/>
      <c r="E4064" s="13"/>
      <c r="G4064" s="13"/>
    </row>
    <row r="4065" spans="1:7">
      <c r="A4065" s="13"/>
      <c r="B4065" s="13"/>
      <c r="C4065" s="13"/>
      <c r="D4065" s="13"/>
      <c r="E4065" s="13"/>
      <c r="G4065" s="13"/>
    </row>
    <row r="4066" spans="1:7">
      <c r="A4066" s="13"/>
      <c r="B4066" s="13"/>
      <c r="C4066" s="13"/>
      <c r="D4066" s="13"/>
      <c r="E4066" s="13"/>
      <c r="G4066" s="13"/>
    </row>
    <row r="4067" spans="1:7">
      <c r="A4067" s="13"/>
      <c r="B4067" s="13"/>
      <c r="C4067" s="13"/>
      <c r="D4067" s="13"/>
      <c r="E4067" s="13"/>
      <c r="G4067" s="13"/>
    </row>
    <row r="4068" spans="1:7">
      <c r="A4068" s="13"/>
      <c r="B4068" s="13"/>
      <c r="C4068" s="13"/>
      <c r="D4068" s="13"/>
      <c r="E4068" s="13"/>
      <c r="G4068" s="13"/>
    </row>
    <row r="4069" spans="1:7">
      <c r="A4069" s="13"/>
      <c r="B4069" s="13"/>
      <c r="C4069" s="13"/>
      <c r="D4069" s="13"/>
      <c r="E4069" s="13"/>
      <c r="G4069" s="13"/>
    </row>
    <row r="4070" spans="1:7">
      <c r="A4070" s="13"/>
      <c r="B4070" s="13"/>
      <c r="C4070" s="13"/>
      <c r="D4070" s="13"/>
      <c r="E4070" s="13"/>
      <c r="G4070" s="13"/>
    </row>
    <row r="4071" spans="1:7">
      <c r="A4071" s="13"/>
      <c r="B4071" s="13"/>
      <c r="C4071" s="13"/>
      <c r="D4071" s="13"/>
      <c r="E4071" s="13"/>
      <c r="G4071" s="13"/>
    </row>
    <row r="4072" spans="1:7">
      <c r="A4072" s="13"/>
      <c r="B4072" s="13"/>
      <c r="C4072" s="13"/>
      <c r="D4072" s="13"/>
      <c r="E4072" s="13"/>
      <c r="G4072" s="13"/>
    </row>
    <row r="4073" spans="1:7">
      <c r="A4073" s="13"/>
      <c r="B4073" s="13"/>
      <c r="C4073" s="13"/>
      <c r="D4073" s="13"/>
      <c r="E4073" s="13"/>
      <c r="G4073" s="13"/>
    </row>
    <row r="4074" spans="1:7">
      <c r="A4074" s="13"/>
      <c r="B4074" s="13"/>
      <c r="C4074" s="13"/>
      <c r="D4074" s="13"/>
      <c r="E4074" s="13"/>
      <c r="G4074" s="13"/>
    </row>
    <row r="4075" spans="1:7">
      <c r="A4075" s="13"/>
      <c r="B4075" s="13"/>
      <c r="C4075" s="13"/>
      <c r="D4075" s="13"/>
      <c r="E4075" s="13"/>
      <c r="G4075" s="13"/>
    </row>
    <row r="4076" spans="1:7">
      <c r="A4076" s="13"/>
    </row>
    <row r="4077" spans="1:7">
      <c r="A4077" s="13"/>
    </row>
    <row r="4078" spans="1:7">
      <c r="A4078" s="13"/>
      <c r="B4078" s="13"/>
      <c r="C4078" s="13"/>
      <c r="D4078" s="13"/>
      <c r="E4078" s="13"/>
      <c r="G4078" s="13"/>
    </row>
    <row r="4079" spans="1:7">
      <c r="A4079" s="13"/>
      <c r="B4079" s="13"/>
      <c r="C4079" s="13"/>
      <c r="D4079" s="13"/>
      <c r="E4079" s="13"/>
      <c r="G4079" s="13"/>
    </row>
    <row r="4080" spans="1:7">
      <c r="A4080" s="13"/>
      <c r="B4080" s="13"/>
      <c r="C4080" s="13"/>
      <c r="D4080" s="13"/>
      <c r="E4080" s="13"/>
      <c r="G4080" s="13"/>
    </row>
    <row r="4081" spans="1:7">
      <c r="A4081" s="13"/>
      <c r="B4081" s="13"/>
      <c r="C4081" s="13"/>
      <c r="D4081" s="13"/>
      <c r="E4081" s="13"/>
      <c r="G4081" s="13"/>
    </row>
    <row r="4082" spans="1:7">
      <c r="A4082" s="13"/>
      <c r="B4082" s="13"/>
      <c r="C4082" s="13"/>
      <c r="D4082" s="13"/>
      <c r="E4082" s="13"/>
      <c r="G4082" s="13"/>
    </row>
    <row r="4083" spans="1:7">
      <c r="A4083" s="13"/>
      <c r="B4083" s="13"/>
      <c r="C4083" s="13"/>
      <c r="D4083" s="13"/>
      <c r="E4083" s="13"/>
      <c r="G4083" s="13"/>
    </row>
    <row r="4084" spans="1:7">
      <c r="A4084" s="13"/>
      <c r="B4084" s="13"/>
      <c r="C4084" s="13"/>
      <c r="D4084" s="13"/>
      <c r="E4084" s="13"/>
      <c r="G4084" s="13"/>
    </row>
    <row r="4085" spans="1:7">
      <c r="A4085" s="13"/>
      <c r="B4085" s="13"/>
      <c r="C4085" s="13"/>
      <c r="D4085" s="13"/>
      <c r="E4085" s="13"/>
      <c r="G4085" s="13"/>
    </row>
    <row r="4086" spans="1:7">
      <c r="A4086" s="13"/>
      <c r="B4086" s="13"/>
      <c r="C4086" s="13"/>
      <c r="D4086" s="13"/>
      <c r="E4086" s="13"/>
      <c r="G4086" s="13"/>
    </row>
    <row r="4087" spans="1:7">
      <c r="A4087" s="13"/>
      <c r="B4087" s="13"/>
      <c r="C4087" s="13"/>
      <c r="D4087" s="13"/>
      <c r="E4087" s="13"/>
      <c r="G4087" s="13"/>
    </row>
    <row r="4088" spans="1:7">
      <c r="A4088" s="13"/>
      <c r="B4088" s="13"/>
      <c r="C4088" s="13"/>
      <c r="D4088" s="13"/>
      <c r="E4088" s="13"/>
      <c r="G4088" s="13"/>
    </row>
    <row r="4089" spans="1:7">
      <c r="A4089" s="13"/>
      <c r="B4089" s="13"/>
      <c r="C4089" s="13"/>
      <c r="D4089" s="13"/>
      <c r="E4089" s="13"/>
      <c r="G4089" s="13"/>
    </row>
    <row r="4090" spans="1:7">
      <c r="A4090" s="13"/>
      <c r="B4090" s="13"/>
      <c r="D4090" s="13"/>
      <c r="E4090" s="13"/>
      <c r="G4090" s="13"/>
    </row>
    <row r="4091" spans="1:7">
      <c r="A4091" s="13"/>
    </row>
    <row r="4092" spans="1:7">
      <c r="A4092" s="13"/>
    </row>
    <row r="4093" spans="1:7">
      <c r="A4093" s="13"/>
      <c r="B4093" s="13"/>
      <c r="C4093" s="13"/>
      <c r="D4093" s="13"/>
      <c r="E4093" s="13"/>
      <c r="G4093" s="13"/>
    </row>
    <row r="4094" spans="1:7">
      <c r="A4094" s="13"/>
      <c r="B4094" s="13"/>
      <c r="D4094" s="13"/>
      <c r="E4094" s="13"/>
      <c r="G4094" s="13"/>
    </row>
    <row r="4095" spans="1:7">
      <c r="A4095" s="13"/>
      <c r="B4095" s="13"/>
      <c r="C4095" s="13"/>
      <c r="D4095" s="13"/>
      <c r="E4095" s="13"/>
      <c r="G4095" s="13"/>
    </row>
    <row r="4096" spans="1:7">
      <c r="A4096" s="13"/>
      <c r="B4096" s="13"/>
      <c r="C4096" s="13"/>
      <c r="D4096" s="13"/>
      <c r="E4096" s="13"/>
      <c r="G4096" s="13"/>
    </row>
    <row r="4097" spans="1:7">
      <c r="A4097" s="13"/>
      <c r="B4097" s="13"/>
      <c r="C4097" s="13"/>
      <c r="D4097" s="13"/>
      <c r="E4097" s="13"/>
      <c r="G4097" s="13"/>
    </row>
    <row r="4098" spans="1:7">
      <c r="A4098" s="13"/>
      <c r="B4098" s="13"/>
      <c r="C4098" s="13"/>
      <c r="D4098" s="13"/>
      <c r="E4098" s="13"/>
      <c r="G4098" s="13"/>
    </row>
    <row r="4099" spans="1:7">
      <c r="A4099" s="13"/>
      <c r="B4099" s="13"/>
      <c r="C4099" s="13"/>
      <c r="D4099" s="13"/>
      <c r="E4099" s="13"/>
      <c r="G4099" s="13"/>
    </row>
    <row r="4100" spans="1:7">
      <c r="A4100" s="13"/>
      <c r="B4100" s="13"/>
      <c r="C4100" s="13"/>
      <c r="D4100" s="13"/>
      <c r="E4100" s="13"/>
      <c r="G4100" s="13"/>
    </row>
    <row r="4101" spans="1:7">
      <c r="A4101" s="13"/>
      <c r="B4101" s="13"/>
      <c r="C4101" s="13"/>
      <c r="D4101" s="13"/>
      <c r="E4101" s="13"/>
      <c r="G4101" s="13"/>
    </row>
    <row r="4102" spans="1:7">
      <c r="A4102" s="13"/>
      <c r="B4102" s="13"/>
      <c r="C4102" s="13"/>
      <c r="D4102" s="13"/>
      <c r="E4102" s="13"/>
      <c r="G4102" s="13"/>
    </row>
    <row r="4103" spans="1:7">
      <c r="A4103" s="13"/>
      <c r="B4103" s="13"/>
      <c r="C4103" s="13"/>
      <c r="D4103" s="13"/>
      <c r="E4103" s="13"/>
      <c r="G4103" s="13"/>
    </row>
    <row r="4104" spans="1:7">
      <c r="A4104" s="13"/>
      <c r="B4104" s="13"/>
      <c r="C4104" s="13"/>
      <c r="D4104" s="13"/>
      <c r="E4104" s="13"/>
      <c r="G4104" s="13"/>
    </row>
    <row r="4105" spans="1:7">
      <c r="A4105" s="13"/>
      <c r="B4105" s="13"/>
      <c r="D4105" s="13"/>
      <c r="E4105" s="13"/>
      <c r="G4105" s="13"/>
    </row>
    <row r="4106" spans="1:7">
      <c r="A4106" s="13"/>
      <c r="B4106" s="13"/>
      <c r="C4106" s="13"/>
      <c r="D4106" s="13"/>
      <c r="E4106" s="13"/>
      <c r="G4106" s="13"/>
    </row>
    <row r="4107" spans="1:7">
      <c r="A4107" s="13"/>
      <c r="B4107" s="13"/>
      <c r="C4107" s="13"/>
      <c r="D4107" s="13"/>
      <c r="E4107" s="13"/>
      <c r="G4107" s="13"/>
    </row>
    <row r="4108" spans="1:7">
      <c r="A4108" s="13"/>
      <c r="B4108" s="13"/>
      <c r="C4108" s="13"/>
      <c r="D4108" s="13"/>
      <c r="E4108" s="13"/>
      <c r="G4108" s="13"/>
    </row>
    <row r="4109" spans="1:7">
      <c r="A4109" s="13"/>
      <c r="B4109" s="13"/>
      <c r="C4109" s="13"/>
      <c r="D4109" s="13"/>
      <c r="E4109" s="13"/>
      <c r="G4109" s="13"/>
    </row>
    <row r="4110" spans="1:7">
      <c r="A4110" s="13"/>
      <c r="B4110" s="13"/>
      <c r="C4110" s="13"/>
      <c r="D4110" s="13"/>
      <c r="E4110" s="13"/>
      <c r="G4110" s="13"/>
    </row>
    <row r="4111" spans="1:7">
      <c r="A4111" s="13"/>
      <c r="B4111" s="13"/>
      <c r="C4111" s="13"/>
      <c r="D4111" s="13"/>
      <c r="E4111" s="13"/>
      <c r="G4111" s="13"/>
    </row>
    <row r="4112" spans="1:7">
      <c r="A4112" s="13"/>
      <c r="B4112" s="13"/>
      <c r="C4112" s="13"/>
      <c r="D4112" s="13"/>
      <c r="E4112" s="13"/>
      <c r="G4112" s="13"/>
    </row>
    <row r="4113" spans="1:7">
      <c r="A4113" s="13"/>
      <c r="B4113" s="13"/>
      <c r="C4113" s="13"/>
      <c r="D4113" s="13"/>
      <c r="E4113" s="13"/>
      <c r="G4113" s="13"/>
    </row>
    <row r="4114" spans="1:7">
      <c r="A4114" s="13"/>
      <c r="B4114" s="13"/>
      <c r="C4114" s="13"/>
      <c r="D4114" s="13"/>
      <c r="E4114" s="13"/>
      <c r="G4114" s="13"/>
    </row>
    <row r="4115" spans="1:7">
      <c r="A4115" s="13"/>
      <c r="B4115" s="13"/>
      <c r="C4115" s="13"/>
      <c r="D4115" s="13"/>
      <c r="E4115" s="13"/>
      <c r="G4115" s="13"/>
    </row>
    <row r="4116" spans="1:7">
      <c r="A4116" s="13"/>
      <c r="B4116" s="13"/>
      <c r="C4116" s="13"/>
      <c r="D4116" s="13"/>
      <c r="E4116" s="13"/>
      <c r="G4116" s="13"/>
    </row>
    <row r="4117" spans="1:7">
      <c r="A4117" s="13"/>
    </row>
    <row r="4118" spans="1:7">
      <c r="A4118" s="13"/>
    </row>
    <row r="4119" spans="1:7">
      <c r="A4119" s="13"/>
      <c r="B4119" s="13"/>
      <c r="C4119" s="13"/>
      <c r="D4119" s="13"/>
      <c r="E4119" s="13"/>
      <c r="G4119" s="13"/>
    </row>
    <row r="4120" spans="1:7">
      <c r="A4120" s="13"/>
      <c r="B4120" s="13"/>
      <c r="C4120" s="13"/>
      <c r="D4120" s="13"/>
      <c r="E4120" s="13"/>
      <c r="G4120" s="13"/>
    </row>
    <row r="4121" spans="1:7">
      <c r="A4121" s="13"/>
      <c r="B4121" s="13"/>
      <c r="C4121" s="13"/>
      <c r="D4121" s="13"/>
      <c r="E4121" s="13"/>
      <c r="G4121" s="13"/>
    </row>
    <row r="4122" spans="1:7">
      <c r="A4122" s="13"/>
      <c r="B4122" s="13"/>
      <c r="C4122" s="13"/>
      <c r="D4122" s="13"/>
      <c r="E4122" s="13"/>
      <c r="G4122" s="13"/>
    </row>
    <row r="4123" spans="1:7">
      <c r="A4123" s="13"/>
      <c r="B4123" s="13"/>
      <c r="C4123" s="13"/>
      <c r="D4123" s="13"/>
      <c r="E4123" s="13"/>
      <c r="G4123" s="13"/>
    </row>
    <row r="4124" spans="1:7">
      <c r="A4124" s="13"/>
      <c r="B4124" s="13"/>
      <c r="C4124" s="13"/>
      <c r="D4124" s="13"/>
      <c r="E4124" s="13"/>
      <c r="G4124" s="13"/>
    </row>
    <row r="4125" spans="1:7">
      <c r="A4125" s="13"/>
      <c r="B4125" s="13"/>
      <c r="C4125" s="13"/>
      <c r="D4125" s="13"/>
      <c r="E4125" s="13"/>
      <c r="G4125" s="13"/>
    </row>
    <row r="4126" spans="1:7">
      <c r="A4126" s="13"/>
      <c r="B4126" s="13"/>
      <c r="C4126" s="13"/>
      <c r="D4126" s="13"/>
      <c r="E4126" s="13"/>
      <c r="G4126" s="13"/>
    </row>
    <row r="4127" spans="1:7">
      <c r="A4127" s="13"/>
      <c r="B4127" s="13"/>
      <c r="C4127" s="13"/>
      <c r="D4127" s="13"/>
      <c r="E4127" s="13"/>
      <c r="G4127" s="13"/>
    </row>
    <row r="4128" spans="1:7">
      <c r="A4128" s="13"/>
      <c r="B4128" s="13"/>
      <c r="C4128" s="13"/>
      <c r="D4128" s="13"/>
      <c r="E4128" s="13"/>
      <c r="G4128" s="13"/>
    </row>
    <row r="4129" spans="1:7">
      <c r="A4129" s="13"/>
      <c r="B4129" s="13"/>
      <c r="C4129" s="13"/>
      <c r="D4129" s="13"/>
      <c r="E4129" s="13"/>
      <c r="G4129" s="13"/>
    </row>
    <row r="4130" spans="1:7">
      <c r="A4130" s="13"/>
      <c r="B4130" s="13"/>
      <c r="C4130" s="13"/>
      <c r="D4130" s="13"/>
      <c r="E4130" s="13"/>
      <c r="G4130" s="13"/>
    </row>
    <row r="4131" spans="1:7">
      <c r="A4131" s="13"/>
      <c r="B4131" s="13"/>
      <c r="D4131" s="13"/>
      <c r="E4131" s="13"/>
      <c r="G4131" s="13"/>
    </row>
    <row r="4132" spans="1:7">
      <c r="A4132" s="13"/>
      <c r="B4132" s="13"/>
      <c r="C4132" s="13"/>
      <c r="D4132" s="13"/>
      <c r="E4132" s="13"/>
      <c r="G4132" s="13"/>
    </row>
    <row r="4133" spans="1:7">
      <c r="A4133" s="13"/>
      <c r="B4133" s="13"/>
      <c r="C4133" s="13"/>
      <c r="D4133" s="13"/>
      <c r="E4133" s="13"/>
      <c r="G4133" s="13"/>
    </row>
    <row r="4134" spans="1:7">
      <c r="A4134" s="13"/>
      <c r="B4134" s="13"/>
      <c r="D4134" s="13"/>
      <c r="E4134" s="13"/>
      <c r="G4134" s="13"/>
    </row>
    <row r="4135" spans="1:7">
      <c r="A4135" s="13"/>
    </row>
    <row r="4136" spans="1:7">
      <c r="A4136" s="13"/>
    </row>
    <row r="4137" spans="1:7">
      <c r="A4137" s="13"/>
    </row>
    <row r="4138" spans="1:7">
      <c r="A4138" s="13"/>
      <c r="B4138" s="13"/>
      <c r="C4138" s="13"/>
      <c r="D4138" s="13"/>
      <c r="E4138" s="13"/>
      <c r="F4138" s="13"/>
    </row>
    <row r="4139" spans="1:7">
      <c r="A4139" s="13"/>
      <c r="B4139" s="13"/>
      <c r="C4139" s="13"/>
      <c r="D4139" s="13"/>
      <c r="E4139" s="13"/>
      <c r="G4139" s="13"/>
    </row>
    <row r="4140" spans="1:7">
      <c r="A4140" s="13"/>
    </row>
    <row r="4141" spans="1:7">
      <c r="A4141" s="13"/>
    </row>
    <row r="4142" spans="1:7">
      <c r="A4142" s="13"/>
    </row>
    <row r="4143" spans="1:7">
      <c r="A4143" s="13"/>
      <c r="B4143" s="13"/>
      <c r="C4143" s="13"/>
      <c r="D4143" s="13"/>
      <c r="E4143" s="13"/>
      <c r="G4143" s="13"/>
    </row>
    <row r="4144" spans="1:7">
      <c r="A4144" s="13"/>
      <c r="B4144" s="13"/>
      <c r="C4144" s="13"/>
      <c r="D4144" s="13"/>
      <c r="E4144" s="13"/>
      <c r="G4144" s="13"/>
    </row>
    <row r="4145" spans="1:7">
      <c r="A4145" s="13"/>
      <c r="B4145" s="13"/>
      <c r="C4145" s="13"/>
      <c r="D4145" s="13"/>
      <c r="E4145" s="13"/>
      <c r="G4145" s="13"/>
    </row>
    <row r="4146" spans="1:7">
      <c r="A4146" s="13"/>
      <c r="B4146" s="13"/>
      <c r="C4146" s="13"/>
      <c r="D4146" s="13"/>
      <c r="E4146" s="13"/>
      <c r="G4146" s="13"/>
    </row>
    <row r="4147" spans="1:7">
      <c r="A4147" s="13"/>
      <c r="B4147" s="13"/>
      <c r="C4147" s="13"/>
      <c r="D4147" s="13"/>
      <c r="E4147" s="13"/>
      <c r="G4147" s="13"/>
    </row>
    <row r="4148" spans="1:7">
      <c r="A4148" s="13"/>
      <c r="B4148" s="13"/>
      <c r="C4148" s="13"/>
      <c r="D4148" s="13"/>
      <c r="E4148" s="13"/>
      <c r="G4148" s="13"/>
    </row>
    <row r="4149" spans="1:7">
      <c r="A4149" s="13"/>
      <c r="B4149" s="13"/>
      <c r="C4149" s="13"/>
      <c r="D4149" s="13"/>
      <c r="E4149" s="13"/>
      <c r="F4149" s="13"/>
    </row>
    <row r="4150" spans="1:7">
      <c r="A4150" s="13"/>
      <c r="B4150" s="13"/>
      <c r="C4150" s="13"/>
      <c r="D4150" s="13"/>
      <c r="E4150" s="13"/>
      <c r="F4150" s="13"/>
    </row>
    <row r="4151" spans="1:7">
      <c r="A4151" s="13"/>
      <c r="B4151" s="13"/>
      <c r="C4151" s="13"/>
      <c r="D4151" s="13"/>
      <c r="E4151" s="13"/>
      <c r="G4151" s="13"/>
    </row>
    <row r="4152" spans="1:7">
      <c r="A4152" s="13"/>
      <c r="B4152" s="13"/>
      <c r="C4152" s="13"/>
      <c r="D4152" s="13"/>
      <c r="E4152" s="13"/>
      <c r="G4152" s="13"/>
    </row>
    <row r="4153" spans="1:7">
      <c r="A4153" s="13"/>
      <c r="B4153" s="13"/>
      <c r="C4153" s="13"/>
      <c r="D4153" s="13"/>
      <c r="E4153" s="13"/>
      <c r="G4153" s="13"/>
    </row>
    <row r="4154" spans="1:7">
      <c r="A4154" s="13"/>
      <c r="B4154" s="13"/>
      <c r="C4154" s="13"/>
      <c r="D4154" s="13"/>
      <c r="E4154" s="13"/>
      <c r="G4154" s="13"/>
    </row>
    <row r="4155" spans="1:7">
      <c r="A4155" s="13"/>
      <c r="B4155" s="13"/>
      <c r="C4155" s="13"/>
      <c r="D4155" s="13"/>
      <c r="E4155" s="13"/>
      <c r="G4155" s="13"/>
    </row>
    <row r="4156" spans="1:7">
      <c r="A4156" s="13"/>
      <c r="B4156" s="13"/>
      <c r="C4156" s="13"/>
      <c r="D4156" s="13"/>
      <c r="E4156" s="13"/>
      <c r="G4156" s="13"/>
    </row>
    <row r="4157" spans="1:7">
      <c r="A4157" s="13"/>
      <c r="B4157" s="13"/>
      <c r="C4157" s="13"/>
      <c r="D4157" s="13"/>
      <c r="E4157" s="13"/>
      <c r="G4157" s="13"/>
    </row>
    <row r="4158" spans="1:7">
      <c r="A4158" s="13"/>
      <c r="B4158" s="13"/>
      <c r="C4158" s="13"/>
      <c r="D4158" s="13"/>
      <c r="E4158" s="13"/>
      <c r="G4158" s="13"/>
    </row>
    <row r="4159" spans="1:7">
      <c r="A4159" s="13"/>
      <c r="B4159" s="13"/>
      <c r="C4159" s="13"/>
      <c r="D4159" s="13"/>
      <c r="E4159" s="13"/>
      <c r="G4159" s="13"/>
    </row>
    <row r="4160" spans="1:7">
      <c r="A4160" s="13"/>
      <c r="B4160" s="13"/>
      <c r="C4160" s="13"/>
      <c r="D4160" s="13"/>
      <c r="E4160" s="13"/>
      <c r="G4160" s="13"/>
    </row>
    <row r="4161" spans="1:7">
      <c r="A4161" s="13"/>
      <c r="B4161" s="13"/>
      <c r="C4161" s="13"/>
      <c r="D4161" s="13"/>
      <c r="E4161" s="13"/>
      <c r="G4161" s="13"/>
    </row>
    <row r="4162" spans="1:7">
      <c r="A4162" s="13"/>
      <c r="B4162" s="13"/>
      <c r="C4162" s="13"/>
      <c r="D4162" s="13"/>
      <c r="E4162" s="13"/>
      <c r="G4162" s="13"/>
    </row>
    <row r="4163" spans="1:7">
      <c r="A4163" s="13"/>
      <c r="B4163" s="13"/>
      <c r="C4163" s="13"/>
      <c r="D4163" s="13"/>
      <c r="E4163" s="13"/>
      <c r="G4163" s="13"/>
    </row>
    <row r="4164" spans="1:7">
      <c r="A4164" s="13"/>
      <c r="B4164" s="13"/>
      <c r="C4164" s="13"/>
      <c r="D4164" s="13"/>
      <c r="E4164" s="13"/>
      <c r="G4164" s="13"/>
    </row>
    <row r="4165" spans="1:7">
      <c r="A4165" s="13"/>
      <c r="B4165" s="13"/>
      <c r="C4165" s="13"/>
      <c r="D4165" s="13"/>
      <c r="E4165" s="13"/>
      <c r="G4165" s="13"/>
    </row>
    <row r="4166" spans="1:7">
      <c r="A4166" s="13"/>
      <c r="B4166" s="13"/>
      <c r="C4166" s="13"/>
      <c r="D4166" s="13"/>
      <c r="E4166" s="13"/>
      <c r="G4166" s="13"/>
    </row>
    <row r="4167" spans="1:7">
      <c r="A4167" s="13"/>
      <c r="B4167" s="13"/>
      <c r="C4167" s="13"/>
      <c r="D4167" s="13"/>
      <c r="E4167" s="13"/>
      <c r="G4167" s="13"/>
    </row>
    <row r="4168" spans="1:7">
      <c r="A4168" s="13"/>
      <c r="B4168" s="13"/>
      <c r="C4168" s="13"/>
      <c r="D4168" s="13"/>
      <c r="E4168" s="13"/>
      <c r="G4168" s="13"/>
    </row>
    <row r="4169" spans="1:7">
      <c r="A4169" s="13"/>
      <c r="B4169" s="13"/>
      <c r="C4169" s="13"/>
      <c r="D4169" s="13"/>
      <c r="E4169" s="13"/>
      <c r="G4169" s="13"/>
    </row>
    <row r="4170" spans="1:7">
      <c r="A4170" s="13"/>
      <c r="B4170" s="13"/>
      <c r="D4170" s="13"/>
      <c r="E4170" s="13"/>
      <c r="G4170" s="13"/>
    </row>
    <row r="4171" spans="1:7">
      <c r="A4171" s="13"/>
      <c r="B4171" s="13"/>
      <c r="C4171" s="13"/>
      <c r="D4171" s="13"/>
      <c r="E4171" s="13"/>
      <c r="G4171" s="13"/>
    </row>
    <row r="4172" spans="1:7">
      <c r="A4172" s="13"/>
      <c r="B4172" s="13"/>
      <c r="C4172" s="13"/>
      <c r="D4172" s="13"/>
      <c r="E4172" s="13"/>
      <c r="G4172" s="13"/>
    </row>
    <row r="4173" spans="1:7">
      <c r="A4173" s="13"/>
    </row>
    <row r="4174" spans="1:7">
      <c r="A4174" s="13"/>
    </row>
    <row r="4175" spans="1:7">
      <c r="A4175" s="13"/>
      <c r="B4175" s="13"/>
      <c r="C4175" s="13"/>
      <c r="D4175" s="13"/>
      <c r="E4175" s="13"/>
      <c r="G4175" s="13"/>
    </row>
    <row r="4176" spans="1:7">
      <c r="A4176" s="13"/>
      <c r="B4176" s="13"/>
      <c r="C4176" s="13"/>
      <c r="D4176" s="13"/>
      <c r="E4176" s="13"/>
      <c r="F4176" s="13"/>
    </row>
    <row r="4177" spans="1:7">
      <c r="A4177" s="13"/>
      <c r="B4177" s="13"/>
      <c r="C4177" s="13"/>
      <c r="D4177" s="13"/>
      <c r="E4177" s="13"/>
      <c r="G4177" s="13"/>
    </row>
    <row r="4178" spans="1:7">
      <c r="A4178" s="13"/>
      <c r="B4178" s="13"/>
      <c r="C4178" s="13"/>
      <c r="D4178" s="13"/>
      <c r="E4178" s="13"/>
      <c r="G4178" s="13"/>
    </row>
    <row r="4179" spans="1:7">
      <c r="A4179" s="13"/>
      <c r="B4179" s="13"/>
      <c r="C4179" s="13"/>
      <c r="D4179" s="13"/>
      <c r="E4179" s="13"/>
      <c r="G4179" s="13"/>
    </row>
    <row r="4180" spans="1:7">
      <c r="A4180" s="13"/>
      <c r="B4180" s="13"/>
      <c r="D4180" s="13"/>
      <c r="E4180" s="13"/>
      <c r="G4180" s="13"/>
    </row>
    <row r="4181" spans="1:7">
      <c r="A4181" s="13"/>
      <c r="B4181" s="13"/>
      <c r="D4181" s="13"/>
      <c r="E4181" s="13"/>
      <c r="G4181" s="13"/>
    </row>
    <row r="4182" spans="1:7">
      <c r="A4182" s="13"/>
      <c r="B4182" s="13"/>
      <c r="D4182" s="13"/>
      <c r="E4182" s="13"/>
      <c r="G4182" s="13"/>
    </row>
    <row r="4183" spans="1:7">
      <c r="A4183" s="13"/>
      <c r="B4183" s="13"/>
      <c r="C4183" s="13"/>
      <c r="D4183" s="13"/>
      <c r="E4183" s="13"/>
      <c r="G4183" s="13"/>
    </row>
    <row r="4184" spans="1:7">
      <c r="A4184" s="13"/>
      <c r="B4184" s="13"/>
      <c r="D4184" s="13"/>
      <c r="E4184" s="13"/>
      <c r="G4184" s="13"/>
    </row>
    <row r="4185" spans="1:7">
      <c r="A4185" s="13"/>
      <c r="B4185" s="13"/>
      <c r="C4185" s="13"/>
      <c r="D4185" s="13"/>
      <c r="E4185" s="13"/>
      <c r="G4185" s="13"/>
    </row>
    <row r="4186" spans="1:7">
      <c r="A4186" s="13"/>
      <c r="B4186" s="13"/>
      <c r="C4186" s="13"/>
      <c r="D4186" s="13"/>
      <c r="E4186" s="13"/>
      <c r="G4186" s="13"/>
    </row>
    <row r="4187" spans="1:7">
      <c r="A4187" s="13"/>
      <c r="B4187" s="13"/>
      <c r="C4187" s="13"/>
      <c r="D4187" s="13"/>
      <c r="E4187" s="13"/>
      <c r="G4187" s="13"/>
    </row>
    <row r="4188" spans="1:7">
      <c r="A4188" s="13"/>
      <c r="B4188" s="13"/>
      <c r="C4188" s="13"/>
      <c r="D4188" s="13"/>
      <c r="E4188" s="13"/>
      <c r="G4188" s="13"/>
    </row>
    <row r="4189" spans="1:7">
      <c r="A4189" s="13"/>
      <c r="B4189" s="13"/>
      <c r="C4189" s="13"/>
      <c r="D4189" s="13"/>
      <c r="E4189" s="13"/>
      <c r="G4189" s="13"/>
    </row>
    <row r="4190" spans="1:7">
      <c r="A4190" s="13"/>
      <c r="B4190" s="13"/>
      <c r="C4190" s="13"/>
      <c r="D4190" s="13"/>
      <c r="E4190" s="13"/>
      <c r="G4190" s="13"/>
    </row>
    <row r="4191" spans="1:7">
      <c r="A4191" s="13"/>
      <c r="B4191" s="13"/>
      <c r="C4191" s="13"/>
      <c r="D4191" s="13"/>
      <c r="E4191" s="13"/>
      <c r="G4191" s="13"/>
    </row>
    <row r="4192" spans="1:7">
      <c r="A4192" s="13"/>
      <c r="B4192" s="13"/>
      <c r="D4192" s="13"/>
      <c r="E4192" s="13"/>
      <c r="G4192" s="13"/>
    </row>
    <row r="4193" spans="1:7">
      <c r="A4193" s="13"/>
      <c r="B4193" s="13"/>
      <c r="C4193" s="13"/>
      <c r="D4193" s="13"/>
      <c r="E4193" s="13"/>
      <c r="G4193" s="13"/>
    </row>
    <row r="4194" spans="1:7">
      <c r="A4194" s="13"/>
      <c r="B4194" s="13"/>
      <c r="C4194" s="13"/>
      <c r="D4194" s="13"/>
      <c r="E4194" s="13"/>
      <c r="G4194" s="13"/>
    </row>
    <row r="4195" spans="1:7">
      <c r="A4195" s="13"/>
      <c r="B4195" s="13"/>
      <c r="C4195" s="13"/>
      <c r="D4195" s="13"/>
      <c r="E4195" s="13"/>
      <c r="G4195" s="13"/>
    </row>
    <row r="4196" spans="1:7">
      <c r="A4196" s="13"/>
      <c r="B4196" s="13"/>
      <c r="C4196" s="13"/>
      <c r="D4196" s="13"/>
      <c r="E4196" s="13"/>
      <c r="G4196" s="13"/>
    </row>
    <row r="4197" spans="1:7">
      <c r="A4197" s="13"/>
      <c r="B4197" s="13"/>
      <c r="C4197" s="13"/>
      <c r="D4197" s="13"/>
      <c r="E4197" s="13"/>
      <c r="G4197" s="13"/>
    </row>
    <row r="4198" spans="1:7">
      <c r="A4198" s="13"/>
      <c r="B4198" s="13"/>
      <c r="C4198" s="13"/>
      <c r="D4198" s="13"/>
      <c r="E4198" s="13"/>
      <c r="G4198" s="13"/>
    </row>
    <row r="4199" spans="1:7">
      <c r="A4199" s="13"/>
      <c r="B4199" s="13"/>
      <c r="C4199" s="13"/>
      <c r="D4199" s="13"/>
      <c r="E4199" s="13"/>
      <c r="G4199" s="13"/>
    </row>
    <row r="4200" spans="1:7">
      <c r="A4200" s="13"/>
      <c r="B4200" s="13"/>
      <c r="C4200" s="13"/>
      <c r="D4200" s="13"/>
      <c r="E4200" s="13"/>
      <c r="G4200" s="13"/>
    </row>
    <row r="4201" spans="1:7">
      <c r="A4201" s="13"/>
      <c r="B4201" s="13"/>
      <c r="D4201" s="13"/>
      <c r="E4201" s="13"/>
      <c r="G4201" s="13"/>
    </row>
    <row r="4202" spans="1:7">
      <c r="A4202" s="13"/>
      <c r="B4202" s="13"/>
      <c r="C4202" s="13"/>
      <c r="D4202" s="13"/>
      <c r="E4202" s="13"/>
      <c r="G4202" s="13"/>
    </row>
    <row r="4203" spans="1:7">
      <c r="A4203" s="13"/>
      <c r="B4203" s="13"/>
      <c r="C4203" s="13"/>
      <c r="D4203" s="13"/>
      <c r="E4203" s="13"/>
      <c r="G4203" s="13"/>
    </row>
    <row r="4204" spans="1:7">
      <c r="A4204" s="13"/>
      <c r="B4204" s="13"/>
      <c r="C4204" s="13"/>
      <c r="D4204" s="13"/>
      <c r="E4204" s="13"/>
      <c r="G4204" s="13"/>
    </row>
    <row r="4205" spans="1:7">
      <c r="A4205" s="13"/>
      <c r="B4205" s="13"/>
      <c r="C4205" s="13"/>
      <c r="D4205" s="13"/>
      <c r="E4205" s="13"/>
      <c r="G4205" s="13"/>
    </row>
    <row r="4206" spans="1:7">
      <c r="A4206" s="13"/>
      <c r="B4206" s="13"/>
      <c r="C4206" s="13"/>
      <c r="D4206" s="13"/>
      <c r="E4206" s="13"/>
      <c r="G4206" s="13"/>
    </row>
    <row r="4207" spans="1:7">
      <c r="A4207" s="13"/>
      <c r="B4207" s="13"/>
      <c r="C4207" s="13"/>
      <c r="D4207" s="13"/>
      <c r="E4207" s="13"/>
      <c r="G4207" s="13"/>
    </row>
    <row r="4208" spans="1:7">
      <c r="A4208" s="13"/>
      <c r="B4208" s="13"/>
      <c r="C4208" s="13"/>
      <c r="D4208" s="13"/>
      <c r="E4208" s="13"/>
      <c r="G4208" s="13"/>
    </row>
    <row r="4209" spans="1:7">
      <c r="A4209" s="13"/>
      <c r="B4209" s="13"/>
      <c r="C4209" s="13"/>
      <c r="D4209" s="13"/>
      <c r="E4209" s="13"/>
      <c r="G4209" s="13"/>
    </row>
    <row r="4210" spans="1:7">
      <c r="A4210" s="13"/>
      <c r="B4210" s="13"/>
      <c r="C4210" s="13"/>
      <c r="D4210" s="13"/>
      <c r="E4210" s="13"/>
      <c r="G4210" s="13"/>
    </row>
    <row r="4211" spans="1:7">
      <c r="A4211" s="13"/>
      <c r="B4211" s="13"/>
      <c r="C4211" s="13"/>
      <c r="D4211" s="13"/>
      <c r="E4211" s="13"/>
      <c r="G4211" s="13"/>
    </row>
    <row r="4212" spans="1:7">
      <c r="A4212" s="13"/>
      <c r="B4212" s="13"/>
      <c r="C4212" s="13"/>
      <c r="D4212" s="13"/>
      <c r="E4212" s="13"/>
      <c r="G4212" s="13"/>
    </row>
    <row r="4213" spans="1:7">
      <c r="A4213" s="13"/>
      <c r="B4213" s="13"/>
      <c r="C4213" s="13"/>
      <c r="D4213" s="13"/>
      <c r="E4213" s="13"/>
      <c r="G4213" s="13"/>
    </row>
    <row r="4214" spans="1:7">
      <c r="A4214" s="13"/>
      <c r="B4214" s="13"/>
      <c r="C4214" s="13"/>
      <c r="D4214" s="13"/>
      <c r="E4214" s="13"/>
      <c r="G4214" s="13"/>
    </row>
    <row r="4215" spans="1:7">
      <c r="A4215" s="13"/>
      <c r="B4215" s="13"/>
      <c r="C4215" s="13"/>
      <c r="D4215" s="13"/>
      <c r="E4215" s="13"/>
      <c r="G4215" s="13"/>
    </row>
    <row r="4216" spans="1:7">
      <c r="A4216" s="13"/>
      <c r="B4216" s="13"/>
      <c r="D4216" s="13"/>
      <c r="E4216" s="13"/>
      <c r="G4216" s="13"/>
    </row>
    <row r="4217" spans="1:7">
      <c r="A4217" s="13"/>
    </row>
    <row r="4218" spans="1:7">
      <c r="A4218" s="13"/>
    </row>
    <row r="4219" spans="1:7">
      <c r="A4219" s="13"/>
      <c r="B4219" s="13"/>
      <c r="C4219" s="13"/>
      <c r="D4219" s="13"/>
      <c r="E4219" s="13"/>
      <c r="G4219" s="13"/>
    </row>
    <row r="4220" spans="1:7">
      <c r="A4220" s="13"/>
      <c r="B4220" s="13"/>
      <c r="C4220" s="13"/>
      <c r="D4220" s="13"/>
      <c r="E4220" s="13"/>
      <c r="G4220" s="13"/>
    </row>
    <row r="4221" spans="1:7">
      <c r="A4221" s="13"/>
      <c r="B4221" s="13"/>
      <c r="C4221" s="13"/>
      <c r="D4221" s="13"/>
      <c r="E4221" s="13"/>
      <c r="G4221" s="13"/>
    </row>
    <row r="4222" spans="1:7">
      <c r="A4222" s="13"/>
      <c r="B4222" s="13"/>
      <c r="D4222" s="13"/>
      <c r="E4222" s="13"/>
      <c r="G4222" s="13"/>
    </row>
    <row r="4223" spans="1:7">
      <c r="A4223" s="13"/>
      <c r="B4223" s="13"/>
      <c r="D4223" s="13"/>
      <c r="E4223" s="13"/>
      <c r="G4223" s="13"/>
    </row>
    <row r="4224" spans="1:7">
      <c r="A4224" s="13"/>
      <c r="B4224" s="13"/>
      <c r="D4224" s="13"/>
      <c r="E4224" s="13"/>
      <c r="G4224" s="13"/>
    </row>
    <row r="4225" spans="1:7">
      <c r="A4225" s="13"/>
      <c r="B4225" s="13"/>
      <c r="C4225" s="13"/>
      <c r="D4225" s="13"/>
      <c r="E4225" s="13"/>
      <c r="G4225" s="13"/>
    </row>
    <row r="4226" spans="1:7">
      <c r="A4226" s="13"/>
      <c r="B4226" s="13"/>
      <c r="C4226" s="13"/>
      <c r="D4226" s="13"/>
      <c r="E4226" s="13"/>
      <c r="G4226" s="13"/>
    </row>
    <row r="4227" spans="1:7">
      <c r="A4227" s="13"/>
      <c r="B4227" s="13"/>
      <c r="C4227" s="13"/>
      <c r="D4227" s="13"/>
      <c r="E4227" s="13"/>
      <c r="G4227" s="13"/>
    </row>
    <row r="4228" spans="1:7">
      <c r="A4228" s="13"/>
      <c r="B4228" s="13"/>
      <c r="C4228" s="13"/>
      <c r="D4228" s="13"/>
      <c r="E4228" s="13"/>
      <c r="G4228" s="13"/>
    </row>
    <row r="4229" spans="1:7">
      <c r="A4229" s="13"/>
      <c r="B4229" s="13"/>
      <c r="C4229" s="13"/>
      <c r="D4229" s="13"/>
      <c r="E4229" s="13"/>
      <c r="G4229" s="13"/>
    </row>
    <row r="4230" spans="1:7">
      <c r="A4230" s="13"/>
      <c r="B4230" s="13"/>
      <c r="C4230" s="13"/>
      <c r="D4230" s="13"/>
      <c r="E4230" s="13"/>
      <c r="G4230" s="13"/>
    </row>
    <row r="4231" spans="1:7">
      <c r="A4231" s="13"/>
      <c r="B4231" s="13"/>
      <c r="C4231" s="13"/>
      <c r="D4231" s="13"/>
      <c r="E4231" s="13"/>
      <c r="G4231" s="13"/>
    </row>
    <row r="4232" spans="1:7">
      <c r="A4232" s="13"/>
      <c r="B4232" s="13"/>
      <c r="C4232" s="13"/>
      <c r="D4232" s="13"/>
      <c r="E4232" s="13"/>
      <c r="G4232" s="13"/>
    </row>
    <row r="4233" spans="1:7">
      <c r="A4233" s="13"/>
      <c r="B4233" s="13"/>
      <c r="C4233" s="13"/>
      <c r="D4233" s="13"/>
      <c r="E4233" s="13"/>
      <c r="G4233" s="13"/>
    </row>
    <row r="4234" spans="1:7">
      <c r="A4234" s="13"/>
      <c r="B4234" s="13"/>
      <c r="C4234" s="13"/>
      <c r="D4234" s="13"/>
      <c r="E4234" s="13"/>
      <c r="G4234" s="13"/>
    </row>
    <row r="4235" spans="1:7">
      <c r="A4235" s="13"/>
      <c r="B4235" s="13"/>
      <c r="C4235" s="13"/>
      <c r="D4235" s="13"/>
      <c r="E4235" s="13"/>
      <c r="G4235" s="13"/>
    </row>
    <row r="4236" spans="1:7">
      <c r="A4236" s="13"/>
      <c r="B4236" s="13"/>
      <c r="C4236" s="13"/>
      <c r="D4236" s="13"/>
      <c r="E4236" s="13"/>
      <c r="G4236" s="13"/>
    </row>
    <row r="4237" spans="1:7">
      <c r="A4237" s="13"/>
      <c r="B4237" s="13"/>
      <c r="C4237" s="13"/>
      <c r="D4237" s="13"/>
      <c r="E4237" s="13"/>
      <c r="G4237" s="13"/>
    </row>
    <row r="4238" spans="1:7">
      <c r="A4238" s="13"/>
      <c r="B4238" s="13"/>
      <c r="C4238" s="13"/>
      <c r="D4238" s="13"/>
      <c r="E4238" s="13"/>
      <c r="G4238" s="13"/>
    </row>
    <row r="4239" spans="1:7">
      <c r="A4239" s="13"/>
      <c r="B4239" s="13"/>
      <c r="C4239" s="13"/>
      <c r="D4239" s="13"/>
      <c r="E4239" s="13"/>
      <c r="G4239" s="13"/>
    </row>
    <row r="4240" spans="1:7">
      <c r="A4240" s="13"/>
      <c r="B4240" s="13"/>
      <c r="C4240" s="13"/>
      <c r="D4240" s="13"/>
      <c r="E4240" s="13"/>
      <c r="G4240" s="13"/>
    </row>
    <row r="4241" spans="1:7">
      <c r="A4241" s="13"/>
      <c r="B4241" s="13"/>
      <c r="C4241" s="13"/>
      <c r="D4241" s="13"/>
      <c r="E4241" s="13"/>
      <c r="G4241" s="13"/>
    </row>
    <row r="4242" spans="1:7">
      <c r="A4242" s="13"/>
      <c r="B4242" s="13"/>
      <c r="C4242" s="13"/>
      <c r="D4242" s="13"/>
      <c r="E4242" s="13"/>
      <c r="G4242" s="13"/>
    </row>
    <row r="4243" spans="1:7">
      <c r="A4243" s="13"/>
      <c r="B4243" s="13"/>
      <c r="C4243" s="13"/>
      <c r="D4243" s="13"/>
      <c r="E4243" s="13"/>
      <c r="G4243" s="13"/>
    </row>
    <row r="4244" spans="1:7">
      <c r="A4244" s="13"/>
      <c r="B4244" s="13"/>
      <c r="C4244" s="13"/>
      <c r="D4244" s="13"/>
      <c r="E4244" s="13"/>
      <c r="G4244" s="13"/>
    </row>
    <row r="4245" spans="1:7">
      <c r="A4245" s="13"/>
      <c r="B4245" s="13"/>
      <c r="C4245" s="13"/>
      <c r="D4245" s="13"/>
      <c r="E4245" s="13"/>
      <c r="G4245" s="13"/>
    </row>
    <row r="4246" spans="1:7">
      <c r="A4246" s="13"/>
      <c r="B4246" s="13"/>
      <c r="C4246" s="13"/>
      <c r="D4246" s="13"/>
      <c r="E4246" s="13"/>
      <c r="G4246" s="13"/>
    </row>
    <row r="4247" spans="1:7">
      <c r="A4247" s="13"/>
      <c r="B4247" s="13"/>
      <c r="C4247" s="13"/>
      <c r="D4247" s="13"/>
      <c r="E4247" s="13"/>
      <c r="G4247" s="13"/>
    </row>
    <row r="4248" spans="1:7">
      <c r="A4248" s="13"/>
      <c r="B4248" s="13"/>
      <c r="C4248" s="13"/>
      <c r="D4248" s="13"/>
      <c r="E4248" s="13"/>
      <c r="G4248" s="13"/>
    </row>
    <row r="4249" spans="1:7">
      <c r="A4249" s="13"/>
      <c r="B4249" s="13"/>
      <c r="C4249" s="13"/>
      <c r="D4249" s="13"/>
      <c r="E4249" s="13"/>
      <c r="G4249" s="13"/>
    </row>
    <row r="4250" spans="1:7">
      <c r="A4250" s="13"/>
      <c r="B4250" s="13"/>
      <c r="C4250" s="13"/>
      <c r="D4250" s="13"/>
      <c r="E4250" s="13"/>
      <c r="G4250" s="13"/>
    </row>
    <row r="4251" spans="1:7">
      <c r="A4251" s="13"/>
      <c r="B4251" s="13"/>
      <c r="C4251" s="13"/>
      <c r="D4251" s="13"/>
      <c r="E4251" s="13"/>
      <c r="G4251" s="13"/>
    </row>
    <row r="4252" spans="1:7">
      <c r="A4252" s="13"/>
      <c r="B4252" s="13"/>
      <c r="C4252" s="13"/>
      <c r="D4252" s="13"/>
      <c r="E4252" s="13"/>
      <c r="G4252" s="13"/>
    </row>
    <row r="4253" spans="1:7">
      <c r="A4253" s="13"/>
      <c r="B4253" s="13"/>
      <c r="C4253" s="13"/>
      <c r="D4253" s="13"/>
      <c r="E4253" s="13"/>
      <c r="G4253" s="13"/>
    </row>
    <row r="4254" spans="1:7">
      <c r="A4254" s="13"/>
      <c r="B4254" s="13"/>
      <c r="C4254" s="13"/>
      <c r="D4254" s="13"/>
      <c r="E4254" s="13"/>
      <c r="G4254" s="13"/>
    </row>
    <row r="4255" spans="1:7">
      <c r="A4255" s="13"/>
      <c r="B4255" s="13"/>
      <c r="C4255" s="13"/>
      <c r="D4255" s="13"/>
      <c r="E4255" s="13"/>
      <c r="G4255" s="13"/>
    </row>
    <row r="4256" spans="1:7">
      <c r="A4256" s="13"/>
    </row>
    <row r="4257" spans="1:7">
      <c r="A4257" s="13"/>
    </row>
    <row r="4258" spans="1:7">
      <c r="A4258" s="13"/>
      <c r="B4258" s="13"/>
      <c r="C4258" s="13"/>
      <c r="D4258" s="13"/>
      <c r="E4258" s="13"/>
      <c r="G4258" s="13"/>
    </row>
    <row r="4259" spans="1:7">
      <c r="A4259" s="13"/>
      <c r="B4259" s="13"/>
      <c r="D4259" s="13"/>
      <c r="E4259" s="13"/>
      <c r="G4259" s="13"/>
    </row>
    <row r="4260" spans="1:7">
      <c r="A4260" s="13"/>
      <c r="B4260" s="13"/>
      <c r="D4260" s="13"/>
      <c r="E4260" s="13"/>
      <c r="G4260" s="13"/>
    </row>
    <row r="4261" spans="1:7">
      <c r="A4261" s="13"/>
      <c r="B4261" s="13"/>
      <c r="C4261" s="13"/>
      <c r="D4261" s="13"/>
      <c r="E4261" s="13"/>
      <c r="G4261" s="13"/>
    </row>
    <row r="4262" spans="1:7">
      <c r="A4262" s="13"/>
      <c r="B4262" s="13"/>
      <c r="C4262" s="13"/>
      <c r="D4262" s="13"/>
      <c r="E4262" s="13"/>
      <c r="G4262" s="13"/>
    </row>
    <row r="4263" spans="1:7">
      <c r="A4263" s="13"/>
      <c r="B4263" s="13"/>
      <c r="C4263" s="13"/>
      <c r="D4263" s="13"/>
      <c r="E4263" s="13"/>
      <c r="G4263" s="13"/>
    </row>
    <row r="4264" spans="1:7">
      <c r="A4264" s="13"/>
      <c r="B4264" s="13"/>
      <c r="C4264" s="13"/>
      <c r="D4264" s="13"/>
      <c r="E4264" s="13"/>
      <c r="G4264" s="13"/>
    </row>
    <row r="4265" spans="1:7">
      <c r="A4265" s="13"/>
      <c r="B4265" s="13"/>
      <c r="C4265" s="13"/>
      <c r="D4265" s="13"/>
      <c r="E4265" s="13"/>
      <c r="G4265" s="13"/>
    </row>
    <row r="4266" spans="1:7">
      <c r="A4266" s="13"/>
      <c r="B4266" s="13"/>
      <c r="C4266" s="13"/>
      <c r="D4266" s="13"/>
      <c r="E4266" s="13"/>
      <c r="G4266" s="13"/>
    </row>
    <row r="4267" spans="1:7">
      <c r="A4267" s="13"/>
      <c r="B4267" s="13"/>
      <c r="C4267" s="13"/>
      <c r="D4267" s="13"/>
      <c r="E4267" s="13"/>
      <c r="G4267" s="13"/>
    </row>
    <row r="4268" spans="1:7">
      <c r="A4268" s="13"/>
      <c r="B4268" s="13"/>
      <c r="C4268" s="13"/>
      <c r="D4268" s="13"/>
      <c r="E4268" s="13"/>
      <c r="G4268" s="13"/>
    </row>
    <row r="4269" spans="1:7">
      <c r="A4269" s="13"/>
      <c r="B4269" s="13"/>
      <c r="C4269" s="13"/>
      <c r="D4269" s="13"/>
      <c r="E4269" s="13"/>
      <c r="G4269" s="13"/>
    </row>
    <row r="4270" spans="1:7">
      <c r="A4270" s="13"/>
      <c r="B4270" s="13"/>
      <c r="C4270" s="13"/>
      <c r="D4270" s="13"/>
      <c r="E4270" s="13"/>
      <c r="G4270" s="13"/>
    </row>
    <row r="4271" spans="1:7">
      <c r="A4271" s="13"/>
      <c r="B4271" s="13"/>
      <c r="C4271" s="13"/>
      <c r="D4271" s="13"/>
      <c r="E4271" s="13"/>
      <c r="G4271" s="13"/>
    </row>
    <row r="4272" spans="1:7">
      <c r="A4272" s="13"/>
      <c r="B4272" s="13"/>
      <c r="C4272" s="13"/>
      <c r="D4272" s="13"/>
      <c r="E4272" s="13"/>
      <c r="G4272" s="13"/>
    </row>
    <row r="4273" spans="1:7">
      <c r="A4273" s="13"/>
      <c r="B4273" s="13"/>
      <c r="C4273" s="13"/>
      <c r="D4273" s="13"/>
      <c r="E4273" s="13"/>
      <c r="G4273" s="13"/>
    </row>
    <row r="4274" spans="1:7">
      <c r="A4274" s="13"/>
      <c r="B4274" s="13"/>
      <c r="D4274" s="13"/>
      <c r="E4274" s="13"/>
      <c r="G4274" s="13"/>
    </row>
    <row r="4275" spans="1:7">
      <c r="A4275" s="13"/>
      <c r="B4275" s="13"/>
      <c r="C4275" s="13"/>
      <c r="D4275" s="13"/>
      <c r="E4275" s="13"/>
      <c r="G4275" s="13"/>
    </row>
    <row r="4276" spans="1:7">
      <c r="A4276" s="13"/>
    </row>
    <row r="4277" spans="1:7">
      <c r="A4277" s="13"/>
    </row>
    <row r="4278" spans="1:7">
      <c r="A4278" s="13"/>
      <c r="B4278" s="13"/>
      <c r="C4278" s="13"/>
      <c r="D4278" s="13"/>
      <c r="E4278" s="13"/>
      <c r="G4278" s="13"/>
    </row>
    <row r="4279" spans="1:7">
      <c r="A4279" s="13"/>
      <c r="B4279" s="13"/>
      <c r="C4279" s="13"/>
      <c r="D4279" s="13"/>
      <c r="E4279" s="13"/>
      <c r="G4279" s="13"/>
    </row>
    <row r="4280" spans="1:7">
      <c r="A4280" s="13"/>
      <c r="B4280" s="13"/>
      <c r="D4280" s="13"/>
      <c r="E4280" s="13"/>
      <c r="G4280" s="13"/>
    </row>
    <row r="4281" spans="1:7">
      <c r="A4281" s="13"/>
      <c r="B4281" s="13"/>
      <c r="C4281" s="13"/>
      <c r="D4281" s="13"/>
      <c r="E4281" s="13"/>
      <c r="G4281" s="13"/>
    </row>
    <row r="4282" spans="1:7">
      <c r="A4282" s="13"/>
      <c r="B4282" s="13"/>
      <c r="D4282" s="13"/>
      <c r="E4282" s="13"/>
      <c r="G4282" s="13"/>
    </row>
    <row r="4283" spans="1:7">
      <c r="A4283" s="13"/>
      <c r="B4283" s="13"/>
      <c r="D4283" s="13"/>
      <c r="E4283" s="13"/>
      <c r="G4283" s="13"/>
    </row>
    <row r="4284" spans="1:7">
      <c r="A4284" s="13"/>
      <c r="B4284" s="13"/>
      <c r="C4284" s="13"/>
      <c r="D4284" s="13"/>
      <c r="E4284" s="13"/>
      <c r="G4284" s="13"/>
    </row>
    <row r="4285" spans="1:7">
      <c r="A4285" s="13"/>
      <c r="B4285" s="13"/>
      <c r="D4285" s="13"/>
      <c r="E4285" s="13"/>
      <c r="G4285" s="13"/>
    </row>
    <row r="4286" spans="1:7">
      <c r="A4286" s="13"/>
      <c r="B4286" s="13"/>
      <c r="C4286" s="13"/>
      <c r="D4286" s="13"/>
      <c r="E4286" s="13"/>
      <c r="G4286" s="13"/>
    </row>
    <row r="4287" spans="1:7">
      <c r="A4287" s="13"/>
      <c r="B4287" s="13"/>
      <c r="C4287" s="13"/>
      <c r="D4287" s="13"/>
      <c r="E4287" s="13"/>
      <c r="G4287" s="13"/>
    </row>
    <row r="4288" spans="1:7">
      <c r="A4288" s="13"/>
      <c r="B4288" s="13"/>
      <c r="D4288" s="13"/>
      <c r="E4288" s="13"/>
      <c r="G4288" s="13"/>
    </row>
    <row r="4289" spans="1:7">
      <c r="A4289" s="13"/>
      <c r="B4289" s="13"/>
      <c r="D4289" s="13"/>
      <c r="E4289" s="13"/>
      <c r="G4289" s="13"/>
    </row>
    <row r="4290" spans="1:7">
      <c r="A4290" s="13"/>
      <c r="B4290" s="13"/>
      <c r="C4290" s="13"/>
      <c r="D4290" s="13"/>
      <c r="E4290" s="13"/>
      <c r="G4290" s="13"/>
    </row>
    <row r="4291" spans="1:7">
      <c r="A4291" s="13"/>
      <c r="B4291" s="13"/>
      <c r="C4291" s="13"/>
      <c r="D4291" s="13"/>
      <c r="E4291" s="13"/>
      <c r="G4291" s="13"/>
    </row>
    <row r="4292" spans="1:7">
      <c r="A4292" s="13"/>
      <c r="B4292" s="13"/>
      <c r="C4292" s="13"/>
      <c r="D4292" s="13"/>
      <c r="E4292" s="13"/>
      <c r="F4292" s="13"/>
    </row>
    <row r="4293" spans="1:7">
      <c r="A4293" s="13"/>
      <c r="B4293" s="13"/>
      <c r="C4293" s="13"/>
      <c r="D4293" s="13"/>
      <c r="E4293" s="13"/>
      <c r="G4293" s="13"/>
    </row>
    <row r="4294" spans="1:7">
      <c r="A4294" s="13"/>
      <c r="B4294" s="13"/>
      <c r="C4294" s="13"/>
      <c r="D4294" s="13"/>
      <c r="E4294" s="13"/>
      <c r="G4294" s="13"/>
    </row>
    <row r="4295" spans="1:7">
      <c r="A4295" s="13"/>
      <c r="B4295" s="13"/>
      <c r="C4295" s="13"/>
      <c r="D4295" s="13"/>
      <c r="E4295" s="13"/>
      <c r="G4295" s="13"/>
    </row>
    <row r="4296" spans="1:7">
      <c r="A4296" s="13"/>
      <c r="B4296" s="13"/>
      <c r="C4296" s="13"/>
      <c r="D4296" s="13"/>
      <c r="E4296" s="13"/>
      <c r="F4296" s="13"/>
    </row>
    <row r="4297" spans="1:7">
      <c r="A4297" s="13"/>
      <c r="B4297" s="13"/>
      <c r="C4297" s="13"/>
      <c r="D4297" s="13"/>
      <c r="E4297" s="13"/>
      <c r="G4297" s="13"/>
    </row>
    <row r="4298" spans="1:7">
      <c r="A4298" s="13"/>
      <c r="B4298" s="13"/>
      <c r="C4298" s="13"/>
      <c r="D4298" s="13"/>
      <c r="E4298" s="13"/>
      <c r="G4298" s="13"/>
    </row>
    <row r="4299" spans="1:7">
      <c r="A4299" s="13"/>
      <c r="B4299" s="13"/>
      <c r="C4299" s="13"/>
      <c r="D4299" s="13"/>
      <c r="E4299" s="13"/>
      <c r="G4299" s="13"/>
    </row>
    <row r="4300" spans="1:7">
      <c r="A4300" s="13"/>
      <c r="B4300" s="13"/>
      <c r="C4300" s="13"/>
      <c r="D4300" s="13"/>
      <c r="E4300" s="13"/>
      <c r="G4300" s="13"/>
    </row>
    <row r="4301" spans="1:7">
      <c r="A4301" s="13"/>
      <c r="B4301" s="13"/>
      <c r="C4301" s="13"/>
      <c r="D4301" s="13"/>
      <c r="E4301" s="13"/>
      <c r="G4301" s="13"/>
    </row>
    <row r="4302" spans="1:7">
      <c r="A4302" s="13"/>
      <c r="B4302" s="13"/>
      <c r="C4302" s="13"/>
      <c r="D4302" s="13"/>
      <c r="E4302" s="13"/>
      <c r="G4302" s="13"/>
    </row>
    <row r="4303" spans="1:7">
      <c r="A4303" s="13"/>
      <c r="B4303" s="13"/>
      <c r="D4303" s="13"/>
      <c r="E4303" s="13"/>
      <c r="G4303" s="13"/>
    </row>
    <row r="4304" spans="1:7">
      <c r="A4304" s="13"/>
      <c r="B4304" s="13"/>
      <c r="C4304" s="13"/>
      <c r="D4304" s="13"/>
      <c r="E4304" s="13"/>
      <c r="G4304" s="13"/>
    </row>
    <row r="4305" spans="1:7">
      <c r="A4305" s="13"/>
      <c r="B4305" s="13"/>
      <c r="C4305" s="13"/>
      <c r="D4305" s="13"/>
      <c r="E4305" s="13"/>
      <c r="G4305" s="13"/>
    </row>
    <row r="4306" spans="1:7">
      <c r="A4306" s="13"/>
      <c r="B4306" s="13"/>
      <c r="C4306" s="13"/>
      <c r="D4306" s="13"/>
      <c r="E4306" s="13"/>
      <c r="G4306" s="13"/>
    </row>
    <row r="4307" spans="1:7">
      <c r="A4307" s="13"/>
    </row>
    <row r="4308" spans="1:7">
      <c r="A4308" s="13"/>
    </row>
    <row r="4309" spans="1:7">
      <c r="A4309" s="13"/>
      <c r="B4309" s="13"/>
      <c r="C4309" s="13"/>
      <c r="D4309" s="13"/>
      <c r="E4309" s="13"/>
      <c r="G4309" s="13"/>
    </row>
    <row r="4310" spans="1:7">
      <c r="A4310" s="13"/>
      <c r="B4310" s="13"/>
      <c r="C4310" s="13"/>
      <c r="D4310" s="13"/>
      <c r="E4310" s="13"/>
      <c r="G4310" s="13"/>
    </row>
    <row r="4311" spans="1:7">
      <c r="A4311" s="13"/>
      <c r="B4311" s="13"/>
      <c r="C4311" s="13"/>
      <c r="D4311" s="13"/>
      <c r="E4311" s="13"/>
      <c r="G4311" s="13"/>
    </row>
    <row r="4312" spans="1:7">
      <c r="A4312" s="13"/>
      <c r="B4312" s="13"/>
      <c r="C4312" s="13"/>
      <c r="D4312" s="13"/>
      <c r="E4312" s="13"/>
      <c r="G4312" s="13"/>
    </row>
    <row r="4313" spans="1:7">
      <c r="A4313" s="13"/>
      <c r="B4313" s="13"/>
      <c r="C4313" s="13"/>
      <c r="D4313" s="13"/>
      <c r="E4313" s="13"/>
      <c r="G4313" s="13"/>
    </row>
    <row r="4314" spans="1:7">
      <c r="A4314" s="13"/>
      <c r="B4314" s="13"/>
      <c r="C4314" s="13"/>
      <c r="D4314" s="13"/>
      <c r="E4314" s="13"/>
      <c r="G4314" s="13"/>
    </row>
    <row r="4315" spans="1:7">
      <c r="A4315" s="13"/>
      <c r="B4315" s="13"/>
      <c r="C4315" s="13"/>
      <c r="D4315" s="13"/>
      <c r="E4315" s="13"/>
      <c r="G4315" s="13"/>
    </row>
    <row r="4316" spans="1:7">
      <c r="A4316" s="13"/>
      <c r="B4316" s="13"/>
      <c r="C4316" s="13"/>
      <c r="D4316" s="13"/>
      <c r="E4316" s="13"/>
      <c r="G4316" s="13"/>
    </row>
    <row r="4317" spans="1:7">
      <c r="A4317" s="13"/>
      <c r="B4317" s="13"/>
      <c r="D4317" s="13"/>
      <c r="E4317" s="13"/>
      <c r="G4317" s="13"/>
    </row>
    <row r="4318" spans="1:7">
      <c r="A4318" s="13"/>
      <c r="B4318" s="13"/>
      <c r="C4318" s="13"/>
      <c r="D4318" s="13"/>
      <c r="E4318" s="13"/>
      <c r="G4318" s="13"/>
    </row>
    <row r="4319" spans="1:7">
      <c r="A4319" s="13"/>
      <c r="B4319" s="13"/>
      <c r="C4319" s="13"/>
      <c r="D4319" s="13"/>
      <c r="E4319" s="13"/>
      <c r="G4319" s="13"/>
    </row>
    <row r="4320" spans="1:7">
      <c r="A4320" s="13"/>
      <c r="B4320" s="13"/>
      <c r="C4320" s="13"/>
      <c r="D4320" s="13"/>
      <c r="E4320" s="13"/>
      <c r="G4320" s="13"/>
    </row>
    <row r="4321" spans="1:7">
      <c r="A4321" s="13"/>
      <c r="B4321" s="13"/>
      <c r="C4321" s="13"/>
      <c r="D4321" s="13"/>
      <c r="E4321" s="13"/>
      <c r="G4321" s="13"/>
    </row>
    <row r="4322" spans="1:7">
      <c r="A4322" s="13"/>
      <c r="B4322" s="13"/>
      <c r="C4322" s="13"/>
      <c r="D4322" s="13"/>
      <c r="E4322" s="13"/>
      <c r="G4322" s="13"/>
    </row>
    <row r="4323" spans="1:7">
      <c r="A4323" s="13"/>
      <c r="B4323" s="13"/>
      <c r="C4323" s="13"/>
      <c r="D4323" s="13"/>
      <c r="E4323" s="13"/>
      <c r="G4323" s="13"/>
    </row>
    <row r="4324" spans="1:7">
      <c r="A4324" s="13"/>
      <c r="B4324" s="13"/>
      <c r="C4324" s="13"/>
      <c r="D4324" s="13"/>
      <c r="E4324" s="13"/>
      <c r="G4324" s="13"/>
    </row>
    <row r="4325" spans="1:7">
      <c r="A4325" s="13"/>
      <c r="B4325" s="13"/>
      <c r="C4325" s="13"/>
      <c r="D4325" s="13"/>
      <c r="E4325" s="13"/>
      <c r="G4325" s="13"/>
    </row>
    <row r="4326" spans="1:7">
      <c r="A4326" s="13"/>
      <c r="B4326" s="13"/>
      <c r="C4326" s="13"/>
      <c r="D4326" s="13"/>
      <c r="E4326" s="13"/>
      <c r="G4326" s="13"/>
    </row>
    <row r="4327" spans="1:7">
      <c r="A4327" s="13"/>
      <c r="B4327" s="13"/>
      <c r="C4327" s="13"/>
      <c r="D4327" s="13"/>
      <c r="E4327" s="13"/>
      <c r="G4327" s="13"/>
    </row>
    <row r="4328" spans="1:7">
      <c r="A4328" s="13"/>
      <c r="B4328" s="13"/>
      <c r="C4328" s="13"/>
      <c r="D4328" s="13"/>
      <c r="E4328" s="13"/>
      <c r="G4328" s="13"/>
    </row>
    <row r="4329" spans="1:7">
      <c r="A4329" s="13"/>
      <c r="B4329" s="13"/>
      <c r="C4329" s="13"/>
      <c r="D4329" s="13"/>
      <c r="E4329" s="13"/>
      <c r="G4329" s="13"/>
    </row>
    <row r="4330" spans="1:7">
      <c r="A4330" s="13"/>
      <c r="B4330" s="13"/>
      <c r="C4330" s="13"/>
      <c r="D4330" s="13"/>
      <c r="E4330" s="13"/>
      <c r="G4330" s="13"/>
    </row>
    <row r="4331" spans="1:7">
      <c r="A4331" s="13"/>
      <c r="B4331" s="13"/>
      <c r="C4331" s="13"/>
      <c r="D4331" s="13"/>
      <c r="E4331" s="13"/>
      <c r="G4331" s="13"/>
    </row>
    <row r="4332" spans="1:7">
      <c r="A4332" s="13"/>
      <c r="B4332" s="13"/>
      <c r="C4332" s="13"/>
      <c r="D4332" s="13"/>
      <c r="E4332" s="13"/>
      <c r="G4332" s="13"/>
    </row>
    <row r="4333" spans="1:7">
      <c r="A4333" s="13"/>
      <c r="B4333" s="13"/>
      <c r="C4333" s="13"/>
      <c r="D4333" s="13"/>
      <c r="E4333" s="13"/>
      <c r="G4333" s="13"/>
    </row>
    <row r="4334" spans="1:7">
      <c r="A4334" s="13"/>
      <c r="B4334" s="13"/>
      <c r="C4334" s="13"/>
      <c r="D4334" s="13"/>
      <c r="E4334" s="13"/>
      <c r="G4334" s="13"/>
    </row>
    <row r="4335" spans="1:7">
      <c r="A4335" s="13"/>
      <c r="B4335" s="13"/>
      <c r="C4335" s="13"/>
      <c r="D4335" s="13"/>
      <c r="E4335" s="13"/>
      <c r="G4335" s="13"/>
    </row>
    <row r="4336" spans="1:7">
      <c r="A4336" s="13"/>
      <c r="B4336" s="13"/>
      <c r="C4336" s="13"/>
      <c r="D4336" s="13"/>
      <c r="E4336" s="13"/>
      <c r="G4336" s="13"/>
    </row>
    <row r="4337" spans="1:7">
      <c r="A4337" s="13"/>
      <c r="B4337" s="13"/>
      <c r="C4337" s="13"/>
      <c r="D4337" s="13"/>
      <c r="E4337" s="13"/>
      <c r="G4337" s="13"/>
    </row>
    <row r="4338" spans="1:7">
      <c r="A4338" s="13"/>
      <c r="B4338" s="13"/>
      <c r="C4338" s="13"/>
      <c r="D4338" s="13"/>
      <c r="E4338" s="13"/>
      <c r="G4338" s="13"/>
    </row>
    <row r="4339" spans="1:7">
      <c r="A4339" s="13"/>
      <c r="B4339" s="13"/>
      <c r="C4339" s="13"/>
      <c r="D4339" s="13"/>
      <c r="E4339" s="13"/>
      <c r="G4339" s="13"/>
    </row>
    <row r="4340" spans="1:7">
      <c r="A4340" s="13"/>
      <c r="B4340" s="13"/>
      <c r="D4340" s="13"/>
      <c r="E4340" s="13"/>
      <c r="G4340" s="13"/>
    </row>
    <row r="4341" spans="1:7">
      <c r="A4341" s="13"/>
      <c r="B4341" s="13"/>
      <c r="C4341" s="13"/>
      <c r="D4341" s="13"/>
      <c r="E4341" s="13"/>
      <c r="G4341" s="13"/>
    </row>
    <row r="4342" spans="1:7">
      <c r="A4342" s="13"/>
      <c r="B4342" s="13"/>
      <c r="C4342" s="13"/>
      <c r="D4342" s="13"/>
      <c r="E4342" s="13"/>
      <c r="G4342" s="13"/>
    </row>
    <row r="4343" spans="1:7">
      <c r="A4343" s="13"/>
      <c r="B4343" s="13"/>
      <c r="C4343" s="13"/>
      <c r="D4343" s="13"/>
      <c r="E4343" s="13"/>
      <c r="G4343" s="13"/>
    </row>
    <row r="4344" spans="1:7">
      <c r="A4344" s="13"/>
    </row>
    <row r="4345" spans="1:7">
      <c r="A4345" s="13"/>
    </row>
    <row r="4346" spans="1:7">
      <c r="A4346" s="13"/>
      <c r="B4346" s="13"/>
      <c r="C4346" s="13"/>
      <c r="D4346" s="13"/>
      <c r="E4346" s="13"/>
      <c r="G4346" s="13"/>
    </row>
    <row r="4347" spans="1:7">
      <c r="A4347" s="13"/>
      <c r="B4347" s="13"/>
      <c r="D4347" s="13"/>
      <c r="E4347" s="13"/>
      <c r="G4347" s="13"/>
    </row>
    <row r="4348" spans="1:7">
      <c r="A4348" s="13"/>
      <c r="B4348" s="13"/>
      <c r="D4348" s="13"/>
      <c r="E4348" s="13"/>
      <c r="G4348" s="13"/>
    </row>
    <row r="4349" spans="1:7">
      <c r="A4349" s="13"/>
      <c r="B4349" s="13"/>
      <c r="C4349" s="13"/>
      <c r="D4349" s="13"/>
      <c r="E4349" s="13"/>
      <c r="G4349" s="13"/>
    </row>
    <row r="4350" spans="1:7">
      <c r="A4350" s="13"/>
      <c r="B4350" s="13"/>
      <c r="D4350" s="13"/>
      <c r="E4350" s="13"/>
      <c r="G4350" s="13"/>
    </row>
    <row r="4351" spans="1:7">
      <c r="A4351" s="13"/>
      <c r="B4351" s="13"/>
      <c r="D4351" s="13"/>
      <c r="E4351" s="13"/>
      <c r="G4351" s="13"/>
    </row>
    <row r="4352" spans="1:7">
      <c r="A4352" s="13"/>
      <c r="B4352" s="13"/>
      <c r="C4352" s="13"/>
      <c r="D4352" s="13"/>
      <c r="E4352" s="13"/>
      <c r="G4352" s="13"/>
    </row>
    <row r="4353" spans="1:7">
      <c r="A4353" s="13"/>
      <c r="B4353" s="13"/>
      <c r="C4353" s="13"/>
      <c r="D4353" s="13"/>
      <c r="E4353" s="13"/>
      <c r="G4353" s="13"/>
    </row>
    <row r="4354" spans="1:7">
      <c r="A4354" s="13"/>
      <c r="B4354" s="13"/>
      <c r="C4354" s="13"/>
      <c r="D4354" s="13"/>
      <c r="E4354" s="13"/>
      <c r="G4354" s="13"/>
    </row>
    <row r="4355" spans="1:7">
      <c r="A4355" s="13"/>
      <c r="B4355" s="13"/>
      <c r="C4355" s="13"/>
      <c r="D4355" s="13"/>
      <c r="E4355" s="13"/>
      <c r="G4355" s="13"/>
    </row>
    <row r="4356" spans="1:7">
      <c r="A4356" s="13"/>
      <c r="B4356" s="13"/>
      <c r="C4356" s="13"/>
      <c r="D4356" s="13"/>
      <c r="E4356" s="13"/>
      <c r="G4356" s="13"/>
    </row>
    <row r="4357" spans="1:7">
      <c r="A4357" s="13"/>
      <c r="B4357" s="13"/>
      <c r="C4357" s="13"/>
      <c r="D4357" s="13"/>
      <c r="E4357" s="13"/>
      <c r="G4357" s="13"/>
    </row>
    <row r="4358" spans="1:7">
      <c r="A4358" s="13"/>
      <c r="B4358" s="13"/>
      <c r="C4358" s="13"/>
      <c r="D4358" s="13"/>
      <c r="E4358" s="13"/>
      <c r="G4358" s="13"/>
    </row>
    <row r="4359" spans="1:7">
      <c r="A4359" s="13"/>
      <c r="B4359" s="13"/>
      <c r="C4359" s="13"/>
      <c r="D4359" s="13"/>
      <c r="E4359" s="13"/>
      <c r="G4359" s="13"/>
    </row>
    <row r="4360" spans="1:7">
      <c r="A4360" s="13"/>
      <c r="B4360" s="13"/>
      <c r="C4360" s="13"/>
      <c r="D4360" s="13"/>
      <c r="E4360" s="13"/>
      <c r="G4360" s="13"/>
    </row>
    <row r="4361" spans="1:7">
      <c r="A4361" s="13"/>
      <c r="B4361" s="13"/>
      <c r="C4361" s="13"/>
      <c r="D4361" s="13"/>
      <c r="E4361" s="13"/>
      <c r="G4361" s="13"/>
    </row>
    <row r="4362" spans="1:7">
      <c r="A4362" s="13"/>
      <c r="B4362" s="13"/>
      <c r="C4362" s="13"/>
      <c r="D4362" s="13"/>
      <c r="E4362" s="13"/>
      <c r="G4362" s="13"/>
    </row>
    <row r="4363" spans="1:7">
      <c r="A4363" s="13"/>
      <c r="B4363" s="13"/>
      <c r="C4363" s="13"/>
      <c r="D4363" s="13"/>
      <c r="E4363" s="13"/>
      <c r="G4363" s="13"/>
    </row>
    <row r="4364" spans="1:7">
      <c r="A4364" s="13"/>
      <c r="B4364" s="13"/>
      <c r="C4364" s="13"/>
      <c r="D4364" s="13"/>
      <c r="E4364" s="13"/>
      <c r="G4364" s="13"/>
    </row>
    <row r="4365" spans="1:7">
      <c r="A4365" s="13"/>
      <c r="B4365" s="13"/>
      <c r="C4365" s="13"/>
      <c r="D4365" s="13"/>
      <c r="E4365" s="13"/>
      <c r="G4365" s="13"/>
    </row>
    <row r="4366" spans="1:7">
      <c r="A4366" s="13"/>
      <c r="B4366" s="13"/>
      <c r="C4366" s="13"/>
      <c r="D4366" s="13"/>
      <c r="E4366" s="13"/>
      <c r="G4366" s="13"/>
    </row>
    <row r="4367" spans="1:7">
      <c r="A4367" s="13"/>
      <c r="B4367" s="13"/>
      <c r="C4367" s="13"/>
      <c r="D4367" s="13"/>
      <c r="E4367" s="13"/>
      <c r="G4367" s="13"/>
    </row>
    <row r="4368" spans="1:7">
      <c r="A4368" s="13"/>
      <c r="B4368" s="13"/>
      <c r="C4368" s="13"/>
      <c r="D4368" s="13"/>
      <c r="E4368" s="13"/>
      <c r="G4368" s="13"/>
    </row>
    <row r="4369" spans="1:7">
      <c r="A4369" s="13"/>
      <c r="B4369" s="13"/>
      <c r="C4369" s="13"/>
      <c r="D4369" s="13"/>
      <c r="E4369" s="13"/>
      <c r="G4369" s="13"/>
    </row>
    <row r="4370" spans="1:7">
      <c r="A4370" s="13"/>
      <c r="B4370" s="13"/>
      <c r="C4370" s="13"/>
      <c r="D4370" s="13"/>
      <c r="E4370" s="13"/>
      <c r="G4370" s="13"/>
    </row>
    <row r="4371" spans="1:7">
      <c r="A4371" s="13"/>
      <c r="B4371" s="13"/>
      <c r="C4371" s="13"/>
      <c r="D4371" s="13"/>
      <c r="E4371" s="13"/>
      <c r="G4371" s="13"/>
    </row>
    <row r="4372" spans="1:7">
      <c r="A4372" s="13"/>
      <c r="B4372" s="13"/>
      <c r="C4372" s="13"/>
      <c r="D4372" s="13"/>
      <c r="E4372" s="13"/>
      <c r="G4372" s="13"/>
    </row>
    <row r="4373" spans="1:7">
      <c r="A4373" s="13"/>
      <c r="B4373" s="13"/>
      <c r="C4373" s="13"/>
      <c r="D4373" s="13"/>
      <c r="E4373" s="13"/>
      <c r="G4373" s="13"/>
    </row>
    <row r="4374" spans="1:7">
      <c r="A4374" s="13"/>
      <c r="B4374" s="13"/>
      <c r="C4374" s="13"/>
      <c r="D4374" s="13"/>
      <c r="E4374" s="13"/>
      <c r="G4374" s="13"/>
    </row>
    <row r="4375" spans="1:7">
      <c r="A4375" s="13"/>
      <c r="B4375" s="13"/>
      <c r="C4375" s="13"/>
      <c r="D4375" s="13"/>
      <c r="E4375" s="13"/>
      <c r="G4375" s="13"/>
    </row>
    <row r="4376" spans="1:7">
      <c r="A4376" s="13"/>
    </row>
    <row r="4377" spans="1:7">
      <c r="A4377" s="13"/>
    </row>
    <row r="4378" spans="1:7">
      <c r="A4378" s="13"/>
      <c r="B4378" s="13"/>
      <c r="C4378" s="13"/>
      <c r="D4378" s="13"/>
      <c r="E4378" s="13"/>
      <c r="G4378" s="13"/>
    </row>
    <row r="4379" spans="1:7">
      <c r="A4379" s="13"/>
      <c r="B4379" s="13"/>
      <c r="C4379" s="13"/>
      <c r="D4379" s="13"/>
      <c r="E4379" s="13"/>
      <c r="G4379" s="13"/>
    </row>
    <row r="4380" spans="1:7">
      <c r="A4380" s="13"/>
      <c r="B4380" s="13"/>
      <c r="C4380" s="13"/>
      <c r="D4380" s="13"/>
      <c r="E4380" s="13"/>
      <c r="G4380" s="13"/>
    </row>
    <row r="4381" spans="1:7">
      <c r="A4381" s="13"/>
      <c r="B4381" s="13"/>
      <c r="D4381" s="13"/>
      <c r="E4381" s="13"/>
      <c r="G4381" s="13"/>
    </row>
    <row r="4382" spans="1:7">
      <c r="A4382" s="13"/>
      <c r="B4382" s="13"/>
      <c r="C4382" s="13"/>
      <c r="D4382" s="13"/>
      <c r="E4382" s="13"/>
      <c r="G4382" s="13"/>
    </row>
    <row r="4383" spans="1:7">
      <c r="A4383" s="13"/>
      <c r="B4383" s="13"/>
      <c r="C4383" s="13"/>
      <c r="D4383" s="13"/>
      <c r="E4383" s="13"/>
      <c r="G4383" s="13"/>
    </row>
    <row r="4384" spans="1:7">
      <c r="A4384" s="13"/>
      <c r="B4384" s="13"/>
      <c r="D4384" s="13"/>
      <c r="E4384" s="13"/>
      <c r="G4384" s="13"/>
    </row>
    <row r="4385" spans="1:7">
      <c r="A4385" s="13"/>
      <c r="B4385" s="13"/>
      <c r="C4385" s="13"/>
      <c r="D4385" s="13"/>
      <c r="E4385" s="13"/>
      <c r="G4385" s="13"/>
    </row>
    <row r="4386" spans="1:7">
      <c r="A4386" s="13"/>
      <c r="B4386" s="13"/>
      <c r="C4386" s="13"/>
      <c r="D4386" s="13"/>
      <c r="E4386" s="13"/>
      <c r="G4386" s="13"/>
    </row>
    <row r="4387" spans="1:7">
      <c r="A4387" s="13"/>
      <c r="B4387" s="13"/>
      <c r="C4387" s="13"/>
      <c r="D4387" s="13"/>
      <c r="E4387" s="13"/>
      <c r="G4387" s="13"/>
    </row>
    <row r="4388" spans="1:7">
      <c r="A4388" s="13"/>
      <c r="B4388" s="13"/>
      <c r="C4388" s="13"/>
      <c r="D4388" s="13"/>
      <c r="E4388" s="13"/>
      <c r="G4388" s="13"/>
    </row>
    <row r="4389" spans="1:7">
      <c r="A4389" s="13"/>
      <c r="B4389" s="13"/>
      <c r="C4389" s="13"/>
      <c r="D4389" s="13"/>
      <c r="E4389" s="13"/>
      <c r="G4389" s="13"/>
    </row>
    <row r="4390" spans="1:7">
      <c r="A4390" s="13"/>
      <c r="B4390" s="13"/>
      <c r="C4390" s="13"/>
      <c r="D4390" s="13"/>
      <c r="E4390" s="13"/>
      <c r="G4390" s="13"/>
    </row>
    <row r="4391" spans="1:7">
      <c r="A4391" s="13"/>
      <c r="B4391" s="13"/>
      <c r="C4391" s="13"/>
      <c r="D4391" s="13"/>
      <c r="E4391" s="13"/>
      <c r="G4391" s="13"/>
    </row>
    <row r="4392" spans="1:7">
      <c r="A4392" s="13"/>
      <c r="B4392" s="13"/>
      <c r="C4392" s="13"/>
      <c r="D4392" s="13"/>
      <c r="E4392" s="13"/>
      <c r="G4392" s="13"/>
    </row>
    <row r="4393" spans="1:7">
      <c r="A4393" s="13"/>
      <c r="B4393" s="13"/>
      <c r="C4393" s="13"/>
      <c r="D4393" s="13"/>
      <c r="E4393" s="13"/>
      <c r="G4393" s="13"/>
    </row>
    <row r="4394" spans="1:7">
      <c r="A4394" s="13"/>
      <c r="B4394" s="13"/>
      <c r="C4394" s="13"/>
      <c r="D4394" s="13"/>
      <c r="E4394" s="13"/>
      <c r="G4394" s="13"/>
    </row>
    <row r="4395" spans="1:7">
      <c r="A4395" s="13"/>
      <c r="B4395" s="13"/>
      <c r="C4395" s="13"/>
      <c r="D4395" s="13"/>
      <c r="E4395" s="13"/>
      <c r="G4395" s="13"/>
    </row>
    <row r="4396" spans="1:7">
      <c r="A4396" s="13"/>
      <c r="B4396" s="13"/>
      <c r="C4396" s="13"/>
      <c r="D4396" s="13"/>
      <c r="E4396" s="13"/>
      <c r="G4396" s="13"/>
    </row>
    <row r="4397" spans="1:7">
      <c r="A4397" s="13"/>
      <c r="B4397" s="13"/>
      <c r="C4397" s="13"/>
      <c r="D4397" s="13"/>
      <c r="E4397" s="13"/>
      <c r="G4397" s="13"/>
    </row>
    <row r="4398" spans="1:7">
      <c r="A4398" s="13"/>
      <c r="B4398" s="13"/>
      <c r="C4398" s="13"/>
      <c r="D4398" s="13"/>
      <c r="E4398" s="13"/>
      <c r="G4398" s="13"/>
    </row>
    <row r="4399" spans="1:7">
      <c r="A4399" s="13"/>
      <c r="B4399" s="13"/>
      <c r="C4399" s="13"/>
      <c r="D4399" s="13"/>
      <c r="E4399" s="13"/>
      <c r="G4399" s="13"/>
    </row>
    <row r="4400" spans="1:7">
      <c r="A4400" s="13"/>
      <c r="B4400" s="13"/>
      <c r="C4400" s="13"/>
      <c r="D4400" s="13"/>
      <c r="E4400" s="13"/>
      <c r="G4400" s="13"/>
    </row>
    <row r="4401" spans="1:7">
      <c r="A4401" s="13"/>
      <c r="B4401" s="13"/>
      <c r="C4401" s="13"/>
      <c r="D4401" s="13"/>
      <c r="E4401" s="13"/>
      <c r="G4401" s="13"/>
    </row>
    <row r="4402" spans="1:7">
      <c r="A4402" s="13"/>
      <c r="B4402" s="13"/>
      <c r="C4402" s="13"/>
      <c r="D4402" s="13"/>
      <c r="E4402" s="13"/>
      <c r="G4402" s="13"/>
    </row>
    <row r="4403" spans="1:7">
      <c r="A4403" s="13"/>
      <c r="B4403" s="13"/>
      <c r="C4403" s="13"/>
      <c r="D4403" s="13"/>
      <c r="E4403" s="13"/>
      <c r="G4403" s="13"/>
    </row>
    <row r="4404" spans="1:7">
      <c r="A4404" s="13"/>
      <c r="B4404" s="13"/>
      <c r="C4404" s="13"/>
      <c r="D4404" s="13"/>
      <c r="E4404" s="13"/>
      <c r="G4404" s="13"/>
    </row>
    <row r="4405" spans="1:7">
      <c r="A4405" s="13"/>
      <c r="B4405" s="13"/>
      <c r="C4405" s="13"/>
      <c r="D4405" s="13"/>
      <c r="E4405" s="13"/>
      <c r="G4405" s="13"/>
    </row>
    <row r="4406" spans="1:7">
      <c r="A4406" s="13"/>
      <c r="B4406" s="13"/>
      <c r="C4406" s="13"/>
      <c r="D4406" s="13"/>
      <c r="E4406" s="13"/>
      <c r="G4406" s="13"/>
    </row>
    <row r="4407" spans="1:7">
      <c r="A4407" s="13"/>
      <c r="B4407" s="13"/>
      <c r="C4407" s="13"/>
      <c r="D4407" s="13"/>
      <c r="E4407" s="13"/>
      <c r="G4407" s="13"/>
    </row>
    <row r="4408" spans="1:7">
      <c r="A4408" s="13"/>
      <c r="B4408" s="13"/>
      <c r="C4408" s="13"/>
      <c r="D4408" s="13"/>
      <c r="E4408" s="13"/>
      <c r="G4408" s="13"/>
    </row>
    <row r="4409" spans="1:7">
      <c r="A4409" s="13"/>
      <c r="B4409" s="13"/>
      <c r="C4409" s="13"/>
      <c r="D4409" s="13"/>
      <c r="E4409" s="13"/>
      <c r="G4409" s="13"/>
    </row>
    <row r="4410" spans="1:7">
      <c r="A4410" s="13"/>
      <c r="B4410" s="13"/>
      <c r="C4410" s="13"/>
      <c r="D4410" s="13"/>
      <c r="E4410" s="13"/>
      <c r="G4410" s="13"/>
    </row>
    <row r="4411" spans="1:7">
      <c r="A4411" s="13"/>
      <c r="B4411" s="13"/>
      <c r="C4411" s="13"/>
      <c r="D4411" s="13"/>
      <c r="E4411" s="13"/>
      <c r="G4411" s="13"/>
    </row>
    <row r="4412" spans="1:7">
      <c r="A4412" s="13"/>
      <c r="B4412" s="13"/>
      <c r="C4412" s="13"/>
      <c r="D4412" s="13"/>
      <c r="E4412" s="13"/>
      <c r="G4412" s="13"/>
    </row>
    <row r="4413" spans="1:7">
      <c r="A4413" s="13"/>
      <c r="B4413" s="13"/>
      <c r="C4413" s="13"/>
      <c r="D4413" s="13"/>
      <c r="E4413" s="13"/>
      <c r="G4413" s="13"/>
    </row>
    <row r="4414" spans="1:7">
      <c r="A4414" s="13"/>
    </row>
    <row r="4415" spans="1:7">
      <c r="A4415" s="13"/>
    </row>
    <row r="4416" spans="1:7">
      <c r="A4416" s="13"/>
      <c r="B4416" s="13"/>
      <c r="C4416" s="13"/>
      <c r="D4416" s="13"/>
      <c r="E4416" s="13"/>
      <c r="G4416" s="13"/>
    </row>
    <row r="4417" spans="1:7">
      <c r="A4417" s="13"/>
      <c r="B4417" s="13"/>
      <c r="C4417" s="13"/>
      <c r="D4417" s="13"/>
      <c r="E4417" s="13"/>
      <c r="G4417" s="13"/>
    </row>
    <row r="4418" spans="1:7">
      <c r="A4418" s="13"/>
      <c r="B4418" s="13"/>
      <c r="D4418" s="13"/>
      <c r="E4418" s="13"/>
      <c r="G4418" s="13"/>
    </row>
    <row r="4419" spans="1:7">
      <c r="A4419" s="13"/>
      <c r="B4419" s="13"/>
      <c r="C4419" s="13"/>
      <c r="D4419" s="13"/>
      <c r="E4419" s="13"/>
      <c r="G4419" s="13"/>
    </row>
    <row r="4420" spans="1:7">
      <c r="A4420" s="13"/>
      <c r="B4420" s="13"/>
      <c r="C4420" s="13"/>
      <c r="D4420" s="13"/>
      <c r="E4420" s="13"/>
      <c r="G4420" s="13"/>
    </row>
    <row r="4421" spans="1:7">
      <c r="A4421" s="13"/>
      <c r="B4421" s="13"/>
      <c r="D4421" s="13"/>
      <c r="E4421" s="13"/>
      <c r="G4421" s="13"/>
    </row>
    <row r="4422" spans="1:7">
      <c r="A4422" s="13"/>
      <c r="B4422" s="13"/>
      <c r="C4422" s="13"/>
      <c r="D4422" s="13"/>
      <c r="E4422" s="13"/>
      <c r="G4422" s="13"/>
    </row>
    <row r="4423" spans="1:7">
      <c r="A4423" s="13"/>
      <c r="B4423" s="13"/>
      <c r="C4423" s="13"/>
      <c r="D4423" s="13"/>
      <c r="E4423" s="13"/>
      <c r="G4423" s="13"/>
    </row>
    <row r="4424" spans="1:7">
      <c r="A4424" s="13"/>
      <c r="B4424" s="13"/>
      <c r="C4424" s="13"/>
      <c r="D4424" s="13"/>
      <c r="E4424" s="13"/>
      <c r="G4424" s="13"/>
    </row>
    <row r="4425" spans="1:7">
      <c r="A4425" s="13"/>
      <c r="B4425" s="13"/>
      <c r="C4425" s="13"/>
      <c r="D4425" s="13"/>
      <c r="E4425" s="13"/>
      <c r="G4425" s="13"/>
    </row>
    <row r="4426" spans="1:7">
      <c r="A4426" s="13"/>
      <c r="B4426" s="13"/>
      <c r="C4426" s="13"/>
      <c r="D4426" s="13"/>
      <c r="E4426" s="13"/>
      <c r="G4426" s="13"/>
    </row>
    <row r="4427" spans="1:7">
      <c r="A4427" s="13"/>
      <c r="B4427" s="13"/>
      <c r="C4427" s="13"/>
      <c r="D4427" s="13"/>
      <c r="E4427" s="13"/>
      <c r="G4427" s="13"/>
    </row>
    <row r="4428" spans="1:7">
      <c r="A4428" s="13"/>
      <c r="B4428" s="13"/>
      <c r="C4428" s="13"/>
      <c r="D4428" s="13"/>
      <c r="E4428" s="13"/>
      <c r="G4428" s="13"/>
    </row>
    <row r="4429" spans="1:7">
      <c r="A4429" s="13"/>
      <c r="B4429" s="13"/>
      <c r="C4429" s="13"/>
      <c r="D4429" s="13"/>
      <c r="E4429" s="13"/>
      <c r="G4429" s="13"/>
    </row>
    <row r="4430" spans="1:7">
      <c r="A4430" s="13"/>
      <c r="B4430" s="13"/>
      <c r="C4430" s="13"/>
      <c r="D4430" s="13"/>
      <c r="E4430" s="13"/>
      <c r="G4430" s="13"/>
    </row>
    <row r="4431" spans="1:7">
      <c r="A4431" s="13"/>
      <c r="B4431" s="13"/>
      <c r="C4431" s="13"/>
      <c r="D4431" s="13"/>
      <c r="E4431" s="13"/>
      <c r="G4431" s="13"/>
    </row>
    <row r="4432" spans="1:7">
      <c r="A4432" s="13"/>
      <c r="B4432" s="13"/>
      <c r="C4432" s="13"/>
      <c r="D4432" s="13"/>
      <c r="E4432" s="13"/>
      <c r="G4432" s="13"/>
    </row>
    <row r="4433" spans="1:7">
      <c r="A4433" s="13"/>
      <c r="B4433" s="13"/>
      <c r="C4433" s="13"/>
      <c r="D4433" s="13"/>
      <c r="E4433" s="13"/>
      <c r="G4433" s="13"/>
    </row>
    <row r="4434" spans="1:7">
      <c r="A4434" s="13"/>
      <c r="B4434" s="13"/>
      <c r="C4434" s="13"/>
      <c r="D4434" s="13"/>
      <c r="E4434" s="13"/>
      <c r="G4434" s="13"/>
    </row>
    <row r="4435" spans="1:7">
      <c r="A4435" s="13"/>
      <c r="B4435" s="13"/>
      <c r="C4435" s="13"/>
      <c r="D4435" s="13"/>
      <c r="E4435" s="13"/>
      <c r="G4435" s="13"/>
    </row>
    <row r="4436" spans="1:7">
      <c r="A4436" s="13"/>
      <c r="B4436" s="13"/>
      <c r="C4436" s="13"/>
      <c r="D4436" s="13"/>
      <c r="E4436" s="13"/>
      <c r="G4436" s="13"/>
    </row>
    <row r="4437" spans="1:7">
      <c r="A4437" s="13"/>
      <c r="B4437" s="13"/>
      <c r="C4437" s="13"/>
      <c r="D4437" s="13"/>
      <c r="E4437" s="13"/>
      <c r="G4437" s="13"/>
    </row>
    <row r="4438" spans="1:7">
      <c r="A4438" s="13"/>
      <c r="B4438" s="13"/>
      <c r="C4438" s="13"/>
      <c r="D4438" s="13"/>
      <c r="E4438" s="13"/>
      <c r="G4438" s="13"/>
    </row>
    <row r="4439" spans="1:7">
      <c r="A4439" s="13"/>
      <c r="B4439" s="13"/>
      <c r="C4439" s="13"/>
      <c r="D4439" s="13"/>
      <c r="E4439" s="13"/>
      <c r="G4439" s="13"/>
    </row>
    <row r="4440" spans="1:7">
      <c r="A4440" s="13"/>
      <c r="B4440" s="13"/>
      <c r="C4440" s="13"/>
      <c r="D4440" s="13"/>
      <c r="E4440" s="13"/>
      <c r="G4440" s="13"/>
    </row>
    <row r="4441" spans="1:7">
      <c r="A4441" s="13"/>
      <c r="B4441" s="13"/>
      <c r="C4441" s="13"/>
      <c r="D4441" s="13"/>
      <c r="E4441" s="13"/>
      <c r="G4441" s="13"/>
    </row>
    <row r="4442" spans="1:7">
      <c r="A4442" s="13"/>
      <c r="B4442" s="13"/>
      <c r="C4442" s="13"/>
      <c r="D4442" s="13"/>
      <c r="E4442" s="13"/>
      <c r="G4442" s="13"/>
    </row>
    <row r="4443" spans="1:7">
      <c r="A4443" s="13"/>
      <c r="B4443" s="13"/>
      <c r="D4443" s="13"/>
      <c r="E4443" s="13"/>
      <c r="G4443" s="13"/>
    </row>
    <row r="4444" spans="1:7">
      <c r="A4444" s="13"/>
      <c r="B4444" s="13"/>
      <c r="C4444" s="13"/>
      <c r="D4444" s="13"/>
      <c r="E4444" s="13"/>
      <c r="G4444" s="13"/>
    </row>
    <row r="4445" spans="1:7">
      <c r="A4445" s="13"/>
      <c r="B4445" s="13"/>
      <c r="C4445" s="13"/>
      <c r="D4445" s="13"/>
      <c r="E4445" s="13"/>
      <c r="G4445" s="13"/>
    </row>
    <row r="4446" spans="1:7">
      <c r="A4446" s="13"/>
      <c r="B4446" s="13"/>
      <c r="C4446" s="13"/>
      <c r="D4446" s="13"/>
      <c r="E4446" s="13"/>
      <c r="G4446" s="13"/>
    </row>
    <row r="4447" spans="1:7">
      <c r="A4447" s="13"/>
      <c r="B4447" s="13"/>
      <c r="C4447" s="13"/>
      <c r="D4447" s="13"/>
      <c r="E4447" s="13"/>
      <c r="G4447" s="13"/>
    </row>
    <row r="4448" spans="1:7">
      <c r="A4448" s="13"/>
      <c r="B4448" s="13"/>
      <c r="C4448" s="13"/>
      <c r="D4448" s="13"/>
      <c r="E4448" s="13"/>
      <c r="G4448" s="13"/>
    </row>
    <row r="4449" spans="1:7">
      <c r="A4449" s="13"/>
      <c r="B4449" s="13"/>
      <c r="C4449" s="13"/>
      <c r="D4449" s="13"/>
      <c r="E4449" s="13"/>
      <c r="G4449" s="13"/>
    </row>
    <row r="4450" spans="1:7">
      <c r="A4450" s="13"/>
      <c r="B4450" s="13"/>
      <c r="C4450" s="13"/>
      <c r="D4450" s="13"/>
      <c r="E4450" s="13"/>
      <c r="G4450" s="13"/>
    </row>
    <row r="4451" spans="1:7">
      <c r="A4451" s="13"/>
      <c r="B4451" s="13"/>
      <c r="C4451" s="13"/>
      <c r="D4451" s="13"/>
      <c r="E4451" s="13"/>
      <c r="G4451" s="13"/>
    </row>
    <row r="4452" spans="1:7">
      <c r="A4452" s="13"/>
    </row>
    <row r="4453" spans="1:7">
      <c r="A4453" s="13"/>
    </row>
    <row r="4454" spans="1:7">
      <c r="A4454" s="13"/>
      <c r="B4454" s="13"/>
      <c r="C4454" s="13"/>
      <c r="D4454" s="13"/>
      <c r="E4454" s="13"/>
      <c r="G4454" s="13"/>
    </row>
    <row r="4455" spans="1:7">
      <c r="A4455" s="13"/>
      <c r="B4455" s="13"/>
      <c r="C4455" s="13"/>
      <c r="D4455" s="13"/>
      <c r="E4455" s="13"/>
      <c r="G4455" s="13"/>
    </row>
    <row r="4456" spans="1:7">
      <c r="A4456" s="13"/>
      <c r="B4456" s="13"/>
      <c r="C4456" s="13"/>
      <c r="D4456" s="13"/>
      <c r="E4456" s="13"/>
      <c r="G4456" s="13"/>
    </row>
    <row r="4457" spans="1:7">
      <c r="A4457" s="13"/>
      <c r="B4457" s="13"/>
      <c r="D4457" s="13"/>
      <c r="E4457" s="13"/>
      <c r="G4457" s="13"/>
    </row>
    <row r="4458" spans="1:7">
      <c r="A4458" s="13"/>
      <c r="B4458" s="13"/>
      <c r="C4458" s="13"/>
      <c r="D4458" s="13"/>
      <c r="E4458" s="13"/>
      <c r="G4458" s="13"/>
    </row>
    <row r="4459" spans="1:7">
      <c r="A4459" s="13"/>
      <c r="B4459" s="13"/>
      <c r="C4459" s="13"/>
      <c r="D4459" s="13"/>
      <c r="E4459" s="13"/>
      <c r="G4459" s="13"/>
    </row>
    <row r="4460" spans="1:7">
      <c r="A4460" s="13"/>
      <c r="B4460" s="13"/>
      <c r="C4460" s="13"/>
      <c r="D4460" s="13"/>
      <c r="E4460" s="13"/>
      <c r="G4460" s="13"/>
    </row>
    <row r="4461" spans="1:7">
      <c r="A4461" s="13"/>
      <c r="B4461" s="13"/>
      <c r="D4461" s="13"/>
      <c r="E4461" s="13"/>
      <c r="G4461" s="13"/>
    </row>
    <row r="4462" spans="1:7">
      <c r="A4462" s="13"/>
      <c r="B4462" s="13"/>
      <c r="D4462" s="13"/>
      <c r="E4462" s="13"/>
      <c r="G4462" s="13"/>
    </row>
    <row r="4463" spans="1:7">
      <c r="A4463" s="13"/>
      <c r="B4463" s="13"/>
      <c r="D4463" s="13"/>
      <c r="E4463" s="13"/>
      <c r="G4463" s="13"/>
    </row>
    <row r="4464" spans="1:7">
      <c r="A4464" s="13"/>
      <c r="B4464" s="13"/>
      <c r="D4464" s="13"/>
      <c r="E4464" s="13"/>
      <c r="G4464" s="13"/>
    </row>
    <row r="4465" spans="1:7">
      <c r="A4465" s="13"/>
    </row>
    <row r="4466" spans="1:7">
      <c r="A4466" s="13"/>
    </row>
    <row r="4467" spans="1:7">
      <c r="A4467" s="13"/>
      <c r="B4467" s="13"/>
      <c r="D4467" s="13"/>
      <c r="E4467" s="13"/>
      <c r="G4467" s="13"/>
    </row>
    <row r="4468" spans="1:7">
      <c r="A4468" s="13"/>
      <c r="B4468" s="13"/>
      <c r="C4468" s="13"/>
      <c r="D4468" s="13"/>
      <c r="E4468" s="13"/>
      <c r="G4468" s="13"/>
    </row>
    <row r="4469" spans="1:7">
      <c r="A4469" s="13"/>
      <c r="B4469" s="13"/>
      <c r="D4469" s="13"/>
      <c r="E4469" s="13"/>
      <c r="G4469" s="13"/>
    </row>
    <row r="4470" spans="1:7">
      <c r="A4470" s="13"/>
      <c r="B4470" s="13"/>
      <c r="C4470" s="13"/>
      <c r="D4470" s="13"/>
      <c r="E4470" s="13"/>
      <c r="G4470" s="13"/>
    </row>
    <row r="4471" spans="1:7">
      <c r="A4471" s="13"/>
      <c r="B4471" s="13"/>
      <c r="D4471" s="13"/>
      <c r="E4471" s="13"/>
      <c r="G4471" s="13"/>
    </row>
    <row r="4472" spans="1:7">
      <c r="A4472" s="13"/>
      <c r="B4472" s="13"/>
      <c r="D4472" s="13"/>
      <c r="E4472" s="13"/>
      <c r="G4472" s="13"/>
    </row>
    <row r="4473" spans="1:7">
      <c r="A4473" s="13"/>
      <c r="B4473" s="13"/>
      <c r="C4473" s="13"/>
      <c r="D4473" s="13"/>
      <c r="E4473" s="13"/>
      <c r="G4473" s="13"/>
    </row>
    <row r="4474" spans="1:7">
      <c r="A4474" s="13"/>
      <c r="B4474" s="13"/>
      <c r="D4474" s="13"/>
      <c r="E4474" s="13"/>
      <c r="G4474" s="13"/>
    </row>
    <row r="4475" spans="1:7">
      <c r="A4475" s="13"/>
      <c r="B4475" s="13"/>
      <c r="D4475" s="13"/>
      <c r="E4475" s="13"/>
      <c r="G4475" s="13"/>
    </row>
    <row r="4476" spans="1:7">
      <c r="A4476" s="13"/>
      <c r="B4476" s="13"/>
      <c r="D4476" s="13"/>
      <c r="E4476" s="13"/>
      <c r="G4476" s="13"/>
    </row>
    <row r="4477" spans="1:7">
      <c r="A4477" s="13"/>
      <c r="B4477" s="13"/>
      <c r="D4477" s="13"/>
      <c r="E4477" s="13"/>
      <c r="G4477" s="13"/>
    </row>
    <row r="4478" spans="1:7">
      <c r="A4478" s="13"/>
      <c r="B4478" s="13"/>
      <c r="D4478" s="13"/>
      <c r="E4478" s="13"/>
      <c r="G4478" s="13"/>
    </row>
    <row r="4479" spans="1:7">
      <c r="A4479" s="13"/>
      <c r="B4479" s="13"/>
      <c r="D4479" s="13"/>
      <c r="E4479" s="13"/>
      <c r="G4479" s="13"/>
    </row>
    <row r="4480" spans="1:7">
      <c r="A4480" s="13"/>
      <c r="B4480" s="13"/>
      <c r="D4480" s="13"/>
      <c r="E4480" s="13"/>
      <c r="G4480" s="13"/>
    </row>
    <row r="4481" spans="1:7">
      <c r="A4481" s="13"/>
      <c r="B4481" s="13"/>
      <c r="D4481" s="13"/>
      <c r="E4481" s="13"/>
      <c r="G4481" s="13"/>
    </row>
    <row r="4482" spans="1:7">
      <c r="A4482" s="13"/>
      <c r="B4482" s="13"/>
      <c r="C4482" s="13"/>
      <c r="D4482" s="13"/>
      <c r="E4482" s="13"/>
      <c r="G4482" s="13"/>
    </row>
    <row r="4483" spans="1:7">
      <c r="A4483" s="13"/>
    </row>
    <row r="4484" spans="1:7">
      <c r="A4484" s="13"/>
    </row>
    <row r="4485" spans="1:7">
      <c r="A4485" s="13"/>
      <c r="B4485" s="13"/>
      <c r="C4485" s="13"/>
      <c r="D4485" s="13"/>
      <c r="E4485" s="13"/>
      <c r="G4485" s="13"/>
    </row>
    <row r="4486" spans="1:7">
      <c r="A4486" s="13"/>
      <c r="B4486" s="13"/>
      <c r="C4486" s="13"/>
      <c r="D4486" s="13"/>
      <c r="E4486" s="13"/>
      <c r="G4486" s="13"/>
    </row>
    <row r="4487" spans="1:7">
      <c r="A4487" s="13"/>
      <c r="B4487" s="13"/>
      <c r="C4487" s="13"/>
      <c r="D4487" s="13"/>
      <c r="E4487" s="13"/>
      <c r="G4487" s="13"/>
    </row>
    <row r="4488" spans="1:7">
      <c r="A4488" s="13"/>
      <c r="B4488" s="13"/>
      <c r="C4488" s="13"/>
      <c r="D4488" s="13"/>
      <c r="E4488" s="13"/>
      <c r="G4488" s="13"/>
    </row>
    <row r="4489" spans="1:7">
      <c r="A4489" s="13"/>
      <c r="B4489" s="13"/>
      <c r="C4489" s="13"/>
      <c r="D4489" s="13"/>
      <c r="E4489" s="13"/>
      <c r="G4489" s="13"/>
    </row>
    <row r="4490" spans="1:7">
      <c r="A4490" s="13"/>
      <c r="B4490" s="13"/>
      <c r="D4490" s="13"/>
      <c r="E4490" s="13"/>
      <c r="G4490" s="13"/>
    </row>
    <row r="4491" spans="1:7">
      <c r="A4491" s="13"/>
      <c r="B4491" s="13"/>
      <c r="C4491" s="13"/>
      <c r="D4491" s="13"/>
      <c r="E4491" s="13"/>
      <c r="G4491" s="13"/>
    </row>
    <row r="4492" spans="1:7">
      <c r="A4492" s="13"/>
      <c r="B4492" s="13"/>
      <c r="C4492" s="13"/>
      <c r="D4492" s="13"/>
      <c r="E4492" s="13"/>
      <c r="G4492" s="13"/>
    </row>
    <row r="4493" spans="1:7">
      <c r="A4493" s="13"/>
      <c r="B4493" s="13"/>
      <c r="D4493" s="13"/>
      <c r="E4493" s="13"/>
      <c r="G4493" s="13"/>
    </row>
    <row r="4494" spans="1:7">
      <c r="A4494" s="13"/>
      <c r="B4494" s="13"/>
      <c r="C4494" s="13"/>
      <c r="D4494" s="13"/>
      <c r="E4494" s="13"/>
      <c r="G4494" s="13"/>
    </row>
    <row r="4495" spans="1:7">
      <c r="A4495" s="13"/>
      <c r="B4495" s="13"/>
      <c r="D4495" s="13"/>
      <c r="E4495" s="13"/>
      <c r="G4495" s="13"/>
    </row>
    <row r="4496" spans="1:7">
      <c r="A4496" s="13"/>
      <c r="B4496" s="13"/>
      <c r="D4496" s="13"/>
      <c r="E4496" s="13"/>
      <c r="F4496" s="13"/>
    </row>
    <row r="4497" spans="1:7">
      <c r="A4497" s="13"/>
      <c r="B4497" s="13"/>
      <c r="C4497" s="13"/>
      <c r="D4497" s="13"/>
      <c r="E4497" s="13"/>
      <c r="G4497" s="13"/>
    </row>
    <row r="4498" spans="1:7">
      <c r="A4498" s="13"/>
      <c r="B4498" s="13"/>
      <c r="C4498" s="13"/>
      <c r="D4498" s="13"/>
      <c r="E4498" s="13"/>
      <c r="G4498" s="13"/>
    </row>
    <row r="4499" spans="1:7">
      <c r="A4499" s="13"/>
      <c r="B4499" s="13"/>
      <c r="D4499" s="13"/>
      <c r="E4499" s="13"/>
      <c r="G4499" s="13"/>
    </row>
    <row r="4500" spans="1:7">
      <c r="A4500" s="13"/>
      <c r="B4500" s="13"/>
      <c r="C4500" s="13"/>
      <c r="D4500" s="13"/>
      <c r="E4500" s="13"/>
      <c r="G4500" s="13"/>
    </row>
    <row r="4501" spans="1:7">
      <c r="A4501" s="13"/>
      <c r="B4501" s="13"/>
      <c r="C4501" s="13"/>
      <c r="D4501" s="13"/>
      <c r="E4501" s="13"/>
      <c r="G4501" s="13"/>
    </row>
    <row r="4502" spans="1:7">
      <c r="A4502" s="13"/>
      <c r="B4502" s="13"/>
      <c r="C4502" s="13"/>
      <c r="D4502" s="13"/>
      <c r="E4502" s="13"/>
      <c r="G4502" s="13"/>
    </row>
    <row r="4503" spans="1:7">
      <c r="A4503" s="13"/>
      <c r="B4503" s="13"/>
      <c r="D4503" s="13"/>
      <c r="E4503" s="13"/>
      <c r="G4503" s="13"/>
    </row>
    <row r="4504" spans="1:7">
      <c r="A4504" s="13"/>
      <c r="B4504" s="13"/>
      <c r="C4504" s="13"/>
      <c r="D4504" s="13"/>
      <c r="E4504" s="13"/>
      <c r="G4504" s="13"/>
    </row>
    <row r="4505" spans="1:7">
      <c r="A4505" s="13"/>
      <c r="B4505" s="13"/>
      <c r="C4505" s="13"/>
      <c r="D4505" s="13"/>
      <c r="E4505" s="13"/>
      <c r="F4505" s="13"/>
    </row>
    <row r="4506" spans="1:7">
      <c r="A4506" s="13"/>
      <c r="B4506" s="13"/>
      <c r="C4506" s="13"/>
      <c r="D4506" s="13"/>
      <c r="E4506" s="13"/>
      <c r="G4506" s="13"/>
    </row>
    <row r="4507" spans="1:7">
      <c r="A4507" s="13"/>
    </row>
    <row r="4508" spans="1:7">
      <c r="A4508" s="13"/>
    </row>
    <row r="4509" spans="1:7">
      <c r="A4509" s="13"/>
    </row>
    <row r="4510" spans="1:7">
      <c r="A4510" s="13"/>
      <c r="B4510" s="13"/>
      <c r="C4510" s="13"/>
      <c r="D4510" s="13"/>
      <c r="E4510" s="13"/>
      <c r="G4510" s="13"/>
    </row>
    <row r="4511" spans="1:7">
      <c r="A4511" s="13"/>
    </row>
    <row r="4512" spans="1:7">
      <c r="A4512" s="13"/>
    </row>
    <row r="4513" spans="1:7">
      <c r="A4513" s="13"/>
      <c r="B4513" s="13"/>
      <c r="C4513" s="13"/>
      <c r="D4513" s="13"/>
      <c r="E4513" s="13"/>
      <c r="G4513" s="13"/>
    </row>
    <row r="4514" spans="1:7">
      <c r="A4514" s="13"/>
      <c r="B4514" s="13"/>
      <c r="C4514" s="13"/>
      <c r="D4514" s="13"/>
      <c r="E4514" s="13"/>
      <c r="G4514" s="13"/>
    </row>
    <row r="4515" spans="1:7">
      <c r="A4515" s="13"/>
    </row>
    <row r="4516" spans="1:7">
      <c r="A4516" s="13"/>
    </row>
    <row r="4517" spans="1:7">
      <c r="A4517" s="13"/>
      <c r="B4517" s="13"/>
      <c r="C4517" s="13"/>
      <c r="D4517" s="13"/>
      <c r="E4517" s="13"/>
      <c r="G4517" s="13"/>
    </row>
    <row r="4518" spans="1:7">
      <c r="A4518" s="13"/>
    </row>
    <row r="4519" spans="1:7">
      <c r="A4519" s="13"/>
    </row>
    <row r="4520" spans="1:7">
      <c r="A4520" s="13"/>
      <c r="B4520" s="13"/>
      <c r="C4520" s="13"/>
      <c r="D4520" s="13"/>
      <c r="E4520" s="13"/>
      <c r="G4520" s="13"/>
    </row>
    <row r="4521" spans="1:7">
      <c r="A4521" s="13"/>
    </row>
    <row r="4522" spans="1:7">
      <c r="A4522" s="13"/>
    </row>
    <row r="4523" spans="1:7">
      <c r="A4523" s="13"/>
      <c r="B4523" s="13"/>
      <c r="C4523" s="13"/>
      <c r="D4523" s="13"/>
      <c r="E4523" s="13"/>
      <c r="G4523" s="13"/>
    </row>
    <row r="4524" spans="1:7">
      <c r="A4524" s="13"/>
    </row>
    <row r="4525" spans="1:7">
      <c r="A4525" s="13"/>
    </row>
    <row r="4526" spans="1:7">
      <c r="A4526" s="13"/>
      <c r="B4526" s="13"/>
      <c r="C4526" s="13"/>
      <c r="D4526" s="13"/>
      <c r="E4526" s="13"/>
      <c r="G4526" s="13"/>
    </row>
    <row r="4527" spans="1:7">
      <c r="A4527" s="13"/>
    </row>
    <row r="4528" spans="1:7">
      <c r="A4528" s="13"/>
    </row>
    <row r="4529" spans="1:7">
      <c r="A4529" s="13"/>
      <c r="B4529" s="13"/>
      <c r="C4529" s="13"/>
      <c r="D4529" s="13"/>
      <c r="E4529" s="13"/>
      <c r="G4529" s="13"/>
    </row>
    <row r="4530" spans="1:7">
      <c r="A4530" s="13"/>
    </row>
    <row r="4531" spans="1:7">
      <c r="A4531" s="13"/>
    </row>
    <row r="4532" spans="1:7">
      <c r="A4532" s="13"/>
      <c r="B4532" s="13"/>
      <c r="C4532" s="13"/>
      <c r="D4532" s="13"/>
      <c r="E4532" s="13"/>
      <c r="G4532" s="13"/>
    </row>
    <row r="4533" spans="1:7">
      <c r="A4533" s="13"/>
    </row>
    <row r="4534" spans="1:7">
      <c r="A4534" s="13"/>
    </row>
    <row r="4535" spans="1:7">
      <c r="A4535" s="13"/>
      <c r="B4535" s="13"/>
      <c r="C4535" s="13"/>
      <c r="D4535" s="13"/>
      <c r="E4535" s="13"/>
      <c r="G4535" s="13"/>
    </row>
    <row r="4536" spans="1:7">
      <c r="A4536" s="13"/>
    </row>
    <row r="4537" spans="1:7">
      <c r="A4537" s="13"/>
    </row>
    <row r="4538" spans="1:7">
      <c r="A4538" s="13"/>
      <c r="B4538" s="13"/>
      <c r="C4538" s="13"/>
      <c r="D4538" s="13"/>
      <c r="E4538" s="13"/>
      <c r="G4538" s="13"/>
    </row>
    <row r="4539" spans="1:7">
      <c r="A4539" s="13"/>
    </row>
    <row r="4540" spans="1:7">
      <c r="A4540" s="13"/>
    </row>
    <row r="4541" spans="1:7">
      <c r="A4541" s="13"/>
      <c r="B4541" s="13"/>
      <c r="C4541" s="13"/>
      <c r="D4541" s="13"/>
      <c r="E4541" s="13"/>
      <c r="G4541" s="13"/>
    </row>
    <row r="4542" spans="1:7">
      <c r="A4542" s="13"/>
    </row>
    <row r="4543" spans="1:7">
      <c r="A4543" s="13"/>
    </row>
    <row r="4544" spans="1:7">
      <c r="A4544" s="13"/>
    </row>
    <row r="4545" spans="1:7">
      <c r="A4545" s="13"/>
      <c r="B4545" s="13"/>
      <c r="C4545" s="13"/>
      <c r="D4545" s="13"/>
      <c r="E4545" s="13"/>
      <c r="G4545" s="13"/>
    </row>
    <row r="4546" spans="1:7">
      <c r="A4546" s="13"/>
      <c r="B4546" s="13"/>
      <c r="D4546" s="13"/>
      <c r="E4546" s="13"/>
      <c r="G4546" s="13"/>
    </row>
    <row r="4547" spans="1:7">
      <c r="A4547" s="13"/>
      <c r="B4547" s="13"/>
      <c r="C4547" s="13"/>
      <c r="D4547" s="13"/>
      <c r="E4547" s="13"/>
      <c r="G4547" s="13"/>
    </row>
    <row r="4548" spans="1:7">
      <c r="A4548" s="13"/>
      <c r="B4548" s="13"/>
      <c r="C4548" s="13"/>
      <c r="D4548" s="13"/>
      <c r="E4548" s="13"/>
      <c r="G4548" s="13"/>
    </row>
    <row r="4549" spans="1:7">
      <c r="A4549" s="13"/>
      <c r="B4549" s="13"/>
      <c r="C4549" s="13"/>
      <c r="D4549" s="13"/>
      <c r="E4549" s="13"/>
      <c r="G4549" s="13"/>
    </row>
    <row r="4550" spans="1:7">
      <c r="A4550" s="13"/>
      <c r="B4550" s="13"/>
      <c r="C4550" s="13"/>
      <c r="D4550" s="13"/>
      <c r="E4550" s="13"/>
      <c r="G4550" s="13"/>
    </row>
    <row r="4551" spans="1:7">
      <c r="A4551" s="13"/>
      <c r="B4551" s="13"/>
      <c r="D4551" s="13"/>
      <c r="E4551" s="13"/>
      <c r="G4551" s="13"/>
    </row>
    <row r="4552" spans="1:7">
      <c r="A4552" s="13"/>
      <c r="B4552" s="13"/>
      <c r="C4552" s="13"/>
      <c r="D4552" s="13"/>
      <c r="E4552" s="13"/>
      <c r="G4552" s="13"/>
    </row>
    <row r="4553" spans="1:7">
      <c r="A4553" s="13"/>
      <c r="B4553" s="13"/>
      <c r="C4553" s="13"/>
      <c r="D4553" s="13"/>
      <c r="E4553" s="13"/>
      <c r="G4553" s="13"/>
    </row>
    <row r="4554" spans="1:7">
      <c r="A4554" s="13"/>
      <c r="B4554" s="13"/>
      <c r="C4554" s="13"/>
      <c r="D4554" s="13"/>
      <c r="E4554" s="13"/>
      <c r="G4554" s="13"/>
    </row>
    <row r="4555" spans="1:7">
      <c r="A4555" s="13"/>
      <c r="B4555" s="13"/>
      <c r="C4555" s="13"/>
      <c r="D4555" s="13"/>
      <c r="E4555" s="13"/>
      <c r="G4555" s="13"/>
    </row>
    <row r="4556" spans="1:7">
      <c r="A4556" s="13"/>
      <c r="B4556" s="13"/>
      <c r="C4556" s="13"/>
      <c r="D4556" s="13"/>
      <c r="E4556" s="13"/>
      <c r="G4556" s="13"/>
    </row>
    <row r="4557" spans="1:7">
      <c r="A4557" s="13"/>
      <c r="B4557" s="13"/>
      <c r="C4557" s="13"/>
      <c r="D4557" s="13"/>
      <c r="E4557" s="13"/>
      <c r="G4557" s="13"/>
    </row>
    <row r="4558" spans="1:7">
      <c r="A4558" s="13"/>
      <c r="B4558" s="13"/>
      <c r="C4558" s="13"/>
      <c r="D4558" s="13"/>
      <c r="E4558" s="13"/>
      <c r="G4558" s="13"/>
    </row>
    <row r="4559" spans="1:7">
      <c r="A4559" s="13"/>
      <c r="B4559" s="13"/>
      <c r="C4559" s="13"/>
      <c r="D4559" s="13"/>
      <c r="E4559" s="13"/>
      <c r="G4559" s="13"/>
    </row>
    <row r="4560" spans="1:7">
      <c r="A4560" s="13"/>
      <c r="B4560" s="13"/>
      <c r="C4560" s="13"/>
      <c r="D4560" s="13"/>
      <c r="E4560" s="13"/>
      <c r="G4560" s="13"/>
    </row>
    <row r="4561" spans="1:7">
      <c r="A4561" s="13"/>
      <c r="B4561" s="13"/>
      <c r="C4561" s="13"/>
      <c r="D4561" s="13"/>
      <c r="E4561" s="13"/>
      <c r="G4561" s="13"/>
    </row>
    <row r="4562" spans="1:7">
      <c r="A4562" s="13"/>
      <c r="B4562" s="13"/>
      <c r="C4562" s="13"/>
      <c r="D4562" s="13"/>
      <c r="E4562" s="13"/>
      <c r="G4562" s="13"/>
    </row>
    <row r="4563" spans="1:7">
      <c r="A4563" s="13"/>
      <c r="B4563" s="13"/>
      <c r="C4563" s="13"/>
      <c r="D4563" s="13"/>
      <c r="E4563" s="13"/>
      <c r="G4563" s="13"/>
    </row>
    <row r="4564" spans="1:7">
      <c r="A4564" s="13"/>
      <c r="B4564" s="13"/>
      <c r="C4564" s="13"/>
      <c r="D4564" s="13"/>
      <c r="E4564" s="13"/>
      <c r="G4564" s="13"/>
    </row>
    <row r="4565" spans="1:7">
      <c r="A4565" s="13"/>
      <c r="B4565" s="13"/>
      <c r="C4565" s="13"/>
      <c r="D4565" s="13"/>
      <c r="E4565" s="13"/>
      <c r="G4565" s="13"/>
    </row>
    <row r="4566" spans="1:7">
      <c r="A4566" s="13"/>
      <c r="B4566" s="13"/>
      <c r="C4566" s="13"/>
      <c r="D4566" s="13"/>
      <c r="E4566" s="13"/>
      <c r="G4566" s="13"/>
    </row>
    <row r="4567" spans="1:7">
      <c r="A4567" s="13"/>
      <c r="B4567" s="13"/>
      <c r="C4567" s="13"/>
      <c r="D4567" s="13"/>
      <c r="E4567" s="13"/>
      <c r="G4567" s="13"/>
    </row>
    <row r="4568" spans="1:7">
      <c r="A4568" s="13"/>
      <c r="B4568" s="13"/>
      <c r="C4568" s="13"/>
      <c r="D4568" s="13"/>
      <c r="E4568" s="13"/>
      <c r="G4568" s="13"/>
    </row>
    <row r="4569" spans="1:7">
      <c r="A4569" s="13"/>
      <c r="B4569" s="13"/>
      <c r="C4569" s="13"/>
      <c r="D4569" s="13"/>
      <c r="E4569" s="13"/>
      <c r="G4569" s="13"/>
    </row>
    <row r="4570" spans="1:7">
      <c r="A4570" s="13"/>
      <c r="B4570" s="13"/>
      <c r="C4570" s="13"/>
      <c r="D4570" s="13"/>
      <c r="E4570" s="13"/>
      <c r="G4570" s="13"/>
    </row>
    <row r="4571" spans="1:7">
      <c r="A4571" s="13"/>
      <c r="B4571" s="13"/>
      <c r="C4571" s="13"/>
      <c r="D4571" s="13"/>
      <c r="E4571" s="13"/>
      <c r="G4571" s="13"/>
    </row>
    <row r="4572" spans="1:7">
      <c r="A4572" s="13"/>
      <c r="B4572" s="13"/>
      <c r="C4572" s="13"/>
      <c r="D4572" s="13"/>
      <c r="E4572" s="13"/>
      <c r="G4572" s="13"/>
    </row>
    <row r="4573" spans="1:7">
      <c r="A4573" s="13"/>
      <c r="B4573" s="13"/>
      <c r="C4573" s="13"/>
      <c r="D4573" s="13"/>
      <c r="E4573" s="13"/>
      <c r="G4573" s="13"/>
    </row>
    <row r="4574" spans="1:7">
      <c r="A4574" s="13"/>
      <c r="B4574" s="13"/>
      <c r="C4574" s="13"/>
      <c r="D4574" s="13"/>
      <c r="E4574" s="13"/>
      <c r="G4574" s="13"/>
    </row>
    <row r="4575" spans="1:7">
      <c r="A4575" s="13"/>
      <c r="B4575" s="13"/>
      <c r="C4575" s="13"/>
      <c r="D4575" s="13"/>
      <c r="E4575" s="13"/>
      <c r="G4575" s="13"/>
    </row>
    <row r="4576" spans="1:7">
      <c r="A4576" s="13"/>
      <c r="B4576" s="13"/>
      <c r="C4576" s="13"/>
      <c r="D4576" s="13"/>
      <c r="E4576" s="13"/>
      <c r="G4576" s="13"/>
    </row>
    <row r="4577" spans="1:7">
      <c r="A4577" s="13"/>
      <c r="B4577" s="13"/>
      <c r="C4577" s="13"/>
      <c r="D4577" s="13"/>
      <c r="E4577" s="13"/>
      <c r="G4577" s="13"/>
    </row>
    <row r="4578" spans="1:7">
      <c r="A4578" s="13"/>
      <c r="B4578" s="13"/>
      <c r="C4578" s="13"/>
      <c r="D4578" s="13"/>
      <c r="E4578" s="13"/>
      <c r="G4578" s="13"/>
    </row>
    <row r="4579" spans="1:7">
      <c r="A4579" s="13"/>
      <c r="B4579" s="13"/>
      <c r="C4579" s="13"/>
      <c r="D4579" s="13"/>
      <c r="E4579" s="13"/>
      <c r="G4579" s="13"/>
    </row>
    <row r="4580" spans="1:7">
      <c r="A4580" s="13"/>
      <c r="B4580" s="13"/>
      <c r="C4580" s="13"/>
      <c r="D4580" s="13"/>
      <c r="E4580" s="13"/>
      <c r="G4580" s="13"/>
    </row>
    <row r="4581" spans="1:7">
      <c r="A4581" s="13"/>
      <c r="B4581" s="13"/>
      <c r="C4581" s="13"/>
      <c r="D4581" s="13"/>
      <c r="E4581" s="13"/>
      <c r="G4581" s="13"/>
    </row>
    <row r="4582" spans="1:7">
      <c r="A4582" s="13"/>
      <c r="B4582" s="13"/>
      <c r="C4582" s="13"/>
      <c r="D4582" s="13"/>
      <c r="E4582" s="13"/>
      <c r="G4582" s="13"/>
    </row>
    <row r="4583" spans="1:7">
      <c r="A4583" s="13"/>
      <c r="B4583" s="13"/>
      <c r="C4583" s="13"/>
      <c r="D4583" s="13"/>
      <c r="E4583" s="13"/>
      <c r="G4583" s="13"/>
    </row>
    <row r="4584" spans="1:7">
      <c r="A4584" s="13"/>
      <c r="B4584" s="13"/>
      <c r="C4584" s="13"/>
      <c r="D4584" s="13"/>
      <c r="E4584" s="13"/>
      <c r="G4584" s="13"/>
    </row>
    <row r="4585" spans="1:7">
      <c r="A4585" s="13"/>
      <c r="B4585" s="13"/>
      <c r="C4585" s="13"/>
      <c r="D4585" s="13"/>
      <c r="E4585" s="13"/>
      <c r="G4585" s="13"/>
    </row>
    <row r="4586" spans="1:7">
      <c r="A4586" s="13"/>
      <c r="B4586" s="13"/>
      <c r="C4586" s="13"/>
      <c r="D4586" s="13"/>
      <c r="E4586" s="13"/>
      <c r="G4586" s="13"/>
    </row>
    <row r="4587" spans="1:7">
      <c r="A4587" s="13"/>
      <c r="B4587" s="13"/>
      <c r="C4587" s="13"/>
      <c r="D4587" s="13"/>
      <c r="E4587" s="13"/>
      <c r="G4587" s="13"/>
    </row>
    <row r="4588" spans="1:7">
      <c r="A4588" s="13"/>
      <c r="B4588" s="13"/>
      <c r="C4588" s="13"/>
      <c r="D4588" s="13"/>
      <c r="E4588" s="13"/>
      <c r="G4588" s="13"/>
    </row>
    <row r="4589" spans="1:7">
      <c r="A4589" s="13"/>
      <c r="B4589" s="13"/>
      <c r="C4589" s="13"/>
      <c r="D4589" s="13"/>
      <c r="E4589" s="13"/>
      <c r="G4589" s="13"/>
    </row>
    <row r="4590" spans="1:7">
      <c r="A4590" s="13"/>
      <c r="B4590" s="13"/>
      <c r="C4590" s="13"/>
      <c r="D4590" s="13"/>
      <c r="E4590" s="13"/>
      <c r="G4590" s="13"/>
    </row>
    <row r="4591" spans="1:7">
      <c r="A4591" s="13"/>
      <c r="B4591" s="13"/>
      <c r="C4591" s="13"/>
      <c r="D4591" s="13"/>
      <c r="E4591" s="13"/>
      <c r="G4591" s="13"/>
    </row>
    <row r="4592" spans="1:7">
      <c r="A4592" s="13"/>
      <c r="B4592" s="13"/>
      <c r="C4592" s="13"/>
      <c r="D4592" s="13"/>
      <c r="E4592" s="13"/>
      <c r="G4592" s="13"/>
    </row>
    <row r="4593" spans="1:7">
      <c r="A4593" s="13"/>
      <c r="B4593" s="13"/>
      <c r="C4593" s="13"/>
      <c r="D4593" s="13"/>
      <c r="E4593" s="13"/>
      <c r="G4593" s="13"/>
    </row>
    <row r="4594" spans="1:7">
      <c r="A4594" s="13"/>
      <c r="B4594" s="13"/>
      <c r="C4594" s="13"/>
      <c r="D4594" s="13"/>
      <c r="E4594" s="13"/>
      <c r="G4594" s="13"/>
    </row>
    <row r="4595" spans="1:7">
      <c r="A4595" s="13"/>
      <c r="B4595" s="13"/>
      <c r="C4595" s="13"/>
      <c r="D4595" s="13"/>
      <c r="E4595" s="13"/>
      <c r="G4595" s="13"/>
    </row>
    <row r="4596" spans="1:7">
      <c r="A4596" s="13"/>
      <c r="B4596" s="13"/>
      <c r="C4596" s="13"/>
      <c r="D4596" s="13"/>
      <c r="E4596" s="13"/>
      <c r="G4596" s="13"/>
    </row>
    <row r="4597" spans="1:7">
      <c r="A4597" s="13"/>
      <c r="B4597" s="13"/>
      <c r="C4597" s="13"/>
      <c r="D4597" s="13"/>
      <c r="E4597" s="13"/>
      <c r="G4597" s="13"/>
    </row>
    <row r="4598" spans="1:7">
      <c r="A4598" s="13"/>
      <c r="B4598" s="13"/>
      <c r="C4598" s="13"/>
      <c r="D4598" s="13"/>
      <c r="E4598" s="13"/>
      <c r="G4598" s="13"/>
    </row>
    <row r="4599" spans="1:7">
      <c r="A4599" s="13"/>
      <c r="B4599" s="13"/>
      <c r="C4599" s="13"/>
      <c r="D4599" s="13"/>
      <c r="E4599" s="13"/>
      <c r="G4599" s="13"/>
    </row>
    <row r="4600" spans="1:7">
      <c r="A4600" s="13"/>
      <c r="B4600" s="13"/>
      <c r="C4600" s="13"/>
      <c r="D4600" s="13"/>
      <c r="E4600" s="13"/>
      <c r="G4600" s="13"/>
    </row>
    <row r="4601" spans="1:7">
      <c r="A4601" s="13"/>
      <c r="B4601" s="13"/>
      <c r="C4601" s="13"/>
      <c r="D4601" s="13"/>
      <c r="E4601" s="13"/>
      <c r="G4601" s="13"/>
    </row>
    <row r="4602" spans="1:7">
      <c r="A4602" s="13"/>
      <c r="B4602" s="13"/>
      <c r="C4602" s="13"/>
      <c r="D4602" s="13"/>
      <c r="E4602" s="13"/>
      <c r="G4602" s="13"/>
    </row>
    <row r="4603" spans="1:7">
      <c r="A4603" s="13"/>
      <c r="B4603" s="13"/>
      <c r="C4603" s="13"/>
      <c r="D4603" s="13"/>
      <c r="E4603" s="13"/>
      <c r="G4603" s="13"/>
    </row>
    <row r="4604" spans="1:7">
      <c r="A4604" s="13"/>
      <c r="B4604" s="13"/>
      <c r="C4604" s="13"/>
      <c r="D4604" s="13"/>
      <c r="E4604" s="13"/>
      <c r="G4604" s="13"/>
    </row>
    <row r="4605" spans="1:7">
      <c r="A4605" s="13"/>
      <c r="B4605" s="13"/>
      <c r="C4605" s="13"/>
      <c r="D4605" s="13"/>
      <c r="E4605" s="13"/>
      <c r="G4605" s="13"/>
    </row>
    <row r="4606" spans="1:7">
      <c r="A4606" s="13"/>
      <c r="B4606" s="13"/>
      <c r="C4606" s="13"/>
      <c r="D4606" s="13"/>
      <c r="E4606" s="13"/>
      <c r="G4606" s="13"/>
    </row>
    <row r="4607" spans="1:7">
      <c r="A4607" s="13"/>
      <c r="B4607" s="13"/>
      <c r="C4607" s="13"/>
      <c r="D4607" s="13"/>
      <c r="E4607" s="13"/>
      <c r="G4607" s="13"/>
    </row>
    <row r="4608" spans="1:7">
      <c r="A4608" s="13"/>
      <c r="B4608" s="13"/>
      <c r="C4608" s="13"/>
      <c r="D4608" s="13"/>
      <c r="E4608" s="13"/>
      <c r="G4608" s="13"/>
    </row>
    <row r="4609" spans="1:7">
      <c r="A4609" s="13"/>
      <c r="B4609" s="13"/>
      <c r="C4609" s="13"/>
      <c r="D4609" s="13"/>
      <c r="E4609" s="13"/>
      <c r="G4609" s="13"/>
    </row>
    <row r="4610" spans="1:7">
      <c r="A4610" s="13"/>
      <c r="B4610" s="13"/>
      <c r="C4610" s="13"/>
      <c r="D4610" s="13"/>
      <c r="E4610" s="13"/>
      <c r="G4610" s="13"/>
    </row>
    <row r="4611" spans="1:7">
      <c r="A4611" s="13"/>
      <c r="B4611" s="13"/>
      <c r="C4611" s="13"/>
      <c r="D4611" s="13"/>
      <c r="E4611" s="13"/>
      <c r="G4611" s="13"/>
    </row>
    <row r="4612" spans="1:7">
      <c r="A4612" s="13"/>
      <c r="B4612" s="13"/>
      <c r="C4612" s="13"/>
      <c r="D4612" s="13"/>
      <c r="E4612" s="13"/>
      <c r="G4612" s="13"/>
    </row>
    <row r="4613" spans="1:7">
      <c r="A4613" s="13"/>
      <c r="B4613" s="13"/>
      <c r="C4613" s="13"/>
      <c r="D4613" s="13"/>
      <c r="E4613" s="13"/>
      <c r="G4613" s="13"/>
    </row>
    <row r="4614" spans="1:7">
      <c r="A4614" s="13"/>
      <c r="B4614" s="13"/>
      <c r="C4614" s="13"/>
      <c r="D4614" s="13"/>
      <c r="E4614" s="13"/>
      <c r="G4614" s="13"/>
    </row>
    <row r="4615" spans="1:7">
      <c r="A4615" s="13"/>
      <c r="B4615" s="13"/>
      <c r="C4615" s="13"/>
      <c r="D4615" s="13"/>
      <c r="E4615" s="13"/>
      <c r="G4615" s="13"/>
    </row>
    <row r="4616" spans="1:7">
      <c r="A4616" s="13"/>
      <c r="B4616" s="13"/>
      <c r="C4616" s="13"/>
      <c r="D4616" s="13"/>
      <c r="E4616" s="13"/>
      <c r="G4616" s="13"/>
    </row>
    <row r="4617" spans="1:7">
      <c r="A4617" s="13"/>
      <c r="B4617" s="13"/>
      <c r="C4617" s="13"/>
      <c r="D4617" s="13"/>
      <c r="E4617" s="13"/>
      <c r="G4617" s="13"/>
    </row>
    <row r="4618" spans="1:7">
      <c r="A4618" s="13"/>
      <c r="B4618" s="13"/>
      <c r="C4618" s="13"/>
      <c r="D4618" s="13"/>
      <c r="E4618" s="13"/>
      <c r="G4618" s="13"/>
    </row>
    <row r="4619" spans="1:7">
      <c r="A4619" s="13"/>
      <c r="B4619" s="13"/>
      <c r="C4619" s="13"/>
      <c r="D4619" s="13"/>
      <c r="E4619" s="13"/>
      <c r="G4619" s="13"/>
    </row>
    <row r="4620" spans="1:7">
      <c r="A4620" s="13"/>
      <c r="B4620" s="13"/>
      <c r="C4620" s="13"/>
      <c r="D4620" s="13"/>
      <c r="E4620" s="13"/>
      <c r="G4620" s="13"/>
    </row>
    <row r="4621" spans="1:7">
      <c r="A4621" s="13"/>
      <c r="B4621" s="13"/>
      <c r="C4621" s="13"/>
      <c r="D4621" s="13"/>
      <c r="E4621" s="13"/>
      <c r="G4621" s="13"/>
    </row>
    <row r="4622" spans="1:7">
      <c r="A4622" s="13"/>
      <c r="B4622" s="13"/>
      <c r="C4622" s="13"/>
      <c r="D4622" s="13"/>
      <c r="E4622" s="13"/>
      <c r="G4622" s="13"/>
    </row>
    <row r="4623" spans="1:7">
      <c r="A4623" s="13"/>
      <c r="B4623" s="13"/>
      <c r="C4623" s="13"/>
      <c r="D4623" s="13"/>
      <c r="E4623" s="13"/>
      <c r="G4623" s="13"/>
    </row>
    <row r="4624" spans="1:7">
      <c r="A4624" s="13"/>
      <c r="B4624" s="13"/>
      <c r="C4624" s="13"/>
      <c r="D4624" s="13"/>
      <c r="E4624" s="13"/>
      <c r="G4624" s="13"/>
    </row>
    <row r="4625" spans="1:7">
      <c r="A4625" s="13"/>
      <c r="B4625" s="13"/>
      <c r="C4625" s="13"/>
      <c r="D4625" s="13"/>
      <c r="E4625" s="13"/>
      <c r="G4625" s="13"/>
    </row>
    <row r="4626" spans="1:7">
      <c r="A4626" s="13"/>
      <c r="B4626" s="13"/>
      <c r="C4626" s="13"/>
      <c r="D4626" s="13"/>
      <c r="E4626" s="13"/>
      <c r="G4626" s="13"/>
    </row>
    <row r="4627" spans="1:7">
      <c r="A4627" s="13"/>
      <c r="B4627" s="13"/>
      <c r="C4627" s="13"/>
      <c r="D4627" s="13"/>
      <c r="E4627" s="13"/>
      <c r="G4627" s="13"/>
    </row>
    <row r="4628" spans="1:7">
      <c r="A4628" s="13"/>
      <c r="B4628" s="13"/>
      <c r="D4628" s="13"/>
      <c r="E4628" s="13"/>
      <c r="G4628" s="13"/>
    </row>
    <row r="4629" spans="1:7">
      <c r="A4629" s="13"/>
    </row>
    <row r="4630" spans="1:7">
      <c r="A4630" s="13"/>
    </row>
    <row r="4631" spans="1:7">
      <c r="A4631" s="13"/>
      <c r="B4631" s="13"/>
      <c r="C4631" s="13"/>
      <c r="D4631" s="13"/>
      <c r="E4631" s="13"/>
      <c r="G4631" s="13"/>
    </row>
    <row r="4632" spans="1:7">
      <c r="A4632" s="13"/>
      <c r="B4632" s="13"/>
      <c r="C4632" s="13"/>
      <c r="D4632" s="13"/>
      <c r="E4632" s="13"/>
      <c r="G4632" s="13"/>
    </row>
    <row r="4633" spans="1:7">
      <c r="A4633" s="13"/>
      <c r="B4633" s="13"/>
      <c r="D4633" s="13"/>
      <c r="E4633" s="13"/>
      <c r="G4633" s="13"/>
    </row>
    <row r="4634" spans="1:7">
      <c r="A4634" s="13"/>
      <c r="B4634" s="13"/>
      <c r="C4634" s="13"/>
      <c r="D4634" s="13"/>
      <c r="E4634" s="13"/>
      <c r="G4634" s="13"/>
    </row>
    <row r="4635" spans="1:7">
      <c r="A4635" s="13"/>
      <c r="B4635" s="13"/>
      <c r="C4635" s="13"/>
      <c r="D4635" s="13"/>
      <c r="E4635" s="13"/>
      <c r="G4635" s="13"/>
    </row>
    <row r="4636" spans="1:7">
      <c r="A4636" s="13"/>
      <c r="B4636" s="13"/>
      <c r="C4636" s="13"/>
      <c r="D4636" s="13"/>
      <c r="E4636" s="13"/>
      <c r="G4636" s="13"/>
    </row>
    <row r="4637" spans="1:7">
      <c r="A4637" s="13"/>
      <c r="B4637" s="13"/>
      <c r="C4637" s="13"/>
      <c r="D4637" s="13"/>
      <c r="E4637" s="13"/>
      <c r="G4637" s="13"/>
    </row>
    <row r="4638" spans="1:7">
      <c r="A4638" s="13"/>
      <c r="B4638" s="13"/>
      <c r="C4638" s="13"/>
      <c r="D4638" s="13"/>
      <c r="E4638" s="13"/>
      <c r="G4638" s="13"/>
    </row>
    <row r="4639" spans="1:7">
      <c r="A4639" s="13"/>
      <c r="B4639" s="13"/>
      <c r="C4639" s="13"/>
      <c r="D4639" s="13"/>
      <c r="E4639" s="13"/>
      <c r="G4639" s="13"/>
    </row>
    <row r="4640" spans="1:7">
      <c r="A4640" s="13"/>
      <c r="B4640" s="13"/>
      <c r="C4640" s="13"/>
      <c r="D4640" s="13"/>
      <c r="E4640" s="13"/>
      <c r="G4640" s="13"/>
    </row>
    <row r="4641" spans="1:7">
      <c r="A4641" s="13"/>
      <c r="B4641" s="13"/>
      <c r="C4641" s="13"/>
      <c r="D4641" s="13"/>
      <c r="E4641" s="13"/>
      <c r="G4641" s="13"/>
    </row>
    <row r="4642" spans="1:7">
      <c r="A4642" s="13"/>
      <c r="B4642" s="13"/>
      <c r="C4642" s="13"/>
      <c r="D4642" s="13"/>
      <c r="E4642" s="13"/>
      <c r="G4642" s="13"/>
    </row>
    <row r="4643" spans="1:7">
      <c r="A4643" s="13"/>
      <c r="B4643" s="13"/>
      <c r="C4643" s="13"/>
      <c r="D4643" s="13"/>
      <c r="E4643" s="13"/>
      <c r="G4643" s="13"/>
    </row>
    <row r="4644" spans="1:7">
      <c r="A4644" s="13"/>
      <c r="B4644" s="13"/>
      <c r="C4644" s="13"/>
      <c r="D4644" s="13"/>
      <c r="E4644" s="13"/>
      <c r="G4644" s="13"/>
    </row>
    <row r="4645" spans="1:7">
      <c r="A4645" s="13"/>
      <c r="B4645" s="13"/>
      <c r="C4645" s="13"/>
      <c r="D4645" s="13"/>
      <c r="E4645" s="13"/>
      <c r="G4645" s="13"/>
    </row>
    <row r="4646" spans="1:7">
      <c r="A4646" s="13"/>
      <c r="B4646" s="13"/>
      <c r="C4646" s="13"/>
      <c r="D4646" s="13"/>
      <c r="E4646" s="13"/>
      <c r="G4646" s="13"/>
    </row>
    <row r="4647" spans="1:7">
      <c r="A4647" s="13"/>
      <c r="B4647" s="13"/>
      <c r="C4647" s="13"/>
      <c r="D4647" s="13"/>
      <c r="E4647" s="13"/>
      <c r="G4647" s="13"/>
    </row>
    <row r="4648" spans="1:7">
      <c r="A4648" s="13"/>
      <c r="B4648" s="13"/>
      <c r="C4648" s="13"/>
      <c r="D4648" s="13"/>
      <c r="E4648" s="13"/>
      <c r="G4648" s="13"/>
    </row>
    <row r="4649" spans="1:7">
      <c r="A4649" s="13"/>
      <c r="B4649" s="13"/>
      <c r="C4649" s="13"/>
      <c r="D4649" s="13"/>
      <c r="E4649" s="13"/>
      <c r="G4649" s="13"/>
    </row>
    <row r="4650" spans="1:7">
      <c r="A4650" s="13"/>
      <c r="B4650" s="13"/>
      <c r="C4650" s="13"/>
      <c r="D4650" s="13"/>
      <c r="E4650" s="13"/>
      <c r="G4650" s="13"/>
    </row>
    <row r="4651" spans="1:7">
      <c r="A4651" s="13"/>
      <c r="B4651" s="13"/>
      <c r="C4651" s="13"/>
      <c r="D4651" s="13"/>
      <c r="E4651" s="13"/>
      <c r="G4651" s="13"/>
    </row>
    <row r="4652" spans="1:7">
      <c r="A4652" s="13"/>
      <c r="B4652" s="13"/>
      <c r="C4652" s="13"/>
      <c r="D4652" s="13"/>
      <c r="E4652" s="13"/>
      <c r="G4652" s="13"/>
    </row>
    <row r="4653" spans="1:7">
      <c r="A4653" s="13"/>
      <c r="B4653" s="13"/>
      <c r="C4653" s="13"/>
      <c r="D4653" s="13"/>
      <c r="E4653" s="13"/>
      <c r="G4653" s="13"/>
    </row>
    <row r="4654" spans="1:7">
      <c r="A4654" s="13"/>
      <c r="B4654" s="13"/>
      <c r="C4654" s="13"/>
      <c r="D4654" s="13"/>
      <c r="E4654" s="13"/>
      <c r="G4654" s="13"/>
    </row>
    <row r="4655" spans="1:7">
      <c r="A4655" s="13"/>
      <c r="B4655" s="13"/>
      <c r="C4655" s="13"/>
      <c r="D4655" s="13"/>
      <c r="E4655" s="13"/>
      <c r="G4655" s="13"/>
    </row>
    <row r="4656" spans="1:7">
      <c r="A4656" s="13"/>
      <c r="B4656" s="13"/>
      <c r="C4656" s="13"/>
      <c r="D4656" s="13"/>
      <c r="E4656" s="13"/>
      <c r="G4656" s="13"/>
    </row>
    <row r="4657" spans="1:7">
      <c r="A4657" s="13"/>
      <c r="B4657" s="13"/>
      <c r="C4657" s="13"/>
      <c r="D4657" s="13"/>
      <c r="E4657" s="13"/>
      <c r="G4657" s="13"/>
    </row>
    <row r="4658" spans="1:7">
      <c r="A4658" s="13"/>
      <c r="B4658" s="13"/>
      <c r="C4658" s="13"/>
      <c r="D4658" s="13"/>
      <c r="E4658" s="13"/>
      <c r="G4658" s="13"/>
    </row>
    <row r="4659" spans="1:7">
      <c r="A4659" s="13"/>
      <c r="B4659" s="13"/>
      <c r="C4659" s="13"/>
      <c r="D4659" s="13"/>
      <c r="E4659" s="13"/>
      <c r="G4659" s="13"/>
    </row>
    <row r="4660" spans="1:7">
      <c r="A4660" s="13"/>
      <c r="B4660" s="13"/>
      <c r="C4660" s="13"/>
      <c r="D4660" s="13"/>
      <c r="E4660" s="13"/>
      <c r="G4660" s="13"/>
    </row>
    <row r="4661" spans="1:7">
      <c r="A4661" s="13"/>
      <c r="B4661" s="13"/>
      <c r="C4661" s="13"/>
      <c r="D4661" s="13"/>
      <c r="E4661" s="13"/>
      <c r="G4661" s="13"/>
    </row>
    <row r="4662" spans="1:7">
      <c r="A4662" s="13"/>
      <c r="B4662" s="13"/>
      <c r="C4662" s="13"/>
      <c r="D4662" s="13"/>
      <c r="E4662" s="13"/>
      <c r="G4662" s="13"/>
    </row>
    <row r="4663" spans="1:7">
      <c r="A4663" s="13"/>
      <c r="B4663" s="13"/>
      <c r="C4663" s="13"/>
      <c r="D4663" s="13"/>
      <c r="E4663" s="13"/>
      <c r="G4663" s="13"/>
    </row>
    <row r="4664" spans="1:7">
      <c r="A4664" s="13"/>
      <c r="B4664" s="13"/>
      <c r="C4664" s="13"/>
      <c r="D4664" s="13"/>
      <c r="E4664" s="13"/>
      <c r="G4664" s="13"/>
    </row>
    <row r="4665" spans="1:7">
      <c r="A4665" s="13"/>
      <c r="B4665" s="13"/>
      <c r="C4665" s="13"/>
      <c r="D4665" s="13"/>
      <c r="E4665" s="13"/>
      <c r="G4665" s="13"/>
    </row>
    <row r="4666" spans="1:7">
      <c r="A4666" s="13"/>
      <c r="B4666" s="13"/>
      <c r="C4666" s="13"/>
      <c r="D4666" s="13"/>
      <c r="E4666" s="13"/>
      <c r="G4666" s="13"/>
    </row>
    <row r="4667" spans="1:7">
      <c r="A4667" s="13"/>
      <c r="B4667" s="13"/>
      <c r="C4667" s="13"/>
      <c r="D4667" s="13"/>
      <c r="E4667" s="13"/>
      <c r="G4667" s="13"/>
    </row>
    <row r="4668" spans="1:7">
      <c r="A4668" s="13"/>
      <c r="B4668" s="13"/>
      <c r="C4668" s="13"/>
      <c r="D4668" s="13"/>
      <c r="E4668" s="13"/>
      <c r="G4668" s="13"/>
    </row>
    <row r="4669" spans="1:7">
      <c r="A4669" s="13"/>
      <c r="B4669" s="13"/>
      <c r="C4669" s="13"/>
      <c r="D4669" s="13"/>
      <c r="E4669" s="13"/>
      <c r="G4669" s="13"/>
    </row>
    <row r="4670" spans="1:7">
      <c r="A4670" s="13"/>
      <c r="B4670" s="13"/>
      <c r="C4670" s="13"/>
      <c r="D4670" s="13"/>
      <c r="E4670" s="13"/>
      <c r="G4670" s="13"/>
    </row>
    <row r="4671" spans="1:7">
      <c r="A4671" s="13"/>
      <c r="B4671" s="13"/>
      <c r="C4671" s="13"/>
      <c r="D4671" s="13"/>
      <c r="E4671" s="13"/>
      <c r="G4671" s="13"/>
    </row>
    <row r="4672" spans="1:7">
      <c r="A4672" s="13"/>
      <c r="B4672" s="13"/>
      <c r="C4672" s="13"/>
      <c r="D4672" s="13"/>
      <c r="E4672" s="13"/>
      <c r="G4672" s="13"/>
    </row>
    <row r="4673" spans="1:7">
      <c r="A4673" s="13"/>
      <c r="B4673" s="13"/>
      <c r="C4673" s="13"/>
      <c r="D4673" s="13"/>
      <c r="E4673" s="13"/>
      <c r="G4673" s="13"/>
    </row>
    <row r="4674" spans="1:7">
      <c r="A4674" s="13"/>
      <c r="B4674" s="13"/>
      <c r="C4674" s="13"/>
      <c r="D4674" s="13"/>
      <c r="E4674" s="13"/>
      <c r="G4674" s="13"/>
    </row>
    <row r="4675" spans="1:7">
      <c r="A4675" s="13"/>
      <c r="B4675" s="13"/>
      <c r="C4675" s="13"/>
      <c r="D4675" s="13"/>
      <c r="E4675" s="13"/>
      <c r="G4675" s="13"/>
    </row>
    <row r="4676" spans="1:7">
      <c r="A4676" s="13"/>
      <c r="B4676" s="13"/>
      <c r="C4676" s="13"/>
      <c r="D4676" s="13"/>
      <c r="E4676" s="13"/>
      <c r="G4676" s="13"/>
    </row>
    <row r="4677" spans="1:7">
      <c r="A4677" s="13"/>
      <c r="B4677" s="13"/>
      <c r="C4677" s="13"/>
      <c r="D4677" s="13"/>
      <c r="E4677" s="13"/>
      <c r="G4677" s="13"/>
    </row>
    <row r="4678" spans="1:7">
      <c r="A4678" s="13"/>
      <c r="B4678" s="13"/>
      <c r="D4678" s="13"/>
      <c r="E4678" s="13"/>
      <c r="G4678" s="13"/>
    </row>
    <row r="4679" spans="1:7">
      <c r="A4679" s="13"/>
      <c r="B4679" s="13"/>
      <c r="D4679" s="13"/>
      <c r="E4679" s="13"/>
      <c r="G4679" s="13"/>
    </row>
    <row r="4680" spans="1:7">
      <c r="A4680" s="13"/>
      <c r="B4680" s="13"/>
      <c r="C4680" s="13"/>
      <c r="D4680" s="13"/>
      <c r="E4680" s="13"/>
      <c r="G4680" s="13"/>
    </row>
    <row r="4681" spans="1:7">
      <c r="A4681" s="13"/>
      <c r="B4681" s="13"/>
      <c r="C4681" s="13"/>
      <c r="D4681" s="13"/>
      <c r="E4681" s="13"/>
      <c r="G4681" s="13"/>
    </row>
    <row r="4682" spans="1:7">
      <c r="A4682" s="13"/>
      <c r="B4682" s="13"/>
      <c r="D4682" s="13"/>
      <c r="E4682" s="13"/>
      <c r="G4682" s="13"/>
    </row>
    <row r="4683" spans="1:7">
      <c r="A4683" s="13"/>
      <c r="B4683" s="13"/>
      <c r="C4683" s="13"/>
      <c r="D4683" s="13"/>
      <c r="E4683" s="13"/>
      <c r="G4683" s="13"/>
    </row>
    <row r="4684" spans="1:7">
      <c r="A4684" s="13"/>
      <c r="B4684" s="13"/>
      <c r="C4684" s="13"/>
      <c r="D4684" s="13"/>
      <c r="E4684" s="13"/>
      <c r="G4684" s="13"/>
    </row>
    <row r="4685" spans="1:7">
      <c r="A4685" s="13"/>
      <c r="B4685" s="13"/>
      <c r="C4685" s="13"/>
      <c r="D4685" s="13"/>
      <c r="E4685" s="13"/>
      <c r="G4685" s="13"/>
    </row>
    <row r="4686" spans="1:7">
      <c r="A4686" s="13"/>
      <c r="B4686" s="13"/>
      <c r="C4686" s="13"/>
      <c r="D4686" s="13"/>
      <c r="E4686" s="13"/>
      <c r="G4686" s="13"/>
    </row>
    <row r="4687" spans="1:7">
      <c r="A4687" s="13"/>
      <c r="B4687" s="13"/>
      <c r="C4687" s="13"/>
      <c r="D4687" s="13"/>
      <c r="E4687" s="13"/>
      <c r="G4687" s="13"/>
    </row>
    <row r="4688" spans="1:7">
      <c r="A4688" s="13"/>
      <c r="B4688" s="13"/>
      <c r="C4688" s="13"/>
      <c r="D4688" s="13"/>
      <c r="E4688" s="13"/>
      <c r="G4688" s="13"/>
    </row>
    <row r="4689" spans="1:7">
      <c r="A4689" s="13"/>
      <c r="B4689" s="13"/>
      <c r="C4689" s="13"/>
      <c r="D4689" s="13"/>
      <c r="E4689" s="13"/>
      <c r="G4689" s="13"/>
    </row>
    <row r="4690" spans="1:7">
      <c r="A4690" s="13"/>
      <c r="B4690" s="13"/>
      <c r="C4690" s="13"/>
      <c r="D4690" s="13"/>
      <c r="E4690" s="13"/>
      <c r="G4690" s="13"/>
    </row>
    <row r="4691" spans="1:7">
      <c r="A4691" s="13"/>
      <c r="B4691" s="13"/>
      <c r="C4691" s="13"/>
      <c r="D4691" s="13"/>
      <c r="E4691" s="13"/>
      <c r="G4691" s="13"/>
    </row>
    <row r="4692" spans="1:7">
      <c r="A4692" s="13"/>
      <c r="B4692" s="13"/>
      <c r="C4692" s="13"/>
      <c r="D4692" s="13"/>
      <c r="E4692" s="13"/>
      <c r="G4692" s="13"/>
    </row>
    <row r="4693" spans="1:7">
      <c r="A4693" s="13"/>
      <c r="B4693" s="13"/>
      <c r="C4693" s="13"/>
      <c r="D4693" s="13"/>
      <c r="E4693" s="13"/>
      <c r="G4693" s="13"/>
    </row>
    <row r="4694" spans="1:7">
      <c r="A4694" s="13"/>
      <c r="B4694" s="13"/>
      <c r="C4694" s="13"/>
      <c r="D4694" s="13"/>
      <c r="E4694" s="13"/>
      <c r="G4694" s="13"/>
    </row>
    <row r="4695" spans="1:7">
      <c r="A4695" s="13"/>
      <c r="B4695" s="13"/>
      <c r="C4695" s="13"/>
      <c r="D4695" s="13"/>
      <c r="E4695" s="13"/>
      <c r="G4695" s="13"/>
    </row>
    <row r="4696" spans="1:7">
      <c r="A4696" s="13"/>
      <c r="B4696" s="13"/>
      <c r="C4696" s="13"/>
      <c r="D4696" s="13"/>
      <c r="E4696" s="13"/>
      <c r="G4696" s="13"/>
    </row>
    <row r="4697" spans="1:7">
      <c r="A4697" s="13"/>
      <c r="B4697" s="13"/>
      <c r="C4697" s="13"/>
      <c r="D4697" s="13"/>
      <c r="E4697" s="13"/>
      <c r="G4697" s="13"/>
    </row>
    <row r="4698" spans="1:7">
      <c r="A4698" s="13"/>
      <c r="B4698" s="13"/>
      <c r="C4698" s="13"/>
      <c r="D4698" s="13"/>
      <c r="E4698" s="13"/>
      <c r="G4698" s="13"/>
    </row>
    <row r="4699" spans="1:7">
      <c r="A4699" s="13"/>
      <c r="B4699" s="13"/>
      <c r="C4699" s="13"/>
      <c r="D4699" s="13"/>
      <c r="E4699" s="13"/>
      <c r="G4699" s="13"/>
    </row>
    <row r="4700" spans="1:7">
      <c r="A4700" s="13"/>
      <c r="B4700" s="13"/>
      <c r="C4700" s="13"/>
      <c r="D4700" s="13"/>
      <c r="E4700" s="13"/>
      <c r="G4700" s="13"/>
    </row>
    <row r="4701" spans="1:7">
      <c r="A4701" s="13"/>
      <c r="B4701" s="13"/>
      <c r="C4701" s="13"/>
      <c r="D4701" s="13"/>
      <c r="E4701" s="13"/>
      <c r="G4701" s="13"/>
    </row>
    <row r="4702" spans="1:7">
      <c r="A4702" s="13"/>
      <c r="B4702" s="13"/>
      <c r="C4702" s="13"/>
      <c r="D4702" s="13"/>
      <c r="E4702" s="13"/>
      <c r="G4702" s="13"/>
    </row>
    <row r="4703" spans="1:7">
      <c r="A4703" s="13"/>
      <c r="B4703" s="13"/>
      <c r="C4703" s="13"/>
      <c r="D4703" s="13"/>
      <c r="E4703" s="13"/>
      <c r="G4703" s="13"/>
    </row>
    <row r="4704" spans="1:7">
      <c r="A4704" s="13"/>
      <c r="B4704" s="13"/>
      <c r="C4704" s="13"/>
      <c r="D4704" s="13"/>
      <c r="E4704" s="13"/>
      <c r="G4704" s="13"/>
    </row>
    <row r="4705" spans="1:7">
      <c r="A4705" s="13"/>
      <c r="B4705" s="13"/>
      <c r="C4705" s="13"/>
      <c r="D4705" s="13"/>
      <c r="E4705" s="13"/>
      <c r="G4705" s="13"/>
    </row>
    <row r="4706" spans="1:7">
      <c r="A4706" s="13"/>
      <c r="B4706" s="13"/>
      <c r="C4706" s="13"/>
      <c r="D4706" s="13"/>
      <c r="E4706" s="13"/>
      <c r="G4706" s="13"/>
    </row>
    <row r="4707" spans="1:7">
      <c r="A4707" s="13"/>
      <c r="B4707" s="13"/>
      <c r="C4707" s="13"/>
      <c r="D4707" s="13"/>
      <c r="E4707" s="13"/>
      <c r="G4707" s="13"/>
    </row>
    <row r="4708" spans="1:7">
      <c r="A4708" s="13"/>
      <c r="B4708" s="13"/>
      <c r="C4708" s="13"/>
      <c r="D4708" s="13"/>
      <c r="E4708" s="13"/>
      <c r="G4708" s="13"/>
    </row>
    <row r="4709" spans="1:7">
      <c r="A4709" s="13"/>
      <c r="B4709" s="13"/>
      <c r="C4709" s="13"/>
      <c r="D4709" s="13"/>
      <c r="E4709" s="13"/>
      <c r="G4709" s="13"/>
    </row>
    <row r="4710" spans="1:7">
      <c r="A4710" s="13"/>
      <c r="B4710" s="13"/>
      <c r="C4710" s="13"/>
      <c r="D4710" s="13"/>
      <c r="E4710" s="13"/>
      <c r="G4710" s="13"/>
    </row>
    <row r="4711" spans="1:7">
      <c r="A4711" s="13"/>
      <c r="B4711" s="13"/>
      <c r="C4711" s="13"/>
      <c r="D4711" s="13"/>
      <c r="E4711" s="13"/>
      <c r="G4711" s="13"/>
    </row>
    <row r="4712" spans="1:7">
      <c r="A4712" s="13"/>
      <c r="B4712" s="13"/>
      <c r="C4712" s="13"/>
      <c r="D4712" s="13"/>
      <c r="E4712" s="13"/>
      <c r="G4712" s="13"/>
    </row>
    <row r="4713" spans="1:7">
      <c r="A4713" s="13"/>
      <c r="B4713" s="13"/>
      <c r="C4713" s="13"/>
      <c r="D4713" s="13"/>
      <c r="E4713" s="13"/>
      <c r="G4713" s="13"/>
    </row>
    <row r="4714" spans="1:7">
      <c r="A4714" s="13"/>
      <c r="B4714" s="13"/>
      <c r="C4714" s="13"/>
      <c r="D4714" s="13"/>
      <c r="E4714" s="13"/>
      <c r="G4714" s="13"/>
    </row>
    <row r="4715" spans="1:7">
      <c r="A4715" s="13"/>
      <c r="B4715" s="13"/>
      <c r="C4715" s="13"/>
      <c r="D4715" s="13"/>
      <c r="E4715" s="13"/>
      <c r="G4715" s="13"/>
    </row>
    <row r="4716" spans="1:7">
      <c r="A4716" s="13"/>
      <c r="B4716" s="13"/>
      <c r="C4716" s="13"/>
      <c r="D4716" s="13"/>
      <c r="E4716" s="13"/>
      <c r="G4716" s="13"/>
    </row>
    <row r="4717" spans="1:7">
      <c r="A4717" s="13"/>
      <c r="B4717" s="13"/>
      <c r="C4717" s="13"/>
      <c r="D4717" s="13"/>
      <c r="E4717" s="13"/>
      <c r="G4717" s="13"/>
    </row>
    <row r="4718" spans="1:7">
      <c r="A4718" s="13"/>
    </row>
    <row r="4719" spans="1:7">
      <c r="A4719" s="13"/>
    </row>
    <row r="4720" spans="1:7">
      <c r="A4720" s="13"/>
      <c r="B4720" s="13"/>
      <c r="D4720" s="13"/>
      <c r="E4720" s="13"/>
      <c r="G4720" s="13"/>
    </row>
    <row r="4721" spans="1:7">
      <c r="A4721" s="13"/>
      <c r="B4721" s="13"/>
      <c r="C4721" s="13"/>
      <c r="D4721" s="13"/>
      <c r="E4721" s="13"/>
      <c r="G4721" s="13"/>
    </row>
    <row r="4722" spans="1:7">
      <c r="A4722" s="13"/>
      <c r="B4722" s="13"/>
      <c r="C4722" s="13"/>
      <c r="D4722" s="13"/>
      <c r="E4722" s="13"/>
      <c r="G4722" s="13"/>
    </row>
    <row r="4723" spans="1:7">
      <c r="A4723" s="13"/>
      <c r="B4723" s="13"/>
      <c r="C4723" s="13"/>
      <c r="D4723" s="13"/>
      <c r="E4723" s="13"/>
      <c r="G4723" s="13"/>
    </row>
    <row r="4724" spans="1:7">
      <c r="A4724" s="13"/>
      <c r="B4724" s="13"/>
      <c r="C4724" s="13"/>
      <c r="D4724" s="13"/>
      <c r="E4724" s="13"/>
      <c r="G4724" s="13"/>
    </row>
    <row r="4725" spans="1:7">
      <c r="A4725" s="13"/>
      <c r="B4725" s="13"/>
      <c r="C4725" s="13"/>
      <c r="D4725" s="13"/>
      <c r="E4725" s="13"/>
      <c r="G4725" s="13"/>
    </row>
    <row r="4726" spans="1:7">
      <c r="A4726" s="13"/>
      <c r="B4726" s="13"/>
      <c r="C4726" s="13"/>
      <c r="D4726" s="13"/>
      <c r="E4726" s="13"/>
      <c r="G4726" s="13"/>
    </row>
    <row r="4727" spans="1:7">
      <c r="A4727" s="13"/>
      <c r="B4727" s="13"/>
      <c r="C4727" s="13"/>
      <c r="D4727" s="13"/>
      <c r="E4727" s="13"/>
      <c r="G4727" s="13"/>
    </row>
    <row r="4728" spans="1:7">
      <c r="A4728" s="13"/>
      <c r="B4728" s="13"/>
      <c r="C4728" s="13"/>
      <c r="D4728" s="13"/>
      <c r="E4728" s="13"/>
      <c r="G4728" s="13"/>
    </row>
    <row r="4729" spans="1:7">
      <c r="A4729" s="13"/>
      <c r="B4729" s="13"/>
      <c r="C4729" s="13"/>
      <c r="D4729" s="13"/>
      <c r="E4729" s="13"/>
      <c r="G4729" s="13"/>
    </row>
    <row r="4730" spans="1:7">
      <c r="A4730" s="13"/>
      <c r="B4730" s="13"/>
      <c r="C4730" s="13"/>
      <c r="D4730" s="13"/>
      <c r="E4730" s="13"/>
      <c r="G4730" s="13"/>
    </row>
    <row r="4731" spans="1:7">
      <c r="A4731" s="13"/>
      <c r="B4731" s="13"/>
      <c r="C4731" s="13"/>
      <c r="D4731" s="13"/>
      <c r="E4731" s="13"/>
      <c r="G4731" s="13"/>
    </row>
    <row r="4732" spans="1:7">
      <c r="A4732" s="13"/>
      <c r="B4732" s="13"/>
      <c r="C4732" s="13"/>
      <c r="D4732" s="13"/>
      <c r="E4732" s="13"/>
      <c r="G4732" s="13"/>
    </row>
    <row r="4733" spans="1:7">
      <c r="A4733" s="13"/>
      <c r="B4733" s="13"/>
      <c r="C4733" s="13"/>
      <c r="D4733" s="13"/>
      <c r="E4733" s="13"/>
      <c r="G4733" s="13"/>
    </row>
    <row r="4734" spans="1:7">
      <c r="A4734" s="13"/>
      <c r="B4734" s="13"/>
      <c r="C4734" s="13"/>
      <c r="D4734" s="13"/>
      <c r="E4734" s="13"/>
      <c r="G4734" s="13"/>
    </row>
    <row r="4735" spans="1:7">
      <c r="A4735" s="13"/>
      <c r="B4735" s="13"/>
      <c r="C4735" s="13"/>
      <c r="D4735" s="13"/>
      <c r="E4735" s="13"/>
      <c r="G4735" s="13"/>
    </row>
    <row r="4736" spans="1:7">
      <c r="A4736" s="13"/>
      <c r="B4736" s="13"/>
      <c r="C4736" s="13"/>
      <c r="D4736" s="13"/>
      <c r="E4736" s="13"/>
      <c r="G4736" s="13"/>
    </row>
    <row r="4737" spans="1:7">
      <c r="A4737" s="13"/>
      <c r="B4737" s="13"/>
      <c r="C4737" s="13"/>
      <c r="D4737" s="13"/>
      <c r="E4737" s="13"/>
      <c r="G4737" s="13"/>
    </row>
    <row r="4738" spans="1:7">
      <c r="A4738" s="13"/>
      <c r="B4738" s="13"/>
      <c r="C4738" s="13"/>
      <c r="D4738" s="13"/>
      <c r="E4738" s="13"/>
      <c r="G4738" s="13"/>
    </row>
    <row r="4739" spans="1:7">
      <c r="A4739" s="13"/>
      <c r="B4739" s="13"/>
      <c r="C4739" s="13"/>
      <c r="D4739" s="13"/>
      <c r="E4739" s="13"/>
      <c r="G4739" s="13"/>
    </row>
    <row r="4740" spans="1:7">
      <c r="A4740" s="13"/>
      <c r="B4740" s="13"/>
      <c r="C4740" s="13"/>
      <c r="D4740" s="13"/>
      <c r="E4740" s="13"/>
      <c r="G4740" s="13"/>
    </row>
    <row r="4741" spans="1:7">
      <c r="A4741" s="13"/>
      <c r="B4741" s="13"/>
      <c r="C4741" s="13"/>
      <c r="D4741" s="13"/>
      <c r="E4741" s="13"/>
      <c r="G4741" s="13"/>
    </row>
    <row r="4742" spans="1:7">
      <c r="A4742" s="13"/>
      <c r="B4742" s="13"/>
      <c r="C4742" s="13"/>
      <c r="D4742" s="13"/>
      <c r="E4742" s="13"/>
      <c r="G4742" s="13"/>
    </row>
    <row r="4743" spans="1:7">
      <c r="A4743" s="13"/>
      <c r="B4743" s="13"/>
      <c r="C4743" s="13"/>
      <c r="D4743" s="13"/>
      <c r="E4743" s="13"/>
      <c r="G4743" s="13"/>
    </row>
    <row r="4744" spans="1:7">
      <c r="A4744" s="13"/>
      <c r="B4744" s="13"/>
      <c r="C4744" s="13"/>
      <c r="D4744" s="13"/>
      <c r="E4744" s="13"/>
      <c r="G4744" s="13"/>
    </row>
    <row r="4745" spans="1:7">
      <c r="A4745" s="13"/>
      <c r="B4745" s="13"/>
      <c r="C4745" s="13"/>
      <c r="D4745" s="13"/>
      <c r="E4745" s="13"/>
      <c r="G4745" s="13"/>
    </row>
    <row r="4746" spans="1:7">
      <c r="A4746" s="13"/>
      <c r="B4746" s="13"/>
      <c r="C4746" s="13"/>
      <c r="D4746" s="13"/>
      <c r="E4746" s="13"/>
      <c r="G4746" s="13"/>
    </row>
    <row r="4747" spans="1:7">
      <c r="A4747" s="13"/>
      <c r="B4747" s="13"/>
      <c r="C4747" s="13"/>
      <c r="D4747" s="13"/>
      <c r="E4747" s="13"/>
      <c r="G4747" s="13"/>
    </row>
    <row r="4748" spans="1:7">
      <c r="A4748" s="13"/>
      <c r="B4748" s="13"/>
      <c r="C4748" s="13"/>
      <c r="D4748" s="13"/>
      <c r="E4748" s="13"/>
      <c r="G4748" s="13"/>
    </row>
    <row r="4749" spans="1:7">
      <c r="A4749" s="13"/>
      <c r="B4749" s="13"/>
      <c r="C4749" s="13"/>
      <c r="D4749" s="13"/>
      <c r="E4749" s="13"/>
      <c r="G4749" s="13"/>
    </row>
    <row r="4750" spans="1:7">
      <c r="A4750" s="13"/>
      <c r="B4750" s="13"/>
      <c r="C4750" s="13"/>
      <c r="D4750" s="13"/>
      <c r="E4750" s="13"/>
      <c r="G4750" s="13"/>
    </row>
    <row r="4751" spans="1:7">
      <c r="A4751" s="13"/>
      <c r="B4751" s="13"/>
      <c r="C4751" s="13"/>
      <c r="D4751" s="13"/>
      <c r="E4751" s="13"/>
      <c r="G4751" s="13"/>
    </row>
    <row r="4752" spans="1:7">
      <c r="A4752" s="13"/>
      <c r="B4752" s="13"/>
      <c r="C4752" s="13"/>
      <c r="D4752" s="13"/>
      <c r="E4752" s="13"/>
      <c r="G4752" s="13"/>
    </row>
    <row r="4753" spans="1:7">
      <c r="A4753" s="13"/>
      <c r="B4753" s="13"/>
      <c r="C4753" s="13"/>
      <c r="D4753" s="13"/>
      <c r="E4753" s="13"/>
      <c r="G4753" s="13"/>
    </row>
    <row r="4754" spans="1:7">
      <c r="A4754" s="13"/>
      <c r="B4754" s="13"/>
      <c r="C4754" s="13"/>
      <c r="D4754" s="13"/>
      <c r="E4754" s="13"/>
      <c r="G4754" s="13"/>
    </row>
    <row r="4755" spans="1:7">
      <c r="A4755" s="13"/>
      <c r="B4755" s="13"/>
      <c r="C4755" s="13"/>
      <c r="D4755" s="13"/>
      <c r="E4755" s="13"/>
      <c r="G4755" s="13"/>
    </row>
    <row r="4756" spans="1:7">
      <c r="A4756" s="13"/>
      <c r="B4756" s="13"/>
      <c r="C4756" s="13"/>
      <c r="D4756" s="13"/>
      <c r="E4756" s="13"/>
      <c r="G4756" s="13"/>
    </row>
    <row r="4757" spans="1:7">
      <c r="A4757" s="13"/>
      <c r="B4757" s="13"/>
      <c r="C4757" s="13"/>
      <c r="D4757" s="13"/>
      <c r="E4757" s="13"/>
      <c r="G4757" s="13"/>
    </row>
    <row r="4758" spans="1:7">
      <c r="A4758" s="13"/>
      <c r="B4758" s="13"/>
      <c r="C4758" s="13"/>
      <c r="D4758" s="13"/>
      <c r="E4758" s="13"/>
      <c r="G4758" s="13"/>
    </row>
    <row r="4759" spans="1:7">
      <c r="A4759" s="13"/>
      <c r="B4759" s="13"/>
      <c r="C4759" s="13"/>
      <c r="D4759" s="13"/>
      <c r="E4759" s="13"/>
      <c r="G4759" s="13"/>
    </row>
    <row r="4760" spans="1:7">
      <c r="A4760" s="13"/>
      <c r="B4760" s="13"/>
      <c r="D4760" s="13"/>
      <c r="E4760" s="13"/>
      <c r="G4760" s="13"/>
    </row>
    <row r="4761" spans="1:7">
      <c r="A4761" s="13"/>
      <c r="B4761" s="13"/>
      <c r="D4761" s="13"/>
      <c r="E4761" s="13"/>
      <c r="G4761" s="13"/>
    </row>
    <row r="4762" spans="1:7">
      <c r="A4762" s="13"/>
      <c r="B4762" s="13"/>
      <c r="C4762" s="13"/>
      <c r="D4762" s="13"/>
      <c r="E4762" s="13"/>
      <c r="G4762" s="13"/>
    </row>
    <row r="4763" spans="1:7">
      <c r="A4763" s="13"/>
      <c r="B4763" s="13"/>
      <c r="C4763" s="13"/>
      <c r="D4763" s="13"/>
      <c r="E4763" s="13"/>
      <c r="G4763" s="13"/>
    </row>
    <row r="4764" spans="1:7">
      <c r="A4764" s="13"/>
      <c r="B4764" s="13"/>
      <c r="C4764" s="13"/>
      <c r="D4764" s="13"/>
      <c r="E4764" s="13"/>
      <c r="G4764" s="13"/>
    </row>
    <row r="4765" spans="1:7">
      <c r="A4765" s="13"/>
      <c r="B4765" s="13"/>
      <c r="D4765" s="13"/>
      <c r="E4765" s="13"/>
      <c r="G4765" s="13"/>
    </row>
    <row r="4766" spans="1:7">
      <c r="A4766" s="13"/>
      <c r="B4766" s="13"/>
      <c r="C4766" s="13"/>
      <c r="D4766" s="13"/>
      <c r="E4766" s="13"/>
      <c r="G4766" s="13"/>
    </row>
    <row r="4767" spans="1:7">
      <c r="A4767" s="13"/>
      <c r="B4767" s="13"/>
      <c r="C4767" s="13"/>
      <c r="D4767" s="13"/>
      <c r="E4767" s="13"/>
      <c r="G4767" s="13"/>
    </row>
    <row r="4768" spans="1:7">
      <c r="A4768" s="13"/>
      <c r="B4768" s="13"/>
      <c r="C4768" s="13"/>
      <c r="D4768" s="13"/>
      <c r="E4768" s="13"/>
      <c r="G4768" s="13"/>
    </row>
    <row r="4769" spans="1:7">
      <c r="A4769" s="13"/>
      <c r="B4769" s="13"/>
      <c r="C4769" s="13"/>
      <c r="D4769" s="13"/>
      <c r="E4769" s="13"/>
      <c r="G4769" s="13"/>
    </row>
    <row r="4770" spans="1:7">
      <c r="A4770" s="13"/>
      <c r="B4770" s="13"/>
      <c r="C4770" s="13"/>
      <c r="D4770" s="13"/>
      <c r="E4770" s="13"/>
      <c r="G4770" s="13"/>
    </row>
    <row r="4771" spans="1:7">
      <c r="A4771" s="13"/>
      <c r="B4771" s="13"/>
      <c r="C4771" s="13"/>
      <c r="D4771" s="13"/>
      <c r="E4771" s="13"/>
      <c r="G4771" s="13"/>
    </row>
    <row r="4772" spans="1:7">
      <c r="A4772" s="13"/>
      <c r="B4772" s="13"/>
      <c r="C4772" s="13"/>
      <c r="D4772" s="13"/>
      <c r="E4772" s="13"/>
      <c r="G4772" s="13"/>
    </row>
    <row r="4773" spans="1:7">
      <c r="A4773" s="13"/>
      <c r="B4773" s="13"/>
      <c r="C4773" s="13"/>
      <c r="D4773" s="13"/>
      <c r="E4773" s="13"/>
      <c r="G4773" s="13"/>
    </row>
    <row r="4774" spans="1:7">
      <c r="A4774" s="13"/>
      <c r="B4774" s="13"/>
      <c r="C4774" s="13"/>
      <c r="D4774" s="13"/>
      <c r="E4774" s="13"/>
      <c r="G4774" s="13"/>
    </row>
    <row r="4775" spans="1:7">
      <c r="A4775" s="13"/>
      <c r="B4775" s="13"/>
      <c r="C4775" s="13"/>
      <c r="D4775" s="13"/>
      <c r="E4775" s="13"/>
      <c r="G4775" s="13"/>
    </row>
    <row r="4776" spans="1:7">
      <c r="A4776" s="13"/>
      <c r="B4776" s="13"/>
      <c r="C4776" s="13"/>
      <c r="D4776" s="13"/>
      <c r="E4776" s="13"/>
      <c r="G4776" s="13"/>
    </row>
    <row r="4777" spans="1:7">
      <c r="A4777" s="13"/>
      <c r="B4777" s="13"/>
      <c r="C4777" s="13"/>
      <c r="D4777" s="13"/>
      <c r="E4777" s="13"/>
      <c r="G4777" s="13"/>
    </row>
    <row r="4778" spans="1:7">
      <c r="A4778" s="13"/>
      <c r="B4778" s="13"/>
      <c r="C4778" s="13"/>
      <c r="D4778" s="13"/>
      <c r="E4778" s="13"/>
      <c r="G4778" s="13"/>
    </row>
    <row r="4779" spans="1:7">
      <c r="A4779" s="13"/>
      <c r="B4779" s="13"/>
      <c r="C4779" s="13"/>
      <c r="D4779" s="13"/>
      <c r="E4779" s="13"/>
      <c r="G4779" s="13"/>
    </row>
    <row r="4780" spans="1:7">
      <c r="A4780" s="13"/>
      <c r="B4780" s="13"/>
      <c r="C4780" s="13"/>
      <c r="D4780" s="13"/>
      <c r="E4780" s="13"/>
      <c r="G4780" s="13"/>
    </row>
    <row r="4781" spans="1:7">
      <c r="A4781" s="13"/>
      <c r="B4781" s="13"/>
      <c r="C4781" s="13"/>
      <c r="D4781" s="13"/>
      <c r="E4781" s="13"/>
      <c r="G4781" s="13"/>
    </row>
    <row r="4782" spans="1:7">
      <c r="A4782" s="13"/>
      <c r="B4782" s="13"/>
      <c r="C4782" s="13"/>
      <c r="D4782" s="13"/>
      <c r="E4782" s="13"/>
      <c r="G4782" s="13"/>
    </row>
    <row r="4783" spans="1:7">
      <c r="A4783" s="13"/>
      <c r="B4783" s="13"/>
      <c r="C4783" s="13"/>
      <c r="D4783" s="13"/>
      <c r="E4783" s="13"/>
      <c r="G4783" s="13"/>
    </row>
    <row r="4784" spans="1:7">
      <c r="A4784" s="13"/>
      <c r="B4784" s="13"/>
      <c r="C4784" s="13"/>
      <c r="D4784" s="13"/>
      <c r="E4784" s="13"/>
      <c r="G4784" s="13"/>
    </row>
    <row r="4785" spans="1:7">
      <c r="A4785" s="13"/>
      <c r="B4785" s="13"/>
      <c r="C4785" s="13"/>
      <c r="D4785" s="13"/>
      <c r="E4785" s="13"/>
      <c r="G4785" s="13"/>
    </row>
    <row r="4786" spans="1:7">
      <c r="A4786" s="13"/>
      <c r="B4786" s="13"/>
      <c r="C4786" s="13"/>
      <c r="D4786" s="13"/>
      <c r="E4786" s="13"/>
      <c r="G4786" s="13"/>
    </row>
    <row r="4787" spans="1:7">
      <c r="A4787" s="13"/>
      <c r="B4787" s="13"/>
      <c r="C4787" s="13"/>
      <c r="D4787" s="13"/>
      <c r="E4787" s="13"/>
      <c r="G4787" s="13"/>
    </row>
    <row r="4788" spans="1:7">
      <c r="A4788" s="13"/>
      <c r="B4788" s="13"/>
      <c r="C4788" s="13"/>
      <c r="D4788" s="13"/>
      <c r="E4788" s="13"/>
      <c r="G4788" s="13"/>
    </row>
    <row r="4789" spans="1:7">
      <c r="A4789" s="13"/>
      <c r="B4789" s="13"/>
      <c r="C4789" s="13"/>
      <c r="D4789" s="13"/>
      <c r="E4789" s="13"/>
      <c r="G4789" s="13"/>
    </row>
    <row r="4790" spans="1:7">
      <c r="A4790" s="13"/>
      <c r="B4790" s="13"/>
      <c r="C4790" s="13"/>
      <c r="D4790" s="13"/>
      <c r="E4790" s="13"/>
      <c r="G4790" s="13"/>
    </row>
    <row r="4791" spans="1:7">
      <c r="A4791" s="13"/>
      <c r="B4791" s="13"/>
      <c r="C4791" s="13"/>
      <c r="D4791" s="13"/>
      <c r="E4791" s="13"/>
      <c r="G4791" s="13"/>
    </row>
    <row r="4792" spans="1:7">
      <c r="A4792" s="13"/>
      <c r="B4792" s="13"/>
      <c r="C4792" s="13"/>
      <c r="D4792" s="13"/>
      <c r="E4792" s="13"/>
      <c r="G4792" s="13"/>
    </row>
    <row r="4793" spans="1:7">
      <c r="A4793" s="13"/>
      <c r="B4793" s="13"/>
      <c r="C4793" s="13"/>
      <c r="D4793" s="13"/>
      <c r="E4793" s="13"/>
      <c r="G4793" s="13"/>
    </row>
    <row r="4794" spans="1:7">
      <c r="A4794" s="13"/>
      <c r="B4794" s="13"/>
      <c r="C4794" s="13"/>
      <c r="D4794" s="13"/>
      <c r="E4794" s="13"/>
      <c r="G4794" s="13"/>
    </row>
    <row r="4795" spans="1:7">
      <c r="A4795" s="13"/>
      <c r="B4795" s="13"/>
      <c r="C4795" s="13"/>
      <c r="D4795" s="13"/>
      <c r="E4795" s="13"/>
      <c r="G4795" s="13"/>
    </row>
    <row r="4796" spans="1:7">
      <c r="A4796" s="13"/>
      <c r="B4796" s="13"/>
      <c r="C4796" s="13"/>
      <c r="D4796" s="13"/>
      <c r="E4796" s="13"/>
      <c r="G4796" s="13"/>
    </row>
    <row r="4797" spans="1:7">
      <c r="A4797" s="13"/>
      <c r="B4797" s="13"/>
      <c r="C4797" s="13"/>
      <c r="D4797" s="13"/>
      <c r="E4797" s="13"/>
      <c r="G4797" s="13"/>
    </row>
    <row r="4798" spans="1:7">
      <c r="A4798" s="13"/>
    </row>
    <row r="4799" spans="1:7">
      <c r="A4799" s="13"/>
    </row>
    <row r="4800" spans="1:7">
      <c r="A4800" s="13"/>
      <c r="B4800" s="13"/>
      <c r="C4800" s="13"/>
      <c r="D4800" s="13"/>
      <c r="E4800" s="13"/>
      <c r="G4800" s="13"/>
    </row>
    <row r="4801" spans="1:7">
      <c r="A4801" s="13"/>
      <c r="B4801" s="13"/>
      <c r="C4801" s="13"/>
      <c r="D4801" s="13"/>
      <c r="E4801" s="13"/>
      <c r="G4801" s="13"/>
    </row>
    <row r="4802" spans="1:7">
      <c r="A4802" s="13"/>
      <c r="B4802" s="13"/>
      <c r="C4802" s="13"/>
      <c r="D4802" s="13"/>
      <c r="E4802" s="13"/>
      <c r="G4802" s="13"/>
    </row>
    <row r="4803" spans="1:7">
      <c r="A4803" s="13"/>
      <c r="B4803" s="13"/>
      <c r="C4803" s="13"/>
      <c r="D4803" s="13"/>
      <c r="E4803" s="13"/>
      <c r="G4803" s="13"/>
    </row>
    <row r="4804" spans="1:7">
      <c r="A4804" s="13"/>
      <c r="B4804" s="13"/>
      <c r="C4804" s="13"/>
      <c r="D4804" s="13"/>
      <c r="E4804" s="13"/>
      <c r="G4804" s="13"/>
    </row>
    <row r="4805" spans="1:7">
      <c r="A4805" s="13"/>
      <c r="B4805" s="13"/>
      <c r="C4805" s="13"/>
      <c r="D4805" s="13"/>
      <c r="E4805" s="13"/>
      <c r="G4805" s="13"/>
    </row>
    <row r="4806" spans="1:7">
      <c r="A4806" s="13"/>
      <c r="B4806" s="13"/>
      <c r="C4806" s="13"/>
      <c r="D4806" s="13"/>
      <c r="E4806" s="13"/>
      <c r="G4806" s="13"/>
    </row>
    <row r="4807" spans="1:7">
      <c r="A4807" s="13"/>
      <c r="B4807" s="13"/>
      <c r="C4807" s="13"/>
      <c r="D4807" s="13"/>
      <c r="E4807" s="13"/>
      <c r="G4807" s="13"/>
    </row>
    <row r="4808" spans="1:7">
      <c r="A4808" s="13"/>
      <c r="B4808" s="13"/>
      <c r="C4808" s="13"/>
      <c r="D4808" s="13"/>
      <c r="E4808" s="13"/>
      <c r="G4808" s="13"/>
    </row>
    <row r="4809" spans="1:7">
      <c r="A4809" s="13"/>
      <c r="B4809" s="13"/>
      <c r="C4809" s="13"/>
      <c r="D4809" s="13"/>
      <c r="E4809" s="13"/>
      <c r="G4809" s="13"/>
    </row>
    <row r="4810" spans="1:7">
      <c r="A4810" s="13"/>
      <c r="B4810" s="13"/>
      <c r="C4810" s="13"/>
      <c r="D4810" s="13"/>
      <c r="E4810" s="13"/>
      <c r="G4810" s="13"/>
    </row>
    <row r="4811" spans="1:7">
      <c r="A4811" s="13"/>
      <c r="B4811" s="13"/>
      <c r="C4811" s="13"/>
      <c r="D4811" s="13"/>
      <c r="E4811" s="13"/>
      <c r="G4811" s="13"/>
    </row>
    <row r="4812" spans="1:7">
      <c r="A4812" s="13"/>
      <c r="B4812" s="13"/>
      <c r="C4812" s="13"/>
      <c r="D4812" s="13"/>
      <c r="E4812" s="13"/>
      <c r="G4812" s="13"/>
    </row>
    <row r="4813" spans="1:7">
      <c r="A4813" s="13"/>
      <c r="B4813" s="13"/>
      <c r="C4813" s="13"/>
      <c r="D4813" s="13"/>
      <c r="E4813" s="13"/>
      <c r="G4813" s="13"/>
    </row>
    <row r="4814" spans="1:7">
      <c r="A4814" s="13"/>
      <c r="B4814" s="13"/>
      <c r="C4814" s="13"/>
      <c r="D4814" s="13"/>
      <c r="E4814" s="13"/>
      <c r="G4814" s="13"/>
    </row>
    <row r="4815" spans="1:7">
      <c r="A4815" s="13"/>
      <c r="B4815" s="13"/>
      <c r="C4815" s="13"/>
      <c r="D4815" s="13"/>
      <c r="E4815" s="13"/>
      <c r="G4815" s="13"/>
    </row>
    <row r="4816" spans="1:7">
      <c r="A4816" s="13"/>
      <c r="B4816" s="13"/>
      <c r="C4816" s="13"/>
      <c r="D4816" s="13"/>
      <c r="E4816" s="13"/>
      <c r="G4816" s="13"/>
    </row>
    <row r="4817" spans="1:7">
      <c r="A4817" s="13"/>
      <c r="B4817" s="13"/>
      <c r="C4817" s="13"/>
      <c r="D4817" s="13"/>
      <c r="E4817" s="13"/>
      <c r="G4817" s="13"/>
    </row>
    <row r="4818" spans="1:7">
      <c r="A4818" s="13"/>
      <c r="B4818" s="13"/>
      <c r="C4818" s="13"/>
      <c r="D4818" s="13"/>
      <c r="E4818" s="13"/>
      <c r="G4818" s="13"/>
    </row>
    <row r="4819" spans="1:7">
      <c r="A4819" s="13"/>
      <c r="B4819" s="13"/>
      <c r="C4819" s="13"/>
      <c r="D4819" s="13"/>
      <c r="E4819" s="13"/>
      <c r="G4819" s="13"/>
    </row>
    <row r="4820" spans="1:7">
      <c r="A4820" s="13"/>
      <c r="B4820" s="13"/>
      <c r="C4820" s="13"/>
      <c r="D4820" s="13"/>
      <c r="E4820" s="13"/>
      <c r="G4820" s="13"/>
    </row>
    <row r="4821" spans="1:7">
      <c r="A4821" s="13"/>
      <c r="B4821" s="13"/>
      <c r="C4821" s="13"/>
      <c r="D4821" s="13"/>
      <c r="E4821" s="13"/>
      <c r="G4821" s="13"/>
    </row>
    <row r="4822" spans="1:7">
      <c r="A4822" s="13"/>
      <c r="B4822" s="13"/>
      <c r="C4822" s="13"/>
      <c r="D4822" s="13"/>
      <c r="E4822" s="13"/>
      <c r="G4822" s="13"/>
    </row>
    <row r="4823" spans="1:7">
      <c r="A4823" s="13"/>
      <c r="B4823" s="13"/>
      <c r="C4823" s="13"/>
      <c r="D4823" s="13"/>
      <c r="E4823" s="13"/>
      <c r="G4823" s="13"/>
    </row>
    <row r="4824" spans="1:7">
      <c r="A4824" s="13"/>
      <c r="B4824" s="13"/>
      <c r="C4824" s="13"/>
      <c r="D4824" s="13"/>
      <c r="E4824" s="13"/>
      <c r="G4824" s="13"/>
    </row>
    <row r="4825" spans="1:7">
      <c r="A4825" s="13"/>
      <c r="B4825" s="13"/>
      <c r="C4825" s="13"/>
      <c r="D4825" s="13"/>
      <c r="E4825" s="13"/>
      <c r="G4825" s="13"/>
    </row>
    <row r="4826" spans="1:7">
      <c r="A4826" s="13"/>
      <c r="B4826" s="13"/>
      <c r="C4826" s="13"/>
      <c r="D4826" s="13"/>
      <c r="E4826" s="13"/>
      <c r="G4826" s="13"/>
    </row>
    <row r="4827" spans="1:7">
      <c r="A4827" s="13"/>
      <c r="B4827" s="13"/>
      <c r="C4827" s="13"/>
      <c r="D4827" s="13"/>
      <c r="E4827" s="13"/>
      <c r="G4827" s="13"/>
    </row>
    <row r="4828" spans="1:7">
      <c r="A4828" s="13"/>
      <c r="B4828" s="13"/>
      <c r="C4828" s="13"/>
      <c r="D4828" s="13"/>
      <c r="E4828" s="13"/>
      <c r="G4828" s="13"/>
    </row>
    <row r="4829" spans="1:7">
      <c r="A4829" s="13"/>
      <c r="B4829" s="13"/>
      <c r="C4829" s="13"/>
      <c r="D4829" s="13"/>
      <c r="E4829" s="13"/>
      <c r="G4829" s="13"/>
    </row>
    <row r="4830" spans="1:7">
      <c r="A4830" s="13"/>
      <c r="B4830" s="13"/>
      <c r="D4830" s="13"/>
      <c r="E4830" s="13"/>
      <c r="G4830" s="13"/>
    </row>
    <row r="4831" spans="1:7">
      <c r="A4831" s="13"/>
      <c r="B4831" s="13"/>
      <c r="C4831" s="13"/>
      <c r="D4831" s="13"/>
      <c r="E4831" s="13"/>
      <c r="G4831" s="13"/>
    </row>
    <row r="4832" spans="1:7">
      <c r="A4832" s="13"/>
      <c r="B4832" s="13"/>
      <c r="C4832" s="13"/>
      <c r="D4832" s="13"/>
      <c r="E4832" s="13"/>
      <c r="G4832" s="13"/>
    </row>
    <row r="4833" spans="1:7">
      <c r="A4833" s="13"/>
      <c r="B4833" s="13"/>
      <c r="C4833" s="13"/>
      <c r="D4833" s="13"/>
      <c r="E4833" s="13"/>
      <c r="G4833" s="13"/>
    </row>
    <row r="4834" spans="1:7">
      <c r="A4834" s="13"/>
      <c r="B4834" s="13"/>
      <c r="C4834" s="13"/>
      <c r="D4834" s="13"/>
      <c r="E4834" s="13"/>
      <c r="G4834" s="13"/>
    </row>
    <row r="4835" spans="1:7">
      <c r="A4835" s="13"/>
      <c r="B4835" s="13"/>
      <c r="C4835" s="13"/>
      <c r="D4835" s="13"/>
      <c r="E4835" s="13"/>
      <c r="G4835" s="13"/>
    </row>
    <row r="4836" spans="1:7">
      <c r="A4836" s="13"/>
      <c r="B4836" s="13"/>
      <c r="C4836" s="13"/>
      <c r="D4836" s="13"/>
      <c r="E4836" s="13"/>
      <c r="G4836" s="13"/>
    </row>
    <row r="4837" spans="1:7">
      <c r="A4837" s="13"/>
      <c r="B4837" s="13"/>
      <c r="C4837" s="13"/>
      <c r="D4837" s="13"/>
      <c r="E4837" s="13"/>
      <c r="G4837" s="13"/>
    </row>
    <row r="4838" spans="1:7">
      <c r="A4838" s="13"/>
      <c r="B4838" s="13"/>
      <c r="C4838" s="13"/>
      <c r="D4838" s="13"/>
      <c r="E4838" s="13"/>
      <c r="G4838" s="13"/>
    </row>
    <row r="4839" spans="1:7">
      <c r="A4839" s="13"/>
      <c r="B4839" s="13"/>
      <c r="C4839" s="13"/>
      <c r="D4839" s="13"/>
      <c r="E4839" s="13"/>
      <c r="G4839" s="13"/>
    </row>
    <row r="4840" spans="1:7">
      <c r="A4840" s="13"/>
      <c r="B4840" s="13"/>
      <c r="C4840" s="13"/>
      <c r="D4840" s="13"/>
      <c r="E4840" s="13"/>
      <c r="G4840" s="13"/>
    </row>
    <row r="4841" spans="1:7">
      <c r="A4841" s="13"/>
      <c r="B4841" s="13"/>
      <c r="C4841" s="13"/>
      <c r="D4841" s="13"/>
      <c r="E4841" s="13"/>
      <c r="G4841" s="13"/>
    </row>
    <row r="4842" spans="1:7">
      <c r="A4842" s="13"/>
      <c r="B4842" s="13"/>
      <c r="C4842" s="13"/>
      <c r="D4842" s="13"/>
      <c r="E4842" s="13"/>
      <c r="G4842" s="13"/>
    </row>
    <row r="4843" spans="1:7">
      <c r="A4843" s="13"/>
      <c r="B4843" s="13"/>
      <c r="C4843" s="13"/>
      <c r="D4843" s="13"/>
      <c r="E4843" s="13"/>
      <c r="G4843" s="13"/>
    </row>
    <row r="4844" spans="1:7">
      <c r="A4844" s="13"/>
      <c r="B4844" s="13"/>
      <c r="C4844" s="13"/>
      <c r="D4844" s="13"/>
      <c r="E4844" s="13"/>
      <c r="G4844" s="13"/>
    </row>
    <row r="4845" spans="1:7">
      <c r="A4845" s="13"/>
      <c r="B4845" s="13"/>
      <c r="C4845" s="13"/>
      <c r="D4845" s="13"/>
      <c r="E4845" s="13"/>
      <c r="G4845" s="13"/>
    </row>
    <row r="4846" spans="1:7">
      <c r="A4846" s="13"/>
      <c r="B4846" s="13"/>
      <c r="C4846" s="13"/>
      <c r="D4846" s="13"/>
      <c r="E4846" s="13"/>
      <c r="G4846" s="13"/>
    </row>
    <row r="4847" spans="1:7">
      <c r="A4847" s="13"/>
      <c r="B4847" s="13"/>
      <c r="C4847" s="13"/>
      <c r="D4847" s="13"/>
      <c r="E4847" s="13"/>
      <c r="G4847" s="13"/>
    </row>
    <row r="4848" spans="1:7">
      <c r="A4848" s="13"/>
      <c r="B4848" s="13"/>
      <c r="C4848" s="13"/>
      <c r="D4848" s="13"/>
      <c r="E4848" s="13"/>
      <c r="G4848" s="13"/>
    </row>
    <row r="4849" spans="1:7">
      <c r="A4849" s="13"/>
      <c r="B4849" s="13"/>
      <c r="C4849" s="13"/>
      <c r="D4849" s="13"/>
      <c r="E4849" s="13"/>
      <c r="G4849" s="13"/>
    </row>
    <row r="4850" spans="1:7">
      <c r="A4850" s="13"/>
      <c r="B4850" s="13"/>
      <c r="C4850" s="13"/>
      <c r="D4850" s="13"/>
      <c r="E4850" s="13"/>
      <c r="G4850" s="13"/>
    </row>
    <row r="4851" spans="1:7">
      <c r="A4851" s="13"/>
      <c r="B4851" s="13"/>
      <c r="C4851" s="13"/>
      <c r="D4851" s="13"/>
      <c r="E4851" s="13"/>
      <c r="G4851" s="13"/>
    </row>
    <row r="4852" spans="1:7">
      <c r="A4852" s="13"/>
      <c r="B4852" s="13"/>
      <c r="C4852" s="13"/>
      <c r="D4852" s="13"/>
      <c r="E4852" s="13"/>
      <c r="G4852" s="13"/>
    </row>
    <row r="4853" spans="1:7">
      <c r="A4853" s="13"/>
      <c r="B4853" s="13"/>
      <c r="C4853" s="13"/>
      <c r="D4853" s="13"/>
      <c r="E4853" s="13"/>
      <c r="G4853" s="13"/>
    </row>
    <row r="4854" spans="1:7">
      <c r="A4854" s="13"/>
      <c r="B4854" s="13"/>
      <c r="C4854" s="13"/>
      <c r="D4854" s="13"/>
      <c r="E4854" s="13"/>
      <c r="G4854" s="13"/>
    </row>
    <row r="4855" spans="1:7">
      <c r="A4855" s="13"/>
      <c r="B4855" s="13"/>
      <c r="C4855" s="13"/>
      <c r="D4855" s="13"/>
      <c r="E4855" s="13"/>
      <c r="G4855" s="13"/>
    </row>
    <row r="4856" spans="1:7">
      <c r="A4856" s="13"/>
      <c r="B4856" s="13"/>
      <c r="C4856" s="13"/>
      <c r="D4856" s="13"/>
      <c r="E4856" s="13"/>
      <c r="G4856" s="13"/>
    </row>
    <row r="4857" spans="1:7">
      <c r="A4857" s="13"/>
      <c r="B4857" s="13"/>
      <c r="C4857" s="13"/>
      <c r="D4857" s="13"/>
      <c r="E4857" s="13"/>
      <c r="G4857" s="13"/>
    </row>
    <row r="4858" spans="1:7">
      <c r="A4858" s="13"/>
      <c r="B4858" s="13"/>
      <c r="C4858" s="13"/>
      <c r="D4858" s="13"/>
      <c r="E4858" s="13"/>
      <c r="G4858" s="13"/>
    </row>
    <row r="4859" spans="1:7">
      <c r="A4859" s="13"/>
      <c r="B4859" s="13"/>
      <c r="C4859" s="13"/>
      <c r="D4859" s="13"/>
      <c r="E4859" s="13"/>
      <c r="G4859" s="13"/>
    </row>
    <row r="4860" spans="1:7">
      <c r="A4860" s="13"/>
      <c r="B4860" s="13"/>
      <c r="C4860" s="13"/>
      <c r="D4860" s="13"/>
      <c r="E4860" s="13"/>
      <c r="G4860" s="13"/>
    </row>
    <row r="4861" spans="1:7">
      <c r="A4861" s="13"/>
      <c r="B4861" s="13"/>
      <c r="C4861" s="13"/>
      <c r="D4861" s="13"/>
      <c r="E4861" s="13"/>
      <c r="G4861" s="13"/>
    </row>
    <row r="4862" spans="1:7">
      <c r="A4862" s="13"/>
      <c r="B4862" s="13"/>
      <c r="C4862" s="13"/>
      <c r="D4862" s="13"/>
      <c r="E4862" s="13"/>
      <c r="G4862" s="13"/>
    </row>
    <row r="4863" spans="1:7">
      <c r="A4863" s="13"/>
      <c r="B4863" s="13"/>
      <c r="C4863" s="13"/>
      <c r="D4863" s="13"/>
      <c r="E4863" s="13"/>
      <c r="F4863" s="13"/>
    </row>
    <row r="4864" spans="1:7">
      <c r="A4864" s="13"/>
      <c r="B4864" s="13"/>
      <c r="C4864" s="13"/>
      <c r="D4864" s="13"/>
      <c r="E4864" s="13"/>
      <c r="G4864" s="13"/>
    </row>
    <row r="4865" spans="1:7">
      <c r="A4865" s="13"/>
      <c r="B4865" s="13"/>
      <c r="C4865" s="13"/>
      <c r="D4865" s="13"/>
      <c r="E4865" s="13"/>
      <c r="G4865" s="13"/>
    </row>
    <row r="4866" spans="1:7">
      <c r="A4866" s="13"/>
      <c r="B4866" s="13"/>
      <c r="C4866" s="13"/>
      <c r="D4866" s="13"/>
      <c r="E4866" s="13"/>
      <c r="G4866" s="13"/>
    </row>
    <row r="4867" spans="1:7">
      <c r="A4867" s="13"/>
      <c r="B4867" s="13"/>
      <c r="C4867" s="13"/>
      <c r="D4867" s="13"/>
      <c r="E4867" s="13"/>
      <c r="G4867" s="13"/>
    </row>
    <row r="4868" spans="1:7">
      <c r="A4868" s="13"/>
      <c r="B4868" s="13"/>
      <c r="C4868" s="13"/>
      <c r="D4868" s="13"/>
      <c r="E4868" s="13"/>
      <c r="G4868" s="13"/>
    </row>
    <row r="4869" spans="1:7">
      <c r="A4869" s="13"/>
      <c r="B4869" s="13"/>
      <c r="C4869" s="13"/>
      <c r="D4869" s="13"/>
      <c r="E4869" s="13"/>
      <c r="G4869" s="13"/>
    </row>
    <row r="4870" spans="1:7">
      <c r="A4870" s="13"/>
      <c r="B4870" s="13"/>
      <c r="C4870" s="13"/>
      <c r="D4870" s="13"/>
      <c r="E4870" s="13"/>
      <c r="G4870" s="13"/>
    </row>
    <row r="4871" spans="1:7">
      <c r="A4871" s="13"/>
      <c r="B4871" s="13"/>
      <c r="C4871" s="13"/>
      <c r="D4871" s="13"/>
      <c r="E4871" s="13"/>
      <c r="G4871" s="13"/>
    </row>
    <row r="4872" spans="1:7">
      <c r="A4872" s="13"/>
      <c r="B4872" s="13"/>
      <c r="C4872" s="13"/>
      <c r="D4872" s="13"/>
      <c r="E4872" s="13"/>
      <c r="G4872" s="13"/>
    </row>
    <row r="4873" spans="1:7">
      <c r="A4873" s="13"/>
      <c r="B4873" s="13"/>
      <c r="C4873" s="13"/>
      <c r="D4873" s="13"/>
      <c r="E4873" s="13"/>
      <c r="G4873" s="13"/>
    </row>
    <row r="4874" spans="1:7">
      <c r="A4874" s="13"/>
      <c r="B4874" s="13"/>
      <c r="D4874" s="13"/>
      <c r="E4874" s="13"/>
      <c r="G4874" s="13"/>
    </row>
    <row r="4875" spans="1:7">
      <c r="A4875" s="13"/>
      <c r="B4875" s="13"/>
      <c r="C4875" s="13"/>
      <c r="D4875" s="13"/>
      <c r="E4875" s="13"/>
      <c r="G4875" s="13"/>
    </row>
    <row r="4876" spans="1:7">
      <c r="A4876" s="13"/>
      <c r="B4876" s="13"/>
      <c r="D4876" s="13"/>
      <c r="E4876" s="13"/>
      <c r="G4876" s="13"/>
    </row>
    <row r="4877" spans="1:7">
      <c r="A4877" s="13"/>
      <c r="B4877" s="13"/>
      <c r="C4877" s="13"/>
      <c r="D4877" s="13"/>
      <c r="E4877" s="13"/>
      <c r="G4877" s="13"/>
    </row>
    <row r="4878" spans="1:7">
      <c r="A4878" s="13"/>
      <c r="B4878" s="13"/>
      <c r="C4878" s="13"/>
      <c r="D4878" s="13"/>
      <c r="E4878" s="13"/>
      <c r="G4878" s="13"/>
    </row>
    <row r="4879" spans="1:7">
      <c r="A4879" s="13"/>
      <c r="B4879" s="13"/>
      <c r="C4879" s="13"/>
      <c r="D4879" s="13"/>
      <c r="E4879" s="13"/>
      <c r="F4879" s="13"/>
    </row>
    <row r="4880" spans="1:7">
      <c r="A4880" s="13"/>
    </row>
    <row r="4881" spans="1:7">
      <c r="A4881" s="13"/>
    </row>
    <row r="4882" spans="1:7">
      <c r="A4882" s="13"/>
      <c r="B4882" s="13"/>
      <c r="D4882" s="13"/>
      <c r="E4882" s="13"/>
      <c r="G4882" s="13"/>
    </row>
    <row r="4883" spans="1:7">
      <c r="A4883" s="13"/>
      <c r="B4883" s="13"/>
      <c r="C4883" s="13"/>
      <c r="D4883" s="13"/>
      <c r="E4883" s="13"/>
      <c r="G4883" s="13"/>
    </row>
    <row r="4884" spans="1:7">
      <c r="A4884" s="13"/>
      <c r="B4884" s="13"/>
      <c r="C4884" s="13"/>
      <c r="D4884" s="13"/>
      <c r="E4884" s="13"/>
      <c r="G4884" s="13"/>
    </row>
    <row r="4885" spans="1:7">
      <c r="A4885" s="13"/>
      <c r="B4885" s="13"/>
      <c r="C4885" s="13"/>
      <c r="D4885" s="13"/>
      <c r="E4885" s="13"/>
      <c r="G4885" s="13"/>
    </row>
    <row r="4886" spans="1:7">
      <c r="A4886" s="13"/>
      <c r="B4886" s="13"/>
      <c r="C4886" s="13"/>
      <c r="D4886" s="13"/>
      <c r="E4886" s="13"/>
      <c r="G4886" s="13"/>
    </row>
    <row r="4887" spans="1:7">
      <c r="A4887" s="13"/>
      <c r="B4887" s="13"/>
      <c r="C4887" s="13"/>
      <c r="D4887" s="13"/>
      <c r="E4887" s="13"/>
      <c r="G4887" s="13"/>
    </row>
    <row r="4888" spans="1:7">
      <c r="A4888" s="13"/>
      <c r="B4888" s="13"/>
      <c r="C4888" s="13"/>
      <c r="D4888" s="13"/>
      <c r="E4888" s="13"/>
      <c r="G4888" s="13"/>
    </row>
    <row r="4889" spans="1:7">
      <c r="A4889" s="13"/>
      <c r="B4889" s="13"/>
      <c r="C4889" s="13"/>
      <c r="D4889" s="13"/>
      <c r="E4889" s="13"/>
      <c r="G4889" s="13"/>
    </row>
    <row r="4890" spans="1:7">
      <c r="A4890" s="13"/>
      <c r="B4890" s="13"/>
      <c r="C4890" s="13"/>
      <c r="D4890" s="13"/>
      <c r="E4890" s="13"/>
      <c r="G4890" s="13"/>
    </row>
    <row r="4891" spans="1:7">
      <c r="A4891" s="13"/>
      <c r="B4891" s="13"/>
      <c r="C4891" s="13"/>
      <c r="D4891" s="13"/>
      <c r="E4891" s="13"/>
      <c r="G4891" s="13"/>
    </row>
    <row r="4892" spans="1:7">
      <c r="A4892" s="13"/>
      <c r="B4892" s="13"/>
      <c r="C4892" s="13"/>
      <c r="D4892" s="13"/>
      <c r="E4892" s="13"/>
      <c r="G4892" s="13"/>
    </row>
    <row r="4893" spans="1:7">
      <c r="A4893" s="13"/>
      <c r="B4893" s="13"/>
      <c r="C4893" s="13"/>
      <c r="D4893" s="13"/>
      <c r="E4893" s="13"/>
      <c r="G4893" s="13"/>
    </row>
    <row r="4894" spans="1:7">
      <c r="A4894" s="13"/>
      <c r="B4894" s="13"/>
      <c r="C4894" s="13"/>
      <c r="D4894" s="13"/>
      <c r="E4894" s="13"/>
      <c r="G4894" s="13"/>
    </row>
    <row r="4895" spans="1:7">
      <c r="A4895" s="13"/>
      <c r="B4895" s="13"/>
      <c r="C4895" s="13"/>
      <c r="D4895" s="13"/>
      <c r="E4895" s="13"/>
      <c r="G4895" s="13"/>
    </row>
    <row r="4896" spans="1:7">
      <c r="A4896" s="13"/>
      <c r="B4896" s="13"/>
      <c r="C4896" s="13"/>
      <c r="D4896" s="13"/>
      <c r="E4896" s="13"/>
      <c r="G4896" s="13"/>
    </row>
    <row r="4897" spans="1:7">
      <c r="A4897" s="13"/>
      <c r="B4897" s="13"/>
      <c r="C4897" s="13"/>
      <c r="D4897" s="13"/>
      <c r="E4897" s="13"/>
      <c r="G4897" s="13"/>
    </row>
    <row r="4898" spans="1:7">
      <c r="A4898" s="13"/>
      <c r="B4898" s="13"/>
      <c r="C4898" s="13"/>
      <c r="D4898" s="13"/>
      <c r="E4898" s="13"/>
      <c r="G4898" s="13"/>
    </row>
    <row r="4899" spans="1:7">
      <c r="A4899" s="13"/>
      <c r="B4899" s="13"/>
      <c r="C4899" s="13"/>
      <c r="D4899" s="13"/>
      <c r="E4899" s="13"/>
      <c r="G4899" s="13"/>
    </row>
    <row r="4900" spans="1:7">
      <c r="A4900" s="13"/>
      <c r="B4900" s="13"/>
      <c r="C4900" s="13"/>
      <c r="D4900" s="13"/>
      <c r="E4900" s="13"/>
      <c r="G4900" s="13"/>
    </row>
    <row r="4901" spans="1:7">
      <c r="A4901" s="13"/>
      <c r="B4901" s="13"/>
      <c r="C4901" s="13"/>
      <c r="D4901" s="13"/>
      <c r="E4901" s="13"/>
      <c r="G4901" s="13"/>
    </row>
    <row r="4902" spans="1:7">
      <c r="A4902" s="13"/>
      <c r="B4902" s="13"/>
      <c r="C4902" s="13"/>
      <c r="D4902" s="13"/>
      <c r="E4902" s="13"/>
      <c r="G4902" s="13"/>
    </row>
    <row r="4903" spans="1:7">
      <c r="A4903" s="13"/>
      <c r="B4903" s="13"/>
      <c r="C4903" s="13"/>
      <c r="D4903" s="13"/>
      <c r="E4903" s="13"/>
      <c r="G4903" s="13"/>
    </row>
    <row r="4904" spans="1:7">
      <c r="A4904" s="13"/>
      <c r="B4904" s="13"/>
      <c r="C4904" s="13"/>
      <c r="D4904" s="13"/>
      <c r="E4904" s="13"/>
      <c r="G4904" s="13"/>
    </row>
    <row r="4905" spans="1:7">
      <c r="A4905" s="13"/>
      <c r="B4905" s="13"/>
      <c r="C4905" s="13"/>
      <c r="D4905" s="13"/>
      <c r="E4905" s="13"/>
      <c r="G4905" s="13"/>
    </row>
    <row r="4906" spans="1:7">
      <c r="A4906" s="13"/>
      <c r="B4906" s="13"/>
      <c r="C4906" s="13"/>
      <c r="D4906" s="13"/>
      <c r="E4906" s="13"/>
      <c r="G4906" s="13"/>
    </row>
    <row r="4907" spans="1:7">
      <c r="A4907" s="13"/>
      <c r="B4907" s="13"/>
      <c r="C4907" s="13"/>
      <c r="D4907" s="13"/>
      <c r="E4907" s="13"/>
      <c r="G4907" s="13"/>
    </row>
    <row r="4908" spans="1:7">
      <c r="A4908" s="13"/>
      <c r="B4908" s="13"/>
      <c r="C4908" s="13"/>
      <c r="D4908" s="13"/>
      <c r="E4908" s="13"/>
      <c r="G4908" s="13"/>
    </row>
    <row r="4909" spans="1:7">
      <c r="A4909" s="13"/>
      <c r="B4909" s="13"/>
      <c r="C4909" s="13"/>
      <c r="D4909" s="13"/>
      <c r="E4909" s="13"/>
      <c r="G4909" s="13"/>
    </row>
    <row r="4910" spans="1:7">
      <c r="A4910" s="13"/>
      <c r="B4910" s="13"/>
      <c r="C4910" s="13"/>
      <c r="D4910" s="13"/>
      <c r="E4910" s="13"/>
      <c r="G4910" s="13"/>
    </row>
    <row r="4911" spans="1:7">
      <c r="A4911" s="13"/>
      <c r="B4911" s="13"/>
      <c r="C4911" s="13"/>
      <c r="D4911" s="13"/>
      <c r="E4911" s="13"/>
      <c r="G4911" s="13"/>
    </row>
    <row r="4912" spans="1:7">
      <c r="A4912" s="13"/>
      <c r="B4912" s="13"/>
      <c r="D4912" s="13"/>
      <c r="E4912" s="13"/>
      <c r="G4912" s="13"/>
    </row>
    <row r="4913" spans="1:7">
      <c r="A4913" s="13"/>
      <c r="B4913" s="13"/>
      <c r="D4913" s="13"/>
      <c r="E4913" s="13"/>
      <c r="G4913" s="13"/>
    </row>
    <row r="4914" spans="1:7">
      <c r="A4914" s="13"/>
      <c r="B4914" s="13"/>
      <c r="D4914" s="13"/>
      <c r="E4914" s="13"/>
      <c r="G4914" s="13"/>
    </row>
    <row r="4915" spans="1:7">
      <c r="A4915" s="13"/>
      <c r="B4915" s="13"/>
      <c r="C4915" s="13"/>
      <c r="D4915" s="13"/>
      <c r="E4915" s="13"/>
      <c r="G4915" s="13"/>
    </row>
    <row r="4916" spans="1:7">
      <c r="A4916" s="13"/>
      <c r="B4916" s="13"/>
      <c r="C4916" s="13"/>
      <c r="D4916" s="13"/>
      <c r="E4916" s="13"/>
      <c r="G4916" s="13"/>
    </row>
    <row r="4917" spans="1:7">
      <c r="A4917" s="13"/>
      <c r="B4917" s="13"/>
      <c r="C4917" s="13"/>
      <c r="D4917" s="13"/>
      <c r="E4917" s="13"/>
      <c r="G4917" s="13"/>
    </row>
    <row r="4918" spans="1:7">
      <c r="A4918" s="13"/>
      <c r="B4918" s="13"/>
      <c r="C4918" s="13"/>
      <c r="D4918" s="13"/>
      <c r="E4918" s="13"/>
      <c r="G4918" s="13"/>
    </row>
    <row r="4919" spans="1:7">
      <c r="A4919" s="13"/>
      <c r="B4919" s="13"/>
      <c r="C4919" s="13"/>
      <c r="D4919" s="13"/>
      <c r="E4919" s="13"/>
      <c r="G4919" s="13"/>
    </row>
    <row r="4920" spans="1:7">
      <c r="A4920" s="13"/>
      <c r="B4920" s="13"/>
      <c r="C4920" s="13"/>
      <c r="D4920" s="13"/>
      <c r="E4920" s="13"/>
      <c r="G4920" s="13"/>
    </row>
    <row r="4921" spans="1:7">
      <c r="A4921" s="13"/>
      <c r="B4921" s="13"/>
      <c r="C4921" s="13"/>
      <c r="D4921" s="13"/>
      <c r="E4921" s="13"/>
      <c r="G4921" s="13"/>
    </row>
    <row r="4922" spans="1:7">
      <c r="A4922" s="13"/>
      <c r="B4922" s="13"/>
      <c r="C4922" s="13"/>
      <c r="D4922" s="13"/>
      <c r="E4922" s="13"/>
      <c r="G4922" s="13"/>
    </row>
    <row r="4923" spans="1:7">
      <c r="A4923" s="13"/>
      <c r="B4923" s="13"/>
      <c r="C4923" s="13"/>
      <c r="D4923" s="13"/>
      <c r="E4923" s="13"/>
      <c r="G4923" s="13"/>
    </row>
    <row r="4924" spans="1:7">
      <c r="A4924" s="13"/>
      <c r="B4924" s="13"/>
      <c r="C4924" s="13"/>
      <c r="D4924" s="13"/>
      <c r="E4924" s="13"/>
      <c r="G4924" s="13"/>
    </row>
    <row r="4925" spans="1:7">
      <c r="A4925" s="13"/>
      <c r="B4925" s="13"/>
      <c r="C4925" s="13"/>
      <c r="D4925" s="13"/>
      <c r="E4925" s="13"/>
      <c r="G4925" s="13"/>
    </row>
    <row r="4926" spans="1:7">
      <c r="A4926" s="13"/>
      <c r="B4926" s="13"/>
      <c r="C4926" s="13"/>
      <c r="D4926" s="13"/>
      <c r="E4926" s="13"/>
      <c r="G4926" s="13"/>
    </row>
    <row r="4927" spans="1:7">
      <c r="A4927" s="13"/>
      <c r="B4927" s="13"/>
      <c r="C4927" s="13"/>
      <c r="D4927" s="13"/>
      <c r="E4927" s="13"/>
      <c r="G4927" s="13"/>
    </row>
    <row r="4928" spans="1:7">
      <c r="A4928" s="13"/>
      <c r="B4928" s="13"/>
      <c r="C4928" s="13"/>
      <c r="D4928" s="13"/>
      <c r="E4928" s="13"/>
      <c r="G4928" s="13"/>
    </row>
    <row r="4929" spans="1:7">
      <c r="A4929" s="13"/>
      <c r="B4929" s="13"/>
      <c r="C4929" s="13"/>
      <c r="D4929" s="13"/>
      <c r="E4929" s="13"/>
      <c r="G4929" s="13"/>
    </row>
    <row r="4930" spans="1:7">
      <c r="A4930" s="13"/>
      <c r="B4930" s="13"/>
      <c r="C4930" s="13"/>
      <c r="D4930" s="13"/>
      <c r="E4930" s="13"/>
      <c r="G4930" s="13"/>
    </row>
    <row r="4931" spans="1:7">
      <c r="A4931" s="13"/>
      <c r="B4931" s="13"/>
      <c r="C4931" s="13"/>
      <c r="D4931" s="13"/>
      <c r="E4931" s="13"/>
      <c r="G4931" s="13"/>
    </row>
    <row r="4932" spans="1:7">
      <c r="A4932" s="13"/>
      <c r="B4932" s="13"/>
      <c r="C4932" s="13"/>
      <c r="D4932" s="13"/>
      <c r="E4932" s="13"/>
      <c r="G4932" s="13"/>
    </row>
    <row r="4933" spans="1:7">
      <c r="A4933" s="13"/>
      <c r="B4933" s="13"/>
      <c r="C4933" s="13"/>
      <c r="D4933" s="13"/>
      <c r="E4933" s="13"/>
      <c r="G4933" s="13"/>
    </row>
    <row r="4934" spans="1:7">
      <c r="A4934" s="13"/>
      <c r="B4934" s="13"/>
      <c r="C4934" s="13"/>
      <c r="D4934" s="13"/>
      <c r="E4934" s="13"/>
      <c r="G4934" s="13"/>
    </row>
    <row r="4935" spans="1:7">
      <c r="A4935" s="13"/>
      <c r="B4935" s="13"/>
      <c r="D4935" s="13"/>
      <c r="E4935" s="13"/>
      <c r="G4935" s="13"/>
    </row>
    <row r="4936" spans="1:7">
      <c r="A4936" s="13"/>
      <c r="B4936" s="13"/>
      <c r="C4936" s="13"/>
      <c r="D4936" s="13"/>
      <c r="E4936" s="13"/>
      <c r="G4936" s="13"/>
    </row>
    <row r="4937" spans="1:7">
      <c r="A4937" s="13"/>
      <c r="B4937" s="13"/>
      <c r="C4937" s="13"/>
      <c r="D4937" s="13"/>
      <c r="E4937" s="13"/>
      <c r="G4937" s="13"/>
    </row>
    <row r="4938" spans="1:7">
      <c r="A4938" s="13"/>
      <c r="B4938" s="13"/>
      <c r="D4938" s="13"/>
      <c r="E4938" s="13"/>
      <c r="G4938" s="13"/>
    </row>
    <row r="4939" spans="1:7">
      <c r="A4939" s="13"/>
      <c r="B4939" s="13"/>
      <c r="C4939" s="13"/>
      <c r="D4939" s="13"/>
      <c r="E4939" s="13"/>
      <c r="G4939" s="13"/>
    </row>
    <row r="4940" spans="1:7">
      <c r="A4940" s="13"/>
      <c r="B4940" s="13"/>
      <c r="C4940" s="13"/>
      <c r="D4940" s="13"/>
      <c r="E4940" s="13"/>
      <c r="G4940" s="13"/>
    </row>
    <row r="4941" spans="1:7">
      <c r="A4941" s="13"/>
      <c r="B4941" s="13"/>
      <c r="C4941" s="13"/>
      <c r="D4941" s="13"/>
      <c r="E4941" s="13"/>
      <c r="G4941" s="13"/>
    </row>
    <row r="4942" spans="1:7">
      <c r="A4942" s="13"/>
      <c r="B4942" s="13"/>
      <c r="C4942" s="13"/>
      <c r="D4942" s="13"/>
      <c r="E4942" s="13"/>
      <c r="G4942" s="13"/>
    </row>
    <row r="4943" spans="1:7">
      <c r="A4943" s="13"/>
      <c r="B4943" s="13"/>
      <c r="C4943" s="13"/>
      <c r="D4943" s="13"/>
      <c r="E4943" s="13"/>
      <c r="G4943" s="13"/>
    </row>
    <row r="4944" spans="1:7">
      <c r="A4944" s="13"/>
      <c r="B4944" s="13"/>
      <c r="C4944" s="13"/>
      <c r="D4944" s="13"/>
      <c r="E4944" s="13"/>
      <c r="G4944" s="13"/>
    </row>
    <row r="4945" spans="1:7">
      <c r="A4945" s="13"/>
      <c r="B4945" s="13"/>
      <c r="C4945" s="13"/>
      <c r="D4945" s="13"/>
      <c r="E4945" s="13"/>
      <c r="G4945" s="13"/>
    </row>
    <row r="4946" spans="1:7">
      <c r="A4946" s="13"/>
      <c r="B4946" s="13"/>
      <c r="C4946" s="13"/>
      <c r="D4946" s="13"/>
      <c r="E4946" s="13"/>
      <c r="G4946" s="13"/>
    </row>
    <row r="4947" spans="1:7">
      <c r="A4947" s="13"/>
      <c r="B4947" s="13"/>
      <c r="C4947" s="13"/>
      <c r="D4947" s="13"/>
      <c r="E4947" s="13"/>
      <c r="G4947" s="13"/>
    </row>
    <row r="4948" spans="1:7">
      <c r="A4948" s="13"/>
      <c r="B4948" s="13"/>
      <c r="C4948" s="13"/>
      <c r="D4948" s="13"/>
      <c r="E4948" s="13"/>
      <c r="G4948" s="13"/>
    </row>
    <row r="4949" spans="1:7">
      <c r="A4949" s="13"/>
      <c r="B4949" s="13"/>
      <c r="C4949" s="13"/>
      <c r="D4949" s="13"/>
      <c r="E4949" s="13"/>
      <c r="G4949" s="13"/>
    </row>
    <row r="4950" spans="1:7">
      <c r="A4950" s="13"/>
      <c r="B4950" s="13"/>
      <c r="C4950" s="13"/>
      <c r="D4950" s="13"/>
      <c r="E4950" s="13"/>
      <c r="G4950" s="13"/>
    </row>
    <row r="4951" spans="1:7">
      <c r="A4951" s="13"/>
      <c r="B4951" s="13"/>
      <c r="C4951" s="13"/>
      <c r="D4951" s="13"/>
      <c r="E4951" s="13"/>
      <c r="G4951" s="13"/>
    </row>
    <row r="4952" spans="1:7">
      <c r="A4952" s="13"/>
      <c r="B4952" s="13"/>
      <c r="C4952" s="13"/>
      <c r="D4952" s="13"/>
      <c r="E4952" s="13"/>
      <c r="G4952" s="13"/>
    </row>
    <row r="4953" spans="1:7">
      <c r="A4953" s="13"/>
      <c r="B4953" s="13"/>
      <c r="C4953" s="13"/>
      <c r="D4953" s="13"/>
      <c r="E4953" s="13"/>
      <c r="G4953" s="13"/>
    </row>
    <row r="4954" spans="1:7">
      <c r="A4954" s="13"/>
      <c r="B4954" s="13"/>
      <c r="C4954" s="13"/>
      <c r="D4954" s="13"/>
      <c r="E4954" s="13"/>
      <c r="G4954" s="13"/>
    </row>
    <row r="4955" spans="1:7">
      <c r="A4955" s="13"/>
      <c r="B4955" s="13"/>
      <c r="C4955" s="13"/>
      <c r="D4955" s="13"/>
      <c r="E4955" s="13"/>
      <c r="G4955" s="13"/>
    </row>
    <row r="4956" spans="1:7">
      <c r="A4956" s="13"/>
    </row>
    <row r="4957" spans="1:7">
      <c r="A4957" s="13"/>
    </row>
    <row r="4958" spans="1:7">
      <c r="A4958" s="13"/>
      <c r="B4958" s="13"/>
      <c r="C4958" s="13"/>
      <c r="D4958" s="13"/>
      <c r="E4958" s="13"/>
      <c r="G4958" s="13"/>
    </row>
    <row r="4959" spans="1:7">
      <c r="A4959" s="13"/>
      <c r="B4959" s="13"/>
      <c r="C4959" s="13"/>
      <c r="D4959" s="13"/>
      <c r="E4959" s="13"/>
      <c r="G4959" s="13"/>
    </row>
    <row r="4960" spans="1:7">
      <c r="A4960" s="13"/>
      <c r="B4960" s="13"/>
      <c r="C4960" s="13"/>
      <c r="D4960" s="13"/>
      <c r="E4960" s="13"/>
      <c r="G4960" s="13"/>
    </row>
    <row r="4961" spans="1:7">
      <c r="A4961" s="13"/>
      <c r="B4961" s="13"/>
      <c r="C4961" s="13"/>
      <c r="D4961" s="13"/>
      <c r="E4961" s="13"/>
      <c r="G4961" s="13"/>
    </row>
    <row r="4962" spans="1:7">
      <c r="A4962" s="13"/>
      <c r="B4962" s="13"/>
      <c r="C4962" s="13"/>
      <c r="D4962" s="13"/>
      <c r="E4962" s="13"/>
      <c r="F4962" s="13"/>
    </row>
    <row r="4963" spans="1:7">
      <c r="A4963" s="13"/>
      <c r="B4963" s="13"/>
      <c r="C4963" s="13"/>
      <c r="D4963" s="13"/>
      <c r="E4963" s="13"/>
      <c r="G4963" s="13"/>
    </row>
    <row r="4964" spans="1:7">
      <c r="A4964" s="13"/>
      <c r="B4964" s="13"/>
      <c r="C4964" s="13"/>
      <c r="D4964" s="13"/>
      <c r="E4964" s="13"/>
      <c r="G4964" s="13"/>
    </row>
    <row r="4965" spans="1:7">
      <c r="A4965" s="13"/>
      <c r="B4965" s="13"/>
      <c r="D4965" s="13"/>
      <c r="E4965" s="13"/>
      <c r="G4965" s="13"/>
    </row>
    <row r="4966" spans="1:7">
      <c r="A4966" s="13"/>
      <c r="B4966" s="13"/>
      <c r="C4966" s="13"/>
      <c r="D4966" s="13"/>
      <c r="E4966" s="13"/>
      <c r="G4966" s="13"/>
    </row>
    <row r="4967" spans="1:7">
      <c r="A4967" s="13"/>
      <c r="B4967" s="13"/>
      <c r="C4967" s="13"/>
      <c r="D4967" s="13"/>
      <c r="E4967" s="13"/>
      <c r="G4967" s="13"/>
    </row>
    <row r="4968" spans="1:7">
      <c r="A4968" s="13"/>
      <c r="B4968" s="13"/>
      <c r="C4968" s="13"/>
      <c r="D4968" s="13"/>
      <c r="E4968" s="13"/>
      <c r="G4968" s="13"/>
    </row>
    <row r="4969" spans="1:7">
      <c r="A4969" s="13"/>
      <c r="B4969" s="13"/>
      <c r="C4969" s="13"/>
      <c r="D4969" s="13"/>
      <c r="E4969" s="13"/>
      <c r="G4969" s="13"/>
    </row>
    <row r="4970" spans="1:7">
      <c r="A4970" s="13"/>
      <c r="B4970" s="13"/>
      <c r="C4970" s="13"/>
      <c r="D4970" s="13"/>
      <c r="E4970" s="13"/>
      <c r="G4970" s="13"/>
    </row>
    <row r="4971" spans="1:7">
      <c r="A4971" s="13"/>
      <c r="B4971" s="13"/>
      <c r="C4971" s="13"/>
      <c r="D4971" s="13"/>
      <c r="E4971" s="13"/>
      <c r="G4971" s="13"/>
    </row>
    <row r="4972" spans="1:7">
      <c r="A4972" s="13"/>
      <c r="B4972" s="13"/>
      <c r="C4972" s="13"/>
      <c r="D4972" s="13"/>
      <c r="E4972" s="13"/>
      <c r="G4972" s="13"/>
    </row>
    <row r="4973" spans="1:7">
      <c r="A4973" s="13"/>
      <c r="B4973" s="13"/>
      <c r="C4973" s="13"/>
      <c r="D4973" s="13"/>
      <c r="E4973" s="13"/>
      <c r="G4973" s="13"/>
    </row>
    <row r="4974" spans="1:7">
      <c r="A4974" s="13"/>
      <c r="B4974" s="13"/>
      <c r="C4974" s="13"/>
      <c r="D4974" s="13"/>
      <c r="E4974" s="13"/>
      <c r="G4974" s="13"/>
    </row>
    <row r="4975" spans="1:7">
      <c r="A4975" s="13"/>
      <c r="B4975" s="13"/>
      <c r="C4975" s="13"/>
      <c r="D4975" s="13"/>
      <c r="E4975" s="13"/>
      <c r="G4975" s="13"/>
    </row>
    <row r="4976" spans="1:7">
      <c r="A4976" s="13"/>
      <c r="B4976" s="13"/>
      <c r="C4976" s="13"/>
      <c r="D4976" s="13"/>
      <c r="E4976" s="13"/>
      <c r="G4976" s="13"/>
    </row>
    <row r="4977" spans="1:7">
      <c r="A4977" s="13"/>
      <c r="B4977" s="13"/>
      <c r="C4977" s="13"/>
      <c r="D4977" s="13"/>
      <c r="E4977" s="13"/>
      <c r="G4977" s="13"/>
    </row>
    <row r="4978" spans="1:7">
      <c r="A4978" s="13"/>
      <c r="B4978" s="13"/>
      <c r="C4978" s="13"/>
      <c r="D4978" s="13"/>
      <c r="E4978" s="13"/>
      <c r="G4978" s="13"/>
    </row>
    <row r="4979" spans="1:7">
      <c r="A4979" s="13"/>
      <c r="B4979" s="13"/>
      <c r="C4979" s="13"/>
      <c r="D4979" s="13"/>
      <c r="E4979" s="13"/>
      <c r="G4979" s="13"/>
    </row>
    <row r="4980" spans="1:7">
      <c r="A4980" s="13"/>
      <c r="B4980" s="13"/>
      <c r="C4980" s="13"/>
      <c r="D4980" s="13"/>
      <c r="E4980" s="13"/>
      <c r="G4980" s="13"/>
    </row>
    <row r="4981" spans="1:7">
      <c r="A4981" s="13"/>
      <c r="B4981" s="13"/>
      <c r="C4981" s="13"/>
      <c r="D4981" s="13"/>
      <c r="E4981" s="13"/>
      <c r="G4981" s="13"/>
    </row>
    <row r="4982" spans="1:7">
      <c r="A4982" s="13"/>
      <c r="B4982" s="13"/>
      <c r="C4982" s="13"/>
      <c r="D4982" s="13"/>
      <c r="E4982" s="13"/>
      <c r="G4982" s="13"/>
    </row>
    <row r="4983" spans="1:7">
      <c r="A4983" s="13"/>
      <c r="B4983" s="13"/>
      <c r="C4983" s="13"/>
      <c r="D4983" s="13"/>
      <c r="E4983" s="13"/>
      <c r="F4983" s="13"/>
    </row>
    <row r="4984" spans="1:7">
      <c r="A4984" s="13"/>
      <c r="B4984" s="13"/>
      <c r="C4984" s="13"/>
      <c r="D4984" s="13"/>
      <c r="E4984" s="13"/>
      <c r="G4984" s="13"/>
    </row>
    <row r="4985" spans="1:7">
      <c r="A4985" s="13"/>
      <c r="B4985" s="13"/>
      <c r="C4985" s="13"/>
      <c r="D4985" s="13"/>
      <c r="E4985" s="13"/>
      <c r="G4985" s="13"/>
    </row>
    <row r="4986" spans="1:7">
      <c r="A4986" s="13"/>
      <c r="B4986" s="13"/>
      <c r="D4986" s="13"/>
      <c r="E4986" s="13"/>
      <c r="G4986" s="13"/>
    </row>
    <row r="4987" spans="1:7">
      <c r="A4987" s="13"/>
      <c r="B4987" s="13"/>
      <c r="D4987" s="13"/>
      <c r="E4987" s="13"/>
      <c r="G4987" s="13"/>
    </row>
    <row r="4988" spans="1:7">
      <c r="A4988" s="13"/>
      <c r="B4988" s="13"/>
      <c r="C4988" s="13"/>
      <c r="D4988" s="13"/>
      <c r="E4988" s="13"/>
      <c r="G4988" s="13"/>
    </row>
    <row r="4989" spans="1:7">
      <c r="A4989" s="13"/>
      <c r="B4989" s="13"/>
      <c r="C4989" s="13"/>
      <c r="D4989" s="13"/>
      <c r="E4989" s="13"/>
      <c r="G4989" s="13"/>
    </row>
    <row r="4990" spans="1:7">
      <c r="A4990" s="13"/>
      <c r="B4990" s="13"/>
      <c r="C4990" s="13"/>
      <c r="D4990" s="13"/>
      <c r="E4990" s="13"/>
      <c r="G4990" s="13"/>
    </row>
    <row r="4991" spans="1:7">
      <c r="A4991" s="13"/>
      <c r="B4991" s="13"/>
      <c r="C4991" s="13"/>
      <c r="D4991" s="13"/>
      <c r="E4991" s="13"/>
      <c r="G4991" s="13"/>
    </row>
    <row r="4992" spans="1:7">
      <c r="A4992" s="13"/>
      <c r="B4992" s="13"/>
      <c r="C4992" s="13"/>
      <c r="D4992" s="13"/>
      <c r="E4992" s="13"/>
      <c r="G4992" s="13"/>
    </row>
    <row r="4993" spans="1:7">
      <c r="A4993" s="13"/>
      <c r="B4993" s="13"/>
      <c r="C4993" s="13"/>
      <c r="D4993" s="13"/>
      <c r="E4993" s="13"/>
      <c r="G4993" s="13"/>
    </row>
    <row r="4994" spans="1:7">
      <c r="A4994" s="13"/>
      <c r="B4994" s="13"/>
      <c r="C4994" s="13"/>
      <c r="D4994" s="13"/>
      <c r="E4994" s="13"/>
      <c r="G4994" s="13"/>
    </row>
    <row r="4995" spans="1:7">
      <c r="A4995" s="13"/>
      <c r="B4995" s="13"/>
      <c r="C4995" s="13"/>
      <c r="D4995" s="13"/>
      <c r="E4995" s="13"/>
      <c r="G4995" s="13"/>
    </row>
    <row r="4996" spans="1:7">
      <c r="A4996" s="13"/>
      <c r="B4996" s="13"/>
      <c r="C4996" s="13"/>
      <c r="D4996" s="13"/>
      <c r="E4996" s="13"/>
      <c r="G4996" s="13"/>
    </row>
    <row r="4997" spans="1:7">
      <c r="A4997" s="13"/>
      <c r="B4997" s="13"/>
      <c r="C4997" s="13"/>
      <c r="D4997" s="13"/>
      <c r="E4997" s="13"/>
      <c r="G4997" s="13"/>
    </row>
    <row r="4998" spans="1:7">
      <c r="A4998" s="13"/>
      <c r="B4998" s="13"/>
      <c r="C4998" s="13"/>
      <c r="D4998" s="13"/>
      <c r="E4998" s="13"/>
      <c r="G4998" s="13"/>
    </row>
    <row r="4999" spans="1:7">
      <c r="A4999" s="13"/>
      <c r="B4999" s="13"/>
      <c r="C4999" s="13"/>
      <c r="D4999" s="13"/>
      <c r="E4999" s="13"/>
      <c r="G4999" s="13"/>
    </row>
    <row r="5000" spans="1:7">
      <c r="A5000" s="13"/>
      <c r="B5000" s="13"/>
      <c r="C5000" s="13"/>
      <c r="D5000" s="13"/>
      <c r="E5000" s="13"/>
      <c r="G5000" s="13"/>
    </row>
    <row r="5001" spans="1:7">
      <c r="A5001" s="13"/>
      <c r="B5001" s="13"/>
      <c r="C5001" s="13"/>
      <c r="D5001" s="13"/>
      <c r="E5001" s="13"/>
      <c r="G5001" s="13"/>
    </row>
    <row r="5002" spans="1:7">
      <c r="A5002" s="13"/>
      <c r="B5002" s="13"/>
      <c r="C5002" s="13"/>
      <c r="D5002" s="13"/>
      <c r="E5002" s="13"/>
      <c r="G5002" s="13"/>
    </row>
    <row r="5003" spans="1:7">
      <c r="A5003" s="13"/>
      <c r="B5003" s="13"/>
      <c r="C5003" s="13"/>
      <c r="D5003" s="13"/>
      <c r="E5003" s="13"/>
      <c r="G5003" s="13"/>
    </row>
    <row r="5004" spans="1:7">
      <c r="A5004" s="13"/>
      <c r="B5004" s="13"/>
      <c r="C5004" s="13"/>
      <c r="D5004" s="13"/>
      <c r="E5004" s="13"/>
      <c r="G5004" s="13"/>
    </row>
    <row r="5005" spans="1:7">
      <c r="A5005" s="13"/>
      <c r="B5005" s="13"/>
      <c r="C5005" s="13"/>
      <c r="D5005" s="13"/>
      <c r="E5005" s="13"/>
      <c r="G5005" s="13"/>
    </row>
    <row r="5006" spans="1:7">
      <c r="A5006" s="13"/>
      <c r="B5006" s="13"/>
      <c r="C5006" s="13"/>
      <c r="D5006" s="13"/>
      <c r="E5006" s="13"/>
      <c r="G5006" s="13"/>
    </row>
    <row r="5007" spans="1:7">
      <c r="A5007" s="13"/>
      <c r="B5007" s="13"/>
      <c r="C5007" s="13"/>
      <c r="D5007" s="13"/>
      <c r="E5007" s="13"/>
      <c r="G5007" s="13"/>
    </row>
    <row r="5008" spans="1:7">
      <c r="A5008" s="13"/>
      <c r="B5008" s="13"/>
      <c r="C5008" s="13"/>
      <c r="D5008" s="13"/>
      <c r="E5008" s="13"/>
      <c r="G5008" s="13"/>
    </row>
    <row r="5009" spans="1:7">
      <c r="A5009" s="13"/>
      <c r="B5009" s="13"/>
      <c r="C5009" s="13"/>
      <c r="D5009" s="13"/>
      <c r="E5009" s="13"/>
      <c r="G5009" s="13"/>
    </row>
    <row r="5010" spans="1:7">
      <c r="A5010" s="13"/>
      <c r="B5010" s="13"/>
      <c r="C5010" s="13"/>
      <c r="D5010" s="13"/>
      <c r="E5010" s="13"/>
      <c r="G5010" s="13"/>
    </row>
    <row r="5011" spans="1:7">
      <c r="A5011" s="13"/>
      <c r="B5011" s="13"/>
      <c r="C5011" s="13"/>
      <c r="D5011" s="13"/>
      <c r="E5011" s="13"/>
      <c r="G5011" s="13"/>
    </row>
    <row r="5012" spans="1:7">
      <c r="A5012" s="13"/>
      <c r="B5012" s="13"/>
      <c r="C5012" s="13"/>
      <c r="D5012" s="13"/>
      <c r="E5012" s="13"/>
      <c r="G5012" s="13"/>
    </row>
    <row r="5013" spans="1:7">
      <c r="A5013" s="13"/>
      <c r="B5013" s="13"/>
      <c r="C5013" s="13"/>
      <c r="D5013" s="13"/>
      <c r="E5013" s="13"/>
      <c r="G5013" s="13"/>
    </row>
    <row r="5014" spans="1:7">
      <c r="A5014" s="13"/>
      <c r="B5014" s="13"/>
      <c r="C5014" s="13"/>
      <c r="D5014" s="13"/>
      <c r="E5014" s="13"/>
      <c r="G5014" s="13"/>
    </row>
    <row r="5015" spans="1:7">
      <c r="A5015" s="13"/>
      <c r="B5015" s="13"/>
      <c r="C5015" s="13"/>
      <c r="D5015" s="13"/>
      <c r="E5015" s="13"/>
      <c r="G5015" s="13"/>
    </row>
    <row r="5016" spans="1:7">
      <c r="A5016" s="13"/>
      <c r="B5016" s="13"/>
      <c r="C5016" s="13"/>
      <c r="D5016" s="13"/>
      <c r="E5016" s="13"/>
      <c r="G5016" s="13"/>
    </row>
    <row r="5017" spans="1:7">
      <c r="A5017" s="13"/>
      <c r="B5017" s="13"/>
      <c r="C5017" s="13"/>
      <c r="D5017" s="13"/>
      <c r="E5017" s="13"/>
      <c r="F5017" s="13"/>
    </row>
    <row r="5018" spans="1:7">
      <c r="A5018" s="13"/>
      <c r="B5018" s="13"/>
      <c r="D5018" s="13"/>
      <c r="E5018" s="13"/>
      <c r="G5018" s="13"/>
    </row>
    <row r="5019" spans="1:7">
      <c r="A5019" s="13"/>
      <c r="B5019" s="13"/>
      <c r="C5019" s="13"/>
      <c r="D5019" s="13"/>
      <c r="E5019" s="13"/>
      <c r="G5019" s="13"/>
    </row>
    <row r="5020" spans="1:7">
      <c r="A5020" s="13"/>
      <c r="B5020" s="13"/>
      <c r="C5020" s="13"/>
      <c r="D5020" s="13"/>
      <c r="E5020" s="13"/>
      <c r="G5020" s="13"/>
    </row>
    <row r="5021" spans="1:7">
      <c r="A5021" s="13"/>
      <c r="B5021" s="13"/>
      <c r="C5021" s="13"/>
      <c r="D5021" s="13"/>
      <c r="E5021" s="13"/>
      <c r="G5021" s="13"/>
    </row>
    <row r="5022" spans="1:7">
      <c r="A5022" s="13"/>
      <c r="B5022" s="13"/>
      <c r="C5022" s="13"/>
      <c r="D5022" s="13"/>
      <c r="E5022" s="13"/>
      <c r="G5022" s="13"/>
    </row>
    <row r="5023" spans="1:7">
      <c r="A5023" s="13"/>
      <c r="B5023" s="13"/>
      <c r="D5023" s="13"/>
      <c r="E5023" s="13"/>
      <c r="G5023" s="13"/>
    </row>
    <row r="5024" spans="1:7">
      <c r="A5024" s="13"/>
      <c r="B5024" s="13"/>
      <c r="C5024" s="13"/>
      <c r="D5024" s="13"/>
      <c r="E5024" s="13"/>
      <c r="G5024" s="13"/>
    </row>
    <row r="5025" spans="1:7">
      <c r="A5025" s="13"/>
    </row>
    <row r="5026" spans="1:7">
      <c r="A5026" s="13"/>
    </row>
    <row r="5027" spans="1:7">
      <c r="A5027" s="13"/>
      <c r="B5027" s="13"/>
      <c r="C5027" s="13"/>
      <c r="D5027" s="13"/>
      <c r="E5027" s="13"/>
      <c r="G5027" s="13"/>
    </row>
    <row r="5028" spans="1:7">
      <c r="A5028" s="13"/>
      <c r="B5028" s="13"/>
      <c r="C5028" s="13"/>
      <c r="D5028" s="13"/>
      <c r="E5028" s="13"/>
      <c r="G5028" s="13"/>
    </row>
    <row r="5029" spans="1:7">
      <c r="A5029" s="13"/>
      <c r="B5029" s="13"/>
      <c r="D5029" s="13"/>
      <c r="E5029" s="13"/>
      <c r="G5029" s="13"/>
    </row>
    <row r="5030" spans="1:7">
      <c r="A5030" s="13"/>
      <c r="B5030" s="13"/>
      <c r="C5030" s="13"/>
      <c r="D5030" s="13"/>
      <c r="E5030" s="13"/>
      <c r="G5030" s="13"/>
    </row>
    <row r="5031" spans="1:7">
      <c r="A5031" s="13"/>
      <c r="B5031" s="13"/>
      <c r="D5031" s="13"/>
      <c r="E5031" s="13"/>
      <c r="G5031" s="13"/>
    </row>
    <row r="5032" spans="1:7">
      <c r="A5032" s="13"/>
      <c r="B5032" s="13"/>
      <c r="D5032" s="13"/>
      <c r="E5032" s="13"/>
      <c r="G5032" s="13"/>
    </row>
    <row r="5033" spans="1:7">
      <c r="A5033" s="13"/>
      <c r="B5033" s="13"/>
      <c r="C5033" s="13"/>
      <c r="D5033" s="13"/>
      <c r="E5033" s="13"/>
      <c r="G5033" s="13"/>
    </row>
    <row r="5034" spans="1:7">
      <c r="A5034" s="13"/>
      <c r="B5034" s="13"/>
      <c r="C5034" s="13"/>
      <c r="D5034" s="13"/>
      <c r="E5034" s="13"/>
      <c r="G5034" s="13"/>
    </row>
    <row r="5035" spans="1:7">
      <c r="A5035" s="13"/>
      <c r="B5035" s="13"/>
      <c r="C5035" s="13"/>
      <c r="D5035" s="13"/>
      <c r="E5035" s="13"/>
      <c r="G5035" s="13"/>
    </row>
    <row r="5036" spans="1:7">
      <c r="A5036" s="13"/>
      <c r="B5036" s="13"/>
      <c r="C5036" s="13"/>
      <c r="D5036" s="13"/>
      <c r="E5036" s="13"/>
      <c r="G5036" s="13"/>
    </row>
    <row r="5037" spans="1:7">
      <c r="A5037" s="13"/>
      <c r="B5037" s="13"/>
      <c r="C5037" s="13"/>
      <c r="D5037" s="13"/>
      <c r="E5037" s="13"/>
      <c r="G5037" s="13"/>
    </row>
    <row r="5038" spans="1:7">
      <c r="A5038" s="13"/>
      <c r="B5038" s="13"/>
      <c r="C5038" s="13"/>
      <c r="D5038" s="13"/>
      <c r="E5038" s="13"/>
      <c r="G5038" s="13"/>
    </row>
    <row r="5039" spans="1:7">
      <c r="A5039" s="13"/>
      <c r="B5039" s="13"/>
      <c r="C5039" s="13"/>
      <c r="D5039" s="13"/>
      <c r="E5039" s="13"/>
      <c r="G5039" s="13"/>
    </row>
    <row r="5040" spans="1:7">
      <c r="A5040" s="13"/>
      <c r="B5040" s="13"/>
      <c r="C5040" s="13"/>
      <c r="D5040" s="13"/>
      <c r="E5040" s="13"/>
      <c r="G5040" s="13"/>
    </row>
    <row r="5041" spans="1:7">
      <c r="A5041" s="13"/>
      <c r="B5041" s="13"/>
      <c r="C5041" s="13"/>
      <c r="D5041" s="13"/>
      <c r="E5041" s="13"/>
      <c r="G5041" s="13"/>
    </row>
    <row r="5042" spans="1:7">
      <c r="A5042" s="13"/>
      <c r="B5042" s="13"/>
      <c r="C5042" s="13"/>
      <c r="D5042" s="13"/>
      <c r="E5042" s="13"/>
      <c r="G5042" s="13"/>
    </row>
    <row r="5043" spans="1:7">
      <c r="A5043" s="13"/>
      <c r="B5043" s="13"/>
      <c r="C5043" s="13"/>
      <c r="D5043" s="13"/>
      <c r="E5043" s="13"/>
      <c r="G5043" s="13"/>
    </row>
    <row r="5044" spans="1:7">
      <c r="A5044" s="13"/>
      <c r="B5044" s="13"/>
      <c r="C5044" s="13"/>
      <c r="D5044" s="13"/>
      <c r="E5044" s="13"/>
      <c r="G5044" s="13"/>
    </row>
    <row r="5045" spans="1:7">
      <c r="A5045" s="13"/>
      <c r="B5045" s="13"/>
      <c r="C5045" s="13"/>
      <c r="D5045" s="13"/>
      <c r="E5045" s="13"/>
      <c r="G5045" s="13"/>
    </row>
    <row r="5046" spans="1:7">
      <c r="A5046" s="13"/>
      <c r="B5046" s="13"/>
      <c r="C5046" s="13"/>
      <c r="D5046" s="13"/>
      <c r="E5046" s="13"/>
      <c r="G5046" s="13"/>
    </row>
    <row r="5047" spans="1:7">
      <c r="A5047" s="13"/>
      <c r="B5047" s="13"/>
      <c r="C5047" s="13"/>
      <c r="D5047" s="13"/>
      <c r="E5047" s="13"/>
      <c r="G5047" s="13"/>
    </row>
    <row r="5048" spans="1:7">
      <c r="A5048" s="13"/>
      <c r="B5048" s="13"/>
      <c r="C5048" s="13"/>
      <c r="D5048" s="13"/>
      <c r="E5048" s="13"/>
      <c r="G5048" s="13"/>
    </row>
    <row r="5049" spans="1:7">
      <c r="A5049" s="13"/>
      <c r="B5049" s="13"/>
      <c r="C5049" s="13"/>
      <c r="D5049" s="13"/>
      <c r="E5049" s="13"/>
      <c r="G5049" s="13"/>
    </row>
    <row r="5050" spans="1:7">
      <c r="A5050" s="13"/>
      <c r="B5050" s="13"/>
      <c r="C5050" s="13"/>
      <c r="D5050" s="13"/>
      <c r="E5050" s="13"/>
      <c r="G5050" s="13"/>
    </row>
    <row r="5051" spans="1:7">
      <c r="A5051" s="13"/>
      <c r="B5051" s="13"/>
      <c r="C5051" s="13"/>
      <c r="D5051" s="13"/>
      <c r="E5051" s="13"/>
      <c r="G5051" s="13"/>
    </row>
    <row r="5052" spans="1:7">
      <c r="A5052" s="13"/>
      <c r="B5052" s="13"/>
      <c r="C5052" s="13"/>
      <c r="D5052" s="13"/>
      <c r="E5052" s="13"/>
      <c r="G5052" s="13"/>
    </row>
    <row r="5053" spans="1:7">
      <c r="A5053" s="13"/>
      <c r="B5053" s="13"/>
      <c r="C5053" s="13"/>
      <c r="D5053" s="13"/>
      <c r="E5053" s="13"/>
      <c r="G5053" s="13"/>
    </row>
    <row r="5054" spans="1:7">
      <c r="A5054" s="13"/>
      <c r="B5054" s="13"/>
      <c r="C5054" s="13"/>
      <c r="D5054" s="13"/>
      <c r="E5054" s="13"/>
      <c r="G5054" s="13"/>
    </row>
    <row r="5055" spans="1:7">
      <c r="A5055" s="13"/>
      <c r="B5055" s="13"/>
      <c r="C5055" s="13"/>
      <c r="D5055" s="13"/>
      <c r="E5055" s="13"/>
      <c r="G5055" s="13"/>
    </row>
    <row r="5056" spans="1:7">
      <c r="A5056" s="13"/>
      <c r="B5056" s="13"/>
      <c r="C5056" s="13"/>
      <c r="D5056" s="13"/>
      <c r="E5056" s="13"/>
      <c r="G5056" s="13"/>
    </row>
    <row r="5057" spans="1:7">
      <c r="A5057" s="13"/>
      <c r="B5057" s="13"/>
      <c r="C5057" s="13"/>
      <c r="D5057" s="13"/>
      <c r="E5057" s="13"/>
      <c r="G5057" s="13"/>
    </row>
    <row r="5058" spans="1:7">
      <c r="A5058" s="13"/>
      <c r="B5058" s="13"/>
      <c r="C5058" s="13"/>
      <c r="D5058" s="13"/>
      <c r="E5058" s="13"/>
      <c r="G5058" s="13"/>
    </row>
    <row r="5059" spans="1:7">
      <c r="A5059" s="13"/>
      <c r="B5059" s="13"/>
      <c r="C5059" s="13"/>
      <c r="D5059" s="13"/>
      <c r="E5059" s="13"/>
      <c r="G5059" s="13"/>
    </row>
    <row r="5060" spans="1:7">
      <c r="A5060" s="13"/>
      <c r="B5060" s="13"/>
      <c r="C5060" s="13"/>
      <c r="D5060" s="13"/>
      <c r="E5060" s="13"/>
      <c r="G5060" s="13"/>
    </row>
    <row r="5061" spans="1:7">
      <c r="A5061" s="13"/>
      <c r="B5061" s="13"/>
      <c r="C5061" s="13"/>
      <c r="D5061" s="13"/>
      <c r="E5061" s="13"/>
      <c r="G5061" s="13"/>
    </row>
    <row r="5062" spans="1:7">
      <c r="A5062" s="13"/>
      <c r="B5062" s="13"/>
      <c r="C5062" s="13"/>
      <c r="D5062" s="13"/>
      <c r="E5062" s="13"/>
      <c r="G5062" s="13"/>
    </row>
    <row r="5063" spans="1:7">
      <c r="A5063" s="13"/>
      <c r="B5063" s="13"/>
      <c r="C5063" s="13"/>
      <c r="D5063" s="13"/>
      <c r="E5063" s="13"/>
      <c r="G5063" s="13"/>
    </row>
    <row r="5064" spans="1:7">
      <c r="A5064" s="13"/>
      <c r="B5064" s="13"/>
      <c r="C5064" s="13"/>
      <c r="D5064" s="13"/>
      <c r="E5064" s="13"/>
      <c r="G5064" s="13"/>
    </row>
    <row r="5065" spans="1:7">
      <c r="A5065" s="13"/>
      <c r="B5065" s="13"/>
      <c r="C5065" s="13"/>
      <c r="D5065" s="13"/>
      <c r="E5065" s="13"/>
      <c r="G5065" s="13"/>
    </row>
    <row r="5066" spans="1:7">
      <c r="A5066" s="13"/>
      <c r="B5066" s="13"/>
      <c r="C5066" s="13"/>
      <c r="D5066" s="13"/>
      <c r="E5066" s="13"/>
      <c r="G5066" s="13"/>
    </row>
    <row r="5067" spans="1:7">
      <c r="A5067" s="13"/>
      <c r="B5067" s="13"/>
      <c r="C5067" s="13"/>
      <c r="D5067" s="13"/>
      <c r="E5067" s="13"/>
      <c r="G5067" s="13"/>
    </row>
    <row r="5068" spans="1:7">
      <c r="A5068" s="13"/>
      <c r="B5068" s="13"/>
      <c r="C5068" s="13"/>
      <c r="D5068" s="13"/>
      <c r="E5068" s="13"/>
      <c r="G5068" s="13"/>
    </row>
    <row r="5069" spans="1:7">
      <c r="A5069" s="13"/>
      <c r="B5069" s="13"/>
      <c r="C5069" s="13"/>
      <c r="D5069" s="13"/>
      <c r="E5069" s="13"/>
      <c r="G5069" s="13"/>
    </row>
    <row r="5070" spans="1:7">
      <c r="A5070" s="13"/>
      <c r="B5070" s="13"/>
      <c r="C5070" s="13"/>
      <c r="D5070" s="13"/>
      <c r="E5070" s="13"/>
      <c r="G5070" s="13"/>
    </row>
    <row r="5071" spans="1:7">
      <c r="A5071" s="13"/>
      <c r="B5071" s="13"/>
      <c r="C5071" s="13"/>
      <c r="D5071" s="13"/>
      <c r="E5071" s="13"/>
      <c r="G5071" s="13"/>
    </row>
    <row r="5072" spans="1:7">
      <c r="A5072" s="13"/>
      <c r="B5072" s="13"/>
      <c r="C5072" s="13"/>
      <c r="D5072" s="13"/>
      <c r="E5072" s="13"/>
      <c r="G5072" s="13"/>
    </row>
    <row r="5073" spans="1:7">
      <c r="A5073" s="13"/>
      <c r="B5073" s="13"/>
      <c r="C5073" s="13"/>
      <c r="D5073" s="13"/>
      <c r="E5073" s="13"/>
      <c r="G5073" s="13"/>
    </row>
    <row r="5074" spans="1:7">
      <c r="A5074" s="13"/>
      <c r="B5074" s="13"/>
      <c r="C5074" s="13"/>
      <c r="D5074" s="13"/>
      <c r="E5074" s="13"/>
      <c r="G5074" s="13"/>
    </row>
    <row r="5075" spans="1:7">
      <c r="A5075" s="13"/>
      <c r="B5075" s="13"/>
      <c r="C5075" s="13"/>
      <c r="D5075" s="13"/>
      <c r="E5075" s="13"/>
      <c r="G5075" s="13"/>
    </row>
    <row r="5076" spans="1:7">
      <c r="A5076" s="13"/>
      <c r="B5076" s="13"/>
      <c r="C5076" s="13"/>
      <c r="D5076" s="13"/>
      <c r="E5076" s="13"/>
      <c r="G5076" s="13"/>
    </row>
    <row r="5077" spans="1:7">
      <c r="A5077" s="13"/>
      <c r="B5077" s="13"/>
      <c r="C5077" s="13"/>
      <c r="D5077" s="13"/>
      <c r="E5077" s="13"/>
      <c r="G5077" s="13"/>
    </row>
    <row r="5078" spans="1:7">
      <c r="A5078" s="13"/>
      <c r="B5078" s="13"/>
      <c r="C5078" s="13"/>
      <c r="D5078" s="13"/>
      <c r="E5078" s="13"/>
      <c r="G5078" s="13"/>
    </row>
    <row r="5079" spans="1:7">
      <c r="A5079" s="13"/>
      <c r="B5079" s="13"/>
      <c r="C5079" s="13"/>
      <c r="D5079" s="13"/>
      <c r="E5079" s="13"/>
      <c r="G5079" s="13"/>
    </row>
    <row r="5080" spans="1:7">
      <c r="A5080" s="13"/>
      <c r="B5080" s="13"/>
      <c r="C5080" s="13"/>
      <c r="D5080" s="13"/>
      <c r="E5080" s="13"/>
      <c r="G5080" s="13"/>
    </row>
    <row r="5081" spans="1:7">
      <c r="A5081" s="13"/>
      <c r="B5081" s="13"/>
      <c r="C5081" s="13"/>
      <c r="D5081" s="13"/>
      <c r="E5081" s="13"/>
      <c r="G5081" s="13"/>
    </row>
    <row r="5082" spans="1:7">
      <c r="A5082" s="13"/>
      <c r="B5082" s="13"/>
      <c r="C5082" s="13"/>
      <c r="D5082" s="13"/>
      <c r="E5082" s="13"/>
      <c r="G5082" s="13"/>
    </row>
    <row r="5083" spans="1:7">
      <c r="A5083" s="13"/>
      <c r="B5083" s="13"/>
      <c r="C5083" s="13"/>
      <c r="D5083" s="13"/>
      <c r="E5083" s="13"/>
      <c r="G5083" s="13"/>
    </row>
    <row r="5084" spans="1:7">
      <c r="A5084" s="13"/>
      <c r="B5084" s="13"/>
      <c r="C5084" s="13"/>
      <c r="D5084" s="13"/>
      <c r="E5084" s="13"/>
      <c r="G5084" s="13"/>
    </row>
    <row r="5085" spans="1:7">
      <c r="A5085" s="13"/>
      <c r="B5085" s="13"/>
      <c r="C5085" s="13"/>
      <c r="D5085" s="13"/>
      <c r="E5085" s="13"/>
      <c r="G5085" s="13"/>
    </row>
    <row r="5086" spans="1:7">
      <c r="A5086" s="13"/>
      <c r="B5086" s="13"/>
      <c r="C5086" s="13"/>
      <c r="D5086" s="13"/>
      <c r="E5086" s="13"/>
      <c r="G5086" s="13"/>
    </row>
    <row r="5087" spans="1:7">
      <c r="A5087" s="13"/>
      <c r="B5087" s="13"/>
      <c r="C5087" s="13"/>
      <c r="D5087" s="13"/>
      <c r="E5087" s="13"/>
      <c r="G5087" s="13"/>
    </row>
    <row r="5088" spans="1:7">
      <c r="A5088" s="13"/>
      <c r="B5088" s="13"/>
      <c r="C5088" s="13"/>
      <c r="D5088" s="13"/>
      <c r="E5088" s="13"/>
      <c r="G5088" s="13"/>
    </row>
    <row r="5089" spans="1:7">
      <c r="A5089" s="13"/>
      <c r="B5089" s="13"/>
      <c r="C5089" s="13"/>
      <c r="D5089" s="13"/>
      <c r="E5089" s="13"/>
      <c r="G5089" s="13"/>
    </row>
    <row r="5090" spans="1:7">
      <c r="A5090" s="13"/>
      <c r="B5090" s="13"/>
      <c r="C5090" s="13"/>
      <c r="D5090" s="13"/>
      <c r="E5090" s="13"/>
      <c r="G5090" s="13"/>
    </row>
    <row r="5091" spans="1:7">
      <c r="A5091" s="13"/>
      <c r="B5091" s="13"/>
      <c r="C5091" s="13"/>
      <c r="D5091" s="13"/>
      <c r="E5091" s="13"/>
      <c r="G5091" s="13"/>
    </row>
    <row r="5092" spans="1:7">
      <c r="A5092" s="13"/>
      <c r="B5092" s="13"/>
      <c r="C5092" s="13"/>
      <c r="D5092" s="13"/>
      <c r="E5092" s="13"/>
      <c r="G5092" s="13"/>
    </row>
    <row r="5093" spans="1:7">
      <c r="A5093" s="13"/>
      <c r="B5093" s="13"/>
      <c r="C5093" s="13"/>
      <c r="D5093" s="13"/>
      <c r="E5093" s="13"/>
      <c r="G5093" s="13"/>
    </row>
    <row r="5094" spans="1:7">
      <c r="A5094" s="13"/>
      <c r="B5094" s="13"/>
      <c r="C5094" s="13"/>
      <c r="D5094" s="13"/>
      <c r="E5094" s="13"/>
      <c r="G5094" s="13"/>
    </row>
    <row r="5095" spans="1:7">
      <c r="A5095" s="13"/>
      <c r="B5095" s="13"/>
      <c r="C5095" s="13"/>
      <c r="D5095" s="13"/>
      <c r="E5095" s="13"/>
      <c r="G5095" s="13"/>
    </row>
    <row r="5096" spans="1:7">
      <c r="A5096" s="13"/>
      <c r="B5096" s="13"/>
      <c r="C5096" s="13"/>
      <c r="D5096" s="13"/>
      <c r="E5096" s="13"/>
      <c r="G5096" s="13"/>
    </row>
    <row r="5097" spans="1:7">
      <c r="A5097" s="13"/>
      <c r="B5097" s="13"/>
      <c r="C5097" s="13"/>
      <c r="D5097" s="13"/>
      <c r="E5097" s="13"/>
      <c r="G5097" s="13"/>
    </row>
    <row r="5098" spans="1:7">
      <c r="A5098" s="13"/>
      <c r="B5098" s="13"/>
      <c r="C5098" s="13"/>
      <c r="D5098" s="13"/>
      <c r="E5098" s="13"/>
      <c r="G5098" s="13"/>
    </row>
    <row r="5099" spans="1:7">
      <c r="A5099" s="13"/>
      <c r="B5099" s="13"/>
      <c r="D5099" s="13"/>
      <c r="E5099" s="13"/>
      <c r="G5099" s="13"/>
    </row>
    <row r="5100" spans="1:7">
      <c r="A5100" s="13"/>
      <c r="B5100" s="13"/>
      <c r="C5100" s="13"/>
      <c r="D5100" s="13"/>
      <c r="E5100" s="13"/>
      <c r="G5100" s="13"/>
    </row>
    <row r="5101" spans="1:7">
      <c r="A5101" s="13"/>
      <c r="B5101" s="13"/>
      <c r="C5101" s="13"/>
      <c r="D5101" s="13"/>
      <c r="E5101" s="13"/>
      <c r="G5101" s="13"/>
    </row>
    <row r="5102" spans="1:7">
      <c r="A5102" s="13"/>
    </row>
    <row r="5103" spans="1:7">
      <c r="A5103" s="13"/>
    </row>
    <row r="5104" spans="1:7">
      <c r="A5104" s="13"/>
      <c r="B5104" s="13"/>
      <c r="C5104" s="13"/>
      <c r="D5104" s="13"/>
      <c r="E5104" s="13"/>
      <c r="G5104" s="13"/>
    </row>
    <row r="5105" spans="1:7">
      <c r="A5105" s="13"/>
      <c r="B5105" s="13"/>
      <c r="C5105" s="13"/>
      <c r="D5105" s="13"/>
      <c r="E5105" s="13"/>
      <c r="G5105" s="13"/>
    </row>
    <row r="5106" spans="1:7">
      <c r="A5106" s="13"/>
      <c r="B5106" s="13"/>
      <c r="C5106" s="13"/>
      <c r="D5106" s="13"/>
      <c r="E5106" s="13"/>
      <c r="G5106" s="13"/>
    </row>
    <row r="5107" spans="1:7">
      <c r="A5107" s="13"/>
      <c r="B5107" s="13"/>
      <c r="D5107" s="13"/>
      <c r="E5107" s="13"/>
      <c r="G5107" s="13"/>
    </row>
    <row r="5108" spans="1:7">
      <c r="A5108" s="13"/>
      <c r="B5108" s="13"/>
      <c r="C5108" s="13"/>
      <c r="D5108" s="13"/>
      <c r="E5108" s="13"/>
      <c r="G5108" s="13"/>
    </row>
    <row r="5109" spans="1:7">
      <c r="A5109" s="13"/>
      <c r="B5109" s="13"/>
      <c r="C5109" s="13"/>
      <c r="D5109" s="13"/>
      <c r="E5109" s="13"/>
      <c r="G5109" s="13"/>
    </row>
    <row r="5110" spans="1:7">
      <c r="A5110" s="13"/>
      <c r="B5110" s="13"/>
      <c r="C5110" s="13"/>
      <c r="D5110" s="13"/>
      <c r="E5110" s="13"/>
      <c r="G5110" s="13"/>
    </row>
    <row r="5111" spans="1:7">
      <c r="A5111" s="13"/>
      <c r="B5111" s="13"/>
      <c r="C5111" s="13"/>
      <c r="D5111" s="13"/>
      <c r="E5111" s="13"/>
      <c r="G5111" s="13"/>
    </row>
    <row r="5112" spans="1:7">
      <c r="A5112" s="13"/>
      <c r="B5112" s="13"/>
      <c r="C5112" s="13"/>
      <c r="D5112" s="13"/>
      <c r="E5112" s="13"/>
      <c r="G5112" s="13"/>
    </row>
    <row r="5113" spans="1:7">
      <c r="A5113" s="13"/>
      <c r="B5113" s="13"/>
      <c r="C5113" s="13"/>
      <c r="D5113" s="13"/>
      <c r="E5113" s="13"/>
      <c r="G5113" s="13"/>
    </row>
    <row r="5114" spans="1:7">
      <c r="A5114" s="13"/>
      <c r="B5114" s="13"/>
      <c r="C5114" s="13"/>
      <c r="D5114" s="13"/>
      <c r="E5114" s="13"/>
      <c r="G5114" s="13"/>
    </row>
    <row r="5115" spans="1:7">
      <c r="A5115" s="13"/>
      <c r="B5115" s="13"/>
      <c r="C5115" s="13"/>
      <c r="D5115" s="13"/>
      <c r="E5115" s="13"/>
      <c r="G5115" s="13"/>
    </row>
    <row r="5116" spans="1:7">
      <c r="A5116" s="13"/>
      <c r="B5116" s="13"/>
      <c r="C5116" s="13"/>
      <c r="D5116" s="13"/>
      <c r="E5116" s="13"/>
      <c r="G5116" s="13"/>
    </row>
    <row r="5117" spans="1:7">
      <c r="A5117" s="13"/>
      <c r="B5117" s="13"/>
      <c r="C5117" s="13"/>
      <c r="D5117" s="13"/>
      <c r="E5117" s="13"/>
      <c r="G5117" s="13"/>
    </row>
    <row r="5118" spans="1:7">
      <c r="A5118" s="13"/>
      <c r="B5118" s="13"/>
      <c r="C5118" s="13"/>
      <c r="D5118" s="13"/>
      <c r="E5118" s="13"/>
      <c r="G5118" s="13"/>
    </row>
    <row r="5119" spans="1:7">
      <c r="A5119" s="13"/>
      <c r="B5119" s="13"/>
      <c r="C5119" s="13"/>
      <c r="D5119" s="13"/>
      <c r="E5119" s="13"/>
      <c r="G5119" s="13"/>
    </row>
    <row r="5120" spans="1:7">
      <c r="A5120" s="13"/>
      <c r="B5120" s="13"/>
      <c r="C5120" s="13"/>
      <c r="D5120" s="13"/>
      <c r="E5120" s="13"/>
      <c r="G5120" s="13"/>
    </row>
    <row r="5121" spans="1:7">
      <c r="A5121" s="13"/>
      <c r="B5121" s="13"/>
      <c r="C5121" s="13"/>
      <c r="D5121" s="13"/>
      <c r="E5121" s="13"/>
      <c r="G5121" s="13"/>
    </row>
    <row r="5122" spans="1:7">
      <c r="A5122" s="13"/>
      <c r="B5122" s="13"/>
      <c r="C5122" s="13"/>
      <c r="D5122" s="13"/>
      <c r="E5122" s="13"/>
      <c r="G5122" s="13"/>
    </row>
    <row r="5123" spans="1:7">
      <c r="A5123" s="13"/>
      <c r="B5123" s="13"/>
      <c r="C5123" s="13"/>
      <c r="D5123" s="13"/>
      <c r="E5123" s="13"/>
      <c r="G5123" s="13"/>
    </row>
    <row r="5124" spans="1:7">
      <c r="A5124" s="13"/>
      <c r="B5124" s="13"/>
      <c r="C5124" s="13"/>
      <c r="D5124" s="13"/>
      <c r="E5124" s="13"/>
      <c r="G5124" s="13"/>
    </row>
    <row r="5125" spans="1:7">
      <c r="A5125" s="13"/>
      <c r="B5125" s="13"/>
      <c r="C5125" s="13"/>
      <c r="D5125" s="13"/>
      <c r="E5125" s="13"/>
      <c r="G5125" s="13"/>
    </row>
    <row r="5126" spans="1:7">
      <c r="A5126" s="13"/>
      <c r="B5126" s="13"/>
      <c r="C5126" s="13"/>
      <c r="D5126" s="13"/>
      <c r="E5126" s="13"/>
      <c r="G5126" s="13"/>
    </row>
    <row r="5127" spans="1:7">
      <c r="A5127" s="13"/>
      <c r="B5127" s="13"/>
      <c r="C5127" s="13"/>
      <c r="D5127" s="13"/>
      <c r="E5127" s="13"/>
      <c r="G5127" s="13"/>
    </row>
    <row r="5128" spans="1:7">
      <c r="A5128" s="13"/>
      <c r="B5128" s="13"/>
      <c r="C5128" s="13"/>
      <c r="D5128" s="13"/>
      <c r="E5128" s="13"/>
      <c r="G5128" s="13"/>
    </row>
    <row r="5129" spans="1:7">
      <c r="A5129" s="13"/>
      <c r="B5129" s="13"/>
      <c r="C5129" s="13"/>
      <c r="D5129" s="13"/>
      <c r="E5129" s="13"/>
      <c r="G5129" s="13"/>
    </row>
    <row r="5130" spans="1:7">
      <c r="A5130" s="13"/>
      <c r="B5130" s="13"/>
      <c r="C5130" s="13"/>
      <c r="D5130" s="13"/>
      <c r="E5130" s="13"/>
      <c r="G5130" s="13"/>
    </row>
    <row r="5131" spans="1:7">
      <c r="A5131" s="13"/>
      <c r="B5131" s="13"/>
      <c r="C5131" s="13"/>
      <c r="D5131" s="13"/>
      <c r="E5131" s="13"/>
      <c r="G5131" s="13"/>
    </row>
    <row r="5132" spans="1:7">
      <c r="A5132" s="13"/>
      <c r="B5132" s="13"/>
      <c r="C5132" s="13"/>
      <c r="D5132" s="13"/>
      <c r="E5132" s="13"/>
      <c r="G5132" s="13"/>
    </row>
    <row r="5133" spans="1:7">
      <c r="A5133" s="13"/>
      <c r="B5133" s="13"/>
      <c r="C5133" s="13"/>
      <c r="D5133" s="13"/>
      <c r="E5133" s="13"/>
      <c r="G5133" s="13"/>
    </row>
    <row r="5134" spans="1:7">
      <c r="A5134" s="13"/>
      <c r="B5134" s="13"/>
      <c r="C5134" s="13"/>
      <c r="D5134" s="13"/>
      <c r="E5134" s="13"/>
      <c r="G5134" s="13"/>
    </row>
    <row r="5135" spans="1:7">
      <c r="A5135" s="13"/>
      <c r="B5135" s="13"/>
      <c r="C5135" s="13"/>
      <c r="D5135" s="13"/>
      <c r="E5135" s="13"/>
      <c r="G5135" s="13"/>
    </row>
    <row r="5136" spans="1:7">
      <c r="A5136" s="13"/>
      <c r="B5136" s="13"/>
      <c r="C5136" s="13"/>
      <c r="D5136" s="13"/>
      <c r="E5136" s="13"/>
      <c r="G5136" s="13"/>
    </row>
    <row r="5137" spans="1:7">
      <c r="A5137" s="13"/>
      <c r="B5137" s="13"/>
      <c r="C5137" s="13"/>
      <c r="D5137" s="13"/>
      <c r="E5137" s="13"/>
      <c r="G5137" s="13"/>
    </row>
    <row r="5138" spans="1:7">
      <c r="A5138" s="13"/>
      <c r="B5138" s="13"/>
      <c r="C5138" s="13"/>
      <c r="D5138" s="13"/>
      <c r="E5138" s="13"/>
      <c r="G5138" s="13"/>
    </row>
    <row r="5139" spans="1:7">
      <c r="A5139" s="13"/>
      <c r="B5139" s="13"/>
      <c r="C5139" s="13"/>
      <c r="D5139" s="13"/>
      <c r="E5139" s="13"/>
      <c r="G5139" s="13"/>
    </row>
    <row r="5140" spans="1:7">
      <c r="A5140" s="13"/>
      <c r="B5140" s="13"/>
      <c r="D5140" s="13"/>
      <c r="E5140" s="13"/>
      <c r="G5140" s="13"/>
    </row>
    <row r="5141" spans="1:7">
      <c r="A5141" s="13"/>
      <c r="B5141" s="13"/>
      <c r="D5141" s="13"/>
      <c r="E5141" s="13"/>
      <c r="G5141" s="13"/>
    </row>
    <row r="5142" spans="1:7">
      <c r="A5142" s="13"/>
      <c r="B5142" s="13"/>
      <c r="C5142" s="13"/>
      <c r="D5142" s="13"/>
      <c r="E5142" s="13"/>
      <c r="G5142" s="13"/>
    </row>
    <row r="5143" spans="1:7">
      <c r="A5143" s="13"/>
      <c r="B5143" s="13"/>
      <c r="C5143" s="13"/>
      <c r="D5143" s="13"/>
      <c r="E5143" s="13"/>
      <c r="G5143" s="13"/>
    </row>
    <row r="5144" spans="1:7">
      <c r="A5144" s="13"/>
      <c r="B5144" s="13"/>
      <c r="D5144" s="13"/>
      <c r="E5144" s="13"/>
      <c r="G5144" s="13"/>
    </row>
    <row r="5145" spans="1:7">
      <c r="A5145" s="13"/>
      <c r="B5145" s="13"/>
      <c r="C5145" s="13"/>
      <c r="D5145" s="13"/>
      <c r="E5145" s="13"/>
      <c r="G5145" s="13"/>
    </row>
    <row r="5146" spans="1:7">
      <c r="A5146" s="13"/>
      <c r="B5146" s="13"/>
      <c r="C5146" s="13"/>
      <c r="D5146" s="13"/>
      <c r="E5146" s="13"/>
      <c r="G5146" s="13"/>
    </row>
    <row r="5147" spans="1:7">
      <c r="A5147" s="13"/>
      <c r="B5147" s="13"/>
      <c r="C5147" s="13"/>
      <c r="D5147" s="13"/>
      <c r="E5147" s="13"/>
      <c r="G5147" s="13"/>
    </row>
    <row r="5148" spans="1:7">
      <c r="A5148" s="13"/>
      <c r="B5148" s="13"/>
      <c r="C5148" s="13"/>
      <c r="D5148" s="13"/>
      <c r="E5148" s="13"/>
      <c r="G5148" s="13"/>
    </row>
    <row r="5149" spans="1:7">
      <c r="A5149" s="13"/>
      <c r="B5149" s="13"/>
      <c r="C5149" s="13"/>
      <c r="D5149" s="13"/>
      <c r="E5149" s="13"/>
      <c r="G5149" s="13"/>
    </row>
    <row r="5150" spans="1:7">
      <c r="A5150" s="13"/>
      <c r="B5150" s="13"/>
      <c r="C5150" s="13"/>
      <c r="D5150" s="13"/>
      <c r="E5150" s="13"/>
      <c r="G5150" s="13"/>
    </row>
    <row r="5151" spans="1:7">
      <c r="A5151" s="13"/>
      <c r="B5151" s="13"/>
      <c r="C5151" s="13"/>
      <c r="D5151" s="13"/>
      <c r="E5151" s="13"/>
      <c r="G5151" s="13"/>
    </row>
    <row r="5152" spans="1:7">
      <c r="A5152" s="13"/>
      <c r="B5152" s="13"/>
      <c r="C5152" s="13"/>
      <c r="D5152" s="13"/>
      <c r="E5152" s="13"/>
      <c r="G5152" s="13"/>
    </row>
    <row r="5153" spans="1:7">
      <c r="A5153" s="13"/>
      <c r="B5153" s="13"/>
      <c r="C5153" s="13"/>
      <c r="D5153" s="13"/>
      <c r="E5153" s="13"/>
      <c r="G5153" s="13"/>
    </row>
    <row r="5154" spans="1:7">
      <c r="A5154" s="13"/>
      <c r="B5154" s="13"/>
      <c r="C5154" s="13"/>
      <c r="D5154" s="13"/>
      <c r="E5154" s="13"/>
      <c r="G5154" s="13"/>
    </row>
    <row r="5155" spans="1:7">
      <c r="A5155" s="13"/>
      <c r="B5155" s="13"/>
      <c r="C5155" s="13"/>
      <c r="D5155" s="13"/>
      <c r="E5155" s="13"/>
      <c r="G5155" s="13"/>
    </row>
    <row r="5156" spans="1:7">
      <c r="A5156" s="13"/>
      <c r="B5156" s="13"/>
      <c r="C5156" s="13"/>
      <c r="D5156" s="13"/>
      <c r="E5156" s="13"/>
      <c r="G5156" s="13"/>
    </row>
    <row r="5157" spans="1:7">
      <c r="A5157" s="13"/>
      <c r="B5157" s="13"/>
      <c r="C5157" s="13"/>
      <c r="D5157" s="13"/>
      <c r="E5157" s="13"/>
      <c r="G5157" s="13"/>
    </row>
    <row r="5158" spans="1:7">
      <c r="A5158" s="13"/>
      <c r="B5158" s="13"/>
      <c r="C5158" s="13"/>
      <c r="D5158" s="13"/>
      <c r="E5158" s="13"/>
      <c r="G5158" s="13"/>
    </row>
    <row r="5159" spans="1:7">
      <c r="A5159" s="13"/>
      <c r="B5159" s="13"/>
      <c r="C5159" s="13"/>
      <c r="D5159" s="13"/>
      <c r="E5159" s="13"/>
      <c r="G5159" s="13"/>
    </row>
    <row r="5160" spans="1:7">
      <c r="A5160" s="13"/>
      <c r="B5160" s="13"/>
      <c r="C5160" s="13"/>
      <c r="D5160" s="13"/>
      <c r="E5160" s="13"/>
      <c r="G5160" s="13"/>
    </row>
    <row r="5161" spans="1:7">
      <c r="A5161" s="13"/>
      <c r="B5161" s="13"/>
      <c r="C5161" s="13"/>
      <c r="D5161" s="13"/>
      <c r="E5161" s="13"/>
      <c r="G5161" s="13"/>
    </row>
    <row r="5162" spans="1:7">
      <c r="A5162" s="13"/>
      <c r="B5162" s="13"/>
      <c r="C5162" s="13"/>
      <c r="D5162" s="13"/>
      <c r="E5162" s="13"/>
      <c r="G5162" s="13"/>
    </row>
    <row r="5163" spans="1:7">
      <c r="A5163" s="13"/>
      <c r="B5163" s="13"/>
      <c r="C5163" s="13"/>
      <c r="D5163" s="13"/>
      <c r="E5163" s="13"/>
      <c r="G5163" s="13"/>
    </row>
    <row r="5164" spans="1:7">
      <c r="A5164" s="13"/>
      <c r="B5164" s="13"/>
      <c r="C5164" s="13"/>
      <c r="D5164" s="13"/>
      <c r="E5164" s="13"/>
      <c r="G5164" s="13"/>
    </row>
    <row r="5165" spans="1:7">
      <c r="A5165" s="13"/>
      <c r="B5165" s="13"/>
      <c r="C5165" s="13"/>
      <c r="D5165" s="13"/>
      <c r="E5165" s="13"/>
      <c r="G5165" s="13"/>
    </row>
    <row r="5166" spans="1:7">
      <c r="A5166" s="13"/>
      <c r="B5166" s="13"/>
      <c r="C5166" s="13"/>
      <c r="D5166" s="13"/>
      <c r="E5166" s="13"/>
      <c r="G5166" s="13"/>
    </row>
    <row r="5167" spans="1:7">
      <c r="A5167" s="13"/>
      <c r="B5167" s="13"/>
      <c r="C5167" s="13"/>
      <c r="D5167" s="13"/>
      <c r="E5167" s="13"/>
      <c r="G5167" s="13"/>
    </row>
    <row r="5168" spans="1:7">
      <c r="A5168" s="13"/>
      <c r="B5168" s="13"/>
      <c r="C5168" s="13"/>
      <c r="D5168" s="13"/>
      <c r="E5168" s="13"/>
      <c r="G5168" s="13"/>
    </row>
    <row r="5169" spans="1:7">
      <c r="A5169" s="13"/>
      <c r="B5169" s="13"/>
      <c r="C5169" s="13"/>
      <c r="D5169" s="13"/>
      <c r="E5169" s="13"/>
      <c r="G5169" s="13"/>
    </row>
    <row r="5170" spans="1:7">
      <c r="A5170" s="13"/>
      <c r="B5170" s="13"/>
      <c r="C5170" s="13"/>
      <c r="D5170" s="13"/>
      <c r="E5170" s="13"/>
      <c r="G5170" s="13"/>
    </row>
    <row r="5171" spans="1:7">
      <c r="A5171" s="13"/>
      <c r="B5171" s="13"/>
      <c r="C5171" s="13"/>
      <c r="D5171" s="13"/>
      <c r="E5171" s="13"/>
      <c r="G5171" s="13"/>
    </row>
    <row r="5172" spans="1:7">
      <c r="A5172" s="13"/>
      <c r="B5172" s="13"/>
      <c r="C5172" s="13"/>
      <c r="D5172" s="13"/>
      <c r="E5172" s="13"/>
      <c r="G5172" s="13"/>
    </row>
    <row r="5173" spans="1:7">
      <c r="A5173" s="13"/>
      <c r="B5173" s="13"/>
      <c r="C5173" s="13"/>
      <c r="D5173" s="13"/>
      <c r="E5173" s="13"/>
      <c r="G5173" s="13"/>
    </row>
    <row r="5174" spans="1:7">
      <c r="A5174" s="13"/>
      <c r="B5174" s="13"/>
      <c r="C5174" s="13"/>
      <c r="D5174" s="13"/>
      <c r="E5174" s="13"/>
      <c r="G5174" s="13"/>
    </row>
    <row r="5175" spans="1:7">
      <c r="A5175" s="13"/>
      <c r="B5175" s="13"/>
      <c r="C5175" s="13"/>
      <c r="D5175" s="13"/>
      <c r="E5175" s="13"/>
      <c r="G5175" s="13"/>
    </row>
    <row r="5176" spans="1:7">
      <c r="A5176" s="13"/>
      <c r="B5176" s="13"/>
      <c r="C5176" s="13"/>
      <c r="D5176" s="13"/>
      <c r="E5176" s="13"/>
      <c r="G5176" s="13"/>
    </row>
    <row r="5177" spans="1:7">
      <c r="A5177" s="13"/>
      <c r="B5177" s="13"/>
      <c r="C5177" s="13"/>
      <c r="D5177" s="13"/>
      <c r="E5177" s="13"/>
      <c r="G5177" s="13"/>
    </row>
    <row r="5178" spans="1:7">
      <c r="A5178" s="13"/>
      <c r="B5178" s="13"/>
      <c r="C5178" s="13"/>
      <c r="D5178" s="13"/>
      <c r="E5178" s="13"/>
      <c r="G5178" s="13"/>
    </row>
    <row r="5179" spans="1:7">
      <c r="A5179" s="13"/>
      <c r="B5179" s="13"/>
      <c r="C5179" s="13"/>
      <c r="D5179" s="13"/>
      <c r="E5179" s="13"/>
      <c r="G5179" s="13"/>
    </row>
    <row r="5180" spans="1:7">
      <c r="A5180" s="13"/>
      <c r="B5180" s="13"/>
      <c r="C5180" s="13"/>
      <c r="D5180" s="13"/>
      <c r="E5180" s="13"/>
      <c r="G5180" s="13"/>
    </row>
    <row r="5181" spans="1:7">
      <c r="A5181" s="13"/>
      <c r="B5181" s="13"/>
      <c r="C5181" s="13"/>
      <c r="D5181" s="13"/>
      <c r="E5181" s="13"/>
      <c r="G5181" s="13"/>
    </row>
    <row r="5182" spans="1:7">
      <c r="A5182" s="13"/>
      <c r="B5182" s="13"/>
      <c r="C5182" s="13"/>
      <c r="D5182" s="13"/>
      <c r="E5182" s="13"/>
      <c r="G5182" s="13"/>
    </row>
    <row r="5183" spans="1:7">
      <c r="A5183" s="13"/>
      <c r="B5183" s="13"/>
      <c r="C5183" s="13"/>
      <c r="D5183" s="13"/>
      <c r="E5183" s="13"/>
      <c r="G5183" s="13"/>
    </row>
    <row r="5184" spans="1:7">
      <c r="A5184" s="13"/>
      <c r="B5184" s="13"/>
      <c r="C5184" s="13"/>
      <c r="D5184" s="13"/>
      <c r="E5184" s="13"/>
      <c r="G5184" s="13"/>
    </row>
    <row r="5185" spans="1:7">
      <c r="A5185" s="13"/>
      <c r="B5185" s="13"/>
      <c r="C5185" s="13"/>
      <c r="D5185" s="13"/>
      <c r="E5185" s="13"/>
      <c r="G5185" s="13"/>
    </row>
    <row r="5186" spans="1:7">
      <c r="A5186" s="13"/>
      <c r="B5186" s="13"/>
      <c r="C5186" s="13"/>
      <c r="D5186" s="13"/>
      <c r="E5186" s="13"/>
      <c r="G5186" s="13"/>
    </row>
    <row r="5187" spans="1:7">
      <c r="A5187" s="13"/>
      <c r="B5187" s="13"/>
      <c r="C5187" s="13"/>
      <c r="D5187" s="13"/>
      <c r="E5187" s="13"/>
      <c r="G5187" s="13"/>
    </row>
    <row r="5188" spans="1:7">
      <c r="A5188" s="13"/>
      <c r="B5188" s="13"/>
      <c r="C5188" s="13"/>
      <c r="D5188" s="13"/>
      <c r="E5188" s="13"/>
      <c r="G5188" s="13"/>
    </row>
    <row r="5189" spans="1:7">
      <c r="A5189" s="13"/>
      <c r="B5189" s="13"/>
      <c r="C5189" s="13"/>
      <c r="D5189" s="13"/>
      <c r="E5189" s="13"/>
      <c r="G5189" s="13"/>
    </row>
    <row r="5190" spans="1:7">
      <c r="A5190" s="13"/>
      <c r="B5190" s="13"/>
      <c r="C5190" s="13"/>
      <c r="D5190" s="13"/>
      <c r="E5190" s="13"/>
      <c r="G5190" s="13"/>
    </row>
    <row r="5191" spans="1:7">
      <c r="A5191" s="13"/>
      <c r="B5191" s="13"/>
      <c r="C5191" s="13"/>
      <c r="D5191" s="13"/>
      <c r="E5191" s="13"/>
      <c r="G5191" s="13"/>
    </row>
    <row r="5192" spans="1:7">
      <c r="A5192" s="13"/>
    </row>
    <row r="5193" spans="1:7">
      <c r="A5193" s="13"/>
    </row>
    <row r="5194" spans="1:7">
      <c r="A5194" s="13"/>
      <c r="B5194" s="13"/>
      <c r="C5194" s="13"/>
      <c r="D5194" s="13"/>
      <c r="E5194" s="13"/>
      <c r="G5194" s="13"/>
    </row>
    <row r="5195" spans="1:7">
      <c r="A5195" s="13"/>
      <c r="B5195" s="13"/>
      <c r="C5195" s="13"/>
      <c r="D5195" s="13"/>
      <c r="E5195" s="13"/>
      <c r="G5195" s="13"/>
    </row>
    <row r="5196" spans="1:7">
      <c r="A5196" s="13"/>
      <c r="B5196" s="13"/>
      <c r="C5196" s="13"/>
      <c r="D5196" s="13"/>
      <c r="E5196" s="13"/>
      <c r="G5196" s="13"/>
    </row>
    <row r="5197" spans="1:7">
      <c r="A5197" s="13"/>
      <c r="B5197" s="13"/>
      <c r="C5197" s="13"/>
      <c r="D5197" s="13"/>
      <c r="E5197" s="13"/>
      <c r="G5197" s="13"/>
    </row>
    <row r="5198" spans="1:7">
      <c r="A5198" s="13"/>
      <c r="B5198" s="13"/>
      <c r="C5198" s="13"/>
      <c r="D5198" s="13"/>
      <c r="E5198" s="13"/>
      <c r="G5198" s="13"/>
    </row>
    <row r="5199" spans="1:7">
      <c r="A5199" s="13"/>
      <c r="B5199" s="13"/>
      <c r="C5199" s="13"/>
      <c r="D5199" s="13"/>
      <c r="E5199" s="13"/>
      <c r="G5199" s="13"/>
    </row>
    <row r="5200" spans="1:7">
      <c r="A5200" s="13"/>
      <c r="B5200" s="13"/>
      <c r="C5200" s="13"/>
      <c r="D5200" s="13"/>
      <c r="E5200" s="13"/>
      <c r="G5200" s="13"/>
    </row>
    <row r="5201" spans="1:7">
      <c r="A5201" s="13"/>
      <c r="B5201" s="13"/>
      <c r="C5201" s="13"/>
      <c r="D5201" s="13"/>
      <c r="E5201" s="13"/>
      <c r="G5201" s="13"/>
    </row>
    <row r="5202" spans="1:7">
      <c r="A5202" s="13"/>
      <c r="B5202" s="13"/>
      <c r="C5202" s="13"/>
      <c r="D5202" s="13"/>
      <c r="E5202" s="13"/>
      <c r="G5202" s="13"/>
    </row>
    <row r="5203" spans="1:7">
      <c r="A5203" s="13"/>
      <c r="B5203" s="13"/>
      <c r="C5203" s="13"/>
      <c r="D5203" s="13"/>
      <c r="E5203" s="13"/>
      <c r="G5203" s="13"/>
    </row>
    <row r="5204" spans="1:7">
      <c r="A5204" s="13"/>
      <c r="B5204" s="13"/>
      <c r="C5204" s="13"/>
      <c r="D5204" s="13"/>
      <c r="E5204" s="13"/>
      <c r="G5204" s="13"/>
    </row>
    <row r="5205" spans="1:7">
      <c r="A5205" s="13"/>
      <c r="B5205" s="13"/>
      <c r="C5205" s="13"/>
      <c r="D5205" s="13"/>
      <c r="E5205" s="13"/>
      <c r="G5205" s="13"/>
    </row>
    <row r="5206" spans="1:7">
      <c r="A5206" s="13"/>
      <c r="B5206" s="13"/>
      <c r="C5206" s="13"/>
      <c r="D5206" s="13"/>
      <c r="E5206" s="13"/>
      <c r="G5206" s="13"/>
    </row>
    <row r="5207" spans="1:7">
      <c r="A5207" s="13"/>
      <c r="B5207" s="13"/>
      <c r="C5207" s="13"/>
      <c r="D5207" s="13"/>
      <c r="E5207" s="13"/>
      <c r="G5207" s="13"/>
    </row>
    <row r="5208" spans="1:7">
      <c r="A5208" s="13"/>
      <c r="B5208" s="13"/>
      <c r="C5208" s="13"/>
      <c r="D5208" s="13"/>
      <c r="E5208" s="13"/>
      <c r="G5208" s="13"/>
    </row>
    <row r="5209" spans="1:7">
      <c r="A5209" s="13"/>
      <c r="B5209" s="13"/>
      <c r="C5209" s="13"/>
      <c r="D5209" s="13"/>
      <c r="E5209" s="13"/>
      <c r="G5209" s="13"/>
    </row>
    <row r="5210" spans="1:7">
      <c r="A5210" s="13"/>
      <c r="B5210" s="13"/>
      <c r="C5210" s="13"/>
      <c r="D5210" s="13"/>
      <c r="E5210" s="13"/>
      <c r="G5210" s="13"/>
    </row>
    <row r="5211" spans="1:7">
      <c r="A5211" s="13"/>
      <c r="B5211" s="13"/>
      <c r="C5211" s="13"/>
      <c r="D5211" s="13"/>
      <c r="E5211" s="13"/>
      <c r="G5211" s="13"/>
    </row>
    <row r="5212" spans="1:7">
      <c r="A5212" s="13"/>
      <c r="B5212" s="13"/>
      <c r="C5212" s="13"/>
      <c r="D5212" s="13"/>
      <c r="E5212" s="13"/>
      <c r="G5212" s="13"/>
    </row>
    <row r="5213" spans="1:7">
      <c r="A5213" s="13"/>
      <c r="B5213" s="13"/>
      <c r="C5213" s="13"/>
      <c r="D5213" s="13"/>
      <c r="E5213" s="13"/>
      <c r="G5213" s="13"/>
    </row>
    <row r="5214" spans="1:7">
      <c r="A5214" s="13"/>
      <c r="B5214" s="13"/>
      <c r="C5214" s="13"/>
      <c r="D5214" s="13"/>
      <c r="E5214" s="13"/>
      <c r="G5214" s="13"/>
    </row>
    <row r="5215" spans="1:7">
      <c r="A5215" s="13"/>
      <c r="B5215" s="13"/>
      <c r="C5215" s="13"/>
      <c r="D5215" s="13"/>
      <c r="E5215" s="13"/>
      <c r="G5215" s="13"/>
    </row>
    <row r="5216" spans="1:7">
      <c r="A5216" s="13"/>
      <c r="B5216" s="13"/>
      <c r="C5216" s="13"/>
      <c r="D5216" s="13"/>
      <c r="E5216" s="13"/>
      <c r="G5216" s="13"/>
    </row>
    <row r="5217" spans="1:7">
      <c r="A5217" s="13"/>
      <c r="B5217" s="13"/>
      <c r="C5217" s="13"/>
      <c r="D5217" s="13"/>
      <c r="E5217" s="13"/>
      <c r="G5217" s="13"/>
    </row>
    <row r="5218" spans="1:7">
      <c r="A5218" s="13"/>
      <c r="B5218" s="13"/>
      <c r="C5218" s="13"/>
      <c r="D5218" s="13"/>
      <c r="E5218" s="13"/>
      <c r="G5218" s="13"/>
    </row>
    <row r="5219" spans="1:7">
      <c r="A5219" s="13"/>
      <c r="B5219" s="13"/>
      <c r="C5219" s="13"/>
      <c r="D5219" s="13"/>
      <c r="E5219" s="13"/>
      <c r="G5219" s="13"/>
    </row>
    <row r="5220" spans="1:7">
      <c r="A5220" s="13"/>
      <c r="B5220" s="13"/>
      <c r="C5220" s="13"/>
      <c r="D5220" s="13"/>
      <c r="E5220" s="13"/>
      <c r="G5220" s="13"/>
    </row>
    <row r="5221" spans="1:7">
      <c r="A5221" s="13"/>
      <c r="B5221" s="13"/>
      <c r="C5221" s="13"/>
      <c r="D5221" s="13"/>
      <c r="E5221" s="13"/>
      <c r="G5221" s="13"/>
    </row>
    <row r="5222" spans="1:7">
      <c r="A5222" s="13"/>
      <c r="B5222" s="13"/>
      <c r="C5222" s="13"/>
      <c r="D5222" s="13"/>
      <c r="E5222" s="13"/>
      <c r="G5222" s="13"/>
    </row>
    <row r="5223" spans="1:7">
      <c r="A5223" s="13"/>
      <c r="B5223" s="13"/>
      <c r="C5223" s="13"/>
      <c r="D5223" s="13"/>
      <c r="E5223" s="13"/>
      <c r="G5223" s="13"/>
    </row>
    <row r="5224" spans="1:7">
      <c r="A5224" s="13"/>
      <c r="B5224" s="13"/>
      <c r="C5224" s="13"/>
      <c r="D5224" s="13"/>
      <c r="E5224" s="13"/>
      <c r="G5224" s="13"/>
    </row>
    <row r="5225" spans="1:7">
      <c r="A5225" s="13"/>
      <c r="B5225" s="13"/>
      <c r="C5225" s="13"/>
      <c r="D5225" s="13"/>
      <c r="E5225" s="13"/>
      <c r="G5225" s="13"/>
    </row>
    <row r="5226" spans="1:7">
      <c r="A5226" s="13"/>
      <c r="B5226" s="13"/>
      <c r="C5226" s="13"/>
      <c r="D5226" s="13"/>
      <c r="E5226" s="13"/>
      <c r="G5226" s="13"/>
    </row>
    <row r="5227" spans="1:7">
      <c r="A5227" s="13"/>
      <c r="B5227" s="13"/>
      <c r="C5227" s="13"/>
      <c r="D5227" s="13"/>
      <c r="E5227" s="13"/>
      <c r="G5227" s="13"/>
    </row>
    <row r="5228" spans="1:7">
      <c r="A5228" s="13"/>
      <c r="B5228" s="13"/>
      <c r="C5228" s="13"/>
      <c r="D5228" s="13"/>
      <c r="E5228" s="13"/>
      <c r="G5228" s="13"/>
    </row>
    <row r="5229" spans="1:7">
      <c r="A5229" s="13"/>
      <c r="B5229" s="13"/>
      <c r="C5229" s="13"/>
      <c r="D5229" s="13"/>
      <c r="E5229" s="13"/>
      <c r="G5229" s="13"/>
    </row>
    <row r="5230" spans="1:7">
      <c r="A5230" s="13"/>
      <c r="B5230" s="13"/>
      <c r="C5230" s="13"/>
      <c r="D5230" s="13"/>
      <c r="E5230" s="13"/>
      <c r="G5230" s="13"/>
    </row>
    <row r="5231" spans="1:7">
      <c r="A5231" s="13"/>
      <c r="B5231" s="13"/>
      <c r="C5231" s="13"/>
      <c r="D5231" s="13"/>
      <c r="E5231" s="13"/>
      <c r="G5231" s="13"/>
    </row>
    <row r="5232" spans="1:7">
      <c r="A5232" s="13"/>
      <c r="B5232" s="13"/>
      <c r="C5232" s="13"/>
      <c r="D5232" s="13"/>
      <c r="E5232" s="13"/>
      <c r="G5232" s="13"/>
    </row>
    <row r="5233" spans="1:7">
      <c r="A5233" s="13"/>
      <c r="B5233" s="13"/>
      <c r="D5233" s="13"/>
      <c r="E5233" s="13"/>
      <c r="G5233" s="13"/>
    </row>
    <row r="5234" spans="1:7">
      <c r="A5234" s="13"/>
      <c r="B5234" s="13"/>
      <c r="C5234" s="13"/>
      <c r="D5234" s="13"/>
      <c r="E5234" s="13"/>
      <c r="G5234" s="13"/>
    </row>
    <row r="5235" spans="1:7">
      <c r="A5235" s="13"/>
      <c r="B5235" s="13"/>
      <c r="D5235" s="13"/>
      <c r="E5235" s="13"/>
      <c r="G5235" s="13"/>
    </row>
    <row r="5236" spans="1:7">
      <c r="A5236" s="13"/>
      <c r="B5236" s="13"/>
      <c r="C5236" s="13"/>
      <c r="D5236" s="13"/>
      <c r="E5236" s="13"/>
      <c r="G5236" s="13"/>
    </row>
    <row r="5237" spans="1:7">
      <c r="A5237" s="13"/>
      <c r="B5237" s="13"/>
      <c r="C5237" s="13"/>
      <c r="D5237" s="13"/>
      <c r="E5237" s="13"/>
      <c r="G5237" s="13"/>
    </row>
    <row r="5238" spans="1:7">
      <c r="A5238" s="13"/>
      <c r="B5238" s="13"/>
      <c r="C5238" s="13"/>
      <c r="D5238" s="13"/>
      <c r="E5238" s="13"/>
      <c r="G5238" s="13"/>
    </row>
    <row r="5239" spans="1:7">
      <c r="A5239" s="13"/>
      <c r="B5239" s="13"/>
      <c r="C5239" s="13"/>
      <c r="D5239" s="13"/>
      <c r="E5239" s="13"/>
      <c r="G5239" s="13"/>
    </row>
    <row r="5240" spans="1:7">
      <c r="A5240" s="13"/>
      <c r="B5240" s="13"/>
      <c r="C5240" s="13"/>
      <c r="D5240" s="13"/>
      <c r="E5240" s="13"/>
      <c r="G5240" s="13"/>
    </row>
    <row r="5241" spans="1:7">
      <c r="A5241" s="13"/>
      <c r="B5241" s="13"/>
      <c r="C5241" s="13"/>
      <c r="D5241" s="13"/>
      <c r="E5241" s="13"/>
      <c r="G5241" s="13"/>
    </row>
    <row r="5242" spans="1:7">
      <c r="A5242" s="13"/>
      <c r="B5242" s="13"/>
      <c r="C5242" s="13"/>
      <c r="D5242" s="13"/>
      <c r="E5242" s="13"/>
      <c r="G5242" s="13"/>
    </row>
    <row r="5243" spans="1:7">
      <c r="A5243" s="13"/>
      <c r="B5243" s="13"/>
      <c r="C5243" s="13"/>
      <c r="D5243" s="13"/>
      <c r="E5243" s="13"/>
      <c r="G5243" s="13"/>
    </row>
    <row r="5244" spans="1:7">
      <c r="A5244" s="13"/>
      <c r="B5244" s="13"/>
      <c r="C5244" s="13"/>
      <c r="D5244" s="13"/>
      <c r="E5244" s="13"/>
      <c r="G5244" s="13"/>
    </row>
    <row r="5245" spans="1:7">
      <c r="A5245" s="13"/>
      <c r="B5245" s="13"/>
      <c r="C5245" s="13"/>
      <c r="D5245" s="13"/>
      <c r="E5245" s="13"/>
      <c r="G5245" s="13"/>
    </row>
    <row r="5246" spans="1:7">
      <c r="A5246" s="13"/>
      <c r="B5246" s="13"/>
      <c r="C5246" s="13"/>
      <c r="D5246" s="13"/>
      <c r="E5246" s="13"/>
      <c r="G5246" s="13"/>
    </row>
    <row r="5247" spans="1:7">
      <c r="A5247" s="13"/>
      <c r="B5247" s="13"/>
      <c r="C5247" s="13"/>
      <c r="D5247" s="13"/>
      <c r="E5247" s="13"/>
      <c r="G5247" s="13"/>
    </row>
    <row r="5248" spans="1:7">
      <c r="A5248" s="13"/>
      <c r="B5248" s="13"/>
      <c r="C5248" s="13"/>
      <c r="D5248" s="13"/>
      <c r="E5248" s="13"/>
      <c r="G5248" s="13"/>
    </row>
    <row r="5249" spans="1:7">
      <c r="A5249" s="13"/>
      <c r="B5249" s="13"/>
      <c r="C5249" s="13"/>
      <c r="D5249" s="13"/>
      <c r="E5249" s="13"/>
      <c r="G5249" s="13"/>
    </row>
    <row r="5250" spans="1:7">
      <c r="A5250" s="13"/>
      <c r="B5250" s="13"/>
      <c r="C5250" s="13"/>
      <c r="D5250" s="13"/>
      <c r="E5250" s="13"/>
      <c r="G5250" s="13"/>
    </row>
    <row r="5251" spans="1:7">
      <c r="A5251" s="13"/>
      <c r="B5251" s="13"/>
      <c r="C5251" s="13"/>
      <c r="D5251" s="13"/>
      <c r="E5251" s="13"/>
      <c r="G5251" s="13"/>
    </row>
    <row r="5252" spans="1:7">
      <c r="A5252" s="13"/>
      <c r="B5252" s="13"/>
      <c r="C5252" s="13"/>
      <c r="D5252" s="13"/>
      <c r="E5252" s="13"/>
      <c r="G5252" s="13"/>
    </row>
    <row r="5253" spans="1:7">
      <c r="A5253" s="13"/>
      <c r="B5253" s="13"/>
      <c r="C5253" s="13"/>
      <c r="D5253" s="13"/>
      <c r="E5253" s="13"/>
      <c r="G5253" s="13"/>
    </row>
    <row r="5254" spans="1:7">
      <c r="A5254" s="13"/>
      <c r="B5254" s="13"/>
      <c r="C5254" s="13"/>
      <c r="D5254" s="13"/>
      <c r="E5254" s="13"/>
      <c r="G5254" s="13"/>
    </row>
    <row r="5255" spans="1:7">
      <c r="A5255" s="13"/>
      <c r="B5255" s="13"/>
      <c r="C5255" s="13"/>
      <c r="D5255" s="13"/>
      <c r="E5255" s="13"/>
      <c r="G5255" s="13"/>
    </row>
    <row r="5256" spans="1:7">
      <c r="A5256" s="13"/>
      <c r="B5256" s="13"/>
      <c r="C5256" s="13"/>
      <c r="D5256" s="13"/>
      <c r="E5256" s="13"/>
      <c r="G5256" s="13"/>
    </row>
    <row r="5257" spans="1:7">
      <c r="A5257" s="13"/>
      <c r="B5257" s="13"/>
      <c r="C5257" s="13"/>
      <c r="D5257" s="13"/>
      <c r="E5257" s="13"/>
      <c r="G5257" s="13"/>
    </row>
    <row r="5258" spans="1:7">
      <c r="A5258" s="13"/>
      <c r="B5258" s="13"/>
      <c r="C5258" s="13"/>
      <c r="D5258" s="13"/>
      <c r="E5258" s="13"/>
      <c r="G5258" s="13"/>
    </row>
    <row r="5259" spans="1:7">
      <c r="A5259" s="13"/>
      <c r="B5259" s="13"/>
      <c r="C5259" s="13"/>
      <c r="D5259" s="13"/>
      <c r="E5259" s="13"/>
      <c r="G5259" s="13"/>
    </row>
    <row r="5260" spans="1:7">
      <c r="A5260" s="13"/>
      <c r="B5260" s="13"/>
      <c r="C5260" s="13"/>
      <c r="D5260" s="13"/>
      <c r="E5260" s="13"/>
      <c r="G5260" s="13"/>
    </row>
    <row r="5261" spans="1:7">
      <c r="A5261" s="13"/>
      <c r="B5261" s="13"/>
      <c r="C5261" s="13"/>
      <c r="D5261" s="13"/>
      <c r="E5261" s="13"/>
      <c r="G5261" s="13"/>
    </row>
    <row r="5262" spans="1:7">
      <c r="A5262" s="13"/>
      <c r="B5262" s="13"/>
      <c r="C5262" s="13"/>
      <c r="D5262" s="13"/>
      <c r="E5262" s="13"/>
      <c r="G5262" s="13"/>
    </row>
    <row r="5263" spans="1:7">
      <c r="A5263" s="13"/>
      <c r="B5263" s="13"/>
      <c r="C5263" s="13"/>
      <c r="D5263" s="13"/>
      <c r="E5263" s="13"/>
      <c r="G5263" s="13"/>
    </row>
    <row r="5264" spans="1:7">
      <c r="A5264" s="13"/>
      <c r="B5264" s="13"/>
      <c r="C5264" s="13"/>
      <c r="D5264" s="13"/>
      <c r="E5264" s="13"/>
      <c r="G5264" s="13"/>
    </row>
    <row r="5265" spans="1:7">
      <c r="A5265" s="13"/>
      <c r="B5265" s="13"/>
      <c r="C5265" s="13"/>
      <c r="D5265" s="13"/>
      <c r="E5265" s="13"/>
      <c r="G5265" s="13"/>
    </row>
    <row r="5266" spans="1:7">
      <c r="A5266" s="13"/>
      <c r="B5266" s="13"/>
      <c r="C5266" s="13"/>
      <c r="D5266" s="13"/>
      <c r="E5266" s="13"/>
      <c r="G5266" s="13"/>
    </row>
    <row r="5267" spans="1:7">
      <c r="A5267" s="13"/>
      <c r="B5267" s="13"/>
      <c r="C5267" s="13"/>
      <c r="D5267" s="13"/>
      <c r="E5267" s="13"/>
      <c r="G5267" s="13"/>
    </row>
    <row r="5268" spans="1:7">
      <c r="A5268" s="13"/>
      <c r="B5268" s="13"/>
      <c r="C5268" s="13"/>
      <c r="D5268" s="13"/>
      <c r="E5268" s="13"/>
      <c r="G5268" s="13"/>
    </row>
    <row r="5269" spans="1:7">
      <c r="A5269" s="13"/>
      <c r="B5269" s="13"/>
      <c r="C5269" s="13"/>
      <c r="D5269" s="13"/>
      <c r="E5269" s="13"/>
      <c r="G5269" s="13"/>
    </row>
    <row r="5270" spans="1:7">
      <c r="A5270" s="13"/>
      <c r="B5270" s="13"/>
      <c r="C5270" s="13"/>
      <c r="D5270" s="13"/>
      <c r="E5270" s="13"/>
      <c r="G5270" s="13"/>
    </row>
    <row r="5271" spans="1:7">
      <c r="A5271" s="13"/>
      <c r="B5271" s="13"/>
      <c r="C5271" s="13"/>
      <c r="D5271" s="13"/>
      <c r="E5271" s="13"/>
      <c r="G5271" s="13"/>
    </row>
    <row r="5272" spans="1:7">
      <c r="A5272" s="13"/>
      <c r="B5272" s="13"/>
      <c r="C5272" s="13"/>
      <c r="D5272" s="13"/>
      <c r="E5272" s="13"/>
      <c r="G5272" s="13"/>
    </row>
    <row r="5273" spans="1:7">
      <c r="A5273" s="13"/>
      <c r="B5273" s="13"/>
      <c r="C5273" s="13"/>
      <c r="D5273" s="13"/>
      <c r="E5273" s="13"/>
      <c r="G5273" s="13"/>
    </row>
    <row r="5274" spans="1:7">
      <c r="A5274" s="13"/>
      <c r="B5274" s="13"/>
      <c r="C5274" s="13"/>
      <c r="D5274" s="13"/>
      <c r="E5274" s="13"/>
      <c r="G5274" s="13"/>
    </row>
    <row r="5275" spans="1:7">
      <c r="A5275" s="13"/>
      <c r="B5275" s="13"/>
      <c r="D5275" s="13"/>
      <c r="E5275" s="13"/>
      <c r="G5275" s="13"/>
    </row>
    <row r="5276" spans="1:7">
      <c r="A5276" s="13"/>
      <c r="B5276" s="13"/>
      <c r="D5276" s="13"/>
      <c r="E5276" s="13"/>
      <c r="G5276" s="13"/>
    </row>
    <row r="5277" spans="1:7">
      <c r="A5277" s="13"/>
    </row>
    <row r="5278" spans="1:7">
      <c r="A5278" s="13"/>
    </row>
    <row r="5279" spans="1:7">
      <c r="A5279" s="13"/>
      <c r="B5279" s="13"/>
      <c r="C5279" s="13"/>
      <c r="D5279" s="13"/>
      <c r="E5279" s="13"/>
      <c r="G5279" s="13"/>
    </row>
    <row r="5280" spans="1:7">
      <c r="A5280" s="13"/>
      <c r="B5280" s="13"/>
      <c r="C5280" s="13"/>
      <c r="D5280" s="13"/>
      <c r="E5280" s="13"/>
      <c r="G5280" s="13"/>
    </row>
    <row r="5281" spans="1:7">
      <c r="A5281" s="13"/>
      <c r="B5281" s="13"/>
      <c r="C5281" s="13"/>
      <c r="D5281" s="13"/>
      <c r="E5281" s="13"/>
      <c r="G5281" s="13"/>
    </row>
    <row r="5282" spans="1:7">
      <c r="A5282" s="13"/>
      <c r="B5282" s="13"/>
      <c r="C5282" s="13"/>
      <c r="D5282" s="13"/>
      <c r="E5282" s="13"/>
      <c r="G5282" s="13"/>
    </row>
    <row r="5283" spans="1:7">
      <c r="A5283" s="13"/>
      <c r="B5283" s="13"/>
      <c r="C5283" s="13"/>
      <c r="D5283" s="13"/>
      <c r="E5283" s="13"/>
      <c r="G5283" s="13"/>
    </row>
    <row r="5284" spans="1:7">
      <c r="A5284" s="13"/>
      <c r="B5284" s="13"/>
      <c r="C5284" s="13"/>
      <c r="D5284" s="13"/>
      <c r="E5284" s="13"/>
      <c r="G5284" s="13"/>
    </row>
    <row r="5285" spans="1:7">
      <c r="A5285" s="13"/>
      <c r="B5285" s="13"/>
      <c r="C5285" s="13"/>
      <c r="D5285" s="13"/>
      <c r="E5285" s="13"/>
      <c r="G5285" s="13"/>
    </row>
    <row r="5286" spans="1:7">
      <c r="A5286" s="13"/>
      <c r="B5286" s="13"/>
      <c r="C5286" s="13"/>
      <c r="D5286" s="13"/>
      <c r="E5286" s="13"/>
      <c r="G5286" s="13"/>
    </row>
    <row r="5287" spans="1:7">
      <c r="A5287" s="13"/>
      <c r="B5287" s="13"/>
      <c r="C5287" s="13"/>
      <c r="D5287" s="13"/>
      <c r="E5287" s="13"/>
      <c r="G5287" s="13"/>
    </row>
    <row r="5288" spans="1:7">
      <c r="A5288" s="13"/>
      <c r="B5288" s="13"/>
      <c r="C5288" s="13"/>
      <c r="D5288" s="13"/>
      <c r="E5288" s="13"/>
      <c r="G5288" s="13"/>
    </row>
    <row r="5289" spans="1:7">
      <c r="A5289" s="13"/>
      <c r="B5289" s="13"/>
      <c r="C5289" s="13"/>
      <c r="D5289" s="13"/>
      <c r="E5289" s="13"/>
      <c r="G5289" s="13"/>
    </row>
    <row r="5290" spans="1:7">
      <c r="A5290" s="13"/>
      <c r="B5290" s="13"/>
      <c r="C5290" s="13"/>
      <c r="D5290" s="13"/>
      <c r="E5290" s="13"/>
      <c r="G5290" s="13"/>
    </row>
    <row r="5291" spans="1:7">
      <c r="A5291" s="13"/>
      <c r="B5291" s="13"/>
      <c r="C5291" s="13"/>
      <c r="D5291" s="13"/>
      <c r="E5291" s="13"/>
      <c r="G5291" s="13"/>
    </row>
    <row r="5292" spans="1:7">
      <c r="A5292" s="13"/>
      <c r="B5292" s="13"/>
      <c r="C5292" s="13"/>
      <c r="D5292" s="13"/>
      <c r="E5292" s="13"/>
      <c r="G5292" s="13"/>
    </row>
    <row r="5293" spans="1:7">
      <c r="A5293" s="13"/>
      <c r="B5293" s="13"/>
      <c r="C5293" s="13"/>
      <c r="D5293" s="13"/>
      <c r="E5293" s="13"/>
      <c r="G5293" s="13"/>
    </row>
    <row r="5294" spans="1:7">
      <c r="A5294" s="13"/>
      <c r="B5294" s="13"/>
      <c r="C5294" s="13"/>
      <c r="D5294" s="13"/>
      <c r="E5294" s="13"/>
      <c r="G5294" s="13"/>
    </row>
    <row r="5295" spans="1:7">
      <c r="A5295" s="13"/>
      <c r="B5295" s="13"/>
      <c r="C5295" s="13"/>
      <c r="D5295" s="13"/>
      <c r="E5295" s="13"/>
      <c r="G5295" s="13"/>
    </row>
    <row r="5296" spans="1:7">
      <c r="A5296" s="13"/>
      <c r="B5296" s="13"/>
      <c r="C5296" s="13"/>
      <c r="D5296" s="13"/>
      <c r="E5296" s="13"/>
      <c r="G5296" s="13"/>
    </row>
    <row r="5297" spans="1:7">
      <c r="A5297" s="13"/>
      <c r="B5297" s="13"/>
      <c r="C5297" s="13"/>
      <c r="D5297" s="13"/>
      <c r="E5297" s="13"/>
      <c r="G5297" s="13"/>
    </row>
    <row r="5298" spans="1:7">
      <c r="A5298" s="13"/>
      <c r="B5298" s="13"/>
      <c r="C5298" s="13"/>
      <c r="D5298" s="13"/>
      <c r="E5298" s="13"/>
      <c r="G5298" s="13"/>
    </row>
    <row r="5299" spans="1:7">
      <c r="A5299" s="13"/>
      <c r="B5299" s="13"/>
      <c r="C5299" s="13"/>
      <c r="D5299" s="13"/>
      <c r="E5299" s="13"/>
      <c r="G5299" s="13"/>
    </row>
    <row r="5300" spans="1:7">
      <c r="A5300" s="13"/>
      <c r="B5300" s="13"/>
      <c r="C5300" s="13"/>
      <c r="D5300" s="13"/>
      <c r="E5300" s="13"/>
      <c r="G5300" s="13"/>
    </row>
    <row r="5301" spans="1:7">
      <c r="A5301" s="13"/>
      <c r="B5301" s="13"/>
      <c r="C5301" s="13"/>
      <c r="D5301" s="13"/>
      <c r="E5301" s="13"/>
      <c r="G5301" s="13"/>
    </row>
    <row r="5302" spans="1:7">
      <c r="A5302" s="13"/>
      <c r="B5302" s="13"/>
      <c r="C5302" s="13"/>
      <c r="D5302" s="13"/>
      <c r="E5302" s="13"/>
      <c r="G5302" s="13"/>
    </row>
    <row r="5303" spans="1:7">
      <c r="A5303" s="13"/>
      <c r="B5303" s="13"/>
      <c r="C5303" s="13"/>
      <c r="D5303" s="13"/>
      <c r="E5303" s="13"/>
      <c r="G5303" s="13"/>
    </row>
    <row r="5304" spans="1:7">
      <c r="A5304" s="13"/>
      <c r="B5304" s="13"/>
      <c r="C5304" s="13"/>
      <c r="D5304" s="13"/>
      <c r="E5304" s="13"/>
      <c r="G5304" s="13"/>
    </row>
    <row r="5305" spans="1:7">
      <c r="A5305" s="13"/>
      <c r="B5305" s="13"/>
      <c r="C5305" s="13"/>
      <c r="D5305" s="13"/>
      <c r="E5305" s="13"/>
      <c r="G5305" s="13"/>
    </row>
    <row r="5306" spans="1:7">
      <c r="A5306" s="13"/>
      <c r="B5306" s="13"/>
      <c r="C5306" s="13"/>
      <c r="D5306" s="13"/>
      <c r="E5306" s="13"/>
      <c r="G5306" s="13"/>
    </row>
    <row r="5307" spans="1:7">
      <c r="A5307" s="13"/>
      <c r="B5307" s="13"/>
      <c r="C5307" s="13"/>
      <c r="D5307" s="13"/>
      <c r="E5307" s="13"/>
      <c r="G5307" s="13"/>
    </row>
    <row r="5308" spans="1:7">
      <c r="A5308" s="13"/>
      <c r="B5308" s="13"/>
      <c r="C5308" s="13"/>
      <c r="D5308" s="13"/>
      <c r="E5308" s="13"/>
      <c r="G5308" s="13"/>
    </row>
    <row r="5309" spans="1:7">
      <c r="A5309" s="13"/>
      <c r="B5309" s="13"/>
      <c r="C5309" s="13"/>
      <c r="D5309" s="13"/>
      <c r="E5309" s="13"/>
      <c r="G5309" s="13"/>
    </row>
    <row r="5310" spans="1:7">
      <c r="A5310" s="13"/>
      <c r="B5310" s="13"/>
      <c r="C5310" s="13"/>
      <c r="D5310" s="13"/>
      <c r="E5310" s="13"/>
      <c r="G5310" s="13"/>
    </row>
    <row r="5311" spans="1:7">
      <c r="A5311" s="13"/>
      <c r="B5311" s="13"/>
      <c r="C5311" s="13"/>
      <c r="D5311" s="13"/>
      <c r="E5311" s="13"/>
      <c r="G5311" s="13"/>
    </row>
    <row r="5312" spans="1:7">
      <c r="A5312" s="13"/>
      <c r="B5312" s="13"/>
      <c r="C5312" s="13"/>
      <c r="D5312" s="13"/>
      <c r="E5312" s="13"/>
      <c r="G5312" s="13"/>
    </row>
    <row r="5313" spans="1:7">
      <c r="A5313" s="13"/>
      <c r="B5313" s="13"/>
      <c r="C5313" s="13"/>
      <c r="D5313" s="13"/>
      <c r="E5313" s="13"/>
      <c r="G5313" s="13"/>
    </row>
    <row r="5314" spans="1:7">
      <c r="A5314" s="13"/>
      <c r="B5314" s="13"/>
      <c r="C5314" s="13"/>
      <c r="D5314" s="13"/>
      <c r="E5314" s="13"/>
      <c r="G5314" s="13"/>
    </row>
    <row r="5315" spans="1:7">
      <c r="A5315" s="13"/>
      <c r="B5315" s="13"/>
      <c r="C5315" s="13"/>
      <c r="D5315" s="13"/>
      <c r="E5315" s="13"/>
      <c r="G5315" s="13"/>
    </row>
    <row r="5316" spans="1:7">
      <c r="A5316" s="13"/>
      <c r="B5316" s="13"/>
      <c r="C5316" s="13"/>
      <c r="D5316" s="13"/>
      <c r="E5316" s="13"/>
      <c r="G5316" s="13"/>
    </row>
    <row r="5317" spans="1:7">
      <c r="A5317" s="13"/>
      <c r="B5317" s="13"/>
      <c r="C5317" s="13"/>
      <c r="D5317" s="13"/>
      <c r="E5317" s="13"/>
      <c r="G5317" s="13"/>
    </row>
    <row r="5318" spans="1:7">
      <c r="A5318" s="13"/>
      <c r="B5318" s="13"/>
      <c r="C5318" s="13"/>
      <c r="D5318" s="13"/>
      <c r="E5318" s="13"/>
      <c r="G5318" s="13"/>
    </row>
    <row r="5319" spans="1:7">
      <c r="A5319" s="13"/>
      <c r="B5319" s="13"/>
      <c r="C5319" s="13"/>
      <c r="D5319" s="13"/>
      <c r="E5319" s="13"/>
      <c r="G5319" s="13"/>
    </row>
    <row r="5320" spans="1:7">
      <c r="A5320" s="13"/>
      <c r="B5320" s="13"/>
      <c r="C5320" s="13"/>
      <c r="D5320" s="13"/>
      <c r="E5320" s="13"/>
      <c r="G5320" s="13"/>
    </row>
    <row r="5321" spans="1:7">
      <c r="A5321" s="13"/>
      <c r="B5321" s="13"/>
      <c r="C5321" s="13"/>
      <c r="D5321" s="13"/>
      <c r="E5321" s="13"/>
      <c r="G5321" s="13"/>
    </row>
    <row r="5322" spans="1:7">
      <c r="A5322" s="13"/>
      <c r="B5322" s="13"/>
      <c r="C5322" s="13"/>
      <c r="D5322" s="13"/>
      <c r="E5322" s="13"/>
      <c r="G5322" s="13"/>
    </row>
    <row r="5323" spans="1:7">
      <c r="A5323" s="13"/>
      <c r="B5323" s="13"/>
      <c r="C5323" s="13"/>
      <c r="D5323" s="13"/>
      <c r="E5323" s="13"/>
      <c r="G5323" s="13"/>
    </row>
    <row r="5324" spans="1:7">
      <c r="A5324" s="13"/>
      <c r="B5324" s="13"/>
      <c r="C5324" s="13"/>
      <c r="D5324" s="13"/>
      <c r="E5324" s="13"/>
      <c r="G5324" s="13"/>
    </row>
    <row r="5325" spans="1:7">
      <c r="A5325" s="13"/>
      <c r="B5325" s="13"/>
      <c r="C5325" s="13"/>
      <c r="D5325" s="13"/>
      <c r="E5325" s="13"/>
      <c r="G5325" s="13"/>
    </row>
    <row r="5326" spans="1:7">
      <c r="A5326" s="13"/>
      <c r="B5326" s="13"/>
      <c r="C5326" s="13"/>
      <c r="D5326" s="13"/>
      <c r="E5326" s="13"/>
      <c r="G5326" s="13"/>
    </row>
    <row r="5327" spans="1:7">
      <c r="A5327" s="13"/>
      <c r="B5327" s="13"/>
      <c r="C5327" s="13"/>
      <c r="D5327" s="13"/>
      <c r="E5327" s="13"/>
      <c r="G5327" s="13"/>
    </row>
    <row r="5328" spans="1:7">
      <c r="A5328" s="13"/>
      <c r="B5328" s="13"/>
      <c r="C5328" s="13"/>
      <c r="D5328" s="13"/>
      <c r="E5328" s="13"/>
      <c r="G5328" s="13"/>
    </row>
    <row r="5329" spans="1:7">
      <c r="A5329" s="13"/>
      <c r="B5329" s="13"/>
      <c r="C5329" s="13"/>
      <c r="D5329" s="13"/>
      <c r="E5329" s="13"/>
      <c r="G5329" s="13"/>
    </row>
    <row r="5330" spans="1:7">
      <c r="A5330" s="13"/>
      <c r="B5330" s="13"/>
      <c r="C5330" s="13"/>
      <c r="D5330" s="13"/>
      <c r="E5330" s="13"/>
      <c r="G5330" s="13"/>
    </row>
    <row r="5331" spans="1:7">
      <c r="A5331" s="13"/>
      <c r="B5331" s="13"/>
      <c r="C5331" s="13"/>
      <c r="D5331" s="13"/>
      <c r="E5331" s="13"/>
      <c r="G5331" s="13"/>
    </row>
    <row r="5332" spans="1:7">
      <c r="A5332" s="13"/>
      <c r="B5332" s="13"/>
      <c r="C5332" s="13"/>
      <c r="D5332" s="13"/>
      <c r="E5332" s="13"/>
      <c r="G5332" s="13"/>
    </row>
    <row r="5333" spans="1:7">
      <c r="A5333" s="13"/>
      <c r="B5333" s="13"/>
      <c r="C5333" s="13"/>
      <c r="D5333" s="13"/>
      <c r="E5333" s="13"/>
      <c r="G5333" s="13"/>
    </row>
    <row r="5334" spans="1:7">
      <c r="A5334" s="13"/>
      <c r="B5334" s="13"/>
      <c r="C5334" s="13"/>
      <c r="D5334" s="13"/>
      <c r="E5334" s="13"/>
      <c r="G5334" s="13"/>
    </row>
    <row r="5335" spans="1:7">
      <c r="A5335" s="13"/>
      <c r="B5335" s="13"/>
      <c r="C5335" s="13"/>
      <c r="D5335" s="13"/>
      <c r="E5335" s="13"/>
      <c r="G5335" s="13"/>
    </row>
    <row r="5336" spans="1:7">
      <c r="A5336" s="13"/>
      <c r="B5336" s="13"/>
      <c r="C5336" s="13"/>
      <c r="D5336" s="13"/>
      <c r="E5336" s="13"/>
      <c r="G5336" s="13"/>
    </row>
    <row r="5337" spans="1:7">
      <c r="A5337" s="13"/>
      <c r="B5337" s="13"/>
      <c r="C5337" s="13"/>
      <c r="D5337" s="13"/>
      <c r="E5337" s="13"/>
      <c r="G5337" s="13"/>
    </row>
    <row r="5338" spans="1:7">
      <c r="A5338" s="13"/>
      <c r="B5338" s="13"/>
      <c r="C5338" s="13"/>
      <c r="D5338" s="13"/>
      <c r="E5338" s="13"/>
      <c r="G5338" s="13"/>
    </row>
    <row r="5339" spans="1:7">
      <c r="A5339" s="13"/>
      <c r="B5339" s="13"/>
      <c r="C5339" s="13"/>
      <c r="D5339" s="13"/>
      <c r="E5339" s="13"/>
      <c r="G5339" s="13"/>
    </row>
    <row r="5340" spans="1:7">
      <c r="A5340" s="13"/>
      <c r="B5340" s="13"/>
      <c r="C5340" s="13"/>
      <c r="D5340" s="13"/>
      <c r="E5340" s="13"/>
      <c r="G5340" s="13"/>
    </row>
    <row r="5341" spans="1:7">
      <c r="A5341" s="13"/>
      <c r="B5341" s="13"/>
      <c r="C5341" s="13"/>
      <c r="D5341" s="13"/>
      <c r="E5341" s="13"/>
      <c r="G5341" s="13"/>
    </row>
    <row r="5342" spans="1:7">
      <c r="A5342" s="13"/>
      <c r="B5342" s="13"/>
      <c r="C5342" s="13"/>
      <c r="D5342" s="13"/>
      <c r="E5342" s="13"/>
      <c r="G5342" s="13"/>
    </row>
    <row r="5343" spans="1:7">
      <c r="A5343" s="13"/>
      <c r="B5343" s="13"/>
      <c r="C5343" s="13"/>
      <c r="D5343" s="13"/>
      <c r="E5343" s="13"/>
      <c r="G5343" s="13"/>
    </row>
    <row r="5344" spans="1:7">
      <c r="A5344" s="13"/>
      <c r="B5344" s="13"/>
      <c r="C5344" s="13"/>
      <c r="D5344" s="13"/>
      <c r="E5344" s="13"/>
      <c r="G5344" s="13"/>
    </row>
    <row r="5345" spans="1:7">
      <c r="A5345" s="13"/>
      <c r="B5345" s="13"/>
      <c r="C5345" s="13"/>
      <c r="D5345" s="13"/>
      <c r="E5345" s="13"/>
      <c r="G5345" s="13"/>
    </row>
    <row r="5346" spans="1:7">
      <c r="A5346" s="13"/>
      <c r="B5346" s="13"/>
      <c r="C5346" s="13"/>
      <c r="D5346" s="13"/>
      <c r="E5346" s="13"/>
      <c r="G5346" s="13"/>
    </row>
    <row r="5347" spans="1:7">
      <c r="A5347" s="13"/>
      <c r="B5347" s="13"/>
      <c r="C5347" s="13"/>
      <c r="D5347" s="13"/>
      <c r="E5347" s="13"/>
      <c r="G5347" s="13"/>
    </row>
    <row r="5348" spans="1:7">
      <c r="A5348" s="13"/>
      <c r="B5348" s="13"/>
      <c r="C5348" s="13"/>
      <c r="D5348" s="13"/>
      <c r="E5348" s="13"/>
      <c r="G5348" s="13"/>
    </row>
    <row r="5349" spans="1:7">
      <c r="A5349" s="13"/>
      <c r="B5349" s="13"/>
      <c r="C5349" s="13"/>
      <c r="D5349" s="13"/>
      <c r="E5349" s="13"/>
      <c r="G5349" s="13"/>
    </row>
    <row r="5350" spans="1:7">
      <c r="A5350" s="13"/>
      <c r="B5350" s="13"/>
      <c r="C5350" s="13"/>
      <c r="D5350" s="13"/>
      <c r="E5350" s="13"/>
      <c r="G5350" s="13"/>
    </row>
    <row r="5351" spans="1:7">
      <c r="A5351" s="13"/>
      <c r="B5351" s="13"/>
      <c r="C5351" s="13"/>
      <c r="D5351" s="13"/>
      <c r="E5351" s="13"/>
      <c r="G5351" s="13"/>
    </row>
    <row r="5352" spans="1:7">
      <c r="A5352" s="13"/>
      <c r="B5352" s="13"/>
      <c r="C5352" s="13"/>
      <c r="D5352" s="13"/>
      <c r="E5352" s="13"/>
      <c r="G5352" s="13"/>
    </row>
    <row r="5353" spans="1:7">
      <c r="A5353" s="13"/>
      <c r="B5353" s="13"/>
      <c r="C5353" s="13"/>
      <c r="D5353" s="13"/>
      <c r="E5353" s="13"/>
      <c r="G5353" s="13"/>
    </row>
    <row r="5354" spans="1:7">
      <c r="A5354" s="13"/>
      <c r="B5354" s="13"/>
      <c r="C5354" s="13"/>
      <c r="D5354" s="13"/>
      <c r="E5354" s="13"/>
      <c r="G5354" s="13"/>
    </row>
    <row r="5355" spans="1:7">
      <c r="A5355" s="13"/>
      <c r="B5355" s="13"/>
      <c r="C5355" s="13"/>
      <c r="D5355" s="13"/>
      <c r="E5355" s="13"/>
      <c r="G5355" s="13"/>
    </row>
    <row r="5356" spans="1:7">
      <c r="A5356" s="13"/>
      <c r="B5356" s="13"/>
      <c r="C5356" s="13"/>
      <c r="D5356" s="13"/>
      <c r="E5356" s="13"/>
      <c r="G5356" s="13"/>
    </row>
    <row r="5357" spans="1:7">
      <c r="A5357" s="13"/>
      <c r="B5357" s="13"/>
      <c r="C5357" s="13"/>
      <c r="D5357" s="13"/>
      <c r="E5357" s="13"/>
      <c r="G5357" s="13"/>
    </row>
    <row r="5358" spans="1:7">
      <c r="A5358" s="13"/>
      <c r="B5358" s="13"/>
      <c r="C5358" s="13"/>
      <c r="D5358" s="13"/>
      <c r="E5358" s="13"/>
      <c r="G5358" s="13"/>
    </row>
    <row r="5359" spans="1:7">
      <c r="A5359" s="13"/>
      <c r="B5359" s="13"/>
      <c r="C5359" s="13"/>
      <c r="D5359" s="13"/>
      <c r="E5359" s="13"/>
      <c r="G5359" s="13"/>
    </row>
    <row r="5360" spans="1:7">
      <c r="A5360" s="13"/>
      <c r="B5360" s="13"/>
      <c r="C5360" s="13"/>
      <c r="D5360" s="13"/>
      <c r="E5360" s="13"/>
      <c r="G5360" s="13"/>
    </row>
    <row r="5361" spans="1:7">
      <c r="A5361" s="13"/>
      <c r="B5361" s="13"/>
      <c r="C5361" s="13"/>
      <c r="D5361" s="13"/>
      <c r="E5361" s="13"/>
      <c r="G5361" s="13"/>
    </row>
    <row r="5362" spans="1:7">
      <c r="A5362" s="13"/>
      <c r="B5362" s="13"/>
      <c r="C5362" s="13"/>
      <c r="D5362" s="13"/>
      <c r="E5362" s="13"/>
      <c r="G5362" s="13"/>
    </row>
    <row r="5363" spans="1:7">
      <c r="A5363" s="13"/>
      <c r="B5363" s="13"/>
      <c r="C5363" s="13"/>
      <c r="D5363" s="13"/>
      <c r="E5363" s="13"/>
      <c r="G5363" s="13"/>
    </row>
    <row r="5364" spans="1:7">
      <c r="A5364" s="13"/>
      <c r="B5364" s="13"/>
      <c r="D5364" s="13"/>
      <c r="E5364" s="13"/>
      <c r="G5364" s="13"/>
    </row>
    <row r="5365" spans="1:7">
      <c r="A5365" s="13"/>
      <c r="B5365" s="13"/>
      <c r="D5365" s="13"/>
      <c r="E5365" s="13"/>
      <c r="G5365" s="13"/>
    </row>
    <row r="5366" spans="1:7">
      <c r="A5366" s="13"/>
      <c r="B5366" s="13"/>
      <c r="C5366" s="13"/>
      <c r="D5366" s="13"/>
      <c r="E5366" s="13"/>
      <c r="G5366" s="13"/>
    </row>
    <row r="5367" spans="1:7">
      <c r="A5367" s="13"/>
      <c r="B5367" s="13"/>
      <c r="D5367" s="13"/>
      <c r="E5367" s="13"/>
      <c r="G5367" s="13"/>
    </row>
    <row r="5368" spans="1:7">
      <c r="A5368" s="13"/>
      <c r="B5368" s="13"/>
      <c r="D5368" s="13"/>
      <c r="E5368" s="13"/>
      <c r="G5368" s="13"/>
    </row>
    <row r="5369" spans="1:7">
      <c r="A5369" s="13"/>
      <c r="B5369" s="13"/>
      <c r="C5369" s="13"/>
      <c r="D5369" s="13"/>
      <c r="E5369" s="13"/>
      <c r="G5369" s="13"/>
    </row>
    <row r="5370" spans="1:7">
      <c r="A5370" s="13"/>
      <c r="B5370" s="13"/>
      <c r="C5370" s="13"/>
      <c r="D5370" s="13"/>
      <c r="E5370" s="13"/>
      <c r="G5370" s="13"/>
    </row>
    <row r="5371" spans="1:7">
      <c r="A5371" s="13"/>
      <c r="B5371" s="13"/>
      <c r="C5371" s="13"/>
      <c r="D5371" s="13"/>
      <c r="E5371" s="13"/>
      <c r="G5371" s="13"/>
    </row>
    <row r="5372" spans="1:7">
      <c r="A5372" s="13"/>
      <c r="B5372" s="13"/>
      <c r="C5372" s="13"/>
      <c r="D5372" s="13"/>
      <c r="E5372" s="13"/>
      <c r="G5372" s="13"/>
    </row>
    <row r="5373" spans="1:7">
      <c r="A5373" s="13"/>
      <c r="B5373" s="13"/>
      <c r="C5373" s="13"/>
      <c r="D5373" s="13"/>
      <c r="E5373" s="13"/>
      <c r="G5373" s="13"/>
    </row>
    <row r="5374" spans="1:7">
      <c r="A5374" s="13"/>
      <c r="B5374" s="13"/>
      <c r="C5374" s="13"/>
      <c r="D5374" s="13"/>
      <c r="E5374" s="13"/>
      <c r="G5374" s="13"/>
    </row>
    <row r="5375" spans="1:7">
      <c r="A5375" s="13"/>
      <c r="B5375" s="13"/>
      <c r="C5375" s="13"/>
      <c r="D5375" s="13"/>
      <c r="E5375" s="13"/>
      <c r="G5375" s="13"/>
    </row>
    <row r="5376" spans="1:7">
      <c r="A5376" s="13"/>
      <c r="B5376" s="13"/>
      <c r="C5376" s="13"/>
      <c r="D5376" s="13"/>
      <c r="E5376" s="13"/>
      <c r="G5376" s="13"/>
    </row>
    <row r="5377" spans="1:7">
      <c r="A5377" s="13"/>
      <c r="B5377" s="13"/>
      <c r="C5377" s="13"/>
      <c r="D5377" s="13"/>
      <c r="E5377" s="13"/>
      <c r="G5377" s="13"/>
    </row>
    <row r="5378" spans="1:7">
      <c r="A5378" s="13"/>
      <c r="B5378" s="13"/>
      <c r="C5378" s="13"/>
      <c r="D5378" s="13"/>
      <c r="E5378" s="13"/>
      <c r="G5378" s="13"/>
    </row>
    <row r="5379" spans="1:7">
      <c r="A5379" s="13"/>
      <c r="B5379" s="13"/>
      <c r="C5379" s="13"/>
      <c r="D5379" s="13"/>
      <c r="E5379" s="13"/>
      <c r="G5379" s="13"/>
    </row>
    <row r="5380" spans="1:7">
      <c r="A5380" s="13"/>
      <c r="B5380" s="13"/>
      <c r="C5380" s="13"/>
      <c r="D5380" s="13"/>
      <c r="E5380" s="13"/>
      <c r="G5380" s="13"/>
    </row>
    <row r="5381" spans="1:7">
      <c r="A5381" s="13"/>
      <c r="B5381" s="13"/>
      <c r="C5381" s="13"/>
      <c r="D5381" s="13"/>
      <c r="E5381" s="13"/>
      <c r="G5381" s="13"/>
    </row>
    <row r="5382" spans="1:7">
      <c r="A5382" s="13"/>
      <c r="B5382" s="13"/>
      <c r="C5382" s="13"/>
      <c r="D5382" s="13"/>
      <c r="E5382" s="13"/>
      <c r="G5382" s="13"/>
    </row>
    <row r="5383" spans="1:7">
      <c r="A5383" s="13"/>
      <c r="B5383" s="13"/>
      <c r="C5383" s="13"/>
      <c r="D5383" s="13"/>
      <c r="E5383" s="13"/>
      <c r="G5383" s="13"/>
    </row>
    <row r="5384" spans="1:7">
      <c r="A5384" s="13"/>
      <c r="B5384" s="13"/>
      <c r="C5384" s="13"/>
      <c r="D5384" s="13"/>
      <c r="E5384" s="13"/>
      <c r="G5384" s="13"/>
    </row>
    <row r="5385" spans="1:7">
      <c r="A5385" s="13"/>
      <c r="B5385" s="13"/>
      <c r="C5385" s="13"/>
      <c r="D5385" s="13"/>
      <c r="E5385" s="13"/>
      <c r="G5385" s="13"/>
    </row>
    <row r="5386" spans="1:7">
      <c r="A5386" s="13"/>
      <c r="B5386" s="13"/>
      <c r="C5386" s="13"/>
      <c r="D5386" s="13"/>
      <c r="E5386" s="13"/>
      <c r="G5386" s="13"/>
    </row>
    <row r="5387" spans="1:7">
      <c r="A5387" s="13"/>
      <c r="B5387" s="13"/>
      <c r="C5387" s="13"/>
      <c r="D5387" s="13"/>
      <c r="E5387" s="13"/>
      <c r="G5387" s="13"/>
    </row>
    <row r="5388" spans="1:7">
      <c r="A5388" s="13"/>
      <c r="B5388" s="13"/>
      <c r="C5388" s="13"/>
      <c r="D5388" s="13"/>
      <c r="E5388" s="13"/>
      <c r="G5388" s="13"/>
    </row>
    <row r="5389" spans="1:7">
      <c r="A5389" s="13"/>
      <c r="B5389" s="13"/>
      <c r="C5389" s="13"/>
      <c r="D5389" s="13"/>
      <c r="E5389" s="13"/>
      <c r="G5389" s="13"/>
    </row>
    <row r="5390" spans="1:7">
      <c r="A5390" s="13"/>
      <c r="B5390" s="13"/>
      <c r="C5390" s="13"/>
      <c r="D5390" s="13"/>
      <c r="E5390" s="13"/>
      <c r="G5390" s="13"/>
    </row>
    <row r="5391" spans="1:7">
      <c r="A5391" s="13"/>
      <c r="B5391" s="13"/>
      <c r="C5391" s="13"/>
      <c r="D5391" s="13"/>
      <c r="E5391" s="13"/>
      <c r="G5391" s="13"/>
    </row>
    <row r="5392" spans="1:7">
      <c r="A5392" s="13"/>
      <c r="B5392" s="13"/>
      <c r="C5392" s="13"/>
      <c r="D5392" s="13"/>
      <c r="E5392" s="13"/>
      <c r="G5392" s="13"/>
    </row>
    <row r="5393" spans="1:7">
      <c r="A5393" s="13"/>
      <c r="B5393" s="13"/>
      <c r="C5393" s="13"/>
      <c r="D5393" s="13"/>
      <c r="E5393" s="13"/>
      <c r="G5393" s="13"/>
    </row>
    <row r="5394" spans="1:7">
      <c r="A5394" s="13"/>
      <c r="B5394" s="13"/>
      <c r="C5394" s="13"/>
      <c r="D5394" s="13"/>
      <c r="E5394" s="13"/>
      <c r="G5394" s="13"/>
    </row>
    <row r="5395" spans="1:7">
      <c r="A5395" s="13"/>
      <c r="B5395" s="13"/>
      <c r="C5395" s="13"/>
      <c r="D5395" s="13"/>
      <c r="E5395" s="13"/>
      <c r="G5395" s="13"/>
    </row>
    <row r="5396" spans="1:7">
      <c r="A5396" s="13"/>
      <c r="B5396" s="13"/>
      <c r="C5396" s="13"/>
      <c r="D5396" s="13"/>
      <c r="E5396" s="13"/>
      <c r="G5396" s="13"/>
    </row>
    <row r="5397" spans="1:7">
      <c r="A5397" s="13"/>
      <c r="B5397" s="13"/>
      <c r="C5397" s="13"/>
      <c r="D5397" s="13"/>
      <c r="E5397" s="13"/>
      <c r="G5397" s="13"/>
    </row>
    <row r="5398" spans="1:7">
      <c r="A5398" s="13"/>
      <c r="B5398" s="13"/>
      <c r="C5398" s="13"/>
      <c r="D5398" s="13"/>
      <c r="E5398" s="13"/>
      <c r="G5398" s="13"/>
    </row>
    <row r="5399" spans="1:7">
      <c r="A5399" s="13"/>
      <c r="B5399" s="13"/>
      <c r="C5399" s="13"/>
      <c r="D5399" s="13"/>
      <c r="E5399" s="13"/>
      <c r="G5399" s="13"/>
    </row>
    <row r="5400" spans="1:7">
      <c r="A5400" s="13"/>
      <c r="B5400" s="13"/>
      <c r="C5400" s="13"/>
      <c r="D5400" s="13"/>
      <c r="E5400" s="13"/>
      <c r="G5400" s="13"/>
    </row>
    <row r="5401" spans="1:7">
      <c r="A5401" s="13"/>
      <c r="B5401" s="13"/>
      <c r="C5401" s="13"/>
      <c r="D5401" s="13"/>
      <c r="E5401" s="13"/>
      <c r="G5401" s="13"/>
    </row>
    <row r="5402" spans="1:7">
      <c r="A5402" s="13"/>
      <c r="B5402" s="13"/>
      <c r="C5402" s="13"/>
      <c r="D5402" s="13"/>
      <c r="E5402" s="13"/>
      <c r="G5402" s="13"/>
    </row>
    <row r="5403" spans="1:7">
      <c r="A5403" s="13"/>
      <c r="B5403" s="13"/>
      <c r="C5403" s="13"/>
      <c r="D5403" s="13"/>
      <c r="E5403" s="13"/>
      <c r="G5403" s="13"/>
    </row>
    <row r="5404" spans="1:7">
      <c r="A5404" s="13"/>
      <c r="B5404" s="13"/>
      <c r="C5404" s="13"/>
      <c r="D5404" s="13"/>
      <c r="E5404" s="13"/>
      <c r="G5404" s="13"/>
    </row>
    <row r="5405" spans="1:7">
      <c r="A5405" s="13"/>
    </row>
    <row r="5406" spans="1:7">
      <c r="A5406" s="13"/>
    </row>
    <row r="5407" spans="1:7">
      <c r="A5407" s="13"/>
      <c r="B5407" s="13"/>
      <c r="D5407" s="13"/>
      <c r="E5407" s="13"/>
      <c r="G5407" s="13"/>
    </row>
    <row r="5408" spans="1:7">
      <c r="A5408" s="13"/>
      <c r="B5408" s="13"/>
      <c r="D5408" s="13"/>
      <c r="E5408" s="13"/>
      <c r="G5408" s="13"/>
    </row>
    <row r="5409" spans="1:7">
      <c r="A5409" s="13"/>
      <c r="B5409" s="13"/>
      <c r="D5409" s="13"/>
      <c r="E5409" s="13"/>
      <c r="G5409" s="13"/>
    </row>
    <row r="5410" spans="1:7">
      <c r="A5410" s="13"/>
      <c r="B5410" s="13"/>
      <c r="D5410" s="13"/>
      <c r="E5410" s="13"/>
      <c r="G5410" s="13"/>
    </row>
    <row r="5411" spans="1:7">
      <c r="A5411" s="13"/>
      <c r="B5411" s="13"/>
      <c r="C5411" s="13"/>
      <c r="D5411" s="13"/>
      <c r="E5411" s="13"/>
      <c r="G5411" s="13"/>
    </row>
    <row r="5412" spans="1:7">
      <c r="A5412" s="13"/>
      <c r="B5412" s="13"/>
      <c r="C5412" s="13"/>
      <c r="D5412" s="13"/>
      <c r="E5412" s="13"/>
      <c r="G5412" s="13"/>
    </row>
    <row r="5413" spans="1:7">
      <c r="A5413" s="13"/>
      <c r="B5413" s="13"/>
      <c r="C5413" s="13"/>
      <c r="D5413" s="13"/>
      <c r="E5413" s="13"/>
      <c r="G5413" s="13"/>
    </row>
    <row r="5414" spans="1:7">
      <c r="A5414" s="13"/>
      <c r="B5414" s="13"/>
      <c r="C5414" s="13"/>
      <c r="D5414" s="13"/>
      <c r="E5414" s="13"/>
      <c r="G5414" s="13"/>
    </row>
    <row r="5415" spans="1:7">
      <c r="A5415" s="13"/>
      <c r="B5415" s="13"/>
      <c r="C5415" s="13"/>
      <c r="D5415" s="13"/>
      <c r="E5415" s="13"/>
      <c r="G5415" s="13"/>
    </row>
    <row r="5416" spans="1:7">
      <c r="A5416" s="13"/>
      <c r="B5416" s="13"/>
      <c r="C5416" s="13"/>
      <c r="D5416" s="13"/>
      <c r="E5416" s="13"/>
      <c r="G5416" s="13"/>
    </row>
    <row r="5417" spans="1:7">
      <c r="A5417" s="13"/>
      <c r="B5417" s="13"/>
      <c r="C5417" s="13"/>
      <c r="D5417" s="13"/>
      <c r="E5417" s="13"/>
      <c r="G5417" s="13"/>
    </row>
    <row r="5418" spans="1:7">
      <c r="A5418" s="13"/>
      <c r="B5418" s="13"/>
      <c r="D5418" s="13"/>
      <c r="E5418" s="13"/>
      <c r="G5418" s="13"/>
    </row>
    <row r="5419" spans="1:7">
      <c r="A5419" s="13"/>
      <c r="B5419" s="13"/>
      <c r="D5419" s="13"/>
      <c r="E5419" s="13"/>
      <c r="G5419" s="13"/>
    </row>
    <row r="5420" spans="1:7">
      <c r="A5420" s="13"/>
      <c r="B5420" s="13"/>
      <c r="D5420" s="13"/>
      <c r="E5420" s="13"/>
      <c r="G5420" s="13"/>
    </row>
    <row r="5421" spans="1:7">
      <c r="A5421" s="13"/>
      <c r="B5421" s="13"/>
      <c r="D5421" s="13"/>
      <c r="E5421" s="13"/>
      <c r="G5421" s="13"/>
    </row>
    <row r="5422" spans="1:7">
      <c r="A5422" s="13"/>
      <c r="B5422" s="13"/>
      <c r="D5422" s="13"/>
      <c r="E5422" s="13"/>
      <c r="G5422" s="13"/>
    </row>
    <row r="5423" spans="1:7">
      <c r="A5423" s="13"/>
      <c r="B5423" s="13"/>
      <c r="C5423" s="13"/>
      <c r="D5423" s="13"/>
      <c r="E5423" s="13"/>
      <c r="G5423" s="13"/>
    </row>
    <row r="5424" spans="1:7">
      <c r="A5424" s="13"/>
      <c r="B5424" s="13"/>
      <c r="C5424" s="13"/>
      <c r="D5424" s="13"/>
      <c r="E5424" s="13"/>
      <c r="G5424" s="13"/>
    </row>
    <row r="5425" spans="1:7">
      <c r="A5425" s="13"/>
      <c r="B5425" s="13"/>
      <c r="C5425" s="13"/>
      <c r="D5425" s="13"/>
      <c r="E5425" s="13"/>
      <c r="G5425" s="13"/>
    </row>
    <row r="5426" spans="1:7">
      <c r="A5426" s="13"/>
      <c r="B5426" s="13"/>
      <c r="C5426" s="13"/>
      <c r="D5426" s="13"/>
      <c r="E5426" s="13"/>
      <c r="G5426" s="13"/>
    </row>
    <row r="5427" spans="1:7">
      <c r="A5427" s="13"/>
      <c r="B5427" s="13"/>
      <c r="C5427" s="13"/>
      <c r="D5427" s="13"/>
      <c r="E5427" s="13"/>
      <c r="G5427" s="13"/>
    </row>
    <row r="5428" spans="1:7">
      <c r="A5428" s="13"/>
      <c r="B5428" s="13"/>
      <c r="C5428" s="13"/>
      <c r="D5428" s="13"/>
      <c r="E5428" s="13"/>
      <c r="G5428" s="13"/>
    </row>
    <row r="5429" spans="1:7">
      <c r="A5429" s="13"/>
      <c r="B5429" s="13"/>
      <c r="C5429" s="13"/>
      <c r="D5429" s="13"/>
      <c r="E5429" s="13"/>
      <c r="G5429" s="13"/>
    </row>
    <row r="5430" spans="1:7">
      <c r="A5430" s="13"/>
      <c r="B5430" s="13"/>
      <c r="C5430" s="13"/>
      <c r="D5430" s="13"/>
      <c r="E5430" s="13"/>
      <c r="G5430" s="13"/>
    </row>
    <row r="5431" spans="1:7">
      <c r="A5431" s="13"/>
      <c r="B5431" s="13"/>
      <c r="C5431" s="13"/>
      <c r="D5431" s="13"/>
      <c r="E5431" s="13"/>
      <c r="G5431" s="13"/>
    </row>
    <row r="5432" spans="1:7">
      <c r="A5432" s="13"/>
      <c r="B5432" s="13"/>
      <c r="C5432" s="13"/>
      <c r="D5432" s="13"/>
      <c r="E5432" s="13"/>
      <c r="G5432" s="13"/>
    </row>
    <row r="5433" spans="1:7">
      <c r="A5433" s="13"/>
      <c r="B5433" s="13"/>
      <c r="C5433" s="13"/>
      <c r="D5433" s="13"/>
      <c r="E5433" s="13"/>
      <c r="G5433" s="13"/>
    </row>
    <row r="5434" spans="1:7">
      <c r="A5434" s="13"/>
      <c r="B5434" s="13"/>
      <c r="C5434" s="13"/>
      <c r="D5434" s="13"/>
      <c r="E5434" s="13"/>
      <c r="G5434" s="13"/>
    </row>
    <row r="5435" spans="1:7">
      <c r="A5435" s="13"/>
      <c r="B5435" s="13"/>
      <c r="C5435" s="13"/>
      <c r="D5435" s="13"/>
      <c r="E5435" s="13"/>
      <c r="G5435" s="13"/>
    </row>
    <row r="5436" spans="1:7">
      <c r="A5436" s="13"/>
      <c r="B5436" s="13"/>
      <c r="C5436" s="13"/>
      <c r="D5436" s="13"/>
      <c r="E5436" s="13"/>
      <c r="G5436" s="13"/>
    </row>
    <row r="5437" spans="1:7">
      <c r="A5437" s="13"/>
      <c r="B5437" s="13"/>
      <c r="C5437" s="13"/>
      <c r="D5437" s="13"/>
      <c r="E5437" s="13"/>
      <c r="G5437" s="13"/>
    </row>
    <row r="5438" spans="1:7">
      <c r="A5438" s="13"/>
      <c r="B5438" s="13"/>
      <c r="C5438" s="13"/>
      <c r="D5438" s="13"/>
      <c r="E5438" s="13"/>
      <c r="G5438" s="13"/>
    </row>
    <row r="5439" spans="1:7">
      <c r="A5439" s="13"/>
      <c r="B5439" s="13"/>
      <c r="C5439" s="13"/>
      <c r="D5439" s="13"/>
      <c r="E5439" s="13"/>
      <c r="G5439" s="13"/>
    </row>
    <row r="5440" spans="1:7">
      <c r="A5440" s="13"/>
      <c r="B5440" s="13"/>
      <c r="C5440" s="13"/>
      <c r="D5440" s="13"/>
      <c r="E5440" s="13"/>
      <c r="G5440" s="13"/>
    </row>
    <row r="5441" spans="1:7">
      <c r="A5441" s="13"/>
      <c r="B5441" s="13"/>
      <c r="C5441" s="13"/>
      <c r="D5441" s="13"/>
      <c r="E5441" s="13"/>
      <c r="G5441" s="13"/>
    </row>
    <row r="5442" spans="1:7">
      <c r="A5442" s="13"/>
      <c r="B5442" s="13"/>
      <c r="C5442" s="13"/>
      <c r="D5442" s="13"/>
      <c r="E5442" s="13"/>
      <c r="G5442" s="13"/>
    </row>
    <row r="5443" spans="1:7">
      <c r="A5443" s="13"/>
      <c r="B5443" s="13"/>
      <c r="C5443" s="13"/>
      <c r="D5443" s="13"/>
      <c r="E5443" s="13"/>
      <c r="G5443" s="13"/>
    </row>
    <row r="5444" spans="1:7">
      <c r="A5444" s="13"/>
      <c r="B5444" s="13"/>
      <c r="C5444" s="13"/>
      <c r="D5444" s="13"/>
      <c r="E5444" s="13"/>
      <c r="G5444" s="13"/>
    </row>
    <row r="5445" spans="1:7">
      <c r="A5445" s="13"/>
      <c r="B5445" s="13"/>
      <c r="C5445" s="13"/>
      <c r="D5445" s="13"/>
      <c r="E5445" s="13"/>
      <c r="G5445" s="13"/>
    </row>
    <row r="5446" spans="1:7">
      <c r="A5446" s="13"/>
      <c r="B5446" s="13"/>
      <c r="C5446" s="13"/>
      <c r="D5446" s="13"/>
      <c r="E5446" s="13"/>
      <c r="G5446" s="13"/>
    </row>
    <row r="5447" spans="1:7">
      <c r="A5447" s="13"/>
      <c r="B5447" s="13"/>
      <c r="C5447" s="13"/>
      <c r="D5447" s="13"/>
      <c r="E5447" s="13"/>
      <c r="G5447" s="13"/>
    </row>
    <row r="5448" spans="1:7">
      <c r="A5448" s="13"/>
      <c r="B5448" s="13"/>
      <c r="C5448" s="13"/>
      <c r="D5448" s="13"/>
      <c r="E5448" s="13"/>
      <c r="G5448" s="13"/>
    </row>
    <row r="5449" spans="1:7">
      <c r="A5449" s="13"/>
      <c r="B5449" s="13"/>
      <c r="C5449" s="13"/>
      <c r="D5449" s="13"/>
      <c r="E5449" s="13"/>
      <c r="G5449" s="13"/>
    </row>
    <row r="5450" spans="1:7">
      <c r="A5450" s="13"/>
      <c r="B5450" s="13"/>
      <c r="C5450" s="13"/>
      <c r="D5450" s="13"/>
      <c r="E5450" s="13"/>
      <c r="G5450" s="13"/>
    </row>
    <row r="5451" spans="1:7">
      <c r="A5451" s="13"/>
      <c r="B5451" s="13"/>
      <c r="C5451" s="13"/>
      <c r="D5451" s="13"/>
      <c r="E5451" s="13"/>
      <c r="G5451" s="13"/>
    </row>
    <row r="5452" spans="1:7">
      <c r="A5452" s="13"/>
      <c r="B5452" s="13"/>
      <c r="C5452" s="13"/>
      <c r="D5452" s="13"/>
      <c r="E5452" s="13"/>
      <c r="G5452" s="13"/>
    </row>
    <row r="5453" spans="1:7">
      <c r="A5453" s="13"/>
      <c r="B5453" s="13"/>
      <c r="C5453" s="13"/>
      <c r="D5453" s="13"/>
      <c r="E5453" s="13"/>
      <c r="G5453" s="13"/>
    </row>
    <row r="5454" spans="1:7">
      <c r="A5454" s="13"/>
      <c r="B5454" s="13"/>
      <c r="C5454" s="13"/>
      <c r="D5454" s="13"/>
      <c r="E5454" s="13"/>
      <c r="G5454" s="13"/>
    </row>
    <row r="5455" spans="1:7">
      <c r="A5455" s="13"/>
      <c r="B5455" s="13"/>
      <c r="C5455" s="13"/>
      <c r="D5455" s="13"/>
      <c r="E5455" s="13"/>
      <c r="G5455" s="13"/>
    </row>
    <row r="5456" spans="1:7">
      <c r="A5456" s="13"/>
      <c r="B5456" s="13"/>
      <c r="C5456" s="13"/>
      <c r="D5456" s="13"/>
      <c r="E5456" s="13"/>
      <c r="G5456" s="13"/>
    </row>
    <row r="5457" spans="1:7">
      <c r="A5457" s="13"/>
      <c r="B5457" s="13"/>
      <c r="C5457" s="13"/>
      <c r="D5457" s="13"/>
      <c r="E5457" s="13"/>
      <c r="G5457" s="13"/>
    </row>
    <row r="5458" spans="1:7">
      <c r="A5458" s="13"/>
      <c r="B5458" s="13"/>
      <c r="C5458" s="13"/>
      <c r="D5458" s="13"/>
      <c r="E5458" s="13"/>
      <c r="G5458" s="13"/>
    </row>
    <row r="5459" spans="1:7">
      <c r="A5459" s="13"/>
      <c r="B5459" s="13"/>
      <c r="D5459" s="13"/>
      <c r="E5459" s="13"/>
      <c r="G5459" s="13"/>
    </row>
    <row r="5460" spans="1:7">
      <c r="A5460" s="13"/>
      <c r="B5460" s="13"/>
      <c r="D5460" s="13"/>
      <c r="E5460" s="13"/>
      <c r="G5460" s="13"/>
    </row>
    <row r="5461" spans="1:7">
      <c r="A5461" s="13"/>
      <c r="B5461" s="13"/>
      <c r="D5461" s="13"/>
      <c r="E5461" s="13"/>
      <c r="G5461" s="13"/>
    </row>
    <row r="5462" spans="1:7">
      <c r="A5462" s="13"/>
      <c r="B5462" s="13"/>
      <c r="C5462" s="13"/>
      <c r="D5462" s="13"/>
      <c r="E5462" s="13"/>
      <c r="G5462" s="13"/>
    </row>
    <row r="5463" spans="1:7">
      <c r="A5463" s="13"/>
      <c r="B5463" s="13"/>
      <c r="C5463" s="13"/>
      <c r="D5463" s="13"/>
      <c r="E5463" s="13"/>
      <c r="G5463" s="13"/>
    </row>
    <row r="5464" spans="1:7">
      <c r="A5464" s="13"/>
      <c r="B5464" s="13"/>
      <c r="C5464" s="13"/>
      <c r="D5464" s="13"/>
      <c r="E5464" s="13"/>
      <c r="G5464" s="13"/>
    </row>
    <row r="5465" spans="1:7">
      <c r="A5465" s="13"/>
      <c r="B5465" s="13"/>
      <c r="C5465" s="13"/>
      <c r="D5465" s="13"/>
      <c r="E5465" s="13"/>
      <c r="G5465" s="13"/>
    </row>
    <row r="5466" spans="1:7">
      <c r="A5466" s="13"/>
      <c r="B5466" s="13"/>
      <c r="C5466" s="13"/>
      <c r="D5466" s="13"/>
      <c r="E5466" s="13"/>
      <c r="G5466" s="13"/>
    </row>
    <row r="5467" spans="1:7">
      <c r="A5467" s="13"/>
      <c r="B5467" s="13"/>
      <c r="C5467" s="13"/>
      <c r="D5467" s="13"/>
      <c r="E5467" s="13"/>
      <c r="G5467" s="13"/>
    </row>
    <row r="5468" spans="1:7">
      <c r="A5468" s="13"/>
      <c r="B5468" s="13"/>
      <c r="C5468" s="13"/>
      <c r="D5468" s="13"/>
      <c r="E5468" s="13"/>
      <c r="G5468" s="13"/>
    </row>
    <row r="5469" spans="1:7">
      <c r="A5469" s="13"/>
      <c r="B5469" s="13"/>
      <c r="C5469" s="13"/>
      <c r="D5469" s="13"/>
      <c r="E5469" s="13"/>
      <c r="G5469" s="13"/>
    </row>
    <row r="5470" spans="1:7">
      <c r="A5470" s="13"/>
      <c r="B5470" s="13"/>
      <c r="C5470" s="13"/>
      <c r="D5470" s="13"/>
      <c r="E5470" s="13"/>
      <c r="G5470" s="13"/>
    </row>
    <row r="5471" spans="1:7">
      <c r="A5471" s="13"/>
      <c r="B5471" s="13"/>
      <c r="C5471" s="13"/>
      <c r="D5471" s="13"/>
      <c r="E5471" s="13"/>
      <c r="G5471" s="13"/>
    </row>
    <row r="5472" spans="1:7">
      <c r="A5472" s="13"/>
      <c r="B5472" s="13"/>
      <c r="C5472" s="13"/>
      <c r="D5472" s="13"/>
      <c r="E5472" s="13"/>
      <c r="G5472" s="13"/>
    </row>
    <row r="5473" spans="1:7">
      <c r="A5473" s="13"/>
      <c r="B5473" s="13"/>
      <c r="C5473" s="13"/>
      <c r="D5473" s="13"/>
      <c r="E5473" s="13"/>
      <c r="G5473" s="13"/>
    </row>
    <row r="5474" spans="1:7">
      <c r="A5474" s="13"/>
      <c r="B5474" s="13"/>
      <c r="C5474" s="13"/>
      <c r="D5474" s="13"/>
      <c r="E5474" s="13"/>
      <c r="G5474" s="13"/>
    </row>
    <row r="5475" spans="1:7">
      <c r="A5475" s="13"/>
      <c r="B5475" s="13"/>
      <c r="C5475" s="13"/>
      <c r="D5475" s="13"/>
      <c r="E5475" s="13"/>
      <c r="G5475" s="13"/>
    </row>
    <row r="5476" spans="1:7">
      <c r="A5476" s="13"/>
      <c r="B5476" s="13"/>
      <c r="C5476" s="13"/>
      <c r="D5476" s="13"/>
      <c r="E5476" s="13"/>
      <c r="G5476" s="13"/>
    </row>
    <row r="5477" spans="1:7">
      <c r="A5477" s="13"/>
      <c r="B5477" s="13"/>
      <c r="C5477" s="13"/>
      <c r="D5477" s="13"/>
      <c r="E5477" s="13"/>
      <c r="G5477" s="13"/>
    </row>
    <row r="5478" spans="1:7">
      <c r="A5478" s="13"/>
      <c r="B5478" s="13"/>
      <c r="C5478" s="13"/>
      <c r="D5478" s="13"/>
      <c r="E5478" s="13"/>
      <c r="G5478" s="13"/>
    </row>
    <row r="5479" spans="1:7">
      <c r="A5479" s="13"/>
      <c r="B5479" s="13"/>
      <c r="C5479" s="13"/>
      <c r="D5479" s="13"/>
      <c r="E5479" s="13"/>
      <c r="G5479" s="13"/>
    </row>
    <row r="5480" spans="1:7">
      <c r="A5480" s="13"/>
      <c r="B5480" s="13"/>
      <c r="C5480" s="13"/>
      <c r="D5480" s="13"/>
      <c r="E5480" s="13"/>
      <c r="G5480" s="13"/>
    </row>
    <row r="5481" spans="1:7">
      <c r="A5481" s="13"/>
      <c r="B5481" s="13"/>
      <c r="C5481" s="13"/>
      <c r="D5481" s="13"/>
      <c r="E5481" s="13"/>
      <c r="G5481" s="13"/>
    </row>
    <row r="5482" spans="1:7">
      <c r="A5482" s="13"/>
      <c r="B5482" s="13"/>
      <c r="C5482" s="13"/>
      <c r="D5482" s="13"/>
      <c r="E5482" s="13"/>
      <c r="G5482" s="13"/>
    </row>
    <row r="5483" spans="1:7">
      <c r="A5483" s="13"/>
      <c r="B5483" s="13"/>
      <c r="C5483" s="13"/>
      <c r="D5483" s="13"/>
      <c r="E5483" s="13"/>
      <c r="G5483" s="13"/>
    </row>
    <row r="5484" spans="1:7">
      <c r="A5484" s="13"/>
      <c r="B5484" s="13"/>
      <c r="C5484" s="13"/>
      <c r="D5484" s="13"/>
      <c r="E5484" s="13"/>
      <c r="G5484" s="13"/>
    </row>
    <row r="5485" spans="1:7">
      <c r="A5485" s="13"/>
      <c r="B5485" s="13"/>
      <c r="C5485" s="13"/>
      <c r="D5485" s="13"/>
      <c r="E5485" s="13"/>
      <c r="G5485" s="13"/>
    </row>
    <row r="5486" spans="1:7">
      <c r="A5486" s="13"/>
      <c r="B5486" s="13"/>
      <c r="C5486" s="13"/>
      <c r="D5486" s="13"/>
      <c r="E5486" s="13"/>
      <c r="G5486" s="13"/>
    </row>
    <row r="5487" spans="1:7">
      <c r="A5487" s="13"/>
      <c r="B5487" s="13"/>
      <c r="C5487" s="13"/>
      <c r="D5487" s="13"/>
      <c r="E5487" s="13"/>
      <c r="G5487" s="13"/>
    </row>
    <row r="5488" spans="1:7">
      <c r="A5488" s="13"/>
      <c r="B5488" s="13"/>
      <c r="C5488" s="13"/>
      <c r="D5488" s="13"/>
      <c r="E5488" s="13"/>
      <c r="G5488" s="13"/>
    </row>
    <row r="5489" spans="1:7">
      <c r="A5489" s="13"/>
      <c r="B5489" s="13"/>
      <c r="C5489" s="13"/>
      <c r="D5489" s="13"/>
      <c r="E5489" s="13"/>
      <c r="G5489" s="13"/>
    </row>
    <row r="5490" spans="1:7">
      <c r="A5490" s="13"/>
      <c r="B5490" s="13"/>
      <c r="C5490" s="13"/>
      <c r="D5490" s="13"/>
      <c r="E5490" s="13"/>
      <c r="G5490" s="13"/>
    </row>
    <row r="5491" spans="1:7">
      <c r="A5491" s="13"/>
      <c r="B5491" s="13"/>
      <c r="C5491" s="13"/>
      <c r="D5491" s="13"/>
      <c r="E5491" s="13"/>
      <c r="G5491" s="13"/>
    </row>
    <row r="5492" spans="1:7">
      <c r="A5492" s="13"/>
      <c r="B5492" s="13"/>
      <c r="C5492" s="13"/>
      <c r="D5492" s="13"/>
      <c r="E5492" s="13"/>
      <c r="G5492" s="13"/>
    </row>
    <row r="5493" spans="1:7">
      <c r="A5493" s="13"/>
      <c r="B5493" s="13"/>
      <c r="C5493" s="13"/>
      <c r="D5493" s="13"/>
      <c r="E5493" s="13"/>
      <c r="G5493" s="13"/>
    </row>
    <row r="5494" spans="1:7">
      <c r="A5494" s="13"/>
      <c r="B5494" s="13"/>
      <c r="C5494" s="13"/>
      <c r="D5494" s="13"/>
      <c r="E5494" s="13"/>
      <c r="G5494" s="13"/>
    </row>
    <row r="5495" spans="1:7">
      <c r="A5495" s="13"/>
      <c r="B5495" s="13"/>
      <c r="C5495" s="13"/>
      <c r="D5495" s="13"/>
      <c r="E5495" s="13"/>
      <c r="G5495" s="13"/>
    </row>
    <row r="5496" spans="1:7">
      <c r="A5496" s="13"/>
      <c r="B5496" s="13"/>
      <c r="C5496" s="13"/>
      <c r="D5496" s="13"/>
      <c r="E5496" s="13"/>
      <c r="G5496" s="13"/>
    </row>
    <row r="5497" spans="1:7">
      <c r="A5497" s="13"/>
    </row>
    <row r="5498" spans="1:7">
      <c r="A5498" s="13"/>
    </row>
    <row r="5499" spans="1:7">
      <c r="A5499" s="13"/>
      <c r="B5499" s="13"/>
      <c r="C5499" s="13"/>
      <c r="D5499" s="13"/>
      <c r="E5499" s="13"/>
      <c r="G5499" s="13"/>
    </row>
    <row r="5500" spans="1:7">
      <c r="A5500" s="13"/>
      <c r="B5500" s="13"/>
      <c r="C5500" s="13"/>
      <c r="D5500" s="13"/>
      <c r="E5500" s="13"/>
      <c r="G5500" s="13"/>
    </row>
    <row r="5501" spans="1:7">
      <c r="A5501" s="13"/>
      <c r="B5501" s="13"/>
      <c r="C5501" s="13"/>
      <c r="D5501" s="13"/>
      <c r="E5501" s="13"/>
      <c r="G5501" s="13"/>
    </row>
    <row r="5502" spans="1:7">
      <c r="A5502" s="13"/>
      <c r="B5502" s="13"/>
      <c r="C5502" s="13"/>
      <c r="D5502" s="13"/>
      <c r="E5502" s="13"/>
      <c r="G5502" s="13"/>
    </row>
    <row r="5503" spans="1:7">
      <c r="A5503" s="13"/>
      <c r="B5503" s="13"/>
      <c r="C5503" s="13"/>
      <c r="D5503" s="13"/>
      <c r="E5503" s="13"/>
      <c r="G5503" s="13"/>
    </row>
    <row r="5504" spans="1:7">
      <c r="A5504" s="13"/>
      <c r="B5504" s="13"/>
      <c r="C5504" s="13"/>
      <c r="D5504" s="13"/>
      <c r="E5504" s="13"/>
      <c r="G5504" s="13"/>
    </row>
    <row r="5505" spans="1:7">
      <c r="A5505" s="13"/>
      <c r="B5505" s="13"/>
      <c r="C5505" s="13"/>
      <c r="D5505" s="13"/>
      <c r="E5505" s="13"/>
      <c r="G5505" s="13"/>
    </row>
    <row r="5506" spans="1:7">
      <c r="A5506" s="13"/>
      <c r="B5506" s="13"/>
      <c r="C5506" s="13"/>
      <c r="D5506" s="13"/>
      <c r="E5506" s="13"/>
      <c r="G5506" s="13"/>
    </row>
    <row r="5507" spans="1:7">
      <c r="A5507" s="13"/>
      <c r="B5507" s="13"/>
      <c r="C5507" s="13"/>
      <c r="D5507" s="13"/>
      <c r="E5507" s="13"/>
      <c r="G5507" s="13"/>
    </row>
    <row r="5508" spans="1:7">
      <c r="A5508" s="13"/>
      <c r="B5508" s="13"/>
      <c r="C5508" s="13"/>
      <c r="D5508" s="13"/>
      <c r="E5508" s="13"/>
      <c r="G5508" s="13"/>
    </row>
    <row r="5509" spans="1:7">
      <c r="A5509" s="13"/>
      <c r="B5509" s="13"/>
      <c r="C5509" s="13"/>
      <c r="D5509" s="13"/>
      <c r="E5509" s="13"/>
      <c r="G5509" s="13"/>
    </row>
    <row r="5510" spans="1:7">
      <c r="A5510" s="13"/>
      <c r="B5510" s="13"/>
      <c r="C5510" s="13"/>
      <c r="D5510" s="13"/>
      <c r="E5510" s="13"/>
      <c r="G5510" s="13"/>
    </row>
    <row r="5511" spans="1:7">
      <c r="A5511" s="13"/>
      <c r="B5511" s="13"/>
      <c r="C5511" s="13"/>
      <c r="D5511" s="13"/>
      <c r="E5511" s="13"/>
      <c r="G5511" s="13"/>
    </row>
    <row r="5512" spans="1:7">
      <c r="A5512" s="13"/>
      <c r="B5512" s="13"/>
      <c r="C5512" s="13"/>
      <c r="D5512" s="13"/>
      <c r="E5512" s="13"/>
      <c r="G5512" s="13"/>
    </row>
    <row r="5513" spans="1:7">
      <c r="A5513" s="13"/>
      <c r="B5513" s="13"/>
      <c r="C5513" s="13"/>
      <c r="D5513" s="13"/>
      <c r="E5513" s="13"/>
      <c r="G5513" s="13"/>
    </row>
    <row r="5514" spans="1:7">
      <c r="A5514" s="13"/>
      <c r="B5514" s="13"/>
      <c r="C5514" s="13"/>
      <c r="D5514" s="13"/>
      <c r="E5514" s="13"/>
      <c r="G5514" s="13"/>
    </row>
    <row r="5515" spans="1:7">
      <c r="A5515" s="13"/>
      <c r="B5515" s="13"/>
      <c r="C5515" s="13"/>
      <c r="D5515" s="13"/>
      <c r="E5515" s="13"/>
      <c r="G5515" s="13"/>
    </row>
    <row r="5516" spans="1:7">
      <c r="A5516" s="13"/>
      <c r="B5516" s="13"/>
      <c r="C5516" s="13"/>
      <c r="D5516" s="13"/>
      <c r="E5516" s="13"/>
      <c r="G5516" s="13"/>
    </row>
    <row r="5517" spans="1:7">
      <c r="A5517" s="13"/>
      <c r="B5517" s="13"/>
      <c r="C5517" s="13"/>
      <c r="D5517" s="13"/>
      <c r="E5517" s="13"/>
      <c r="G5517" s="13"/>
    </row>
    <row r="5518" spans="1:7">
      <c r="A5518" s="13"/>
      <c r="B5518" s="13"/>
      <c r="C5518" s="13"/>
      <c r="D5518" s="13"/>
      <c r="E5518" s="13"/>
      <c r="G5518" s="13"/>
    </row>
    <row r="5519" spans="1:7">
      <c r="A5519" s="13"/>
      <c r="B5519" s="13"/>
      <c r="C5519" s="13"/>
      <c r="D5519" s="13"/>
      <c r="E5519" s="13"/>
      <c r="G5519" s="13"/>
    </row>
    <row r="5520" spans="1:7">
      <c r="A5520" s="13"/>
      <c r="B5520" s="13"/>
      <c r="C5520" s="13"/>
      <c r="D5520" s="13"/>
      <c r="E5520" s="13"/>
      <c r="G5520" s="13"/>
    </row>
    <row r="5521" spans="1:7">
      <c r="A5521" s="13"/>
      <c r="B5521" s="13"/>
      <c r="C5521" s="13"/>
      <c r="D5521" s="13"/>
      <c r="E5521" s="13"/>
      <c r="G5521" s="13"/>
    </row>
    <row r="5522" spans="1:7">
      <c r="A5522" s="13"/>
      <c r="B5522" s="13"/>
      <c r="C5522" s="13"/>
      <c r="D5522" s="13"/>
      <c r="E5522" s="13"/>
      <c r="G5522" s="13"/>
    </row>
    <row r="5523" spans="1:7">
      <c r="A5523" s="13"/>
      <c r="B5523" s="13"/>
      <c r="C5523" s="13"/>
      <c r="D5523" s="13"/>
      <c r="E5523" s="13"/>
      <c r="G5523" s="13"/>
    </row>
    <row r="5524" spans="1:7">
      <c r="A5524" s="13"/>
      <c r="B5524" s="13"/>
      <c r="C5524" s="13"/>
      <c r="D5524" s="13"/>
      <c r="E5524" s="13"/>
      <c r="G5524" s="13"/>
    </row>
    <row r="5525" spans="1:7">
      <c r="A5525" s="13"/>
      <c r="B5525" s="13"/>
      <c r="C5525" s="13"/>
      <c r="D5525" s="13"/>
      <c r="E5525" s="13"/>
      <c r="G5525" s="13"/>
    </row>
    <row r="5526" spans="1:7">
      <c r="A5526" s="13"/>
      <c r="B5526" s="13"/>
      <c r="C5526" s="13"/>
      <c r="D5526" s="13"/>
      <c r="E5526" s="13"/>
      <c r="G5526" s="13"/>
    </row>
    <row r="5527" spans="1:7">
      <c r="A5527" s="13"/>
      <c r="B5527" s="13"/>
      <c r="C5527" s="13"/>
      <c r="D5527" s="13"/>
      <c r="E5527" s="13"/>
      <c r="G5527" s="13"/>
    </row>
    <row r="5528" spans="1:7">
      <c r="A5528" s="13"/>
      <c r="B5528" s="13"/>
      <c r="C5528" s="13"/>
      <c r="D5528" s="13"/>
      <c r="E5528" s="13"/>
      <c r="G5528" s="13"/>
    </row>
    <row r="5529" spans="1:7">
      <c r="A5529" s="13"/>
      <c r="B5529" s="13"/>
      <c r="C5529" s="13"/>
      <c r="D5529" s="13"/>
      <c r="E5529" s="13"/>
      <c r="G5529" s="13"/>
    </row>
    <row r="5530" spans="1:7">
      <c r="A5530" s="13"/>
      <c r="B5530" s="13"/>
      <c r="C5530" s="13"/>
      <c r="D5530" s="13"/>
      <c r="E5530" s="13"/>
      <c r="G5530" s="13"/>
    </row>
    <row r="5531" spans="1:7">
      <c r="A5531" s="13"/>
      <c r="B5531" s="13"/>
      <c r="C5531" s="13"/>
      <c r="D5531" s="13"/>
      <c r="E5531" s="13"/>
      <c r="G5531" s="13"/>
    </row>
    <row r="5532" spans="1:7">
      <c r="A5532" s="13"/>
      <c r="B5532" s="13"/>
      <c r="C5532" s="13"/>
      <c r="D5532" s="13"/>
      <c r="E5532" s="13"/>
      <c r="G5532" s="13"/>
    </row>
    <row r="5533" spans="1:7">
      <c r="A5533" s="13"/>
      <c r="B5533" s="13"/>
      <c r="C5533" s="13"/>
      <c r="D5533" s="13"/>
      <c r="E5533" s="13"/>
      <c r="G5533" s="13"/>
    </row>
    <row r="5534" spans="1:7">
      <c r="A5534" s="13"/>
      <c r="B5534" s="13"/>
      <c r="C5534" s="13"/>
      <c r="D5534" s="13"/>
      <c r="E5534" s="13"/>
      <c r="G5534" s="13"/>
    </row>
    <row r="5535" spans="1:7">
      <c r="A5535" s="13"/>
      <c r="B5535" s="13"/>
      <c r="D5535" s="13"/>
      <c r="E5535" s="13"/>
      <c r="G5535" s="13"/>
    </row>
    <row r="5536" spans="1:7">
      <c r="A5536" s="13"/>
      <c r="B5536" s="13"/>
      <c r="C5536" s="13"/>
      <c r="D5536" s="13"/>
      <c r="E5536" s="13"/>
      <c r="G5536" s="13"/>
    </row>
    <row r="5537" spans="1:7">
      <c r="A5537" s="13"/>
      <c r="B5537" s="13"/>
      <c r="C5537" s="13"/>
      <c r="D5537" s="13"/>
      <c r="E5537" s="13"/>
      <c r="G5537" s="13"/>
    </row>
    <row r="5538" spans="1:7">
      <c r="A5538" s="13"/>
      <c r="B5538" s="13"/>
      <c r="C5538" s="13"/>
      <c r="D5538" s="13"/>
      <c r="E5538" s="13"/>
      <c r="G5538" s="13"/>
    </row>
    <row r="5539" spans="1:7">
      <c r="A5539" s="13"/>
      <c r="B5539" s="13"/>
      <c r="C5539" s="13"/>
      <c r="D5539" s="13"/>
      <c r="E5539" s="13"/>
      <c r="G5539" s="13"/>
    </row>
    <row r="5540" spans="1:7">
      <c r="A5540" s="13"/>
      <c r="B5540" s="13"/>
      <c r="C5540" s="13"/>
      <c r="D5540" s="13"/>
      <c r="E5540" s="13"/>
      <c r="G5540" s="13"/>
    </row>
    <row r="5541" spans="1:7">
      <c r="A5541" s="13"/>
      <c r="B5541" s="13"/>
      <c r="C5541" s="13"/>
      <c r="D5541" s="13"/>
      <c r="E5541" s="13"/>
      <c r="G5541" s="13"/>
    </row>
    <row r="5542" spans="1:7">
      <c r="A5542" s="13"/>
      <c r="B5542" s="13"/>
      <c r="C5542" s="13"/>
      <c r="D5542" s="13"/>
      <c r="E5542" s="13"/>
      <c r="G5542" s="13"/>
    </row>
    <row r="5543" spans="1:7">
      <c r="A5543" s="13"/>
      <c r="B5543" s="13"/>
      <c r="C5543" s="13"/>
      <c r="D5543" s="13"/>
      <c r="E5543" s="13"/>
      <c r="G5543" s="13"/>
    </row>
    <row r="5544" spans="1:7">
      <c r="A5544" s="13"/>
      <c r="B5544" s="13"/>
      <c r="C5544" s="13"/>
      <c r="D5544" s="13"/>
      <c r="E5544" s="13"/>
      <c r="G5544" s="13"/>
    </row>
    <row r="5545" spans="1:7">
      <c r="A5545" s="13"/>
      <c r="B5545" s="13"/>
      <c r="C5545" s="13"/>
      <c r="D5545" s="13"/>
      <c r="E5545" s="13"/>
      <c r="G5545" s="13"/>
    </row>
    <row r="5546" spans="1:7">
      <c r="A5546" s="13"/>
      <c r="B5546" s="13"/>
      <c r="C5546" s="13"/>
      <c r="D5546" s="13"/>
      <c r="E5546" s="13"/>
      <c r="G5546" s="13"/>
    </row>
    <row r="5547" spans="1:7">
      <c r="A5547" s="13"/>
      <c r="B5547" s="13"/>
      <c r="C5547" s="13"/>
      <c r="D5547" s="13"/>
      <c r="E5547" s="13"/>
      <c r="G5547" s="13"/>
    </row>
    <row r="5548" spans="1:7">
      <c r="A5548" s="13"/>
      <c r="B5548" s="13"/>
      <c r="C5548" s="13"/>
      <c r="D5548" s="13"/>
      <c r="E5548" s="13"/>
      <c r="G5548" s="13"/>
    </row>
    <row r="5549" spans="1:7">
      <c r="A5549" s="13"/>
      <c r="B5549" s="13"/>
      <c r="C5549" s="13"/>
      <c r="D5549" s="13"/>
      <c r="E5549" s="13"/>
      <c r="G5549" s="13"/>
    </row>
    <row r="5550" spans="1:7">
      <c r="A5550" s="13"/>
      <c r="B5550" s="13"/>
      <c r="C5550" s="13"/>
      <c r="D5550" s="13"/>
      <c r="E5550" s="13"/>
      <c r="G5550" s="13"/>
    </row>
    <row r="5551" spans="1:7">
      <c r="A5551" s="13"/>
      <c r="B5551" s="13"/>
      <c r="C5551" s="13"/>
      <c r="D5551" s="13"/>
      <c r="E5551" s="13"/>
      <c r="G5551" s="13"/>
    </row>
    <row r="5552" spans="1:7">
      <c r="A5552" s="13"/>
      <c r="B5552" s="13"/>
      <c r="C5552" s="13"/>
      <c r="D5552" s="13"/>
      <c r="E5552" s="13"/>
      <c r="G5552" s="13"/>
    </row>
    <row r="5553" spans="1:7">
      <c r="A5553" s="13"/>
      <c r="B5553" s="13"/>
      <c r="C5553" s="13"/>
      <c r="D5553" s="13"/>
      <c r="E5553" s="13"/>
      <c r="G5553" s="13"/>
    </row>
    <row r="5554" spans="1:7">
      <c r="A5554" s="13"/>
      <c r="B5554" s="13"/>
      <c r="C5554" s="13"/>
      <c r="D5554" s="13"/>
      <c r="E5554" s="13"/>
      <c r="G5554" s="13"/>
    </row>
    <row r="5555" spans="1:7">
      <c r="A5555" s="13"/>
      <c r="B5555" s="13"/>
      <c r="C5555" s="13"/>
      <c r="D5555" s="13"/>
      <c r="E5555" s="13"/>
      <c r="G5555" s="13"/>
    </row>
    <row r="5556" spans="1:7">
      <c r="A5556" s="13"/>
      <c r="B5556" s="13"/>
      <c r="C5556" s="13"/>
      <c r="D5556" s="13"/>
      <c r="E5556" s="13"/>
      <c r="G5556" s="13"/>
    </row>
    <row r="5557" spans="1:7">
      <c r="A5557" s="13"/>
      <c r="B5557" s="13"/>
      <c r="C5557" s="13"/>
      <c r="D5557" s="13"/>
      <c r="E5557" s="13"/>
      <c r="G5557" s="13"/>
    </row>
    <row r="5558" spans="1:7">
      <c r="A5558" s="13"/>
      <c r="B5558" s="13"/>
      <c r="C5558" s="13"/>
      <c r="D5558" s="13"/>
      <c r="E5558" s="13"/>
      <c r="G5558" s="13"/>
    </row>
    <row r="5559" spans="1:7">
      <c r="A5559" s="13"/>
      <c r="B5559" s="13"/>
      <c r="C5559" s="13"/>
      <c r="D5559" s="13"/>
      <c r="E5559" s="13"/>
      <c r="G5559" s="13"/>
    </row>
    <row r="5560" spans="1:7">
      <c r="A5560" s="13"/>
      <c r="B5560" s="13"/>
      <c r="C5560" s="13"/>
      <c r="D5560" s="13"/>
      <c r="E5560" s="13"/>
      <c r="G5560" s="13"/>
    </row>
    <row r="5561" spans="1:7">
      <c r="A5561" s="13"/>
      <c r="B5561" s="13"/>
      <c r="C5561" s="13"/>
      <c r="D5561" s="13"/>
      <c r="E5561" s="13"/>
      <c r="G5561" s="13"/>
    </row>
    <row r="5562" spans="1:7">
      <c r="A5562" s="13"/>
      <c r="B5562" s="13"/>
      <c r="C5562" s="13"/>
      <c r="D5562" s="13"/>
      <c r="E5562" s="13"/>
      <c r="G5562" s="13"/>
    </row>
    <row r="5563" spans="1:7">
      <c r="A5563" s="13"/>
      <c r="B5563" s="13"/>
      <c r="C5563" s="13"/>
      <c r="D5563" s="13"/>
      <c r="E5563" s="13"/>
      <c r="G5563" s="13"/>
    </row>
    <row r="5564" spans="1:7">
      <c r="A5564" s="13"/>
      <c r="B5564" s="13"/>
      <c r="C5564" s="13"/>
      <c r="D5564" s="13"/>
      <c r="E5564" s="13"/>
      <c r="G5564" s="13"/>
    </row>
    <row r="5565" spans="1:7">
      <c r="A5565" s="13"/>
      <c r="B5565" s="13"/>
      <c r="C5565" s="13"/>
      <c r="D5565" s="13"/>
      <c r="E5565" s="13"/>
      <c r="G5565" s="13"/>
    </row>
    <row r="5566" spans="1:7">
      <c r="A5566" s="13"/>
      <c r="B5566" s="13"/>
      <c r="C5566" s="13"/>
      <c r="D5566" s="13"/>
      <c r="E5566" s="13"/>
      <c r="G5566" s="13"/>
    </row>
    <row r="5567" spans="1:7">
      <c r="A5567" s="13"/>
      <c r="B5567" s="13"/>
      <c r="C5567" s="13"/>
      <c r="D5567" s="13"/>
      <c r="E5567" s="13"/>
      <c r="G5567" s="13"/>
    </row>
    <row r="5568" spans="1:7">
      <c r="A5568" s="13"/>
      <c r="B5568" s="13"/>
      <c r="C5568" s="13"/>
      <c r="D5568" s="13"/>
      <c r="E5568" s="13"/>
      <c r="G5568" s="13"/>
    </row>
    <row r="5569" spans="1:7">
      <c r="A5569" s="13"/>
      <c r="B5569" s="13"/>
      <c r="C5569" s="13"/>
      <c r="D5569" s="13"/>
      <c r="E5569" s="13"/>
      <c r="G5569" s="13"/>
    </row>
    <row r="5570" spans="1:7">
      <c r="A5570" s="13"/>
      <c r="B5570" s="13"/>
      <c r="C5570" s="13"/>
      <c r="D5570" s="13"/>
      <c r="E5570" s="13"/>
      <c r="G5570" s="13"/>
    </row>
    <row r="5571" spans="1:7">
      <c r="A5571" s="13"/>
      <c r="B5571" s="13"/>
      <c r="C5571" s="13"/>
      <c r="D5571" s="13"/>
      <c r="E5571" s="13"/>
      <c r="G5571" s="13"/>
    </row>
    <row r="5572" spans="1:7">
      <c r="A5572" s="13"/>
      <c r="B5572" s="13"/>
      <c r="C5572" s="13"/>
      <c r="D5572" s="13"/>
      <c r="E5572" s="13"/>
      <c r="F5572" s="13"/>
    </row>
    <row r="5573" spans="1:7">
      <c r="A5573" s="13"/>
      <c r="B5573" s="13"/>
      <c r="C5573" s="13"/>
      <c r="D5573" s="13"/>
      <c r="E5573" s="13"/>
      <c r="G5573" s="13"/>
    </row>
    <row r="5574" spans="1:7">
      <c r="A5574" s="13"/>
    </row>
    <row r="5575" spans="1:7">
      <c r="A5575" s="13"/>
    </row>
    <row r="5576" spans="1:7">
      <c r="A5576" s="13"/>
    </row>
    <row r="5577" spans="1:7">
      <c r="A5577" s="13"/>
      <c r="B5577" s="13"/>
      <c r="D5577" s="13"/>
      <c r="E5577" s="13"/>
      <c r="G5577" s="13"/>
    </row>
    <row r="5578" spans="1:7">
      <c r="A5578" s="13"/>
      <c r="B5578" s="13"/>
      <c r="C5578" s="13"/>
      <c r="D5578" s="13"/>
      <c r="E5578" s="13"/>
      <c r="G5578" s="13"/>
    </row>
    <row r="5579" spans="1:7">
      <c r="A5579" s="13"/>
      <c r="B5579" s="13"/>
      <c r="D5579" s="13"/>
      <c r="E5579" s="13"/>
      <c r="G5579" s="13"/>
    </row>
    <row r="5580" spans="1:7">
      <c r="A5580" s="13"/>
      <c r="B5580" s="13"/>
      <c r="D5580" s="13"/>
      <c r="E5580" s="13"/>
      <c r="G5580" s="13"/>
    </row>
    <row r="5581" spans="1:7">
      <c r="A5581" s="13"/>
    </row>
    <row r="5582" spans="1:7">
      <c r="A5582" s="13"/>
    </row>
    <row r="5583" spans="1:7">
      <c r="A5583" s="13"/>
      <c r="B5583" s="13"/>
      <c r="D5583" s="13"/>
      <c r="E5583" s="13"/>
      <c r="G5583" s="13"/>
    </row>
    <row r="5584" spans="1:7">
      <c r="A5584" s="13"/>
      <c r="B5584" s="13"/>
      <c r="D5584" s="13"/>
      <c r="E5584" s="13"/>
      <c r="G5584" s="13"/>
    </row>
    <row r="5585" spans="1:7">
      <c r="A5585" s="13"/>
      <c r="B5585" s="13"/>
      <c r="C5585" s="13"/>
      <c r="D5585" s="13"/>
      <c r="E5585" s="13"/>
      <c r="G5585" s="13"/>
    </row>
    <row r="5586" spans="1:7">
      <c r="A5586" s="13"/>
      <c r="B5586" s="13"/>
      <c r="D5586" s="13"/>
      <c r="E5586" s="13"/>
      <c r="G5586" s="13"/>
    </row>
    <row r="5587" spans="1:7">
      <c r="A5587" s="13"/>
      <c r="B5587" s="13"/>
      <c r="D5587" s="13"/>
      <c r="E5587" s="13"/>
      <c r="G5587" s="13"/>
    </row>
    <row r="5588" spans="1:7">
      <c r="A5588" s="13"/>
    </row>
    <row r="5589" spans="1:7">
      <c r="A5589" s="13"/>
    </row>
    <row r="5590" spans="1:7">
      <c r="A5590" s="13"/>
      <c r="B5590" s="13"/>
      <c r="D5590" s="13"/>
      <c r="E5590" s="13"/>
      <c r="G5590" s="13"/>
    </row>
    <row r="5591" spans="1:7">
      <c r="A5591" s="13"/>
      <c r="B5591" s="13"/>
      <c r="C5591" s="13"/>
      <c r="D5591" s="13"/>
      <c r="E5591" s="13"/>
      <c r="G5591" s="13"/>
    </row>
    <row r="5592" spans="1:7">
      <c r="A5592" s="13"/>
      <c r="B5592" s="13"/>
      <c r="C5592" s="13"/>
      <c r="D5592" s="13"/>
      <c r="E5592" s="13"/>
      <c r="G5592" s="13"/>
    </row>
    <row r="5593" spans="1:7">
      <c r="A5593" s="13"/>
      <c r="B5593" s="13"/>
      <c r="D5593" s="13"/>
      <c r="E5593" s="13"/>
      <c r="G5593" s="13"/>
    </row>
    <row r="5594" spans="1:7">
      <c r="A5594" s="13"/>
      <c r="B5594" s="13"/>
      <c r="C5594" s="13"/>
      <c r="D5594" s="13"/>
      <c r="E5594" s="13"/>
      <c r="G5594" s="13"/>
    </row>
    <row r="5595" spans="1:7">
      <c r="A5595" s="13"/>
      <c r="B5595" s="13"/>
      <c r="D5595" s="13"/>
      <c r="E5595" s="13"/>
      <c r="G5595" s="13"/>
    </row>
    <row r="5596" spans="1:7">
      <c r="A5596" s="13"/>
      <c r="B5596" s="13"/>
      <c r="C5596" s="13"/>
      <c r="D5596" s="13"/>
      <c r="E5596" s="13"/>
      <c r="G5596" s="13"/>
    </row>
    <row r="5597" spans="1:7">
      <c r="A5597" s="13"/>
    </row>
    <row r="5598" spans="1:7">
      <c r="A5598" s="13"/>
    </row>
    <row r="5599" spans="1:7">
      <c r="A5599" s="13"/>
      <c r="B5599" s="13"/>
      <c r="C5599" s="13"/>
      <c r="D5599" s="13"/>
      <c r="E5599" s="13"/>
      <c r="G5599" s="13"/>
    </row>
    <row r="5600" spans="1:7">
      <c r="A5600" s="13"/>
      <c r="B5600" s="13"/>
      <c r="D5600" s="13"/>
      <c r="E5600" s="13"/>
      <c r="G5600" s="13"/>
    </row>
    <row r="5601" spans="1:7">
      <c r="A5601" s="13"/>
      <c r="B5601" s="13"/>
      <c r="D5601" s="13"/>
      <c r="E5601" s="13"/>
      <c r="G5601" s="13"/>
    </row>
    <row r="5602" spans="1:7">
      <c r="A5602" s="13"/>
      <c r="B5602" s="13"/>
      <c r="C5602" s="13"/>
      <c r="D5602" s="13"/>
      <c r="E5602" s="13"/>
      <c r="G5602" s="13"/>
    </row>
    <row r="5603" spans="1:7">
      <c r="A5603" s="13"/>
      <c r="B5603" s="13"/>
      <c r="C5603" s="13"/>
      <c r="D5603" s="13"/>
      <c r="E5603" s="13"/>
      <c r="G5603" s="13"/>
    </row>
    <row r="5604" spans="1:7">
      <c r="A5604" s="13"/>
      <c r="B5604" s="13"/>
      <c r="C5604" s="13"/>
      <c r="D5604" s="13"/>
      <c r="E5604" s="13"/>
      <c r="G5604" s="13"/>
    </row>
    <row r="5605" spans="1:7">
      <c r="A5605" s="13"/>
      <c r="B5605" s="13"/>
      <c r="D5605" s="13"/>
      <c r="E5605" s="13"/>
      <c r="G5605" s="13"/>
    </row>
    <row r="5606" spans="1:7">
      <c r="A5606" s="13"/>
      <c r="B5606" s="13"/>
      <c r="C5606" s="13"/>
      <c r="D5606" s="13"/>
      <c r="E5606" s="13"/>
      <c r="G5606" s="13"/>
    </row>
    <row r="5607" spans="1:7">
      <c r="A5607" s="13"/>
      <c r="B5607" s="13"/>
      <c r="C5607" s="13"/>
      <c r="D5607" s="13"/>
      <c r="E5607" s="13"/>
      <c r="G5607" s="13"/>
    </row>
    <row r="5608" spans="1:7">
      <c r="A5608" s="13"/>
    </row>
    <row r="5609" spans="1:7">
      <c r="A5609" s="13"/>
    </row>
    <row r="5610" spans="1:7">
      <c r="A5610" s="13"/>
      <c r="B5610" s="13"/>
      <c r="C5610" s="13"/>
      <c r="D5610" s="13"/>
      <c r="E5610" s="13"/>
      <c r="G5610" s="13"/>
    </row>
    <row r="5611" spans="1:7">
      <c r="A5611" s="13"/>
      <c r="B5611" s="13"/>
      <c r="D5611" s="13"/>
      <c r="E5611" s="13"/>
      <c r="G5611" s="13"/>
    </row>
    <row r="5612" spans="1:7">
      <c r="A5612" s="13"/>
      <c r="B5612" s="13"/>
      <c r="C5612" s="13"/>
      <c r="D5612" s="13"/>
      <c r="E5612" s="13"/>
      <c r="G5612" s="13"/>
    </row>
    <row r="5613" spans="1:7">
      <c r="A5613" s="13"/>
      <c r="B5613" s="13"/>
      <c r="C5613" s="13"/>
      <c r="D5613" s="13"/>
      <c r="E5613" s="13"/>
      <c r="G5613" s="13"/>
    </row>
    <row r="5614" spans="1:7">
      <c r="A5614" s="13"/>
      <c r="B5614" s="13"/>
      <c r="C5614" s="13"/>
      <c r="D5614" s="13"/>
      <c r="E5614" s="13"/>
      <c r="G5614" s="13"/>
    </row>
    <row r="5615" spans="1:7">
      <c r="A5615" s="13"/>
      <c r="B5615" s="13"/>
      <c r="D5615" s="13"/>
      <c r="E5615" s="13"/>
      <c r="G5615" s="13"/>
    </row>
    <row r="5616" spans="1:7">
      <c r="A5616" s="13"/>
      <c r="B5616" s="13"/>
      <c r="D5616" s="13"/>
      <c r="E5616" s="13"/>
      <c r="G5616" s="13"/>
    </row>
    <row r="5617" spans="1:7">
      <c r="A5617" s="13"/>
      <c r="B5617" s="13"/>
      <c r="D5617" s="13"/>
      <c r="E5617" s="13"/>
      <c r="G5617" s="13"/>
    </row>
    <row r="5618" spans="1:7">
      <c r="A5618" s="13"/>
      <c r="B5618" s="13"/>
      <c r="D5618" s="13"/>
      <c r="E5618" s="13"/>
      <c r="G5618" s="13"/>
    </row>
    <row r="5619" spans="1:7">
      <c r="A5619" s="13"/>
    </row>
    <row r="5620" spans="1:7">
      <c r="A5620" s="13"/>
    </row>
    <row r="5621" spans="1:7">
      <c r="A5621" s="13"/>
      <c r="B5621" s="13"/>
      <c r="D5621" s="13"/>
      <c r="E5621" s="13"/>
      <c r="G5621" s="13"/>
    </row>
    <row r="5622" spans="1:7">
      <c r="A5622" s="13"/>
      <c r="B5622" s="13"/>
      <c r="D5622" s="13"/>
      <c r="E5622" s="13"/>
      <c r="G5622" s="13"/>
    </row>
    <row r="5623" spans="1:7">
      <c r="A5623" s="13"/>
      <c r="B5623" s="13"/>
      <c r="D5623" s="13"/>
      <c r="E5623" s="13"/>
      <c r="G5623" s="13"/>
    </row>
    <row r="5624" spans="1:7">
      <c r="A5624" s="13"/>
      <c r="B5624" s="13"/>
      <c r="C5624" s="13"/>
      <c r="D5624" s="13"/>
      <c r="E5624" s="13"/>
      <c r="G5624" s="13"/>
    </row>
    <row r="5625" spans="1:7">
      <c r="A5625" s="13"/>
      <c r="B5625" s="13"/>
      <c r="D5625" s="13"/>
      <c r="E5625" s="13"/>
      <c r="G5625" s="13"/>
    </row>
    <row r="5626" spans="1:7">
      <c r="A5626" s="13"/>
    </row>
    <row r="5627" spans="1:7">
      <c r="A5627" s="13"/>
    </row>
    <row r="5628" spans="1:7">
      <c r="A5628" s="13"/>
      <c r="B5628" s="13"/>
      <c r="D5628" s="13"/>
      <c r="E5628" s="13"/>
      <c r="G5628" s="13"/>
    </row>
    <row r="5629" spans="1:7">
      <c r="A5629" s="13"/>
      <c r="B5629" s="13"/>
      <c r="D5629" s="13"/>
      <c r="E5629" s="13"/>
      <c r="G5629" s="13"/>
    </row>
    <row r="5630" spans="1:7">
      <c r="A5630" s="13"/>
      <c r="B5630" s="13"/>
      <c r="C5630" s="13"/>
      <c r="D5630" s="13"/>
      <c r="E5630" s="13"/>
      <c r="G5630" s="13"/>
    </row>
    <row r="5631" spans="1:7">
      <c r="A5631" s="13"/>
      <c r="B5631" s="13"/>
      <c r="D5631" s="13"/>
      <c r="E5631" s="13"/>
      <c r="G5631" s="13"/>
    </row>
    <row r="5632" spans="1:7">
      <c r="A5632" s="13"/>
      <c r="B5632" s="13"/>
      <c r="D5632" s="13"/>
      <c r="E5632" s="13"/>
      <c r="G5632" s="13"/>
    </row>
    <row r="5633" spans="1:7">
      <c r="A5633" s="13"/>
      <c r="B5633" s="13"/>
      <c r="D5633" s="13"/>
      <c r="E5633" s="13"/>
      <c r="G5633" s="13"/>
    </row>
    <row r="5634" spans="1:7">
      <c r="A5634" s="13"/>
      <c r="B5634" s="13"/>
      <c r="D5634" s="13"/>
      <c r="E5634" s="13"/>
      <c r="F5634" s="13"/>
    </row>
    <row r="5635" spans="1:7">
      <c r="A5635" s="13"/>
      <c r="B5635" s="13"/>
      <c r="C5635" s="13"/>
      <c r="D5635" s="13"/>
      <c r="E5635" s="13"/>
      <c r="G5635" s="13"/>
    </row>
    <row r="5636" spans="1:7">
      <c r="A5636" s="13"/>
    </row>
    <row r="5637" spans="1:7">
      <c r="A5637" s="13"/>
    </row>
    <row r="5638" spans="1:7">
      <c r="A5638" s="13"/>
      <c r="B5638" s="13"/>
      <c r="C5638" s="13"/>
      <c r="D5638" s="13"/>
      <c r="E5638" s="13"/>
      <c r="G5638" s="13"/>
    </row>
    <row r="5639" spans="1:7">
      <c r="A5639" s="13"/>
      <c r="B5639" s="13"/>
      <c r="D5639" s="13"/>
      <c r="E5639" s="13"/>
      <c r="G5639" s="13"/>
    </row>
    <row r="5640" spans="1:7">
      <c r="A5640" s="13"/>
      <c r="B5640" s="13"/>
      <c r="D5640" s="13"/>
      <c r="E5640" s="13"/>
      <c r="G5640" s="13"/>
    </row>
    <row r="5641" spans="1:7">
      <c r="A5641" s="13"/>
      <c r="B5641" s="13"/>
      <c r="C5641" s="13"/>
      <c r="D5641" s="13"/>
      <c r="E5641" s="13"/>
      <c r="G5641" s="13"/>
    </row>
    <row r="5642" spans="1:7">
      <c r="A5642" s="13"/>
      <c r="B5642" s="13"/>
      <c r="C5642" s="13"/>
      <c r="D5642" s="13"/>
      <c r="E5642" s="13"/>
      <c r="G5642" s="13"/>
    </row>
    <row r="5643" spans="1:7">
      <c r="A5643" s="13"/>
      <c r="B5643" s="13"/>
      <c r="C5643" s="13"/>
      <c r="D5643" s="13"/>
      <c r="E5643" s="13"/>
      <c r="G5643" s="13"/>
    </row>
    <row r="5644" spans="1:7">
      <c r="A5644" s="13"/>
      <c r="B5644" s="13"/>
      <c r="C5644" s="13"/>
      <c r="D5644" s="13"/>
      <c r="E5644" s="13"/>
      <c r="G5644" s="13"/>
    </row>
    <row r="5645" spans="1:7">
      <c r="A5645" s="13"/>
      <c r="B5645" s="13"/>
      <c r="C5645" s="13"/>
      <c r="D5645" s="13"/>
      <c r="E5645" s="13"/>
      <c r="G5645" s="13"/>
    </row>
    <row r="5646" spans="1:7">
      <c r="A5646" s="13"/>
      <c r="B5646" s="13"/>
      <c r="C5646" s="13"/>
      <c r="D5646" s="13"/>
      <c r="E5646" s="13"/>
      <c r="G5646" s="13"/>
    </row>
    <row r="5647" spans="1:7">
      <c r="A5647" s="13"/>
      <c r="B5647" s="13"/>
      <c r="C5647" s="13"/>
      <c r="D5647" s="13"/>
      <c r="E5647" s="13"/>
      <c r="G5647" s="13"/>
    </row>
    <row r="5648" spans="1:7">
      <c r="A5648" s="13"/>
      <c r="B5648" s="13"/>
      <c r="C5648" s="13"/>
      <c r="D5648" s="13"/>
      <c r="E5648" s="13"/>
      <c r="G5648" s="13"/>
    </row>
    <row r="5649" spans="1:7">
      <c r="A5649" s="13"/>
      <c r="B5649" s="13"/>
      <c r="D5649" s="13"/>
      <c r="E5649" s="13"/>
      <c r="G5649" s="13"/>
    </row>
    <row r="5650" spans="1:7">
      <c r="A5650" s="13"/>
      <c r="B5650" s="13"/>
      <c r="C5650" s="13"/>
      <c r="D5650" s="13"/>
      <c r="E5650" s="13"/>
      <c r="G5650" s="13"/>
    </row>
    <row r="5651" spans="1:7">
      <c r="A5651" s="13"/>
      <c r="B5651" s="13"/>
      <c r="C5651" s="13"/>
      <c r="D5651" s="13"/>
      <c r="E5651" s="13"/>
      <c r="G5651" s="13"/>
    </row>
    <row r="5652" spans="1:7">
      <c r="A5652" s="13"/>
      <c r="B5652" s="13"/>
      <c r="D5652" s="13"/>
      <c r="E5652" s="13"/>
      <c r="G5652" s="13"/>
    </row>
    <row r="5653" spans="1:7">
      <c r="A5653" s="13"/>
      <c r="B5653" s="13"/>
      <c r="C5653" s="13"/>
      <c r="D5653" s="13"/>
      <c r="E5653" s="13"/>
      <c r="G5653" s="13"/>
    </row>
    <row r="5654" spans="1:7">
      <c r="A5654" s="13"/>
    </row>
    <row r="5655" spans="1:7">
      <c r="A5655" s="13"/>
    </row>
    <row r="5656" spans="1:7">
      <c r="A5656" s="13"/>
      <c r="B5656" s="13"/>
      <c r="D5656" s="13"/>
      <c r="E5656" s="13"/>
      <c r="G5656" s="13"/>
    </row>
    <row r="5657" spans="1:7">
      <c r="A5657" s="13"/>
      <c r="B5657" s="13"/>
      <c r="D5657" s="13"/>
      <c r="E5657" s="13"/>
      <c r="G5657" s="13"/>
    </row>
    <row r="5658" spans="1:7">
      <c r="A5658" s="13"/>
      <c r="B5658" s="13"/>
      <c r="D5658" s="13"/>
      <c r="E5658" s="13"/>
      <c r="G5658" s="13"/>
    </row>
    <row r="5659" spans="1:7">
      <c r="A5659" s="13"/>
      <c r="B5659" s="13"/>
      <c r="C5659" s="13"/>
      <c r="D5659" s="13"/>
      <c r="E5659" s="13"/>
      <c r="G5659" s="13"/>
    </row>
    <row r="5660" spans="1:7">
      <c r="A5660" s="13"/>
      <c r="B5660" s="13"/>
      <c r="D5660" s="13"/>
      <c r="E5660" s="13"/>
      <c r="G5660" s="13"/>
    </row>
    <row r="5661" spans="1:7">
      <c r="A5661" s="13"/>
      <c r="B5661" s="13"/>
      <c r="C5661" s="13"/>
      <c r="D5661" s="13"/>
      <c r="E5661" s="13"/>
      <c r="G5661" s="13"/>
    </row>
    <row r="5662" spans="1:7">
      <c r="A5662" s="13"/>
      <c r="B5662" s="13"/>
      <c r="C5662" s="13"/>
      <c r="D5662" s="13"/>
      <c r="E5662" s="13"/>
      <c r="G5662" s="13"/>
    </row>
    <row r="5663" spans="1:7">
      <c r="A5663" s="13"/>
      <c r="B5663" s="13"/>
      <c r="D5663" s="13"/>
      <c r="E5663" s="13"/>
      <c r="G5663" s="13"/>
    </row>
    <row r="5664" spans="1:7">
      <c r="A5664" s="13"/>
      <c r="B5664" s="13"/>
      <c r="C5664" s="13"/>
      <c r="D5664" s="13"/>
      <c r="E5664" s="13"/>
      <c r="G5664" s="13"/>
    </row>
    <row r="5665" spans="1:7">
      <c r="A5665" s="13"/>
    </row>
    <row r="5666" spans="1:7">
      <c r="A5666" s="13"/>
    </row>
    <row r="5667" spans="1:7">
      <c r="A5667" s="13"/>
      <c r="B5667" s="13"/>
      <c r="C5667" s="13"/>
      <c r="D5667" s="13"/>
      <c r="E5667" s="13"/>
      <c r="G5667" s="13"/>
    </row>
    <row r="5668" spans="1:7">
      <c r="A5668" s="13"/>
      <c r="B5668" s="13"/>
      <c r="D5668" s="13"/>
      <c r="E5668" s="13"/>
      <c r="G5668" s="13"/>
    </row>
    <row r="5669" spans="1:7">
      <c r="A5669" s="13"/>
      <c r="B5669" s="13"/>
      <c r="C5669" s="13"/>
      <c r="D5669" s="13"/>
      <c r="E5669" s="13"/>
      <c r="G5669" s="13"/>
    </row>
    <row r="5670" spans="1:7">
      <c r="A5670" s="13"/>
      <c r="B5670" s="13"/>
      <c r="C5670" s="13"/>
      <c r="D5670" s="13"/>
      <c r="E5670" s="13"/>
      <c r="G5670" s="13"/>
    </row>
    <row r="5671" spans="1:7">
      <c r="A5671" s="13"/>
      <c r="B5671" s="13"/>
      <c r="D5671" s="13"/>
      <c r="E5671" s="13"/>
      <c r="G5671" s="13"/>
    </row>
    <row r="5672" spans="1:7">
      <c r="A5672" s="13"/>
      <c r="B5672" s="13"/>
      <c r="D5672" s="13"/>
      <c r="E5672" s="13"/>
      <c r="G5672" s="13"/>
    </row>
    <row r="5673" spans="1:7">
      <c r="A5673" s="13"/>
      <c r="B5673" s="13"/>
      <c r="D5673" s="13"/>
      <c r="E5673" s="13"/>
      <c r="G5673" s="13"/>
    </row>
    <row r="5674" spans="1:7">
      <c r="A5674" s="13"/>
      <c r="B5674" s="13"/>
      <c r="D5674" s="13"/>
      <c r="E5674" s="13"/>
      <c r="G5674" s="13"/>
    </row>
    <row r="5675" spans="1:7">
      <c r="A5675" s="13"/>
      <c r="B5675" s="13"/>
      <c r="C5675" s="13"/>
      <c r="D5675" s="13"/>
      <c r="E5675" s="13"/>
      <c r="G5675" s="13"/>
    </row>
    <row r="5676" spans="1:7">
      <c r="A5676" s="13"/>
      <c r="B5676" s="13"/>
      <c r="C5676" s="13"/>
      <c r="D5676" s="13"/>
      <c r="E5676" s="13"/>
      <c r="G5676" s="13"/>
    </row>
    <row r="5677" spans="1:7">
      <c r="A5677" s="13"/>
      <c r="B5677" s="13"/>
      <c r="C5677" s="13"/>
      <c r="D5677" s="13"/>
      <c r="E5677" s="13"/>
      <c r="G5677" s="13"/>
    </row>
    <row r="5678" spans="1:7">
      <c r="A5678" s="13"/>
      <c r="B5678" s="13"/>
      <c r="C5678" s="13"/>
      <c r="D5678" s="13"/>
      <c r="E5678" s="13"/>
      <c r="G5678" s="13"/>
    </row>
    <row r="5679" spans="1:7">
      <c r="A5679" s="13"/>
      <c r="B5679" s="13"/>
      <c r="C5679" s="13"/>
      <c r="D5679" s="13"/>
      <c r="E5679" s="13"/>
      <c r="G5679" s="13"/>
    </row>
    <row r="5680" spans="1:7">
      <c r="A5680" s="13"/>
      <c r="B5680" s="13"/>
      <c r="C5680" s="13"/>
      <c r="D5680" s="13"/>
      <c r="E5680" s="13"/>
      <c r="G5680" s="13"/>
    </row>
    <row r="5681" spans="1:7">
      <c r="A5681" s="13"/>
      <c r="B5681" s="13"/>
      <c r="C5681" s="13"/>
      <c r="D5681" s="13"/>
      <c r="E5681" s="13"/>
      <c r="G5681" s="13"/>
    </row>
    <row r="5682" spans="1:7">
      <c r="A5682" s="13"/>
      <c r="B5682" s="13"/>
      <c r="C5682" s="13"/>
      <c r="D5682" s="13"/>
      <c r="E5682" s="13"/>
      <c r="G5682" s="13"/>
    </row>
    <row r="5683" spans="1:7">
      <c r="A5683" s="13"/>
      <c r="B5683" s="13"/>
      <c r="C5683" s="13"/>
      <c r="D5683" s="13"/>
      <c r="E5683" s="13"/>
      <c r="G5683" s="13"/>
    </row>
    <row r="5684" spans="1:7">
      <c r="A5684" s="13"/>
      <c r="B5684" s="13"/>
      <c r="D5684" s="13"/>
      <c r="E5684" s="13"/>
      <c r="G5684" s="13"/>
    </row>
    <row r="5685" spans="1:7">
      <c r="A5685" s="13"/>
      <c r="B5685" s="13"/>
      <c r="C5685" s="13"/>
      <c r="D5685" s="13"/>
      <c r="E5685" s="13"/>
      <c r="G5685" s="13"/>
    </row>
    <row r="5686" spans="1:7">
      <c r="A5686" s="13"/>
      <c r="B5686" s="13"/>
      <c r="C5686" s="13"/>
      <c r="D5686" s="13"/>
      <c r="E5686" s="13"/>
      <c r="G5686" s="13"/>
    </row>
    <row r="5687" spans="1:7">
      <c r="A5687" s="13"/>
      <c r="B5687" s="13"/>
      <c r="C5687" s="13"/>
      <c r="D5687" s="13"/>
      <c r="E5687" s="13"/>
      <c r="G5687" s="13"/>
    </row>
    <row r="5688" spans="1:7">
      <c r="A5688" s="13"/>
      <c r="B5688" s="13"/>
      <c r="C5688" s="13"/>
      <c r="D5688" s="13"/>
      <c r="E5688" s="13"/>
      <c r="G5688" s="13"/>
    </row>
    <row r="5689" spans="1:7">
      <c r="A5689" s="13"/>
      <c r="B5689" s="13"/>
      <c r="C5689" s="13"/>
      <c r="D5689" s="13"/>
      <c r="E5689" s="13"/>
      <c r="G5689" s="13"/>
    </row>
    <row r="5690" spans="1:7">
      <c r="A5690" s="13"/>
      <c r="B5690" s="13"/>
      <c r="D5690" s="13"/>
      <c r="E5690" s="13"/>
      <c r="G5690" s="13"/>
    </row>
    <row r="5691" spans="1:7">
      <c r="A5691" s="13"/>
      <c r="B5691" s="13"/>
      <c r="D5691" s="13"/>
      <c r="E5691" s="13"/>
      <c r="G5691" s="13"/>
    </row>
    <row r="5692" spans="1:7">
      <c r="A5692" s="13"/>
    </row>
    <row r="5693" spans="1:7">
      <c r="A5693" s="13"/>
    </row>
    <row r="5694" spans="1:7">
      <c r="A5694" s="13"/>
      <c r="B5694" s="13"/>
      <c r="C5694" s="13"/>
      <c r="D5694" s="13"/>
      <c r="E5694" s="13"/>
      <c r="G5694" s="13"/>
    </row>
    <row r="5695" spans="1:7">
      <c r="A5695" s="13"/>
      <c r="B5695" s="13"/>
      <c r="D5695" s="13"/>
      <c r="E5695" s="13"/>
      <c r="G5695" s="13"/>
    </row>
    <row r="5696" spans="1:7">
      <c r="A5696" s="13"/>
      <c r="B5696" s="13"/>
      <c r="C5696" s="13"/>
      <c r="D5696" s="13"/>
      <c r="E5696" s="13"/>
      <c r="G5696" s="13"/>
    </row>
    <row r="5697" spans="1:7">
      <c r="A5697" s="13"/>
      <c r="B5697" s="13"/>
      <c r="D5697" s="13"/>
      <c r="E5697" s="13"/>
      <c r="G5697" s="13"/>
    </row>
    <row r="5698" spans="1:7">
      <c r="A5698" s="13"/>
      <c r="B5698" s="13"/>
      <c r="D5698" s="13"/>
      <c r="E5698" s="13"/>
      <c r="G5698" s="13"/>
    </row>
    <row r="5699" spans="1:7">
      <c r="A5699" s="13"/>
      <c r="B5699" s="13"/>
      <c r="C5699" s="13"/>
      <c r="D5699" s="13"/>
      <c r="E5699" s="13"/>
      <c r="G5699" s="13"/>
    </row>
    <row r="5700" spans="1:7">
      <c r="A5700" s="13"/>
      <c r="B5700" s="13"/>
      <c r="C5700" s="13"/>
      <c r="D5700" s="13"/>
      <c r="E5700" s="13"/>
      <c r="G5700" s="13"/>
    </row>
    <row r="5701" spans="1:7">
      <c r="A5701" s="13"/>
      <c r="B5701" s="13"/>
      <c r="D5701" s="13"/>
      <c r="E5701" s="13"/>
      <c r="G5701" s="13"/>
    </row>
    <row r="5702" spans="1:7">
      <c r="A5702" s="13"/>
      <c r="B5702" s="13"/>
      <c r="D5702" s="13"/>
      <c r="E5702" s="13"/>
      <c r="G5702" s="13"/>
    </row>
    <row r="5703" spans="1:7">
      <c r="A5703" s="13"/>
      <c r="B5703" s="13"/>
      <c r="D5703" s="13"/>
      <c r="E5703" s="13"/>
      <c r="G5703" s="13"/>
    </row>
    <row r="5704" spans="1:7">
      <c r="A5704" s="13"/>
      <c r="B5704" s="13"/>
      <c r="D5704" s="13"/>
      <c r="E5704" s="13"/>
      <c r="G5704" s="13"/>
    </row>
    <row r="5705" spans="1:7">
      <c r="A5705" s="13"/>
      <c r="B5705" s="13"/>
      <c r="D5705" s="13"/>
      <c r="E5705" s="13"/>
      <c r="G5705" s="13"/>
    </row>
    <row r="5706" spans="1:7">
      <c r="A5706" s="13"/>
      <c r="B5706" s="13"/>
      <c r="D5706" s="13"/>
      <c r="E5706" s="13"/>
      <c r="G5706" s="13"/>
    </row>
    <row r="5707" spans="1:7">
      <c r="A5707" s="13"/>
      <c r="B5707" s="13"/>
      <c r="D5707" s="13"/>
      <c r="E5707" s="13"/>
      <c r="G5707" s="13"/>
    </row>
    <row r="5708" spans="1:7">
      <c r="A5708" s="13"/>
      <c r="B5708" s="13"/>
      <c r="C5708" s="13"/>
      <c r="D5708" s="13"/>
      <c r="E5708" s="13"/>
      <c r="G5708" s="13"/>
    </row>
    <row r="5709" spans="1:7">
      <c r="A5709" s="13"/>
      <c r="B5709" s="13"/>
      <c r="D5709" s="13"/>
      <c r="E5709" s="13"/>
      <c r="G5709" s="13"/>
    </row>
    <row r="5710" spans="1:7">
      <c r="A5710" s="13"/>
      <c r="B5710" s="13"/>
      <c r="D5710" s="13"/>
      <c r="E5710" s="13"/>
      <c r="G5710" s="13"/>
    </row>
    <row r="5711" spans="1:7">
      <c r="A5711" s="13"/>
      <c r="B5711" s="13"/>
      <c r="D5711" s="13"/>
      <c r="E5711" s="13"/>
      <c r="G5711" s="13"/>
    </row>
    <row r="5712" spans="1:7">
      <c r="A5712" s="13"/>
      <c r="B5712" s="13"/>
      <c r="C5712" s="13"/>
      <c r="D5712" s="13"/>
      <c r="E5712" s="13"/>
      <c r="G5712" s="13"/>
    </row>
    <row r="5713" spans="1:7">
      <c r="A5713" s="13"/>
      <c r="B5713" s="13"/>
      <c r="C5713" s="13"/>
      <c r="D5713" s="13"/>
      <c r="E5713" s="13"/>
      <c r="G5713" s="13"/>
    </row>
    <row r="5714" spans="1:7">
      <c r="A5714" s="13"/>
    </row>
    <row r="5715" spans="1:7">
      <c r="A5715" s="13"/>
    </row>
    <row r="5716" spans="1:7">
      <c r="A5716" s="13"/>
      <c r="B5716" s="13"/>
      <c r="C5716" s="13"/>
      <c r="D5716" s="13"/>
      <c r="E5716" s="13"/>
      <c r="G5716" s="13"/>
    </row>
    <row r="5717" spans="1:7">
      <c r="A5717" s="13"/>
      <c r="B5717" s="13"/>
      <c r="D5717" s="13"/>
      <c r="E5717" s="13"/>
      <c r="G5717" s="13"/>
    </row>
    <row r="5718" spans="1:7">
      <c r="A5718" s="13"/>
      <c r="B5718" s="13"/>
      <c r="C5718" s="13"/>
      <c r="D5718" s="13"/>
      <c r="E5718" s="13"/>
      <c r="G5718" s="13"/>
    </row>
    <row r="5719" spans="1:7">
      <c r="A5719" s="13"/>
      <c r="B5719" s="13"/>
      <c r="D5719" s="13"/>
      <c r="E5719" s="13"/>
      <c r="G5719" s="13"/>
    </row>
    <row r="5720" spans="1:7">
      <c r="A5720" s="13"/>
      <c r="B5720" s="13"/>
      <c r="D5720" s="13"/>
      <c r="E5720" s="13"/>
      <c r="G5720" s="13"/>
    </row>
    <row r="5721" spans="1:7">
      <c r="A5721" s="13"/>
      <c r="B5721" s="13"/>
      <c r="C5721" s="13"/>
      <c r="D5721" s="13"/>
      <c r="E5721" s="13"/>
      <c r="G5721" s="13"/>
    </row>
    <row r="5722" spans="1:7">
      <c r="A5722" s="13"/>
      <c r="B5722" s="13"/>
      <c r="C5722" s="13"/>
      <c r="D5722" s="13"/>
      <c r="E5722" s="13"/>
      <c r="G5722" s="13"/>
    </row>
    <row r="5723" spans="1:7">
      <c r="A5723" s="13"/>
      <c r="B5723" s="13"/>
      <c r="C5723" s="13"/>
      <c r="D5723" s="13"/>
      <c r="E5723" s="13"/>
      <c r="G5723" s="13"/>
    </row>
    <row r="5724" spans="1:7">
      <c r="A5724" s="13"/>
    </row>
    <row r="5725" spans="1:7">
      <c r="A5725" s="13"/>
    </row>
    <row r="5726" spans="1:7">
      <c r="A5726" s="13"/>
    </row>
    <row r="5727" spans="1:7">
      <c r="A5727" s="13"/>
      <c r="B5727" s="13"/>
      <c r="C5727" s="13"/>
      <c r="D5727" s="13"/>
      <c r="E5727" s="13"/>
      <c r="G5727" s="13"/>
    </row>
    <row r="5728" spans="1:7">
      <c r="A5728" s="13"/>
    </row>
    <row r="5729" spans="1:7">
      <c r="A5729" s="13"/>
    </row>
    <row r="5730" spans="1:7">
      <c r="A5730" s="13"/>
      <c r="B5730" s="13"/>
      <c r="C5730" s="13"/>
      <c r="D5730" s="13"/>
      <c r="E5730" s="13"/>
      <c r="G5730" s="13"/>
    </row>
    <row r="5731" spans="1:7">
      <c r="A5731" s="13"/>
    </row>
    <row r="5732" spans="1:7">
      <c r="A5732" s="13"/>
    </row>
    <row r="5733" spans="1:7">
      <c r="A5733" s="13"/>
      <c r="B5733" s="13"/>
      <c r="C5733" s="13"/>
      <c r="D5733" s="13"/>
      <c r="E5733" s="13"/>
      <c r="G5733" s="13"/>
    </row>
    <row r="5734" spans="1:7">
      <c r="A5734" s="13"/>
    </row>
    <row r="5735" spans="1:7">
      <c r="A5735" s="13"/>
    </row>
    <row r="5736" spans="1:7">
      <c r="A5736" s="13"/>
      <c r="B5736" s="13"/>
      <c r="C5736" s="13"/>
      <c r="D5736" s="13"/>
      <c r="E5736" s="13"/>
      <c r="G5736" s="13"/>
    </row>
    <row r="5737" spans="1:7">
      <c r="A5737" s="13"/>
    </row>
    <row r="5738" spans="1:7">
      <c r="A5738" s="13"/>
    </row>
    <row r="5739" spans="1:7">
      <c r="A5739" s="13"/>
      <c r="B5739" s="13"/>
      <c r="C5739" s="13"/>
      <c r="D5739" s="13"/>
      <c r="E5739" s="13"/>
      <c r="G5739" s="13"/>
    </row>
    <row r="5740" spans="1:7">
      <c r="A5740" s="13"/>
    </row>
    <row r="5741" spans="1:7">
      <c r="A5741" s="13"/>
    </row>
    <row r="5742" spans="1:7">
      <c r="A5742" s="13"/>
      <c r="B5742" s="13"/>
      <c r="C5742" s="13"/>
      <c r="D5742" s="13"/>
      <c r="E5742" s="13"/>
      <c r="G5742" s="13"/>
    </row>
    <row r="5743" spans="1:7">
      <c r="A5743" s="13"/>
    </row>
    <row r="5744" spans="1:7">
      <c r="A5744" s="13"/>
    </row>
    <row r="5745" spans="1:7">
      <c r="A5745" s="13"/>
      <c r="B5745" s="13"/>
      <c r="C5745" s="13"/>
      <c r="D5745" s="13"/>
      <c r="E5745" s="13"/>
      <c r="G5745" s="13"/>
    </row>
    <row r="5746" spans="1:7">
      <c r="A5746" s="13"/>
    </row>
    <row r="5747" spans="1:7">
      <c r="A5747" s="13"/>
    </row>
    <row r="5748" spans="1:7">
      <c r="A5748" s="13"/>
      <c r="B5748" s="13"/>
      <c r="C5748" s="13"/>
      <c r="D5748" s="13"/>
      <c r="E5748" s="13"/>
      <c r="G5748" s="13"/>
    </row>
    <row r="5749" spans="1:7">
      <c r="A5749" s="13"/>
    </row>
    <row r="5750" spans="1:7">
      <c r="A5750" s="13"/>
    </row>
    <row r="5751" spans="1:7">
      <c r="A5751" s="13"/>
      <c r="B5751" s="13"/>
      <c r="C5751" s="13"/>
      <c r="D5751" s="13"/>
      <c r="E5751" s="13"/>
      <c r="G5751" s="13"/>
    </row>
    <row r="5752" spans="1:7">
      <c r="A5752" s="13"/>
    </row>
    <row r="5753" spans="1:7">
      <c r="A5753" s="13"/>
    </row>
    <row r="5754" spans="1:7">
      <c r="A5754" s="13"/>
      <c r="B5754" s="13"/>
      <c r="C5754" s="13"/>
      <c r="D5754" s="13"/>
      <c r="E5754" s="13"/>
      <c r="G5754" s="13"/>
    </row>
    <row r="5755" spans="1:7">
      <c r="A5755" s="13"/>
    </row>
    <row r="5756" spans="1:7">
      <c r="A5756" s="13"/>
    </row>
    <row r="5757" spans="1:7">
      <c r="A5757" s="13"/>
      <c r="B5757" s="13"/>
      <c r="C5757" s="13"/>
      <c r="D5757" s="13"/>
      <c r="E5757" s="13"/>
      <c r="G5757" s="13"/>
    </row>
    <row r="5758" spans="1:7">
      <c r="A5758" s="13"/>
    </row>
    <row r="5759" spans="1:7">
      <c r="A5759" s="13"/>
    </row>
    <row r="5760" spans="1:7">
      <c r="A5760" s="13"/>
      <c r="B5760" s="13"/>
      <c r="C5760" s="13"/>
      <c r="D5760" s="13"/>
      <c r="E5760" s="13"/>
      <c r="G5760" s="13"/>
    </row>
    <row r="5761" spans="1:7">
      <c r="A5761" s="13"/>
    </row>
    <row r="5762" spans="1:7">
      <c r="A5762" s="13"/>
    </row>
    <row r="5763" spans="1:7">
      <c r="A5763" s="13"/>
    </row>
    <row r="5764" spans="1:7">
      <c r="A5764" s="13"/>
      <c r="B5764" s="13"/>
      <c r="C5764" s="13"/>
      <c r="D5764" s="13"/>
      <c r="E5764" s="13"/>
      <c r="G5764" s="13"/>
    </row>
    <row r="5765" spans="1:7">
      <c r="A5765" s="13"/>
    </row>
    <row r="5766" spans="1:7">
      <c r="A5766" s="13"/>
    </row>
    <row r="5767" spans="1:7">
      <c r="A5767" s="13"/>
      <c r="B5767" s="13"/>
      <c r="C5767" s="13"/>
      <c r="D5767" s="13"/>
      <c r="E5767" s="13"/>
      <c r="G5767" s="13"/>
    </row>
    <row r="5768" spans="1:7">
      <c r="A5768" s="13"/>
      <c r="B5768" s="13"/>
      <c r="C5768" s="13"/>
      <c r="D5768" s="13"/>
      <c r="E5768" s="13"/>
      <c r="G5768" s="13"/>
    </row>
    <row r="5769" spans="1:7">
      <c r="A5769" s="13"/>
    </row>
    <row r="5770" spans="1:7">
      <c r="A5770" s="13"/>
    </row>
    <row r="5771" spans="1:7">
      <c r="A5771" s="13"/>
      <c r="B5771" s="13"/>
      <c r="C5771" s="13"/>
      <c r="D5771" s="13"/>
      <c r="E5771" s="13"/>
      <c r="G5771" s="13"/>
    </row>
    <row r="5772" spans="1:7">
      <c r="A5772" s="13"/>
      <c r="B5772" s="13"/>
      <c r="C5772" s="13"/>
      <c r="D5772" s="13"/>
      <c r="E5772" s="13"/>
      <c r="G5772" s="13"/>
    </row>
    <row r="5773" spans="1:7">
      <c r="A5773" s="13"/>
      <c r="B5773" s="13"/>
      <c r="C5773" s="13"/>
      <c r="D5773" s="13"/>
      <c r="E5773" s="13"/>
      <c r="G5773" s="13"/>
    </row>
    <row r="5774" spans="1:7">
      <c r="A5774" s="13"/>
    </row>
    <row r="5775" spans="1:7">
      <c r="A5775" s="13"/>
    </row>
    <row r="5776" spans="1:7">
      <c r="A5776" s="13"/>
      <c r="B5776" s="13"/>
      <c r="C5776" s="13"/>
      <c r="D5776" s="13"/>
      <c r="E5776" s="13"/>
      <c r="G5776" s="13"/>
    </row>
    <row r="5777" spans="1:7">
      <c r="A5777" s="13"/>
    </row>
    <row r="5778" spans="1:7">
      <c r="A5778" s="13"/>
    </row>
    <row r="5779" spans="1:7">
      <c r="A5779" s="13"/>
      <c r="B5779" s="13"/>
      <c r="C5779" s="13"/>
      <c r="D5779" s="13"/>
      <c r="E5779" s="13"/>
      <c r="G5779" s="13"/>
    </row>
    <row r="5780" spans="1:7">
      <c r="A5780" s="13"/>
    </row>
    <row r="5781" spans="1:7">
      <c r="A5781" s="13"/>
    </row>
    <row r="5782" spans="1:7">
      <c r="A5782" s="13"/>
      <c r="B5782" s="13"/>
      <c r="C5782" s="13"/>
      <c r="D5782" s="13"/>
      <c r="E5782" s="13"/>
      <c r="G5782" s="13"/>
    </row>
    <row r="5783" spans="1:7">
      <c r="A5783" s="13"/>
    </row>
    <row r="5784" spans="1:7">
      <c r="A5784" s="13"/>
    </row>
    <row r="5785" spans="1:7">
      <c r="A5785" s="13"/>
      <c r="B5785" s="13"/>
      <c r="C5785" s="13"/>
      <c r="D5785" s="13"/>
      <c r="E5785" s="13"/>
      <c r="G5785" s="13"/>
    </row>
    <row r="5786" spans="1:7">
      <c r="A5786" s="13"/>
    </row>
    <row r="5787" spans="1:7">
      <c r="A5787" s="13"/>
    </row>
    <row r="5788" spans="1:7">
      <c r="A5788" s="13"/>
      <c r="B5788" s="13"/>
      <c r="C5788" s="13"/>
      <c r="D5788" s="13"/>
      <c r="E5788" s="13"/>
      <c r="G5788" s="13"/>
    </row>
    <row r="5789" spans="1:7">
      <c r="A5789" s="13"/>
    </row>
    <row r="5790" spans="1:7">
      <c r="A5790" s="13"/>
    </row>
    <row r="5791" spans="1:7">
      <c r="A5791" s="13"/>
      <c r="B5791" s="13"/>
      <c r="C5791" s="13"/>
      <c r="D5791" s="13"/>
      <c r="E5791" s="13"/>
      <c r="G5791" s="13"/>
    </row>
    <row r="5792" spans="1:7">
      <c r="A5792" s="13"/>
    </row>
    <row r="5793" spans="1:7">
      <c r="A5793" s="13"/>
    </row>
    <row r="5794" spans="1:7">
      <c r="A5794" s="13"/>
      <c r="B5794" s="13"/>
      <c r="C5794" s="13"/>
      <c r="D5794" s="13"/>
      <c r="E5794" s="13"/>
      <c r="G5794" s="13"/>
    </row>
    <row r="5795" spans="1:7">
      <c r="A5795" s="13"/>
      <c r="B5795" s="13"/>
      <c r="C5795" s="13"/>
      <c r="D5795" s="13"/>
      <c r="E5795" s="13"/>
      <c r="G5795" s="13"/>
    </row>
    <row r="5796" spans="1:7">
      <c r="A5796" s="13"/>
    </row>
    <row r="5797" spans="1:7">
      <c r="A5797" s="13"/>
    </row>
    <row r="5798" spans="1:7">
      <c r="A5798" s="13"/>
      <c r="B5798" s="13"/>
      <c r="C5798" s="13"/>
      <c r="D5798" s="13"/>
      <c r="E5798" s="13"/>
      <c r="G5798" s="13"/>
    </row>
    <row r="5799" spans="1:7">
      <c r="A5799" s="13"/>
    </row>
    <row r="5800" spans="1:7">
      <c r="A5800" s="13"/>
    </row>
    <row r="5801" spans="1:7">
      <c r="A5801" s="13"/>
      <c r="B5801" s="13"/>
      <c r="C5801" s="13"/>
      <c r="D5801" s="13"/>
      <c r="E5801" s="13"/>
      <c r="G5801" s="13"/>
    </row>
    <row r="5802" spans="1:7">
      <c r="A5802" s="13"/>
    </row>
    <row r="5803" spans="1:7">
      <c r="A5803" s="13"/>
    </row>
    <row r="5804" spans="1:7">
      <c r="A5804" s="13"/>
    </row>
    <row r="5805" spans="1:7">
      <c r="A5805" s="13"/>
      <c r="B5805" s="13"/>
      <c r="C5805" s="13"/>
      <c r="D5805" s="13"/>
      <c r="E5805" s="13"/>
      <c r="G5805" s="13"/>
    </row>
    <row r="5806" spans="1:7">
      <c r="A5806" s="13"/>
      <c r="B5806" s="13"/>
      <c r="C5806" s="13"/>
      <c r="D5806" s="13"/>
      <c r="E5806" s="13"/>
      <c r="G5806" s="13"/>
    </row>
    <row r="5807" spans="1:7">
      <c r="A5807" s="13"/>
      <c r="B5807" s="13"/>
      <c r="C5807" s="13"/>
      <c r="D5807" s="13"/>
      <c r="E5807" s="13"/>
      <c r="G5807" s="13"/>
    </row>
    <row r="5808" spans="1:7">
      <c r="A5808" s="13"/>
    </row>
    <row r="5809" spans="1:7">
      <c r="A5809" s="13"/>
    </row>
    <row r="5810" spans="1:7">
      <c r="A5810" s="13"/>
      <c r="B5810" s="13"/>
      <c r="C5810" s="13"/>
      <c r="D5810" s="13"/>
      <c r="E5810" s="13"/>
      <c r="G5810" s="13"/>
    </row>
    <row r="5811" spans="1:7">
      <c r="A5811" s="13"/>
      <c r="B5811" s="13"/>
      <c r="C5811" s="13"/>
      <c r="D5811" s="13"/>
      <c r="E5811" s="13"/>
      <c r="G5811" s="13"/>
    </row>
    <row r="5812" spans="1:7">
      <c r="A5812" s="13"/>
    </row>
    <row r="5813" spans="1:7">
      <c r="A5813" s="13"/>
    </row>
    <row r="5814" spans="1:7">
      <c r="A5814" s="13"/>
      <c r="B5814" s="13"/>
      <c r="C5814" s="13"/>
      <c r="D5814" s="13"/>
      <c r="E5814" s="13"/>
      <c r="G5814" s="13"/>
    </row>
    <row r="5815" spans="1:7">
      <c r="A5815" s="13"/>
    </row>
    <row r="5816" spans="1:7">
      <c r="A5816" s="13"/>
    </row>
    <row r="5817" spans="1:7">
      <c r="A5817" s="13"/>
      <c r="B5817" s="13"/>
      <c r="C5817" s="13"/>
      <c r="D5817" s="13"/>
      <c r="E5817" s="13"/>
      <c r="G5817" s="13"/>
    </row>
    <row r="5818" spans="1:7">
      <c r="A5818" s="13"/>
      <c r="B5818" s="13"/>
      <c r="C5818" s="13"/>
      <c r="D5818" s="13"/>
      <c r="E5818" s="13"/>
      <c r="G5818" s="13"/>
    </row>
    <row r="5819" spans="1:7">
      <c r="A5819" s="13"/>
      <c r="B5819" s="13"/>
      <c r="C5819" s="13"/>
      <c r="D5819" s="13"/>
      <c r="E5819" s="13"/>
      <c r="G5819" s="13"/>
    </row>
    <row r="5820" spans="1:7">
      <c r="A5820" s="13"/>
    </row>
    <row r="5821" spans="1:7">
      <c r="A5821" s="13"/>
    </row>
    <row r="5822" spans="1:7">
      <c r="A5822" s="13"/>
      <c r="B5822" s="13"/>
      <c r="C5822" s="13"/>
      <c r="D5822" s="13"/>
      <c r="E5822" s="13"/>
      <c r="G5822" s="13"/>
    </row>
    <row r="5823" spans="1:7">
      <c r="A5823" s="13"/>
      <c r="B5823" s="13"/>
      <c r="C5823" s="13"/>
      <c r="D5823" s="13"/>
      <c r="E5823" s="13"/>
      <c r="G5823" s="13"/>
    </row>
    <row r="5824" spans="1:7">
      <c r="A5824" s="13"/>
      <c r="B5824" s="13"/>
      <c r="C5824" s="13"/>
      <c r="D5824" s="13"/>
      <c r="E5824" s="13"/>
      <c r="G5824" s="13"/>
    </row>
    <row r="5825" spans="1:7">
      <c r="A5825" s="13"/>
    </row>
    <row r="5826" spans="1:7">
      <c r="A5826" s="13"/>
    </row>
    <row r="5827" spans="1:7">
      <c r="A5827" s="13"/>
      <c r="B5827" s="13"/>
      <c r="C5827" s="13"/>
      <c r="D5827" s="13"/>
      <c r="E5827" s="13"/>
      <c r="G5827" s="13"/>
    </row>
    <row r="5828" spans="1:7">
      <c r="A5828" s="13"/>
      <c r="B5828" s="13"/>
      <c r="C5828" s="13"/>
      <c r="D5828" s="13"/>
      <c r="E5828" s="13"/>
      <c r="G5828" s="13"/>
    </row>
    <row r="5829" spans="1:7">
      <c r="A5829" s="13"/>
      <c r="B5829" s="13"/>
      <c r="C5829" s="13"/>
      <c r="D5829" s="13"/>
      <c r="E5829" s="13"/>
      <c r="G5829" s="13"/>
    </row>
    <row r="5830" spans="1:7">
      <c r="A5830" s="13"/>
    </row>
    <row r="5831" spans="1:7">
      <c r="A5831" s="13"/>
    </row>
    <row r="5832" spans="1:7">
      <c r="A5832" s="13"/>
      <c r="B5832" s="13"/>
      <c r="C5832" s="13"/>
      <c r="D5832" s="13"/>
      <c r="E5832" s="13"/>
      <c r="G5832" s="13"/>
    </row>
    <row r="5833" spans="1:7">
      <c r="A5833" s="13"/>
      <c r="B5833" s="13"/>
      <c r="C5833" s="13"/>
      <c r="D5833" s="13"/>
      <c r="E5833" s="13"/>
      <c r="G5833" s="13"/>
    </row>
    <row r="5834" spans="1:7">
      <c r="A5834" s="13"/>
      <c r="B5834" s="13"/>
      <c r="C5834" s="13"/>
      <c r="D5834" s="13"/>
      <c r="E5834" s="13"/>
      <c r="G5834" s="13"/>
    </row>
    <row r="5835" spans="1:7">
      <c r="A5835" s="13"/>
    </row>
    <row r="5836" spans="1:7">
      <c r="A5836" s="13"/>
    </row>
    <row r="5837" spans="1:7">
      <c r="A5837" s="13"/>
      <c r="B5837" s="13"/>
      <c r="C5837" s="13"/>
      <c r="D5837" s="13"/>
      <c r="E5837" s="13"/>
      <c r="G5837" s="13"/>
    </row>
    <row r="5838" spans="1:7">
      <c r="A5838" s="13"/>
      <c r="B5838" s="13"/>
      <c r="C5838" s="13"/>
      <c r="D5838" s="13"/>
      <c r="E5838" s="13"/>
      <c r="G5838" s="13"/>
    </row>
    <row r="5839" spans="1:7">
      <c r="A5839" s="13"/>
      <c r="B5839" s="13"/>
      <c r="C5839" s="13"/>
      <c r="D5839" s="13"/>
      <c r="E5839" s="13"/>
      <c r="G5839" s="13"/>
    </row>
    <row r="5840" spans="1:7">
      <c r="A5840" s="13"/>
    </row>
    <row r="5841" spans="1:7">
      <c r="A5841" s="13"/>
    </row>
    <row r="5842" spans="1:7">
      <c r="A5842" s="13"/>
      <c r="B5842" s="13"/>
      <c r="C5842" s="13"/>
      <c r="D5842" s="13"/>
      <c r="E5842" s="13"/>
      <c r="G5842" s="13"/>
    </row>
    <row r="5843" spans="1:7">
      <c r="A5843" s="13"/>
      <c r="B5843" s="13"/>
      <c r="C5843" s="13"/>
      <c r="D5843" s="13"/>
      <c r="E5843" s="13"/>
      <c r="G5843" s="13"/>
    </row>
    <row r="5844" spans="1:7">
      <c r="A5844" s="13"/>
      <c r="B5844" s="13"/>
      <c r="C5844" s="13"/>
      <c r="D5844" s="13"/>
      <c r="E5844" s="13"/>
      <c r="G5844" s="13"/>
    </row>
    <row r="5845" spans="1:7">
      <c r="A5845" s="13"/>
    </row>
    <row r="5846" spans="1:7">
      <c r="A5846" s="13"/>
    </row>
    <row r="5847" spans="1:7">
      <c r="A5847" s="13"/>
      <c r="B5847" s="13"/>
      <c r="C5847" s="13"/>
      <c r="D5847" s="13"/>
      <c r="E5847" s="13"/>
      <c r="G5847" s="13"/>
    </row>
    <row r="5848" spans="1:7">
      <c r="A5848" s="13"/>
      <c r="B5848" s="13"/>
      <c r="C5848" s="13"/>
      <c r="D5848" s="13"/>
      <c r="E5848" s="13"/>
      <c r="G5848" s="13"/>
    </row>
    <row r="5849" spans="1:7">
      <c r="A5849" s="13"/>
      <c r="B5849" s="13"/>
      <c r="C5849" s="13"/>
      <c r="D5849" s="13"/>
      <c r="E5849" s="13"/>
      <c r="G5849" s="13"/>
    </row>
    <row r="5850" spans="1:7">
      <c r="A5850" s="13"/>
    </row>
    <row r="5851" spans="1:7">
      <c r="A5851" s="13"/>
    </row>
    <row r="5852" spans="1:7">
      <c r="A5852" s="13"/>
      <c r="B5852" s="13"/>
      <c r="C5852" s="13"/>
      <c r="D5852" s="13"/>
      <c r="E5852" s="13"/>
      <c r="G5852" s="13"/>
    </row>
    <row r="5853" spans="1:7">
      <c r="A5853" s="13"/>
      <c r="B5853" s="13"/>
      <c r="C5853" s="13"/>
      <c r="D5853" s="13"/>
      <c r="E5853" s="13"/>
      <c r="G5853" s="13"/>
    </row>
    <row r="5854" spans="1:7">
      <c r="A5854" s="13"/>
      <c r="B5854" s="13"/>
      <c r="C5854" s="13"/>
      <c r="D5854" s="13"/>
      <c r="E5854" s="13"/>
      <c r="G5854" s="13"/>
    </row>
    <row r="5855" spans="1:7">
      <c r="A5855" s="13"/>
    </row>
    <row r="5856" spans="1:7">
      <c r="A5856" s="13"/>
    </row>
    <row r="5857" spans="1:7">
      <c r="A5857" s="13"/>
      <c r="B5857" s="13"/>
      <c r="C5857" s="13"/>
      <c r="D5857" s="13"/>
      <c r="E5857" s="13"/>
      <c r="G5857" s="13"/>
    </row>
    <row r="5858" spans="1:7">
      <c r="A5858" s="13"/>
      <c r="B5858" s="13"/>
      <c r="C5858" s="13"/>
      <c r="D5858" s="13"/>
      <c r="E5858" s="13"/>
      <c r="G5858" s="13"/>
    </row>
    <row r="5859" spans="1:7">
      <c r="A5859" s="13"/>
      <c r="B5859" s="13"/>
      <c r="C5859" s="13"/>
      <c r="D5859" s="13"/>
      <c r="E5859" s="13"/>
      <c r="G5859" s="13"/>
    </row>
    <row r="5860" spans="1:7">
      <c r="A5860" s="13"/>
    </row>
    <row r="5861" spans="1:7">
      <c r="A5861" s="13"/>
    </row>
    <row r="5862" spans="1:7">
      <c r="A5862" s="13"/>
    </row>
    <row r="5863" spans="1:7">
      <c r="A5863" s="13"/>
      <c r="B5863" s="13"/>
      <c r="C5863" s="13"/>
      <c r="D5863" s="13"/>
      <c r="E5863" s="13"/>
      <c r="G5863" s="13"/>
    </row>
    <row r="5864" spans="1:7">
      <c r="A5864" s="13"/>
      <c r="B5864" s="13"/>
      <c r="C5864" s="13"/>
      <c r="D5864" s="13"/>
      <c r="E5864" s="13"/>
      <c r="G5864" s="13"/>
    </row>
    <row r="5865" spans="1:7">
      <c r="A5865" s="13"/>
      <c r="B5865" s="13"/>
      <c r="C5865" s="13"/>
      <c r="D5865" s="13"/>
      <c r="E5865" s="13"/>
      <c r="G5865" s="13"/>
    </row>
    <row r="5866" spans="1:7">
      <c r="A5866" s="13"/>
    </row>
    <row r="5867" spans="1:7">
      <c r="A5867" s="13"/>
    </row>
    <row r="5868" spans="1:7">
      <c r="A5868" s="13"/>
      <c r="B5868" s="13"/>
      <c r="D5868" s="13"/>
      <c r="E5868" s="13"/>
      <c r="G5868" s="13"/>
    </row>
    <row r="5869" spans="1:7">
      <c r="A5869" s="13"/>
      <c r="B5869" s="13"/>
      <c r="D5869" s="13"/>
      <c r="E5869" s="13"/>
      <c r="G5869" s="13"/>
    </row>
    <row r="5870" spans="1:7">
      <c r="A5870" s="13"/>
    </row>
    <row r="5871" spans="1:7">
      <c r="A5871" s="13"/>
    </row>
    <row r="5872" spans="1:7">
      <c r="A5872" s="13"/>
      <c r="B5872" s="13"/>
      <c r="C5872" s="13"/>
      <c r="D5872" s="13"/>
      <c r="E5872" s="13"/>
      <c r="G5872" s="13"/>
    </row>
    <row r="5873" spans="1:7">
      <c r="A5873" s="13"/>
      <c r="B5873" s="13"/>
      <c r="D5873" s="13"/>
      <c r="E5873" s="13"/>
      <c r="G5873" s="13"/>
    </row>
    <row r="5874" spans="1:7">
      <c r="A5874" s="13"/>
      <c r="B5874" s="13"/>
      <c r="D5874" s="13"/>
      <c r="E5874" s="13"/>
      <c r="G5874" s="13"/>
    </row>
    <row r="5875" spans="1:7">
      <c r="A5875" s="13"/>
      <c r="B5875" s="13"/>
      <c r="D5875" s="13"/>
      <c r="E5875" s="13"/>
      <c r="G5875" s="13"/>
    </row>
    <row r="5876" spans="1:7">
      <c r="A5876" s="13"/>
      <c r="B5876" s="13"/>
      <c r="D5876" s="13"/>
      <c r="E5876" s="13"/>
      <c r="G5876" s="13"/>
    </row>
    <row r="5877" spans="1:7">
      <c r="A5877" s="13"/>
    </row>
    <row r="5878" spans="1:7">
      <c r="A5878" s="13"/>
    </row>
    <row r="5879" spans="1:7">
      <c r="A5879" s="13"/>
      <c r="B5879" s="13"/>
      <c r="C5879" s="13"/>
      <c r="D5879" s="13"/>
      <c r="E5879" s="13"/>
      <c r="G5879" s="13"/>
    </row>
    <row r="5880" spans="1:7">
      <c r="A5880" s="13"/>
    </row>
    <row r="5881" spans="1:7">
      <c r="A5881" s="13"/>
    </row>
    <row r="5882" spans="1:7">
      <c r="A5882" s="13"/>
      <c r="B5882" s="13"/>
      <c r="D5882" s="13"/>
      <c r="E5882" s="13"/>
      <c r="G5882" s="13"/>
    </row>
    <row r="5883" spans="1:7">
      <c r="A5883" s="13"/>
      <c r="B5883" s="13"/>
      <c r="C5883" s="13"/>
      <c r="D5883" s="13"/>
      <c r="E5883" s="13"/>
      <c r="G5883" s="13"/>
    </row>
    <row r="5884" spans="1:7">
      <c r="A5884" s="13"/>
    </row>
    <row r="5885" spans="1:7">
      <c r="A5885" s="13"/>
    </row>
    <row r="5886" spans="1:7">
      <c r="A5886" s="13"/>
      <c r="B5886" s="13"/>
      <c r="C5886" s="13"/>
      <c r="D5886" s="13"/>
      <c r="E5886" s="13"/>
      <c r="G5886" s="13"/>
    </row>
    <row r="5887" spans="1:7">
      <c r="A5887" s="13"/>
    </row>
    <row r="5888" spans="1:7">
      <c r="A5888" s="13"/>
    </row>
    <row r="5889" spans="1:7">
      <c r="A5889" s="13"/>
      <c r="B5889" s="13"/>
      <c r="C5889" s="13"/>
      <c r="D5889" s="13"/>
      <c r="E5889" s="13"/>
      <c r="G5889" s="13"/>
    </row>
    <row r="5890" spans="1:7">
      <c r="A5890" s="13"/>
    </row>
    <row r="5891" spans="1:7">
      <c r="A5891" s="13"/>
    </row>
    <row r="5892" spans="1:7">
      <c r="A5892" s="13"/>
      <c r="B5892" s="13"/>
      <c r="D5892" s="13"/>
      <c r="E5892" s="13"/>
      <c r="G5892" s="13"/>
    </row>
    <row r="5893" spans="1:7">
      <c r="A5893" s="13"/>
    </row>
    <row r="5894" spans="1:7">
      <c r="A5894" s="13"/>
    </row>
    <row r="5895" spans="1:7">
      <c r="A5895" s="13"/>
      <c r="B5895" s="13"/>
      <c r="D5895" s="13"/>
      <c r="E5895" s="13"/>
      <c r="G5895" s="13"/>
    </row>
    <row r="5896" spans="1:7">
      <c r="A5896" s="13"/>
      <c r="B5896" s="13"/>
      <c r="C5896" s="13"/>
      <c r="D5896" s="13"/>
      <c r="E5896" s="13"/>
      <c r="G5896" s="13"/>
    </row>
    <row r="5897" spans="1:7">
      <c r="A5897" s="13"/>
    </row>
    <row r="5898" spans="1:7">
      <c r="A5898" s="13"/>
    </row>
    <row r="5899" spans="1:7">
      <c r="A5899" s="13"/>
      <c r="B5899" s="13"/>
      <c r="C5899" s="13"/>
      <c r="D5899" s="13"/>
      <c r="E5899" s="13"/>
      <c r="G5899" s="13"/>
    </row>
    <row r="5900" spans="1:7">
      <c r="A5900" s="13"/>
      <c r="B5900" s="13"/>
      <c r="D5900" s="13"/>
      <c r="E5900" s="13"/>
      <c r="G5900" s="13"/>
    </row>
    <row r="5901" spans="1:7">
      <c r="A5901" s="13"/>
      <c r="B5901" s="13"/>
      <c r="D5901" s="13"/>
      <c r="E5901" s="13"/>
      <c r="G5901" s="13"/>
    </row>
    <row r="5902" spans="1:7">
      <c r="A5902" s="13"/>
      <c r="B5902" s="13"/>
      <c r="D5902" s="13"/>
      <c r="E5902" s="13"/>
      <c r="G5902" s="13"/>
    </row>
    <row r="5903" spans="1:7">
      <c r="A5903" s="13"/>
      <c r="B5903" s="13"/>
      <c r="C5903" s="13"/>
      <c r="D5903" s="13"/>
      <c r="E5903" s="13"/>
      <c r="G5903" s="13"/>
    </row>
    <row r="5904" spans="1:7">
      <c r="A5904" s="13"/>
      <c r="B5904" s="13"/>
      <c r="C5904" s="13"/>
      <c r="D5904" s="13"/>
      <c r="E5904" s="13"/>
      <c r="G5904" s="13"/>
    </row>
    <row r="5905" spans="1:7">
      <c r="A5905" s="13"/>
    </row>
    <row r="5906" spans="1:7">
      <c r="A5906" s="13"/>
    </row>
    <row r="5907" spans="1:7">
      <c r="A5907" s="13"/>
      <c r="B5907" s="13"/>
      <c r="D5907" s="13"/>
      <c r="E5907" s="13"/>
      <c r="G5907" s="13"/>
    </row>
    <row r="5908" spans="1:7">
      <c r="A5908" s="13"/>
      <c r="B5908" s="13"/>
      <c r="C5908" s="13"/>
      <c r="D5908" s="13"/>
      <c r="E5908" s="13"/>
      <c r="G5908" s="13"/>
    </row>
    <row r="5909" spans="1:7">
      <c r="A5909" s="13"/>
    </row>
    <row r="5910" spans="1:7">
      <c r="A5910" s="13"/>
    </row>
    <row r="5911" spans="1:7">
      <c r="A5911" s="13"/>
    </row>
    <row r="5912" spans="1:7">
      <c r="A5912" s="13"/>
      <c r="B5912" s="13"/>
      <c r="C5912" s="13"/>
      <c r="D5912" s="13"/>
      <c r="E5912" s="13"/>
      <c r="G5912" s="13"/>
    </row>
    <row r="5913" spans="1:7">
      <c r="A5913" s="13"/>
    </row>
    <row r="5914" spans="1:7">
      <c r="A5914" s="13"/>
    </row>
    <row r="5915" spans="1:7">
      <c r="A5915" s="13"/>
    </row>
    <row r="5916" spans="1:7">
      <c r="A5916" s="13"/>
      <c r="B5916" s="13"/>
      <c r="D5916" s="13"/>
      <c r="E5916" s="13"/>
      <c r="G5916" s="13"/>
    </row>
    <row r="5917" spans="1:7">
      <c r="A5917" s="13"/>
      <c r="B5917" s="13"/>
      <c r="D5917" s="13"/>
      <c r="E5917" s="13"/>
      <c r="G5917" s="13"/>
    </row>
    <row r="5918" spans="1:7">
      <c r="A5918" s="13"/>
      <c r="B5918" s="13"/>
      <c r="D5918" s="13"/>
      <c r="E5918" s="13"/>
      <c r="G5918" s="13"/>
    </row>
    <row r="5919" spans="1:7">
      <c r="A5919" s="13"/>
    </row>
    <row r="5920" spans="1:7">
      <c r="A5920" s="13"/>
    </row>
    <row r="5921" spans="1:7">
      <c r="A5921" s="13"/>
      <c r="B5921" s="13"/>
      <c r="D5921" s="13"/>
      <c r="E5921" s="13"/>
      <c r="G5921" s="13"/>
    </row>
    <row r="5922" spans="1:7">
      <c r="A5922" s="13"/>
      <c r="B5922" s="13"/>
      <c r="D5922" s="13"/>
      <c r="E5922" s="13"/>
      <c r="G5922" s="13"/>
    </row>
    <row r="5923" spans="1:7">
      <c r="A5923" s="13"/>
      <c r="B5923" s="13"/>
      <c r="D5923" s="13"/>
      <c r="E5923" s="13"/>
      <c r="G5923" s="13"/>
    </row>
    <row r="5924" spans="1:7">
      <c r="A5924" s="13"/>
    </row>
    <row r="5925" spans="1:7">
      <c r="A5925" s="13"/>
    </row>
    <row r="5926" spans="1:7">
      <c r="A5926" s="13"/>
      <c r="B5926" s="13"/>
      <c r="D5926" s="13"/>
      <c r="E5926" s="13"/>
      <c r="G5926" s="13"/>
    </row>
    <row r="5927" spans="1:7">
      <c r="A5927" s="13"/>
      <c r="B5927" s="13"/>
      <c r="D5927" s="13"/>
      <c r="E5927" s="13"/>
      <c r="G5927" s="13"/>
    </row>
    <row r="5928" spans="1:7">
      <c r="A5928" s="13"/>
    </row>
    <row r="5929" spans="1:7">
      <c r="A5929" s="13"/>
    </row>
    <row r="5930" spans="1:7">
      <c r="A5930" s="13"/>
      <c r="B5930" s="13"/>
      <c r="D5930" s="13"/>
      <c r="E5930" s="13"/>
      <c r="G5930" s="13"/>
    </row>
    <row r="5931" spans="1:7">
      <c r="A5931" s="13"/>
      <c r="B5931" s="13"/>
      <c r="C5931" s="13"/>
      <c r="D5931" s="13"/>
      <c r="E5931" s="13"/>
      <c r="G5931" s="13"/>
    </row>
    <row r="5932" spans="1:7">
      <c r="A5932" s="13"/>
      <c r="B5932" s="13"/>
      <c r="D5932" s="13"/>
      <c r="E5932" s="13"/>
      <c r="G5932" s="13"/>
    </row>
    <row r="5933" spans="1:7">
      <c r="A5933" s="13"/>
      <c r="B5933" s="13"/>
      <c r="C5933" s="13"/>
      <c r="D5933" s="13"/>
      <c r="E5933" s="13"/>
      <c r="G5933" s="13"/>
    </row>
    <row r="5934" spans="1:7">
      <c r="A5934" s="13"/>
      <c r="B5934" s="13"/>
      <c r="D5934" s="13"/>
      <c r="E5934" s="13"/>
      <c r="G5934" s="13"/>
    </row>
    <row r="5935" spans="1:7">
      <c r="A5935" s="13"/>
      <c r="B5935" s="13"/>
      <c r="D5935" s="13"/>
      <c r="E5935" s="13"/>
      <c r="G5935" s="13"/>
    </row>
    <row r="5936" spans="1:7">
      <c r="A5936" s="13"/>
    </row>
    <row r="5937" spans="1:7">
      <c r="A5937" s="13"/>
    </row>
    <row r="5938" spans="1:7">
      <c r="A5938" s="13"/>
      <c r="B5938" s="13"/>
      <c r="C5938" s="13"/>
      <c r="D5938" s="13"/>
      <c r="E5938" s="13"/>
      <c r="G5938" s="13"/>
    </row>
    <row r="5939" spans="1:7">
      <c r="A5939" s="13"/>
      <c r="B5939" s="13"/>
      <c r="D5939" s="13"/>
      <c r="E5939" s="13"/>
      <c r="G5939" s="13"/>
    </row>
    <row r="5940" spans="1:7">
      <c r="A5940" s="13"/>
      <c r="B5940" s="13"/>
      <c r="C5940" s="13"/>
      <c r="D5940" s="13"/>
      <c r="E5940" s="13"/>
      <c r="G5940" s="13"/>
    </row>
    <row r="5941" spans="1:7">
      <c r="A5941" s="13"/>
      <c r="B5941" s="13"/>
      <c r="D5941" s="13"/>
      <c r="E5941" s="13"/>
      <c r="G5941" s="13"/>
    </row>
    <row r="5942" spans="1:7">
      <c r="A5942" s="13"/>
    </row>
    <row r="5943" spans="1:7">
      <c r="A5943" s="13"/>
    </row>
    <row r="5944" spans="1:7">
      <c r="A5944" s="13"/>
      <c r="B5944" s="13"/>
      <c r="D5944" s="13"/>
      <c r="E5944" s="13"/>
      <c r="G5944" s="13"/>
    </row>
    <row r="5945" spans="1:7">
      <c r="A5945" s="13"/>
      <c r="B5945" s="13"/>
      <c r="D5945" s="13"/>
      <c r="E5945" s="13"/>
      <c r="G5945" s="13"/>
    </row>
    <row r="5946" spans="1:7">
      <c r="A5946" s="13"/>
      <c r="B5946" s="13"/>
      <c r="D5946" s="13"/>
      <c r="E5946" s="13"/>
      <c r="G5946" s="13"/>
    </row>
    <row r="5947" spans="1:7">
      <c r="A5947" s="13"/>
    </row>
    <row r="5948" spans="1:7">
      <c r="A5948" s="13"/>
    </row>
    <row r="5949" spans="1:7">
      <c r="A5949" s="13"/>
      <c r="B5949" s="13"/>
      <c r="D5949" s="13"/>
      <c r="E5949" s="13"/>
      <c r="G5949" s="13"/>
    </row>
    <row r="5950" spans="1:7">
      <c r="A5950" s="13"/>
      <c r="B5950" s="13"/>
      <c r="D5950" s="13"/>
      <c r="E5950" s="13"/>
      <c r="G5950" s="13"/>
    </row>
    <row r="5951" spans="1:7">
      <c r="A5951" s="13"/>
      <c r="B5951" s="13"/>
      <c r="D5951" s="13"/>
      <c r="E5951" s="13"/>
      <c r="G5951" s="13"/>
    </row>
    <row r="5952" spans="1:7">
      <c r="A5952" s="13"/>
      <c r="B5952" s="13"/>
      <c r="D5952" s="13"/>
      <c r="E5952" s="13"/>
      <c r="G5952" s="13"/>
    </row>
    <row r="5953" spans="1:7">
      <c r="A5953" s="13"/>
      <c r="B5953" s="13"/>
      <c r="D5953" s="13"/>
      <c r="E5953" s="13"/>
      <c r="G5953" s="13"/>
    </row>
    <row r="5954" spans="1:7">
      <c r="A5954" s="13"/>
      <c r="B5954" s="13"/>
      <c r="D5954" s="13"/>
      <c r="E5954" s="13"/>
      <c r="G5954" s="13"/>
    </row>
    <row r="5955" spans="1:7">
      <c r="A5955" s="13"/>
    </row>
    <row r="5956" spans="1:7">
      <c r="A5956" s="13"/>
    </row>
    <row r="5957" spans="1:7">
      <c r="A5957" s="13"/>
      <c r="B5957" s="13"/>
      <c r="D5957" s="13"/>
      <c r="E5957" s="13"/>
      <c r="G5957" s="13"/>
    </row>
    <row r="5958" spans="1:7">
      <c r="A5958" s="13"/>
    </row>
    <row r="5959" spans="1:7">
      <c r="A5959" s="13"/>
    </row>
    <row r="5960" spans="1:7">
      <c r="A5960" s="13"/>
      <c r="B5960" s="13"/>
      <c r="C5960" s="13"/>
      <c r="D5960" s="13"/>
      <c r="E5960" s="13"/>
      <c r="G5960" s="13"/>
    </row>
    <row r="5961" spans="1:7">
      <c r="A5961" s="13"/>
      <c r="B5961" s="13"/>
      <c r="D5961" s="13"/>
      <c r="E5961" s="13"/>
      <c r="G5961" s="13"/>
    </row>
    <row r="5962" spans="1:7">
      <c r="A5962" s="13"/>
    </row>
    <row r="5963" spans="1:7">
      <c r="A5963" s="13"/>
    </row>
    <row r="5964" spans="1:7">
      <c r="A5964" s="13"/>
      <c r="B5964" s="13"/>
      <c r="D5964" s="13"/>
      <c r="E5964" s="13"/>
      <c r="G5964" s="13"/>
    </row>
    <row r="5965" spans="1:7">
      <c r="A5965" s="13"/>
      <c r="B5965" s="13"/>
      <c r="D5965" s="13"/>
      <c r="E5965" s="13"/>
      <c r="G5965" s="13"/>
    </row>
    <row r="5966" spans="1:7">
      <c r="A5966" s="13"/>
      <c r="B5966" s="13"/>
      <c r="D5966" s="13"/>
      <c r="E5966" s="13"/>
      <c r="G5966" s="13"/>
    </row>
    <row r="5967" spans="1:7">
      <c r="A5967" s="13"/>
      <c r="B5967" s="13"/>
      <c r="D5967" s="13"/>
      <c r="E5967" s="13"/>
      <c r="G5967" s="13"/>
    </row>
    <row r="5968" spans="1:7">
      <c r="A5968" s="13"/>
      <c r="B5968" s="13"/>
      <c r="D5968" s="13"/>
      <c r="E5968" s="13"/>
      <c r="G5968" s="13"/>
    </row>
    <row r="5969" spans="1:7">
      <c r="A5969" s="13"/>
      <c r="B5969" s="13"/>
      <c r="D5969" s="13"/>
      <c r="E5969" s="13"/>
      <c r="G5969" s="13"/>
    </row>
    <row r="5970" spans="1:7">
      <c r="A5970" s="13"/>
      <c r="B5970" s="13"/>
      <c r="D5970" s="13"/>
      <c r="E5970" s="13"/>
      <c r="G5970" s="13"/>
    </row>
    <row r="5971" spans="1:7">
      <c r="A5971" s="13"/>
    </row>
    <row r="5972" spans="1:7">
      <c r="A5972" s="13"/>
    </row>
    <row r="5973" spans="1:7">
      <c r="A5973" s="13"/>
      <c r="B5973" s="13"/>
      <c r="D5973" s="13"/>
      <c r="E5973" s="13"/>
      <c r="G5973" s="13"/>
    </row>
    <row r="5974" spans="1:7">
      <c r="A5974" s="13"/>
      <c r="B5974" s="13"/>
      <c r="C5974" s="13"/>
      <c r="D5974" s="13"/>
      <c r="E5974" s="13"/>
      <c r="G5974" s="13"/>
    </row>
    <row r="5975" spans="1:7">
      <c r="A5975" s="13"/>
    </row>
    <row r="5976" spans="1:7">
      <c r="A5976" s="13"/>
    </row>
    <row r="5977" spans="1:7">
      <c r="A5977" s="13"/>
    </row>
    <row r="5978" spans="1:7">
      <c r="A5978" s="13"/>
      <c r="B5978" s="13"/>
      <c r="C5978" s="13"/>
      <c r="D5978" s="13"/>
      <c r="E5978" s="13"/>
      <c r="G5978" s="13"/>
    </row>
    <row r="5979" spans="1:7">
      <c r="A5979" s="13"/>
      <c r="B5979" s="13"/>
      <c r="C5979" s="13"/>
      <c r="D5979" s="13"/>
      <c r="E5979" s="13"/>
      <c r="G5979" s="13"/>
    </row>
    <row r="5980" spans="1:7">
      <c r="A5980" s="13"/>
      <c r="B5980" s="13"/>
      <c r="C5980" s="13"/>
      <c r="D5980" s="13"/>
      <c r="E5980" s="13"/>
      <c r="G5980" s="13"/>
    </row>
    <row r="5981" spans="1:7">
      <c r="A5981" s="13"/>
      <c r="B5981" s="13"/>
      <c r="C5981" s="13"/>
      <c r="D5981" s="13"/>
      <c r="E5981" s="13"/>
      <c r="G5981" s="13"/>
    </row>
    <row r="5982" spans="1:7">
      <c r="A5982" s="13"/>
      <c r="B5982" s="13"/>
      <c r="C5982" s="13"/>
      <c r="D5982" s="13"/>
      <c r="E5982" s="13"/>
      <c r="G5982" s="13"/>
    </row>
    <row r="5983" spans="1:7">
      <c r="A5983" s="13"/>
    </row>
    <row r="5984" spans="1:7">
      <c r="A5984" s="13"/>
    </row>
    <row r="5985" spans="1:7">
      <c r="A5985" s="13"/>
      <c r="B5985" s="13"/>
      <c r="C5985" s="13"/>
      <c r="D5985" s="13"/>
      <c r="E5985" s="13"/>
      <c r="G5985" s="13"/>
    </row>
    <row r="5986" spans="1:7">
      <c r="A5986" s="13"/>
      <c r="B5986" s="13"/>
      <c r="C5986" s="13"/>
      <c r="D5986" s="13"/>
      <c r="E5986" s="13"/>
      <c r="G5986" s="13"/>
    </row>
    <row r="5987" spans="1:7">
      <c r="A5987" s="13"/>
      <c r="B5987" s="13"/>
      <c r="C5987" s="13"/>
      <c r="D5987" s="13"/>
      <c r="E5987" s="13"/>
      <c r="G5987" s="13"/>
    </row>
    <row r="5988" spans="1:7">
      <c r="A5988" s="13"/>
    </row>
    <row r="5989" spans="1:7">
      <c r="A5989" s="13"/>
    </row>
    <row r="5990" spans="1:7">
      <c r="A5990" s="13"/>
      <c r="B5990" s="13"/>
      <c r="C5990" s="13"/>
      <c r="D5990" s="13"/>
      <c r="E5990" s="13"/>
      <c r="G5990" s="13"/>
    </row>
    <row r="5991" spans="1:7">
      <c r="A5991" s="13"/>
      <c r="B5991" s="13"/>
      <c r="C5991" s="13"/>
      <c r="D5991" s="13"/>
      <c r="E5991" s="13"/>
      <c r="G5991" s="13"/>
    </row>
    <row r="5992" spans="1:7">
      <c r="A5992" s="13"/>
      <c r="B5992" s="13"/>
      <c r="C5992" s="13"/>
      <c r="D5992" s="13"/>
      <c r="E5992" s="13"/>
      <c r="G5992" s="13"/>
    </row>
    <row r="5993" spans="1:7">
      <c r="A5993" s="13"/>
      <c r="B5993" s="13"/>
      <c r="C5993" s="13"/>
      <c r="D5993" s="13"/>
      <c r="E5993" s="13"/>
      <c r="G5993" s="13"/>
    </row>
    <row r="5994" spans="1:7">
      <c r="A5994" s="13"/>
    </row>
    <row r="5995" spans="1:7">
      <c r="A5995" s="13"/>
    </row>
    <row r="5996" spans="1:7">
      <c r="A5996" s="13"/>
      <c r="B5996" s="13"/>
      <c r="C5996" s="13"/>
      <c r="D5996" s="13"/>
      <c r="E5996" s="13"/>
      <c r="G5996" s="13"/>
    </row>
    <row r="5997" spans="1:7">
      <c r="A5997" s="13"/>
      <c r="B5997" s="13"/>
      <c r="C5997" s="13"/>
      <c r="D5997" s="13"/>
      <c r="E5997" s="13"/>
      <c r="G5997" s="13"/>
    </row>
    <row r="5998" spans="1:7">
      <c r="A5998" s="13"/>
      <c r="B5998" s="13"/>
      <c r="C5998" s="13"/>
      <c r="D5998" s="13"/>
      <c r="E5998" s="13"/>
      <c r="G5998" s="13"/>
    </row>
    <row r="5999" spans="1:7">
      <c r="A5999" s="13"/>
    </row>
    <row r="6000" spans="1:7">
      <c r="A6000" s="13"/>
    </row>
    <row r="6001" spans="1:7">
      <c r="A6001" s="13"/>
      <c r="B6001" s="13"/>
      <c r="C6001" s="13"/>
      <c r="D6001" s="13"/>
      <c r="E6001" s="13"/>
      <c r="G6001" s="13"/>
    </row>
    <row r="6002" spans="1:7">
      <c r="A6002" s="13"/>
      <c r="B6002" s="13"/>
      <c r="C6002" s="13"/>
      <c r="D6002" s="13"/>
      <c r="E6002" s="13"/>
      <c r="G6002" s="13"/>
    </row>
    <row r="6003" spans="1:7">
      <c r="A6003" s="13"/>
      <c r="B6003" s="13"/>
      <c r="C6003" s="13"/>
      <c r="D6003" s="13"/>
      <c r="E6003" s="13"/>
      <c r="G6003" s="13"/>
    </row>
    <row r="6004" spans="1:7">
      <c r="A6004" s="13"/>
    </row>
    <row r="6005" spans="1:7">
      <c r="A6005" s="13"/>
    </row>
    <row r="6006" spans="1:7">
      <c r="A6006" s="13"/>
      <c r="B6006" s="13"/>
      <c r="C6006" s="13"/>
      <c r="D6006" s="13"/>
      <c r="E6006" s="13"/>
      <c r="G6006" s="13"/>
    </row>
    <row r="6007" spans="1:7">
      <c r="A6007" s="13"/>
      <c r="B6007" s="13"/>
      <c r="C6007" s="13"/>
      <c r="D6007" s="13"/>
      <c r="E6007" s="13"/>
      <c r="G6007" s="13"/>
    </row>
    <row r="6008" spans="1:7">
      <c r="A6008" s="13"/>
      <c r="B6008" s="13"/>
      <c r="C6008" s="13"/>
      <c r="D6008" s="13"/>
      <c r="E6008" s="13"/>
      <c r="G6008" s="13"/>
    </row>
    <row r="6009" spans="1:7">
      <c r="A6009" s="13"/>
    </row>
    <row r="6010" spans="1:7">
      <c r="A6010" s="13"/>
    </row>
    <row r="6011" spans="1:7">
      <c r="A6011" s="13"/>
      <c r="B6011" s="13"/>
      <c r="C6011" s="13"/>
      <c r="D6011" s="13"/>
      <c r="E6011" s="13"/>
      <c r="G6011" s="13"/>
    </row>
    <row r="6012" spans="1:7">
      <c r="A6012" s="13"/>
      <c r="B6012" s="13"/>
      <c r="C6012" s="13"/>
      <c r="D6012" s="13"/>
      <c r="E6012" s="13"/>
      <c r="G6012" s="13"/>
    </row>
    <row r="6013" spans="1:7">
      <c r="A6013" s="13"/>
    </row>
    <row r="6014" spans="1:7">
      <c r="A6014" s="13"/>
    </row>
    <row r="6015" spans="1:7">
      <c r="A6015" s="13"/>
      <c r="B6015" s="13"/>
      <c r="C6015" s="13"/>
      <c r="D6015" s="13"/>
      <c r="E6015" s="13"/>
      <c r="G6015" s="13"/>
    </row>
    <row r="6016" spans="1:7">
      <c r="A6016" s="13"/>
      <c r="B6016" s="13"/>
      <c r="C6016" s="13"/>
      <c r="D6016" s="13"/>
      <c r="E6016" s="13"/>
      <c r="G6016" s="13"/>
    </row>
    <row r="6017" spans="1:7">
      <c r="A6017" s="13"/>
      <c r="B6017" s="13"/>
      <c r="C6017" s="13"/>
      <c r="D6017" s="13"/>
      <c r="E6017" s="13"/>
      <c r="G6017" s="13"/>
    </row>
    <row r="6018" spans="1:7">
      <c r="A6018" s="13"/>
      <c r="B6018" s="13"/>
      <c r="C6018" s="13"/>
      <c r="D6018" s="13"/>
      <c r="E6018" s="13"/>
      <c r="G6018" s="13"/>
    </row>
    <row r="6019" spans="1:7">
      <c r="A6019" s="13"/>
      <c r="B6019" s="13"/>
      <c r="C6019" s="13"/>
      <c r="D6019" s="13"/>
      <c r="E6019" s="13"/>
      <c r="G6019" s="13"/>
    </row>
    <row r="6020" spans="1:7">
      <c r="A6020" s="13"/>
      <c r="B6020" s="13"/>
      <c r="C6020" s="13"/>
      <c r="D6020" s="13"/>
      <c r="E6020" s="13"/>
      <c r="G6020" s="13"/>
    </row>
    <row r="6021" spans="1:7">
      <c r="A6021" s="13"/>
    </row>
    <row r="6022" spans="1:7">
      <c r="A6022" s="13"/>
    </row>
    <row r="6023" spans="1:7">
      <c r="A6023" s="13"/>
      <c r="B6023" s="13"/>
      <c r="C6023" s="13"/>
      <c r="D6023" s="13"/>
      <c r="E6023" s="13"/>
      <c r="G6023" s="13"/>
    </row>
    <row r="6024" spans="1:7">
      <c r="A6024" s="13"/>
      <c r="B6024" s="13"/>
      <c r="C6024" s="13"/>
      <c r="D6024" s="13"/>
      <c r="E6024" s="13"/>
      <c r="G6024" s="13"/>
    </row>
    <row r="6025" spans="1:7">
      <c r="A6025" s="13"/>
      <c r="B6025" s="13"/>
      <c r="C6025" s="13"/>
      <c r="D6025" s="13"/>
      <c r="E6025" s="13"/>
      <c r="G6025" s="13"/>
    </row>
    <row r="6026" spans="1:7">
      <c r="A6026" s="13"/>
    </row>
    <row r="6027" spans="1:7">
      <c r="A6027" s="13"/>
    </row>
    <row r="6028" spans="1:7">
      <c r="A6028" s="13"/>
      <c r="B6028" s="13"/>
      <c r="C6028" s="13"/>
      <c r="D6028" s="13"/>
      <c r="E6028" s="13"/>
      <c r="G6028" s="13"/>
    </row>
    <row r="6029" spans="1:7">
      <c r="A6029" s="13"/>
      <c r="B6029" s="13"/>
      <c r="C6029" s="13"/>
      <c r="D6029" s="13"/>
      <c r="E6029" s="13"/>
      <c r="G6029" s="13"/>
    </row>
    <row r="6030" spans="1:7">
      <c r="A6030" s="13"/>
      <c r="B6030" s="13"/>
      <c r="C6030" s="13"/>
      <c r="D6030" s="13"/>
      <c r="E6030" s="13"/>
      <c r="G6030" s="13"/>
    </row>
    <row r="6031" spans="1:7">
      <c r="A6031" s="13"/>
    </row>
    <row r="6032" spans="1:7">
      <c r="A6032" s="13"/>
    </row>
    <row r="6033" spans="1:7">
      <c r="A6033" s="13"/>
      <c r="B6033" s="13"/>
      <c r="C6033" s="13"/>
      <c r="D6033" s="13"/>
      <c r="E6033" s="13"/>
      <c r="G6033" s="13"/>
    </row>
    <row r="6034" spans="1:7">
      <c r="A6034" s="13"/>
      <c r="B6034" s="13"/>
      <c r="C6034" s="13"/>
      <c r="D6034" s="13"/>
      <c r="E6034" s="13"/>
      <c r="G6034" s="13"/>
    </row>
    <row r="6035" spans="1:7">
      <c r="A6035" s="13"/>
      <c r="B6035" s="13"/>
      <c r="C6035" s="13"/>
      <c r="D6035" s="13"/>
      <c r="E6035" s="13"/>
      <c r="G6035" s="13"/>
    </row>
    <row r="6036" spans="1:7">
      <c r="A6036" s="13"/>
    </row>
    <row r="6037" spans="1:7">
      <c r="A6037" s="13"/>
    </row>
    <row r="6038" spans="1:7">
      <c r="A6038" s="13"/>
      <c r="B6038" s="13"/>
      <c r="C6038" s="13"/>
      <c r="D6038" s="13"/>
      <c r="E6038" s="13"/>
      <c r="G6038" s="13"/>
    </row>
    <row r="6039" spans="1:7">
      <c r="A6039" s="13"/>
      <c r="B6039" s="13"/>
      <c r="C6039" s="13"/>
      <c r="D6039" s="13"/>
      <c r="E6039" s="13"/>
      <c r="G6039" s="13"/>
    </row>
    <row r="6040" spans="1:7">
      <c r="A6040" s="13"/>
      <c r="B6040" s="13"/>
      <c r="C6040" s="13"/>
      <c r="D6040" s="13"/>
      <c r="E6040" s="13"/>
      <c r="G6040" s="13"/>
    </row>
    <row r="6041" spans="1:7">
      <c r="A6041" s="13"/>
    </row>
    <row r="6042" spans="1:7">
      <c r="A6042" s="13"/>
    </row>
    <row r="6043" spans="1:7">
      <c r="A6043" s="13"/>
    </row>
    <row r="6044" spans="1:7">
      <c r="A6044" s="13"/>
      <c r="B6044" s="13"/>
      <c r="C6044" s="13"/>
      <c r="D6044" s="13"/>
      <c r="E6044" s="13"/>
      <c r="G6044" s="13"/>
    </row>
    <row r="6045" spans="1:7">
      <c r="A6045" s="13"/>
    </row>
    <row r="6046" spans="1:7">
      <c r="A6046" s="13"/>
    </row>
    <row r="6047" spans="1:7">
      <c r="A6047" s="13"/>
      <c r="B6047" s="13"/>
      <c r="C6047" s="13"/>
      <c r="D6047" s="13"/>
      <c r="E6047" s="13"/>
      <c r="G6047" s="13"/>
    </row>
    <row r="6048" spans="1:7">
      <c r="A6048" s="13"/>
      <c r="B6048" s="13"/>
      <c r="C6048" s="13"/>
      <c r="D6048" s="13"/>
      <c r="E6048" s="13"/>
      <c r="G6048" s="13"/>
    </row>
    <row r="6049" spans="1:7">
      <c r="A6049" s="13"/>
    </row>
    <row r="6050" spans="1:7">
      <c r="A6050" s="13"/>
    </row>
    <row r="6051" spans="1:7">
      <c r="A6051" s="13"/>
      <c r="B6051" s="13"/>
      <c r="C6051" s="13"/>
      <c r="D6051" s="13"/>
      <c r="E6051" s="13"/>
      <c r="G6051" s="13"/>
    </row>
    <row r="6052" spans="1:7">
      <c r="A6052" s="13"/>
    </row>
    <row r="6053" spans="1:7">
      <c r="A6053" s="13"/>
    </row>
    <row r="6054" spans="1:7">
      <c r="A6054" s="13"/>
      <c r="B6054" s="13"/>
      <c r="C6054" s="13"/>
      <c r="D6054" s="13"/>
      <c r="E6054" s="13"/>
      <c r="G6054" s="13"/>
    </row>
    <row r="6055" spans="1:7">
      <c r="A6055" s="13"/>
      <c r="B6055" s="13"/>
      <c r="C6055" s="13"/>
      <c r="D6055" s="13"/>
      <c r="E6055" s="13"/>
      <c r="G6055" s="13"/>
    </row>
    <row r="6056" spans="1:7">
      <c r="A6056" s="13"/>
      <c r="B6056" s="13"/>
      <c r="C6056" s="13"/>
      <c r="D6056" s="13"/>
      <c r="E6056" s="13"/>
      <c r="G6056" s="13"/>
    </row>
    <row r="6057" spans="1:7">
      <c r="A6057" s="13"/>
    </row>
    <row r="6058" spans="1:7">
      <c r="A6058" s="13"/>
    </row>
    <row r="6059" spans="1:7">
      <c r="A6059" s="13"/>
      <c r="B6059" s="13"/>
      <c r="C6059" s="13"/>
      <c r="D6059" s="13"/>
      <c r="E6059" s="13"/>
      <c r="G6059" s="13"/>
    </row>
    <row r="6060" spans="1:7">
      <c r="A6060" s="13"/>
    </row>
    <row r="6061" spans="1:7">
      <c r="A6061" s="13"/>
    </row>
    <row r="6062" spans="1:7">
      <c r="A6062" s="13"/>
      <c r="B6062" s="13"/>
      <c r="C6062" s="13"/>
      <c r="D6062" s="13"/>
      <c r="E6062" s="13"/>
      <c r="G6062" s="13"/>
    </row>
    <row r="6063" spans="1:7">
      <c r="A6063" s="13"/>
    </row>
    <row r="6064" spans="1:7">
      <c r="A6064" s="13"/>
    </row>
    <row r="6065" spans="1:7">
      <c r="A6065" s="13"/>
      <c r="B6065" s="13"/>
      <c r="C6065" s="13"/>
      <c r="D6065" s="13"/>
      <c r="E6065" s="13"/>
      <c r="G6065" s="13"/>
    </row>
    <row r="6066" spans="1:7">
      <c r="A6066" s="13"/>
      <c r="B6066" s="13"/>
      <c r="C6066" s="13"/>
      <c r="D6066" s="13"/>
      <c r="E6066" s="13"/>
      <c r="G6066" s="13"/>
    </row>
    <row r="6067" spans="1:7">
      <c r="A6067" s="13"/>
    </row>
    <row r="6068" spans="1:7">
      <c r="A6068" s="13"/>
    </row>
    <row r="6069" spans="1:7">
      <c r="A6069" s="13"/>
      <c r="B6069" s="13"/>
      <c r="C6069" s="13"/>
      <c r="D6069" s="13"/>
      <c r="E6069" s="13"/>
      <c r="G6069" s="13"/>
    </row>
    <row r="6070" spans="1:7">
      <c r="A6070" s="13"/>
      <c r="B6070" s="13"/>
      <c r="C6070" s="13"/>
      <c r="D6070" s="13"/>
      <c r="E6070" s="13"/>
      <c r="G6070" s="13"/>
    </row>
    <row r="6071" spans="1:7">
      <c r="A6071" s="13"/>
      <c r="B6071" s="13"/>
      <c r="C6071" s="13"/>
      <c r="D6071" s="13"/>
      <c r="E6071" s="13"/>
      <c r="G6071" s="13"/>
    </row>
    <row r="6072" spans="1:7">
      <c r="A6072" s="13"/>
    </row>
    <row r="6073" spans="1:7">
      <c r="A6073" s="13"/>
    </row>
    <row r="6074" spans="1:7">
      <c r="A6074" s="13"/>
      <c r="B6074" s="13"/>
      <c r="C6074" s="13"/>
      <c r="D6074" s="13"/>
      <c r="E6074" s="13"/>
      <c r="G6074" s="13"/>
    </row>
    <row r="6075" spans="1:7">
      <c r="A6075" s="13"/>
    </row>
    <row r="6076" spans="1:7">
      <c r="A6076" s="13"/>
    </row>
    <row r="6077" spans="1:7">
      <c r="A6077" s="13"/>
      <c r="B6077" s="13"/>
      <c r="C6077" s="13"/>
      <c r="D6077" s="13"/>
      <c r="E6077" s="13"/>
      <c r="G6077" s="13"/>
    </row>
    <row r="6078" spans="1:7">
      <c r="A6078" s="13"/>
      <c r="B6078" s="13"/>
      <c r="C6078" s="13"/>
      <c r="D6078" s="13"/>
      <c r="E6078" s="13"/>
      <c r="G6078" s="13"/>
    </row>
    <row r="6079" spans="1:7">
      <c r="A6079" s="13"/>
      <c r="B6079" s="13"/>
      <c r="C6079" s="13"/>
      <c r="D6079" s="13"/>
      <c r="E6079" s="13"/>
      <c r="G6079" s="13"/>
    </row>
    <row r="6080" spans="1:7">
      <c r="A6080" s="13"/>
    </row>
    <row r="6081" spans="1:7">
      <c r="A6081" s="13"/>
    </row>
    <row r="6082" spans="1:7">
      <c r="A6082" s="13"/>
      <c r="B6082" s="13"/>
      <c r="C6082" s="13"/>
      <c r="D6082" s="13"/>
      <c r="E6082" s="13"/>
      <c r="G6082" s="13"/>
    </row>
    <row r="6083" spans="1:7">
      <c r="A6083" s="13"/>
      <c r="B6083" s="13"/>
      <c r="C6083" s="13"/>
      <c r="D6083" s="13"/>
      <c r="E6083" s="13"/>
      <c r="G6083" s="13"/>
    </row>
    <row r="6084" spans="1:7">
      <c r="A6084" s="13"/>
    </row>
    <row r="6085" spans="1:7">
      <c r="A6085" s="13"/>
    </row>
    <row r="6086" spans="1:7">
      <c r="A6086" s="13"/>
    </row>
    <row r="6087" spans="1:7">
      <c r="A6087" s="13"/>
      <c r="B6087" s="13"/>
      <c r="D6087" s="13"/>
      <c r="E6087" s="13"/>
      <c r="G6087" s="13"/>
    </row>
    <row r="6088" spans="1:7">
      <c r="A6088" s="13"/>
    </row>
    <row r="6089" spans="1:7">
      <c r="A6089" s="13"/>
    </row>
    <row r="6090" spans="1:7">
      <c r="A6090" s="13"/>
      <c r="B6090" s="13"/>
      <c r="D6090" s="13"/>
      <c r="E6090" s="13"/>
      <c r="G6090" s="13"/>
    </row>
    <row r="6091" spans="1:7">
      <c r="A6091" s="13"/>
    </row>
    <row r="6092" spans="1:7">
      <c r="A6092" s="13"/>
    </row>
    <row r="6093" spans="1:7">
      <c r="A6093" s="13"/>
      <c r="B6093" s="13"/>
      <c r="C6093" s="13"/>
      <c r="D6093" s="13"/>
      <c r="E6093" s="13"/>
      <c r="G6093" s="13"/>
    </row>
    <row r="6094" spans="1:7">
      <c r="A6094" s="13"/>
    </row>
    <row r="6095" spans="1:7">
      <c r="A6095" s="13"/>
    </row>
    <row r="6096" spans="1:7">
      <c r="A6096" s="13"/>
    </row>
    <row r="6097" spans="1:7">
      <c r="A6097" s="13"/>
      <c r="B6097" s="13"/>
      <c r="D6097" s="13"/>
      <c r="E6097" s="13"/>
      <c r="G6097" s="13"/>
    </row>
    <row r="6098" spans="1:7">
      <c r="A6098" s="13"/>
      <c r="B6098" s="13"/>
      <c r="D6098" s="13"/>
      <c r="E6098" s="13"/>
      <c r="G6098" s="13"/>
    </row>
    <row r="6099" spans="1:7">
      <c r="A6099" s="13"/>
      <c r="B6099" s="13"/>
      <c r="D6099" s="13"/>
      <c r="E6099" s="13"/>
      <c r="G6099" s="13"/>
    </row>
    <row r="6100" spans="1:7">
      <c r="A6100" s="13"/>
      <c r="B6100" s="13"/>
      <c r="C6100" s="13"/>
      <c r="D6100" s="13"/>
      <c r="E6100" s="13"/>
      <c r="G6100" s="13"/>
    </row>
    <row r="6101" spans="1:7">
      <c r="A6101" s="13"/>
      <c r="B6101" s="13"/>
      <c r="D6101" s="13"/>
      <c r="E6101" s="13"/>
      <c r="G6101" s="13"/>
    </row>
    <row r="6102" spans="1:7">
      <c r="A6102" s="13"/>
      <c r="B6102" s="13"/>
      <c r="D6102" s="13"/>
      <c r="E6102" s="13"/>
      <c r="G6102" s="13"/>
    </row>
    <row r="6103" spans="1:7">
      <c r="A6103" s="13"/>
      <c r="B6103" s="13"/>
      <c r="D6103" s="13"/>
      <c r="E6103" s="13"/>
      <c r="G6103" s="13"/>
    </row>
    <row r="6104" spans="1:7">
      <c r="A6104" s="13"/>
      <c r="B6104" s="13"/>
      <c r="D6104" s="13"/>
      <c r="E6104" s="13"/>
      <c r="G6104" s="13"/>
    </row>
    <row r="6105" spans="1:7">
      <c r="A6105" s="13"/>
      <c r="B6105" s="13"/>
      <c r="D6105" s="13"/>
      <c r="E6105" s="13"/>
      <c r="G6105" s="13"/>
    </row>
    <row r="6106" spans="1:7">
      <c r="A6106" s="13"/>
      <c r="B6106" s="13"/>
      <c r="D6106" s="13"/>
      <c r="E6106" s="13"/>
      <c r="G6106" s="13"/>
    </row>
    <row r="6107" spans="1:7">
      <c r="A6107" s="13"/>
      <c r="B6107" s="13"/>
      <c r="D6107" s="13"/>
      <c r="E6107" s="13"/>
      <c r="G6107" s="13"/>
    </row>
    <row r="6108" spans="1:7">
      <c r="A6108" s="13"/>
      <c r="B6108" s="13"/>
      <c r="D6108" s="13"/>
      <c r="E6108" s="13"/>
      <c r="G6108" s="13"/>
    </row>
    <row r="6109" spans="1:7">
      <c r="A6109" s="13"/>
      <c r="B6109" s="13"/>
      <c r="D6109" s="13"/>
      <c r="E6109" s="13"/>
      <c r="G6109" s="13"/>
    </row>
    <row r="6110" spans="1:7">
      <c r="A6110" s="13"/>
      <c r="B6110" s="13"/>
      <c r="D6110" s="13"/>
      <c r="E6110" s="13"/>
      <c r="G6110" s="13"/>
    </row>
    <row r="6111" spans="1:7">
      <c r="A6111" s="13"/>
      <c r="B6111" s="13"/>
      <c r="D6111" s="13"/>
      <c r="E6111" s="13"/>
      <c r="G6111" s="13"/>
    </row>
    <row r="6112" spans="1:7">
      <c r="A6112" s="13"/>
      <c r="B6112" s="13"/>
      <c r="D6112" s="13"/>
      <c r="E6112" s="13"/>
      <c r="G6112" s="13"/>
    </row>
    <row r="6113" spans="1:7">
      <c r="A6113" s="13"/>
    </row>
    <row r="6114" spans="1:7">
      <c r="A6114" s="13"/>
    </row>
    <row r="6115" spans="1:7">
      <c r="A6115" s="13"/>
      <c r="B6115" s="13"/>
      <c r="D6115" s="13"/>
      <c r="E6115" s="13"/>
      <c r="G6115" s="13"/>
    </row>
    <row r="6116" spans="1:7">
      <c r="A6116" s="13"/>
      <c r="B6116" s="13"/>
      <c r="D6116" s="13"/>
      <c r="E6116" s="13"/>
      <c r="G6116" s="13"/>
    </row>
    <row r="6117" spans="1:7">
      <c r="A6117" s="13"/>
      <c r="B6117" s="13"/>
      <c r="C6117" s="13"/>
      <c r="D6117" s="13"/>
      <c r="E6117" s="13"/>
      <c r="G6117" s="13"/>
    </row>
    <row r="6118" spans="1:7">
      <c r="A6118" s="13"/>
      <c r="B6118" s="13"/>
      <c r="D6118" s="13"/>
      <c r="E6118" s="13"/>
      <c r="G6118" s="13"/>
    </row>
    <row r="6119" spans="1:7">
      <c r="A6119" s="13"/>
      <c r="B6119" s="13"/>
      <c r="D6119" s="13"/>
      <c r="E6119" s="13"/>
      <c r="G6119" s="13"/>
    </row>
    <row r="6120" spans="1:7">
      <c r="A6120" s="13"/>
      <c r="B6120" s="13"/>
      <c r="D6120" s="13"/>
      <c r="E6120" s="13"/>
      <c r="G6120" s="13"/>
    </row>
    <row r="6121" spans="1:7">
      <c r="A6121" s="13"/>
      <c r="B6121" s="13"/>
      <c r="D6121" s="13"/>
      <c r="E6121" s="13"/>
      <c r="G6121" s="13"/>
    </row>
    <row r="6122" spans="1:7">
      <c r="A6122" s="13"/>
      <c r="B6122" s="13"/>
      <c r="D6122" s="13"/>
      <c r="E6122" s="13"/>
      <c r="G6122" s="13"/>
    </row>
    <row r="6123" spans="1:7">
      <c r="A6123" s="13"/>
      <c r="B6123" s="13"/>
      <c r="D6123" s="13"/>
      <c r="E6123" s="13"/>
      <c r="G6123" s="13"/>
    </row>
    <row r="6124" spans="1:7">
      <c r="A6124" s="13"/>
      <c r="B6124" s="13"/>
      <c r="D6124" s="13"/>
      <c r="E6124" s="13"/>
      <c r="G6124" s="13"/>
    </row>
    <row r="6125" spans="1:7">
      <c r="A6125" s="13"/>
      <c r="B6125" s="13"/>
      <c r="D6125" s="13"/>
      <c r="E6125" s="13"/>
      <c r="G6125" s="13"/>
    </row>
    <row r="6126" spans="1:7">
      <c r="A6126" s="13"/>
      <c r="B6126" s="13"/>
      <c r="D6126" s="13"/>
      <c r="E6126" s="13"/>
      <c r="G6126" s="13"/>
    </row>
    <row r="6127" spans="1:7">
      <c r="A6127" s="13"/>
      <c r="B6127" s="13"/>
      <c r="D6127" s="13"/>
      <c r="E6127" s="13"/>
      <c r="G6127" s="13"/>
    </row>
    <row r="6128" spans="1:7">
      <c r="A6128" s="13"/>
      <c r="B6128" s="13"/>
      <c r="D6128" s="13"/>
      <c r="E6128" s="13"/>
      <c r="G6128" s="13"/>
    </row>
    <row r="6129" spans="1:7">
      <c r="A6129" s="13"/>
      <c r="B6129" s="13"/>
      <c r="D6129" s="13"/>
      <c r="E6129" s="13"/>
      <c r="G6129" s="13"/>
    </row>
    <row r="6130" spans="1:7">
      <c r="A6130" s="13"/>
      <c r="B6130" s="13"/>
      <c r="D6130" s="13"/>
      <c r="E6130" s="13"/>
      <c r="G6130" s="13"/>
    </row>
    <row r="6131" spans="1:7">
      <c r="A6131" s="13"/>
      <c r="B6131" s="13"/>
      <c r="D6131" s="13"/>
      <c r="E6131" s="13"/>
      <c r="G6131" s="13"/>
    </row>
    <row r="6132" spans="1:7">
      <c r="A6132" s="13"/>
      <c r="B6132" s="13"/>
      <c r="D6132" s="13"/>
      <c r="E6132" s="13"/>
      <c r="G6132" s="13"/>
    </row>
    <row r="6133" spans="1:7">
      <c r="A6133" s="13"/>
    </row>
    <row r="6134" spans="1:7">
      <c r="A6134" s="13"/>
    </row>
    <row r="6135" spans="1:7">
      <c r="A6135" s="13"/>
      <c r="B6135" s="13"/>
      <c r="D6135" s="13"/>
      <c r="E6135" s="13"/>
      <c r="G6135" s="13"/>
    </row>
    <row r="6136" spans="1:7">
      <c r="A6136" s="13"/>
      <c r="B6136" s="13"/>
      <c r="D6136" s="13"/>
      <c r="E6136" s="13"/>
      <c r="G6136" s="13"/>
    </row>
    <row r="6137" spans="1:7">
      <c r="A6137" s="13"/>
      <c r="B6137" s="13"/>
      <c r="D6137" s="13"/>
      <c r="E6137" s="13"/>
      <c r="G6137" s="13"/>
    </row>
    <row r="6138" spans="1:7">
      <c r="A6138" s="13"/>
      <c r="B6138" s="13"/>
      <c r="D6138" s="13"/>
      <c r="E6138" s="13"/>
      <c r="G6138" s="13"/>
    </row>
    <row r="6139" spans="1:7">
      <c r="A6139" s="13"/>
      <c r="B6139" s="13"/>
      <c r="D6139" s="13"/>
      <c r="E6139" s="13"/>
      <c r="G6139" s="13"/>
    </row>
    <row r="6140" spans="1:7">
      <c r="A6140" s="13"/>
      <c r="B6140" s="13"/>
      <c r="C6140" s="13"/>
      <c r="D6140" s="13"/>
      <c r="E6140" s="13"/>
      <c r="G6140" s="13"/>
    </row>
    <row r="6141" spans="1:7">
      <c r="A6141" s="13"/>
      <c r="B6141" s="13"/>
      <c r="D6141" s="13"/>
      <c r="E6141" s="13"/>
      <c r="G6141" s="13"/>
    </row>
    <row r="6142" spans="1:7">
      <c r="A6142" s="13"/>
      <c r="B6142" s="13"/>
      <c r="D6142" s="13"/>
      <c r="E6142" s="13"/>
      <c r="G6142" s="13"/>
    </row>
    <row r="6143" spans="1:7">
      <c r="A6143" s="13"/>
      <c r="B6143" s="13"/>
      <c r="D6143" s="13"/>
      <c r="E6143" s="13"/>
      <c r="G6143" s="13"/>
    </row>
    <row r="6144" spans="1:7">
      <c r="A6144" s="13"/>
      <c r="B6144" s="13"/>
      <c r="D6144" s="13"/>
      <c r="E6144" s="13"/>
      <c r="G6144" s="13"/>
    </row>
    <row r="6145" spans="1:7">
      <c r="A6145" s="13"/>
      <c r="B6145" s="13"/>
      <c r="D6145" s="13"/>
      <c r="E6145" s="13"/>
      <c r="G6145" s="13"/>
    </row>
    <row r="6146" spans="1:7">
      <c r="A6146" s="13"/>
      <c r="B6146" s="13"/>
      <c r="D6146" s="13"/>
      <c r="E6146" s="13"/>
      <c r="G6146" s="13"/>
    </row>
    <row r="6147" spans="1:7">
      <c r="A6147" s="13"/>
      <c r="B6147" s="13"/>
      <c r="D6147" s="13"/>
      <c r="E6147" s="13"/>
      <c r="G6147" s="13"/>
    </row>
    <row r="6148" spans="1:7">
      <c r="A6148" s="13"/>
      <c r="B6148" s="13"/>
      <c r="D6148" s="13"/>
      <c r="E6148" s="13"/>
      <c r="G6148" s="13"/>
    </row>
    <row r="6149" spans="1:7">
      <c r="A6149" s="13"/>
      <c r="B6149" s="13"/>
      <c r="D6149" s="13"/>
      <c r="E6149" s="13"/>
      <c r="G6149" s="13"/>
    </row>
    <row r="6150" spans="1:7">
      <c r="A6150" s="13"/>
      <c r="B6150" s="13"/>
      <c r="D6150" s="13"/>
      <c r="E6150" s="13"/>
      <c r="G6150" s="13"/>
    </row>
    <row r="6151" spans="1:7">
      <c r="A6151" s="13"/>
    </row>
    <row r="6152" spans="1:7">
      <c r="A6152" s="13"/>
    </row>
    <row r="6153" spans="1:7">
      <c r="A6153" s="13"/>
      <c r="B6153" s="13"/>
      <c r="D6153" s="13"/>
      <c r="E6153" s="13"/>
      <c r="G6153" s="13"/>
    </row>
    <row r="6154" spans="1:7">
      <c r="A6154" s="13"/>
      <c r="B6154" s="13"/>
      <c r="D6154" s="13"/>
      <c r="E6154" s="13"/>
      <c r="G6154" s="13"/>
    </row>
    <row r="6155" spans="1:7">
      <c r="A6155" s="13"/>
      <c r="B6155" s="13"/>
      <c r="C6155" s="13"/>
      <c r="D6155" s="13"/>
      <c r="E6155" s="13"/>
      <c r="G6155" s="13"/>
    </row>
    <row r="6156" spans="1:7">
      <c r="A6156" s="13"/>
      <c r="B6156" s="13"/>
      <c r="D6156" s="13"/>
      <c r="E6156" s="13"/>
      <c r="G6156" s="13"/>
    </row>
    <row r="6157" spans="1:7">
      <c r="A6157" s="13"/>
      <c r="B6157" s="13"/>
      <c r="D6157" s="13"/>
      <c r="E6157" s="13"/>
      <c r="G6157" s="13"/>
    </row>
    <row r="6158" spans="1:7">
      <c r="A6158" s="13"/>
      <c r="B6158" s="13"/>
      <c r="D6158" s="13"/>
      <c r="E6158" s="13"/>
      <c r="G6158" s="13"/>
    </row>
    <row r="6159" spans="1:7">
      <c r="A6159" s="13"/>
      <c r="B6159" s="13"/>
      <c r="D6159" s="13"/>
      <c r="E6159" s="13"/>
      <c r="G6159" s="13"/>
    </row>
    <row r="6160" spans="1:7">
      <c r="A6160" s="13"/>
      <c r="B6160" s="13"/>
      <c r="D6160" s="13"/>
      <c r="E6160" s="13"/>
      <c r="G6160" s="13"/>
    </row>
    <row r="6161" spans="1:7">
      <c r="A6161" s="13"/>
      <c r="B6161" s="13"/>
      <c r="D6161" s="13"/>
      <c r="E6161" s="13"/>
      <c r="G6161" s="13"/>
    </row>
    <row r="6162" spans="1:7">
      <c r="A6162" s="13"/>
      <c r="B6162" s="13"/>
      <c r="D6162" s="13"/>
      <c r="E6162" s="13"/>
      <c r="G6162" s="13"/>
    </row>
    <row r="6163" spans="1:7">
      <c r="A6163" s="13"/>
      <c r="B6163" s="13"/>
      <c r="D6163" s="13"/>
      <c r="E6163" s="13"/>
      <c r="G6163" s="13"/>
    </row>
    <row r="6164" spans="1:7">
      <c r="A6164" s="13"/>
      <c r="B6164" s="13"/>
      <c r="D6164" s="13"/>
      <c r="E6164" s="13"/>
      <c r="G6164" s="13"/>
    </row>
    <row r="6165" spans="1:7">
      <c r="A6165" s="13"/>
    </row>
    <row r="6166" spans="1:7">
      <c r="A6166" s="13"/>
    </row>
    <row r="6167" spans="1:7">
      <c r="A6167" s="13"/>
      <c r="B6167" s="13"/>
      <c r="D6167" s="13"/>
      <c r="E6167" s="13"/>
      <c r="G6167" s="13"/>
    </row>
    <row r="6168" spans="1:7">
      <c r="A6168" s="13"/>
      <c r="B6168" s="13"/>
      <c r="D6168" s="13"/>
      <c r="E6168" s="13"/>
      <c r="G6168" s="13"/>
    </row>
    <row r="6169" spans="1:7">
      <c r="A6169" s="13"/>
      <c r="B6169" s="13"/>
      <c r="D6169" s="13"/>
      <c r="E6169" s="13"/>
      <c r="G6169" s="13"/>
    </row>
    <row r="6170" spans="1:7">
      <c r="A6170" s="13"/>
      <c r="B6170" s="13"/>
      <c r="D6170" s="13"/>
      <c r="E6170" s="13"/>
      <c r="G6170" s="13"/>
    </row>
    <row r="6171" spans="1:7">
      <c r="A6171" s="13"/>
      <c r="B6171" s="13"/>
      <c r="D6171" s="13"/>
      <c r="E6171" s="13"/>
      <c r="G6171" s="13"/>
    </row>
    <row r="6172" spans="1:7">
      <c r="A6172" s="13"/>
      <c r="B6172" s="13"/>
      <c r="C6172" s="13"/>
      <c r="D6172" s="13"/>
      <c r="E6172" s="13"/>
      <c r="G6172" s="13"/>
    </row>
    <row r="6173" spans="1:7">
      <c r="A6173" s="13"/>
      <c r="B6173" s="13"/>
      <c r="D6173" s="13"/>
      <c r="E6173" s="13"/>
      <c r="G6173" s="13"/>
    </row>
    <row r="6174" spans="1:7">
      <c r="A6174" s="13"/>
      <c r="B6174" s="13"/>
      <c r="D6174" s="13"/>
      <c r="E6174" s="13"/>
      <c r="G6174" s="13"/>
    </row>
    <row r="6175" spans="1:7">
      <c r="A6175" s="13"/>
      <c r="B6175" s="13"/>
      <c r="D6175" s="13"/>
      <c r="E6175" s="13"/>
      <c r="G6175" s="13"/>
    </row>
    <row r="6176" spans="1:7">
      <c r="A6176" s="13"/>
      <c r="B6176" s="13"/>
      <c r="D6176" s="13"/>
      <c r="E6176" s="13"/>
      <c r="G6176" s="13"/>
    </row>
    <row r="6177" spans="1:7">
      <c r="A6177" s="13"/>
      <c r="B6177" s="13"/>
      <c r="D6177" s="13"/>
      <c r="E6177" s="13"/>
      <c r="G6177" s="13"/>
    </row>
    <row r="6178" spans="1:7">
      <c r="A6178" s="13"/>
      <c r="B6178" s="13"/>
      <c r="D6178" s="13"/>
      <c r="E6178" s="13"/>
      <c r="G6178" s="13"/>
    </row>
    <row r="6179" spans="1:7">
      <c r="A6179" s="13"/>
    </row>
    <row r="6180" spans="1:7">
      <c r="A6180" s="13"/>
    </row>
    <row r="6181" spans="1:7">
      <c r="A6181" s="13"/>
      <c r="B6181" s="13"/>
      <c r="D6181" s="13"/>
      <c r="E6181" s="13"/>
      <c r="G6181" s="13"/>
    </row>
    <row r="6182" spans="1:7">
      <c r="A6182" s="13"/>
      <c r="B6182" s="13"/>
      <c r="D6182" s="13"/>
      <c r="E6182" s="13"/>
      <c r="G6182" s="13"/>
    </row>
    <row r="6183" spans="1:7">
      <c r="A6183" s="13"/>
      <c r="B6183" s="13"/>
      <c r="C6183" s="13"/>
      <c r="D6183" s="13"/>
      <c r="E6183" s="13"/>
      <c r="G6183" s="13"/>
    </row>
    <row r="6184" spans="1:7">
      <c r="A6184" s="13"/>
      <c r="B6184" s="13"/>
      <c r="D6184" s="13"/>
      <c r="E6184" s="13"/>
      <c r="G6184" s="13"/>
    </row>
    <row r="6185" spans="1:7">
      <c r="A6185" s="13"/>
      <c r="B6185" s="13"/>
      <c r="D6185" s="13"/>
      <c r="E6185" s="13"/>
      <c r="G6185" s="13"/>
    </row>
    <row r="6186" spans="1:7">
      <c r="A6186" s="13"/>
      <c r="B6186" s="13"/>
      <c r="D6186" s="13"/>
      <c r="E6186" s="13"/>
      <c r="G6186" s="13"/>
    </row>
    <row r="6187" spans="1:7">
      <c r="A6187" s="13"/>
      <c r="B6187" s="13"/>
      <c r="D6187" s="13"/>
      <c r="E6187" s="13"/>
      <c r="G6187" s="13"/>
    </row>
    <row r="6188" spans="1:7">
      <c r="A6188" s="13"/>
      <c r="B6188" s="13"/>
      <c r="D6188" s="13"/>
      <c r="E6188" s="13"/>
      <c r="G6188" s="13"/>
    </row>
    <row r="6189" spans="1:7">
      <c r="A6189" s="13"/>
      <c r="B6189" s="13"/>
      <c r="D6189" s="13"/>
      <c r="E6189" s="13"/>
      <c r="G6189" s="13"/>
    </row>
    <row r="6190" spans="1:7">
      <c r="A6190" s="13"/>
      <c r="B6190" s="13"/>
      <c r="D6190" s="13"/>
      <c r="E6190" s="13"/>
      <c r="G6190" s="13"/>
    </row>
    <row r="6191" spans="1:7">
      <c r="A6191" s="13"/>
      <c r="B6191" s="13"/>
      <c r="D6191" s="13"/>
      <c r="E6191" s="13"/>
      <c r="G6191" s="13"/>
    </row>
    <row r="6192" spans="1:7">
      <c r="A6192" s="13"/>
      <c r="B6192" s="13"/>
      <c r="D6192" s="13"/>
      <c r="E6192" s="13"/>
      <c r="G6192" s="13"/>
    </row>
    <row r="6193" spans="1:7">
      <c r="A6193" s="13"/>
      <c r="B6193" s="13"/>
      <c r="D6193" s="13"/>
      <c r="E6193" s="13"/>
      <c r="G6193" s="13"/>
    </row>
    <row r="6194" spans="1:7">
      <c r="A6194" s="13"/>
      <c r="B6194" s="13"/>
      <c r="D6194" s="13"/>
      <c r="E6194" s="13"/>
      <c r="G6194" s="13"/>
    </row>
    <row r="6195" spans="1:7">
      <c r="A6195" s="13"/>
    </row>
    <row r="6196" spans="1:7">
      <c r="A6196" s="13"/>
    </row>
    <row r="6197" spans="1:7">
      <c r="A6197" s="13"/>
      <c r="B6197" s="13"/>
      <c r="D6197" s="13"/>
      <c r="E6197" s="13"/>
      <c r="G6197" s="13"/>
    </row>
    <row r="6198" spans="1:7">
      <c r="A6198" s="13"/>
      <c r="B6198" s="13"/>
      <c r="D6198" s="13"/>
      <c r="E6198" s="13"/>
      <c r="G6198" s="13"/>
    </row>
    <row r="6199" spans="1:7">
      <c r="A6199" s="13"/>
      <c r="B6199" s="13"/>
      <c r="C6199" s="13"/>
      <c r="D6199" s="13"/>
      <c r="E6199" s="13"/>
      <c r="G6199" s="13"/>
    </row>
    <row r="6200" spans="1:7">
      <c r="A6200" s="13"/>
      <c r="B6200" s="13"/>
      <c r="D6200" s="13"/>
      <c r="E6200" s="13"/>
      <c r="G6200" s="13"/>
    </row>
    <row r="6201" spans="1:7">
      <c r="A6201" s="13"/>
      <c r="B6201" s="13"/>
      <c r="D6201" s="13"/>
      <c r="E6201" s="13"/>
      <c r="G6201" s="13"/>
    </row>
    <row r="6202" spans="1:7">
      <c r="A6202" s="13"/>
      <c r="B6202" s="13"/>
      <c r="D6202" s="13"/>
      <c r="E6202" s="13"/>
      <c r="G6202" s="13"/>
    </row>
    <row r="6203" spans="1:7">
      <c r="A6203" s="13"/>
      <c r="B6203" s="13"/>
      <c r="D6203" s="13"/>
      <c r="E6203" s="13"/>
      <c r="G6203" s="13"/>
    </row>
    <row r="6204" spans="1:7">
      <c r="A6204" s="13"/>
      <c r="B6204" s="13"/>
      <c r="D6204" s="13"/>
      <c r="E6204" s="13"/>
      <c r="G6204" s="13"/>
    </row>
    <row r="6205" spans="1:7">
      <c r="A6205" s="13"/>
      <c r="B6205" s="13"/>
      <c r="D6205" s="13"/>
      <c r="E6205" s="13"/>
      <c r="G6205" s="13"/>
    </row>
    <row r="6206" spans="1:7">
      <c r="A6206" s="13"/>
      <c r="B6206" s="13"/>
      <c r="D6206" s="13"/>
      <c r="E6206" s="13"/>
      <c r="G6206" s="13"/>
    </row>
    <row r="6207" spans="1:7">
      <c r="A6207" s="13"/>
      <c r="B6207" s="13"/>
      <c r="D6207" s="13"/>
      <c r="E6207" s="13"/>
      <c r="G6207" s="13"/>
    </row>
    <row r="6208" spans="1:7">
      <c r="A6208" s="13"/>
      <c r="B6208" s="13"/>
      <c r="D6208" s="13"/>
      <c r="E6208" s="13"/>
      <c r="G6208" s="13"/>
    </row>
    <row r="6209" spans="1:7">
      <c r="A6209" s="13"/>
      <c r="B6209" s="13"/>
      <c r="D6209" s="13"/>
      <c r="E6209" s="13"/>
      <c r="G6209" s="13"/>
    </row>
    <row r="6210" spans="1:7">
      <c r="A6210" s="13"/>
      <c r="B6210" s="13"/>
      <c r="D6210" s="13"/>
      <c r="E6210" s="13"/>
      <c r="G6210" s="13"/>
    </row>
    <row r="6211" spans="1:7">
      <c r="A6211" s="13"/>
    </row>
    <row r="6212" spans="1:7">
      <c r="A6212" s="13"/>
    </row>
    <row r="6213" spans="1:7">
      <c r="A6213" s="13"/>
      <c r="B6213" s="13"/>
      <c r="D6213" s="13"/>
      <c r="E6213" s="13"/>
      <c r="G6213" s="13"/>
    </row>
    <row r="6214" spans="1:7">
      <c r="A6214" s="13"/>
      <c r="B6214" s="13"/>
      <c r="C6214" s="13"/>
      <c r="D6214" s="13"/>
      <c r="E6214" s="13"/>
      <c r="G6214" s="13"/>
    </row>
    <row r="6215" spans="1:7">
      <c r="A6215" s="13"/>
      <c r="B6215" s="13"/>
      <c r="D6215" s="13"/>
      <c r="E6215" s="13"/>
      <c r="G6215" s="13"/>
    </row>
    <row r="6216" spans="1:7">
      <c r="A6216" s="13"/>
      <c r="B6216" s="13"/>
      <c r="D6216" s="13"/>
      <c r="E6216" s="13"/>
      <c r="G6216" s="13"/>
    </row>
    <row r="6217" spans="1:7">
      <c r="A6217" s="13"/>
      <c r="B6217" s="13"/>
      <c r="D6217" s="13"/>
      <c r="E6217" s="13"/>
      <c r="G6217" s="13"/>
    </row>
    <row r="6218" spans="1:7">
      <c r="A6218" s="13"/>
      <c r="B6218" s="13"/>
      <c r="D6218" s="13"/>
      <c r="E6218" s="13"/>
      <c r="G6218" s="13"/>
    </row>
    <row r="6219" spans="1:7">
      <c r="A6219" s="13"/>
      <c r="B6219" s="13"/>
      <c r="D6219" s="13"/>
      <c r="E6219" s="13"/>
      <c r="G6219" s="13"/>
    </row>
    <row r="6220" spans="1:7">
      <c r="A6220" s="13"/>
      <c r="B6220" s="13"/>
      <c r="D6220" s="13"/>
      <c r="E6220" s="13"/>
      <c r="G6220" s="13"/>
    </row>
    <row r="6221" spans="1:7">
      <c r="A6221" s="13"/>
      <c r="B6221" s="13"/>
      <c r="D6221" s="13"/>
      <c r="E6221" s="13"/>
      <c r="G6221" s="13"/>
    </row>
    <row r="6222" spans="1:7">
      <c r="A6222" s="13"/>
      <c r="B6222" s="13"/>
      <c r="D6222" s="13"/>
      <c r="E6222" s="13"/>
      <c r="G6222" s="13"/>
    </row>
    <row r="6223" spans="1:7">
      <c r="A6223" s="13"/>
      <c r="B6223" s="13"/>
      <c r="D6223" s="13"/>
      <c r="E6223" s="13"/>
      <c r="G6223" s="13"/>
    </row>
    <row r="6224" spans="1:7">
      <c r="A6224" s="13"/>
      <c r="B6224" s="13"/>
      <c r="D6224" s="13"/>
      <c r="E6224" s="13"/>
      <c r="G6224" s="13"/>
    </row>
    <row r="6225" spans="1:7">
      <c r="A6225" s="13"/>
      <c r="B6225" s="13"/>
      <c r="D6225" s="13"/>
      <c r="E6225" s="13"/>
      <c r="G6225" s="13"/>
    </row>
    <row r="6226" spans="1:7">
      <c r="A6226" s="13"/>
      <c r="B6226" s="13"/>
      <c r="D6226" s="13"/>
      <c r="E6226" s="13"/>
      <c r="G6226" s="13"/>
    </row>
    <row r="6227" spans="1:7">
      <c r="A6227" s="13"/>
      <c r="B6227" s="13"/>
      <c r="D6227" s="13"/>
      <c r="E6227" s="13"/>
      <c r="G6227" s="13"/>
    </row>
    <row r="6228" spans="1:7">
      <c r="A6228" s="13"/>
      <c r="B6228" s="13"/>
      <c r="D6228" s="13"/>
      <c r="E6228" s="13"/>
      <c r="G6228" s="13"/>
    </row>
    <row r="6229" spans="1:7">
      <c r="A6229" s="13"/>
      <c r="B6229" s="13"/>
      <c r="D6229" s="13"/>
      <c r="E6229" s="13"/>
      <c r="G6229" s="13"/>
    </row>
    <row r="6230" spans="1:7">
      <c r="A6230" s="13"/>
      <c r="B6230" s="13"/>
      <c r="D6230" s="13"/>
      <c r="E6230" s="13"/>
      <c r="G6230" s="13"/>
    </row>
    <row r="6231" spans="1:7">
      <c r="A6231" s="13"/>
      <c r="B6231" s="13"/>
      <c r="D6231" s="13"/>
      <c r="E6231" s="13"/>
      <c r="G6231" s="13"/>
    </row>
    <row r="6232" spans="1:7">
      <c r="A6232" s="13"/>
      <c r="B6232" s="13"/>
      <c r="D6232" s="13"/>
      <c r="E6232" s="13"/>
      <c r="G6232" s="13"/>
    </row>
    <row r="6233" spans="1:7">
      <c r="A6233" s="13"/>
      <c r="B6233" s="13"/>
      <c r="D6233" s="13"/>
      <c r="E6233" s="13"/>
      <c r="G6233" s="13"/>
    </row>
    <row r="6234" spans="1:7">
      <c r="A6234" s="13"/>
    </row>
    <row r="6235" spans="1:7">
      <c r="A6235" s="13"/>
    </row>
    <row r="6236" spans="1:7">
      <c r="A6236" s="13"/>
      <c r="B6236" s="13"/>
      <c r="D6236" s="13"/>
      <c r="E6236" s="13"/>
      <c r="G6236" s="13"/>
    </row>
    <row r="6237" spans="1:7">
      <c r="A6237" s="13"/>
      <c r="B6237" s="13"/>
      <c r="D6237" s="13"/>
      <c r="E6237" s="13"/>
      <c r="G6237" s="13"/>
    </row>
    <row r="6238" spans="1:7">
      <c r="A6238" s="13"/>
      <c r="B6238" s="13"/>
      <c r="D6238" s="13"/>
      <c r="E6238" s="13"/>
      <c r="G6238" s="13"/>
    </row>
    <row r="6239" spans="1:7">
      <c r="A6239" s="13"/>
      <c r="B6239" s="13"/>
      <c r="D6239" s="13"/>
      <c r="E6239" s="13"/>
      <c r="G6239" s="13"/>
    </row>
    <row r="6240" spans="1:7">
      <c r="A6240" s="13"/>
      <c r="B6240" s="13"/>
      <c r="D6240" s="13"/>
      <c r="E6240" s="13"/>
      <c r="G6240" s="13"/>
    </row>
    <row r="6241" spans="1:7">
      <c r="A6241" s="13"/>
      <c r="B6241" s="13"/>
      <c r="D6241" s="13"/>
      <c r="E6241" s="13"/>
      <c r="G6241" s="13"/>
    </row>
    <row r="6242" spans="1:7">
      <c r="A6242" s="13"/>
      <c r="B6242" s="13"/>
      <c r="D6242" s="13"/>
      <c r="E6242" s="13"/>
      <c r="G6242" s="13"/>
    </row>
    <row r="6243" spans="1:7">
      <c r="A6243" s="13"/>
      <c r="B6243" s="13"/>
      <c r="C6243" s="13"/>
      <c r="D6243" s="13"/>
      <c r="E6243" s="13"/>
      <c r="G6243" s="13"/>
    </row>
    <row r="6244" spans="1:7">
      <c r="A6244" s="13"/>
      <c r="B6244" s="13"/>
      <c r="C6244" s="13"/>
      <c r="D6244" s="13"/>
      <c r="E6244" s="13"/>
      <c r="G6244" s="13"/>
    </row>
    <row r="6245" spans="1:7">
      <c r="A6245" s="13"/>
      <c r="B6245" s="13"/>
      <c r="D6245" s="13"/>
      <c r="E6245" s="13"/>
      <c r="G6245" s="13"/>
    </row>
    <row r="6246" spans="1:7">
      <c r="A6246" s="13"/>
      <c r="B6246" s="13"/>
      <c r="D6246" s="13"/>
      <c r="E6246" s="13"/>
      <c r="G6246" s="13"/>
    </row>
    <row r="6247" spans="1:7">
      <c r="A6247" s="13"/>
      <c r="B6247" s="13"/>
      <c r="D6247" s="13"/>
      <c r="E6247" s="13"/>
      <c r="G6247" s="13"/>
    </row>
    <row r="6248" spans="1:7">
      <c r="A6248" s="13"/>
      <c r="B6248" s="13"/>
      <c r="D6248" s="13"/>
      <c r="E6248" s="13"/>
      <c r="G6248" s="13"/>
    </row>
    <row r="6249" spans="1:7">
      <c r="A6249" s="13"/>
      <c r="B6249" s="13"/>
      <c r="D6249" s="13"/>
      <c r="E6249" s="13"/>
      <c r="G6249" s="13"/>
    </row>
    <row r="6250" spans="1:7">
      <c r="A6250" s="13"/>
      <c r="B6250" s="13"/>
      <c r="D6250" s="13"/>
      <c r="E6250" s="13"/>
      <c r="G6250" s="13"/>
    </row>
    <row r="6251" spans="1:7">
      <c r="A6251" s="13"/>
    </row>
    <row r="6252" spans="1:7">
      <c r="A6252" s="13"/>
    </row>
    <row r="6253" spans="1:7">
      <c r="A6253" s="13"/>
      <c r="B6253" s="13"/>
      <c r="D6253" s="13"/>
      <c r="E6253" s="13"/>
      <c r="G6253" s="13"/>
    </row>
    <row r="6254" spans="1:7">
      <c r="A6254" s="13"/>
      <c r="B6254" s="13"/>
      <c r="D6254" s="13"/>
      <c r="E6254" s="13"/>
      <c r="G6254" s="13"/>
    </row>
    <row r="6255" spans="1:7">
      <c r="A6255" s="13"/>
      <c r="B6255" s="13"/>
      <c r="C6255" s="13"/>
      <c r="D6255" s="13"/>
      <c r="E6255" s="13"/>
      <c r="G6255" s="13"/>
    </row>
    <row r="6256" spans="1:7">
      <c r="A6256" s="13"/>
      <c r="B6256" s="13"/>
      <c r="D6256" s="13"/>
      <c r="E6256" s="13"/>
      <c r="G6256" s="13"/>
    </row>
    <row r="6257" spans="1:7">
      <c r="A6257" s="13"/>
      <c r="B6257" s="13"/>
      <c r="D6257" s="13"/>
      <c r="E6257" s="13"/>
      <c r="G6257" s="13"/>
    </row>
    <row r="6258" spans="1:7">
      <c r="A6258" s="13"/>
      <c r="B6258" s="13"/>
      <c r="D6258" s="13"/>
      <c r="E6258" s="13"/>
      <c r="G6258" s="13"/>
    </row>
    <row r="6259" spans="1:7">
      <c r="A6259" s="13"/>
      <c r="B6259" s="13"/>
      <c r="D6259" s="13"/>
      <c r="E6259" s="13"/>
      <c r="G6259" s="13"/>
    </row>
    <row r="6260" spans="1:7">
      <c r="A6260" s="13"/>
      <c r="B6260" s="13"/>
      <c r="D6260" s="13"/>
      <c r="E6260" s="13"/>
      <c r="G6260" s="13"/>
    </row>
    <row r="6261" spans="1:7">
      <c r="A6261" s="13"/>
      <c r="B6261" s="13"/>
      <c r="D6261" s="13"/>
      <c r="E6261" s="13"/>
      <c r="G6261" s="13"/>
    </row>
    <row r="6262" spans="1:7">
      <c r="A6262" s="13"/>
      <c r="B6262" s="13"/>
      <c r="D6262" s="13"/>
      <c r="E6262" s="13"/>
      <c r="G6262" s="13"/>
    </row>
    <row r="6263" spans="1:7">
      <c r="A6263" s="13"/>
      <c r="B6263" s="13"/>
      <c r="D6263" s="13"/>
      <c r="E6263" s="13"/>
      <c r="G6263" s="13"/>
    </row>
    <row r="6264" spans="1:7">
      <c r="A6264" s="13"/>
      <c r="B6264" s="13"/>
      <c r="D6264" s="13"/>
      <c r="E6264" s="13"/>
      <c r="G6264" s="13"/>
    </row>
    <row r="6265" spans="1:7">
      <c r="A6265" s="13"/>
      <c r="B6265" s="13"/>
      <c r="D6265" s="13"/>
      <c r="E6265" s="13"/>
      <c r="G6265" s="13"/>
    </row>
    <row r="6266" spans="1:7">
      <c r="A6266" s="13"/>
      <c r="B6266" s="13"/>
      <c r="D6266" s="13"/>
      <c r="E6266" s="13"/>
      <c r="G6266" s="13"/>
    </row>
    <row r="6267" spans="1:7">
      <c r="A6267" s="13"/>
      <c r="B6267" s="13"/>
      <c r="D6267" s="13"/>
      <c r="E6267" s="13"/>
      <c r="G6267" s="13"/>
    </row>
    <row r="6268" spans="1:7">
      <c r="A6268" s="13"/>
      <c r="B6268" s="13"/>
      <c r="D6268" s="13"/>
      <c r="E6268" s="13"/>
      <c r="G6268" s="13"/>
    </row>
    <row r="6269" spans="1:7">
      <c r="A6269" s="13"/>
      <c r="B6269" s="13"/>
      <c r="D6269" s="13"/>
      <c r="E6269" s="13"/>
      <c r="G6269" s="13"/>
    </row>
    <row r="6270" spans="1:7">
      <c r="A6270" s="13"/>
      <c r="B6270" s="13"/>
      <c r="D6270" s="13"/>
      <c r="E6270" s="13"/>
      <c r="G6270" s="13"/>
    </row>
    <row r="6271" spans="1:7">
      <c r="A6271" s="13"/>
      <c r="B6271" s="13"/>
      <c r="D6271" s="13"/>
      <c r="E6271" s="13"/>
      <c r="G6271" s="13"/>
    </row>
    <row r="6272" spans="1:7">
      <c r="A6272" s="13"/>
      <c r="B6272" s="13"/>
      <c r="D6272" s="13"/>
      <c r="E6272" s="13"/>
      <c r="G6272" s="13"/>
    </row>
    <row r="6273" spans="1:7">
      <c r="A6273" s="13"/>
      <c r="B6273" s="13"/>
      <c r="D6273" s="13"/>
      <c r="E6273" s="13"/>
      <c r="G6273" s="13"/>
    </row>
    <row r="6274" spans="1:7">
      <c r="A6274" s="13"/>
      <c r="B6274" s="13"/>
      <c r="D6274" s="13"/>
      <c r="E6274" s="13"/>
      <c r="G6274" s="13"/>
    </row>
    <row r="6275" spans="1:7">
      <c r="A6275" s="13"/>
      <c r="B6275" s="13"/>
      <c r="D6275" s="13"/>
      <c r="E6275" s="13"/>
      <c r="G6275" s="13"/>
    </row>
    <row r="6276" spans="1:7">
      <c r="A6276" s="13"/>
      <c r="B6276" s="13"/>
      <c r="D6276" s="13"/>
      <c r="E6276" s="13"/>
      <c r="G6276" s="13"/>
    </row>
    <row r="6277" spans="1:7">
      <c r="A6277" s="13"/>
      <c r="B6277" s="13"/>
      <c r="D6277" s="13"/>
      <c r="E6277" s="13"/>
      <c r="G6277" s="13"/>
    </row>
    <row r="6278" spans="1:7">
      <c r="A6278" s="13"/>
      <c r="B6278" s="13"/>
      <c r="D6278" s="13"/>
      <c r="E6278" s="13"/>
      <c r="G6278" s="13"/>
    </row>
    <row r="6279" spans="1:7">
      <c r="A6279" s="13"/>
      <c r="B6279" s="13"/>
      <c r="D6279" s="13"/>
      <c r="E6279" s="13"/>
      <c r="G6279" s="13"/>
    </row>
    <row r="6280" spans="1:7">
      <c r="A6280" s="13"/>
      <c r="B6280" s="13"/>
      <c r="D6280" s="13"/>
      <c r="E6280" s="13"/>
      <c r="G6280" s="13"/>
    </row>
    <row r="6281" spans="1:7">
      <c r="A6281" s="13"/>
      <c r="B6281" s="13"/>
      <c r="D6281" s="13"/>
      <c r="E6281" s="13"/>
      <c r="G6281" s="13"/>
    </row>
    <row r="6282" spans="1:7">
      <c r="A6282" s="13"/>
      <c r="B6282" s="13"/>
      <c r="D6282" s="13"/>
      <c r="E6282" s="13"/>
      <c r="G6282" s="13"/>
    </row>
    <row r="6283" spans="1:7">
      <c r="A6283" s="13"/>
      <c r="B6283" s="13"/>
      <c r="D6283" s="13"/>
      <c r="E6283" s="13"/>
      <c r="G6283" s="13"/>
    </row>
    <row r="6284" spans="1:7">
      <c r="A6284" s="13"/>
      <c r="B6284" s="13"/>
      <c r="D6284" s="13"/>
      <c r="E6284" s="13"/>
      <c r="G6284" s="13"/>
    </row>
    <row r="6285" spans="1:7">
      <c r="A6285" s="13"/>
      <c r="B6285" s="13"/>
      <c r="D6285" s="13"/>
      <c r="E6285" s="13"/>
      <c r="G6285" s="13"/>
    </row>
    <row r="6286" spans="1:7">
      <c r="A6286" s="13"/>
      <c r="B6286" s="13"/>
      <c r="D6286" s="13"/>
      <c r="E6286" s="13"/>
      <c r="G6286" s="13"/>
    </row>
    <row r="6287" spans="1:7">
      <c r="A6287" s="13"/>
      <c r="B6287" s="13"/>
      <c r="D6287" s="13"/>
      <c r="E6287" s="13"/>
      <c r="G6287" s="13"/>
    </row>
    <row r="6288" spans="1:7">
      <c r="A6288" s="13"/>
      <c r="B6288" s="13"/>
      <c r="D6288" s="13"/>
      <c r="E6288" s="13"/>
      <c r="G6288" s="13"/>
    </row>
    <row r="6289" spans="1:7">
      <c r="A6289" s="13"/>
      <c r="B6289" s="13"/>
      <c r="D6289" s="13"/>
      <c r="E6289" s="13"/>
      <c r="G6289" s="13"/>
    </row>
    <row r="6290" spans="1:7">
      <c r="A6290" s="13"/>
      <c r="B6290" s="13"/>
      <c r="D6290" s="13"/>
      <c r="E6290" s="13"/>
      <c r="G6290" s="13"/>
    </row>
    <row r="6291" spans="1:7">
      <c r="A6291" s="13"/>
      <c r="B6291" s="13"/>
      <c r="D6291" s="13"/>
      <c r="E6291" s="13"/>
      <c r="G6291" s="13"/>
    </row>
    <row r="6292" spans="1:7">
      <c r="A6292" s="13"/>
      <c r="B6292" s="13"/>
      <c r="D6292" s="13"/>
      <c r="E6292" s="13"/>
      <c r="G6292" s="13"/>
    </row>
    <row r="6293" spans="1:7">
      <c r="A6293" s="13"/>
      <c r="B6293" s="13"/>
      <c r="D6293" s="13"/>
      <c r="E6293" s="13"/>
      <c r="G6293" s="13"/>
    </row>
    <row r="6294" spans="1:7">
      <c r="A6294" s="13"/>
      <c r="B6294" s="13"/>
      <c r="D6294" s="13"/>
      <c r="E6294" s="13"/>
      <c r="G6294" s="13"/>
    </row>
    <row r="6295" spans="1:7">
      <c r="A6295" s="13"/>
    </row>
    <row r="6296" spans="1:7">
      <c r="A6296" s="13"/>
    </row>
    <row r="6297" spans="1:7">
      <c r="A6297" s="13"/>
      <c r="B6297" s="13"/>
      <c r="D6297" s="13"/>
      <c r="E6297" s="13"/>
      <c r="G6297" s="13"/>
    </row>
    <row r="6298" spans="1:7">
      <c r="A6298" s="13"/>
      <c r="B6298" s="13"/>
      <c r="D6298" s="13"/>
      <c r="E6298" s="13"/>
      <c r="G6298" s="13"/>
    </row>
    <row r="6299" spans="1:7">
      <c r="A6299" s="13"/>
      <c r="B6299" s="13"/>
      <c r="D6299" s="13"/>
      <c r="E6299" s="13"/>
      <c r="G6299" s="13"/>
    </row>
    <row r="6300" spans="1:7">
      <c r="A6300" s="13"/>
      <c r="B6300" s="13"/>
      <c r="D6300" s="13"/>
      <c r="E6300" s="13"/>
      <c r="G6300" s="13"/>
    </row>
    <row r="6301" spans="1:7">
      <c r="A6301" s="13"/>
      <c r="B6301" s="13"/>
      <c r="D6301" s="13"/>
      <c r="E6301" s="13"/>
      <c r="G6301" s="13"/>
    </row>
    <row r="6302" spans="1:7">
      <c r="A6302" s="13"/>
      <c r="B6302" s="13"/>
      <c r="D6302" s="13"/>
      <c r="E6302" s="13"/>
      <c r="G6302" s="13"/>
    </row>
    <row r="6303" spans="1:7">
      <c r="A6303" s="13"/>
      <c r="B6303" s="13"/>
      <c r="D6303" s="13"/>
      <c r="E6303" s="13"/>
      <c r="G6303" s="13"/>
    </row>
    <row r="6304" spans="1:7">
      <c r="A6304" s="13"/>
      <c r="B6304" s="13"/>
      <c r="D6304" s="13"/>
      <c r="E6304" s="13"/>
      <c r="G6304" s="13"/>
    </row>
    <row r="6305" spans="1:7">
      <c r="A6305" s="13"/>
      <c r="B6305" s="13"/>
      <c r="D6305" s="13"/>
      <c r="E6305" s="13"/>
      <c r="G6305" s="13"/>
    </row>
    <row r="6306" spans="1:7">
      <c r="A6306" s="13"/>
      <c r="B6306" s="13"/>
      <c r="D6306" s="13"/>
      <c r="E6306" s="13"/>
      <c r="G6306" s="13"/>
    </row>
    <row r="6307" spans="1:7">
      <c r="A6307" s="13"/>
      <c r="B6307" s="13"/>
      <c r="D6307" s="13"/>
      <c r="E6307" s="13"/>
      <c r="G6307" s="13"/>
    </row>
    <row r="6308" spans="1:7">
      <c r="A6308" s="13"/>
      <c r="B6308" s="13"/>
      <c r="D6308" s="13"/>
      <c r="E6308" s="13"/>
      <c r="G6308" s="13"/>
    </row>
    <row r="6309" spans="1:7">
      <c r="A6309" s="13"/>
      <c r="B6309" s="13"/>
      <c r="D6309" s="13"/>
      <c r="E6309" s="13"/>
      <c r="G6309" s="13"/>
    </row>
    <row r="6310" spans="1:7">
      <c r="A6310" s="13"/>
      <c r="B6310" s="13"/>
      <c r="D6310" s="13"/>
      <c r="E6310" s="13"/>
      <c r="G6310" s="13"/>
    </row>
    <row r="6311" spans="1:7">
      <c r="A6311" s="13"/>
      <c r="B6311" s="13"/>
      <c r="D6311" s="13"/>
      <c r="E6311" s="13"/>
      <c r="G6311" s="13"/>
    </row>
    <row r="6312" spans="1:7">
      <c r="A6312" s="13"/>
      <c r="B6312" s="13"/>
      <c r="D6312" s="13"/>
      <c r="E6312" s="13"/>
      <c r="G6312" s="13"/>
    </row>
    <row r="6313" spans="1:7">
      <c r="A6313" s="13"/>
      <c r="B6313" s="13"/>
      <c r="D6313" s="13"/>
      <c r="E6313" s="13"/>
      <c r="G6313" s="13"/>
    </row>
    <row r="6314" spans="1:7">
      <c r="A6314" s="13"/>
      <c r="B6314" s="13"/>
      <c r="D6314" s="13"/>
      <c r="E6314" s="13"/>
      <c r="G6314" s="13"/>
    </row>
    <row r="6315" spans="1:7">
      <c r="A6315" s="13"/>
      <c r="B6315" s="13"/>
      <c r="C6315" s="13"/>
      <c r="D6315" s="13"/>
      <c r="E6315" s="13"/>
      <c r="G6315" s="13"/>
    </row>
    <row r="6316" spans="1:7">
      <c r="A6316" s="13"/>
      <c r="B6316" s="13"/>
      <c r="D6316" s="13"/>
      <c r="E6316" s="13"/>
      <c r="G6316" s="13"/>
    </row>
    <row r="6317" spans="1:7">
      <c r="A6317" s="13"/>
      <c r="B6317" s="13"/>
      <c r="D6317" s="13"/>
      <c r="E6317" s="13"/>
      <c r="G6317" s="13"/>
    </row>
    <row r="6318" spans="1:7">
      <c r="A6318" s="13"/>
      <c r="B6318" s="13"/>
      <c r="D6318" s="13"/>
      <c r="E6318" s="13"/>
      <c r="G6318" s="13"/>
    </row>
    <row r="6319" spans="1:7">
      <c r="A6319" s="13"/>
      <c r="B6319" s="13"/>
      <c r="C6319" s="13"/>
      <c r="D6319" s="13"/>
      <c r="E6319" s="13"/>
      <c r="G6319" s="13"/>
    </row>
    <row r="6320" spans="1:7">
      <c r="A6320" s="13"/>
      <c r="B6320" s="13"/>
      <c r="D6320" s="13"/>
      <c r="E6320" s="13"/>
      <c r="G6320" s="13"/>
    </row>
    <row r="6321" spans="1:7">
      <c r="A6321" s="13"/>
      <c r="B6321" s="13"/>
      <c r="D6321" s="13"/>
      <c r="E6321" s="13"/>
      <c r="G6321" s="13"/>
    </row>
    <row r="6322" spans="1:7">
      <c r="A6322" s="13"/>
      <c r="B6322" s="13"/>
      <c r="D6322" s="13"/>
      <c r="E6322" s="13"/>
      <c r="G6322" s="13"/>
    </row>
    <row r="6323" spans="1:7">
      <c r="A6323" s="13"/>
      <c r="B6323" s="13"/>
      <c r="D6323" s="13"/>
      <c r="E6323" s="13"/>
      <c r="G6323" s="13"/>
    </row>
    <row r="6324" spans="1:7">
      <c r="A6324" s="13"/>
    </row>
    <row r="6325" spans="1:7">
      <c r="A6325" s="13"/>
    </row>
    <row r="6326" spans="1:7">
      <c r="A6326" s="13"/>
      <c r="B6326" s="13"/>
      <c r="D6326" s="13"/>
      <c r="E6326" s="13"/>
      <c r="G6326" s="13"/>
    </row>
    <row r="6327" spans="1:7">
      <c r="A6327" s="13"/>
      <c r="B6327" s="13"/>
      <c r="D6327" s="13"/>
      <c r="E6327" s="13"/>
      <c r="G6327" s="13"/>
    </row>
    <row r="6328" spans="1:7">
      <c r="A6328" s="13"/>
      <c r="B6328" s="13"/>
      <c r="C6328" s="13"/>
      <c r="D6328" s="13"/>
      <c r="E6328" s="13"/>
      <c r="G6328" s="13"/>
    </row>
    <row r="6329" spans="1:7">
      <c r="A6329" s="13"/>
      <c r="B6329" s="13"/>
      <c r="D6329" s="13"/>
      <c r="E6329" s="13"/>
      <c r="G6329" s="13"/>
    </row>
    <row r="6330" spans="1:7">
      <c r="A6330" s="13"/>
      <c r="B6330" s="13"/>
      <c r="C6330" s="13"/>
      <c r="D6330" s="13"/>
      <c r="E6330" s="13"/>
      <c r="G6330" s="13"/>
    </row>
    <row r="6331" spans="1:7">
      <c r="A6331" s="13"/>
      <c r="B6331" s="13"/>
      <c r="D6331" s="13"/>
      <c r="E6331" s="13"/>
      <c r="G6331" s="13"/>
    </row>
    <row r="6332" spans="1:7">
      <c r="A6332" s="13"/>
      <c r="B6332" s="13"/>
      <c r="C6332" s="13"/>
      <c r="D6332" s="13"/>
      <c r="E6332" s="13"/>
      <c r="G6332" s="13"/>
    </row>
    <row r="6333" spans="1:7">
      <c r="A6333" s="13"/>
      <c r="B6333" s="13"/>
      <c r="D6333" s="13"/>
      <c r="E6333" s="13"/>
      <c r="G6333" s="13"/>
    </row>
    <row r="6334" spans="1:7">
      <c r="A6334" s="13"/>
      <c r="B6334" s="13"/>
      <c r="D6334" s="13"/>
      <c r="E6334" s="13"/>
      <c r="G6334" s="13"/>
    </row>
    <row r="6335" spans="1:7">
      <c r="A6335" s="13"/>
      <c r="B6335" s="13"/>
      <c r="D6335" s="13"/>
      <c r="E6335" s="13"/>
      <c r="G6335" s="13"/>
    </row>
    <row r="6336" spans="1:7">
      <c r="A6336" s="13"/>
      <c r="B6336" s="13"/>
      <c r="D6336" s="13"/>
      <c r="E6336" s="13"/>
      <c r="G6336" s="13"/>
    </row>
    <row r="6337" spans="1:7">
      <c r="A6337" s="13"/>
      <c r="B6337" s="13"/>
      <c r="D6337" s="13"/>
      <c r="E6337" s="13"/>
      <c r="G6337" s="13"/>
    </row>
    <row r="6338" spans="1:7">
      <c r="A6338" s="13"/>
      <c r="B6338" s="13"/>
      <c r="D6338" s="13"/>
      <c r="E6338" s="13"/>
      <c r="G6338" s="13"/>
    </row>
    <row r="6339" spans="1:7">
      <c r="A6339" s="13"/>
      <c r="B6339" s="13"/>
      <c r="D6339" s="13"/>
      <c r="E6339" s="13"/>
      <c r="G6339" s="13"/>
    </row>
    <row r="6340" spans="1:7">
      <c r="A6340" s="13"/>
    </row>
    <row r="6341" spans="1:7">
      <c r="A6341" s="13"/>
    </row>
    <row r="6342" spans="1:7">
      <c r="A6342" s="13"/>
    </row>
    <row r="6343" spans="1:7">
      <c r="A6343" s="13"/>
      <c r="B6343" s="13"/>
      <c r="C6343" s="13"/>
      <c r="D6343" s="13"/>
      <c r="E6343" s="13"/>
      <c r="G6343" s="13"/>
    </row>
    <row r="6344" spans="1:7">
      <c r="A6344" s="13"/>
    </row>
    <row r="6345" spans="1:7">
      <c r="A6345" s="13"/>
    </row>
    <row r="6346" spans="1:7">
      <c r="A6346" s="13"/>
      <c r="B6346" s="13"/>
      <c r="C6346" s="13"/>
      <c r="D6346" s="13"/>
      <c r="E6346" s="13"/>
      <c r="G6346" s="13"/>
    </row>
    <row r="6347" spans="1:7">
      <c r="A6347" s="13"/>
    </row>
    <row r="6348" spans="1:7">
      <c r="A6348" s="13"/>
    </row>
    <row r="6349" spans="1:7">
      <c r="A6349" s="13"/>
      <c r="B6349" s="13"/>
      <c r="C6349" s="13"/>
      <c r="D6349" s="13"/>
      <c r="E6349" s="13"/>
      <c r="G6349" s="13"/>
    </row>
    <row r="6350" spans="1:7">
      <c r="A6350" s="13"/>
    </row>
    <row r="6351" spans="1:7">
      <c r="A6351" s="13"/>
    </row>
    <row r="6352" spans="1:7">
      <c r="A6352" s="13"/>
      <c r="B6352" s="13"/>
      <c r="C6352" s="13"/>
      <c r="D6352" s="13"/>
      <c r="E6352" s="13"/>
      <c r="G6352" s="13"/>
    </row>
    <row r="6353" spans="1:7">
      <c r="A6353" s="13"/>
    </row>
    <row r="6354" spans="1:7">
      <c r="A6354" s="13"/>
    </row>
    <row r="6355" spans="1:7">
      <c r="A6355" s="13"/>
      <c r="B6355" s="13"/>
      <c r="C6355" s="13"/>
      <c r="D6355" s="13"/>
      <c r="E6355" s="13"/>
      <c r="G6355" s="13"/>
    </row>
    <row r="6356" spans="1:7">
      <c r="A6356" s="13"/>
    </row>
    <row r="6357" spans="1:7">
      <c r="A6357" s="13"/>
    </row>
    <row r="6358" spans="1:7">
      <c r="A6358" s="13"/>
      <c r="B6358" s="13"/>
      <c r="C6358" s="13"/>
      <c r="D6358" s="13"/>
      <c r="E6358" s="13"/>
      <c r="G6358" s="13"/>
    </row>
    <row r="6359" spans="1:7">
      <c r="A6359" s="13"/>
    </row>
    <row r="6360" spans="1:7">
      <c r="A6360" s="13"/>
    </row>
    <row r="6361" spans="1:7">
      <c r="A6361" s="13"/>
      <c r="B6361" s="13"/>
      <c r="C6361" s="13"/>
      <c r="D6361" s="13"/>
      <c r="E6361" s="13"/>
      <c r="G6361" s="13"/>
    </row>
    <row r="6362" spans="1:7">
      <c r="A6362" s="13"/>
    </row>
    <row r="6363" spans="1:7">
      <c r="A6363" s="13"/>
    </row>
    <row r="6364" spans="1:7">
      <c r="A6364" s="13"/>
      <c r="B6364" s="13"/>
      <c r="C6364" s="13"/>
      <c r="D6364" s="13"/>
      <c r="E6364" s="13"/>
      <c r="G6364" s="13"/>
    </row>
    <row r="6365" spans="1:7">
      <c r="A6365" s="13"/>
    </row>
    <row r="6366" spans="1:7">
      <c r="A6366" s="13"/>
    </row>
    <row r="6367" spans="1:7">
      <c r="A6367" s="13"/>
      <c r="B6367" s="13"/>
      <c r="C6367" s="13"/>
      <c r="D6367" s="13"/>
      <c r="E6367" s="13"/>
      <c r="G6367" s="13"/>
    </row>
    <row r="6368" spans="1:7">
      <c r="A6368" s="13"/>
    </row>
    <row r="6369" spans="1:7">
      <c r="A6369" s="13"/>
    </row>
    <row r="6370" spans="1:7">
      <c r="A6370" s="13"/>
      <c r="B6370" s="13"/>
      <c r="C6370" s="13"/>
      <c r="D6370" s="13"/>
      <c r="E6370" s="13"/>
      <c r="G6370" s="13"/>
    </row>
    <row r="6371" spans="1:7">
      <c r="A6371" s="13"/>
    </row>
    <row r="6372" spans="1:7">
      <c r="A6372" s="13"/>
    </row>
    <row r="6373" spans="1:7">
      <c r="A6373" s="13"/>
      <c r="B6373" s="13"/>
      <c r="C6373" s="13"/>
      <c r="D6373" s="13"/>
      <c r="E6373" s="13"/>
      <c r="G6373" s="13"/>
    </row>
    <row r="6374" spans="1:7">
      <c r="A6374" s="13"/>
    </row>
    <row r="6375" spans="1:7">
      <c r="A6375" s="13"/>
    </row>
    <row r="6376" spans="1:7">
      <c r="A6376" s="13"/>
      <c r="B6376" s="13"/>
      <c r="C6376" s="13"/>
      <c r="D6376" s="13"/>
      <c r="E6376" s="13"/>
      <c r="G6376" s="13"/>
    </row>
    <row r="6377" spans="1:7">
      <c r="A6377" s="13"/>
    </row>
    <row r="6378" spans="1:7">
      <c r="A6378" s="13"/>
    </row>
    <row r="6379" spans="1:7">
      <c r="A6379" s="13"/>
    </row>
    <row r="6380" spans="1:7">
      <c r="A6380" s="13"/>
      <c r="B6380" s="13"/>
      <c r="C6380" s="13"/>
      <c r="D6380" s="13"/>
      <c r="E6380" s="13"/>
      <c r="G6380" s="13"/>
    </row>
    <row r="6381" spans="1:7">
      <c r="A6381" s="13"/>
      <c r="B6381" s="13"/>
      <c r="C6381" s="13"/>
      <c r="D6381" s="13"/>
      <c r="E6381" s="13"/>
      <c r="G6381" s="13"/>
    </row>
    <row r="6382" spans="1:7">
      <c r="A6382" s="13"/>
    </row>
    <row r="6383" spans="1:7">
      <c r="A6383" s="13"/>
    </row>
    <row r="6384" spans="1:7">
      <c r="A6384" s="13"/>
      <c r="B6384" s="13"/>
      <c r="C6384" s="13"/>
      <c r="D6384" s="13"/>
      <c r="E6384" s="13"/>
      <c r="G6384" s="13"/>
    </row>
    <row r="6385" spans="1:7">
      <c r="A6385" s="13"/>
    </row>
    <row r="6386" spans="1:7">
      <c r="A6386" s="13"/>
    </row>
    <row r="6387" spans="1:7">
      <c r="A6387" s="13"/>
      <c r="B6387" s="13"/>
      <c r="C6387" s="13"/>
      <c r="D6387" s="13"/>
      <c r="E6387" s="13"/>
      <c r="G6387" s="13"/>
    </row>
    <row r="6388" spans="1:7">
      <c r="A6388" s="13"/>
    </row>
    <row r="6389" spans="1:7">
      <c r="A6389" s="13"/>
    </row>
    <row r="6390" spans="1:7">
      <c r="A6390" s="13"/>
      <c r="B6390" s="13"/>
    </row>
    <row r="6391" spans="1:7">
      <c r="A6391" s="13"/>
      <c r="B6391" s="13"/>
    </row>
    <row r="6392" spans="1:7">
      <c r="A6392" s="13"/>
    </row>
    <row r="6393" spans="1:7">
      <c r="A6393" s="13"/>
    </row>
    <row r="6394" spans="1:7">
      <c r="A6394" s="13"/>
      <c r="C6394" s="13"/>
    </row>
    <row r="6395" spans="1:7">
      <c r="A6395" s="13"/>
    </row>
    <row r="6396" spans="1:7">
      <c r="A6396" s="13"/>
    </row>
    <row r="6397" spans="1:7">
      <c r="A6397" s="13"/>
      <c r="B6397" s="13"/>
      <c r="C6397" s="13"/>
      <c r="D6397" s="13"/>
      <c r="E6397" s="13"/>
      <c r="G6397" s="13"/>
    </row>
    <row r="6398" spans="1:7">
      <c r="A6398" s="13"/>
      <c r="B6398" s="13"/>
      <c r="C6398" s="13"/>
      <c r="D6398" s="13"/>
      <c r="E6398" s="13"/>
      <c r="F6398" s="13"/>
    </row>
    <row r="6399" spans="1:7">
      <c r="A6399" s="13"/>
      <c r="B6399" s="13"/>
      <c r="C6399" s="13"/>
      <c r="D6399" s="13"/>
      <c r="E6399" s="13"/>
      <c r="G6399" s="13"/>
    </row>
    <row r="6400" spans="1:7">
      <c r="A6400" s="13"/>
    </row>
    <row r="6401" spans="1:7">
      <c r="A6401" s="13"/>
    </row>
    <row r="6402" spans="1:7">
      <c r="A6402" s="13"/>
      <c r="B6402" s="13"/>
      <c r="C6402" s="13"/>
      <c r="D6402" s="13"/>
      <c r="E6402" s="13"/>
      <c r="G6402" s="13"/>
    </row>
    <row r="6403" spans="1:7">
      <c r="A6403" s="13"/>
    </row>
    <row r="6404" spans="1:7">
      <c r="A6404" s="13"/>
    </row>
    <row r="6405" spans="1:7">
      <c r="A6405" s="13"/>
      <c r="B6405" s="13"/>
      <c r="C6405" s="13"/>
      <c r="D6405" s="13"/>
      <c r="E6405" s="13"/>
      <c r="G6405" s="13"/>
    </row>
    <row r="6406" spans="1:7">
      <c r="A6406" s="13"/>
    </row>
    <row r="6407" spans="1:7">
      <c r="A6407" s="13"/>
    </row>
    <row r="6408" spans="1:7">
      <c r="A6408" s="13"/>
      <c r="B6408" s="13"/>
      <c r="C6408" s="13"/>
      <c r="D6408" s="13"/>
      <c r="E6408" s="13"/>
      <c r="G6408" s="13"/>
    </row>
    <row r="6409" spans="1:7">
      <c r="A6409" s="13"/>
    </row>
    <row r="6410" spans="1:7">
      <c r="A6410" s="13"/>
    </row>
    <row r="6411" spans="1:7">
      <c r="A6411" s="13"/>
      <c r="B6411" s="13"/>
      <c r="C6411" s="13"/>
      <c r="D6411" s="13"/>
      <c r="E6411" s="13"/>
      <c r="G6411" s="13"/>
    </row>
    <row r="6412" spans="1:7">
      <c r="A6412" s="13"/>
    </row>
    <row r="6413" spans="1:7">
      <c r="A6413" s="13"/>
    </row>
    <row r="6414" spans="1:7">
      <c r="A6414" s="13"/>
      <c r="B6414" s="13"/>
      <c r="C6414" s="13"/>
      <c r="D6414" s="13"/>
      <c r="E6414" s="13"/>
      <c r="G6414" s="13"/>
    </row>
    <row r="6415" spans="1:7">
      <c r="A6415" s="13"/>
    </row>
    <row r="6416" spans="1:7">
      <c r="A6416" s="13"/>
    </row>
    <row r="6417" spans="1:7">
      <c r="A6417" s="13"/>
      <c r="B6417" s="13"/>
      <c r="C6417" s="13"/>
      <c r="D6417" s="13"/>
      <c r="E6417" s="13"/>
      <c r="G6417" s="13"/>
    </row>
    <row r="6418" spans="1:7">
      <c r="A6418" s="13"/>
    </row>
    <row r="6419" spans="1:7">
      <c r="A6419" s="13"/>
    </row>
    <row r="6420" spans="1:7">
      <c r="A6420" s="13"/>
      <c r="B6420" s="13"/>
      <c r="C6420" s="13"/>
      <c r="D6420" s="13"/>
      <c r="E6420" s="13"/>
      <c r="G6420" s="13"/>
    </row>
    <row r="6421" spans="1:7">
      <c r="A6421" s="13"/>
    </row>
    <row r="6422" spans="1:7">
      <c r="A6422" s="13"/>
    </row>
    <row r="6423" spans="1:7">
      <c r="A6423" s="13"/>
      <c r="B6423" s="13"/>
      <c r="C6423" s="13"/>
      <c r="D6423" s="13"/>
      <c r="E6423" s="13"/>
      <c r="G6423" s="13"/>
    </row>
    <row r="6424" spans="1:7">
      <c r="A6424" s="13"/>
    </row>
    <row r="6425" spans="1:7">
      <c r="A6425" s="13"/>
    </row>
    <row r="6426" spans="1:7">
      <c r="A6426" s="13"/>
      <c r="B6426" s="13"/>
      <c r="C6426" s="13"/>
      <c r="D6426" s="13"/>
      <c r="E6426" s="13"/>
      <c r="G6426" s="13"/>
    </row>
    <row r="6427" spans="1:7">
      <c r="A6427" s="13"/>
    </row>
    <row r="6428" spans="1:7">
      <c r="A6428" s="13"/>
    </row>
    <row r="6429" spans="1:7">
      <c r="A6429" s="13"/>
      <c r="B6429" s="13"/>
      <c r="C6429" s="13"/>
      <c r="D6429" s="13"/>
      <c r="E6429" s="13"/>
      <c r="G6429" s="13"/>
    </row>
    <row r="6430" spans="1:7">
      <c r="A6430" s="13"/>
    </row>
    <row r="6431" spans="1:7">
      <c r="A6431" s="13"/>
    </row>
    <row r="6432" spans="1:7">
      <c r="A6432" s="13"/>
      <c r="B6432" s="13"/>
      <c r="C6432" s="13"/>
      <c r="D6432" s="13"/>
      <c r="E6432" s="13"/>
      <c r="G6432" s="13"/>
    </row>
    <row r="6433" spans="1:7">
      <c r="A6433" s="13"/>
    </row>
    <row r="6434" spans="1:7">
      <c r="A6434" s="13"/>
    </row>
    <row r="6435" spans="1:7">
      <c r="A6435" s="13"/>
    </row>
    <row r="6436" spans="1:7">
      <c r="A6436" s="13"/>
      <c r="B6436" s="13"/>
      <c r="C6436" s="13"/>
      <c r="D6436" s="13"/>
      <c r="E6436" s="13"/>
      <c r="G6436" s="13"/>
    </row>
    <row r="6437" spans="1:7">
      <c r="A6437" s="13"/>
    </row>
    <row r="6438" spans="1:7">
      <c r="A6438" s="13"/>
    </row>
    <row r="6439" spans="1:7">
      <c r="A6439" s="13"/>
      <c r="B6439" s="13"/>
      <c r="C6439" s="13"/>
      <c r="D6439" s="13"/>
      <c r="E6439" s="13"/>
      <c r="G6439" s="13"/>
    </row>
    <row r="6440" spans="1:7">
      <c r="A6440" s="13"/>
    </row>
    <row r="6441" spans="1:7">
      <c r="A6441" s="13"/>
    </row>
    <row r="6442" spans="1:7">
      <c r="A6442" s="13"/>
      <c r="B6442" s="13"/>
      <c r="C6442" s="13"/>
      <c r="D6442" s="13"/>
      <c r="E6442" s="13"/>
      <c r="G6442" s="13"/>
    </row>
    <row r="6443" spans="1:7">
      <c r="A6443" s="13"/>
    </row>
    <row r="6444" spans="1:7">
      <c r="A6444" s="13"/>
    </row>
    <row r="6445" spans="1:7">
      <c r="A6445" s="13"/>
      <c r="B6445" s="13"/>
      <c r="C6445" s="13"/>
      <c r="D6445" s="13"/>
      <c r="E6445" s="13"/>
      <c r="G6445" s="13"/>
    </row>
    <row r="6446" spans="1:7">
      <c r="A6446" s="13"/>
    </row>
    <row r="6447" spans="1:7">
      <c r="A6447" s="13"/>
    </row>
    <row r="6448" spans="1:7">
      <c r="A6448" s="13"/>
      <c r="B6448" s="13"/>
      <c r="C6448" s="13"/>
      <c r="D6448" s="13"/>
      <c r="E6448" s="13"/>
      <c r="G6448" s="13"/>
    </row>
    <row r="6449" spans="1:7">
      <c r="A6449" s="13"/>
    </row>
    <row r="6450" spans="1:7">
      <c r="A6450" s="13"/>
    </row>
    <row r="6451" spans="1:7">
      <c r="A6451" s="13"/>
      <c r="B6451" s="13"/>
      <c r="C6451" s="13"/>
      <c r="D6451" s="13"/>
      <c r="E6451" s="13"/>
      <c r="G6451" s="13"/>
    </row>
    <row r="6452" spans="1:7">
      <c r="A6452" s="13"/>
    </row>
    <row r="6453" spans="1:7">
      <c r="A6453" s="13"/>
    </row>
    <row r="6454" spans="1:7">
      <c r="A6454" s="13"/>
      <c r="B6454" s="13"/>
      <c r="C6454" s="13"/>
      <c r="D6454" s="13"/>
      <c r="E6454" s="13"/>
      <c r="G6454" s="13"/>
    </row>
    <row r="6455" spans="1:7">
      <c r="A6455" s="13"/>
    </row>
    <row r="6456" spans="1:7">
      <c r="A6456" s="13"/>
    </row>
    <row r="6457" spans="1:7">
      <c r="A6457" s="13"/>
      <c r="B6457" s="13"/>
      <c r="C6457" s="13"/>
      <c r="D6457" s="13"/>
      <c r="E6457" s="13"/>
      <c r="G6457" s="13"/>
    </row>
    <row r="6458" spans="1:7">
      <c r="A6458" s="13"/>
    </row>
    <row r="6459" spans="1:7">
      <c r="A6459" s="13"/>
    </row>
    <row r="6460" spans="1:7">
      <c r="A6460" s="13"/>
      <c r="B6460" s="13"/>
      <c r="C6460" s="13"/>
      <c r="D6460" s="13"/>
      <c r="E6460" s="13"/>
      <c r="G6460" s="13"/>
    </row>
    <row r="6461" spans="1:7">
      <c r="A6461" s="13"/>
    </row>
    <row r="6462" spans="1:7">
      <c r="A6462" s="13"/>
    </row>
    <row r="6463" spans="1:7">
      <c r="A6463" s="13"/>
      <c r="B6463" s="13"/>
      <c r="C6463" s="13"/>
      <c r="D6463" s="13"/>
      <c r="E6463" s="13"/>
      <c r="G6463" s="13"/>
    </row>
    <row r="6464" spans="1:7">
      <c r="A6464" s="13"/>
    </row>
    <row r="6465" spans="1:7">
      <c r="A6465" s="13"/>
    </row>
    <row r="6466" spans="1:7">
      <c r="A6466" s="13"/>
      <c r="B6466" s="13"/>
      <c r="C6466" s="13"/>
      <c r="D6466" s="13"/>
      <c r="E6466" s="13"/>
      <c r="G6466" s="13"/>
    </row>
    <row r="6467" spans="1:7">
      <c r="A6467" s="13"/>
    </row>
    <row r="6468" spans="1:7">
      <c r="A6468" s="13"/>
    </row>
    <row r="6469" spans="1:7">
      <c r="A6469" s="13"/>
      <c r="B6469" s="13"/>
      <c r="C6469" s="13"/>
      <c r="D6469" s="13"/>
      <c r="E6469" s="13"/>
      <c r="G6469" s="13"/>
    </row>
    <row r="6470" spans="1:7">
      <c r="A6470" s="13"/>
    </row>
    <row r="6471" spans="1:7">
      <c r="A6471" s="13"/>
    </row>
    <row r="6472" spans="1:7">
      <c r="A6472" s="13"/>
    </row>
    <row r="6473" spans="1:7">
      <c r="A6473" s="13"/>
      <c r="B6473" s="13"/>
      <c r="C6473" s="13"/>
      <c r="D6473" s="13"/>
      <c r="E6473" s="13"/>
      <c r="G6473" s="13"/>
    </row>
    <row r="6474" spans="1:7">
      <c r="A6474" s="13"/>
    </row>
    <row r="6475" spans="1:7">
      <c r="A6475" s="13"/>
    </row>
    <row r="6476" spans="1:7">
      <c r="A6476" s="13"/>
      <c r="B6476" s="13"/>
      <c r="C6476" s="13"/>
      <c r="D6476" s="13"/>
      <c r="E6476" s="13"/>
      <c r="G6476" s="13"/>
    </row>
    <row r="6477" spans="1:7">
      <c r="A6477" s="13"/>
    </row>
    <row r="6478" spans="1:7">
      <c r="A6478" s="13"/>
    </row>
    <row r="6479" spans="1:7">
      <c r="A6479" s="13"/>
      <c r="B6479" s="13"/>
      <c r="C6479" s="13"/>
      <c r="D6479" s="13"/>
      <c r="E6479" s="13"/>
      <c r="G6479" s="13"/>
    </row>
    <row r="6480" spans="1:7">
      <c r="A6480" s="13"/>
    </row>
    <row r="6481" spans="1:7">
      <c r="A6481" s="13"/>
    </row>
    <row r="6482" spans="1:7">
      <c r="A6482" s="13"/>
      <c r="B6482" s="13"/>
      <c r="C6482" s="13"/>
      <c r="D6482" s="13"/>
      <c r="E6482" s="13"/>
      <c r="G6482" s="13"/>
    </row>
    <row r="6483" spans="1:7">
      <c r="A6483" s="13"/>
    </row>
    <row r="6484" spans="1:7">
      <c r="A6484" s="13"/>
    </row>
    <row r="6485" spans="1:7">
      <c r="A6485" s="13"/>
      <c r="B6485" s="13"/>
      <c r="C6485" s="13"/>
      <c r="D6485" s="13"/>
      <c r="E6485" s="13"/>
      <c r="G6485" s="13"/>
    </row>
    <row r="6486" spans="1:7">
      <c r="A6486" s="13"/>
    </row>
    <row r="6487" spans="1:7">
      <c r="A6487" s="13"/>
    </row>
    <row r="6488" spans="1:7">
      <c r="A6488" s="13"/>
      <c r="B6488" s="13"/>
      <c r="C6488" s="13"/>
      <c r="D6488" s="13"/>
      <c r="E6488" s="13"/>
      <c r="G6488" s="13"/>
    </row>
    <row r="6489" spans="1:7">
      <c r="A6489" s="13"/>
    </row>
    <row r="6490" spans="1:7">
      <c r="A6490" s="13"/>
    </row>
    <row r="6491" spans="1:7">
      <c r="A6491" s="13"/>
      <c r="B6491" s="13"/>
      <c r="C6491" s="13"/>
      <c r="D6491" s="13"/>
      <c r="E6491" s="13"/>
      <c r="G6491" s="13"/>
    </row>
    <row r="6492" spans="1:7">
      <c r="A6492" s="13"/>
    </row>
    <row r="6493" spans="1:7">
      <c r="A6493" s="13"/>
    </row>
    <row r="6494" spans="1:7">
      <c r="A6494" s="13"/>
    </row>
    <row r="6495" spans="1:7">
      <c r="A6495" s="13"/>
      <c r="C6495" s="13"/>
    </row>
    <row r="6496" spans="1:7">
      <c r="A6496" s="13"/>
    </row>
    <row r="6497" spans="1:7">
      <c r="A6497" s="13"/>
    </row>
    <row r="6498" spans="1:7">
      <c r="A6498" s="13"/>
      <c r="C6498" s="13"/>
    </row>
    <row r="6499" spans="1:7">
      <c r="A6499" s="13"/>
    </row>
    <row r="6500" spans="1:7">
      <c r="A6500" s="13"/>
    </row>
    <row r="6501" spans="1:7">
      <c r="A6501" s="13"/>
      <c r="B6501" s="13"/>
      <c r="C6501" s="13"/>
      <c r="D6501" s="13"/>
      <c r="E6501" s="13"/>
      <c r="G6501" s="13"/>
    </row>
    <row r="6502" spans="1:7">
      <c r="A6502" s="13"/>
    </row>
    <row r="6503" spans="1:7">
      <c r="A6503" s="13"/>
    </row>
    <row r="6504" spans="1:7">
      <c r="A6504" s="13"/>
      <c r="B6504" s="13"/>
      <c r="C6504" s="13"/>
      <c r="D6504" s="13"/>
      <c r="E6504" s="13"/>
      <c r="F6504" s="13"/>
    </row>
    <row r="6505" spans="1:7">
      <c r="A6505" s="13"/>
      <c r="B6505" s="13"/>
      <c r="C6505" s="13"/>
      <c r="D6505" s="13"/>
      <c r="E6505" s="13"/>
      <c r="G6505" s="13"/>
    </row>
    <row r="6506" spans="1:7">
      <c r="A6506" s="13"/>
      <c r="B6506" s="13"/>
      <c r="C6506" s="13"/>
      <c r="D6506" s="13"/>
      <c r="E6506" s="13"/>
      <c r="G6506" s="13"/>
    </row>
    <row r="6507" spans="1:7">
      <c r="A6507" s="13"/>
    </row>
    <row r="6508" spans="1:7">
      <c r="A6508" s="13"/>
    </row>
    <row r="6509" spans="1:7">
      <c r="A6509" s="13"/>
      <c r="B6509" s="13"/>
      <c r="C6509" s="13"/>
      <c r="D6509" s="13"/>
      <c r="E6509" s="13"/>
      <c r="G6509" s="13"/>
    </row>
    <row r="6510" spans="1:7">
      <c r="A6510" s="13"/>
      <c r="B6510" s="13"/>
      <c r="C6510" s="13"/>
      <c r="D6510" s="13"/>
      <c r="E6510" s="13"/>
      <c r="G6510" s="13"/>
    </row>
    <row r="6511" spans="1:7">
      <c r="A6511" s="13"/>
      <c r="B6511" s="13"/>
      <c r="C6511" s="13"/>
      <c r="D6511" s="13"/>
      <c r="E6511" s="13"/>
      <c r="G6511" s="13"/>
    </row>
    <row r="6512" spans="1:7">
      <c r="A6512" s="13"/>
      <c r="B6512" s="13"/>
      <c r="C6512" s="13"/>
      <c r="D6512" s="13"/>
      <c r="E6512" s="13"/>
      <c r="G6512" s="13"/>
    </row>
    <row r="6513" spans="1:7">
      <c r="A6513" s="13"/>
      <c r="B6513" s="13"/>
      <c r="C6513" s="13"/>
      <c r="D6513" s="13"/>
      <c r="E6513" s="13"/>
      <c r="F6513" s="13"/>
    </row>
    <row r="6514" spans="1:7">
      <c r="A6514" s="13"/>
      <c r="B6514" s="13"/>
      <c r="C6514" s="13"/>
      <c r="D6514" s="13"/>
      <c r="E6514" s="13"/>
      <c r="G6514" s="13"/>
    </row>
    <row r="6515" spans="1:7">
      <c r="A6515" s="13"/>
      <c r="B6515" s="13"/>
      <c r="C6515" s="13"/>
      <c r="D6515" s="13"/>
      <c r="E6515" s="13"/>
      <c r="G6515" s="13"/>
    </row>
    <row r="6516" spans="1:7">
      <c r="A6516" s="13"/>
      <c r="B6516" s="13"/>
      <c r="C6516" s="13"/>
      <c r="D6516" s="13"/>
      <c r="E6516" s="13"/>
      <c r="F6516" s="13"/>
    </row>
    <row r="6517" spans="1:7">
      <c r="A6517" s="13"/>
    </row>
    <row r="6518" spans="1:7">
      <c r="A6518" s="13"/>
    </row>
    <row r="6519" spans="1:7">
      <c r="A6519" s="13"/>
      <c r="B6519" s="13"/>
      <c r="C6519" s="13"/>
      <c r="D6519" s="13"/>
      <c r="E6519" s="13"/>
      <c r="G6519" s="13"/>
    </row>
    <row r="6520" spans="1:7">
      <c r="A6520" s="13"/>
      <c r="B6520" s="13"/>
      <c r="C6520" s="13"/>
      <c r="D6520" s="13"/>
      <c r="E6520" s="13"/>
      <c r="G6520" s="13"/>
    </row>
    <row r="6521" spans="1:7">
      <c r="A6521" s="13"/>
      <c r="B6521" s="13"/>
      <c r="C6521" s="13"/>
      <c r="D6521" s="13"/>
      <c r="E6521" s="13"/>
      <c r="F6521" s="13"/>
    </row>
    <row r="6522" spans="1:7">
      <c r="A6522" s="13"/>
      <c r="B6522" s="13"/>
      <c r="C6522" s="13"/>
      <c r="D6522" s="13"/>
      <c r="E6522" s="13"/>
      <c r="F6522" s="13"/>
    </row>
    <row r="6523" spans="1:7">
      <c r="A6523" s="13"/>
      <c r="B6523" s="13"/>
      <c r="C6523" s="13"/>
      <c r="D6523" s="13"/>
      <c r="E6523" s="13"/>
      <c r="F6523" s="13"/>
    </row>
    <row r="6524" spans="1:7">
      <c r="A6524" s="13"/>
      <c r="B6524" s="13"/>
      <c r="C6524" s="13"/>
      <c r="D6524" s="13"/>
      <c r="E6524" s="13"/>
      <c r="F6524" s="13"/>
    </row>
    <row r="6525" spans="1:7">
      <c r="A6525" s="13"/>
      <c r="B6525" s="13"/>
      <c r="C6525" s="13"/>
      <c r="D6525" s="13"/>
      <c r="E6525" s="13"/>
      <c r="F6525" s="13"/>
    </row>
    <row r="6526" spans="1:7">
      <c r="A6526" s="13"/>
      <c r="B6526" s="13"/>
      <c r="C6526" s="13"/>
      <c r="D6526" s="13"/>
      <c r="E6526" s="13"/>
      <c r="G6526" s="13"/>
    </row>
    <row r="6527" spans="1:7">
      <c r="A6527" s="13"/>
      <c r="B6527" s="13"/>
      <c r="C6527" s="13"/>
      <c r="D6527" s="13"/>
      <c r="E6527" s="13"/>
      <c r="F6527" s="13"/>
    </row>
    <row r="6528" spans="1:7">
      <c r="A6528" s="13"/>
    </row>
    <row r="6529" spans="1:7">
      <c r="A6529" s="13"/>
    </row>
    <row r="6530" spans="1:7">
      <c r="A6530" s="13"/>
      <c r="B6530" s="13"/>
      <c r="C6530" s="13"/>
      <c r="D6530" s="13"/>
      <c r="E6530" s="13"/>
      <c r="F6530" s="13"/>
    </row>
    <row r="6531" spans="1:7">
      <c r="A6531" s="13"/>
      <c r="B6531" s="13"/>
      <c r="C6531" s="13"/>
      <c r="D6531" s="13"/>
      <c r="E6531" s="13"/>
      <c r="F6531" s="13"/>
    </row>
    <row r="6532" spans="1:7">
      <c r="A6532" s="13"/>
      <c r="B6532" s="13"/>
      <c r="C6532" s="13"/>
      <c r="D6532" s="13"/>
      <c r="E6532" s="13"/>
      <c r="G6532" s="13"/>
    </row>
    <row r="6533" spans="1:7">
      <c r="A6533" s="13"/>
      <c r="B6533" s="13"/>
      <c r="C6533" s="13"/>
      <c r="D6533" s="13"/>
      <c r="E6533" s="13"/>
      <c r="G6533" s="13"/>
    </row>
    <row r="6534" spans="1:7">
      <c r="A6534" s="13"/>
      <c r="B6534" s="13"/>
      <c r="C6534" s="13"/>
      <c r="D6534" s="13"/>
      <c r="E6534" s="13"/>
      <c r="G6534" s="13"/>
    </row>
    <row r="6535" spans="1:7">
      <c r="A6535" s="13"/>
      <c r="B6535" s="13"/>
      <c r="C6535" s="13"/>
      <c r="D6535" s="13"/>
      <c r="E6535" s="13"/>
      <c r="G6535" s="13"/>
    </row>
    <row r="6536" spans="1:7">
      <c r="A6536" s="13"/>
    </row>
    <row r="6537" spans="1:7">
      <c r="A6537" s="13"/>
    </row>
    <row r="6538" spans="1:7">
      <c r="A6538" s="13"/>
      <c r="B6538" s="13"/>
      <c r="C6538" s="13"/>
      <c r="D6538" s="13"/>
      <c r="E6538" s="13"/>
      <c r="G6538" s="13"/>
    </row>
    <row r="6539" spans="1:7">
      <c r="A6539" s="13"/>
    </row>
    <row r="6540" spans="1:7">
      <c r="A6540" s="13"/>
    </row>
    <row r="6541" spans="1:7">
      <c r="A6541" s="13"/>
      <c r="B6541" s="13"/>
      <c r="C6541" s="13"/>
      <c r="D6541" s="13"/>
      <c r="E6541" s="13"/>
      <c r="G6541" s="13"/>
    </row>
    <row r="6542" spans="1:7">
      <c r="A6542" s="13"/>
      <c r="B6542" s="13"/>
      <c r="C6542" s="13"/>
      <c r="D6542" s="13"/>
      <c r="E6542" s="13"/>
      <c r="F6542" s="13"/>
    </row>
    <row r="6543" spans="1:7">
      <c r="A6543" s="13"/>
      <c r="B6543" s="13"/>
      <c r="C6543" s="13"/>
      <c r="D6543" s="13"/>
      <c r="E6543" s="13"/>
      <c r="G6543" s="13"/>
    </row>
    <row r="6544" spans="1:7">
      <c r="A6544" s="13"/>
      <c r="B6544" s="13"/>
      <c r="C6544" s="13"/>
      <c r="D6544" s="13"/>
      <c r="E6544" s="13"/>
      <c r="F6544" s="13"/>
    </row>
    <row r="6545" spans="1:7">
      <c r="A6545" s="13"/>
      <c r="B6545" s="13"/>
      <c r="C6545" s="13"/>
      <c r="D6545" s="13"/>
      <c r="E6545" s="13"/>
      <c r="F6545" s="13"/>
    </row>
    <row r="6546" spans="1:7">
      <c r="A6546" s="13"/>
    </row>
    <row r="6547" spans="1:7">
      <c r="A6547" s="13"/>
    </row>
    <row r="6548" spans="1:7">
      <c r="A6548" s="13"/>
      <c r="B6548" s="13"/>
      <c r="C6548" s="13"/>
      <c r="D6548" s="13"/>
      <c r="E6548" s="13"/>
      <c r="G6548" s="13"/>
    </row>
    <row r="6549" spans="1:7">
      <c r="A6549" s="13"/>
      <c r="B6549" s="13"/>
      <c r="C6549" s="13"/>
      <c r="D6549" s="13"/>
      <c r="E6549" s="13"/>
      <c r="G6549" s="13"/>
    </row>
    <row r="6550" spans="1:7">
      <c r="A6550" s="13"/>
      <c r="B6550" s="13"/>
      <c r="C6550" s="13"/>
      <c r="D6550" s="13"/>
      <c r="E6550" s="13"/>
      <c r="G6550" s="13"/>
    </row>
    <row r="6551" spans="1:7">
      <c r="A6551" s="13"/>
      <c r="B6551" s="13"/>
      <c r="C6551" s="13"/>
      <c r="D6551" s="13"/>
      <c r="E6551" s="13"/>
      <c r="G6551" s="13"/>
    </row>
    <row r="6552" spans="1:7">
      <c r="A6552" s="13"/>
      <c r="B6552" s="13"/>
      <c r="C6552" s="13"/>
      <c r="D6552" s="13"/>
      <c r="E6552" s="13"/>
      <c r="F6552" s="13"/>
    </row>
    <row r="6553" spans="1:7">
      <c r="A6553" s="13"/>
    </row>
    <row r="6554" spans="1:7">
      <c r="A6554" s="13"/>
    </row>
    <row r="6555" spans="1:7">
      <c r="A6555" s="13"/>
      <c r="B6555" s="13"/>
      <c r="C6555" s="13"/>
      <c r="D6555" s="13"/>
      <c r="E6555" s="13"/>
      <c r="G6555" s="13"/>
    </row>
    <row r="6556" spans="1:7">
      <c r="A6556" s="13"/>
      <c r="B6556" s="13"/>
      <c r="C6556" s="13"/>
      <c r="D6556" s="13"/>
      <c r="E6556" s="13"/>
      <c r="F6556" s="13"/>
    </row>
    <row r="6557" spans="1:7">
      <c r="A6557" s="13"/>
      <c r="B6557" s="13"/>
      <c r="C6557" s="13"/>
      <c r="D6557" s="13"/>
      <c r="E6557" s="13"/>
      <c r="F6557" s="13"/>
    </row>
    <row r="6558" spans="1:7">
      <c r="A6558" s="13"/>
    </row>
    <row r="6559" spans="1:7">
      <c r="A6559" s="13"/>
    </row>
    <row r="6560" spans="1:7">
      <c r="A6560" s="13"/>
      <c r="B6560" s="13"/>
      <c r="C6560" s="13"/>
      <c r="D6560" s="13"/>
      <c r="E6560" s="13"/>
      <c r="G6560" s="13"/>
    </row>
    <row r="6561" spans="1:7">
      <c r="A6561" s="13"/>
      <c r="B6561" s="13"/>
      <c r="C6561" s="13"/>
      <c r="D6561" s="13"/>
      <c r="E6561" s="13"/>
      <c r="G6561" s="13"/>
    </row>
    <row r="6562" spans="1:7">
      <c r="A6562" s="13"/>
      <c r="B6562" s="13"/>
      <c r="C6562" s="13"/>
      <c r="D6562" s="13"/>
      <c r="E6562" s="13"/>
      <c r="F6562" s="13"/>
    </row>
    <row r="6563" spans="1:7">
      <c r="A6563" s="13"/>
      <c r="B6563" s="13"/>
      <c r="C6563" s="13"/>
      <c r="D6563" s="13"/>
      <c r="E6563" s="13"/>
      <c r="G6563" s="13"/>
    </row>
    <row r="6564" spans="1:7">
      <c r="A6564" s="13"/>
      <c r="B6564" s="13"/>
      <c r="C6564" s="13"/>
      <c r="D6564" s="13"/>
      <c r="E6564" s="13"/>
      <c r="G6564" s="13"/>
    </row>
    <row r="6565" spans="1:7">
      <c r="A6565" s="13"/>
      <c r="B6565" s="13"/>
      <c r="C6565" s="13"/>
      <c r="D6565" s="13"/>
      <c r="E6565" s="13"/>
      <c r="F6565" s="13"/>
    </row>
    <row r="6566" spans="1:7">
      <c r="A6566" s="13"/>
      <c r="B6566" s="13"/>
      <c r="C6566" s="13"/>
      <c r="D6566" s="13"/>
      <c r="E6566" s="13"/>
      <c r="F6566" s="13"/>
    </row>
    <row r="6567" spans="1:7">
      <c r="A6567" s="13"/>
      <c r="B6567" s="13"/>
      <c r="C6567" s="13"/>
      <c r="D6567" s="13"/>
      <c r="E6567" s="13"/>
      <c r="G6567" s="13"/>
    </row>
    <row r="6568" spans="1:7">
      <c r="A6568" s="13"/>
      <c r="B6568" s="13"/>
      <c r="C6568" s="13"/>
      <c r="D6568" s="13"/>
      <c r="E6568" s="13"/>
      <c r="G6568" s="13"/>
    </row>
    <row r="6569" spans="1:7">
      <c r="A6569" s="13"/>
      <c r="B6569" s="13"/>
      <c r="C6569" s="13"/>
      <c r="D6569" s="13"/>
      <c r="E6569" s="13"/>
      <c r="G6569" s="13"/>
    </row>
    <row r="6570" spans="1:7">
      <c r="A6570" s="13"/>
      <c r="B6570" s="13"/>
      <c r="C6570" s="13"/>
      <c r="D6570" s="13"/>
      <c r="E6570" s="13"/>
      <c r="G6570" s="13"/>
    </row>
    <row r="6571" spans="1:7">
      <c r="A6571" s="13"/>
    </row>
    <row r="6572" spans="1:7">
      <c r="A6572" s="13"/>
    </row>
    <row r="6573" spans="1:7">
      <c r="A6573" s="13"/>
      <c r="B6573" s="13"/>
      <c r="C6573" s="13"/>
      <c r="D6573" s="13"/>
      <c r="E6573" s="13"/>
      <c r="G6573" s="13"/>
    </row>
    <row r="6574" spans="1:7">
      <c r="A6574" s="13"/>
      <c r="B6574" s="13"/>
      <c r="C6574" s="13"/>
      <c r="D6574" s="13"/>
      <c r="E6574" s="13"/>
      <c r="F6574" s="13"/>
    </row>
    <row r="6575" spans="1:7">
      <c r="A6575" s="13"/>
    </row>
    <row r="6576" spans="1:7">
      <c r="A6576" s="13"/>
    </row>
    <row r="6577" spans="1:7">
      <c r="A6577" s="13"/>
      <c r="B6577" s="13"/>
      <c r="C6577" s="13"/>
      <c r="D6577" s="13"/>
      <c r="E6577" s="13"/>
      <c r="G6577" s="13"/>
    </row>
    <row r="6578" spans="1:7">
      <c r="A6578" s="13"/>
      <c r="B6578" s="13"/>
      <c r="C6578" s="13"/>
      <c r="D6578" s="13"/>
      <c r="E6578" s="13"/>
      <c r="F6578" s="13"/>
    </row>
    <row r="6579" spans="1:7">
      <c r="A6579" s="13"/>
      <c r="B6579" s="13"/>
      <c r="C6579" s="13"/>
      <c r="D6579" s="13"/>
      <c r="E6579" s="13"/>
      <c r="G6579" s="13"/>
    </row>
    <row r="6580" spans="1:7">
      <c r="A6580" s="13"/>
      <c r="B6580" s="13"/>
      <c r="C6580" s="13"/>
      <c r="D6580" s="13"/>
      <c r="E6580" s="13"/>
      <c r="F6580" s="13"/>
    </row>
    <row r="6581" spans="1:7">
      <c r="A6581" s="13"/>
      <c r="B6581" s="13"/>
      <c r="C6581" s="13"/>
      <c r="D6581" s="13"/>
      <c r="E6581" s="13"/>
      <c r="F6581" s="13"/>
    </row>
    <row r="6582" spans="1:7">
      <c r="A6582" s="13"/>
      <c r="B6582" s="13"/>
      <c r="C6582" s="13"/>
      <c r="D6582" s="13"/>
      <c r="E6582" s="13"/>
      <c r="G6582" s="13"/>
    </row>
    <row r="6583" spans="1:7">
      <c r="A6583" s="13"/>
      <c r="B6583" s="13"/>
      <c r="C6583" s="13"/>
      <c r="D6583" s="13"/>
      <c r="E6583" s="13"/>
      <c r="G6583" s="13"/>
    </row>
    <row r="6584" spans="1:7">
      <c r="A6584" s="13"/>
      <c r="B6584" s="13"/>
      <c r="C6584" s="13"/>
      <c r="D6584" s="13"/>
      <c r="E6584" s="13"/>
      <c r="F6584" s="13"/>
    </row>
    <row r="6585" spans="1:7">
      <c r="A6585" s="13"/>
    </row>
    <row r="6586" spans="1:7">
      <c r="A6586" s="13"/>
    </row>
    <row r="6587" spans="1:7">
      <c r="A6587" s="13"/>
      <c r="B6587" s="13"/>
    </row>
    <row r="6588" spans="1:7">
      <c r="A6588" s="13"/>
      <c r="B6588" s="13"/>
      <c r="C6588" s="13"/>
      <c r="D6588" s="13"/>
      <c r="E6588" s="13"/>
      <c r="F6588" s="13"/>
    </row>
    <row r="6589" spans="1:7">
      <c r="A6589" s="13"/>
      <c r="B6589" s="13"/>
      <c r="C6589" s="13"/>
      <c r="D6589" s="13"/>
      <c r="E6589" s="13"/>
      <c r="F6589" s="13"/>
    </row>
    <row r="6590" spans="1:7">
      <c r="A6590" s="13"/>
      <c r="B6590" s="13"/>
      <c r="C6590" s="13"/>
      <c r="D6590" s="13"/>
      <c r="E6590" s="13"/>
      <c r="F6590" s="13"/>
    </row>
    <row r="6591" spans="1:7">
      <c r="A6591" s="13"/>
      <c r="B6591" s="13"/>
      <c r="C6591" s="13"/>
      <c r="D6591" s="13"/>
      <c r="E6591" s="13"/>
      <c r="G6591" s="13"/>
    </row>
    <row r="6592" spans="1:7">
      <c r="A6592" s="13"/>
      <c r="B6592" s="13"/>
      <c r="C6592" s="13"/>
      <c r="D6592" s="13"/>
      <c r="E6592" s="13"/>
      <c r="G6592" s="13"/>
    </row>
    <row r="6593" spans="1:7">
      <c r="A6593" s="13"/>
      <c r="B6593" s="13"/>
      <c r="C6593" s="13"/>
      <c r="D6593" s="13"/>
      <c r="E6593" s="13"/>
      <c r="F6593" s="13"/>
    </row>
    <row r="6594" spans="1:7">
      <c r="A6594" s="13"/>
      <c r="B6594" s="13"/>
    </row>
    <row r="6595" spans="1:7">
      <c r="A6595" s="13"/>
      <c r="B6595" s="13"/>
    </row>
    <row r="6596" spans="1:7">
      <c r="A6596" s="13"/>
      <c r="B6596" s="13"/>
      <c r="C6596" s="13"/>
      <c r="D6596" s="13"/>
      <c r="E6596" s="13"/>
      <c r="G6596" s="13"/>
    </row>
    <row r="6597" spans="1:7">
      <c r="A6597" s="13"/>
      <c r="B6597" s="13"/>
    </row>
    <row r="6598" spans="1:7">
      <c r="A6598" s="13"/>
      <c r="B6598" s="13"/>
    </row>
    <row r="6599" spans="1:7">
      <c r="A6599" s="13"/>
      <c r="B6599" s="13"/>
      <c r="C6599" s="13"/>
      <c r="D6599" s="13"/>
      <c r="E6599" s="13"/>
      <c r="G6599" s="13"/>
    </row>
    <row r="6600" spans="1:7">
      <c r="A6600" s="13"/>
      <c r="B6600" s="13"/>
      <c r="C6600" s="13"/>
      <c r="D6600" s="13"/>
      <c r="E6600" s="13"/>
      <c r="G6600" s="13"/>
    </row>
    <row r="6601" spans="1:7">
      <c r="A6601" s="13"/>
      <c r="B6601" s="13"/>
      <c r="C6601" s="13"/>
      <c r="D6601" s="13"/>
      <c r="E6601" s="13"/>
      <c r="G6601" s="13"/>
    </row>
    <row r="6602" spans="1:7">
      <c r="A6602" s="13"/>
      <c r="B6602" s="13"/>
    </row>
    <row r="6603" spans="1:7">
      <c r="A6603" s="13"/>
      <c r="B6603" s="13"/>
    </row>
    <row r="6604" spans="1:7">
      <c r="A6604" s="13"/>
      <c r="B6604" s="13"/>
      <c r="C6604" s="13"/>
      <c r="D6604" s="13"/>
      <c r="E6604" s="13"/>
      <c r="F6604" s="13"/>
    </row>
    <row r="6605" spans="1:7">
      <c r="A6605" s="13"/>
      <c r="B6605" s="13"/>
      <c r="C6605" s="13"/>
      <c r="D6605" s="13"/>
      <c r="E6605" s="13"/>
      <c r="F6605" s="13"/>
    </row>
    <row r="6606" spans="1:7">
      <c r="A6606" s="13"/>
      <c r="B6606" s="13"/>
      <c r="C6606" s="13"/>
      <c r="D6606" s="13"/>
      <c r="E6606" s="13"/>
      <c r="F6606" s="13"/>
    </row>
    <row r="6607" spans="1:7">
      <c r="A6607" s="13"/>
      <c r="B6607" s="13"/>
      <c r="C6607" s="13"/>
      <c r="D6607" s="13"/>
      <c r="E6607" s="13"/>
      <c r="F6607" s="13"/>
    </row>
    <row r="6608" spans="1:7">
      <c r="A6608" s="13"/>
      <c r="B6608" s="13"/>
    </row>
    <row r="6609" spans="1:7">
      <c r="A6609" s="13"/>
      <c r="B6609" s="13"/>
    </row>
    <row r="6610" spans="1:7">
      <c r="A6610" s="13"/>
      <c r="B6610" s="13"/>
      <c r="C6610" s="13"/>
      <c r="D6610" s="13"/>
      <c r="E6610" s="13"/>
      <c r="F6610" s="13"/>
    </row>
    <row r="6611" spans="1:7">
      <c r="A6611" s="13"/>
      <c r="B6611" s="13"/>
      <c r="C6611" s="13"/>
      <c r="D6611" s="13"/>
      <c r="E6611" s="13"/>
      <c r="F6611" s="13"/>
    </row>
    <row r="6612" spans="1:7">
      <c r="A6612" s="13"/>
      <c r="B6612" s="13"/>
      <c r="C6612" s="13"/>
      <c r="D6612" s="13"/>
      <c r="E6612" s="13"/>
      <c r="G6612" s="13"/>
    </row>
    <row r="6613" spans="1:7">
      <c r="A6613" s="13"/>
      <c r="B6613" s="13"/>
      <c r="C6613" s="13"/>
      <c r="D6613" s="13"/>
      <c r="E6613" s="13"/>
      <c r="G6613" s="13"/>
    </row>
    <row r="6614" spans="1:7">
      <c r="A6614" s="13"/>
      <c r="B6614" s="13"/>
      <c r="C6614" s="13"/>
      <c r="D6614" s="13"/>
      <c r="E6614" s="13"/>
      <c r="G6614" s="13"/>
    </row>
    <row r="6615" spans="1:7">
      <c r="A6615" s="13"/>
      <c r="B6615" s="13"/>
      <c r="C6615" s="13"/>
      <c r="D6615" s="13"/>
      <c r="E6615" s="13"/>
      <c r="G6615" s="13"/>
    </row>
    <row r="6616" spans="1:7">
      <c r="A6616" s="13"/>
      <c r="B6616" s="13"/>
      <c r="C6616" s="13"/>
      <c r="D6616" s="13"/>
      <c r="E6616" s="13"/>
      <c r="G6616" s="13"/>
    </row>
    <row r="6617" spans="1:7">
      <c r="A6617" s="13"/>
      <c r="B6617" s="13"/>
      <c r="C6617" s="13"/>
      <c r="D6617" s="13"/>
      <c r="E6617" s="13"/>
      <c r="G6617" s="13"/>
    </row>
    <row r="6618" spans="1:7">
      <c r="A6618" s="13"/>
      <c r="B6618" s="13"/>
    </row>
    <row r="6619" spans="1:7">
      <c r="A6619" s="13"/>
      <c r="B6619" s="13"/>
    </row>
    <row r="6620" spans="1:7">
      <c r="A6620" s="13"/>
      <c r="B6620" s="13"/>
      <c r="C6620" s="13"/>
      <c r="D6620" s="13"/>
      <c r="E6620" s="13"/>
      <c r="G6620" s="13"/>
    </row>
    <row r="6621" spans="1:7">
      <c r="A6621" s="13"/>
      <c r="B6621" s="13"/>
      <c r="C6621" s="13"/>
      <c r="D6621" s="13"/>
      <c r="E6621" s="13"/>
      <c r="G6621" s="13"/>
    </row>
    <row r="6622" spans="1:7">
      <c r="A6622" s="13"/>
      <c r="B6622" s="13"/>
      <c r="C6622" s="13"/>
      <c r="D6622" s="13"/>
      <c r="E6622" s="13"/>
      <c r="G6622" s="13"/>
    </row>
    <row r="6623" spans="1:7">
      <c r="A6623" s="13"/>
      <c r="B6623" s="13"/>
      <c r="C6623" s="13"/>
      <c r="D6623" s="13"/>
      <c r="E6623" s="13"/>
      <c r="F6623" s="13"/>
    </row>
    <row r="6624" spans="1:7">
      <c r="A6624" s="13"/>
      <c r="B6624" s="13"/>
      <c r="C6624" s="13"/>
      <c r="D6624" s="13"/>
      <c r="E6624" s="13"/>
      <c r="F6624" s="13"/>
    </row>
    <row r="6625" spans="1:7">
      <c r="A6625" s="13"/>
      <c r="B6625" s="13"/>
      <c r="C6625" s="13"/>
      <c r="D6625" s="13"/>
      <c r="E6625" s="13"/>
      <c r="F6625" s="13"/>
    </row>
    <row r="6626" spans="1:7">
      <c r="A6626" s="13"/>
      <c r="B6626" s="13"/>
      <c r="C6626" s="13"/>
      <c r="D6626" s="13"/>
      <c r="E6626" s="13"/>
      <c r="G6626" s="13"/>
    </row>
    <row r="6627" spans="1:7">
      <c r="A6627" s="13"/>
      <c r="B6627" s="13"/>
      <c r="C6627" s="13"/>
      <c r="D6627" s="13"/>
      <c r="E6627" s="13"/>
      <c r="F6627" s="13"/>
    </row>
    <row r="6628" spans="1:7">
      <c r="A6628" s="13"/>
      <c r="B6628" s="13"/>
    </row>
    <row r="6629" spans="1:7">
      <c r="A6629" s="13"/>
      <c r="B6629" s="13"/>
    </row>
    <row r="6630" spans="1:7">
      <c r="A6630" s="13"/>
      <c r="B6630" s="13"/>
      <c r="C6630" s="13"/>
      <c r="D6630" s="13"/>
      <c r="E6630" s="13"/>
      <c r="F6630" s="13"/>
    </row>
    <row r="6631" spans="1:7">
      <c r="A6631" s="13"/>
      <c r="B6631" s="13"/>
      <c r="C6631" s="13"/>
      <c r="D6631" s="13"/>
      <c r="E6631" s="13"/>
      <c r="G6631" s="13"/>
    </row>
    <row r="6632" spans="1:7">
      <c r="A6632" s="13"/>
      <c r="B6632" s="13"/>
    </row>
    <row r="6633" spans="1:7">
      <c r="A6633" s="13"/>
      <c r="B6633" s="13"/>
    </row>
    <row r="6634" spans="1:7">
      <c r="A6634" s="13"/>
      <c r="B6634" s="13"/>
      <c r="C6634" s="13"/>
      <c r="D6634" s="13"/>
      <c r="E6634" s="13"/>
      <c r="G6634" s="13"/>
    </row>
    <row r="6635" spans="1:7">
      <c r="A6635" s="13"/>
      <c r="B6635" s="13"/>
    </row>
    <row r="6636" spans="1:7">
      <c r="A6636" s="13"/>
      <c r="B6636" s="13"/>
    </row>
    <row r="6637" spans="1:7">
      <c r="A6637" s="13"/>
      <c r="B6637" s="13"/>
      <c r="C6637" s="13"/>
      <c r="D6637" s="13"/>
      <c r="E6637" s="13"/>
      <c r="G6637" s="13"/>
    </row>
    <row r="6638" spans="1:7">
      <c r="A6638" s="13"/>
      <c r="B6638" s="13"/>
      <c r="C6638" s="13"/>
      <c r="D6638" s="13"/>
      <c r="E6638" s="13"/>
      <c r="G6638" s="13"/>
    </row>
    <row r="6639" spans="1:7">
      <c r="A6639" s="13"/>
      <c r="B6639" s="13"/>
      <c r="C6639" s="13"/>
      <c r="D6639" s="13"/>
      <c r="E6639" s="13"/>
      <c r="G6639" s="13"/>
    </row>
    <row r="6640" spans="1:7">
      <c r="A6640" s="13"/>
      <c r="B6640" s="13"/>
      <c r="C6640" s="13"/>
      <c r="D6640" s="13"/>
      <c r="E6640" s="13"/>
      <c r="F6640" s="13"/>
    </row>
    <row r="6641" spans="1:7">
      <c r="A6641" s="13"/>
      <c r="B6641" s="13"/>
      <c r="C6641" s="13"/>
      <c r="D6641" s="13"/>
      <c r="E6641" s="13"/>
      <c r="G6641" s="13"/>
    </row>
    <row r="6642" spans="1:7">
      <c r="A6642" s="13"/>
      <c r="B6642" s="13"/>
      <c r="C6642" s="13"/>
      <c r="D6642" s="13"/>
      <c r="E6642" s="13"/>
      <c r="F6642" s="13"/>
    </row>
    <row r="6643" spans="1:7">
      <c r="A6643" s="13"/>
      <c r="B6643" s="13"/>
      <c r="C6643" s="13"/>
      <c r="D6643" s="13"/>
      <c r="E6643" s="13"/>
      <c r="F6643" s="13"/>
    </row>
    <row r="6644" spans="1:7">
      <c r="A6644" s="13"/>
      <c r="B6644" s="13"/>
    </row>
    <row r="6645" spans="1:7">
      <c r="A6645" s="13"/>
      <c r="B6645" s="13"/>
    </row>
    <row r="6646" spans="1:7">
      <c r="A6646" s="13"/>
      <c r="B6646" s="13"/>
      <c r="C6646" s="13"/>
      <c r="D6646" s="13"/>
      <c r="E6646" s="13"/>
      <c r="F6646" s="13"/>
    </row>
    <row r="6647" spans="1:7">
      <c r="A6647" s="13"/>
      <c r="B6647" s="13"/>
      <c r="C6647" s="13"/>
      <c r="D6647" s="13"/>
      <c r="E6647" s="13"/>
      <c r="G6647" s="13"/>
    </row>
    <row r="6648" spans="1:7">
      <c r="A6648" s="13"/>
      <c r="B6648" s="13"/>
    </row>
    <row r="6649" spans="1:7">
      <c r="A6649" s="13"/>
    </row>
    <row r="6650" spans="1:7">
      <c r="A6650" s="13"/>
      <c r="B6650" s="13"/>
    </row>
    <row r="6651" spans="1:7">
      <c r="A6651" s="13"/>
      <c r="B6651" s="13"/>
    </row>
    <row r="6652" spans="1:7">
      <c r="A6652" s="13"/>
    </row>
    <row r="6653" spans="1:7">
      <c r="A6653" s="13"/>
      <c r="B6653" s="13"/>
    </row>
    <row r="6654" spans="1:7">
      <c r="A6654" s="13"/>
      <c r="B6654" s="13"/>
      <c r="C6654" s="13"/>
      <c r="D6654" s="13"/>
      <c r="E6654" s="13"/>
      <c r="G6654" s="13"/>
    </row>
    <row r="6655" spans="1:7">
      <c r="A6655" s="13"/>
    </row>
    <row r="6656" spans="1:7">
      <c r="A6656" s="13"/>
    </row>
    <row r="6657" spans="1:7">
      <c r="A6657" s="13"/>
      <c r="B6657" s="13"/>
      <c r="C6657" s="13"/>
      <c r="D6657" s="13"/>
      <c r="E6657" s="13"/>
      <c r="F6657" s="13"/>
    </row>
    <row r="6658" spans="1:7">
      <c r="A6658" s="13"/>
      <c r="B6658" s="13"/>
      <c r="C6658" s="13"/>
      <c r="D6658" s="13"/>
      <c r="E6658" s="13"/>
      <c r="G6658" s="13"/>
    </row>
    <row r="6659" spans="1:7">
      <c r="A6659" s="13"/>
      <c r="B6659" s="13"/>
    </row>
    <row r="6660" spans="1:7">
      <c r="A6660" s="13"/>
    </row>
    <row r="6661" spans="1:7">
      <c r="A6661" s="13"/>
    </row>
    <row r="6662" spans="1:7">
      <c r="A6662" s="13"/>
      <c r="B6662" s="13"/>
      <c r="C6662" s="13"/>
      <c r="D6662" s="13"/>
      <c r="E6662" s="13"/>
      <c r="F6662" s="13"/>
    </row>
    <row r="6663" spans="1:7">
      <c r="A6663" s="13"/>
      <c r="B6663" s="13"/>
      <c r="C6663" s="13"/>
      <c r="D6663" s="13"/>
      <c r="E6663" s="13"/>
      <c r="F6663" s="13"/>
    </row>
    <row r="6664" spans="1:7">
      <c r="A6664" s="13"/>
      <c r="B6664" s="13"/>
      <c r="C6664" s="13"/>
      <c r="D6664" s="13"/>
      <c r="E6664" s="13"/>
      <c r="G6664" s="13"/>
    </row>
    <row r="6665" spans="1:7">
      <c r="A6665" s="13"/>
      <c r="B6665" s="13"/>
      <c r="C6665" s="13"/>
      <c r="D6665" s="13"/>
      <c r="E6665" s="13"/>
      <c r="G6665" s="13"/>
    </row>
    <row r="6666" spans="1:7">
      <c r="A6666" s="13"/>
    </row>
    <row r="6667" spans="1:7">
      <c r="A6667" s="13"/>
    </row>
    <row r="6668" spans="1:7">
      <c r="A6668" s="13"/>
      <c r="B6668" s="13"/>
      <c r="C6668" s="13"/>
      <c r="D6668" s="13"/>
      <c r="E6668" s="13"/>
      <c r="G6668" s="13"/>
    </row>
    <row r="6669" spans="1:7">
      <c r="A6669" s="13"/>
      <c r="B6669" s="13"/>
      <c r="C6669" s="13"/>
      <c r="D6669" s="13"/>
      <c r="E6669" s="13"/>
      <c r="G6669" s="13"/>
    </row>
    <row r="6670" spans="1:7">
      <c r="A6670" s="13"/>
    </row>
    <row r="6671" spans="1:7">
      <c r="A6671" s="13"/>
    </row>
    <row r="6672" spans="1:7">
      <c r="A6672" s="13"/>
      <c r="B6672" s="13"/>
      <c r="C6672" s="13"/>
      <c r="D6672" s="13"/>
      <c r="E6672" s="13"/>
      <c r="F6672" s="13"/>
    </row>
    <row r="6673" spans="1:7">
      <c r="A6673" s="13"/>
    </row>
    <row r="6674" spans="1:7">
      <c r="A6674" s="13"/>
    </row>
    <row r="6675" spans="1:7">
      <c r="A6675" s="13"/>
      <c r="B6675" s="13"/>
      <c r="C6675" s="13"/>
      <c r="D6675" s="13"/>
      <c r="E6675" s="13"/>
      <c r="G6675" s="13"/>
    </row>
    <row r="6676" spans="1:7">
      <c r="A6676" s="13"/>
    </row>
    <row r="6677" spans="1:7">
      <c r="A6677" s="13"/>
    </row>
    <row r="6678" spans="1:7">
      <c r="A6678" s="13"/>
      <c r="B6678" s="13"/>
      <c r="C6678" s="13"/>
      <c r="D6678" s="13"/>
      <c r="E6678" s="13"/>
      <c r="G6678" s="13"/>
    </row>
    <row r="6679" spans="1:7">
      <c r="A6679" s="13"/>
    </row>
    <row r="6680" spans="1:7">
      <c r="A6680" s="13"/>
    </row>
    <row r="6681" spans="1:7">
      <c r="A6681" s="13"/>
      <c r="B6681" s="13"/>
      <c r="C6681" s="13"/>
      <c r="D6681" s="13"/>
      <c r="E6681" s="13"/>
      <c r="G6681" s="13"/>
    </row>
    <row r="6682" spans="1:7">
      <c r="A6682" s="13"/>
    </row>
    <row r="6683" spans="1:7">
      <c r="A6683" s="13"/>
    </row>
    <row r="6684" spans="1:7">
      <c r="A6684" s="13"/>
      <c r="B6684" s="13"/>
      <c r="C6684" s="13"/>
      <c r="D6684" s="13"/>
      <c r="E6684" s="13"/>
      <c r="F6684" s="13"/>
    </row>
    <row r="6685" spans="1:7">
      <c r="A6685" s="13"/>
      <c r="B6685" s="13"/>
      <c r="C6685" s="13"/>
      <c r="D6685" s="13"/>
      <c r="E6685" s="13"/>
      <c r="G6685" s="13"/>
    </row>
    <row r="6686" spans="1:7">
      <c r="A6686" s="13"/>
      <c r="B6686" s="13"/>
      <c r="C6686" s="13"/>
      <c r="D6686" s="13"/>
      <c r="E6686" s="13"/>
      <c r="G6686" s="13"/>
    </row>
    <row r="6687" spans="1:7">
      <c r="A6687" s="13"/>
      <c r="B6687" s="13"/>
      <c r="C6687" s="13"/>
      <c r="D6687" s="13"/>
      <c r="E6687" s="13"/>
      <c r="G6687" s="13"/>
    </row>
    <row r="6688" spans="1:7">
      <c r="A6688" s="13"/>
    </row>
    <row r="6689" spans="1:7">
      <c r="A6689" s="13"/>
    </row>
    <row r="6690" spans="1:7">
      <c r="A6690" s="13"/>
      <c r="B6690" s="13"/>
      <c r="C6690" s="13"/>
      <c r="D6690" s="13"/>
      <c r="E6690" s="13"/>
      <c r="F6690" s="13"/>
    </row>
    <row r="6691" spans="1:7">
      <c r="A6691" s="13"/>
      <c r="B6691" s="13"/>
      <c r="C6691" s="13"/>
      <c r="D6691" s="13"/>
      <c r="E6691" s="13"/>
      <c r="F6691" s="13"/>
    </row>
    <row r="6692" spans="1:7">
      <c r="A6692" s="13"/>
      <c r="B6692" s="13"/>
      <c r="C6692" s="13"/>
      <c r="D6692" s="13"/>
      <c r="E6692" s="13"/>
      <c r="F6692" s="13"/>
    </row>
    <row r="6693" spans="1:7">
      <c r="A6693" s="13"/>
    </row>
    <row r="6694" spans="1:7">
      <c r="A6694" s="13"/>
    </row>
    <row r="6695" spans="1:7">
      <c r="A6695" s="13"/>
      <c r="B6695" s="13"/>
      <c r="C6695" s="13"/>
      <c r="D6695" s="13"/>
      <c r="E6695" s="13"/>
      <c r="F6695" s="13"/>
    </row>
    <row r="6696" spans="1:7">
      <c r="A6696" s="13"/>
    </row>
    <row r="6697" spans="1:7">
      <c r="A6697" s="13"/>
    </row>
    <row r="6698" spans="1:7">
      <c r="A6698" s="13"/>
      <c r="B6698" s="13"/>
      <c r="C6698" s="13"/>
      <c r="D6698" s="13"/>
      <c r="E6698" s="13"/>
      <c r="G6698" s="13"/>
    </row>
    <row r="6699" spans="1:7">
      <c r="A6699" s="13"/>
      <c r="B6699" s="13"/>
      <c r="C6699" s="13"/>
      <c r="D6699" s="13"/>
      <c r="E6699" s="13"/>
      <c r="F6699" s="13"/>
    </row>
    <row r="6700" spans="1:7">
      <c r="A6700" s="13"/>
    </row>
    <row r="6701" spans="1:7">
      <c r="A6701" s="13"/>
    </row>
    <row r="6702" spans="1:7">
      <c r="A6702" s="13"/>
    </row>
    <row r="6703" spans="1:7">
      <c r="A6703" s="13"/>
      <c r="B6703" s="13"/>
      <c r="C6703" s="13"/>
      <c r="D6703" s="13"/>
      <c r="E6703" s="13"/>
      <c r="G6703" s="13"/>
    </row>
    <row r="6704" spans="1:7">
      <c r="A6704" s="13"/>
    </row>
    <row r="6705" spans="1:7">
      <c r="A6705" s="13"/>
    </row>
    <row r="6706" spans="1:7">
      <c r="A6706" s="13"/>
    </row>
    <row r="6707" spans="1:7">
      <c r="A6707" s="13"/>
      <c r="B6707" s="13"/>
      <c r="C6707" s="13"/>
      <c r="D6707" s="13"/>
      <c r="E6707" s="13"/>
      <c r="G6707" s="13"/>
    </row>
    <row r="6708" spans="1:7">
      <c r="A6708" s="13"/>
    </row>
    <row r="6709" spans="1:7">
      <c r="A6709" s="13"/>
    </row>
    <row r="6710" spans="1:7">
      <c r="A6710" s="13"/>
      <c r="B6710" s="13"/>
      <c r="C6710" s="13"/>
      <c r="D6710" s="13"/>
      <c r="E6710" s="13"/>
      <c r="G6710" s="13"/>
    </row>
    <row r="6711" spans="1:7">
      <c r="A6711" s="13"/>
      <c r="B6711" s="13"/>
      <c r="C6711" s="13"/>
      <c r="D6711" s="13"/>
      <c r="E6711" s="13"/>
      <c r="G6711" s="13"/>
    </row>
    <row r="6712" spans="1:7">
      <c r="A6712" s="13"/>
    </row>
    <row r="6713" spans="1:7">
      <c r="A6713" s="13"/>
    </row>
    <row r="6714" spans="1:7">
      <c r="A6714" s="13"/>
      <c r="B6714" s="13"/>
      <c r="C6714" s="13"/>
      <c r="D6714" s="13"/>
      <c r="E6714" s="13"/>
      <c r="F6714" s="13"/>
    </row>
    <row r="6715" spans="1:7">
      <c r="A6715" s="13"/>
      <c r="B6715" s="13"/>
      <c r="C6715" s="13"/>
      <c r="D6715" s="13"/>
      <c r="E6715" s="13"/>
      <c r="G6715" s="13"/>
    </row>
    <row r="6716" spans="1:7">
      <c r="A6716" s="13"/>
      <c r="B6716" s="13"/>
      <c r="C6716" s="13"/>
      <c r="D6716" s="13"/>
      <c r="E6716" s="13"/>
      <c r="G6716" s="13"/>
    </row>
    <row r="6717" spans="1:7">
      <c r="A6717" s="13"/>
    </row>
    <row r="6718" spans="1:7">
      <c r="A6718" s="13"/>
    </row>
    <row r="6719" spans="1:7">
      <c r="A6719" s="13"/>
      <c r="B6719" s="13"/>
      <c r="C6719" s="13"/>
      <c r="D6719" s="13"/>
      <c r="E6719" s="13"/>
      <c r="G6719" s="13"/>
    </row>
    <row r="6720" spans="1:7">
      <c r="A6720" s="13"/>
    </row>
    <row r="6721" spans="1:7">
      <c r="A6721" s="13"/>
    </row>
    <row r="6722" spans="1:7">
      <c r="A6722" s="13"/>
      <c r="B6722" s="13"/>
      <c r="C6722" s="13"/>
      <c r="D6722" s="13"/>
      <c r="E6722" s="13"/>
      <c r="G6722" s="13"/>
    </row>
    <row r="6723" spans="1:7">
      <c r="A6723" s="13"/>
      <c r="B6723" s="13"/>
      <c r="C6723" s="13"/>
      <c r="D6723" s="13"/>
      <c r="E6723" s="13"/>
      <c r="G6723" s="13"/>
    </row>
    <row r="6724" spans="1:7">
      <c r="A6724" s="13"/>
    </row>
    <row r="6725" spans="1:7">
      <c r="A6725" s="13"/>
    </row>
    <row r="6726" spans="1:7">
      <c r="A6726" s="13"/>
      <c r="B6726" s="13"/>
      <c r="C6726" s="13"/>
      <c r="D6726" s="13"/>
      <c r="E6726" s="13"/>
      <c r="G6726" s="13"/>
    </row>
    <row r="6727" spans="1:7">
      <c r="A6727" s="13"/>
      <c r="B6727" s="13"/>
      <c r="C6727" s="13"/>
      <c r="D6727" s="13"/>
      <c r="E6727" s="13"/>
      <c r="F6727" s="13"/>
    </row>
    <row r="6728" spans="1:7">
      <c r="A6728" s="13"/>
      <c r="B6728" s="13"/>
      <c r="C6728" s="13"/>
      <c r="D6728" s="13"/>
      <c r="E6728" s="13"/>
      <c r="G6728" s="13"/>
    </row>
    <row r="6729" spans="1:7">
      <c r="A6729" s="13"/>
    </row>
    <row r="6730" spans="1:7">
      <c r="A6730" s="13"/>
    </row>
    <row r="6731" spans="1:7">
      <c r="A6731" s="13"/>
      <c r="B6731" s="13"/>
    </row>
    <row r="6732" spans="1:7">
      <c r="A6732" s="13"/>
      <c r="B6732" s="13"/>
      <c r="C6732" s="13"/>
      <c r="D6732" s="13"/>
      <c r="E6732" s="13"/>
      <c r="G6732" s="13"/>
    </row>
    <row r="6733" spans="1:7">
      <c r="A6733" s="13"/>
      <c r="B6733" s="13"/>
      <c r="C6733" s="13"/>
      <c r="D6733" s="13"/>
      <c r="E6733" s="13"/>
      <c r="F6733" s="13"/>
    </row>
    <row r="6734" spans="1:7">
      <c r="A6734" s="13"/>
      <c r="B6734" s="13"/>
    </row>
    <row r="6735" spans="1:7">
      <c r="A6735" s="13"/>
      <c r="B6735" s="13"/>
    </row>
    <row r="6736" spans="1:7">
      <c r="A6736" s="13"/>
      <c r="B6736" s="13"/>
      <c r="C6736" s="13"/>
      <c r="D6736" s="13"/>
      <c r="E6736" s="13"/>
      <c r="G6736" s="13"/>
    </row>
    <row r="6737" spans="1:7">
      <c r="A6737" s="13"/>
      <c r="B6737" s="13"/>
      <c r="C6737" s="13"/>
      <c r="D6737" s="13"/>
      <c r="E6737" s="13"/>
      <c r="F6737" s="13"/>
    </row>
    <row r="6738" spans="1:7">
      <c r="A6738" s="13"/>
      <c r="B6738" s="13"/>
    </row>
    <row r="6739" spans="1:7">
      <c r="A6739" s="13"/>
      <c r="B6739" s="13"/>
    </row>
    <row r="6740" spans="1:7">
      <c r="A6740" s="13"/>
      <c r="B6740" s="13"/>
      <c r="C6740" s="13"/>
      <c r="D6740" s="13"/>
      <c r="E6740" s="13"/>
      <c r="G6740" s="13"/>
    </row>
    <row r="6741" spans="1:7">
      <c r="A6741" s="13"/>
      <c r="B6741" s="13"/>
      <c r="C6741" s="13"/>
      <c r="D6741" s="13"/>
      <c r="E6741" s="13"/>
      <c r="F6741" s="13"/>
    </row>
    <row r="6742" spans="1:7">
      <c r="A6742" s="13"/>
      <c r="B6742" s="13"/>
    </row>
    <row r="6743" spans="1:7">
      <c r="A6743" s="13"/>
    </row>
    <row r="6744" spans="1:7">
      <c r="A6744" s="13"/>
    </row>
    <row r="6745" spans="1:7">
      <c r="A6745" s="13"/>
      <c r="B6745" s="13"/>
      <c r="C6745" s="13"/>
      <c r="D6745" s="13"/>
      <c r="E6745" s="13"/>
      <c r="G6745" s="13"/>
    </row>
    <row r="6746" spans="1:7">
      <c r="A6746" s="13"/>
      <c r="B6746" s="13"/>
      <c r="C6746" s="13"/>
      <c r="D6746" s="13"/>
      <c r="E6746" s="13"/>
      <c r="F6746" s="13"/>
    </row>
    <row r="6747" spans="1:7">
      <c r="A6747" s="13"/>
    </row>
    <row r="6748" spans="1:7">
      <c r="A6748" s="13"/>
    </row>
    <row r="6749" spans="1:7">
      <c r="A6749" s="13"/>
      <c r="B6749" s="13"/>
      <c r="C6749" s="13"/>
      <c r="D6749" s="13"/>
      <c r="E6749" s="13"/>
      <c r="F6749" s="13"/>
    </row>
    <row r="6750" spans="1:7">
      <c r="A6750" s="13"/>
      <c r="B6750" s="13"/>
      <c r="C6750" s="13"/>
      <c r="D6750" s="13"/>
      <c r="E6750" s="13"/>
      <c r="G6750" s="13"/>
    </row>
    <row r="6751" spans="1:7">
      <c r="A6751" s="13"/>
    </row>
    <row r="6752" spans="1:7">
      <c r="A6752" s="13"/>
    </row>
    <row r="6753" spans="1:7">
      <c r="A6753" s="13"/>
    </row>
    <row r="6754" spans="1:7">
      <c r="A6754" s="13"/>
      <c r="B6754" s="13"/>
      <c r="C6754" s="13"/>
      <c r="D6754" s="13"/>
      <c r="E6754" s="13"/>
      <c r="G6754" s="13"/>
    </row>
    <row r="6755" spans="1:7">
      <c r="A6755" s="13"/>
      <c r="B6755" s="13"/>
      <c r="C6755" s="13"/>
      <c r="D6755" s="13"/>
      <c r="E6755" s="13"/>
      <c r="G6755" s="13"/>
    </row>
    <row r="6756" spans="1:7">
      <c r="A6756" s="13"/>
      <c r="B6756" s="13"/>
      <c r="C6756" s="13"/>
      <c r="D6756" s="13"/>
      <c r="E6756" s="13"/>
      <c r="G6756" s="13"/>
    </row>
    <row r="6757" spans="1:7">
      <c r="A6757" s="13"/>
    </row>
    <row r="6758" spans="1:7">
      <c r="A6758" s="13"/>
    </row>
    <row r="6759" spans="1:7">
      <c r="A6759" s="13"/>
      <c r="B6759" s="13"/>
      <c r="C6759" s="13"/>
      <c r="D6759" s="13"/>
      <c r="E6759" s="13"/>
      <c r="G6759" s="13"/>
    </row>
    <row r="6760" spans="1:7">
      <c r="A6760" s="13"/>
      <c r="B6760" s="13"/>
      <c r="C6760" s="13"/>
      <c r="D6760" s="13"/>
      <c r="E6760" s="13"/>
      <c r="G6760" s="13"/>
    </row>
    <row r="6761" spans="1:7">
      <c r="A6761" s="13"/>
      <c r="B6761" s="13"/>
      <c r="C6761" s="13"/>
      <c r="D6761" s="13"/>
      <c r="E6761" s="13"/>
      <c r="F6761" s="13"/>
    </row>
    <row r="6762" spans="1:7">
      <c r="A6762" s="13"/>
      <c r="B6762" s="13"/>
      <c r="C6762" s="13"/>
      <c r="D6762" s="13"/>
      <c r="E6762" s="13"/>
      <c r="F6762" s="13"/>
    </row>
    <row r="6763" spans="1:7">
      <c r="A6763" s="13"/>
      <c r="B6763" s="13"/>
      <c r="C6763" s="13"/>
      <c r="D6763" s="13"/>
      <c r="E6763" s="13"/>
      <c r="F6763" s="13"/>
    </row>
    <row r="6764" spans="1:7">
      <c r="A6764" s="13"/>
      <c r="B6764" s="13"/>
      <c r="C6764" s="13"/>
      <c r="D6764" s="13"/>
      <c r="E6764" s="13"/>
      <c r="F6764" s="13"/>
    </row>
    <row r="6765" spans="1:7">
      <c r="A6765" s="13"/>
      <c r="B6765" s="13"/>
      <c r="C6765" s="13"/>
      <c r="D6765" s="13"/>
      <c r="E6765" s="13"/>
      <c r="F6765" s="13"/>
    </row>
    <row r="6766" spans="1:7">
      <c r="A6766" s="13"/>
      <c r="B6766" s="13"/>
      <c r="C6766" s="13"/>
      <c r="D6766" s="13"/>
      <c r="E6766" s="13"/>
      <c r="G6766" s="13"/>
    </row>
    <row r="6767" spans="1:7">
      <c r="A6767" s="13"/>
      <c r="B6767" s="13"/>
      <c r="C6767" s="13"/>
      <c r="D6767" s="13"/>
      <c r="E6767" s="13"/>
      <c r="F6767" s="13"/>
    </row>
    <row r="6768" spans="1:7">
      <c r="A6768" s="13"/>
      <c r="B6768" s="13"/>
      <c r="C6768" s="13"/>
      <c r="D6768" s="13"/>
      <c r="E6768" s="13"/>
      <c r="G6768" s="13"/>
    </row>
    <row r="6769" spans="1:7">
      <c r="A6769" s="13"/>
      <c r="B6769" s="13"/>
      <c r="C6769" s="13"/>
      <c r="D6769" s="13"/>
      <c r="E6769" s="13"/>
      <c r="G6769" s="13"/>
    </row>
    <row r="6770" spans="1:7">
      <c r="A6770" s="13"/>
    </row>
    <row r="6771" spans="1:7">
      <c r="A6771" s="13"/>
    </row>
    <row r="6772" spans="1:7">
      <c r="A6772" s="13"/>
      <c r="B6772" s="13"/>
      <c r="C6772" s="13"/>
      <c r="D6772" s="13"/>
      <c r="E6772" s="13"/>
      <c r="G6772" s="13"/>
    </row>
    <row r="6773" spans="1:7">
      <c r="A6773" s="13"/>
      <c r="B6773" s="13"/>
      <c r="C6773" s="13"/>
      <c r="D6773" s="13"/>
      <c r="E6773" s="13"/>
      <c r="G6773" s="13"/>
    </row>
    <row r="6774" spans="1:7">
      <c r="A6774" s="13"/>
      <c r="B6774" s="13"/>
      <c r="C6774" s="13"/>
      <c r="D6774" s="13"/>
      <c r="E6774" s="13"/>
      <c r="G6774" s="13"/>
    </row>
    <row r="6775" spans="1:7">
      <c r="A6775" s="13"/>
      <c r="B6775" s="13"/>
      <c r="C6775" s="13"/>
      <c r="D6775" s="13"/>
      <c r="E6775" s="13"/>
      <c r="F6775" s="13"/>
    </row>
    <row r="6776" spans="1:7">
      <c r="A6776" s="13"/>
      <c r="B6776" s="13"/>
      <c r="C6776" s="13"/>
      <c r="D6776" s="13"/>
      <c r="E6776" s="13"/>
      <c r="G6776" s="13"/>
    </row>
    <row r="6777" spans="1:7">
      <c r="A6777" s="13"/>
      <c r="B6777" s="13"/>
      <c r="C6777" s="13"/>
      <c r="D6777" s="13"/>
      <c r="E6777" s="13"/>
      <c r="G6777" s="13"/>
    </row>
    <row r="6778" spans="1:7">
      <c r="A6778" s="13"/>
      <c r="B6778" s="13"/>
      <c r="C6778" s="13"/>
      <c r="D6778" s="13"/>
      <c r="E6778" s="13"/>
      <c r="G6778" s="13"/>
    </row>
    <row r="6779" spans="1:7">
      <c r="A6779" s="13"/>
      <c r="B6779" s="13"/>
      <c r="C6779" s="13"/>
      <c r="D6779" s="13"/>
      <c r="E6779" s="13"/>
      <c r="G6779" s="13"/>
    </row>
    <row r="6780" spans="1:7">
      <c r="A6780" s="13"/>
      <c r="B6780" s="13"/>
      <c r="C6780" s="13"/>
      <c r="D6780" s="13"/>
      <c r="E6780" s="13"/>
      <c r="G6780" s="13"/>
    </row>
    <row r="6781" spans="1:7">
      <c r="A6781" s="13"/>
      <c r="B6781" s="13"/>
      <c r="C6781" s="13"/>
      <c r="D6781" s="13"/>
      <c r="E6781" s="13"/>
      <c r="G6781" s="13"/>
    </row>
    <row r="6782" spans="1:7">
      <c r="A6782" s="13"/>
      <c r="B6782" s="13"/>
      <c r="C6782" s="13"/>
      <c r="D6782" s="13"/>
      <c r="E6782" s="13"/>
      <c r="G6782" s="13"/>
    </row>
    <row r="6783" spans="1:7">
      <c r="A6783" s="13"/>
      <c r="B6783" s="13"/>
      <c r="C6783" s="13"/>
      <c r="D6783" s="13"/>
      <c r="E6783" s="13"/>
      <c r="G6783" s="13"/>
    </row>
    <row r="6784" spans="1:7">
      <c r="A6784" s="13"/>
    </row>
    <row r="6785" spans="1:7">
      <c r="A6785" s="13"/>
    </row>
    <row r="6786" spans="1:7">
      <c r="A6786" s="13"/>
      <c r="B6786" s="13"/>
      <c r="C6786" s="13"/>
      <c r="D6786" s="13"/>
      <c r="E6786" s="13"/>
      <c r="G6786" s="13"/>
    </row>
    <row r="6787" spans="1:7">
      <c r="A6787" s="13"/>
      <c r="B6787" s="13"/>
      <c r="C6787" s="13"/>
      <c r="D6787" s="13"/>
      <c r="E6787" s="13"/>
      <c r="F6787" s="13"/>
    </row>
    <row r="6788" spans="1:7">
      <c r="A6788" s="13"/>
      <c r="B6788" s="13"/>
      <c r="C6788" s="13"/>
      <c r="D6788" s="13"/>
      <c r="E6788" s="13"/>
      <c r="G6788" s="13"/>
    </row>
    <row r="6789" spans="1:7">
      <c r="A6789" s="13"/>
      <c r="B6789" s="13"/>
      <c r="C6789" s="13"/>
      <c r="D6789" s="13"/>
      <c r="E6789" s="13"/>
      <c r="G6789" s="13"/>
    </row>
    <row r="6790" spans="1:7">
      <c r="A6790" s="13"/>
      <c r="B6790" s="13"/>
      <c r="C6790" s="13"/>
      <c r="D6790" s="13"/>
      <c r="E6790" s="13"/>
      <c r="G6790" s="13"/>
    </row>
    <row r="6791" spans="1:7">
      <c r="A6791" s="13"/>
      <c r="B6791" s="13"/>
      <c r="C6791" s="13"/>
      <c r="D6791" s="13"/>
      <c r="E6791" s="13"/>
      <c r="F6791" s="13"/>
    </row>
    <row r="6792" spans="1:7">
      <c r="A6792" s="13"/>
      <c r="B6792" s="13"/>
      <c r="C6792" s="13"/>
      <c r="D6792" s="13"/>
      <c r="E6792" s="13"/>
      <c r="F6792" s="13"/>
    </row>
    <row r="6793" spans="1:7">
      <c r="A6793" s="13"/>
      <c r="B6793" s="13"/>
      <c r="C6793" s="13"/>
      <c r="D6793" s="13"/>
      <c r="E6793" s="13"/>
      <c r="F6793" s="13"/>
    </row>
    <row r="6794" spans="1:7">
      <c r="A6794" s="13"/>
      <c r="B6794" s="13"/>
      <c r="C6794" s="13"/>
      <c r="D6794" s="13"/>
      <c r="E6794" s="13"/>
      <c r="F6794" s="13"/>
    </row>
    <row r="6795" spans="1:7">
      <c r="A6795" s="13"/>
      <c r="B6795" s="13"/>
      <c r="C6795" s="13"/>
      <c r="D6795" s="13"/>
      <c r="E6795" s="13"/>
      <c r="G6795" s="13"/>
    </row>
    <row r="6796" spans="1:7">
      <c r="A6796" s="13"/>
    </row>
    <row r="6797" spans="1:7">
      <c r="A6797" s="13"/>
    </row>
    <row r="6798" spans="1:7">
      <c r="A6798" s="13"/>
      <c r="B6798" s="13"/>
      <c r="C6798" s="13"/>
      <c r="D6798" s="13"/>
      <c r="E6798" s="13"/>
      <c r="G6798" s="13"/>
    </row>
    <row r="6799" spans="1:7">
      <c r="A6799" s="13"/>
      <c r="B6799" s="13"/>
      <c r="C6799" s="13"/>
      <c r="D6799" s="13"/>
      <c r="E6799" s="13"/>
      <c r="G6799" s="13"/>
    </row>
    <row r="6800" spans="1:7">
      <c r="A6800" s="13"/>
      <c r="B6800" s="13"/>
      <c r="C6800" s="13"/>
      <c r="D6800" s="13"/>
      <c r="E6800" s="13"/>
      <c r="G6800" s="13"/>
    </row>
    <row r="6801" spans="1:7">
      <c r="A6801" s="13"/>
      <c r="B6801" s="13"/>
      <c r="C6801" s="13"/>
      <c r="D6801" s="13"/>
      <c r="E6801" s="13"/>
      <c r="G6801" s="13"/>
    </row>
    <row r="6802" spans="1:7">
      <c r="A6802" s="13"/>
    </row>
    <row r="6803" spans="1:7">
      <c r="A6803" s="13"/>
    </row>
    <row r="6804" spans="1:7">
      <c r="A6804" s="13"/>
      <c r="B6804" s="13"/>
      <c r="C6804" s="13"/>
      <c r="D6804" s="13"/>
      <c r="E6804" s="13"/>
      <c r="G6804" s="13"/>
    </row>
    <row r="6805" spans="1:7">
      <c r="A6805" s="13"/>
      <c r="B6805" s="13"/>
      <c r="C6805" s="13"/>
      <c r="D6805" s="13"/>
      <c r="E6805" s="13"/>
      <c r="G6805" s="13"/>
    </row>
    <row r="6806" spans="1:7">
      <c r="A6806" s="13"/>
      <c r="B6806" s="13"/>
      <c r="C6806" s="13"/>
      <c r="D6806" s="13"/>
      <c r="E6806" s="13"/>
      <c r="G6806" s="13"/>
    </row>
    <row r="6807" spans="1:7">
      <c r="A6807" s="13"/>
    </row>
    <row r="6808" spans="1:7">
      <c r="A6808" s="13"/>
    </row>
    <row r="6809" spans="1:7">
      <c r="A6809" s="13"/>
      <c r="B6809" s="13"/>
      <c r="C6809" s="13"/>
      <c r="D6809" s="13"/>
      <c r="E6809" s="13"/>
      <c r="F6809" s="13"/>
    </row>
    <row r="6810" spans="1:7">
      <c r="A6810" s="13"/>
      <c r="B6810" s="13"/>
      <c r="C6810" s="13"/>
      <c r="D6810" s="13"/>
      <c r="E6810" s="13"/>
      <c r="F6810" s="13"/>
    </row>
    <row r="6811" spans="1:7">
      <c r="A6811" s="13"/>
      <c r="B6811" s="13"/>
      <c r="C6811" s="13"/>
      <c r="D6811" s="13"/>
      <c r="E6811" s="13"/>
      <c r="F6811" s="13"/>
    </row>
    <row r="6812" spans="1:7">
      <c r="A6812" s="13"/>
      <c r="B6812" s="13"/>
      <c r="C6812" s="13"/>
      <c r="D6812" s="13"/>
      <c r="E6812" s="13"/>
      <c r="F6812" s="13"/>
    </row>
    <row r="6813" spans="1:7">
      <c r="A6813" s="13"/>
      <c r="B6813" s="13"/>
      <c r="C6813" s="13"/>
      <c r="D6813" s="13"/>
      <c r="E6813" s="13"/>
      <c r="G6813" s="13"/>
    </row>
    <row r="6814" spans="1:7">
      <c r="A6814" s="13"/>
      <c r="B6814" s="13"/>
      <c r="C6814" s="13"/>
      <c r="D6814" s="13"/>
      <c r="E6814" s="13"/>
      <c r="F6814" s="13"/>
    </row>
    <row r="6815" spans="1:7">
      <c r="A6815" s="13"/>
      <c r="B6815" s="13"/>
      <c r="C6815" s="13"/>
      <c r="D6815" s="13"/>
      <c r="E6815" s="13"/>
      <c r="G6815" s="13"/>
    </row>
    <row r="6816" spans="1:7">
      <c r="A6816" s="13"/>
      <c r="B6816" s="13"/>
      <c r="C6816" s="13"/>
      <c r="D6816" s="13"/>
      <c r="E6816" s="13"/>
      <c r="G6816" s="13"/>
    </row>
    <row r="6817" spans="1:7">
      <c r="A6817" s="13"/>
    </row>
    <row r="6818" spans="1:7">
      <c r="A6818" s="13"/>
    </row>
    <row r="6819" spans="1:7">
      <c r="A6819" s="13"/>
      <c r="B6819" s="13"/>
      <c r="C6819" s="13"/>
      <c r="D6819" s="13"/>
      <c r="E6819" s="13"/>
      <c r="F6819" s="13"/>
    </row>
    <row r="6820" spans="1:7">
      <c r="A6820" s="13"/>
      <c r="B6820" s="13"/>
      <c r="C6820" s="13"/>
      <c r="D6820" s="13"/>
      <c r="E6820" s="13"/>
      <c r="F6820" s="13"/>
    </row>
    <row r="6821" spans="1:7">
      <c r="A6821" s="13"/>
      <c r="B6821" s="13"/>
      <c r="C6821" s="13"/>
      <c r="D6821" s="13"/>
      <c r="E6821" s="13"/>
      <c r="F6821" s="13"/>
    </row>
    <row r="6822" spans="1:7">
      <c r="A6822" s="13"/>
      <c r="B6822" s="13"/>
      <c r="C6822" s="13"/>
      <c r="D6822" s="13"/>
      <c r="E6822" s="13"/>
      <c r="F6822" s="13"/>
    </row>
    <row r="6823" spans="1:7">
      <c r="A6823" s="13"/>
      <c r="B6823" s="13"/>
      <c r="C6823" s="13"/>
      <c r="D6823" s="13"/>
      <c r="E6823" s="13"/>
      <c r="G6823" s="13"/>
    </row>
    <row r="6824" spans="1:7">
      <c r="A6824" s="13"/>
      <c r="B6824" s="13"/>
      <c r="C6824" s="13"/>
      <c r="D6824" s="13"/>
      <c r="E6824" s="13"/>
      <c r="G6824" s="13"/>
    </row>
    <row r="6825" spans="1:7">
      <c r="A6825" s="13"/>
      <c r="B6825" s="13"/>
      <c r="C6825" s="13"/>
      <c r="D6825" s="13"/>
      <c r="E6825" s="13"/>
      <c r="G6825" s="13"/>
    </row>
    <row r="6826" spans="1:7">
      <c r="A6826" s="13"/>
      <c r="B6826" s="13"/>
      <c r="C6826" s="13"/>
      <c r="D6826" s="13"/>
      <c r="E6826" s="13"/>
      <c r="G6826" s="13"/>
    </row>
    <row r="6827" spans="1:7">
      <c r="A6827" s="13"/>
      <c r="B6827" s="13"/>
      <c r="C6827" s="13"/>
      <c r="D6827" s="13"/>
      <c r="E6827" s="13"/>
      <c r="F6827" s="13"/>
    </row>
    <row r="6828" spans="1:7">
      <c r="A6828" s="13"/>
      <c r="B6828" s="13"/>
      <c r="C6828" s="13"/>
      <c r="D6828" s="13"/>
      <c r="E6828" s="13"/>
      <c r="G6828" s="13"/>
    </row>
    <row r="6829" spans="1:7">
      <c r="A6829" s="13"/>
      <c r="B6829" s="13"/>
      <c r="C6829" s="13"/>
      <c r="D6829" s="13"/>
      <c r="E6829" s="13"/>
      <c r="F6829" s="13"/>
    </row>
    <row r="6830" spans="1:7">
      <c r="A6830" s="13"/>
    </row>
    <row r="6831" spans="1:7">
      <c r="A6831" s="13"/>
    </row>
    <row r="6832" spans="1:7">
      <c r="A6832" s="13"/>
      <c r="B6832" s="13"/>
      <c r="C6832" s="13"/>
      <c r="D6832" s="13"/>
      <c r="E6832" s="13"/>
      <c r="G6832" s="13"/>
    </row>
    <row r="6833" spans="1:7">
      <c r="A6833" s="13"/>
      <c r="B6833" s="13"/>
      <c r="C6833" s="13"/>
      <c r="D6833" s="13"/>
      <c r="E6833" s="13"/>
      <c r="F6833" s="13"/>
    </row>
    <row r="6834" spans="1:7">
      <c r="A6834" s="13"/>
      <c r="B6834" s="13"/>
      <c r="C6834" s="13"/>
      <c r="D6834" s="13"/>
      <c r="E6834" s="13"/>
      <c r="F6834" s="13"/>
    </row>
    <row r="6835" spans="1:7">
      <c r="A6835" s="13"/>
      <c r="B6835" s="13"/>
      <c r="C6835" s="13"/>
      <c r="D6835" s="13"/>
      <c r="E6835" s="13"/>
      <c r="F6835" s="13"/>
    </row>
    <row r="6836" spans="1:7">
      <c r="A6836" s="13"/>
      <c r="B6836" s="13"/>
      <c r="C6836" s="13"/>
      <c r="D6836" s="13"/>
      <c r="E6836" s="13"/>
      <c r="F6836" s="13"/>
    </row>
    <row r="6837" spans="1:7">
      <c r="A6837" s="13"/>
      <c r="B6837" s="13"/>
      <c r="C6837" s="13"/>
      <c r="D6837" s="13"/>
      <c r="E6837" s="13"/>
      <c r="F6837" s="13"/>
    </row>
    <row r="6838" spans="1:7">
      <c r="A6838" s="13"/>
      <c r="B6838" s="13"/>
      <c r="C6838" s="13"/>
      <c r="D6838" s="13"/>
      <c r="E6838" s="13"/>
      <c r="F6838" s="13"/>
    </row>
    <row r="6839" spans="1:7">
      <c r="A6839" s="13"/>
      <c r="B6839" s="13"/>
      <c r="C6839" s="13"/>
      <c r="D6839" s="13"/>
      <c r="E6839" s="13"/>
      <c r="F6839" s="13"/>
    </row>
    <row r="6840" spans="1:7">
      <c r="A6840" s="13"/>
      <c r="B6840" s="13"/>
      <c r="C6840" s="13"/>
      <c r="D6840" s="13"/>
      <c r="E6840" s="13"/>
      <c r="F6840" s="13"/>
    </row>
    <row r="6841" spans="1:7">
      <c r="A6841" s="13"/>
      <c r="B6841" s="13"/>
      <c r="C6841" s="13"/>
      <c r="D6841" s="13"/>
      <c r="E6841" s="13"/>
      <c r="F6841" s="13"/>
    </row>
    <row r="6842" spans="1:7">
      <c r="A6842" s="13"/>
      <c r="B6842" s="13"/>
      <c r="C6842" s="13"/>
      <c r="D6842" s="13"/>
      <c r="E6842" s="13"/>
      <c r="G6842" s="13"/>
    </row>
    <row r="6843" spans="1:7">
      <c r="A6843" s="13"/>
      <c r="B6843" s="13"/>
      <c r="C6843" s="13"/>
      <c r="D6843" s="13"/>
      <c r="E6843" s="13"/>
      <c r="F6843" s="13"/>
    </row>
    <row r="6844" spans="1:7">
      <c r="A6844" s="13"/>
    </row>
    <row r="6845" spans="1:7">
      <c r="A6845" s="13"/>
    </row>
    <row r="6846" spans="1:7">
      <c r="A6846" s="13"/>
      <c r="B6846" s="13"/>
      <c r="C6846" s="13"/>
      <c r="D6846" s="13"/>
      <c r="E6846" s="13"/>
      <c r="F6846" s="13"/>
    </row>
    <row r="6847" spans="1:7">
      <c r="A6847" s="13"/>
      <c r="B6847" s="13"/>
      <c r="C6847" s="13"/>
      <c r="D6847" s="13"/>
      <c r="E6847" s="13"/>
      <c r="G6847" s="13"/>
    </row>
    <row r="6848" spans="1:7">
      <c r="A6848" s="13"/>
      <c r="B6848" s="13"/>
      <c r="C6848" s="13"/>
      <c r="D6848" s="13"/>
      <c r="E6848" s="13"/>
      <c r="F6848" s="13"/>
    </row>
    <row r="6849" spans="1:7">
      <c r="A6849" s="13"/>
      <c r="B6849" s="13"/>
      <c r="C6849" s="13"/>
      <c r="D6849" s="13"/>
      <c r="E6849" s="13"/>
      <c r="G6849" s="13"/>
    </row>
    <row r="6850" spans="1:7">
      <c r="A6850" s="13"/>
      <c r="B6850" s="13"/>
      <c r="C6850" s="13"/>
      <c r="D6850" s="13"/>
      <c r="E6850" s="13"/>
      <c r="F6850" s="13"/>
    </row>
    <row r="6851" spans="1:7">
      <c r="A6851" s="13"/>
      <c r="B6851" s="13"/>
      <c r="C6851" s="13"/>
      <c r="D6851" s="13"/>
      <c r="E6851" s="13"/>
      <c r="F6851" s="13"/>
    </row>
    <row r="6852" spans="1:7">
      <c r="A6852" s="13"/>
      <c r="B6852" s="13"/>
      <c r="C6852" s="13"/>
      <c r="D6852" s="13"/>
      <c r="E6852" s="13"/>
      <c r="F6852" s="13"/>
    </row>
    <row r="6853" spans="1:7">
      <c r="A6853" s="13"/>
      <c r="B6853" s="13"/>
      <c r="C6853" s="13"/>
      <c r="D6853" s="13"/>
      <c r="E6853" s="13"/>
      <c r="F6853" s="13"/>
    </row>
    <row r="6854" spans="1:7">
      <c r="A6854" s="13"/>
      <c r="B6854" s="13"/>
      <c r="C6854" s="13"/>
      <c r="D6854" s="13"/>
      <c r="E6854" s="13"/>
      <c r="G6854" s="13"/>
    </row>
    <row r="6855" spans="1:7">
      <c r="A6855" s="13"/>
      <c r="B6855" s="13"/>
      <c r="C6855" s="13"/>
      <c r="D6855" s="13"/>
      <c r="E6855" s="13"/>
      <c r="F6855" s="13"/>
    </row>
    <row r="6856" spans="1:7">
      <c r="A6856" s="13"/>
      <c r="B6856" s="13"/>
      <c r="C6856" s="13"/>
      <c r="D6856" s="13"/>
      <c r="E6856" s="13"/>
      <c r="F6856" s="13"/>
    </row>
    <row r="6857" spans="1:7">
      <c r="A6857" s="13"/>
      <c r="B6857" s="13"/>
      <c r="C6857" s="13"/>
      <c r="D6857" s="13"/>
      <c r="E6857" s="13"/>
      <c r="F6857" s="13"/>
    </row>
    <row r="6858" spans="1:7">
      <c r="A6858" s="13"/>
      <c r="B6858" s="13"/>
    </row>
    <row r="6859" spans="1:7">
      <c r="A6859" s="13"/>
      <c r="B6859" s="13"/>
    </row>
    <row r="6860" spans="1:7">
      <c r="A6860" s="13"/>
      <c r="B6860" s="13"/>
      <c r="C6860" s="13"/>
      <c r="D6860" s="13"/>
      <c r="E6860" s="13"/>
      <c r="G6860" s="13"/>
    </row>
    <row r="6861" spans="1:7">
      <c r="A6861" s="13"/>
      <c r="B6861" s="13"/>
      <c r="C6861" s="13"/>
      <c r="D6861" s="13"/>
      <c r="E6861" s="13"/>
      <c r="G6861" s="13"/>
    </row>
    <row r="6862" spans="1:7">
      <c r="A6862" s="13"/>
      <c r="B6862" s="13"/>
      <c r="C6862" s="13"/>
      <c r="D6862" s="13"/>
      <c r="E6862" s="13"/>
      <c r="G6862" s="13"/>
    </row>
    <row r="6863" spans="1:7">
      <c r="A6863" s="13"/>
      <c r="B6863" s="13"/>
      <c r="C6863" s="13"/>
      <c r="D6863" s="13"/>
      <c r="E6863" s="13"/>
      <c r="F6863" s="13"/>
    </row>
    <row r="6864" spans="1:7">
      <c r="A6864" s="13"/>
      <c r="B6864" s="13"/>
      <c r="C6864" s="13"/>
      <c r="D6864" s="13"/>
      <c r="E6864" s="13"/>
      <c r="G6864" s="13"/>
    </row>
    <row r="6865" spans="1:7">
      <c r="A6865" s="13"/>
      <c r="B6865" s="13"/>
      <c r="C6865" s="13"/>
      <c r="D6865" s="13"/>
      <c r="E6865" s="13"/>
      <c r="F6865" s="13"/>
    </row>
    <row r="6866" spans="1:7">
      <c r="A6866" s="13"/>
      <c r="B6866" s="13"/>
    </row>
    <row r="6867" spans="1:7">
      <c r="A6867" s="13"/>
      <c r="B6867" s="13"/>
    </row>
    <row r="6868" spans="1:7">
      <c r="A6868" s="13"/>
      <c r="B6868" s="13"/>
      <c r="C6868" s="13"/>
      <c r="D6868" s="13"/>
      <c r="E6868" s="13"/>
      <c r="F6868" s="13"/>
    </row>
    <row r="6869" spans="1:7">
      <c r="A6869" s="13"/>
      <c r="B6869" s="13"/>
      <c r="C6869" s="13"/>
      <c r="D6869" s="13"/>
      <c r="E6869" s="13"/>
      <c r="F6869" s="13"/>
    </row>
    <row r="6870" spans="1:7">
      <c r="A6870" s="13"/>
      <c r="B6870" s="13"/>
      <c r="C6870" s="13"/>
      <c r="D6870" s="13"/>
      <c r="E6870" s="13"/>
      <c r="G6870" s="13"/>
    </row>
    <row r="6871" spans="1:7">
      <c r="A6871" s="13"/>
      <c r="B6871" s="13"/>
      <c r="C6871" s="13"/>
      <c r="D6871" s="13"/>
      <c r="E6871" s="13"/>
      <c r="G6871" s="13"/>
    </row>
    <row r="6872" spans="1:7">
      <c r="A6872" s="13"/>
      <c r="B6872" s="13"/>
    </row>
    <row r="6873" spans="1:7">
      <c r="A6873" s="13"/>
    </row>
    <row r="6874" spans="1:7">
      <c r="A6874" s="13"/>
    </row>
    <row r="6875" spans="1:7">
      <c r="A6875" s="13"/>
      <c r="C6875" s="13"/>
    </row>
    <row r="6876" spans="1:7">
      <c r="A6876" s="13"/>
    </row>
    <row r="6877" spans="1:7">
      <c r="A6877" s="13"/>
    </row>
    <row r="6878" spans="1:7">
      <c r="A6878" s="13"/>
      <c r="B6878" s="13"/>
      <c r="C6878" s="13"/>
      <c r="D6878" s="13"/>
      <c r="E6878" s="13"/>
      <c r="G6878" s="13"/>
    </row>
    <row r="6879" spans="1:7">
      <c r="A6879" s="13"/>
      <c r="B6879" s="13"/>
      <c r="C6879" s="13"/>
      <c r="D6879" s="13"/>
      <c r="E6879" s="13"/>
      <c r="G6879" s="13"/>
    </row>
    <row r="6880" spans="1:7">
      <c r="A6880" s="13"/>
    </row>
    <row r="6881" spans="1:7">
      <c r="A6881" s="13"/>
    </row>
    <row r="6882" spans="1:7">
      <c r="A6882" s="13"/>
      <c r="B6882" s="13"/>
      <c r="C6882" s="13"/>
      <c r="D6882" s="13"/>
      <c r="E6882" s="13"/>
      <c r="G6882" s="13"/>
    </row>
    <row r="6883" spans="1:7">
      <c r="A6883" s="13"/>
    </row>
    <row r="6884" spans="1:7">
      <c r="A6884" s="13"/>
    </row>
    <row r="6885" spans="1:7">
      <c r="A6885" s="13"/>
      <c r="B6885" s="13"/>
      <c r="C6885" s="13"/>
      <c r="D6885" s="13"/>
      <c r="E6885" s="13"/>
      <c r="G6885" s="13"/>
    </row>
    <row r="6886" spans="1:7">
      <c r="A6886" s="13"/>
      <c r="B6886" s="13"/>
      <c r="C6886" s="13"/>
      <c r="D6886" s="13"/>
      <c r="E6886" s="13"/>
      <c r="G6886" s="13"/>
    </row>
    <row r="6887" spans="1:7">
      <c r="A6887" s="13"/>
      <c r="B6887" s="13"/>
      <c r="C6887" s="13"/>
      <c r="D6887" s="13"/>
      <c r="E6887" s="13"/>
      <c r="G6887" s="13"/>
    </row>
    <row r="6888" spans="1:7">
      <c r="A6888" s="13"/>
      <c r="B6888" s="13"/>
      <c r="C6888" s="13"/>
      <c r="D6888" s="13"/>
      <c r="E6888" s="13"/>
      <c r="G6888" s="13"/>
    </row>
    <row r="6889" spans="1:7">
      <c r="A6889" s="13"/>
    </row>
    <row r="6890" spans="1:7">
      <c r="A6890" s="13"/>
    </row>
    <row r="6891" spans="1:7">
      <c r="A6891" s="13"/>
      <c r="B6891" s="13"/>
      <c r="C6891" s="13"/>
      <c r="D6891" s="13"/>
      <c r="E6891" s="13"/>
      <c r="G6891" s="13"/>
    </row>
    <row r="6892" spans="1:7">
      <c r="A6892" s="13"/>
      <c r="B6892" s="13"/>
      <c r="C6892" s="13"/>
      <c r="D6892" s="13"/>
      <c r="E6892" s="13"/>
      <c r="G6892" s="13"/>
    </row>
    <row r="6893" spans="1:7">
      <c r="A6893" s="13"/>
      <c r="B6893" s="13"/>
      <c r="C6893" s="13"/>
      <c r="D6893" s="13"/>
      <c r="E6893" s="13"/>
      <c r="G6893" s="13"/>
    </row>
    <row r="6894" spans="1:7">
      <c r="A6894" s="13"/>
    </row>
    <row r="6895" spans="1:7">
      <c r="A6895" s="13"/>
    </row>
    <row r="6896" spans="1:7">
      <c r="A6896" s="13"/>
      <c r="B6896" s="13"/>
      <c r="C6896" s="13"/>
      <c r="D6896" s="13"/>
      <c r="E6896" s="13"/>
      <c r="G6896" s="13"/>
    </row>
    <row r="6897" spans="1:7">
      <c r="A6897" s="13"/>
    </row>
    <row r="6898" spans="1:7">
      <c r="A6898" s="13"/>
    </row>
    <row r="6899" spans="1:7">
      <c r="A6899" s="13"/>
      <c r="B6899" s="13"/>
      <c r="C6899" s="13"/>
      <c r="D6899" s="13"/>
      <c r="E6899" s="13"/>
      <c r="G6899" s="13"/>
    </row>
    <row r="6900" spans="1:7">
      <c r="A6900" s="13"/>
      <c r="B6900" s="13"/>
      <c r="C6900" s="13"/>
      <c r="D6900" s="13"/>
      <c r="E6900" s="13"/>
      <c r="G6900" s="13"/>
    </row>
    <row r="6901" spans="1:7">
      <c r="A6901" s="13"/>
      <c r="B6901" s="13"/>
      <c r="C6901" s="13"/>
      <c r="D6901" s="13"/>
      <c r="E6901" s="13"/>
      <c r="G6901" s="13"/>
    </row>
    <row r="6902" spans="1:7">
      <c r="A6902" s="13"/>
    </row>
    <row r="6903" spans="1:7">
      <c r="A6903" s="13"/>
    </row>
    <row r="6904" spans="1:7">
      <c r="A6904" s="13"/>
      <c r="B6904" s="13"/>
      <c r="C6904" s="13"/>
      <c r="D6904" s="13"/>
      <c r="E6904" s="13"/>
      <c r="G6904" s="13"/>
    </row>
    <row r="6905" spans="1:7">
      <c r="A6905" s="13"/>
      <c r="B6905" s="13"/>
      <c r="C6905" s="13"/>
      <c r="D6905" s="13"/>
      <c r="E6905" s="13"/>
      <c r="G6905" s="13"/>
    </row>
    <row r="6906" spans="1:7">
      <c r="A6906" s="13"/>
      <c r="B6906" s="13"/>
      <c r="C6906" s="13"/>
      <c r="D6906" s="13"/>
      <c r="E6906" s="13"/>
      <c r="G6906" s="13"/>
    </row>
    <row r="6907" spans="1:7">
      <c r="A6907" s="13"/>
      <c r="B6907" s="13"/>
      <c r="C6907" s="13"/>
      <c r="D6907" s="13"/>
      <c r="E6907" s="13"/>
      <c r="F6907" s="13"/>
    </row>
    <row r="6908" spans="1:7">
      <c r="A6908" s="13"/>
    </row>
    <row r="6909" spans="1:7">
      <c r="A6909" s="13"/>
    </row>
    <row r="6910" spans="1:7">
      <c r="A6910" s="13"/>
      <c r="B6910" s="13"/>
      <c r="C6910" s="13"/>
      <c r="D6910" s="13"/>
      <c r="E6910" s="13"/>
      <c r="G6910" s="13"/>
    </row>
    <row r="6911" spans="1:7">
      <c r="A6911" s="13"/>
      <c r="B6911" s="13"/>
      <c r="C6911" s="13"/>
      <c r="D6911" s="13"/>
      <c r="E6911" s="13"/>
      <c r="G6911" s="13"/>
    </row>
    <row r="6912" spans="1:7">
      <c r="A6912" s="13"/>
      <c r="B6912" s="13"/>
      <c r="C6912" s="13"/>
      <c r="D6912" s="13"/>
      <c r="E6912" s="13"/>
      <c r="G6912" s="13"/>
    </row>
    <row r="6913" spans="1:7">
      <c r="A6913" s="13"/>
      <c r="B6913" s="13"/>
      <c r="C6913" s="13"/>
      <c r="D6913" s="13"/>
      <c r="E6913" s="13"/>
      <c r="G6913" s="13"/>
    </row>
    <row r="6914" spans="1:7">
      <c r="A6914" s="13"/>
      <c r="B6914" s="13"/>
      <c r="C6914" s="13"/>
      <c r="D6914" s="13"/>
      <c r="E6914" s="13"/>
      <c r="G6914" s="13"/>
    </row>
    <row r="6915" spans="1:7">
      <c r="A6915" s="13"/>
      <c r="B6915" s="13"/>
      <c r="C6915" s="13"/>
      <c r="D6915" s="13"/>
      <c r="E6915" s="13"/>
      <c r="G6915" s="13"/>
    </row>
    <row r="6916" spans="1:7">
      <c r="A6916" s="13"/>
      <c r="B6916" s="13"/>
      <c r="C6916" s="13"/>
      <c r="D6916" s="13"/>
      <c r="E6916" s="13"/>
      <c r="F6916" s="13"/>
    </row>
    <row r="6917" spans="1:7">
      <c r="A6917" s="13"/>
      <c r="B6917" s="13"/>
      <c r="C6917" s="13"/>
      <c r="D6917" s="13"/>
      <c r="E6917" s="13"/>
      <c r="G6917" s="13"/>
    </row>
    <row r="6918" spans="1:7">
      <c r="A6918" s="13"/>
    </row>
    <row r="6919" spans="1:7">
      <c r="A6919" s="13"/>
    </row>
    <row r="6920" spans="1:7">
      <c r="A6920" s="13"/>
      <c r="B6920" s="13"/>
      <c r="C6920" s="13"/>
      <c r="D6920" s="13"/>
      <c r="E6920" s="13"/>
      <c r="G6920" s="13"/>
    </row>
    <row r="6921" spans="1:7">
      <c r="A6921" s="13"/>
      <c r="B6921" s="13"/>
      <c r="C6921" s="13"/>
      <c r="D6921" s="13"/>
      <c r="E6921" s="13"/>
      <c r="G6921" s="13"/>
    </row>
    <row r="6922" spans="1:7">
      <c r="A6922" s="13"/>
    </row>
    <row r="6923" spans="1:7">
      <c r="A6923" s="13"/>
    </row>
    <row r="6924" spans="1:7">
      <c r="A6924" s="13"/>
      <c r="B6924" s="13"/>
      <c r="C6924" s="13"/>
      <c r="D6924" s="13"/>
      <c r="E6924" s="13"/>
      <c r="G6924" s="13"/>
    </row>
    <row r="6925" spans="1:7">
      <c r="A6925" s="13"/>
      <c r="B6925" s="13"/>
      <c r="C6925" s="13"/>
      <c r="D6925" s="13"/>
      <c r="E6925" s="13"/>
      <c r="F6925" s="13"/>
    </row>
    <row r="6926" spans="1:7">
      <c r="A6926" s="13"/>
      <c r="B6926" s="13"/>
      <c r="C6926" s="13"/>
      <c r="D6926" s="13"/>
      <c r="E6926" s="13"/>
      <c r="G6926" s="13"/>
    </row>
    <row r="6927" spans="1:7">
      <c r="A6927" s="13"/>
      <c r="B6927" s="13"/>
      <c r="C6927" s="13"/>
      <c r="D6927" s="13"/>
      <c r="E6927" s="13"/>
      <c r="G6927" s="13"/>
    </row>
    <row r="6928" spans="1:7">
      <c r="A6928" s="13"/>
    </row>
    <row r="6929" spans="1:7">
      <c r="A6929" s="13"/>
    </row>
    <row r="6930" spans="1:7">
      <c r="A6930" s="13"/>
      <c r="B6930" s="13"/>
      <c r="C6930" s="13"/>
      <c r="D6930" s="13"/>
      <c r="E6930" s="13"/>
      <c r="F6930" s="13"/>
    </row>
    <row r="6931" spans="1:7">
      <c r="A6931" s="13"/>
    </row>
    <row r="6932" spans="1:7">
      <c r="A6932" s="13"/>
    </row>
    <row r="6933" spans="1:7">
      <c r="A6933" s="13"/>
    </row>
    <row r="6934" spans="1:7">
      <c r="A6934" s="13"/>
      <c r="B6934" s="13"/>
      <c r="C6934" s="13"/>
      <c r="D6934" s="13"/>
      <c r="E6934" s="13"/>
      <c r="G6934" s="13"/>
    </row>
    <row r="6935" spans="1:7">
      <c r="A6935" s="13"/>
    </row>
    <row r="6936" spans="1:7">
      <c r="A6936" s="13"/>
    </row>
    <row r="6937" spans="1:7">
      <c r="A6937" s="13"/>
    </row>
    <row r="6938" spans="1:7">
      <c r="A6938" s="13"/>
      <c r="C6938" s="13"/>
    </row>
    <row r="6939" spans="1:7">
      <c r="A6939" s="13"/>
    </row>
    <row r="6940" spans="1:7">
      <c r="A6940" s="13"/>
    </row>
    <row r="6941" spans="1:7">
      <c r="A6941" s="13"/>
      <c r="B6941" s="13"/>
      <c r="C6941" s="13"/>
      <c r="D6941" s="13"/>
      <c r="E6941" s="13"/>
      <c r="G6941" s="13"/>
    </row>
    <row r="6942" spans="1:7">
      <c r="A6942" s="13"/>
    </row>
    <row r="6943" spans="1:7">
      <c r="A6943" s="13"/>
    </row>
    <row r="6944" spans="1:7">
      <c r="A6944" s="13"/>
      <c r="B6944" s="13"/>
      <c r="C6944" s="13"/>
      <c r="D6944" s="13"/>
      <c r="E6944" s="13"/>
      <c r="G6944" s="13"/>
    </row>
    <row r="6945" spans="1:7">
      <c r="A6945" s="13"/>
    </row>
    <row r="6946" spans="1:7">
      <c r="A6946" s="13"/>
    </row>
    <row r="6947" spans="1:7">
      <c r="A6947" s="13"/>
      <c r="B6947" s="13"/>
      <c r="C6947" s="13"/>
      <c r="D6947" s="13"/>
      <c r="E6947" s="13"/>
      <c r="F6947" s="13"/>
    </row>
    <row r="6948" spans="1:7">
      <c r="A6948" s="13"/>
    </row>
    <row r="6949" spans="1:7">
      <c r="A6949" s="13"/>
    </row>
    <row r="6950" spans="1:7">
      <c r="A6950" s="13"/>
      <c r="B6950" s="13"/>
      <c r="C6950" s="13"/>
      <c r="D6950" s="13"/>
      <c r="E6950" s="13"/>
      <c r="F6950" s="13"/>
    </row>
    <row r="6951" spans="1:7">
      <c r="A6951" s="13"/>
    </row>
    <row r="6952" spans="1:7">
      <c r="A6952" s="13"/>
    </row>
    <row r="6953" spans="1:7">
      <c r="A6953" s="13"/>
      <c r="B6953" s="13"/>
      <c r="C6953" s="13"/>
      <c r="D6953" s="13"/>
      <c r="E6953" s="13"/>
      <c r="F6953" s="13"/>
    </row>
    <row r="6954" spans="1:7">
      <c r="A6954" s="13"/>
    </row>
    <row r="6955" spans="1:7">
      <c r="A6955" s="13"/>
    </row>
    <row r="6956" spans="1:7">
      <c r="A6956" s="13"/>
      <c r="B6956" s="13"/>
      <c r="C6956" s="13"/>
      <c r="D6956" s="13"/>
      <c r="E6956" s="13"/>
      <c r="F6956" s="13"/>
    </row>
    <row r="6957" spans="1:7">
      <c r="A6957" s="13"/>
    </row>
    <row r="6958" spans="1:7">
      <c r="A6958" s="13"/>
    </row>
    <row r="6959" spans="1:7">
      <c r="A6959" s="13"/>
    </row>
    <row r="6960" spans="1:7">
      <c r="A6960" s="13"/>
      <c r="B6960" s="13"/>
      <c r="C6960" s="13"/>
      <c r="D6960" s="13"/>
      <c r="E6960" s="13"/>
      <c r="G6960" s="13"/>
    </row>
    <row r="6961" spans="1:6">
      <c r="A6961" s="13"/>
    </row>
    <row r="6962" spans="1:6">
      <c r="A6962" s="13"/>
    </row>
    <row r="6963" spans="1:6">
      <c r="A6963" s="13"/>
    </row>
    <row r="6964" spans="1:6">
      <c r="A6964" s="13"/>
      <c r="B6964" s="13"/>
      <c r="C6964" s="13"/>
      <c r="D6964" s="13"/>
      <c r="E6964" s="13"/>
      <c r="F6964" s="13"/>
    </row>
    <row r="6965" spans="1:6">
      <c r="A6965" s="13"/>
      <c r="B6965" s="13"/>
    </row>
    <row r="6966" spans="1:6">
      <c r="A6966" s="13"/>
    </row>
    <row r="6967" spans="1:6">
      <c r="A6967" s="13"/>
    </row>
    <row r="6968" spans="1:6">
      <c r="A6968" s="13"/>
      <c r="B6968" s="13"/>
      <c r="C6968" s="13"/>
      <c r="D6968" s="13"/>
      <c r="E6968" s="13"/>
      <c r="F6968" s="13"/>
    </row>
    <row r="6969" spans="1:6">
      <c r="A6969" s="13"/>
      <c r="B6969" s="13"/>
    </row>
    <row r="6970" spans="1:6">
      <c r="A6970" s="13"/>
    </row>
    <row r="6971" spans="1:6">
      <c r="A6971" s="13"/>
    </row>
    <row r="6972" spans="1:6">
      <c r="A6972" s="13"/>
      <c r="C6972" s="13"/>
    </row>
    <row r="6973" spans="1:6">
      <c r="A6973" s="13"/>
    </row>
    <row r="6974" spans="1:6">
      <c r="A6974" s="13"/>
    </row>
    <row r="6975" spans="1:6">
      <c r="A6975" s="13"/>
      <c r="C6975" s="13"/>
    </row>
    <row r="6976" spans="1:6">
      <c r="A6976" s="13"/>
    </row>
    <row r="6977" spans="1:7">
      <c r="A6977" s="13"/>
      <c r="B6977" s="13"/>
    </row>
    <row r="6978" spans="1:7">
      <c r="A6978" s="13"/>
      <c r="B6978" s="13"/>
      <c r="C6978" s="13"/>
      <c r="D6978" s="13"/>
      <c r="E6978" s="13"/>
      <c r="F6978" s="13"/>
    </row>
    <row r="6979" spans="1:7">
      <c r="A6979" s="13"/>
      <c r="B6979" s="13"/>
      <c r="C6979" s="13"/>
      <c r="D6979" s="13"/>
      <c r="E6979" s="13"/>
      <c r="G6979" s="13"/>
    </row>
    <row r="6980" spans="1:7">
      <c r="A6980" s="13"/>
      <c r="B6980" s="13"/>
      <c r="C6980" s="13"/>
      <c r="D6980" s="13"/>
      <c r="E6980" s="13"/>
      <c r="G6980" s="13"/>
    </row>
    <row r="6981" spans="1:7">
      <c r="A6981" s="13"/>
      <c r="B6981" s="13"/>
      <c r="C6981" s="13"/>
      <c r="D6981" s="13"/>
      <c r="E6981" s="13"/>
      <c r="F6981" s="13"/>
    </row>
    <row r="6982" spans="1:7">
      <c r="A6982" s="13"/>
      <c r="B6982" s="13"/>
    </row>
    <row r="6983" spans="1:7">
      <c r="A6983" s="13"/>
      <c r="B6983" s="13"/>
    </row>
    <row r="6984" spans="1:7">
      <c r="A6984" s="13"/>
      <c r="B6984" s="13"/>
      <c r="C6984" s="13"/>
      <c r="D6984" s="13"/>
      <c r="E6984" s="13"/>
      <c r="F6984" s="13"/>
    </row>
    <row r="6985" spans="1:7">
      <c r="A6985" s="13"/>
      <c r="B6985" s="13"/>
      <c r="C6985" s="13"/>
      <c r="D6985" s="13"/>
      <c r="E6985" s="13"/>
      <c r="F6985" s="13"/>
    </row>
    <row r="6986" spans="1:7">
      <c r="A6986" s="13"/>
      <c r="B6986" s="13"/>
    </row>
    <row r="6987" spans="1:7">
      <c r="A6987" s="13"/>
      <c r="B6987" s="13"/>
    </row>
    <row r="6988" spans="1:7">
      <c r="A6988" s="13"/>
      <c r="B6988" s="13"/>
      <c r="C6988" s="13"/>
      <c r="D6988" s="13"/>
      <c r="E6988" s="13"/>
      <c r="G6988" s="13"/>
    </row>
    <row r="6989" spans="1:7">
      <c r="A6989" s="13"/>
      <c r="B6989" s="13"/>
    </row>
    <row r="6990" spans="1:7">
      <c r="A6990" s="13"/>
      <c r="B6990" s="13"/>
    </row>
    <row r="6991" spans="1:7">
      <c r="A6991" s="13"/>
      <c r="B6991" s="13"/>
      <c r="C6991" s="13"/>
      <c r="D6991" s="13"/>
      <c r="E6991" s="13"/>
      <c r="F6991" s="13"/>
    </row>
    <row r="6992" spans="1:7">
      <c r="A6992" s="13"/>
      <c r="B6992" s="13"/>
      <c r="C6992" s="13"/>
      <c r="D6992" s="13"/>
      <c r="E6992" s="13"/>
      <c r="G6992" s="13"/>
    </row>
    <row r="6993" spans="1:7">
      <c r="A6993" s="13"/>
      <c r="B6993" s="13"/>
      <c r="C6993" s="13"/>
      <c r="D6993" s="13"/>
      <c r="E6993" s="13"/>
      <c r="G6993" s="13"/>
    </row>
    <row r="6994" spans="1:7">
      <c r="A6994" s="13"/>
      <c r="B6994" s="13"/>
    </row>
    <row r="6995" spans="1:7">
      <c r="A6995" s="13"/>
      <c r="B6995" s="13"/>
    </row>
    <row r="6996" spans="1:7">
      <c r="A6996" s="13"/>
      <c r="B6996" s="13"/>
      <c r="C6996" s="13"/>
      <c r="D6996" s="13"/>
      <c r="E6996" s="13"/>
      <c r="G6996" s="13"/>
    </row>
    <row r="6997" spans="1:7">
      <c r="A6997" s="13"/>
      <c r="B6997" s="13"/>
      <c r="C6997" s="13"/>
      <c r="D6997" s="13"/>
      <c r="E6997" s="13"/>
      <c r="F6997" s="13"/>
    </row>
    <row r="6998" spans="1:7">
      <c r="A6998" s="13"/>
      <c r="B6998" s="13"/>
    </row>
    <row r="6999" spans="1:7">
      <c r="A6999" s="13"/>
      <c r="B6999" s="13"/>
    </row>
    <row r="7000" spans="1:7">
      <c r="A7000" s="13"/>
      <c r="B7000" s="13"/>
      <c r="C7000" s="13"/>
      <c r="D7000" s="13"/>
      <c r="E7000" s="13"/>
      <c r="F7000" s="13"/>
    </row>
    <row r="7001" spans="1:7">
      <c r="A7001" s="13"/>
      <c r="B7001" s="13"/>
    </row>
    <row r="7002" spans="1:7">
      <c r="A7002" s="13"/>
      <c r="B7002" s="13"/>
    </row>
    <row r="7003" spans="1:7">
      <c r="A7003" s="13"/>
      <c r="B7003" s="13"/>
      <c r="C7003" s="13"/>
      <c r="D7003" s="13"/>
      <c r="E7003" s="13"/>
      <c r="G7003" s="13"/>
    </row>
    <row r="7004" spans="1:7">
      <c r="A7004" s="13"/>
      <c r="B7004" s="13"/>
      <c r="C7004" s="13"/>
      <c r="D7004" s="13"/>
      <c r="E7004" s="13"/>
      <c r="F7004" s="13"/>
    </row>
    <row r="7005" spans="1:7">
      <c r="A7005" s="13"/>
      <c r="B7005" s="13"/>
      <c r="C7005" s="13"/>
      <c r="D7005" s="13"/>
      <c r="E7005" s="13"/>
      <c r="G7005" s="13"/>
    </row>
    <row r="7006" spans="1:7">
      <c r="A7006" s="13"/>
      <c r="B7006" s="13"/>
    </row>
    <row r="7007" spans="1:7">
      <c r="A7007" s="13"/>
      <c r="B7007" s="13"/>
    </row>
    <row r="7008" spans="1:7">
      <c r="A7008" s="13"/>
      <c r="B7008" s="13"/>
      <c r="C7008" s="13"/>
      <c r="D7008" s="13"/>
      <c r="E7008" s="13"/>
      <c r="G7008" s="13"/>
    </row>
    <row r="7009" spans="1:7">
      <c r="A7009" s="13"/>
      <c r="B7009" s="13"/>
      <c r="C7009" s="13"/>
      <c r="D7009" s="13"/>
      <c r="E7009" s="13"/>
      <c r="G7009" s="13"/>
    </row>
    <row r="7010" spans="1:7">
      <c r="A7010" s="13"/>
      <c r="B7010" s="13"/>
      <c r="C7010" s="13"/>
      <c r="D7010" s="13"/>
      <c r="E7010" s="13"/>
      <c r="F7010" s="13"/>
    </row>
    <row r="7011" spans="1:7">
      <c r="A7011" s="13"/>
      <c r="B7011" s="13"/>
    </row>
    <row r="7012" spans="1:7">
      <c r="A7012" s="13"/>
    </row>
    <row r="7013" spans="1:7">
      <c r="A7013" s="13"/>
    </row>
    <row r="7014" spans="1:7">
      <c r="A7014" s="13"/>
      <c r="B7014" s="13"/>
      <c r="C7014" s="13"/>
      <c r="D7014" s="13"/>
      <c r="E7014" s="13"/>
      <c r="F7014" s="13"/>
    </row>
    <row r="7015" spans="1:7">
      <c r="A7015" s="13"/>
    </row>
    <row r="7016" spans="1:7">
      <c r="A7016" s="13"/>
    </row>
    <row r="7017" spans="1:7">
      <c r="A7017" s="13"/>
      <c r="B7017" s="13"/>
      <c r="C7017" s="13"/>
      <c r="D7017" s="13"/>
      <c r="E7017" s="13"/>
      <c r="F7017" s="13"/>
    </row>
    <row r="7018" spans="1:7">
      <c r="A7018" s="13"/>
      <c r="B7018" s="13"/>
      <c r="C7018" s="13"/>
      <c r="D7018" s="13"/>
      <c r="E7018" s="13"/>
      <c r="G7018" s="13"/>
    </row>
    <row r="7019" spans="1:7">
      <c r="A7019" s="13"/>
    </row>
    <row r="7020" spans="1:7">
      <c r="A7020" s="13"/>
    </row>
    <row r="7021" spans="1:7">
      <c r="A7021" s="13"/>
      <c r="B7021" s="13"/>
      <c r="C7021" s="13"/>
      <c r="D7021" s="13"/>
      <c r="E7021" s="13"/>
      <c r="F7021" s="13"/>
    </row>
    <row r="7022" spans="1:7">
      <c r="A7022" s="13"/>
    </row>
    <row r="7023" spans="1:7">
      <c r="A7023" s="13"/>
    </row>
    <row r="7024" spans="1:7">
      <c r="A7024" s="13"/>
      <c r="B7024" s="13"/>
      <c r="C7024" s="13"/>
      <c r="D7024" s="13"/>
      <c r="E7024" s="13"/>
      <c r="F7024" s="13"/>
    </row>
    <row r="7025" spans="1:7">
      <c r="A7025" s="13"/>
      <c r="B7025" s="13"/>
      <c r="C7025" s="13"/>
      <c r="D7025" s="13"/>
      <c r="E7025" s="13"/>
      <c r="G7025" s="13"/>
    </row>
    <row r="7026" spans="1:7">
      <c r="A7026" s="13"/>
      <c r="B7026" s="13"/>
      <c r="C7026" s="13"/>
      <c r="D7026" s="13"/>
      <c r="E7026" s="13"/>
      <c r="F7026" s="13"/>
    </row>
    <row r="7027" spans="1:7">
      <c r="A7027" s="13"/>
    </row>
    <row r="7028" spans="1:7">
      <c r="A7028" s="13"/>
    </row>
    <row r="7029" spans="1:7">
      <c r="A7029" s="13"/>
      <c r="B7029" s="13"/>
      <c r="C7029" s="13"/>
      <c r="D7029" s="13"/>
      <c r="E7029" s="13"/>
      <c r="F7029" s="13"/>
    </row>
    <row r="7030" spans="1:7">
      <c r="A7030" s="13"/>
    </row>
    <row r="7031" spans="1:7">
      <c r="A7031" s="13"/>
    </row>
    <row r="7032" spans="1:7">
      <c r="A7032" s="13"/>
    </row>
    <row r="7033" spans="1:7">
      <c r="A7033" s="13"/>
      <c r="B7033" s="13"/>
      <c r="C7033" s="13"/>
      <c r="D7033" s="13"/>
      <c r="E7033" s="13"/>
      <c r="G7033" s="13"/>
    </row>
    <row r="7034" spans="1:7">
      <c r="A7034" s="13"/>
      <c r="B7034" s="13"/>
      <c r="C7034" s="13"/>
      <c r="D7034" s="13"/>
      <c r="E7034" s="13"/>
      <c r="G7034" s="13"/>
    </row>
    <row r="7035" spans="1:7">
      <c r="A7035" s="13"/>
    </row>
    <row r="7036" spans="1:7">
      <c r="A7036" s="13"/>
    </row>
    <row r="7037" spans="1:7">
      <c r="A7037" s="13"/>
    </row>
    <row r="7038" spans="1:7">
      <c r="A7038" s="13"/>
      <c r="B7038" s="13"/>
      <c r="C7038" s="13"/>
      <c r="D7038" s="13"/>
      <c r="E7038" s="13"/>
      <c r="F7038" s="13"/>
    </row>
    <row r="7039" spans="1:7">
      <c r="A7039" s="13"/>
      <c r="B7039" s="13"/>
      <c r="C7039" s="13"/>
      <c r="D7039" s="13"/>
      <c r="E7039" s="13"/>
      <c r="F7039" s="13"/>
    </row>
    <row r="7040" spans="1:7">
      <c r="A7040" s="13"/>
      <c r="B7040" s="13"/>
      <c r="C7040" s="13"/>
      <c r="D7040" s="13"/>
      <c r="E7040" s="13"/>
      <c r="G7040" s="13"/>
    </row>
    <row r="7041" spans="1:7">
      <c r="A7041" s="13"/>
      <c r="B7041" s="13"/>
      <c r="C7041" s="13"/>
      <c r="D7041" s="13"/>
      <c r="E7041" s="13"/>
      <c r="F7041" s="13"/>
    </row>
    <row r="7042" spans="1:7">
      <c r="A7042" s="13"/>
      <c r="B7042" s="13"/>
      <c r="C7042" s="13"/>
      <c r="D7042" s="13"/>
      <c r="E7042" s="13"/>
      <c r="F7042" s="13"/>
    </row>
    <row r="7043" spans="1:7">
      <c r="A7043" s="13"/>
      <c r="B7043" s="13"/>
      <c r="C7043" s="13"/>
      <c r="D7043" s="13"/>
      <c r="E7043" s="13"/>
      <c r="G7043" s="13"/>
    </row>
    <row r="7044" spans="1:7">
      <c r="A7044" s="13"/>
      <c r="B7044" s="13"/>
      <c r="C7044" s="13"/>
      <c r="D7044" s="13"/>
      <c r="E7044" s="13"/>
      <c r="G7044" s="13"/>
    </row>
    <row r="7045" spans="1:7">
      <c r="A7045" s="13"/>
      <c r="B7045" s="13"/>
      <c r="C7045" s="13"/>
      <c r="D7045" s="13"/>
      <c r="E7045" s="13"/>
      <c r="F7045" s="13"/>
    </row>
    <row r="7046" spans="1:7">
      <c r="A7046" s="13"/>
      <c r="B7046" s="13"/>
      <c r="C7046" s="13"/>
      <c r="D7046" s="13"/>
      <c r="E7046" s="13"/>
      <c r="F7046" s="13"/>
    </row>
    <row r="7047" spans="1:7">
      <c r="A7047" s="13"/>
      <c r="B7047" s="13"/>
      <c r="C7047" s="13"/>
      <c r="D7047" s="13"/>
      <c r="E7047" s="13"/>
      <c r="F7047" s="13"/>
    </row>
    <row r="7048" spans="1:7">
      <c r="A7048" s="13"/>
      <c r="B7048" s="13"/>
    </row>
    <row r="7049" spans="1:7">
      <c r="A7049" s="13"/>
      <c r="B7049" s="13"/>
    </row>
    <row r="7050" spans="1:7">
      <c r="A7050" s="13"/>
      <c r="B7050" s="13"/>
      <c r="C7050" s="13"/>
      <c r="D7050" s="13"/>
      <c r="E7050" s="13"/>
      <c r="G7050" s="13"/>
    </row>
    <row r="7051" spans="1:7">
      <c r="A7051" s="13"/>
      <c r="B7051" s="13"/>
    </row>
    <row r="7052" spans="1:7">
      <c r="A7052" s="13"/>
      <c r="B7052" s="13"/>
    </row>
    <row r="7053" spans="1:7">
      <c r="A7053" s="13"/>
      <c r="B7053" s="13"/>
      <c r="C7053" s="13"/>
      <c r="D7053" s="13"/>
      <c r="E7053" s="13"/>
      <c r="G7053" s="13"/>
    </row>
    <row r="7054" spans="1:7">
      <c r="A7054" s="13"/>
      <c r="B7054" s="13"/>
    </row>
    <row r="7055" spans="1:7">
      <c r="A7055" s="13"/>
      <c r="B7055" s="13"/>
    </row>
    <row r="7056" spans="1:7">
      <c r="A7056" s="13"/>
      <c r="B7056" s="13"/>
      <c r="C7056" s="13"/>
      <c r="D7056" s="13"/>
      <c r="E7056" s="13"/>
      <c r="F7056" s="13"/>
    </row>
    <row r="7057" spans="1:7">
      <c r="A7057" s="13"/>
      <c r="B7057" s="13"/>
      <c r="C7057" s="13"/>
      <c r="D7057" s="13"/>
      <c r="E7057" s="13"/>
      <c r="G7057" s="13"/>
    </row>
    <row r="7058" spans="1:7">
      <c r="A7058" s="13"/>
    </row>
    <row r="7059" spans="1:7">
      <c r="A7059" s="13"/>
    </row>
    <row r="7060" spans="1:7">
      <c r="A7060" s="13"/>
      <c r="B7060" s="13"/>
      <c r="C7060" s="13"/>
      <c r="D7060" s="13"/>
      <c r="E7060" s="13"/>
      <c r="G7060" s="13"/>
    </row>
    <row r="7061" spans="1:7">
      <c r="A7061" s="13"/>
      <c r="B7061" s="13"/>
      <c r="C7061" s="13"/>
      <c r="D7061" s="13"/>
      <c r="E7061" s="13"/>
      <c r="F7061" s="13"/>
    </row>
    <row r="7062" spans="1:7">
      <c r="A7062" s="13"/>
      <c r="B7062" s="13"/>
      <c r="C7062" s="13"/>
      <c r="D7062" s="13"/>
      <c r="E7062" s="13"/>
      <c r="F7062" s="13"/>
    </row>
    <row r="7063" spans="1:7">
      <c r="A7063" s="13"/>
    </row>
    <row r="7064" spans="1:7">
      <c r="A7064" s="13"/>
    </row>
    <row r="7065" spans="1:7">
      <c r="A7065" s="13"/>
      <c r="B7065" s="13"/>
      <c r="C7065" s="13"/>
      <c r="D7065" s="13"/>
      <c r="E7065" s="13"/>
      <c r="G7065" s="13"/>
    </row>
    <row r="7066" spans="1:7">
      <c r="A7066" s="13"/>
      <c r="B7066" s="13"/>
      <c r="C7066" s="13"/>
      <c r="D7066" s="13"/>
      <c r="E7066" s="13"/>
      <c r="F7066" s="13"/>
    </row>
    <row r="7067" spans="1:7">
      <c r="A7067" s="13"/>
      <c r="B7067" s="13"/>
      <c r="C7067" s="13"/>
      <c r="D7067" s="13"/>
      <c r="E7067" s="13"/>
      <c r="F7067" s="13"/>
    </row>
    <row r="7068" spans="1:7">
      <c r="A7068" s="13"/>
      <c r="B7068" s="13"/>
      <c r="C7068" s="13"/>
      <c r="D7068" s="13"/>
      <c r="E7068" s="13"/>
      <c r="F7068" s="13"/>
    </row>
    <row r="7069" spans="1:7">
      <c r="A7069" s="13"/>
      <c r="B7069" s="13"/>
      <c r="C7069" s="13"/>
      <c r="D7069" s="13"/>
      <c r="E7069" s="13"/>
      <c r="G7069" s="13"/>
    </row>
    <row r="7070" spans="1:7">
      <c r="A7070" s="13"/>
      <c r="B7070" s="13"/>
      <c r="C7070" s="13"/>
      <c r="D7070" s="13"/>
      <c r="E7070" s="13"/>
      <c r="G7070" s="13"/>
    </row>
    <row r="7071" spans="1:7">
      <c r="A7071" s="13"/>
      <c r="B7071" s="13"/>
      <c r="C7071" s="13"/>
      <c r="D7071" s="13"/>
      <c r="E7071" s="13"/>
      <c r="G7071" s="13"/>
    </row>
    <row r="7072" spans="1:7">
      <c r="A7072" s="13"/>
    </row>
    <row r="7073" spans="1:7">
      <c r="A7073" s="13"/>
    </row>
    <row r="7074" spans="1:7">
      <c r="A7074" s="13"/>
      <c r="B7074" s="13"/>
      <c r="C7074" s="13"/>
      <c r="D7074" s="13"/>
      <c r="E7074" s="13"/>
      <c r="G7074" s="13"/>
    </row>
    <row r="7075" spans="1:7">
      <c r="A7075" s="13"/>
    </row>
    <row r="7076" spans="1:7">
      <c r="A7076" s="13"/>
    </row>
    <row r="7077" spans="1:7">
      <c r="A7077" s="13"/>
    </row>
    <row r="7078" spans="1:7">
      <c r="A7078" s="13"/>
      <c r="B7078" s="13"/>
      <c r="C7078" s="13"/>
      <c r="D7078" s="13"/>
      <c r="E7078" s="13"/>
      <c r="F7078" s="13"/>
    </row>
    <row r="7079" spans="1:7">
      <c r="A7079" s="13"/>
      <c r="B7079" s="13"/>
      <c r="C7079" s="13"/>
      <c r="D7079" s="13"/>
      <c r="E7079" s="13"/>
      <c r="F7079" s="13"/>
    </row>
    <row r="7080" spans="1:7">
      <c r="A7080" s="13"/>
    </row>
    <row r="7081" spans="1:7">
      <c r="A7081" s="13"/>
    </row>
    <row r="7082" spans="1:7">
      <c r="A7082" s="13"/>
      <c r="B7082" s="13"/>
      <c r="C7082" s="13"/>
      <c r="D7082" s="13"/>
      <c r="E7082" s="13"/>
      <c r="F7082" s="13"/>
    </row>
    <row r="7083" spans="1:7">
      <c r="A7083" s="13"/>
      <c r="B7083" s="13"/>
      <c r="C7083" s="13"/>
      <c r="D7083" s="13"/>
      <c r="E7083" s="13"/>
      <c r="F7083" s="13"/>
    </row>
    <row r="7084" spans="1:7">
      <c r="A7084" s="13"/>
    </row>
    <row r="7085" spans="1:7">
      <c r="A7085" s="13"/>
    </row>
    <row r="7086" spans="1:7">
      <c r="A7086" s="13"/>
    </row>
    <row r="7087" spans="1:7">
      <c r="A7087" s="13"/>
      <c r="B7087" s="13"/>
      <c r="C7087" s="13"/>
      <c r="D7087" s="13"/>
      <c r="E7087" s="13"/>
      <c r="G7087" s="13"/>
    </row>
    <row r="7088" spans="1:7">
      <c r="A7088" s="13"/>
    </row>
    <row r="7089" spans="1:7">
      <c r="A7089" s="13"/>
    </row>
    <row r="7090" spans="1:7">
      <c r="A7090" s="13"/>
    </row>
    <row r="7091" spans="1:7">
      <c r="A7091" s="13"/>
      <c r="B7091" s="13"/>
      <c r="C7091" s="13"/>
      <c r="D7091" s="13"/>
      <c r="E7091" s="13"/>
      <c r="G7091" s="13"/>
    </row>
    <row r="7092" spans="1:7">
      <c r="A7092" s="13"/>
      <c r="B7092" s="13"/>
      <c r="C7092" s="13"/>
      <c r="D7092" s="13"/>
      <c r="E7092" s="13"/>
      <c r="G7092" s="13"/>
    </row>
    <row r="7093" spans="1:7">
      <c r="A7093" s="13"/>
    </row>
    <row r="7094" spans="1:7">
      <c r="A7094" s="13"/>
    </row>
    <row r="7095" spans="1:7">
      <c r="A7095" s="13"/>
      <c r="B7095" s="13"/>
      <c r="C7095" s="13"/>
      <c r="D7095" s="13"/>
      <c r="E7095" s="13"/>
      <c r="G7095" s="13"/>
    </row>
    <row r="7096" spans="1:7">
      <c r="A7096" s="13"/>
      <c r="B7096" s="13"/>
      <c r="C7096" s="13"/>
      <c r="D7096" s="13"/>
      <c r="E7096" s="13"/>
      <c r="G7096" s="13"/>
    </row>
    <row r="7097" spans="1:7">
      <c r="A7097" s="13"/>
    </row>
    <row r="7098" spans="1:7">
      <c r="A7098" s="13"/>
    </row>
    <row r="7099" spans="1:7">
      <c r="A7099" s="13"/>
      <c r="B7099" s="13"/>
      <c r="C7099" s="13"/>
      <c r="D7099" s="13"/>
      <c r="E7099" s="13"/>
      <c r="G7099" s="13"/>
    </row>
    <row r="7100" spans="1:7">
      <c r="A7100" s="13"/>
      <c r="B7100" s="13"/>
      <c r="C7100" s="13"/>
      <c r="D7100" s="13"/>
      <c r="E7100" s="13"/>
      <c r="F7100" s="13"/>
    </row>
    <row r="7101" spans="1:7">
      <c r="A7101" s="13"/>
    </row>
    <row r="7102" spans="1:7">
      <c r="A7102" s="13"/>
    </row>
    <row r="7103" spans="1:7">
      <c r="A7103" s="13"/>
      <c r="B7103" s="13"/>
      <c r="C7103" s="13"/>
      <c r="D7103" s="13"/>
      <c r="E7103" s="13"/>
      <c r="F7103" s="13"/>
    </row>
    <row r="7104" spans="1:7">
      <c r="A7104" s="13"/>
      <c r="B7104" s="13"/>
      <c r="C7104" s="13"/>
      <c r="D7104" s="13"/>
      <c r="E7104" s="13"/>
      <c r="F7104" s="13"/>
    </row>
    <row r="7105" spans="1:7">
      <c r="A7105" s="13"/>
      <c r="B7105" s="13"/>
      <c r="C7105" s="13"/>
      <c r="D7105" s="13"/>
      <c r="E7105" s="13"/>
      <c r="G7105" s="13"/>
    </row>
    <row r="7106" spans="1:7">
      <c r="A7106" s="13"/>
      <c r="B7106" s="13"/>
      <c r="C7106" s="13"/>
      <c r="D7106" s="13"/>
      <c r="E7106" s="13"/>
      <c r="G7106" s="13"/>
    </row>
    <row r="7107" spans="1:7">
      <c r="A7107" s="13"/>
    </row>
    <row r="7108" spans="1:7">
      <c r="A7108" s="13"/>
    </row>
    <row r="7109" spans="1:7">
      <c r="A7109" s="13"/>
      <c r="B7109" s="13"/>
      <c r="C7109" s="13"/>
      <c r="D7109" s="13"/>
      <c r="E7109" s="13"/>
      <c r="F7109" s="13"/>
    </row>
    <row r="7110" spans="1:7">
      <c r="A7110" s="13"/>
      <c r="B7110" s="13"/>
      <c r="C7110" s="13"/>
      <c r="D7110" s="13"/>
      <c r="E7110" s="13"/>
      <c r="G7110" s="13"/>
    </row>
    <row r="7111" spans="1:7">
      <c r="A7111" s="13"/>
      <c r="B7111" s="13"/>
      <c r="C7111" s="13"/>
      <c r="D7111" s="13"/>
      <c r="E7111" s="13"/>
      <c r="F7111" s="13"/>
    </row>
    <row r="7112" spans="1:7">
      <c r="A7112" s="13"/>
      <c r="B7112" s="13"/>
      <c r="C7112" s="13"/>
      <c r="D7112" s="13"/>
      <c r="E7112" s="13"/>
      <c r="F7112" s="13"/>
    </row>
    <row r="7113" spans="1:7">
      <c r="A7113" s="13"/>
    </row>
    <row r="7114" spans="1:7">
      <c r="A7114" s="13"/>
    </row>
    <row r="7115" spans="1:7">
      <c r="A7115" s="13"/>
      <c r="B7115" s="13"/>
      <c r="C7115" s="13"/>
      <c r="D7115" s="13"/>
      <c r="E7115" s="13"/>
      <c r="F7115" s="13"/>
    </row>
    <row r="7116" spans="1:7">
      <c r="A7116" s="13"/>
    </row>
    <row r="7117" spans="1:7">
      <c r="A7117" s="13"/>
    </row>
    <row r="7118" spans="1:7">
      <c r="A7118" s="13"/>
      <c r="B7118" s="13"/>
      <c r="C7118" s="13"/>
      <c r="D7118" s="13"/>
      <c r="E7118" s="13"/>
      <c r="F7118" s="13"/>
    </row>
    <row r="7119" spans="1:7">
      <c r="A7119" s="13"/>
      <c r="B7119" s="13"/>
      <c r="C7119" s="13"/>
      <c r="D7119" s="13"/>
      <c r="E7119" s="13"/>
      <c r="F7119" s="13"/>
    </row>
    <row r="7120" spans="1:7">
      <c r="A7120" s="13"/>
    </row>
    <row r="7121" spans="1:7">
      <c r="A7121" s="13"/>
    </row>
    <row r="7122" spans="1:7">
      <c r="A7122" s="13"/>
      <c r="B7122" s="13"/>
      <c r="C7122" s="13"/>
      <c r="D7122" s="13"/>
      <c r="E7122" s="13"/>
      <c r="G7122" s="13"/>
    </row>
    <row r="7123" spans="1:7">
      <c r="A7123" s="13"/>
      <c r="B7123" s="13"/>
      <c r="C7123" s="13"/>
      <c r="D7123" s="13"/>
      <c r="E7123" s="13"/>
      <c r="F7123" s="13"/>
    </row>
    <row r="7124" spans="1:7">
      <c r="A7124" s="13"/>
      <c r="B7124" s="13"/>
      <c r="C7124" s="13"/>
      <c r="D7124" s="13"/>
      <c r="E7124" s="13"/>
      <c r="G7124" s="13"/>
    </row>
    <row r="7125" spans="1:7">
      <c r="A7125" s="13"/>
      <c r="B7125" s="13"/>
      <c r="C7125" s="13"/>
      <c r="D7125" s="13"/>
      <c r="E7125" s="13"/>
      <c r="G7125" s="13"/>
    </row>
    <row r="7126" spans="1:7">
      <c r="A7126" s="13"/>
      <c r="B7126" s="13"/>
      <c r="C7126" s="13"/>
      <c r="D7126" s="13"/>
      <c r="E7126" s="13"/>
      <c r="G7126" s="13"/>
    </row>
    <row r="7127" spans="1:7">
      <c r="A7127" s="13"/>
    </row>
    <row r="7128" spans="1:7">
      <c r="A7128" s="13"/>
    </row>
    <row r="7129" spans="1:7">
      <c r="A7129" s="13"/>
      <c r="B7129" s="13"/>
      <c r="C7129" s="13"/>
      <c r="D7129" s="13"/>
      <c r="E7129" s="13"/>
      <c r="G7129" s="13"/>
    </row>
    <row r="7130" spans="1:7">
      <c r="A7130" s="13"/>
      <c r="B7130" s="13"/>
      <c r="C7130" s="13"/>
      <c r="D7130" s="13"/>
      <c r="E7130" s="13"/>
      <c r="F7130" s="13"/>
    </row>
    <row r="7131" spans="1:7">
      <c r="A7131" s="13"/>
      <c r="B7131" s="13"/>
      <c r="C7131" s="13"/>
      <c r="D7131" s="13"/>
      <c r="E7131" s="13"/>
      <c r="F7131" s="13"/>
    </row>
    <row r="7132" spans="1:7">
      <c r="A7132" s="13"/>
      <c r="B7132" s="13"/>
      <c r="C7132" s="13"/>
      <c r="D7132" s="13"/>
      <c r="E7132" s="13"/>
      <c r="G7132" s="13"/>
    </row>
    <row r="7133" spans="1:7">
      <c r="A7133" s="13"/>
      <c r="B7133" s="13"/>
      <c r="C7133" s="13"/>
      <c r="D7133" s="13"/>
      <c r="E7133" s="13"/>
      <c r="G7133" s="13"/>
    </row>
    <row r="7134" spans="1:7">
      <c r="A7134" s="13"/>
    </row>
    <row r="7135" spans="1:7">
      <c r="A7135" s="13"/>
    </row>
    <row r="7136" spans="1:7">
      <c r="A7136" s="13"/>
      <c r="B7136" s="13"/>
      <c r="C7136" s="13"/>
      <c r="D7136" s="13"/>
      <c r="E7136" s="13"/>
      <c r="F7136" s="13"/>
    </row>
    <row r="7137" spans="1:7">
      <c r="A7137" s="13"/>
      <c r="B7137" s="13"/>
      <c r="C7137" s="13"/>
      <c r="D7137" s="13"/>
      <c r="E7137" s="13"/>
      <c r="F7137" s="13"/>
    </row>
    <row r="7138" spans="1:7">
      <c r="A7138" s="13"/>
      <c r="B7138" s="13"/>
      <c r="C7138" s="13"/>
      <c r="D7138" s="13"/>
      <c r="E7138" s="13"/>
      <c r="G7138" s="13"/>
    </row>
    <row r="7139" spans="1:7">
      <c r="A7139" s="13"/>
      <c r="B7139" s="13"/>
      <c r="C7139" s="13"/>
      <c r="D7139" s="13"/>
      <c r="E7139" s="13"/>
      <c r="F7139" s="13"/>
    </row>
    <row r="7140" spans="1:7">
      <c r="A7140" s="13"/>
      <c r="B7140" s="13"/>
      <c r="C7140" s="13"/>
      <c r="D7140" s="13"/>
      <c r="E7140" s="13"/>
      <c r="G7140" s="13"/>
    </row>
    <row r="7141" spans="1:7">
      <c r="A7141" s="13"/>
    </row>
    <row r="7142" spans="1:7">
      <c r="A7142" s="13"/>
    </row>
    <row r="7143" spans="1:7">
      <c r="A7143" s="13"/>
      <c r="B7143" s="13"/>
    </row>
    <row r="7144" spans="1:7">
      <c r="A7144" s="13"/>
      <c r="B7144" s="13"/>
    </row>
    <row r="7145" spans="1:7">
      <c r="A7145" s="13"/>
    </row>
    <row r="7146" spans="1:7">
      <c r="A7146" s="13"/>
    </row>
    <row r="7147" spans="1:7">
      <c r="A7147" s="13"/>
      <c r="B7147" s="13"/>
      <c r="C7147" s="13"/>
      <c r="D7147" s="13"/>
      <c r="E7147" s="13"/>
      <c r="G7147" s="13"/>
    </row>
    <row r="7148" spans="1:7">
      <c r="A7148" s="13"/>
      <c r="B7148" s="13"/>
      <c r="C7148" s="13"/>
      <c r="D7148" s="13"/>
      <c r="E7148" s="13"/>
      <c r="F7148" s="13"/>
    </row>
    <row r="7149" spans="1:7">
      <c r="A7149" s="13"/>
    </row>
    <row r="7150" spans="1:7">
      <c r="A7150" s="13"/>
    </row>
    <row r="7151" spans="1:7">
      <c r="A7151" s="13"/>
      <c r="B7151" s="13"/>
      <c r="C7151" s="13"/>
      <c r="D7151" s="13"/>
      <c r="E7151" s="13"/>
      <c r="F7151" s="13"/>
    </row>
    <row r="7152" spans="1:7">
      <c r="A7152" s="13"/>
      <c r="B7152" s="13"/>
      <c r="C7152" s="13"/>
      <c r="D7152" s="13"/>
      <c r="E7152" s="13"/>
      <c r="G7152" s="13"/>
    </row>
    <row r="7153" spans="1:7">
      <c r="A7153" s="13"/>
    </row>
    <row r="7154" spans="1:7">
      <c r="A7154" s="13"/>
    </row>
    <row r="7155" spans="1:7">
      <c r="A7155" s="13"/>
      <c r="B7155" s="13"/>
      <c r="C7155" s="13"/>
      <c r="D7155" s="13"/>
      <c r="E7155" s="13"/>
      <c r="G7155" s="13"/>
    </row>
    <row r="7156" spans="1:7">
      <c r="A7156" s="13"/>
    </row>
    <row r="7157" spans="1:7">
      <c r="A7157" s="13"/>
    </row>
    <row r="7158" spans="1:7">
      <c r="A7158" s="13"/>
      <c r="B7158" s="13"/>
      <c r="C7158" s="13"/>
      <c r="D7158" s="13"/>
      <c r="E7158" s="13"/>
      <c r="F7158" s="13"/>
    </row>
    <row r="7159" spans="1:7">
      <c r="A7159" s="13"/>
      <c r="B7159" s="13"/>
      <c r="C7159" s="13"/>
      <c r="D7159" s="13"/>
      <c r="E7159" s="13"/>
      <c r="G7159" s="13"/>
    </row>
    <row r="7160" spans="1:7">
      <c r="A7160" s="13"/>
      <c r="B7160" s="13"/>
      <c r="C7160" s="13"/>
      <c r="D7160" s="13"/>
      <c r="E7160" s="13"/>
      <c r="F7160" s="13"/>
    </row>
    <row r="7161" spans="1:7">
      <c r="A7161" s="13"/>
      <c r="B7161" s="13"/>
      <c r="C7161" s="13"/>
      <c r="D7161" s="13"/>
      <c r="E7161" s="13"/>
      <c r="F7161" s="13"/>
    </row>
    <row r="7162" spans="1:7">
      <c r="A7162" s="13"/>
      <c r="B7162" s="13"/>
      <c r="C7162" s="13"/>
      <c r="D7162" s="13"/>
      <c r="E7162" s="13"/>
      <c r="G7162" s="13"/>
    </row>
    <row r="7163" spans="1:7">
      <c r="A7163" s="13"/>
      <c r="B7163" s="13"/>
      <c r="C7163" s="13"/>
      <c r="D7163" s="13"/>
      <c r="E7163" s="13"/>
      <c r="G7163" s="13"/>
    </row>
    <row r="7164" spans="1:7">
      <c r="A7164" s="13"/>
    </row>
    <row r="7165" spans="1:7">
      <c r="A7165" s="13"/>
    </row>
    <row r="7166" spans="1:7">
      <c r="A7166" s="13"/>
      <c r="B7166" s="13"/>
      <c r="C7166" s="13"/>
      <c r="D7166" s="13"/>
      <c r="E7166" s="13"/>
      <c r="F7166" s="13"/>
    </row>
    <row r="7167" spans="1:7">
      <c r="A7167" s="13"/>
    </row>
    <row r="7168" spans="1:7">
      <c r="A7168" s="13"/>
    </row>
    <row r="7169" spans="1:7">
      <c r="A7169" s="13"/>
      <c r="B7169" s="13"/>
      <c r="C7169" s="13"/>
      <c r="D7169" s="13"/>
      <c r="E7169" s="13"/>
      <c r="G7169" s="13"/>
    </row>
    <row r="7170" spans="1:7">
      <c r="A7170" s="13"/>
      <c r="B7170" s="13"/>
      <c r="C7170" s="13"/>
      <c r="D7170" s="13"/>
      <c r="E7170" s="13"/>
      <c r="F7170" s="13"/>
    </row>
    <row r="7171" spans="1:7">
      <c r="A7171" s="13"/>
      <c r="B7171" s="13"/>
      <c r="C7171" s="13"/>
      <c r="D7171" s="13"/>
      <c r="E7171" s="13"/>
      <c r="G7171" s="13"/>
    </row>
    <row r="7172" spans="1:7">
      <c r="A7172" s="13"/>
      <c r="B7172" s="13"/>
      <c r="C7172" s="13"/>
      <c r="D7172" s="13"/>
      <c r="E7172" s="13"/>
      <c r="F7172" s="13"/>
    </row>
    <row r="7173" spans="1:7">
      <c r="A7173" s="13"/>
      <c r="B7173" s="13"/>
      <c r="C7173" s="13"/>
      <c r="D7173" s="13"/>
      <c r="E7173" s="13"/>
      <c r="G7173" s="13"/>
    </row>
    <row r="7174" spans="1:7">
      <c r="A7174" s="13"/>
    </row>
    <row r="7175" spans="1:7">
      <c r="A7175" s="13"/>
    </row>
    <row r="7176" spans="1:7">
      <c r="A7176" s="13"/>
    </row>
    <row r="7177" spans="1:7">
      <c r="A7177" s="13"/>
      <c r="B7177" s="13"/>
      <c r="C7177" s="13"/>
      <c r="D7177" s="13"/>
      <c r="E7177" s="13"/>
      <c r="G7177" s="13"/>
    </row>
    <row r="7178" spans="1:7">
      <c r="A7178" s="13"/>
    </row>
    <row r="7179" spans="1:7">
      <c r="A7179" s="13"/>
    </row>
    <row r="7180" spans="1:7">
      <c r="A7180" s="13"/>
      <c r="B7180" s="13"/>
      <c r="C7180" s="13"/>
      <c r="D7180" s="13"/>
      <c r="E7180" s="13"/>
      <c r="F7180" s="13"/>
    </row>
    <row r="7181" spans="1:7">
      <c r="A7181" s="13"/>
    </row>
    <row r="7182" spans="1:7">
      <c r="A7182" s="13"/>
    </row>
    <row r="7183" spans="1:7">
      <c r="A7183" s="13"/>
      <c r="B7183" s="13"/>
      <c r="C7183" s="13"/>
      <c r="D7183" s="13"/>
      <c r="E7183" s="13"/>
      <c r="F7183" s="13"/>
    </row>
    <row r="7184" spans="1:7">
      <c r="A7184" s="13"/>
      <c r="B7184" s="13"/>
      <c r="C7184" s="13"/>
      <c r="D7184" s="13"/>
      <c r="E7184" s="13"/>
      <c r="G7184" s="13"/>
    </row>
    <row r="7185" spans="1:7">
      <c r="A7185" s="13"/>
    </row>
    <row r="7186" spans="1:7">
      <c r="A7186" s="13"/>
    </row>
    <row r="7187" spans="1:7">
      <c r="A7187" s="13"/>
      <c r="B7187" s="13"/>
      <c r="C7187" s="13"/>
      <c r="D7187" s="13"/>
      <c r="E7187" s="13"/>
      <c r="G7187" s="13"/>
    </row>
    <row r="7188" spans="1:7">
      <c r="A7188" s="13"/>
      <c r="B7188" s="13"/>
      <c r="C7188" s="13"/>
      <c r="D7188" s="13"/>
      <c r="E7188" s="13"/>
      <c r="F7188" s="13"/>
    </row>
    <row r="7189" spans="1:7">
      <c r="A7189" s="13"/>
      <c r="B7189" s="13"/>
      <c r="C7189" s="13"/>
      <c r="D7189" s="13"/>
      <c r="E7189" s="13"/>
      <c r="G7189" s="13"/>
    </row>
    <row r="7190" spans="1:7">
      <c r="A7190" s="13"/>
      <c r="B7190" s="13"/>
      <c r="C7190" s="13"/>
      <c r="D7190" s="13"/>
      <c r="E7190" s="13"/>
      <c r="F7190" s="13"/>
    </row>
    <row r="7191" spans="1:7">
      <c r="A7191" s="13"/>
    </row>
    <row r="7192" spans="1:7">
      <c r="A7192" s="13"/>
    </row>
    <row r="7193" spans="1:7">
      <c r="A7193" s="13"/>
    </row>
    <row r="7194" spans="1:7">
      <c r="A7194" s="13"/>
      <c r="B7194" s="13"/>
      <c r="C7194" s="13"/>
      <c r="D7194" s="13"/>
      <c r="E7194" s="13"/>
      <c r="G7194" s="13"/>
    </row>
    <row r="7195" spans="1:7">
      <c r="A7195" s="13"/>
    </row>
    <row r="7196" spans="1:7">
      <c r="A7196" s="13"/>
    </row>
    <row r="7197" spans="1:7">
      <c r="A7197" s="13"/>
      <c r="B7197" s="13"/>
      <c r="C7197" s="13"/>
      <c r="D7197" s="13"/>
      <c r="E7197" s="13"/>
      <c r="F7197" s="13"/>
    </row>
    <row r="7198" spans="1:7">
      <c r="A7198" s="13"/>
      <c r="B7198" s="13"/>
      <c r="C7198" s="13"/>
      <c r="D7198" s="13"/>
      <c r="E7198" s="13"/>
      <c r="F7198" s="13"/>
    </row>
    <row r="7199" spans="1:7">
      <c r="A7199" s="13"/>
    </row>
    <row r="7200" spans="1:7">
      <c r="A7200" s="13"/>
    </row>
    <row r="7201" spans="1:7">
      <c r="A7201" s="13"/>
      <c r="B7201" s="13"/>
      <c r="C7201" s="13"/>
      <c r="D7201" s="13"/>
      <c r="E7201" s="13"/>
      <c r="G7201" s="13"/>
    </row>
    <row r="7202" spans="1:7">
      <c r="A7202" s="13"/>
      <c r="B7202" s="13"/>
      <c r="C7202" s="13"/>
      <c r="D7202" s="13"/>
      <c r="E7202" s="13"/>
      <c r="F7202" s="13"/>
    </row>
    <row r="7203" spans="1:7">
      <c r="A7203" s="13"/>
    </row>
    <row r="7204" spans="1:7">
      <c r="A7204" s="13"/>
    </row>
    <row r="7205" spans="1:7">
      <c r="A7205" s="13"/>
      <c r="B7205" s="13"/>
      <c r="C7205" s="13"/>
      <c r="D7205" s="13"/>
      <c r="E7205" s="13"/>
      <c r="G7205" s="13"/>
    </row>
    <row r="7206" spans="1:7">
      <c r="A7206" s="13"/>
    </row>
    <row r="7207" spans="1:7">
      <c r="A7207" s="13"/>
    </row>
    <row r="7208" spans="1:7">
      <c r="A7208" s="13"/>
      <c r="B7208" s="13"/>
      <c r="C7208" s="13"/>
      <c r="D7208" s="13"/>
      <c r="E7208" s="13"/>
      <c r="F7208" s="13"/>
    </row>
    <row r="7209" spans="1:7">
      <c r="A7209" s="13"/>
    </row>
    <row r="7210" spans="1:7">
      <c r="A7210" s="13"/>
    </row>
    <row r="7211" spans="1:7">
      <c r="A7211" s="13"/>
    </row>
    <row r="7212" spans="1:7">
      <c r="A7212" s="13"/>
      <c r="B7212" s="13"/>
      <c r="C7212" s="13"/>
      <c r="D7212" s="13"/>
      <c r="E7212" s="13"/>
      <c r="G7212" s="13"/>
    </row>
    <row r="7213" spans="1:7">
      <c r="A7213" s="13"/>
      <c r="B7213" s="13"/>
      <c r="C7213" s="13"/>
      <c r="D7213" s="13"/>
      <c r="E7213" s="13"/>
      <c r="G7213" s="13"/>
    </row>
    <row r="7214" spans="1:7">
      <c r="A7214" s="13"/>
    </row>
    <row r="7215" spans="1:7">
      <c r="A7215" s="13"/>
    </row>
    <row r="7216" spans="1:7">
      <c r="A7216" s="13"/>
    </row>
    <row r="7217" spans="1:7">
      <c r="A7217" s="13"/>
      <c r="B7217" s="13"/>
      <c r="C7217" s="13"/>
      <c r="D7217" s="13"/>
      <c r="E7217" s="13"/>
      <c r="G7217" s="13"/>
    </row>
    <row r="7218" spans="1:7">
      <c r="A7218" s="13"/>
    </row>
    <row r="7219" spans="1:7">
      <c r="A7219" s="13"/>
    </row>
    <row r="7220" spans="1:7">
      <c r="A7220" s="13"/>
      <c r="B7220" s="13"/>
      <c r="C7220" s="13"/>
      <c r="D7220" s="13"/>
      <c r="E7220" s="13"/>
      <c r="F7220" s="13"/>
    </row>
    <row r="7221" spans="1:7">
      <c r="A7221" s="13"/>
      <c r="B7221" s="13"/>
      <c r="C7221" s="13"/>
      <c r="D7221" s="13"/>
      <c r="E7221" s="13"/>
      <c r="F7221" s="13"/>
    </row>
    <row r="7222" spans="1:7">
      <c r="A7222" s="13"/>
      <c r="B7222" s="13"/>
      <c r="C7222" s="13"/>
      <c r="D7222" s="13"/>
      <c r="E7222" s="13"/>
      <c r="F7222" s="13"/>
    </row>
    <row r="7223" spans="1:7">
      <c r="A7223" s="13"/>
    </row>
    <row r="7224" spans="1:7">
      <c r="A7224" s="13"/>
    </row>
    <row r="7225" spans="1:7">
      <c r="A7225" s="13"/>
      <c r="B7225" s="13"/>
    </row>
    <row r="7226" spans="1:7">
      <c r="A7226" s="13"/>
      <c r="B7226" s="13"/>
    </row>
    <row r="7227" spans="1:7">
      <c r="A7227" s="13"/>
    </row>
    <row r="7228" spans="1:7">
      <c r="A7228" s="13"/>
    </row>
    <row r="7229" spans="1:7">
      <c r="A7229" s="13"/>
      <c r="C7229" s="13"/>
    </row>
    <row r="7230" spans="1:7">
      <c r="A7230" s="13"/>
    </row>
    <row r="7231" spans="1:7">
      <c r="A7231" s="13"/>
    </row>
    <row r="7232" spans="1:7">
      <c r="A7232" s="13"/>
      <c r="C7232" s="13"/>
    </row>
    <row r="7233" spans="1:7">
      <c r="A7233" s="13"/>
    </row>
    <row r="7234" spans="1:7">
      <c r="A7234" s="13"/>
    </row>
    <row r="7235" spans="1:7">
      <c r="A7235" s="13"/>
      <c r="B7235" s="13"/>
      <c r="C7235" s="13"/>
      <c r="D7235" s="13"/>
      <c r="E7235" s="13"/>
      <c r="G7235" s="13"/>
    </row>
    <row r="7236" spans="1:7">
      <c r="A7236" s="13"/>
    </row>
    <row r="7237" spans="1:7">
      <c r="A7237" s="13"/>
    </row>
    <row r="7238" spans="1:7">
      <c r="A7238" s="13"/>
      <c r="B7238" s="13"/>
      <c r="C7238" s="13"/>
      <c r="D7238" s="13"/>
      <c r="E7238" s="13"/>
      <c r="G7238" s="13"/>
    </row>
    <row r="7239" spans="1:7">
      <c r="A7239" s="13"/>
    </row>
    <row r="7240" spans="1:7">
      <c r="A7240" s="13"/>
    </row>
    <row r="7241" spans="1:7">
      <c r="A7241" s="13"/>
      <c r="B7241" s="13"/>
      <c r="C7241" s="13"/>
      <c r="D7241" s="13"/>
      <c r="E7241" s="13"/>
      <c r="G7241" s="13"/>
    </row>
    <row r="7242" spans="1:7">
      <c r="A7242" s="13"/>
    </row>
    <row r="7243" spans="1:7">
      <c r="A7243" s="13"/>
    </row>
    <row r="7244" spans="1:7">
      <c r="A7244" s="13"/>
      <c r="B7244" s="13"/>
      <c r="C7244" s="13"/>
      <c r="D7244" s="13"/>
      <c r="E7244" s="13"/>
      <c r="G7244" s="13"/>
    </row>
    <row r="7245" spans="1:7">
      <c r="A7245" s="13"/>
    </row>
    <row r="7246" spans="1:7">
      <c r="A7246" s="13"/>
    </row>
    <row r="7247" spans="1:7">
      <c r="A7247" s="13"/>
      <c r="B7247" s="13"/>
      <c r="C7247" s="13"/>
      <c r="D7247" s="13"/>
      <c r="E7247" s="13"/>
      <c r="F7247" s="13"/>
    </row>
    <row r="7248" spans="1:7">
      <c r="A7248" s="13"/>
    </row>
    <row r="7249" spans="1:7">
      <c r="A7249" s="13"/>
    </row>
    <row r="7250" spans="1:7">
      <c r="A7250" s="13"/>
      <c r="B7250" s="13"/>
      <c r="C7250" s="13"/>
      <c r="D7250" s="13"/>
      <c r="E7250" s="13"/>
      <c r="G7250" s="13"/>
    </row>
    <row r="7251" spans="1:7">
      <c r="A7251" s="13"/>
    </row>
    <row r="7252" spans="1:7">
      <c r="A7252" s="13"/>
    </row>
    <row r="7253" spans="1:7">
      <c r="A7253" s="13"/>
      <c r="B7253" s="13"/>
      <c r="C7253" s="13"/>
      <c r="D7253" s="13"/>
      <c r="E7253" s="13"/>
      <c r="G7253" s="13"/>
    </row>
    <row r="7254" spans="1:7">
      <c r="A7254" s="13"/>
    </row>
    <row r="7255" spans="1:7">
      <c r="A7255" s="13"/>
    </row>
    <row r="7256" spans="1:7">
      <c r="A7256" s="13"/>
    </row>
    <row r="7257" spans="1:7">
      <c r="A7257" s="13"/>
      <c r="B7257" s="13"/>
      <c r="C7257" s="13"/>
      <c r="D7257" s="13"/>
      <c r="E7257" s="13"/>
      <c r="G7257" s="13"/>
    </row>
    <row r="7258" spans="1:7">
      <c r="A7258" s="13"/>
      <c r="B7258" s="13"/>
      <c r="C7258" s="13"/>
      <c r="D7258" s="13"/>
      <c r="E7258" s="13"/>
      <c r="F7258" s="13"/>
    </row>
    <row r="7259" spans="1:7">
      <c r="A7259" s="13"/>
    </row>
    <row r="7260" spans="1:7">
      <c r="A7260" s="13"/>
    </row>
    <row r="7261" spans="1:7">
      <c r="A7261" s="13"/>
      <c r="B7261" s="13"/>
      <c r="C7261" s="13"/>
      <c r="D7261" s="13"/>
      <c r="E7261" s="13"/>
      <c r="F7261" s="13"/>
    </row>
    <row r="7262" spans="1:7">
      <c r="A7262" s="13"/>
      <c r="B7262" s="13"/>
    </row>
    <row r="7263" spans="1:7">
      <c r="A7263" s="13"/>
      <c r="B7263" s="13"/>
    </row>
    <row r="7264" spans="1:7">
      <c r="A7264" s="13"/>
      <c r="B7264" s="13"/>
      <c r="C7264" s="13"/>
      <c r="D7264" s="13"/>
      <c r="E7264" s="13"/>
      <c r="G7264" s="13"/>
    </row>
    <row r="7265" spans="1:7">
      <c r="A7265" s="13"/>
      <c r="B7265" s="13"/>
      <c r="C7265" s="13"/>
      <c r="D7265" s="13"/>
      <c r="E7265" s="13"/>
      <c r="G7265" s="13"/>
    </row>
    <row r="7266" spans="1:7">
      <c r="A7266" s="13"/>
      <c r="B7266" s="13"/>
    </row>
    <row r="7267" spans="1:7">
      <c r="A7267" s="13"/>
      <c r="B7267" s="13"/>
    </row>
    <row r="7268" spans="1:7">
      <c r="A7268" s="13"/>
      <c r="B7268" s="13"/>
      <c r="C7268" s="13"/>
      <c r="D7268" s="13"/>
      <c r="E7268" s="13"/>
      <c r="F7268" s="13"/>
    </row>
    <row r="7269" spans="1:7">
      <c r="A7269" s="13"/>
      <c r="B7269" s="13"/>
      <c r="C7269" s="13"/>
      <c r="D7269" s="13"/>
      <c r="E7269" s="13"/>
      <c r="F7269" s="13"/>
    </row>
    <row r="7270" spans="1:7">
      <c r="A7270" s="13"/>
      <c r="B7270" s="13"/>
      <c r="C7270" s="13"/>
      <c r="D7270" s="13"/>
      <c r="E7270" s="13"/>
      <c r="G7270" s="13"/>
    </row>
    <row r="7271" spans="1:7">
      <c r="A7271" s="13"/>
      <c r="B7271" s="13"/>
    </row>
    <row r="7272" spans="1:7">
      <c r="A7272" s="13"/>
      <c r="B7272" s="13"/>
    </row>
    <row r="7273" spans="1:7">
      <c r="A7273" s="13"/>
      <c r="B7273" s="13"/>
      <c r="C7273" s="13"/>
      <c r="D7273" s="13"/>
      <c r="E7273" s="13"/>
      <c r="G7273" s="13"/>
    </row>
    <row r="7274" spans="1:7">
      <c r="A7274" s="13"/>
    </row>
    <row r="7275" spans="1:7">
      <c r="A7275" s="13"/>
    </row>
    <row r="7276" spans="1:7">
      <c r="A7276" s="13"/>
      <c r="B7276" s="13"/>
      <c r="C7276" s="13"/>
      <c r="D7276" s="13"/>
      <c r="E7276" s="13"/>
      <c r="F7276" s="13"/>
    </row>
    <row r="7277" spans="1:7">
      <c r="A7277" s="13"/>
      <c r="B7277" s="13"/>
      <c r="C7277" s="13"/>
      <c r="D7277" s="13"/>
      <c r="E7277" s="13"/>
      <c r="G7277" s="13"/>
    </row>
    <row r="7278" spans="1:7">
      <c r="A7278" s="13"/>
      <c r="B7278" s="13"/>
      <c r="C7278" s="13"/>
      <c r="D7278" s="13"/>
      <c r="E7278" s="13"/>
      <c r="F7278" s="13"/>
    </row>
    <row r="7279" spans="1:7">
      <c r="A7279" s="13"/>
      <c r="B7279" s="13"/>
    </row>
    <row r="7280" spans="1:7">
      <c r="A7280" s="13"/>
    </row>
    <row r="7281" spans="1:7">
      <c r="A7281" s="13"/>
    </row>
    <row r="7282" spans="1:7">
      <c r="A7282" s="13"/>
      <c r="C7282" s="13"/>
    </row>
    <row r="7283" spans="1:7">
      <c r="A7283" s="13"/>
    </row>
    <row r="7284" spans="1:7">
      <c r="A7284" s="13"/>
    </row>
    <row r="7285" spans="1:7">
      <c r="A7285" s="13"/>
      <c r="C7285" s="13"/>
    </row>
    <row r="7286" spans="1:7">
      <c r="A7286" s="13"/>
    </row>
    <row r="7287" spans="1:7">
      <c r="A7287" s="13"/>
    </row>
    <row r="7288" spans="1:7">
      <c r="A7288" s="13"/>
      <c r="C7288" s="13"/>
    </row>
    <row r="7289" spans="1:7">
      <c r="A7289" s="13"/>
    </row>
    <row r="7290" spans="1:7">
      <c r="A7290" s="13"/>
    </row>
    <row r="7291" spans="1:7">
      <c r="A7291" s="13"/>
      <c r="B7291" s="13"/>
      <c r="C7291" s="13"/>
      <c r="D7291" s="13"/>
      <c r="E7291" s="13"/>
      <c r="G7291" s="13"/>
    </row>
    <row r="7292" spans="1:7">
      <c r="A7292" s="13"/>
      <c r="B7292" s="13"/>
      <c r="C7292" s="13"/>
      <c r="D7292" s="13"/>
      <c r="E7292" s="13"/>
      <c r="F7292" s="13"/>
    </row>
    <row r="7293" spans="1:7">
      <c r="A7293" s="13"/>
    </row>
    <row r="7294" spans="1:7">
      <c r="A7294" s="13"/>
    </row>
    <row r="7295" spans="1:7">
      <c r="A7295" s="13"/>
      <c r="B7295" s="13"/>
      <c r="C7295" s="13"/>
      <c r="D7295" s="13"/>
      <c r="E7295" s="13"/>
      <c r="G7295" s="13"/>
    </row>
    <row r="7296" spans="1:7">
      <c r="A7296" s="13"/>
    </row>
    <row r="7297" spans="1:7">
      <c r="A7297" s="13"/>
    </row>
    <row r="7298" spans="1:7">
      <c r="A7298" s="13"/>
      <c r="B7298" s="13"/>
      <c r="C7298" s="13"/>
      <c r="D7298" s="13"/>
      <c r="E7298" s="13"/>
      <c r="G7298" s="13"/>
    </row>
    <row r="7299" spans="1:7">
      <c r="A7299" s="13"/>
      <c r="B7299" s="13"/>
      <c r="C7299" s="13"/>
      <c r="D7299" s="13"/>
      <c r="E7299" s="13"/>
      <c r="F7299" s="13"/>
    </row>
    <row r="7300" spans="1:7">
      <c r="A7300" s="13"/>
    </row>
    <row r="7301" spans="1:7">
      <c r="A7301" s="13"/>
    </row>
    <row r="7302" spans="1:7">
      <c r="A7302" s="13"/>
      <c r="B7302" s="13"/>
      <c r="C7302" s="13"/>
      <c r="D7302" s="13"/>
      <c r="E7302" s="13"/>
      <c r="G7302" s="13"/>
    </row>
    <row r="7303" spans="1:7">
      <c r="A7303" s="13"/>
      <c r="B7303" s="13"/>
      <c r="C7303" s="13"/>
      <c r="D7303" s="13"/>
      <c r="E7303" s="13"/>
      <c r="F7303" s="13"/>
    </row>
    <row r="7304" spans="1:7">
      <c r="A7304" s="13"/>
    </row>
    <row r="7305" spans="1:7">
      <c r="A7305" s="13"/>
    </row>
    <row r="7306" spans="1:7">
      <c r="A7306" s="13"/>
      <c r="B7306" s="13"/>
      <c r="C7306" s="13"/>
      <c r="D7306" s="13"/>
      <c r="E7306" s="13"/>
      <c r="G7306" s="13"/>
    </row>
    <row r="7307" spans="1:7">
      <c r="A7307" s="13"/>
      <c r="B7307" s="13"/>
      <c r="C7307" s="13"/>
      <c r="D7307" s="13"/>
      <c r="E7307" s="13"/>
      <c r="F7307" s="13"/>
    </row>
    <row r="7308" spans="1:7">
      <c r="A7308" s="13"/>
      <c r="B7308" s="13"/>
      <c r="C7308" s="13"/>
      <c r="D7308" s="13"/>
      <c r="E7308" s="13"/>
      <c r="F7308" s="13"/>
    </row>
    <row r="7309" spans="1:7">
      <c r="A7309" s="13"/>
      <c r="B7309" s="13"/>
      <c r="C7309" s="13"/>
      <c r="D7309" s="13"/>
      <c r="E7309" s="13"/>
      <c r="G7309" s="13"/>
    </row>
    <row r="7310" spans="1:7">
      <c r="A7310" s="13"/>
      <c r="B7310" s="13"/>
      <c r="C7310" s="13"/>
      <c r="D7310" s="13"/>
      <c r="E7310" s="13"/>
      <c r="G7310" s="13"/>
    </row>
    <row r="7311" spans="1:7">
      <c r="A7311" s="13"/>
    </row>
    <row r="7312" spans="1:7">
      <c r="A7312" s="13"/>
    </row>
    <row r="7313" spans="1:7">
      <c r="A7313" s="13"/>
    </row>
    <row r="7314" spans="1:7">
      <c r="A7314" s="13"/>
      <c r="C7314" s="13"/>
    </row>
    <row r="7315" spans="1:7">
      <c r="A7315" s="13"/>
    </row>
    <row r="7316" spans="1:7">
      <c r="A7316" s="13"/>
      <c r="B7316" s="13"/>
    </row>
    <row r="7317" spans="1:7">
      <c r="A7317" s="13"/>
      <c r="B7317" s="13"/>
      <c r="C7317" s="13"/>
      <c r="D7317" s="13"/>
      <c r="E7317" s="13"/>
      <c r="G7317" s="13"/>
    </row>
    <row r="7318" spans="1:7">
      <c r="A7318" s="13"/>
      <c r="B7318" s="13"/>
    </row>
    <row r="7319" spans="1:7">
      <c r="A7319" s="13"/>
    </row>
    <row r="7320" spans="1:7">
      <c r="A7320" s="13"/>
    </row>
    <row r="7321" spans="1:7">
      <c r="A7321" s="13"/>
      <c r="B7321" s="13"/>
      <c r="C7321" s="13"/>
      <c r="D7321" s="13"/>
      <c r="E7321" s="13"/>
      <c r="G7321" s="13"/>
    </row>
    <row r="7322" spans="1:7">
      <c r="A7322" s="13"/>
    </row>
    <row r="7323" spans="1:7">
      <c r="A7323" s="13"/>
    </row>
    <row r="7324" spans="1:7">
      <c r="A7324" s="13"/>
      <c r="B7324" s="13"/>
      <c r="C7324" s="13"/>
      <c r="D7324" s="13"/>
      <c r="E7324" s="13"/>
      <c r="F7324" s="13"/>
    </row>
    <row r="7325" spans="1:7">
      <c r="A7325" s="13"/>
      <c r="B7325" s="13"/>
      <c r="C7325" s="13"/>
      <c r="D7325" s="13"/>
      <c r="E7325" s="13"/>
      <c r="F7325" s="13"/>
    </row>
    <row r="7326" spans="1:7">
      <c r="A7326" s="13"/>
      <c r="B7326" s="13"/>
    </row>
    <row r="7327" spans="1:7">
      <c r="A7327" s="13"/>
      <c r="B7327" s="13"/>
    </row>
    <row r="7328" spans="1:7">
      <c r="A7328" s="13"/>
      <c r="B7328" s="13"/>
      <c r="C7328" s="13"/>
      <c r="D7328" s="13"/>
      <c r="E7328" s="13"/>
      <c r="G7328" s="13"/>
    </row>
    <row r="7329" spans="1:7">
      <c r="A7329" s="13"/>
      <c r="B7329" s="13"/>
      <c r="C7329" s="13"/>
      <c r="D7329" s="13"/>
      <c r="E7329" s="13"/>
      <c r="F7329" s="13"/>
    </row>
    <row r="7330" spans="1:7">
      <c r="A7330" s="13"/>
      <c r="B7330" s="13"/>
    </row>
    <row r="7331" spans="1:7">
      <c r="A7331" s="13"/>
      <c r="B7331" s="13"/>
    </row>
    <row r="7332" spans="1:7">
      <c r="A7332" s="13"/>
      <c r="B7332" s="13"/>
      <c r="C7332" s="13"/>
      <c r="D7332" s="13"/>
      <c r="E7332" s="13"/>
      <c r="G7332" s="13"/>
    </row>
    <row r="7333" spans="1:7">
      <c r="A7333" s="13"/>
      <c r="B7333" s="13"/>
      <c r="C7333" s="13"/>
      <c r="D7333" s="13"/>
      <c r="E7333" s="13"/>
      <c r="G7333" s="13"/>
    </row>
    <row r="7334" spans="1:7">
      <c r="A7334" s="13"/>
      <c r="B7334" s="13"/>
      <c r="C7334" s="13"/>
      <c r="D7334" s="13"/>
      <c r="E7334" s="13"/>
      <c r="G7334" s="13"/>
    </row>
    <row r="7335" spans="1:7">
      <c r="A7335" s="13"/>
      <c r="B7335" s="13"/>
      <c r="C7335" s="13"/>
      <c r="D7335" s="13"/>
      <c r="E7335" s="13"/>
      <c r="G7335" s="13"/>
    </row>
    <row r="7336" spans="1:7">
      <c r="A7336" s="13"/>
    </row>
    <row r="7337" spans="1:7">
      <c r="A7337" s="13"/>
    </row>
    <row r="7338" spans="1:7">
      <c r="A7338" s="13"/>
      <c r="B7338" s="13"/>
      <c r="C7338" s="13"/>
      <c r="D7338" s="13"/>
      <c r="E7338" s="13"/>
      <c r="F7338" s="13"/>
    </row>
    <row r="7339" spans="1:7">
      <c r="A7339" s="13"/>
    </row>
    <row r="7340" spans="1:7">
      <c r="A7340" s="13"/>
    </row>
    <row r="7341" spans="1:7">
      <c r="A7341" s="13"/>
    </row>
    <row r="7342" spans="1:7">
      <c r="A7342" s="13"/>
      <c r="B7342" s="13"/>
      <c r="C7342" s="13"/>
      <c r="D7342" s="13"/>
      <c r="E7342" s="13"/>
      <c r="F7342" s="13"/>
    </row>
    <row r="7343" spans="1:7">
      <c r="A7343" s="13"/>
      <c r="B7343" s="13"/>
    </row>
    <row r="7344" spans="1:7">
      <c r="A7344" s="13"/>
    </row>
    <row r="7345" spans="1:7">
      <c r="A7345" s="13"/>
      <c r="B7345" s="13"/>
    </row>
    <row r="7346" spans="1:7">
      <c r="A7346" s="13"/>
      <c r="B7346" s="13"/>
      <c r="C7346" s="13"/>
      <c r="D7346" s="13"/>
      <c r="E7346" s="13"/>
      <c r="F7346" s="13"/>
    </row>
    <row r="7347" spans="1:7">
      <c r="A7347" s="13"/>
      <c r="B7347" s="13"/>
      <c r="C7347" s="13"/>
      <c r="D7347" s="13"/>
      <c r="E7347" s="13"/>
      <c r="F7347" s="13"/>
    </row>
    <row r="7348" spans="1:7">
      <c r="A7348" s="13"/>
      <c r="B7348" s="13"/>
      <c r="C7348" s="13"/>
      <c r="D7348" s="13"/>
      <c r="E7348" s="13"/>
      <c r="F7348" s="13"/>
    </row>
    <row r="7349" spans="1:7">
      <c r="A7349" s="13"/>
      <c r="B7349" s="13"/>
      <c r="C7349" s="13"/>
      <c r="D7349" s="13"/>
      <c r="E7349" s="13"/>
      <c r="F7349" s="13"/>
    </row>
    <row r="7350" spans="1:7">
      <c r="A7350" s="13"/>
      <c r="B7350" s="13"/>
    </row>
    <row r="7351" spans="1:7">
      <c r="A7351" s="13"/>
      <c r="B7351" s="13"/>
    </row>
    <row r="7352" spans="1:7">
      <c r="A7352" s="13"/>
      <c r="B7352" s="13"/>
      <c r="C7352" s="13"/>
      <c r="D7352" s="13"/>
      <c r="E7352" s="13"/>
      <c r="F7352" s="13"/>
    </row>
    <row r="7353" spans="1:7">
      <c r="A7353" s="13"/>
      <c r="B7353" s="13"/>
    </row>
    <row r="7354" spans="1:7">
      <c r="A7354" s="13"/>
    </row>
    <row r="7355" spans="1:7">
      <c r="A7355" s="13"/>
    </row>
    <row r="7356" spans="1:7">
      <c r="A7356" s="13"/>
      <c r="B7356" s="13"/>
      <c r="C7356" s="13"/>
      <c r="D7356" s="13"/>
      <c r="E7356" s="13"/>
      <c r="G7356" s="13"/>
    </row>
    <row r="7357" spans="1:7">
      <c r="A7357" s="13"/>
    </row>
    <row r="7358" spans="1:7">
      <c r="A7358" s="13"/>
    </row>
    <row r="7359" spans="1:7">
      <c r="A7359" s="13"/>
      <c r="B7359" s="13"/>
      <c r="C7359" s="13"/>
      <c r="D7359" s="13"/>
      <c r="E7359" s="13"/>
      <c r="G7359" s="13"/>
    </row>
    <row r="7360" spans="1:7">
      <c r="A7360" s="13"/>
    </row>
    <row r="7361" spans="1:7">
      <c r="A7361" s="13"/>
    </row>
    <row r="7362" spans="1:7">
      <c r="A7362" s="13"/>
      <c r="B7362" s="13"/>
      <c r="C7362" s="13"/>
      <c r="D7362" s="13"/>
      <c r="E7362" s="13"/>
      <c r="G7362" s="13"/>
    </row>
    <row r="7363" spans="1:7">
      <c r="A7363" s="13"/>
      <c r="B7363" s="13"/>
      <c r="C7363" s="13"/>
      <c r="D7363" s="13"/>
      <c r="E7363" s="13"/>
      <c r="G7363" s="13"/>
    </row>
    <row r="7364" spans="1:7">
      <c r="A7364" s="13"/>
    </row>
    <row r="7365" spans="1:7">
      <c r="A7365" s="13"/>
    </row>
    <row r="7366" spans="1:7">
      <c r="A7366" s="13"/>
      <c r="B7366" s="13"/>
      <c r="C7366" s="13"/>
      <c r="D7366" s="13"/>
      <c r="E7366" s="13"/>
      <c r="G7366" s="13"/>
    </row>
    <row r="7367" spans="1:7">
      <c r="A7367" s="13"/>
    </row>
    <row r="7368" spans="1:7">
      <c r="A7368" s="13"/>
    </row>
    <row r="7369" spans="1:7">
      <c r="A7369" s="13"/>
    </row>
    <row r="7370" spans="1:7">
      <c r="A7370" s="13"/>
      <c r="B7370" s="13"/>
      <c r="C7370" s="13"/>
      <c r="D7370" s="13"/>
      <c r="E7370" s="13"/>
      <c r="F7370" s="13"/>
    </row>
    <row r="7371" spans="1:7">
      <c r="A7371" s="13"/>
    </row>
    <row r="7372" spans="1:7">
      <c r="A7372" s="13"/>
    </row>
    <row r="7373" spans="1:7">
      <c r="A7373" s="13"/>
      <c r="B7373" s="13"/>
      <c r="C7373" s="13"/>
      <c r="D7373" s="13"/>
      <c r="E7373" s="13"/>
      <c r="G7373" s="13"/>
    </row>
    <row r="7374" spans="1:7">
      <c r="A7374" s="13"/>
    </row>
    <row r="7375" spans="1:7">
      <c r="A7375" s="13"/>
    </row>
    <row r="7376" spans="1:7">
      <c r="A7376" s="13"/>
      <c r="B7376" s="13"/>
      <c r="C7376" s="13"/>
      <c r="D7376" s="13"/>
      <c r="E7376" s="13"/>
      <c r="F7376" s="13"/>
    </row>
    <row r="7377" spans="1:6">
      <c r="A7377" s="13"/>
      <c r="B7377" s="13"/>
      <c r="C7377" s="13"/>
      <c r="D7377" s="13"/>
      <c r="E7377" s="13"/>
      <c r="F7377" s="13"/>
    </row>
    <row r="7378" spans="1:6">
      <c r="A7378" s="13"/>
      <c r="B7378" s="13"/>
      <c r="C7378" s="13"/>
      <c r="D7378" s="13"/>
      <c r="E7378" s="13"/>
      <c r="F7378" s="13"/>
    </row>
    <row r="7379" spans="1:6">
      <c r="A7379" s="13"/>
      <c r="B7379" s="13"/>
      <c r="C7379" s="13"/>
      <c r="D7379" s="13"/>
      <c r="E7379" s="13"/>
      <c r="F7379" s="13"/>
    </row>
    <row r="7380" spans="1:6">
      <c r="A7380" s="13"/>
    </row>
    <row r="7381" spans="1:6">
      <c r="A7381" s="13"/>
    </row>
    <row r="7382" spans="1:6">
      <c r="A7382" s="13"/>
      <c r="B7382" s="13"/>
      <c r="C7382" s="13"/>
      <c r="D7382" s="13"/>
      <c r="E7382" s="13"/>
      <c r="F7382" s="13"/>
    </row>
    <row r="7383" spans="1:6">
      <c r="A7383" s="13"/>
      <c r="B7383" s="13"/>
      <c r="C7383" s="13"/>
      <c r="D7383" s="13"/>
      <c r="E7383" s="13"/>
      <c r="F7383" s="13"/>
    </row>
    <row r="7384" spans="1:6">
      <c r="A7384" s="13"/>
      <c r="B7384" s="13"/>
      <c r="C7384" s="13"/>
      <c r="D7384" s="13"/>
      <c r="E7384" s="13"/>
      <c r="F7384" s="13"/>
    </row>
    <row r="7385" spans="1:6">
      <c r="A7385" s="13"/>
      <c r="B7385" s="13"/>
      <c r="C7385" s="13"/>
      <c r="D7385" s="13"/>
      <c r="E7385" s="13"/>
      <c r="F7385" s="13"/>
    </row>
    <row r="7386" spans="1:6">
      <c r="A7386" s="13"/>
      <c r="B7386" s="13"/>
      <c r="C7386" s="13"/>
      <c r="D7386" s="13"/>
      <c r="E7386" s="13"/>
      <c r="F7386" s="13"/>
    </row>
    <row r="7387" spans="1:6">
      <c r="A7387" s="13"/>
      <c r="B7387" s="13"/>
      <c r="C7387" s="13"/>
      <c r="D7387" s="13"/>
      <c r="E7387" s="13"/>
      <c r="F7387" s="13"/>
    </row>
    <row r="7388" spans="1:6">
      <c r="A7388" s="13"/>
      <c r="B7388" s="13"/>
      <c r="C7388" s="13"/>
      <c r="D7388" s="13"/>
      <c r="E7388" s="13"/>
      <c r="F7388" s="13"/>
    </row>
    <row r="7389" spans="1:6">
      <c r="A7389" s="13"/>
      <c r="B7389" s="13"/>
      <c r="C7389" s="13"/>
      <c r="D7389" s="13"/>
      <c r="E7389" s="13"/>
      <c r="F7389" s="13"/>
    </row>
    <row r="7390" spans="1:6">
      <c r="A7390" s="13"/>
      <c r="B7390" s="13"/>
    </row>
    <row r="7391" spans="1:6">
      <c r="A7391" s="13"/>
      <c r="B7391" s="13"/>
    </row>
    <row r="7392" spans="1:6">
      <c r="A7392" s="13"/>
      <c r="B7392" s="13"/>
      <c r="C7392" s="13"/>
      <c r="D7392" s="13"/>
      <c r="E7392" s="13"/>
      <c r="F7392" s="13"/>
    </row>
    <row r="7393" spans="1:7">
      <c r="A7393" s="13"/>
      <c r="B7393" s="13"/>
    </row>
    <row r="7394" spans="1:7">
      <c r="A7394" s="13"/>
    </row>
    <row r="7395" spans="1:7">
      <c r="A7395" s="13"/>
    </row>
    <row r="7396" spans="1:7">
      <c r="A7396" s="13"/>
      <c r="B7396" s="13"/>
      <c r="C7396" s="13"/>
      <c r="D7396" s="13"/>
      <c r="E7396" s="13"/>
      <c r="G7396" s="13"/>
    </row>
    <row r="7397" spans="1:7">
      <c r="A7397" s="13"/>
    </row>
    <row r="7398" spans="1:7">
      <c r="A7398" s="13"/>
    </row>
    <row r="7399" spans="1:7">
      <c r="A7399" s="13"/>
    </row>
    <row r="7400" spans="1:7">
      <c r="A7400" s="13"/>
      <c r="B7400" s="13"/>
      <c r="C7400" s="13"/>
      <c r="D7400" s="13"/>
      <c r="E7400" s="13"/>
      <c r="G7400" s="13"/>
    </row>
    <row r="7401" spans="1:7">
      <c r="A7401" s="13"/>
    </row>
    <row r="7402" spans="1:7">
      <c r="A7402" s="13"/>
    </row>
    <row r="7403" spans="1:7">
      <c r="A7403" s="13"/>
    </row>
    <row r="7404" spans="1:7">
      <c r="A7404" s="13"/>
      <c r="B7404" s="13"/>
      <c r="C7404" s="13"/>
      <c r="D7404" s="13"/>
      <c r="E7404" s="13"/>
      <c r="G7404" s="13"/>
    </row>
    <row r="7405" spans="1:7">
      <c r="A7405" s="13"/>
      <c r="B7405" s="13"/>
      <c r="C7405" s="13"/>
      <c r="D7405" s="13"/>
      <c r="E7405" s="13"/>
      <c r="F7405" s="13"/>
    </row>
    <row r="7406" spans="1:7">
      <c r="A7406" s="13"/>
      <c r="B7406" s="13"/>
      <c r="C7406" s="13"/>
      <c r="D7406" s="13"/>
      <c r="E7406" s="13"/>
      <c r="F7406" s="13"/>
    </row>
    <row r="7407" spans="1:7">
      <c r="A7407" s="13"/>
      <c r="B7407" s="13"/>
      <c r="C7407" s="13"/>
      <c r="D7407" s="13"/>
      <c r="E7407" s="13"/>
      <c r="G7407" s="13"/>
    </row>
    <row r="7408" spans="1:7">
      <c r="A7408" s="13"/>
      <c r="B7408" s="13"/>
      <c r="C7408" s="13"/>
      <c r="D7408" s="13"/>
      <c r="E7408" s="13"/>
      <c r="G7408" s="13"/>
    </row>
    <row r="7409" spans="1:7">
      <c r="A7409" s="13"/>
    </row>
    <row r="7410" spans="1:7">
      <c r="A7410" s="13"/>
    </row>
    <row r="7411" spans="1:7">
      <c r="A7411" s="13"/>
      <c r="B7411" s="13"/>
      <c r="C7411" s="13"/>
      <c r="D7411" s="13"/>
      <c r="E7411" s="13"/>
      <c r="F7411" s="13"/>
    </row>
    <row r="7412" spans="1:7">
      <c r="A7412" s="13"/>
      <c r="B7412" s="13"/>
      <c r="C7412" s="13"/>
      <c r="D7412" s="13"/>
      <c r="E7412" s="13"/>
      <c r="F7412" s="13"/>
    </row>
    <row r="7413" spans="1:7">
      <c r="A7413" s="13"/>
      <c r="B7413" s="13"/>
      <c r="C7413" s="13"/>
      <c r="D7413" s="13"/>
      <c r="E7413" s="13"/>
      <c r="G7413" s="13"/>
    </row>
    <row r="7414" spans="1:7">
      <c r="A7414" s="13"/>
    </row>
    <row r="7415" spans="1:7">
      <c r="A7415" s="13"/>
    </row>
    <row r="7416" spans="1:7">
      <c r="A7416" s="13"/>
      <c r="B7416" s="13"/>
      <c r="C7416" s="13"/>
      <c r="D7416" s="13"/>
      <c r="E7416" s="13"/>
      <c r="F7416" s="13"/>
    </row>
    <row r="7417" spans="1:7">
      <c r="A7417" s="13"/>
      <c r="B7417" s="13"/>
    </row>
    <row r="7418" spans="1:7">
      <c r="A7418" s="13"/>
      <c r="B7418" s="13"/>
    </row>
    <row r="7419" spans="1:7">
      <c r="A7419" s="13"/>
      <c r="B7419" s="13"/>
      <c r="C7419" s="13"/>
      <c r="D7419" s="13"/>
      <c r="E7419" s="13"/>
      <c r="F7419" s="13"/>
    </row>
    <row r="7420" spans="1:7">
      <c r="A7420" s="13"/>
      <c r="B7420" s="13"/>
      <c r="C7420" s="13"/>
      <c r="D7420" s="13"/>
      <c r="E7420" s="13"/>
      <c r="G7420" s="13"/>
    </row>
    <row r="7421" spans="1:7">
      <c r="A7421" s="13"/>
      <c r="B7421" s="13"/>
      <c r="C7421" s="13"/>
      <c r="D7421" s="13"/>
      <c r="E7421" s="13"/>
      <c r="F7421" s="13"/>
    </row>
    <row r="7422" spans="1:7">
      <c r="A7422" s="13"/>
      <c r="B7422" s="13"/>
      <c r="C7422" s="13"/>
      <c r="D7422" s="13"/>
      <c r="E7422" s="13"/>
      <c r="G7422" s="13"/>
    </row>
    <row r="7423" spans="1:7">
      <c r="A7423" s="13"/>
      <c r="B7423" s="13"/>
    </row>
    <row r="7424" spans="1:7">
      <c r="A7424" s="13"/>
      <c r="B7424" s="13"/>
    </row>
    <row r="7425" spans="1:7">
      <c r="A7425" s="13"/>
      <c r="B7425" s="13"/>
      <c r="C7425" s="13"/>
      <c r="D7425" s="13"/>
      <c r="E7425" s="13"/>
      <c r="G7425" s="13"/>
    </row>
    <row r="7426" spans="1:7">
      <c r="A7426" s="13"/>
      <c r="B7426" s="13"/>
      <c r="C7426" s="13"/>
      <c r="D7426" s="13"/>
      <c r="E7426" s="13"/>
      <c r="G7426" s="13"/>
    </row>
    <row r="7427" spans="1:7">
      <c r="A7427" s="13"/>
    </row>
    <row r="7428" spans="1:7">
      <c r="A7428" s="13"/>
    </row>
    <row r="7429" spans="1:7">
      <c r="A7429" s="13"/>
      <c r="B7429" s="13"/>
      <c r="C7429" s="13"/>
      <c r="D7429" s="13"/>
      <c r="E7429" s="13"/>
      <c r="G7429" s="13"/>
    </row>
    <row r="7430" spans="1:7">
      <c r="A7430" s="13"/>
      <c r="B7430" s="13"/>
      <c r="C7430" s="13"/>
      <c r="D7430" s="13"/>
      <c r="E7430" s="13"/>
      <c r="F7430" s="13"/>
    </row>
    <row r="7431" spans="1:7">
      <c r="A7431" s="13"/>
      <c r="B7431" s="13"/>
      <c r="C7431" s="13"/>
      <c r="D7431" s="13"/>
      <c r="E7431" s="13"/>
      <c r="F7431" s="13"/>
    </row>
    <row r="7432" spans="1:7">
      <c r="A7432" s="13"/>
      <c r="B7432" s="13"/>
      <c r="C7432" s="13"/>
      <c r="D7432" s="13"/>
      <c r="E7432" s="13"/>
      <c r="F7432" s="13"/>
    </row>
    <row r="7433" spans="1:7">
      <c r="A7433" s="13"/>
      <c r="B7433" s="13"/>
    </row>
    <row r="7434" spans="1:7">
      <c r="A7434" s="13"/>
      <c r="B7434" s="13"/>
    </row>
    <row r="7435" spans="1:7">
      <c r="A7435" s="13"/>
      <c r="B7435" s="13"/>
      <c r="C7435" s="13"/>
      <c r="D7435" s="13"/>
      <c r="E7435" s="13"/>
      <c r="G7435" s="13"/>
    </row>
    <row r="7436" spans="1:7">
      <c r="A7436" s="13"/>
      <c r="B7436" s="13"/>
      <c r="C7436" s="13"/>
      <c r="D7436" s="13"/>
      <c r="E7436" s="13"/>
      <c r="G7436" s="13"/>
    </row>
    <row r="7437" spans="1:7">
      <c r="A7437" s="13"/>
      <c r="B7437" s="13"/>
      <c r="C7437" s="13"/>
      <c r="D7437" s="13"/>
      <c r="E7437" s="13"/>
      <c r="F7437" s="13"/>
    </row>
    <row r="7438" spans="1:7">
      <c r="A7438" s="13"/>
      <c r="B7438" s="13"/>
      <c r="C7438" s="13"/>
      <c r="D7438" s="13"/>
      <c r="E7438" s="13"/>
      <c r="F7438" s="13"/>
    </row>
    <row r="7439" spans="1:7">
      <c r="A7439" s="13"/>
      <c r="B7439" s="13"/>
      <c r="C7439" s="13"/>
      <c r="D7439" s="13"/>
      <c r="E7439" s="13"/>
      <c r="F7439" s="13"/>
    </row>
    <row r="7440" spans="1:7">
      <c r="A7440" s="13"/>
      <c r="B7440" s="13"/>
      <c r="C7440" s="13"/>
      <c r="D7440" s="13"/>
      <c r="E7440" s="13"/>
      <c r="G7440" s="13"/>
    </row>
    <row r="7441" spans="1:7">
      <c r="A7441" s="13"/>
      <c r="B7441" s="13"/>
      <c r="C7441" s="13"/>
      <c r="D7441" s="13"/>
      <c r="E7441" s="13"/>
      <c r="G7441" s="13"/>
    </row>
    <row r="7442" spans="1:7">
      <c r="A7442" s="13"/>
      <c r="B7442" s="13"/>
      <c r="C7442" s="13"/>
      <c r="D7442" s="13"/>
      <c r="E7442" s="13"/>
      <c r="F7442" s="13"/>
    </row>
    <row r="7443" spans="1:7">
      <c r="A7443" s="13"/>
    </row>
    <row r="7444" spans="1:7">
      <c r="A7444" s="13"/>
    </row>
    <row r="7445" spans="1:7">
      <c r="A7445" s="13"/>
      <c r="B7445" s="13"/>
      <c r="C7445" s="13"/>
      <c r="D7445" s="13"/>
      <c r="E7445" s="13"/>
      <c r="G7445" s="13"/>
    </row>
    <row r="7446" spans="1:7">
      <c r="A7446" s="13"/>
      <c r="B7446" s="13"/>
      <c r="C7446" s="13"/>
      <c r="D7446" s="13"/>
      <c r="E7446" s="13"/>
      <c r="F7446" s="13"/>
    </row>
    <row r="7447" spans="1:7">
      <c r="A7447" s="13"/>
    </row>
    <row r="7448" spans="1:7">
      <c r="A7448" s="13"/>
    </row>
    <row r="7449" spans="1:7">
      <c r="A7449" s="13"/>
      <c r="B7449" s="13"/>
      <c r="C7449" s="13"/>
      <c r="D7449" s="13"/>
      <c r="E7449" s="13"/>
      <c r="G7449" s="13"/>
    </row>
    <row r="7450" spans="1:7">
      <c r="A7450" s="13"/>
      <c r="B7450" s="13"/>
      <c r="C7450" s="13"/>
      <c r="D7450" s="13"/>
      <c r="E7450" s="13"/>
      <c r="G7450" s="13"/>
    </row>
    <row r="7451" spans="1:7">
      <c r="A7451" s="13"/>
      <c r="B7451" s="13"/>
      <c r="C7451" s="13"/>
      <c r="D7451" s="13"/>
      <c r="E7451" s="13"/>
      <c r="F7451" s="13"/>
    </row>
    <row r="7452" spans="1:7">
      <c r="A7452" s="13"/>
      <c r="B7452" s="13"/>
      <c r="C7452" s="13"/>
      <c r="D7452" s="13"/>
      <c r="E7452" s="13"/>
      <c r="F7452" s="13"/>
    </row>
    <row r="7453" spans="1:7">
      <c r="A7453" s="13"/>
      <c r="B7453" s="13"/>
      <c r="C7453" s="13"/>
      <c r="D7453" s="13"/>
      <c r="E7453" s="13"/>
      <c r="F7453" s="13"/>
    </row>
    <row r="7454" spans="1:7">
      <c r="A7454" s="13"/>
      <c r="B7454" s="13"/>
      <c r="C7454" s="13"/>
      <c r="D7454" s="13"/>
      <c r="E7454" s="13"/>
      <c r="F7454" s="13"/>
    </row>
    <row r="7455" spans="1:7">
      <c r="A7455" s="13"/>
      <c r="B7455" s="13"/>
      <c r="C7455" s="13"/>
      <c r="D7455" s="13"/>
      <c r="E7455" s="13"/>
      <c r="G7455" s="13"/>
    </row>
    <row r="7456" spans="1:7">
      <c r="A7456" s="13"/>
      <c r="B7456" s="13"/>
      <c r="C7456" s="13"/>
      <c r="D7456" s="13"/>
      <c r="E7456" s="13"/>
      <c r="G7456" s="13"/>
    </row>
    <row r="7457" spans="1:7">
      <c r="A7457" s="13"/>
    </row>
    <row r="7458" spans="1:7">
      <c r="A7458" s="13"/>
    </row>
    <row r="7459" spans="1:7">
      <c r="A7459" s="13"/>
      <c r="B7459" s="13"/>
      <c r="C7459" s="13"/>
      <c r="D7459" s="13"/>
      <c r="E7459" s="13"/>
      <c r="G7459" s="13"/>
    </row>
    <row r="7460" spans="1:7">
      <c r="A7460" s="13"/>
      <c r="B7460" s="13"/>
      <c r="C7460" s="13"/>
      <c r="D7460" s="13"/>
      <c r="E7460" s="13"/>
      <c r="F7460" s="13"/>
    </row>
    <row r="7461" spans="1:7">
      <c r="A7461" s="13"/>
    </row>
    <row r="7462" spans="1:7">
      <c r="A7462" s="13"/>
    </row>
    <row r="7463" spans="1:7">
      <c r="A7463" s="13"/>
      <c r="B7463" s="13"/>
    </row>
    <row r="7464" spans="1:7">
      <c r="A7464" s="13"/>
      <c r="B7464" s="13"/>
    </row>
    <row r="7465" spans="1:7">
      <c r="A7465" s="13"/>
    </row>
    <row r="7466" spans="1:7">
      <c r="A7466" s="13"/>
    </row>
    <row r="7467" spans="1:7">
      <c r="A7467" s="13"/>
      <c r="B7467" s="13"/>
      <c r="C7467" s="13"/>
      <c r="D7467" s="13"/>
      <c r="E7467" s="13"/>
      <c r="F7467" s="13"/>
    </row>
    <row r="7468" spans="1:7">
      <c r="A7468" s="13"/>
      <c r="B7468" s="13"/>
    </row>
    <row r="7469" spans="1:7">
      <c r="A7469" s="13"/>
      <c r="B7469" s="13"/>
    </row>
    <row r="7470" spans="1:7">
      <c r="A7470" s="13"/>
      <c r="B7470" s="13"/>
      <c r="C7470" s="13"/>
      <c r="D7470" s="13"/>
      <c r="E7470" s="13"/>
      <c r="G7470" s="13"/>
    </row>
    <row r="7471" spans="1:7">
      <c r="A7471" s="13"/>
      <c r="B7471" s="13"/>
      <c r="C7471" s="13"/>
      <c r="D7471" s="13"/>
      <c r="E7471" s="13"/>
      <c r="G7471" s="13"/>
    </row>
    <row r="7472" spans="1:7">
      <c r="A7472" s="13"/>
    </row>
    <row r="7473" spans="1:3">
      <c r="A7473" s="13"/>
    </row>
    <row r="7474" spans="1:3">
      <c r="A7474" s="13"/>
      <c r="B7474" s="13"/>
    </row>
    <row r="7475" spans="1:3">
      <c r="A7475" s="13"/>
      <c r="B7475" s="13"/>
    </row>
    <row r="7476" spans="1:3">
      <c r="A7476" s="13"/>
    </row>
    <row r="7477" spans="1:3">
      <c r="A7477" s="13"/>
      <c r="B7477" s="13"/>
    </row>
    <row r="7478" spans="1:3">
      <c r="A7478" s="13"/>
      <c r="B7478" s="13"/>
    </row>
    <row r="7479" spans="1:3">
      <c r="A7479" s="13"/>
    </row>
    <row r="7480" spans="1:3">
      <c r="A7480" s="13"/>
      <c r="B7480" s="13"/>
    </row>
    <row r="7481" spans="1:3">
      <c r="A7481" s="13"/>
      <c r="B7481" s="13"/>
    </row>
    <row r="7482" spans="1:3">
      <c r="A7482" s="13"/>
    </row>
    <row r="7483" spans="1:3">
      <c r="A7483" s="13"/>
    </row>
    <row r="7484" spans="1:3">
      <c r="A7484" s="13"/>
      <c r="C7484" s="13"/>
    </row>
    <row r="7485" spans="1:3">
      <c r="A7485" s="13"/>
    </row>
    <row r="7486" spans="1:3">
      <c r="A7486" s="13"/>
      <c r="B7486" s="13"/>
    </row>
    <row r="7487" spans="1:3">
      <c r="A7487" s="13"/>
      <c r="B7487" s="13"/>
    </row>
    <row r="7488" spans="1:3">
      <c r="A7488" s="13"/>
    </row>
    <row r="7489" spans="1:7">
      <c r="A7489" s="13"/>
      <c r="B7489" s="13"/>
    </row>
    <row r="7490" spans="1:7">
      <c r="A7490" s="13"/>
      <c r="B7490" s="13"/>
    </row>
    <row r="7491" spans="1:7">
      <c r="A7491" s="13"/>
    </row>
    <row r="7492" spans="1:7">
      <c r="A7492" s="13"/>
    </row>
    <row r="7493" spans="1:7">
      <c r="A7493" s="13"/>
      <c r="B7493" s="13"/>
      <c r="C7493" s="13"/>
      <c r="D7493" s="13"/>
      <c r="E7493" s="13"/>
      <c r="G7493" s="13"/>
    </row>
    <row r="7494" spans="1:7">
      <c r="A7494" s="13"/>
    </row>
    <row r="7495" spans="1:7">
      <c r="A7495" s="13"/>
    </row>
    <row r="7496" spans="1:7">
      <c r="A7496" s="13"/>
      <c r="B7496" s="13"/>
      <c r="C7496" s="13"/>
      <c r="D7496" s="13"/>
      <c r="E7496" s="13"/>
      <c r="G7496" s="13"/>
    </row>
    <row r="7497" spans="1:7">
      <c r="A7497" s="13"/>
    </row>
    <row r="7498" spans="1:7">
      <c r="A7498" s="13"/>
    </row>
    <row r="7499" spans="1:7">
      <c r="A7499" s="13"/>
      <c r="B7499" s="13"/>
      <c r="C7499" s="13"/>
      <c r="D7499" s="13"/>
      <c r="E7499" s="13"/>
      <c r="G7499" s="13"/>
    </row>
    <row r="7500" spans="1:7">
      <c r="A7500" s="13"/>
    </row>
    <row r="7501" spans="1:7">
      <c r="A7501" s="13"/>
    </row>
    <row r="7502" spans="1:7">
      <c r="A7502" s="13"/>
      <c r="B7502" s="13"/>
      <c r="C7502" s="13"/>
      <c r="D7502" s="13"/>
      <c r="E7502" s="13"/>
      <c r="G7502" s="13"/>
    </row>
    <row r="7503" spans="1:7">
      <c r="A7503" s="13"/>
    </row>
    <row r="7504" spans="1:7">
      <c r="A7504" s="13"/>
    </row>
    <row r="7505" spans="1:7">
      <c r="A7505" s="13"/>
      <c r="B7505" s="13"/>
      <c r="C7505" s="13"/>
      <c r="D7505" s="13"/>
      <c r="E7505" s="13"/>
      <c r="G7505" s="13"/>
    </row>
    <row r="7506" spans="1:7">
      <c r="A7506" s="13"/>
    </row>
    <row r="7507" spans="1:7">
      <c r="A7507" s="13"/>
    </row>
    <row r="7508" spans="1:7">
      <c r="A7508" s="13"/>
      <c r="B7508" s="13"/>
      <c r="C7508" s="13"/>
      <c r="D7508" s="13"/>
      <c r="E7508" s="13"/>
      <c r="G7508" s="13"/>
    </row>
    <row r="7509" spans="1:7">
      <c r="A7509" s="13"/>
    </row>
    <row r="7510" spans="1:7">
      <c r="A7510" s="13"/>
    </row>
    <row r="7511" spans="1:7">
      <c r="A7511" s="13"/>
      <c r="B7511" s="13"/>
      <c r="C7511" s="13"/>
      <c r="D7511" s="13"/>
      <c r="E7511" s="13"/>
      <c r="G7511" s="13"/>
    </row>
    <row r="7512" spans="1:7">
      <c r="A7512" s="13"/>
    </row>
    <row r="7513" spans="1:7">
      <c r="A7513" s="13"/>
    </row>
    <row r="7514" spans="1:7">
      <c r="A7514" s="13"/>
      <c r="B7514" s="13"/>
      <c r="C7514" s="13"/>
      <c r="D7514" s="13"/>
      <c r="E7514" s="13"/>
      <c r="G7514" s="13"/>
    </row>
    <row r="7515" spans="1:7">
      <c r="A7515" s="13"/>
      <c r="B7515" s="13"/>
      <c r="C7515" s="13"/>
      <c r="D7515" s="13"/>
      <c r="E7515" s="13"/>
      <c r="F7515" s="13"/>
    </row>
    <row r="7516" spans="1:7">
      <c r="A7516" s="13"/>
    </row>
    <row r="7517" spans="1:7">
      <c r="A7517" s="13"/>
    </row>
    <row r="7518" spans="1:7">
      <c r="A7518" s="13"/>
      <c r="B7518" s="13"/>
      <c r="C7518" s="13"/>
      <c r="D7518" s="13"/>
      <c r="E7518" s="13"/>
      <c r="G7518" s="13"/>
    </row>
    <row r="7519" spans="1:7">
      <c r="A7519" s="13"/>
    </row>
    <row r="7520" spans="1:7">
      <c r="A7520" s="13"/>
    </row>
    <row r="7521" spans="1:7">
      <c r="A7521" s="13"/>
    </row>
    <row r="7522" spans="1:7">
      <c r="A7522" s="13"/>
      <c r="B7522" s="13"/>
      <c r="C7522" s="13"/>
      <c r="D7522" s="13"/>
      <c r="E7522" s="13"/>
      <c r="G7522" s="13"/>
    </row>
    <row r="7523" spans="1:7">
      <c r="A7523" s="13"/>
    </row>
    <row r="7524" spans="1:7">
      <c r="A7524" s="13"/>
    </row>
    <row r="7525" spans="1:7">
      <c r="A7525" s="13"/>
    </row>
    <row r="7526" spans="1:7">
      <c r="A7526" s="13"/>
      <c r="B7526" s="13"/>
      <c r="C7526" s="13"/>
      <c r="D7526" s="13"/>
      <c r="E7526" s="13"/>
      <c r="G7526" s="13"/>
    </row>
    <row r="7527" spans="1:7">
      <c r="A7527" s="13"/>
    </row>
    <row r="7528" spans="1:7">
      <c r="A7528" s="13"/>
    </row>
    <row r="7529" spans="1:7">
      <c r="A7529" s="13"/>
      <c r="B7529" s="13"/>
      <c r="C7529" s="13"/>
      <c r="D7529" s="13"/>
      <c r="E7529" s="13"/>
      <c r="G7529" s="13"/>
    </row>
    <row r="7530" spans="1:7">
      <c r="A7530" s="13"/>
    </row>
    <row r="7531" spans="1:7">
      <c r="A7531" s="13"/>
    </row>
    <row r="7532" spans="1:7">
      <c r="A7532" s="13"/>
    </row>
    <row r="7533" spans="1:7">
      <c r="A7533" s="13"/>
      <c r="B7533" s="13"/>
      <c r="C7533" s="13"/>
      <c r="D7533" s="13"/>
      <c r="E7533" s="13"/>
      <c r="G7533" s="13"/>
    </row>
    <row r="7534" spans="1:7">
      <c r="A7534" s="13"/>
    </row>
    <row r="7535" spans="1:7">
      <c r="A7535" s="13"/>
    </row>
    <row r="7536" spans="1:7">
      <c r="A7536" s="13"/>
      <c r="B7536" s="13"/>
      <c r="C7536" s="13"/>
      <c r="D7536" s="13"/>
      <c r="E7536" s="13"/>
      <c r="G7536" s="13"/>
    </row>
    <row r="7537" spans="1:7">
      <c r="A7537" s="13"/>
    </row>
    <row r="7538" spans="1:7">
      <c r="A7538" s="13"/>
    </row>
    <row r="7539" spans="1:7">
      <c r="A7539" s="13"/>
      <c r="B7539" s="13"/>
      <c r="C7539" s="13"/>
      <c r="D7539" s="13"/>
      <c r="E7539" s="13"/>
      <c r="G7539" s="13"/>
    </row>
    <row r="7540" spans="1:7">
      <c r="A7540" s="13"/>
    </row>
    <row r="7541" spans="1:7">
      <c r="A7541" s="13"/>
    </row>
    <row r="7542" spans="1:7">
      <c r="A7542" s="13"/>
    </row>
    <row r="7543" spans="1:7">
      <c r="A7543" s="13"/>
      <c r="B7543" s="13"/>
      <c r="C7543" s="13"/>
      <c r="D7543" s="13"/>
      <c r="E7543" s="13"/>
      <c r="G7543" s="13"/>
    </row>
    <row r="7544" spans="1:7">
      <c r="A7544" s="13"/>
    </row>
    <row r="7545" spans="1:7">
      <c r="A7545" s="13"/>
    </row>
    <row r="7546" spans="1:7">
      <c r="A7546" s="13"/>
      <c r="B7546" s="13"/>
      <c r="C7546" s="13"/>
      <c r="D7546" s="13"/>
      <c r="E7546" s="13"/>
      <c r="G7546" s="13"/>
    </row>
    <row r="7547" spans="1:7">
      <c r="A7547" s="13"/>
    </row>
    <row r="7548" spans="1:7">
      <c r="A7548" s="13"/>
    </row>
    <row r="7549" spans="1:7">
      <c r="A7549" s="13"/>
      <c r="B7549" s="13"/>
      <c r="C7549" s="13"/>
      <c r="D7549" s="13"/>
      <c r="E7549" s="13"/>
      <c r="G7549" s="13"/>
    </row>
    <row r="7550" spans="1:7">
      <c r="A7550" s="13"/>
    </row>
    <row r="7551" spans="1:7">
      <c r="A7551" s="13"/>
    </row>
    <row r="7552" spans="1:7">
      <c r="A7552" s="13"/>
      <c r="B7552" s="13"/>
      <c r="C7552" s="13"/>
      <c r="D7552" s="13"/>
      <c r="E7552" s="13"/>
      <c r="G7552" s="13"/>
    </row>
    <row r="7553" spans="1:7">
      <c r="A7553" s="13"/>
    </row>
    <row r="7554" spans="1:7">
      <c r="A7554" s="13"/>
    </row>
    <row r="7555" spans="1:7">
      <c r="A7555" s="13"/>
      <c r="B7555" s="13"/>
      <c r="C7555" s="13"/>
      <c r="D7555" s="13"/>
      <c r="E7555" s="13"/>
      <c r="G7555" s="13"/>
    </row>
    <row r="7556" spans="1:7">
      <c r="A7556" s="13"/>
    </row>
    <row r="7557" spans="1:7">
      <c r="A7557" s="13"/>
    </row>
    <row r="7558" spans="1:7">
      <c r="A7558" s="13"/>
      <c r="B7558" s="13"/>
      <c r="C7558" s="13"/>
      <c r="D7558" s="13"/>
      <c r="E7558" s="13"/>
      <c r="G7558" s="13"/>
    </row>
    <row r="7559" spans="1:7">
      <c r="A7559" s="13"/>
    </row>
    <row r="7560" spans="1:7">
      <c r="A7560" s="13"/>
    </row>
    <row r="7561" spans="1:7">
      <c r="A7561" s="13"/>
      <c r="B7561" s="13"/>
      <c r="C7561" s="13"/>
      <c r="D7561" s="13"/>
      <c r="E7561" s="13"/>
      <c r="G7561" s="13"/>
    </row>
    <row r="7562" spans="1:7">
      <c r="A7562" s="13"/>
    </row>
    <row r="7563" spans="1:7">
      <c r="A7563" s="13"/>
    </row>
    <row r="7564" spans="1:7">
      <c r="A7564" s="13"/>
    </row>
    <row r="7565" spans="1:7">
      <c r="A7565" s="13"/>
      <c r="B7565" s="13"/>
      <c r="C7565" s="13"/>
      <c r="D7565" s="13"/>
      <c r="E7565" s="13"/>
      <c r="G7565" s="13"/>
    </row>
    <row r="7566" spans="1:7">
      <c r="A7566" s="13"/>
    </row>
    <row r="7567" spans="1:7">
      <c r="A7567" s="13"/>
    </row>
    <row r="7568" spans="1:7">
      <c r="A7568" s="13"/>
      <c r="B7568" s="13"/>
      <c r="C7568" s="13"/>
      <c r="D7568" s="13"/>
      <c r="E7568" s="13"/>
      <c r="G7568" s="13"/>
    </row>
    <row r="7569" spans="1:7">
      <c r="A7569" s="13"/>
    </row>
    <row r="7570" spans="1:7">
      <c r="A7570" s="13"/>
    </row>
    <row r="7571" spans="1:7">
      <c r="A7571" s="13"/>
      <c r="B7571" s="13"/>
      <c r="C7571" s="13"/>
      <c r="D7571" s="13"/>
      <c r="E7571" s="13"/>
      <c r="G7571" s="13"/>
    </row>
    <row r="7572" spans="1:7">
      <c r="A7572" s="13"/>
    </row>
    <row r="7573" spans="1:7">
      <c r="A7573" s="13"/>
    </row>
    <row r="7574" spans="1:7">
      <c r="A7574" s="13"/>
      <c r="B7574" s="13"/>
      <c r="C7574" s="13"/>
      <c r="D7574" s="13"/>
      <c r="E7574" s="13"/>
      <c r="G7574" s="13"/>
    </row>
    <row r="7575" spans="1:7">
      <c r="A7575" s="13"/>
    </row>
    <row r="7576" spans="1:7">
      <c r="A7576" s="13"/>
    </row>
    <row r="7577" spans="1:7">
      <c r="A7577" s="13"/>
    </row>
    <row r="7578" spans="1:7">
      <c r="A7578" s="13"/>
      <c r="C7578" s="13"/>
    </row>
    <row r="7579" spans="1:7">
      <c r="A7579" s="13"/>
    </row>
    <row r="7580" spans="1:7">
      <c r="A7580" s="13"/>
      <c r="B7580" s="13"/>
    </row>
    <row r="7581" spans="1:7">
      <c r="A7581" s="13"/>
    </row>
    <row r="7582" spans="1:7">
      <c r="A7582" s="13"/>
    </row>
    <row r="7583" spans="1:7">
      <c r="A7583" s="13"/>
      <c r="B7583" s="13"/>
      <c r="C7583" s="13"/>
      <c r="D7583" s="13"/>
      <c r="E7583" s="13"/>
      <c r="G7583" s="13"/>
    </row>
    <row r="7584" spans="1:7">
      <c r="A7584" s="13"/>
      <c r="B7584" s="13"/>
      <c r="C7584" s="13"/>
      <c r="D7584" s="13"/>
      <c r="E7584" s="13"/>
      <c r="G7584" s="13"/>
    </row>
    <row r="7585" spans="1:7">
      <c r="A7585" s="13"/>
      <c r="B7585" s="13"/>
      <c r="C7585" s="13"/>
      <c r="D7585" s="13"/>
      <c r="E7585" s="13"/>
      <c r="G7585" s="13"/>
    </row>
    <row r="7586" spans="1:7">
      <c r="A7586" s="13"/>
      <c r="B7586" s="13"/>
      <c r="C7586" s="13"/>
      <c r="D7586" s="13"/>
      <c r="E7586" s="13"/>
      <c r="G7586" s="13"/>
    </row>
    <row r="7587" spans="1:7">
      <c r="A7587" s="13"/>
      <c r="B7587" s="13"/>
      <c r="C7587" s="13"/>
      <c r="D7587" s="13"/>
      <c r="E7587" s="13"/>
      <c r="F7587" s="13"/>
    </row>
    <row r="7588" spans="1:7">
      <c r="A7588" s="13"/>
      <c r="B7588" s="13"/>
      <c r="C7588" s="13"/>
      <c r="D7588" s="13"/>
      <c r="E7588" s="13"/>
      <c r="F7588" s="13"/>
    </row>
    <row r="7589" spans="1:7">
      <c r="A7589" s="13"/>
      <c r="B7589" s="13"/>
      <c r="C7589" s="13"/>
      <c r="D7589" s="13"/>
      <c r="E7589" s="13"/>
      <c r="F7589" s="13"/>
    </row>
    <row r="7590" spans="1:7">
      <c r="A7590" s="13"/>
      <c r="B7590" s="13"/>
      <c r="C7590" s="13"/>
      <c r="D7590" s="13"/>
      <c r="E7590" s="13"/>
      <c r="F7590" s="13"/>
    </row>
    <row r="7591" spans="1:7">
      <c r="A7591" s="13"/>
      <c r="B7591" s="13"/>
      <c r="C7591" s="13"/>
      <c r="D7591" s="13"/>
      <c r="E7591" s="13"/>
      <c r="F7591" s="13"/>
    </row>
    <row r="7592" spans="1:7">
      <c r="A7592" s="13"/>
      <c r="B7592" s="13"/>
      <c r="C7592" s="13"/>
      <c r="D7592" s="13"/>
      <c r="E7592" s="13"/>
      <c r="F7592" s="13"/>
    </row>
    <row r="7593" spans="1:7">
      <c r="A7593" s="13"/>
      <c r="B7593" s="13"/>
      <c r="C7593" s="13"/>
      <c r="D7593" s="13"/>
      <c r="E7593" s="13"/>
      <c r="F7593" s="13"/>
    </row>
    <row r="7594" spans="1:7">
      <c r="A7594" s="13"/>
      <c r="B7594" s="13"/>
      <c r="C7594" s="13"/>
      <c r="D7594" s="13"/>
      <c r="E7594" s="13"/>
      <c r="F7594" s="13"/>
    </row>
    <row r="7595" spans="1:7">
      <c r="A7595" s="13"/>
      <c r="B7595" s="13"/>
      <c r="C7595" s="13"/>
      <c r="D7595" s="13"/>
      <c r="E7595" s="13"/>
      <c r="F7595" s="13"/>
    </row>
    <row r="7596" spans="1:7">
      <c r="A7596" s="13"/>
      <c r="B7596" s="13"/>
      <c r="C7596" s="13"/>
      <c r="D7596" s="13"/>
      <c r="E7596" s="13"/>
      <c r="F7596" s="13"/>
    </row>
    <row r="7597" spans="1:7">
      <c r="A7597" s="13"/>
      <c r="B7597" s="13"/>
      <c r="C7597" s="13"/>
      <c r="D7597" s="13"/>
      <c r="E7597" s="13"/>
      <c r="F7597" s="13"/>
    </row>
    <row r="7598" spans="1:7">
      <c r="A7598" s="13"/>
      <c r="B7598" s="13"/>
      <c r="C7598" s="13"/>
      <c r="D7598" s="13"/>
      <c r="E7598" s="13"/>
      <c r="F7598" s="13"/>
    </row>
    <row r="7599" spans="1:7">
      <c r="A7599" s="13"/>
      <c r="B7599" s="13"/>
      <c r="C7599" s="13"/>
      <c r="D7599" s="13"/>
      <c r="E7599" s="13"/>
      <c r="F7599" s="13"/>
    </row>
    <row r="7600" spans="1:7">
      <c r="A7600" s="13"/>
      <c r="B7600" s="13"/>
      <c r="C7600" s="13"/>
      <c r="D7600" s="13"/>
      <c r="E7600" s="13"/>
      <c r="F7600" s="13"/>
    </row>
    <row r="7601" spans="1:7">
      <c r="A7601" s="13"/>
      <c r="B7601" s="13"/>
      <c r="C7601" s="13"/>
      <c r="D7601" s="13"/>
      <c r="E7601" s="13"/>
      <c r="F7601" s="13"/>
    </row>
    <row r="7602" spans="1:7">
      <c r="A7602" s="13"/>
      <c r="B7602" s="13"/>
      <c r="C7602" s="13"/>
      <c r="D7602" s="13"/>
      <c r="E7602" s="13"/>
      <c r="F7602" s="13"/>
    </row>
    <row r="7603" spans="1:7">
      <c r="A7603" s="13"/>
      <c r="B7603" s="13"/>
      <c r="C7603" s="13"/>
      <c r="D7603" s="13"/>
      <c r="E7603" s="13"/>
      <c r="G7603" s="13"/>
    </row>
    <row r="7604" spans="1:7">
      <c r="A7604" s="13"/>
      <c r="B7604" s="13"/>
      <c r="C7604" s="13"/>
      <c r="D7604" s="13"/>
      <c r="E7604" s="13"/>
      <c r="G7604" s="13"/>
    </row>
    <row r="7605" spans="1:7">
      <c r="A7605" s="13"/>
      <c r="B7605" s="13"/>
      <c r="C7605" s="13"/>
      <c r="D7605" s="13"/>
      <c r="E7605" s="13"/>
      <c r="G7605" s="13"/>
    </row>
    <row r="7606" spans="1:7">
      <c r="A7606" s="13"/>
      <c r="B7606" s="13"/>
      <c r="C7606" s="13"/>
      <c r="D7606" s="13"/>
      <c r="E7606" s="13"/>
      <c r="F7606" s="13"/>
    </row>
    <row r="7607" spans="1:7">
      <c r="A7607" s="13"/>
      <c r="B7607" s="13"/>
      <c r="C7607" s="13"/>
      <c r="D7607" s="13"/>
      <c r="E7607" s="13"/>
      <c r="G7607" s="13"/>
    </row>
    <row r="7608" spans="1:7">
      <c r="A7608" s="13"/>
      <c r="B7608" s="13"/>
      <c r="C7608" s="13"/>
      <c r="D7608" s="13"/>
      <c r="E7608" s="13"/>
      <c r="F7608" s="13"/>
    </row>
    <row r="7609" spans="1:7">
      <c r="A7609" s="13"/>
      <c r="B7609" s="13"/>
      <c r="C7609" s="13"/>
      <c r="D7609" s="13"/>
      <c r="E7609" s="13"/>
      <c r="G7609" s="13"/>
    </row>
    <row r="7610" spans="1:7">
      <c r="A7610" s="13"/>
      <c r="B7610" s="13"/>
      <c r="C7610" s="13"/>
      <c r="D7610" s="13"/>
      <c r="E7610" s="13"/>
      <c r="G7610" s="13"/>
    </row>
    <row r="7611" spans="1:7">
      <c r="A7611" s="13"/>
      <c r="B7611" s="13"/>
      <c r="C7611" s="13"/>
      <c r="D7611" s="13"/>
      <c r="E7611" s="13"/>
      <c r="G7611" s="13"/>
    </row>
    <row r="7612" spans="1:7">
      <c r="A7612" s="13"/>
      <c r="B7612" s="13"/>
      <c r="C7612" s="13"/>
      <c r="D7612" s="13"/>
      <c r="E7612" s="13"/>
      <c r="F7612" s="13"/>
    </row>
    <row r="7613" spans="1:7">
      <c r="A7613" s="13"/>
      <c r="B7613" s="13"/>
      <c r="C7613" s="13"/>
      <c r="D7613" s="13"/>
      <c r="E7613" s="13"/>
      <c r="F7613" s="13"/>
    </row>
    <row r="7614" spans="1:7">
      <c r="A7614" s="13"/>
      <c r="B7614" s="13"/>
      <c r="C7614" s="13"/>
      <c r="D7614" s="13"/>
      <c r="E7614" s="13"/>
      <c r="F7614" s="13"/>
    </row>
    <row r="7615" spans="1:7">
      <c r="A7615" s="13"/>
      <c r="B7615" s="13"/>
      <c r="C7615" s="13"/>
      <c r="D7615" s="13"/>
      <c r="E7615" s="13"/>
      <c r="F7615" s="13"/>
    </row>
    <row r="7616" spans="1:7">
      <c r="A7616" s="13"/>
      <c r="B7616" s="13"/>
      <c r="C7616" s="13"/>
      <c r="D7616" s="13"/>
      <c r="E7616" s="13"/>
      <c r="F7616" s="13"/>
    </row>
    <row r="7617" spans="1:7">
      <c r="A7617" s="13"/>
      <c r="B7617" s="13"/>
      <c r="C7617" s="13"/>
      <c r="D7617" s="13"/>
      <c r="E7617" s="13"/>
      <c r="F7617" s="13"/>
    </row>
    <row r="7618" spans="1:7">
      <c r="A7618" s="13"/>
      <c r="B7618" s="13"/>
      <c r="C7618" s="13"/>
      <c r="D7618" s="13"/>
      <c r="E7618" s="13"/>
      <c r="F7618" s="13"/>
    </row>
    <row r="7619" spans="1:7">
      <c r="A7619" s="13"/>
      <c r="B7619" s="13"/>
      <c r="C7619" s="13"/>
      <c r="D7619" s="13"/>
      <c r="E7619" s="13"/>
      <c r="F7619" s="13"/>
    </row>
    <row r="7620" spans="1:7">
      <c r="A7620" s="13"/>
      <c r="B7620" s="13"/>
      <c r="C7620" s="13"/>
      <c r="D7620" s="13"/>
      <c r="E7620" s="13"/>
      <c r="F7620" s="13"/>
    </row>
    <row r="7621" spans="1:7">
      <c r="A7621" s="13"/>
      <c r="B7621" s="13"/>
      <c r="C7621" s="13"/>
      <c r="D7621" s="13"/>
      <c r="E7621" s="13"/>
      <c r="F7621" s="13"/>
    </row>
    <row r="7622" spans="1:7">
      <c r="A7622" s="13"/>
      <c r="B7622" s="13"/>
      <c r="C7622" s="13"/>
      <c r="D7622" s="13"/>
      <c r="E7622" s="13"/>
      <c r="F7622" s="13"/>
    </row>
    <row r="7623" spans="1:7">
      <c r="A7623" s="13"/>
      <c r="B7623" s="13"/>
      <c r="C7623" s="13"/>
      <c r="D7623" s="13"/>
      <c r="E7623" s="13"/>
      <c r="F7623" s="13"/>
    </row>
    <row r="7624" spans="1:7">
      <c r="A7624" s="13"/>
      <c r="B7624" s="13"/>
      <c r="C7624" s="13"/>
      <c r="D7624" s="13"/>
      <c r="E7624" s="13"/>
      <c r="F7624" s="13"/>
    </row>
    <row r="7625" spans="1:7">
      <c r="A7625" s="13"/>
      <c r="B7625" s="13"/>
      <c r="C7625" s="13"/>
      <c r="D7625" s="13"/>
      <c r="E7625" s="13"/>
      <c r="F7625" s="13"/>
    </row>
    <row r="7626" spans="1:7">
      <c r="A7626" s="13"/>
      <c r="B7626" s="13"/>
      <c r="C7626" s="13"/>
      <c r="D7626" s="13"/>
      <c r="E7626" s="13"/>
      <c r="F7626" s="13"/>
    </row>
    <row r="7627" spans="1:7">
      <c r="A7627" s="13"/>
      <c r="B7627" s="13"/>
      <c r="C7627" s="13"/>
      <c r="D7627" s="13"/>
      <c r="E7627" s="13"/>
      <c r="F7627" s="13"/>
    </row>
    <row r="7628" spans="1:7">
      <c r="A7628" s="13"/>
      <c r="B7628" s="13"/>
      <c r="C7628" s="13"/>
      <c r="D7628" s="13"/>
      <c r="E7628" s="13"/>
      <c r="G7628" s="13"/>
    </row>
    <row r="7629" spans="1:7">
      <c r="A7629" s="13"/>
      <c r="B7629" s="13"/>
      <c r="C7629" s="13"/>
      <c r="D7629" s="13"/>
      <c r="E7629" s="13"/>
      <c r="G7629" s="13"/>
    </row>
    <row r="7630" spans="1:7">
      <c r="A7630" s="13"/>
      <c r="B7630" s="13"/>
      <c r="C7630" s="13"/>
      <c r="D7630" s="13"/>
      <c r="E7630" s="13"/>
      <c r="G7630" s="13"/>
    </row>
    <row r="7631" spans="1:7">
      <c r="A7631" s="13"/>
      <c r="B7631" s="13"/>
      <c r="C7631" s="13"/>
      <c r="D7631" s="13"/>
      <c r="E7631" s="13"/>
      <c r="G7631" s="13"/>
    </row>
    <row r="7632" spans="1:7">
      <c r="A7632" s="13"/>
      <c r="B7632" s="13"/>
      <c r="C7632" s="13"/>
      <c r="D7632" s="13"/>
      <c r="E7632" s="13"/>
      <c r="F7632" s="13"/>
    </row>
    <row r="7633" spans="1:7">
      <c r="A7633" s="13"/>
      <c r="B7633" s="13"/>
      <c r="C7633" s="13"/>
      <c r="D7633" s="13"/>
      <c r="E7633" s="13"/>
      <c r="F7633" s="13"/>
    </row>
    <row r="7634" spans="1:7">
      <c r="A7634" s="13"/>
      <c r="B7634" s="13"/>
      <c r="C7634" s="13"/>
      <c r="D7634" s="13"/>
      <c r="E7634" s="13"/>
      <c r="G7634" s="13"/>
    </row>
    <row r="7635" spans="1:7">
      <c r="A7635" s="13"/>
      <c r="B7635" s="13"/>
      <c r="C7635" s="13"/>
      <c r="D7635" s="13"/>
      <c r="E7635" s="13"/>
      <c r="G7635" s="13"/>
    </row>
    <row r="7636" spans="1:7">
      <c r="A7636" s="13"/>
      <c r="B7636" s="13"/>
      <c r="C7636" s="13"/>
      <c r="D7636" s="13"/>
      <c r="E7636" s="13"/>
      <c r="G7636" s="13"/>
    </row>
    <row r="7637" spans="1:7">
      <c r="A7637" s="13"/>
      <c r="B7637" s="13"/>
      <c r="C7637" s="13"/>
      <c r="D7637" s="13"/>
      <c r="E7637" s="13"/>
      <c r="G7637" s="13"/>
    </row>
    <row r="7638" spans="1:7">
      <c r="A7638" s="13"/>
      <c r="B7638" s="13"/>
      <c r="C7638" s="13"/>
      <c r="D7638" s="13"/>
      <c r="E7638" s="13"/>
      <c r="G7638" s="13"/>
    </row>
    <row r="7639" spans="1:7">
      <c r="A7639" s="13"/>
      <c r="B7639" s="13"/>
      <c r="C7639" s="13"/>
      <c r="D7639" s="13"/>
      <c r="E7639" s="13"/>
      <c r="G7639" s="13"/>
    </row>
    <row r="7640" spans="1:7">
      <c r="A7640" s="13"/>
      <c r="B7640" s="13"/>
      <c r="C7640" s="13"/>
      <c r="D7640" s="13"/>
      <c r="E7640" s="13"/>
      <c r="G7640" s="13"/>
    </row>
    <row r="7641" spans="1:7">
      <c r="A7641" s="13"/>
      <c r="B7641" s="13"/>
      <c r="C7641" s="13"/>
      <c r="D7641" s="13"/>
      <c r="E7641" s="13"/>
      <c r="F7641" s="13"/>
    </row>
    <row r="7642" spans="1:7">
      <c r="A7642" s="13"/>
      <c r="B7642" s="13"/>
      <c r="C7642" s="13"/>
      <c r="D7642" s="13"/>
      <c r="E7642" s="13"/>
      <c r="G7642" s="13"/>
    </row>
    <row r="7643" spans="1:7">
      <c r="A7643" s="13"/>
      <c r="B7643" s="13"/>
      <c r="C7643" s="13"/>
      <c r="D7643" s="13"/>
      <c r="E7643" s="13"/>
      <c r="G7643" s="13"/>
    </row>
    <row r="7644" spans="1:7">
      <c r="A7644" s="13"/>
      <c r="B7644" s="13"/>
      <c r="C7644" s="13"/>
      <c r="D7644" s="13"/>
      <c r="E7644" s="13"/>
      <c r="G7644" s="13"/>
    </row>
    <row r="7645" spans="1:7">
      <c r="A7645" s="13"/>
      <c r="B7645" s="13"/>
      <c r="C7645" s="13"/>
      <c r="D7645" s="13"/>
      <c r="E7645" s="13"/>
      <c r="G7645" s="13"/>
    </row>
    <row r="7646" spans="1:7">
      <c r="A7646" s="13"/>
      <c r="B7646" s="13"/>
      <c r="C7646" s="13"/>
      <c r="D7646" s="13"/>
      <c r="E7646" s="13"/>
      <c r="F7646" s="13"/>
    </row>
    <row r="7647" spans="1:7">
      <c r="A7647" s="13"/>
      <c r="B7647" s="13"/>
      <c r="C7647" s="13"/>
      <c r="D7647" s="13"/>
      <c r="E7647" s="13"/>
      <c r="F7647" s="13"/>
    </row>
    <row r="7648" spans="1:7">
      <c r="A7648" s="13"/>
      <c r="B7648" s="13"/>
      <c r="C7648" s="13"/>
      <c r="D7648" s="13"/>
      <c r="E7648" s="13"/>
      <c r="F7648" s="13"/>
    </row>
    <row r="7649" spans="1:7">
      <c r="A7649" s="13"/>
      <c r="B7649" s="13"/>
      <c r="C7649" s="13"/>
      <c r="D7649" s="13"/>
      <c r="E7649" s="13"/>
      <c r="F7649" s="13"/>
    </row>
    <row r="7650" spans="1:7">
      <c r="A7650" s="13"/>
      <c r="B7650" s="13"/>
      <c r="C7650" s="13"/>
      <c r="D7650" s="13"/>
      <c r="E7650" s="13"/>
      <c r="F7650" s="13"/>
    </row>
    <row r="7651" spans="1:7">
      <c r="A7651" s="13"/>
      <c r="B7651" s="13"/>
      <c r="C7651" s="13"/>
      <c r="D7651" s="13"/>
      <c r="E7651" s="13"/>
      <c r="G7651" s="13"/>
    </row>
    <row r="7652" spans="1:7">
      <c r="A7652" s="13"/>
      <c r="B7652" s="13"/>
      <c r="C7652" s="13"/>
      <c r="D7652" s="13"/>
      <c r="E7652" s="13"/>
      <c r="G7652" s="13"/>
    </row>
    <row r="7653" spans="1:7">
      <c r="A7653" s="13"/>
      <c r="B7653" s="13"/>
      <c r="C7653" s="13"/>
      <c r="D7653" s="13"/>
      <c r="E7653" s="13"/>
      <c r="G7653" s="13"/>
    </row>
    <row r="7654" spans="1:7">
      <c r="A7654" s="13"/>
      <c r="B7654" s="13"/>
      <c r="C7654" s="13"/>
      <c r="D7654" s="13"/>
      <c r="E7654" s="13"/>
      <c r="G7654" s="13"/>
    </row>
    <row r="7655" spans="1:7">
      <c r="A7655" s="13"/>
      <c r="B7655" s="13"/>
      <c r="C7655" s="13"/>
      <c r="D7655" s="13"/>
      <c r="E7655" s="13"/>
      <c r="F7655" s="13"/>
    </row>
    <row r="7656" spans="1:7">
      <c r="A7656" s="13"/>
      <c r="B7656" s="13"/>
      <c r="C7656" s="13"/>
      <c r="D7656" s="13"/>
      <c r="E7656" s="13"/>
      <c r="F7656" s="13"/>
    </row>
    <row r="7657" spans="1:7">
      <c r="A7657" s="13"/>
      <c r="B7657" s="13"/>
      <c r="C7657" s="13"/>
      <c r="D7657" s="13"/>
      <c r="E7657" s="13"/>
      <c r="F7657" s="13"/>
    </row>
    <row r="7658" spans="1:7">
      <c r="A7658" s="13"/>
      <c r="B7658" s="13"/>
      <c r="C7658" s="13"/>
      <c r="D7658" s="13"/>
      <c r="E7658" s="13"/>
      <c r="F7658" s="13"/>
    </row>
    <row r="7659" spans="1:7">
      <c r="A7659" s="13"/>
      <c r="B7659" s="13"/>
      <c r="C7659" s="13"/>
      <c r="D7659" s="13"/>
      <c r="E7659" s="13"/>
      <c r="F7659" s="13"/>
    </row>
    <row r="7660" spans="1:7">
      <c r="A7660" s="13"/>
      <c r="B7660" s="13"/>
      <c r="C7660" s="13"/>
      <c r="D7660" s="13"/>
      <c r="E7660" s="13"/>
      <c r="F7660" s="13"/>
    </row>
    <row r="7661" spans="1:7">
      <c r="A7661" s="13"/>
      <c r="B7661" s="13"/>
      <c r="C7661" s="13"/>
      <c r="D7661" s="13"/>
      <c r="E7661" s="13"/>
      <c r="F7661" s="13"/>
    </row>
    <row r="7662" spans="1:7">
      <c r="A7662" s="13"/>
      <c r="B7662" s="13"/>
      <c r="C7662" s="13"/>
      <c r="D7662" s="13"/>
      <c r="E7662" s="13"/>
      <c r="F7662" s="13"/>
    </row>
    <row r="7663" spans="1:7">
      <c r="A7663" s="13"/>
      <c r="B7663" s="13"/>
      <c r="C7663" s="13"/>
      <c r="D7663" s="13"/>
      <c r="E7663" s="13"/>
      <c r="F7663" s="13"/>
    </row>
    <row r="7664" spans="1:7">
      <c r="A7664" s="13"/>
      <c r="B7664" s="13"/>
      <c r="C7664" s="13"/>
      <c r="D7664" s="13"/>
      <c r="E7664" s="13"/>
      <c r="F7664" s="13"/>
    </row>
    <row r="7665" spans="1:7">
      <c r="A7665" s="13"/>
      <c r="B7665" s="13"/>
      <c r="C7665" s="13"/>
      <c r="D7665" s="13"/>
      <c r="E7665" s="13"/>
      <c r="F7665" s="13"/>
    </row>
    <row r="7666" spans="1:7">
      <c r="A7666" s="13"/>
      <c r="B7666" s="13"/>
      <c r="C7666" s="13"/>
      <c r="D7666" s="13"/>
      <c r="E7666" s="13"/>
      <c r="F7666" s="13"/>
    </row>
    <row r="7667" spans="1:7">
      <c r="A7667" s="13"/>
      <c r="B7667" s="13"/>
      <c r="C7667" s="13"/>
      <c r="D7667" s="13"/>
      <c r="E7667" s="13"/>
      <c r="F7667" s="13"/>
    </row>
    <row r="7668" spans="1:7">
      <c r="A7668" s="13"/>
      <c r="B7668" s="13"/>
      <c r="C7668" s="13"/>
      <c r="D7668" s="13"/>
      <c r="E7668" s="13"/>
      <c r="F7668" s="13"/>
    </row>
    <row r="7669" spans="1:7">
      <c r="A7669" s="13"/>
      <c r="B7669" s="13"/>
      <c r="C7669" s="13"/>
      <c r="D7669" s="13"/>
      <c r="E7669" s="13"/>
      <c r="F7669" s="13"/>
    </row>
    <row r="7670" spans="1:7">
      <c r="A7670" s="13"/>
      <c r="B7670" s="13"/>
      <c r="C7670" s="13"/>
      <c r="D7670" s="13"/>
      <c r="E7670" s="13"/>
      <c r="G7670" s="13"/>
    </row>
    <row r="7671" spans="1:7">
      <c r="A7671" s="13"/>
      <c r="B7671" s="13"/>
      <c r="C7671" s="13"/>
      <c r="D7671" s="13"/>
      <c r="E7671" s="13"/>
      <c r="G7671" s="13"/>
    </row>
    <row r="7672" spans="1:7">
      <c r="A7672" s="13"/>
      <c r="B7672" s="13"/>
      <c r="C7672" s="13"/>
      <c r="D7672" s="13"/>
      <c r="E7672" s="13"/>
      <c r="G7672" s="13"/>
    </row>
    <row r="7673" spans="1:7">
      <c r="A7673" s="13"/>
      <c r="B7673" s="13"/>
      <c r="C7673" s="13"/>
      <c r="D7673" s="13"/>
      <c r="E7673" s="13"/>
      <c r="F7673" s="13"/>
    </row>
    <row r="7674" spans="1:7">
      <c r="A7674" s="13"/>
      <c r="B7674" s="13"/>
      <c r="C7674" s="13"/>
      <c r="D7674" s="13"/>
      <c r="E7674" s="13"/>
      <c r="G7674" s="13"/>
    </row>
    <row r="7675" spans="1:7">
      <c r="A7675" s="13"/>
      <c r="B7675" s="13"/>
      <c r="C7675" s="13"/>
      <c r="D7675" s="13"/>
      <c r="E7675" s="13"/>
      <c r="F7675" s="13"/>
    </row>
    <row r="7676" spans="1:7">
      <c r="A7676" s="13"/>
      <c r="B7676" s="13"/>
      <c r="C7676" s="13"/>
      <c r="D7676" s="13"/>
      <c r="E7676" s="13"/>
      <c r="G7676" s="13"/>
    </row>
    <row r="7677" spans="1:7">
      <c r="A7677" s="13"/>
      <c r="B7677" s="13"/>
      <c r="C7677" s="13"/>
      <c r="D7677" s="13"/>
      <c r="E7677" s="13"/>
      <c r="G7677" s="13"/>
    </row>
    <row r="7678" spans="1:7">
      <c r="A7678" s="13"/>
      <c r="B7678" s="13"/>
      <c r="C7678" s="13"/>
      <c r="D7678" s="13"/>
      <c r="E7678" s="13"/>
      <c r="G7678" s="13"/>
    </row>
    <row r="7679" spans="1:7">
      <c r="A7679" s="13"/>
      <c r="B7679" s="13"/>
      <c r="C7679" s="13"/>
      <c r="D7679" s="13"/>
      <c r="E7679" s="13"/>
      <c r="F7679" s="13"/>
    </row>
    <row r="7680" spans="1:7">
      <c r="A7680" s="13"/>
      <c r="B7680" s="13"/>
      <c r="C7680" s="13"/>
      <c r="D7680" s="13"/>
      <c r="E7680" s="13"/>
      <c r="F7680" s="13"/>
    </row>
    <row r="7681" spans="1:7">
      <c r="A7681" s="13"/>
      <c r="B7681" s="13"/>
      <c r="C7681" s="13"/>
      <c r="D7681" s="13"/>
      <c r="E7681" s="13"/>
      <c r="G7681" s="13"/>
    </row>
    <row r="7682" spans="1:7">
      <c r="A7682" s="13"/>
      <c r="B7682" s="13"/>
      <c r="C7682" s="13"/>
      <c r="D7682" s="13"/>
      <c r="E7682" s="13"/>
      <c r="G7682" s="13"/>
    </row>
    <row r="7683" spans="1:7">
      <c r="A7683" s="13"/>
      <c r="B7683" s="13"/>
      <c r="C7683" s="13"/>
      <c r="D7683" s="13"/>
      <c r="E7683" s="13"/>
      <c r="G7683" s="13"/>
    </row>
    <row r="7684" spans="1:7">
      <c r="A7684" s="13"/>
      <c r="B7684" s="13"/>
      <c r="C7684" s="13"/>
      <c r="D7684" s="13"/>
      <c r="E7684" s="13"/>
      <c r="G7684" s="13"/>
    </row>
    <row r="7685" spans="1:7">
      <c r="A7685" s="13"/>
      <c r="B7685" s="13"/>
      <c r="C7685" s="13"/>
      <c r="D7685" s="13"/>
      <c r="E7685" s="13"/>
      <c r="G7685" s="13"/>
    </row>
    <row r="7686" spans="1:7">
      <c r="A7686" s="13"/>
      <c r="B7686" s="13"/>
      <c r="C7686" s="13"/>
      <c r="D7686" s="13"/>
      <c r="E7686" s="13"/>
      <c r="F7686" s="13"/>
    </row>
    <row r="7687" spans="1:7">
      <c r="A7687" s="13"/>
      <c r="B7687" s="13"/>
      <c r="C7687" s="13"/>
      <c r="D7687" s="13"/>
      <c r="E7687" s="13"/>
      <c r="F7687" s="13"/>
    </row>
    <row r="7688" spans="1:7">
      <c r="A7688" s="13"/>
      <c r="B7688" s="13"/>
      <c r="C7688" s="13"/>
      <c r="D7688" s="13"/>
      <c r="E7688" s="13"/>
      <c r="F7688" s="13"/>
    </row>
    <row r="7689" spans="1:7">
      <c r="A7689" s="13"/>
      <c r="B7689" s="13"/>
      <c r="C7689" s="13"/>
      <c r="D7689" s="13"/>
      <c r="E7689" s="13"/>
      <c r="F7689" s="13"/>
    </row>
    <row r="7690" spans="1:7">
      <c r="A7690" s="13"/>
      <c r="B7690" s="13"/>
      <c r="C7690" s="13"/>
      <c r="D7690" s="13"/>
      <c r="E7690" s="13"/>
      <c r="F7690" s="13"/>
    </row>
    <row r="7691" spans="1:7">
      <c r="A7691" s="13"/>
      <c r="B7691" s="13"/>
      <c r="C7691" s="13"/>
      <c r="D7691" s="13"/>
      <c r="E7691" s="13"/>
      <c r="F7691" s="13"/>
    </row>
    <row r="7692" spans="1:7">
      <c r="A7692" s="13"/>
      <c r="B7692" s="13"/>
      <c r="C7692" s="13"/>
      <c r="D7692" s="13"/>
      <c r="E7692" s="13"/>
      <c r="F7692" s="13"/>
    </row>
    <row r="7693" spans="1:7">
      <c r="A7693" s="13"/>
      <c r="B7693" s="13"/>
      <c r="C7693" s="13"/>
      <c r="D7693" s="13"/>
      <c r="E7693" s="13"/>
      <c r="F7693" s="13"/>
    </row>
    <row r="7694" spans="1:7">
      <c r="A7694" s="13"/>
      <c r="B7694" s="13"/>
      <c r="C7694" s="13"/>
      <c r="D7694" s="13"/>
      <c r="E7694" s="13"/>
      <c r="F7694" s="13"/>
    </row>
    <row r="7695" spans="1:7">
      <c r="A7695" s="13"/>
      <c r="B7695" s="13"/>
      <c r="C7695" s="13"/>
      <c r="D7695" s="13"/>
      <c r="E7695" s="13"/>
      <c r="F7695" s="13"/>
    </row>
    <row r="7696" spans="1:7">
      <c r="A7696" s="13"/>
      <c r="B7696" s="13"/>
      <c r="C7696" s="13"/>
      <c r="D7696" s="13"/>
      <c r="E7696" s="13"/>
      <c r="G7696" s="13"/>
    </row>
    <row r="7697" spans="1:7">
      <c r="A7697" s="13"/>
      <c r="B7697" s="13"/>
      <c r="C7697" s="13"/>
      <c r="D7697" s="13"/>
      <c r="E7697" s="13"/>
      <c r="G7697" s="13"/>
    </row>
    <row r="7698" spans="1:7">
      <c r="A7698" s="13"/>
      <c r="B7698" s="13"/>
      <c r="C7698" s="13"/>
      <c r="D7698" s="13"/>
      <c r="E7698" s="13"/>
      <c r="G7698" s="13"/>
    </row>
    <row r="7699" spans="1:7">
      <c r="A7699" s="13"/>
      <c r="B7699" s="13"/>
      <c r="C7699" s="13"/>
      <c r="D7699" s="13"/>
      <c r="E7699" s="13"/>
      <c r="G7699" s="13"/>
    </row>
    <row r="7700" spans="1:7">
      <c r="A7700" s="13"/>
      <c r="B7700" s="13"/>
      <c r="C7700" s="13"/>
      <c r="D7700" s="13"/>
      <c r="E7700" s="13"/>
      <c r="G7700" s="13"/>
    </row>
    <row r="7701" spans="1:7">
      <c r="A7701" s="13"/>
      <c r="B7701" s="13"/>
      <c r="C7701" s="13"/>
      <c r="D7701" s="13"/>
      <c r="E7701" s="13"/>
      <c r="G7701" s="13"/>
    </row>
    <row r="7702" spans="1:7">
      <c r="A7702" s="13"/>
      <c r="B7702" s="13"/>
      <c r="C7702" s="13"/>
      <c r="D7702" s="13"/>
      <c r="E7702" s="13"/>
      <c r="F7702" s="13"/>
    </row>
    <row r="7703" spans="1:7">
      <c r="A7703" s="13"/>
      <c r="B7703" s="13"/>
      <c r="C7703" s="13"/>
      <c r="D7703" s="13"/>
      <c r="E7703" s="13"/>
      <c r="F7703" s="13"/>
    </row>
    <row r="7704" spans="1:7">
      <c r="A7704" s="13"/>
      <c r="B7704" s="13"/>
      <c r="C7704" s="13"/>
      <c r="D7704" s="13"/>
      <c r="E7704" s="13"/>
      <c r="F7704" s="13"/>
    </row>
    <row r="7705" spans="1:7">
      <c r="A7705" s="13"/>
      <c r="B7705" s="13"/>
      <c r="C7705" s="13"/>
      <c r="D7705" s="13"/>
      <c r="E7705" s="13"/>
      <c r="F7705" s="13"/>
    </row>
    <row r="7706" spans="1:7">
      <c r="A7706" s="13"/>
      <c r="B7706" s="13"/>
      <c r="C7706" s="13"/>
      <c r="D7706" s="13"/>
      <c r="E7706" s="13"/>
      <c r="F7706" s="13"/>
    </row>
    <row r="7707" spans="1:7">
      <c r="A7707" s="13"/>
      <c r="B7707" s="13"/>
      <c r="C7707" s="13"/>
      <c r="D7707" s="13"/>
      <c r="E7707" s="13"/>
      <c r="F7707" s="13"/>
    </row>
    <row r="7708" spans="1:7">
      <c r="A7708" s="13"/>
      <c r="B7708" s="13"/>
      <c r="C7708" s="13"/>
      <c r="D7708" s="13"/>
      <c r="E7708" s="13"/>
      <c r="F7708" s="13"/>
    </row>
    <row r="7709" spans="1:7">
      <c r="A7709" s="13"/>
      <c r="B7709" s="13"/>
      <c r="C7709" s="13"/>
      <c r="D7709" s="13"/>
      <c r="E7709" s="13"/>
      <c r="F7709" s="13"/>
    </row>
    <row r="7710" spans="1:7">
      <c r="A7710" s="13"/>
      <c r="B7710" s="13"/>
      <c r="C7710" s="13"/>
      <c r="D7710" s="13"/>
      <c r="E7710" s="13"/>
      <c r="G7710" s="13"/>
    </row>
    <row r="7711" spans="1:7">
      <c r="A7711" s="13"/>
      <c r="B7711" s="13"/>
      <c r="C7711" s="13"/>
      <c r="D7711" s="13"/>
      <c r="E7711" s="13"/>
      <c r="G7711" s="13"/>
    </row>
    <row r="7712" spans="1:7">
      <c r="A7712" s="13"/>
      <c r="B7712" s="13"/>
      <c r="C7712" s="13"/>
      <c r="D7712" s="13"/>
      <c r="E7712" s="13"/>
      <c r="G7712" s="13"/>
    </row>
    <row r="7713" spans="1:7">
      <c r="A7713" s="13"/>
      <c r="B7713" s="13"/>
      <c r="C7713" s="13"/>
      <c r="D7713" s="13"/>
      <c r="E7713" s="13"/>
      <c r="G7713" s="13"/>
    </row>
    <row r="7714" spans="1:7">
      <c r="A7714" s="13"/>
      <c r="B7714" s="13"/>
      <c r="C7714" s="13"/>
      <c r="D7714" s="13"/>
      <c r="E7714" s="13"/>
      <c r="G7714" s="13"/>
    </row>
    <row r="7715" spans="1:7">
      <c r="A7715" s="13"/>
      <c r="B7715" s="13"/>
      <c r="C7715" s="13"/>
      <c r="D7715" s="13"/>
      <c r="E7715" s="13"/>
      <c r="G7715" s="13"/>
    </row>
    <row r="7716" spans="1:7">
      <c r="A7716" s="13"/>
      <c r="B7716" s="13"/>
      <c r="C7716" s="13"/>
      <c r="D7716" s="13"/>
      <c r="E7716" s="13"/>
      <c r="G7716" s="13"/>
    </row>
    <row r="7717" spans="1:7">
      <c r="A7717" s="13"/>
      <c r="B7717" s="13"/>
      <c r="C7717" s="13"/>
      <c r="D7717" s="13"/>
      <c r="E7717" s="13"/>
      <c r="G7717" s="13"/>
    </row>
    <row r="7718" spans="1:7">
      <c r="A7718" s="13"/>
      <c r="B7718" s="13"/>
      <c r="C7718" s="13"/>
      <c r="D7718" s="13"/>
      <c r="E7718" s="13"/>
      <c r="G7718" s="13"/>
    </row>
    <row r="7719" spans="1:7">
      <c r="A7719" s="13"/>
      <c r="B7719" s="13"/>
      <c r="C7719" s="13"/>
      <c r="D7719" s="13"/>
      <c r="E7719" s="13"/>
      <c r="G7719" s="13"/>
    </row>
    <row r="7720" spans="1:7">
      <c r="A7720" s="13"/>
      <c r="B7720" s="13"/>
      <c r="C7720" s="13"/>
      <c r="D7720" s="13"/>
      <c r="E7720" s="13"/>
      <c r="G7720" s="13"/>
    </row>
    <row r="7721" spans="1:7">
      <c r="A7721" s="13"/>
      <c r="B7721" s="13"/>
      <c r="C7721" s="13"/>
      <c r="D7721" s="13"/>
      <c r="E7721" s="13"/>
      <c r="G7721" s="13"/>
    </row>
    <row r="7722" spans="1:7">
      <c r="A7722" s="13"/>
      <c r="B7722" s="13"/>
      <c r="C7722" s="13"/>
      <c r="D7722" s="13"/>
      <c r="E7722" s="13"/>
      <c r="G7722" s="13"/>
    </row>
    <row r="7723" spans="1:7">
      <c r="A7723" s="13"/>
      <c r="B7723" s="13"/>
      <c r="C7723" s="13"/>
      <c r="D7723" s="13"/>
      <c r="E7723" s="13"/>
      <c r="G7723" s="13"/>
    </row>
    <row r="7724" spans="1:7">
      <c r="A7724" s="13"/>
      <c r="B7724" s="13"/>
      <c r="C7724" s="13"/>
      <c r="D7724" s="13"/>
      <c r="E7724" s="13"/>
      <c r="G7724" s="13"/>
    </row>
    <row r="7725" spans="1:7">
      <c r="A7725" s="13"/>
      <c r="B7725" s="13"/>
      <c r="C7725" s="13"/>
      <c r="D7725" s="13"/>
      <c r="E7725" s="13"/>
      <c r="F7725" s="13"/>
    </row>
    <row r="7726" spans="1:7">
      <c r="A7726" s="13"/>
      <c r="B7726" s="13"/>
      <c r="C7726" s="13"/>
      <c r="D7726" s="13"/>
      <c r="E7726" s="13"/>
      <c r="F7726" s="13"/>
    </row>
    <row r="7727" spans="1:7">
      <c r="A7727" s="13"/>
      <c r="B7727" s="13"/>
      <c r="C7727" s="13"/>
      <c r="D7727" s="13"/>
      <c r="E7727" s="13"/>
      <c r="G7727" s="13"/>
    </row>
    <row r="7728" spans="1:7">
      <c r="A7728" s="13"/>
      <c r="B7728" s="13"/>
      <c r="C7728" s="13"/>
      <c r="D7728" s="13"/>
      <c r="E7728" s="13"/>
      <c r="G7728" s="13"/>
    </row>
    <row r="7729" spans="1:7">
      <c r="A7729" s="13"/>
      <c r="B7729" s="13"/>
      <c r="C7729" s="13"/>
      <c r="D7729" s="13"/>
      <c r="E7729" s="13"/>
      <c r="G7729" s="13"/>
    </row>
    <row r="7730" spans="1:7">
      <c r="A7730" s="13"/>
      <c r="B7730" s="13"/>
      <c r="C7730" s="13"/>
      <c r="D7730" s="13"/>
      <c r="E7730" s="13"/>
      <c r="G7730" s="13"/>
    </row>
    <row r="7731" spans="1:7">
      <c r="A7731" s="13"/>
      <c r="B7731" s="13"/>
      <c r="C7731" s="13"/>
      <c r="D7731" s="13"/>
      <c r="E7731" s="13"/>
      <c r="G7731" s="13"/>
    </row>
    <row r="7732" spans="1:7">
      <c r="A7732" s="13"/>
      <c r="B7732" s="13"/>
      <c r="C7732" s="13"/>
      <c r="D7732" s="13"/>
      <c r="E7732" s="13"/>
      <c r="G7732" s="13"/>
    </row>
    <row r="7733" spans="1:7">
      <c r="A7733" s="13"/>
      <c r="B7733" s="13"/>
      <c r="C7733" s="13"/>
      <c r="D7733" s="13"/>
      <c r="E7733" s="13"/>
      <c r="F7733" s="13"/>
    </row>
    <row r="7734" spans="1:7">
      <c r="A7734" s="13"/>
      <c r="B7734" s="13"/>
      <c r="C7734" s="13"/>
      <c r="D7734" s="13"/>
      <c r="E7734" s="13"/>
      <c r="F7734" s="13"/>
    </row>
    <row r="7735" spans="1:7">
      <c r="A7735" s="13"/>
      <c r="B7735" s="13"/>
      <c r="C7735" s="13"/>
      <c r="D7735" s="13"/>
      <c r="E7735" s="13"/>
      <c r="F7735" s="13"/>
    </row>
    <row r="7736" spans="1:7">
      <c r="A7736" s="13"/>
      <c r="B7736" s="13"/>
      <c r="C7736" s="13"/>
      <c r="D7736" s="13"/>
      <c r="E7736" s="13"/>
      <c r="F7736" s="13"/>
    </row>
    <row r="7737" spans="1:7">
      <c r="A7737" s="13"/>
      <c r="B7737" s="13"/>
      <c r="C7737" s="13"/>
      <c r="D7737" s="13"/>
      <c r="E7737" s="13"/>
      <c r="F7737" s="13"/>
    </row>
    <row r="7738" spans="1:7">
      <c r="A7738" s="13"/>
      <c r="B7738" s="13"/>
      <c r="C7738" s="13"/>
      <c r="D7738" s="13"/>
      <c r="E7738" s="13"/>
      <c r="F7738" s="13"/>
    </row>
    <row r="7739" spans="1:7">
      <c r="A7739" s="13"/>
      <c r="B7739" s="13"/>
      <c r="C7739" s="13"/>
      <c r="D7739" s="13"/>
      <c r="E7739" s="13"/>
      <c r="F7739" s="13"/>
    </row>
    <row r="7740" spans="1:7">
      <c r="A7740" s="13"/>
      <c r="B7740" s="13"/>
      <c r="C7740" s="13"/>
      <c r="D7740" s="13"/>
      <c r="E7740" s="13"/>
      <c r="F7740" s="13"/>
    </row>
    <row r="7741" spans="1:7">
      <c r="A7741" s="13"/>
      <c r="B7741" s="13"/>
      <c r="C7741" s="13"/>
      <c r="D7741" s="13"/>
      <c r="E7741" s="13"/>
      <c r="F7741" s="13"/>
    </row>
    <row r="7742" spans="1:7">
      <c r="A7742" s="13"/>
      <c r="B7742" s="13"/>
      <c r="C7742" s="13"/>
      <c r="D7742" s="13"/>
      <c r="E7742" s="13"/>
      <c r="F7742" s="13"/>
    </row>
    <row r="7743" spans="1:7">
      <c r="A7743" s="13"/>
      <c r="B7743" s="13"/>
      <c r="C7743" s="13"/>
      <c r="D7743" s="13"/>
      <c r="E7743" s="13"/>
      <c r="F7743" s="13"/>
    </row>
    <row r="7744" spans="1:7">
      <c r="A7744" s="13"/>
      <c r="B7744" s="13"/>
      <c r="C7744" s="13"/>
      <c r="D7744" s="13"/>
      <c r="E7744" s="13"/>
      <c r="F7744" s="13"/>
    </row>
    <row r="7745" spans="1:6">
      <c r="A7745" s="13"/>
      <c r="B7745" s="13"/>
      <c r="C7745" s="13"/>
      <c r="D7745" s="13"/>
      <c r="E7745" s="13"/>
      <c r="F7745" s="13"/>
    </row>
    <row r="7746" spans="1:6">
      <c r="A7746" s="13"/>
      <c r="B7746" s="13"/>
      <c r="C7746" s="13"/>
      <c r="D7746" s="13"/>
      <c r="E7746" s="13"/>
      <c r="F7746" s="13"/>
    </row>
    <row r="7747" spans="1:6">
      <c r="A7747" s="13"/>
      <c r="B7747" s="13"/>
      <c r="C7747" s="13"/>
      <c r="D7747" s="13"/>
      <c r="E7747" s="13"/>
      <c r="F7747" s="13"/>
    </row>
    <row r="7748" spans="1:6">
      <c r="A7748" s="13"/>
      <c r="B7748" s="13"/>
      <c r="C7748" s="13"/>
      <c r="D7748" s="13"/>
      <c r="E7748" s="13"/>
      <c r="F7748" s="13"/>
    </row>
    <row r="7749" spans="1:6">
      <c r="A7749" s="13"/>
      <c r="B7749" s="13"/>
      <c r="C7749" s="13"/>
      <c r="D7749" s="13"/>
      <c r="E7749" s="13"/>
      <c r="F7749" s="13"/>
    </row>
    <row r="7750" spans="1:6">
      <c r="A7750" s="13"/>
      <c r="B7750" s="13"/>
      <c r="C7750" s="13"/>
      <c r="D7750" s="13"/>
      <c r="E7750" s="13"/>
      <c r="F7750" s="13"/>
    </row>
    <row r="7751" spans="1:6">
      <c r="A7751" s="13"/>
      <c r="B7751" s="13"/>
      <c r="C7751" s="13"/>
      <c r="D7751" s="13"/>
      <c r="E7751" s="13"/>
      <c r="F7751" s="13"/>
    </row>
    <row r="7752" spans="1:6">
      <c r="A7752" s="13"/>
      <c r="B7752" s="13"/>
      <c r="C7752" s="13"/>
      <c r="D7752" s="13"/>
      <c r="E7752" s="13"/>
      <c r="F7752" s="13"/>
    </row>
    <row r="7753" spans="1:6">
      <c r="A7753" s="13"/>
      <c r="B7753" s="13"/>
      <c r="C7753" s="13"/>
      <c r="D7753" s="13"/>
      <c r="E7753" s="13"/>
      <c r="F7753" s="13"/>
    </row>
    <row r="7754" spans="1:6">
      <c r="A7754" s="13"/>
      <c r="B7754" s="13"/>
      <c r="C7754" s="13"/>
      <c r="D7754" s="13"/>
      <c r="E7754" s="13"/>
      <c r="F7754" s="13"/>
    </row>
    <row r="7755" spans="1:6">
      <c r="A7755" s="13"/>
      <c r="B7755" s="13"/>
      <c r="C7755" s="13"/>
      <c r="D7755" s="13"/>
      <c r="E7755" s="13"/>
      <c r="F7755" s="13"/>
    </row>
    <row r="7756" spans="1:6">
      <c r="A7756" s="13"/>
      <c r="B7756" s="13"/>
      <c r="C7756" s="13"/>
      <c r="D7756" s="13"/>
      <c r="E7756" s="13"/>
      <c r="F7756" s="13"/>
    </row>
    <row r="7757" spans="1:6">
      <c r="A7757" s="13"/>
      <c r="B7757" s="13"/>
      <c r="C7757" s="13"/>
      <c r="D7757" s="13"/>
      <c r="E7757" s="13"/>
      <c r="F7757" s="13"/>
    </row>
    <row r="7758" spans="1:6">
      <c r="A7758" s="13"/>
      <c r="B7758" s="13"/>
      <c r="C7758" s="13"/>
      <c r="D7758" s="13"/>
      <c r="E7758" s="13"/>
      <c r="F7758" s="13"/>
    </row>
    <row r="7759" spans="1:6">
      <c r="A7759" s="13"/>
      <c r="B7759" s="13"/>
      <c r="C7759" s="13"/>
      <c r="D7759" s="13"/>
      <c r="E7759" s="13"/>
      <c r="F7759" s="13"/>
    </row>
    <row r="7760" spans="1:6">
      <c r="A7760" s="13"/>
      <c r="B7760" s="13"/>
      <c r="C7760" s="13"/>
      <c r="D7760" s="13"/>
      <c r="E7760" s="13"/>
      <c r="F7760" s="13"/>
    </row>
    <row r="7761" spans="1:7">
      <c r="A7761" s="13"/>
      <c r="B7761" s="13"/>
      <c r="C7761" s="13"/>
      <c r="D7761" s="13"/>
      <c r="E7761" s="13"/>
      <c r="F7761" s="13"/>
    </row>
    <row r="7762" spans="1:7">
      <c r="A7762" s="13"/>
      <c r="B7762" s="13"/>
      <c r="C7762" s="13"/>
      <c r="D7762" s="13"/>
      <c r="E7762" s="13"/>
      <c r="F7762" s="13"/>
    </row>
    <row r="7763" spans="1:7">
      <c r="A7763" s="13"/>
      <c r="B7763" s="13"/>
      <c r="C7763" s="13"/>
      <c r="D7763" s="13"/>
      <c r="E7763" s="13"/>
      <c r="F7763" s="13"/>
    </row>
    <row r="7764" spans="1:7">
      <c r="A7764" s="13"/>
      <c r="B7764" s="13"/>
      <c r="C7764" s="13"/>
      <c r="D7764" s="13"/>
      <c r="E7764" s="13"/>
      <c r="F7764" s="13"/>
    </row>
    <row r="7765" spans="1:7">
      <c r="A7765" s="13"/>
      <c r="B7765" s="13"/>
      <c r="C7765" s="13"/>
      <c r="D7765" s="13"/>
      <c r="E7765" s="13"/>
      <c r="F7765" s="13"/>
    </row>
    <row r="7766" spans="1:7">
      <c r="A7766" s="13"/>
      <c r="B7766" s="13"/>
      <c r="C7766" s="13"/>
      <c r="D7766" s="13"/>
      <c r="E7766" s="13"/>
      <c r="F7766" s="13"/>
    </row>
    <row r="7767" spans="1:7">
      <c r="A7767" s="13"/>
      <c r="B7767" s="13"/>
      <c r="C7767" s="13"/>
      <c r="D7767" s="13"/>
      <c r="E7767" s="13"/>
      <c r="F7767" s="13"/>
    </row>
    <row r="7768" spans="1:7">
      <c r="A7768" s="13"/>
      <c r="B7768" s="13"/>
      <c r="C7768" s="13"/>
      <c r="D7768" s="13"/>
      <c r="E7768" s="13"/>
      <c r="F7768" s="13"/>
    </row>
    <row r="7769" spans="1:7">
      <c r="A7769" s="13"/>
      <c r="B7769" s="13"/>
      <c r="C7769" s="13"/>
      <c r="D7769" s="13"/>
      <c r="E7769" s="13"/>
      <c r="F7769" s="13"/>
    </row>
    <row r="7770" spans="1:7">
      <c r="A7770" s="13"/>
      <c r="B7770" s="13"/>
      <c r="C7770" s="13"/>
      <c r="D7770" s="13"/>
      <c r="E7770" s="13"/>
      <c r="F7770" s="13"/>
    </row>
    <row r="7771" spans="1:7">
      <c r="A7771" s="13"/>
      <c r="B7771" s="13"/>
      <c r="C7771" s="13"/>
      <c r="D7771" s="13"/>
      <c r="E7771" s="13"/>
      <c r="F7771" s="13"/>
    </row>
    <row r="7772" spans="1:7">
      <c r="A7772" s="13"/>
      <c r="B7772" s="13"/>
      <c r="C7772" s="13"/>
      <c r="D7772" s="13"/>
      <c r="E7772" s="13"/>
      <c r="F7772" s="13"/>
    </row>
    <row r="7773" spans="1:7">
      <c r="A7773" s="13"/>
      <c r="B7773" s="13"/>
      <c r="C7773" s="13"/>
      <c r="D7773" s="13"/>
      <c r="E7773" s="13"/>
      <c r="F7773" s="13"/>
    </row>
    <row r="7774" spans="1:7">
      <c r="A7774" s="13"/>
      <c r="B7774" s="13"/>
      <c r="C7774" s="13"/>
      <c r="D7774" s="13"/>
      <c r="E7774" s="13"/>
      <c r="F7774" s="13"/>
    </row>
    <row r="7775" spans="1:7">
      <c r="A7775" s="13"/>
      <c r="B7775" s="13"/>
      <c r="C7775" s="13"/>
      <c r="D7775" s="13"/>
      <c r="E7775" s="13"/>
      <c r="F7775" s="13"/>
    </row>
    <row r="7776" spans="1:7">
      <c r="A7776" s="13"/>
      <c r="B7776" s="13"/>
      <c r="C7776" s="13"/>
      <c r="D7776" s="13"/>
      <c r="E7776" s="13"/>
      <c r="G7776" s="13"/>
    </row>
    <row r="7777" spans="1:7">
      <c r="A7777" s="13"/>
      <c r="B7777" s="13"/>
      <c r="C7777" s="13"/>
      <c r="D7777" s="13"/>
      <c r="E7777" s="13"/>
      <c r="G7777" s="13"/>
    </row>
    <row r="7778" spans="1:7">
      <c r="A7778" s="13"/>
      <c r="B7778" s="13"/>
      <c r="C7778" s="13"/>
      <c r="D7778" s="13"/>
      <c r="E7778" s="13"/>
      <c r="G7778" s="13"/>
    </row>
    <row r="7779" spans="1:7">
      <c r="A7779" s="13"/>
      <c r="B7779" s="13"/>
      <c r="C7779" s="13"/>
      <c r="D7779" s="13"/>
      <c r="E7779" s="13"/>
      <c r="G7779" s="13"/>
    </row>
    <row r="7780" spans="1:7">
      <c r="A7780" s="13"/>
      <c r="B7780" s="13"/>
      <c r="C7780" s="13"/>
      <c r="D7780" s="13"/>
      <c r="E7780" s="13"/>
      <c r="G7780" s="13"/>
    </row>
    <row r="7781" spans="1:7">
      <c r="A7781" s="13"/>
      <c r="B7781" s="13"/>
      <c r="C7781" s="13"/>
      <c r="D7781" s="13"/>
      <c r="E7781" s="13"/>
      <c r="G7781" s="13"/>
    </row>
    <row r="7782" spans="1:7">
      <c r="A7782" s="13"/>
      <c r="B7782" s="13"/>
      <c r="C7782" s="13"/>
      <c r="D7782" s="13"/>
      <c r="E7782" s="13"/>
      <c r="G7782" s="13"/>
    </row>
    <row r="7783" spans="1:7">
      <c r="A7783" s="13"/>
      <c r="B7783" s="13"/>
      <c r="C7783" s="13"/>
      <c r="D7783" s="13"/>
      <c r="E7783" s="13"/>
      <c r="G7783" s="13"/>
    </row>
    <row r="7784" spans="1:7">
      <c r="A7784" s="13"/>
      <c r="B7784" s="13"/>
      <c r="C7784" s="13"/>
      <c r="D7784" s="13"/>
      <c r="E7784" s="13"/>
      <c r="F7784" s="13"/>
    </row>
    <row r="7785" spans="1:7">
      <c r="A7785" s="13"/>
      <c r="B7785" s="13"/>
      <c r="C7785" s="13"/>
      <c r="D7785" s="13"/>
      <c r="E7785" s="13"/>
      <c r="F7785" s="13"/>
    </row>
    <row r="7786" spans="1:7">
      <c r="A7786" s="13"/>
      <c r="B7786" s="13"/>
      <c r="C7786" s="13"/>
      <c r="D7786" s="13"/>
      <c r="E7786" s="13"/>
      <c r="F7786" s="13"/>
    </row>
    <row r="7787" spans="1:7">
      <c r="A7787" s="13"/>
      <c r="B7787" s="13"/>
      <c r="C7787" s="13"/>
      <c r="D7787" s="13"/>
      <c r="E7787" s="13"/>
      <c r="F7787" s="13"/>
    </row>
    <row r="7788" spans="1:7">
      <c r="A7788" s="13"/>
      <c r="B7788" s="13"/>
      <c r="C7788" s="13"/>
      <c r="D7788" s="13"/>
      <c r="E7788" s="13"/>
      <c r="G7788" s="13"/>
    </row>
    <row r="7789" spans="1:7">
      <c r="A7789" s="13"/>
      <c r="B7789" s="13"/>
      <c r="C7789" s="13"/>
      <c r="D7789" s="13"/>
      <c r="E7789" s="13"/>
      <c r="G7789" s="13"/>
    </row>
    <row r="7790" spans="1:7">
      <c r="A7790" s="13"/>
      <c r="B7790" s="13"/>
      <c r="C7790" s="13"/>
      <c r="D7790" s="13"/>
      <c r="E7790" s="13"/>
      <c r="G7790" s="13"/>
    </row>
    <row r="7791" spans="1:7">
      <c r="A7791" s="13"/>
      <c r="B7791" s="13"/>
      <c r="C7791" s="13"/>
      <c r="D7791" s="13"/>
      <c r="E7791" s="13"/>
      <c r="G7791" s="13"/>
    </row>
    <row r="7792" spans="1:7">
      <c r="A7792" s="13"/>
      <c r="B7792" s="13"/>
      <c r="C7792" s="13"/>
      <c r="D7792" s="13"/>
      <c r="E7792" s="13"/>
      <c r="G7792" s="13"/>
    </row>
    <row r="7793" spans="1:6">
      <c r="A7793" s="13"/>
      <c r="B7793" s="13"/>
      <c r="C7793" s="13"/>
      <c r="D7793" s="13"/>
      <c r="E7793" s="13"/>
      <c r="F7793" s="13"/>
    </row>
    <row r="7794" spans="1:6">
      <c r="A7794" s="13"/>
      <c r="B7794" s="13"/>
      <c r="C7794" s="13"/>
      <c r="D7794" s="13"/>
      <c r="E7794" s="13"/>
      <c r="F7794" s="13"/>
    </row>
    <row r="7795" spans="1:6">
      <c r="A7795" s="13"/>
      <c r="B7795" s="13"/>
      <c r="C7795" s="13"/>
      <c r="D7795" s="13"/>
      <c r="E7795" s="13"/>
      <c r="F7795" s="13"/>
    </row>
    <row r="7796" spans="1:6">
      <c r="A7796" s="13"/>
      <c r="B7796" s="13"/>
      <c r="C7796" s="13"/>
      <c r="D7796" s="13"/>
      <c r="E7796" s="13"/>
      <c r="F7796" s="13"/>
    </row>
    <row r="7797" spans="1:6">
      <c r="A7797" s="13"/>
      <c r="B7797" s="13"/>
      <c r="C7797" s="13"/>
      <c r="D7797" s="13"/>
      <c r="E7797" s="13"/>
      <c r="F7797" s="13"/>
    </row>
    <row r="7798" spans="1:6">
      <c r="A7798" s="13"/>
      <c r="B7798" s="13"/>
      <c r="C7798" s="13"/>
      <c r="D7798" s="13"/>
      <c r="E7798" s="13"/>
      <c r="F7798" s="13"/>
    </row>
    <row r="7799" spans="1:6">
      <c r="A7799" s="13"/>
      <c r="B7799" s="13"/>
      <c r="C7799" s="13"/>
      <c r="D7799" s="13"/>
      <c r="E7799" s="13"/>
      <c r="F7799" s="13"/>
    </row>
    <row r="7800" spans="1:6">
      <c r="A7800" s="13"/>
      <c r="B7800" s="13"/>
      <c r="C7800" s="13"/>
      <c r="D7800" s="13"/>
      <c r="E7800" s="13"/>
      <c r="F7800" s="13"/>
    </row>
    <row r="7801" spans="1:6">
      <c r="A7801" s="13"/>
      <c r="B7801" s="13"/>
      <c r="C7801" s="13"/>
      <c r="D7801" s="13"/>
      <c r="E7801" s="13"/>
      <c r="F7801" s="13"/>
    </row>
    <row r="7802" spans="1:6">
      <c r="A7802" s="13"/>
      <c r="B7802" s="13"/>
      <c r="C7802" s="13"/>
      <c r="D7802" s="13"/>
      <c r="E7802" s="13"/>
      <c r="F7802" s="13"/>
    </row>
    <row r="7803" spans="1:6">
      <c r="A7803" s="13"/>
      <c r="B7803" s="13"/>
      <c r="C7803" s="13"/>
      <c r="D7803" s="13"/>
      <c r="E7803" s="13"/>
      <c r="F7803" s="13"/>
    </row>
    <row r="7804" spans="1:6">
      <c r="A7804" s="13"/>
      <c r="B7804" s="13"/>
      <c r="C7804" s="13"/>
      <c r="D7804" s="13"/>
      <c r="E7804" s="13"/>
      <c r="F7804" s="13"/>
    </row>
    <row r="7805" spans="1:6">
      <c r="A7805" s="13"/>
      <c r="B7805" s="13"/>
      <c r="C7805" s="13"/>
      <c r="D7805" s="13"/>
      <c r="E7805" s="13"/>
      <c r="F7805" s="13"/>
    </row>
    <row r="7806" spans="1:6">
      <c r="A7806" s="13"/>
      <c r="B7806" s="13"/>
      <c r="C7806" s="13"/>
      <c r="D7806" s="13"/>
      <c r="E7806" s="13"/>
      <c r="F7806" s="13"/>
    </row>
    <row r="7807" spans="1:6">
      <c r="A7807" s="13"/>
      <c r="B7807" s="13"/>
      <c r="C7807" s="13"/>
      <c r="D7807" s="13"/>
      <c r="E7807" s="13"/>
      <c r="F7807" s="13"/>
    </row>
    <row r="7808" spans="1:6">
      <c r="A7808" s="13"/>
      <c r="B7808" s="13"/>
      <c r="C7808" s="13"/>
      <c r="D7808" s="13"/>
      <c r="E7808" s="13"/>
      <c r="F7808" s="13"/>
    </row>
    <row r="7809" spans="1:7">
      <c r="A7809" s="13"/>
      <c r="B7809" s="13"/>
      <c r="C7809" s="13"/>
      <c r="D7809" s="13"/>
      <c r="E7809" s="13"/>
      <c r="F7809" s="13"/>
    </row>
    <row r="7810" spans="1:7">
      <c r="A7810" s="13"/>
      <c r="B7810" s="13"/>
      <c r="C7810" s="13"/>
      <c r="D7810" s="13"/>
      <c r="E7810" s="13"/>
      <c r="F7810" s="13"/>
    </row>
    <row r="7811" spans="1:7">
      <c r="A7811" s="13"/>
      <c r="B7811" s="13"/>
      <c r="C7811" s="13"/>
      <c r="D7811" s="13"/>
      <c r="E7811" s="13"/>
      <c r="F7811" s="13"/>
    </row>
    <row r="7812" spans="1:7">
      <c r="A7812" s="13"/>
      <c r="B7812" s="13"/>
      <c r="C7812" s="13"/>
      <c r="D7812" s="13"/>
      <c r="E7812" s="13"/>
      <c r="F7812" s="13"/>
    </row>
    <row r="7813" spans="1:7">
      <c r="A7813" s="13"/>
      <c r="B7813" s="13"/>
      <c r="C7813" s="13"/>
      <c r="D7813" s="13"/>
      <c r="E7813" s="13"/>
      <c r="G7813" s="13"/>
    </row>
    <row r="7814" spans="1:7">
      <c r="A7814" s="13"/>
      <c r="B7814" s="13"/>
      <c r="C7814" s="13"/>
      <c r="D7814" s="13"/>
      <c r="E7814" s="13"/>
      <c r="G7814" s="13"/>
    </row>
    <row r="7815" spans="1:7">
      <c r="A7815" s="13"/>
      <c r="B7815" s="13"/>
      <c r="C7815" s="13"/>
      <c r="D7815" s="13"/>
      <c r="E7815" s="13"/>
      <c r="G7815" s="13"/>
    </row>
    <row r="7816" spans="1:7">
      <c r="A7816" s="13"/>
      <c r="B7816" s="13"/>
      <c r="C7816" s="13"/>
      <c r="D7816" s="13"/>
      <c r="E7816" s="13"/>
      <c r="G7816" s="13"/>
    </row>
    <row r="7817" spans="1:7">
      <c r="A7817" s="13"/>
      <c r="B7817" s="13"/>
      <c r="C7817" s="13"/>
      <c r="D7817" s="13"/>
      <c r="E7817" s="13"/>
      <c r="G7817" s="13"/>
    </row>
    <row r="7818" spans="1:7">
      <c r="A7818" s="13"/>
      <c r="B7818" s="13"/>
      <c r="C7818" s="13"/>
      <c r="D7818" s="13"/>
      <c r="E7818" s="13"/>
      <c r="G7818" s="13"/>
    </row>
    <row r="7819" spans="1:7">
      <c r="A7819" s="13"/>
      <c r="B7819" s="13"/>
      <c r="C7819" s="13"/>
      <c r="D7819" s="13"/>
      <c r="E7819" s="13"/>
      <c r="F7819" s="13"/>
    </row>
    <row r="7820" spans="1:7">
      <c r="A7820" s="13"/>
      <c r="B7820" s="13"/>
      <c r="C7820" s="13"/>
      <c r="D7820" s="13"/>
      <c r="E7820" s="13"/>
      <c r="F7820" s="13"/>
    </row>
    <row r="7821" spans="1:7">
      <c r="A7821" s="13"/>
      <c r="B7821" s="13"/>
      <c r="C7821" s="13"/>
      <c r="D7821" s="13"/>
      <c r="E7821" s="13"/>
      <c r="F7821" s="13"/>
    </row>
    <row r="7822" spans="1:7">
      <c r="A7822" s="13"/>
      <c r="B7822" s="13"/>
      <c r="C7822" s="13"/>
      <c r="D7822" s="13"/>
      <c r="E7822" s="13"/>
      <c r="G7822" s="13"/>
    </row>
    <row r="7823" spans="1:7">
      <c r="A7823" s="13"/>
      <c r="B7823" s="13"/>
      <c r="C7823" s="13"/>
      <c r="D7823" s="13"/>
      <c r="E7823" s="13"/>
      <c r="G7823" s="13"/>
    </row>
    <row r="7824" spans="1:7">
      <c r="A7824" s="13"/>
      <c r="B7824" s="13"/>
      <c r="C7824" s="13"/>
      <c r="D7824" s="13"/>
      <c r="E7824" s="13"/>
      <c r="G7824" s="13"/>
    </row>
    <row r="7825" spans="1:7">
      <c r="A7825" s="13"/>
      <c r="B7825" s="13"/>
      <c r="C7825" s="13"/>
      <c r="D7825" s="13"/>
      <c r="E7825" s="13"/>
      <c r="G7825" s="13"/>
    </row>
    <row r="7826" spans="1:7">
      <c r="A7826" s="13"/>
      <c r="B7826" s="13"/>
      <c r="C7826" s="13"/>
      <c r="D7826" s="13"/>
      <c r="E7826" s="13"/>
      <c r="G7826" s="13"/>
    </row>
    <row r="7827" spans="1:7">
      <c r="A7827" s="13"/>
      <c r="B7827" s="13"/>
      <c r="C7827" s="13"/>
      <c r="D7827" s="13"/>
      <c r="E7827" s="13"/>
      <c r="F7827" s="13"/>
    </row>
    <row r="7828" spans="1:7">
      <c r="A7828" s="13"/>
      <c r="B7828" s="13"/>
      <c r="C7828" s="13"/>
      <c r="D7828" s="13"/>
      <c r="E7828" s="13"/>
      <c r="G7828" s="13"/>
    </row>
    <row r="7829" spans="1:7">
      <c r="A7829" s="13"/>
      <c r="B7829" s="13"/>
      <c r="C7829" s="13"/>
      <c r="D7829" s="13"/>
      <c r="E7829" s="13"/>
      <c r="G7829" s="13"/>
    </row>
    <row r="7830" spans="1:7">
      <c r="A7830" s="13"/>
      <c r="B7830" s="13"/>
      <c r="C7830" s="13"/>
      <c r="D7830" s="13"/>
      <c r="E7830" s="13"/>
      <c r="G7830" s="13"/>
    </row>
    <row r="7831" spans="1:7">
      <c r="A7831" s="13"/>
      <c r="B7831" s="13"/>
      <c r="C7831" s="13"/>
      <c r="D7831" s="13"/>
      <c r="E7831" s="13"/>
      <c r="G7831" s="13"/>
    </row>
    <row r="7832" spans="1:7">
      <c r="A7832" s="13"/>
      <c r="B7832" s="13"/>
      <c r="C7832" s="13"/>
      <c r="D7832" s="13"/>
      <c r="E7832" s="13"/>
      <c r="G7832" s="13"/>
    </row>
    <row r="7833" spans="1:7">
      <c r="A7833" s="13"/>
      <c r="B7833" s="13"/>
      <c r="C7833" s="13"/>
      <c r="D7833" s="13"/>
      <c r="E7833" s="13"/>
      <c r="F7833" s="13"/>
    </row>
    <row r="7834" spans="1:7">
      <c r="A7834" s="13"/>
      <c r="B7834" s="13"/>
      <c r="C7834" s="13"/>
      <c r="D7834" s="13"/>
      <c r="E7834" s="13"/>
      <c r="G7834" s="13"/>
    </row>
    <row r="7835" spans="1:7">
      <c r="A7835" s="13"/>
      <c r="B7835" s="13"/>
      <c r="C7835" s="13"/>
      <c r="D7835" s="13"/>
      <c r="E7835" s="13"/>
      <c r="G7835" s="13"/>
    </row>
    <row r="7836" spans="1:7">
      <c r="A7836" s="13"/>
      <c r="B7836" s="13"/>
      <c r="C7836" s="13"/>
      <c r="D7836" s="13"/>
      <c r="E7836" s="13"/>
      <c r="G7836" s="13"/>
    </row>
    <row r="7837" spans="1:7">
      <c r="A7837" s="13"/>
      <c r="B7837" s="13"/>
      <c r="C7837" s="13"/>
      <c r="D7837" s="13"/>
      <c r="E7837" s="13"/>
      <c r="G7837" s="13"/>
    </row>
    <row r="7838" spans="1:7">
      <c r="A7838" s="13"/>
      <c r="B7838" s="13"/>
      <c r="C7838" s="13"/>
      <c r="D7838" s="13"/>
      <c r="E7838" s="13"/>
      <c r="G7838" s="13"/>
    </row>
    <row r="7839" spans="1:7">
      <c r="A7839" s="13"/>
      <c r="B7839" s="13"/>
      <c r="C7839" s="13"/>
      <c r="D7839" s="13"/>
      <c r="E7839" s="13"/>
      <c r="G7839" s="13"/>
    </row>
    <row r="7840" spans="1:7">
      <c r="A7840" s="13"/>
      <c r="B7840" s="13"/>
      <c r="C7840" s="13"/>
      <c r="D7840" s="13"/>
      <c r="E7840" s="13"/>
      <c r="F7840" s="13"/>
    </row>
    <row r="7841" spans="1:7">
      <c r="A7841" s="13"/>
      <c r="B7841" s="13"/>
      <c r="C7841" s="13"/>
      <c r="D7841" s="13"/>
      <c r="E7841" s="13"/>
      <c r="G7841" s="13"/>
    </row>
    <row r="7842" spans="1:7">
      <c r="A7842" s="13"/>
      <c r="B7842" s="13"/>
      <c r="C7842" s="13"/>
      <c r="D7842" s="13"/>
      <c r="E7842" s="13"/>
      <c r="G7842" s="13"/>
    </row>
    <row r="7843" spans="1:7">
      <c r="A7843" s="13"/>
      <c r="B7843" s="13"/>
      <c r="C7843" s="13"/>
      <c r="D7843" s="13"/>
      <c r="E7843" s="13"/>
      <c r="G7843" s="13"/>
    </row>
    <row r="7844" spans="1:7">
      <c r="A7844" s="13"/>
      <c r="B7844" s="13"/>
      <c r="C7844" s="13"/>
      <c r="D7844" s="13"/>
      <c r="E7844" s="13"/>
      <c r="G7844" s="13"/>
    </row>
    <row r="7845" spans="1:7">
      <c r="A7845" s="13"/>
      <c r="B7845" s="13"/>
      <c r="C7845" s="13"/>
      <c r="D7845" s="13"/>
      <c r="E7845" s="13"/>
      <c r="G7845" s="13"/>
    </row>
    <row r="7846" spans="1:7">
      <c r="A7846" s="13"/>
      <c r="B7846" s="13"/>
      <c r="C7846" s="13"/>
      <c r="D7846" s="13"/>
      <c r="E7846" s="13"/>
      <c r="F7846" s="13"/>
    </row>
    <row r="7847" spans="1:7">
      <c r="A7847" s="13"/>
      <c r="B7847" s="13"/>
      <c r="C7847" s="13"/>
      <c r="D7847" s="13"/>
      <c r="E7847" s="13"/>
      <c r="G7847" s="13"/>
    </row>
    <row r="7848" spans="1:7">
      <c r="A7848" s="13"/>
      <c r="B7848" s="13"/>
      <c r="C7848" s="13"/>
      <c r="D7848" s="13"/>
      <c r="E7848" s="13"/>
      <c r="G7848" s="13"/>
    </row>
    <row r="7849" spans="1:7">
      <c r="A7849" s="13"/>
      <c r="B7849" s="13"/>
      <c r="C7849" s="13"/>
      <c r="D7849" s="13"/>
      <c r="E7849" s="13"/>
      <c r="G7849" s="13"/>
    </row>
    <row r="7850" spans="1:7">
      <c r="A7850" s="13"/>
      <c r="B7850" s="13"/>
      <c r="C7850" s="13"/>
      <c r="D7850" s="13"/>
      <c r="E7850" s="13"/>
      <c r="G7850" s="13"/>
    </row>
    <row r="7851" spans="1:7">
      <c r="A7851" s="13"/>
      <c r="B7851" s="13"/>
      <c r="C7851" s="13"/>
      <c r="D7851" s="13"/>
      <c r="E7851" s="13"/>
      <c r="G7851" s="13"/>
    </row>
    <row r="7852" spans="1:7">
      <c r="A7852" s="13"/>
      <c r="B7852" s="13"/>
      <c r="C7852" s="13"/>
      <c r="D7852" s="13"/>
      <c r="E7852" s="13"/>
      <c r="G7852" s="13"/>
    </row>
    <row r="7853" spans="1:7">
      <c r="A7853" s="13"/>
      <c r="B7853" s="13"/>
      <c r="C7853" s="13"/>
      <c r="D7853" s="13"/>
      <c r="E7853" s="13"/>
      <c r="G7853" s="13"/>
    </row>
    <row r="7854" spans="1:7">
      <c r="A7854" s="13"/>
      <c r="B7854" s="13"/>
      <c r="C7854" s="13"/>
      <c r="D7854" s="13"/>
      <c r="E7854" s="13"/>
      <c r="G7854" s="13"/>
    </row>
    <row r="7855" spans="1:7">
      <c r="A7855" s="13"/>
      <c r="B7855" s="13"/>
      <c r="C7855" s="13"/>
      <c r="D7855" s="13"/>
      <c r="E7855" s="13"/>
      <c r="G7855" s="13"/>
    </row>
    <row r="7856" spans="1:7">
      <c r="A7856" s="13"/>
      <c r="B7856" s="13"/>
      <c r="C7856" s="13"/>
      <c r="D7856" s="13"/>
      <c r="E7856" s="13"/>
      <c r="G7856" s="13"/>
    </row>
    <row r="7857" spans="1:7">
      <c r="A7857" s="13"/>
      <c r="B7857" s="13"/>
      <c r="C7857" s="13"/>
      <c r="D7857" s="13"/>
      <c r="E7857" s="13"/>
      <c r="F7857" s="13"/>
    </row>
    <row r="7858" spans="1:7">
      <c r="A7858" s="13"/>
      <c r="B7858" s="13"/>
      <c r="C7858" s="13"/>
      <c r="D7858" s="13"/>
      <c r="E7858" s="13"/>
      <c r="F7858" s="13"/>
    </row>
    <row r="7859" spans="1:7">
      <c r="A7859" s="13"/>
      <c r="B7859" s="13"/>
      <c r="C7859" s="13"/>
      <c r="D7859" s="13"/>
      <c r="E7859" s="13"/>
      <c r="G7859" s="13"/>
    </row>
    <row r="7860" spans="1:7">
      <c r="A7860" s="13"/>
      <c r="B7860" s="13"/>
      <c r="C7860" s="13"/>
      <c r="D7860" s="13"/>
      <c r="E7860" s="13"/>
      <c r="G7860" s="13"/>
    </row>
    <row r="7861" spans="1:7">
      <c r="A7861" s="13"/>
      <c r="B7861" s="13"/>
      <c r="C7861" s="13"/>
      <c r="D7861" s="13"/>
      <c r="E7861" s="13"/>
      <c r="G7861" s="13"/>
    </row>
    <row r="7862" spans="1:7">
      <c r="A7862" s="13"/>
      <c r="B7862" s="13"/>
      <c r="C7862" s="13"/>
      <c r="D7862" s="13"/>
      <c r="E7862" s="13"/>
      <c r="G7862" s="13"/>
    </row>
    <row r="7863" spans="1:7">
      <c r="A7863" s="13"/>
      <c r="B7863" s="13"/>
      <c r="C7863" s="13"/>
      <c r="D7863" s="13"/>
      <c r="E7863" s="13"/>
      <c r="G7863" s="13"/>
    </row>
    <row r="7864" spans="1:7">
      <c r="A7864" s="13"/>
      <c r="B7864" s="13"/>
      <c r="C7864" s="13"/>
      <c r="D7864" s="13"/>
      <c r="E7864" s="13"/>
      <c r="F7864" s="13"/>
    </row>
    <row r="7865" spans="1:7">
      <c r="A7865" s="13"/>
      <c r="B7865" s="13"/>
      <c r="C7865" s="13"/>
      <c r="D7865" s="13"/>
      <c r="E7865" s="13"/>
      <c r="F7865" s="13"/>
    </row>
    <row r="7866" spans="1:7">
      <c r="A7866" s="13"/>
      <c r="B7866" s="13"/>
      <c r="C7866" s="13"/>
      <c r="D7866" s="13"/>
      <c r="E7866" s="13"/>
      <c r="F7866" s="13"/>
    </row>
    <row r="7867" spans="1:7">
      <c r="A7867" s="13"/>
      <c r="B7867" s="13"/>
      <c r="C7867" s="13"/>
      <c r="D7867" s="13"/>
      <c r="E7867" s="13"/>
      <c r="F7867" s="13"/>
    </row>
    <row r="7868" spans="1:7">
      <c r="A7868" s="13"/>
      <c r="B7868" s="13"/>
      <c r="C7868" s="13"/>
      <c r="D7868" s="13"/>
      <c r="E7868" s="13"/>
      <c r="F7868" s="13"/>
    </row>
    <row r="7869" spans="1:7">
      <c r="A7869" s="13"/>
      <c r="B7869" s="13"/>
      <c r="C7869" s="13"/>
      <c r="D7869" s="13"/>
      <c r="E7869" s="13"/>
      <c r="F7869" s="13"/>
    </row>
    <row r="7870" spans="1:7">
      <c r="A7870" s="13"/>
      <c r="B7870" s="13"/>
      <c r="C7870" s="13"/>
      <c r="D7870" s="13"/>
      <c r="E7870" s="13"/>
      <c r="F7870" s="13"/>
    </row>
    <row r="7871" spans="1:7">
      <c r="A7871" s="13"/>
      <c r="B7871" s="13"/>
      <c r="C7871" s="13"/>
      <c r="D7871" s="13"/>
      <c r="E7871" s="13"/>
      <c r="G7871" s="13"/>
    </row>
    <row r="7872" spans="1:7">
      <c r="A7872" s="13"/>
      <c r="B7872" s="13"/>
      <c r="C7872" s="13"/>
      <c r="D7872" s="13"/>
      <c r="E7872" s="13"/>
      <c r="G7872" s="13"/>
    </row>
    <row r="7873" spans="1:7">
      <c r="A7873" s="13"/>
      <c r="B7873" s="13"/>
      <c r="C7873" s="13"/>
      <c r="D7873" s="13"/>
      <c r="E7873" s="13"/>
      <c r="G7873" s="13"/>
    </row>
    <row r="7874" spans="1:7">
      <c r="A7874" s="13"/>
      <c r="B7874" s="13"/>
      <c r="C7874" s="13"/>
      <c r="D7874" s="13"/>
      <c r="E7874" s="13"/>
      <c r="G7874" s="13"/>
    </row>
    <row r="7875" spans="1:7">
      <c r="A7875" s="13"/>
      <c r="B7875" s="13"/>
      <c r="C7875" s="13"/>
      <c r="D7875" s="13"/>
      <c r="E7875" s="13"/>
      <c r="F7875" s="13"/>
    </row>
    <row r="7876" spans="1:7">
      <c r="A7876" s="13"/>
      <c r="B7876" s="13"/>
      <c r="C7876" s="13"/>
      <c r="D7876" s="13"/>
      <c r="E7876" s="13"/>
      <c r="F7876" s="13"/>
    </row>
    <row r="7877" spans="1:7">
      <c r="A7877" s="13"/>
      <c r="B7877" s="13"/>
      <c r="C7877" s="13"/>
      <c r="D7877" s="13"/>
      <c r="E7877" s="13"/>
      <c r="F7877" s="13"/>
    </row>
    <row r="7878" spans="1:7">
      <c r="A7878" s="13"/>
      <c r="B7878" s="13"/>
      <c r="C7878" s="13"/>
      <c r="D7878" s="13"/>
      <c r="E7878" s="13"/>
      <c r="F7878" s="13"/>
    </row>
    <row r="7879" spans="1:7">
      <c r="A7879" s="13"/>
      <c r="B7879" s="13"/>
      <c r="C7879" s="13"/>
      <c r="D7879" s="13"/>
      <c r="E7879" s="13"/>
      <c r="F7879" s="13"/>
    </row>
    <row r="7880" spans="1:7">
      <c r="A7880" s="13"/>
      <c r="B7880" s="13"/>
      <c r="C7880" s="13"/>
      <c r="D7880" s="13"/>
      <c r="E7880" s="13"/>
      <c r="F7880" s="13"/>
    </row>
    <row r="7881" spans="1:7">
      <c r="A7881" s="13"/>
      <c r="B7881" s="13"/>
      <c r="C7881" s="13"/>
      <c r="D7881" s="13"/>
      <c r="E7881" s="13"/>
      <c r="F7881" s="13"/>
    </row>
    <row r="7882" spans="1:7">
      <c r="A7882" s="13"/>
      <c r="B7882" s="13"/>
      <c r="C7882" s="13"/>
      <c r="D7882" s="13"/>
      <c r="E7882" s="13"/>
      <c r="F7882" s="13"/>
    </row>
    <row r="7883" spans="1:7">
      <c r="A7883" s="13"/>
      <c r="B7883" s="13"/>
      <c r="C7883" s="13"/>
      <c r="D7883" s="13"/>
      <c r="E7883" s="13"/>
      <c r="F7883" s="13"/>
    </row>
    <row r="7884" spans="1:7">
      <c r="A7884" s="13"/>
      <c r="B7884" s="13"/>
      <c r="C7884" s="13"/>
      <c r="D7884" s="13"/>
      <c r="E7884" s="13"/>
      <c r="F7884" s="13"/>
    </row>
    <row r="7885" spans="1:7">
      <c r="A7885" s="13"/>
      <c r="B7885" s="13"/>
      <c r="C7885" s="13"/>
      <c r="D7885" s="13"/>
      <c r="E7885" s="13"/>
      <c r="F7885" s="13"/>
    </row>
    <row r="7886" spans="1:7">
      <c r="A7886" s="13"/>
      <c r="B7886" s="13"/>
      <c r="C7886" s="13"/>
      <c r="D7886" s="13"/>
      <c r="E7886" s="13"/>
      <c r="F7886" s="13"/>
    </row>
    <row r="7887" spans="1:7">
      <c r="A7887" s="13"/>
      <c r="B7887" s="13"/>
      <c r="C7887" s="13"/>
      <c r="D7887" s="13"/>
      <c r="E7887" s="13"/>
      <c r="F7887" s="13"/>
    </row>
    <row r="7888" spans="1:7">
      <c r="A7888" s="13"/>
      <c r="B7888" s="13"/>
      <c r="C7888" s="13"/>
      <c r="D7888" s="13"/>
      <c r="E7888" s="13"/>
      <c r="F7888" s="13"/>
    </row>
    <row r="7889" spans="1:7">
      <c r="A7889" s="13"/>
      <c r="B7889" s="13"/>
      <c r="C7889" s="13"/>
      <c r="D7889" s="13"/>
      <c r="E7889" s="13"/>
      <c r="F7889" s="13"/>
    </row>
    <row r="7890" spans="1:7">
      <c r="A7890" s="13"/>
      <c r="B7890" s="13"/>
      <c r="C7890" s="13"/>
      <c r="D7890" s="13"/>
      <c r="E7890" s="13"/>
      <c r="F7890" s="13"/>
    </row>
    <row r="7891" spans="1:7">
      <c r="A7891" s="13"/>
      <c r="B7891" s="13"/>
      <c r="C7891" s="13"/>
      <c r="D7891" s="13"/>
      <c r="E7891" s="13"/>
      <c r="F7891" s="13"/>
    </row>
    <row r="7892" spans="1:7">
      <c r="A7892" s="13"/>
      <c r="B7892" s="13"/>
      <c r="C7892" s="13"/>
      <c r="D7892" s="13"/>
      <c r="E7892" s="13"/>
      <c r="F7892" s="13"/>
    </row>
    <row r="7893" spans="1:7">
      <c r="A7893" s="13"/>
      <c r="B7893" s="13"/>
      <c r="C7893" s="13"/>
      <c r="D7893" s="13"/>
      <c r="E7893" s="13"/>
      <c r="F7893" s="13"/>
    </row>
    <row r="7894" spans="1:7">
      <c r="A7894" s="13"/>
      <c r="B7894" s="13"/>
      <c r="C7894" s="13"/>
      <c r="D7894" s="13"/>
      <c r="E7894" s="13"/>
      <c r="F7894" s="13"/>
    </row>
    <row r="7895" spans="1:7">
      <c r="A7895" s="13"/>
      <c r="B7895" s="13"/>
      <c r="C7895" s="13"/>
      <c r="D7895" s="13"/>
      <c r="E7895" s="13"/>
      <c r="F7895" s="13"/>
    </row>
    <row r="7896" spans="1:7">
      <c r="A7896" s="13"/>
      <c r="B7896" s="13"/>
      <c r="C7896" s="13"/>
      <c r="D7896" s="13"/>
      <c r="E7896" s="13"/>
      <c r="F7896" s="13"/>
    </row>
    <row r="7897" spans="1:7">
      <c r="A7897" s="13"/>
      <c r="B7897" s="13"/>
      <c r="C7897" s="13"/>
      <c r="D7897" s="13"/>
      <c r="E7897" s="13"/>
      <c r="F7897" s="13"/>
    </row>
    <row r="7898" spans="1:7">
      <c r="A7898" s="13"/>
      <c r="B7898" s="13"/>
      <c r="C7898" s="13"/>
      <c r="D7898" s="13"/>
      <c r="E7898" s="13"/>
      <c r="F7898" s="13"/>
    </row>
    <row r="7899" spans="1:7">
      <c r="A7899" s="13"/>
      <c r="B7899" s="13"/>
      <c r="C7899" s="13"/>
      <c r="D7899" s="13"/>
      <c r="E7899" s="13"/>
      <c r="F7899" s="13"/>
    </row>
    <row r="7900" spans="1:7">
      <c r="A7900" s="13"/>
      <c r="B7900" s="13"/>
      <c r="C7900" s="13"/>
      <c r="D7900" s="13"/>
      <c r="E7900" s="13"/>
      <c r="F7900" s="13"/>
    </row>
    <row r="7901" spans="1:7">
      <c r="A7901" s="13"/>
      <c r="B7901" s="13"/>
      <c r="C7901" s="13"/>
      <c r="D7901" s="13"/>
      <c r="E7901" s="13"/>
      <c r="F7901" s="13"/>
    </row>
    <row r="7902" spans="1:7">
      <c r="A7902" s="13"/>
      <c r="B7902" s="13"/>
      <c r="C7902" s="13"/>
      <c r="D7902" s="13"/>
      <c r="E7902" s="13"/>
      <c r="F7902" s="13"/>
    </row>
    <row r="7903" spans="1:7">
      <c r="A7903" s="13"/>
      <c r="B7903" s="13"/>
      <c r="C7903" s="13"/>
      <c r="D7903" s="13"/>
      <c r="E7903" s="13"/>
      <c r="F7903" s="13"/>
    </row>
    <row r="7904" spans="1:7">
      <c r="A7904" s="13"/>
      <c r="B7904" s="13"/>
      <c r="C7904" s="13"/>
      <c r="D7904" s="13"/>
      <c r="E7904" s="13"/>
      <c r="G7904" s="13"/>
    </row>
    <row r="7905" spans="1:7">
      <c r="A7905" s="13"/>
      <c r="B7905" s="13"/>
      <c r="C7905" s="13"/>
      <c r="D7905" s="13"/>
      <c r="E7905" s="13"/>
      <c r="G7905" s="13"/>
    </row>
    <row r="7906" spans="1:7">
      <c r="A7906" s="13"/>
      <c r="B7906" s="13"/>
      <c r="C7906" s="13"/>
      <c r="D7906" s="13"/>
      <c r="E7906" s="13"/>
      <c r="G7906" s="13"/>
    </row>
    <row r="7907" spans="1:7">
      <c r="A7907" s="13"/>
      <c r="B7907" s="13"/>
      <c r="C7907" s="13"/>
      <c r="D7907" s="13"/>
      <c r="E7907" s="13"/>
      <c r="G7907" s="13"/>
    </row>
    <row r="7908" spans="1:7">
      <c r="A7908" s="13"/>
      <c r="B7908" s="13"/>
      <c r="C7908" s="13"/>
      <c r="D7908" s="13"/>
      <c r="E7908" s="13"/>
      <c r="G7908" s="13"/>
    </row>
    <row r="7909" spans="1:7">
      <c r="A7909" s="13"/>
      <c r="B7909" s="13"/>
      <c r="C7909" s="13"/>
      <c r="D7909" s="13"/>
      <c r="E7909" s="13"/>
      <c r="F7909" s="13"/>
    </row>
    <row r="7910" spans="1:7">
      <c r="A7910" s="13"/>
      <c r="B7910" s="13"/>
      <c r="C7910" s="13"/>
      <c r="D7910" s="13"/>
      <c r="E7910" s="13"/>
      <c r="F7910" s="13"/>
    </row>
    <row r="7911" spans="1:7">
      <c r="A7911" s="13"/>
      <c r="B7911" s="13"/>
      <c r="C7911" s="13"/>
      <c r="D7911" s="13"/>
      <c r="E7911" s="13"/>
      <c r="F7911" s="13"/>
    </row>
    <row r="7912" spans="1:7">
      <c r="A7912" s="13"/>
      <c r="B7912" s="13"/>
      <c r="C7912" s="13"/>
      <c r="D7912" s="13"/>
      <c r="E7912" s="13"/>
      <c r="F7912" s="13"/>
    </row>
    <row r="7913" spans="1:7">
      <c r="A7913" s="13"/>
      <c r="B7913" s="13"/>
      <c r="C7913" s="13"/>
      <c r="D7913" s="13"/>
      <c r="E7913" s="13"/>
      <c r="G7913" s="13"/>
    </row>
    <row r="7914" spans="1:7">
      <c r="A7914" s="13"/>
      <c r="B7914" s="13"/>
      <c r="C7914" s="13"/>
      <c r="D7914" s="13"/>
      <c r="E7914" s="13"/>
      <c r="G7914" s="13"/>
    </row>
    <row r="7915" spans="1:7">
      <c r="A7915" s="13"/>
      <c r="B7915" s="13"/>
      <c r="C7915" s="13"/>
      <c r="D7915" s="13"/>
      <c r="E7915" s="13"/>
      <c r="G7915" s="13"/>
    </row>
    <row r="7916" spans="1:7">
      <c r="A7916" s="13"/>
      <c r="B7916" s="13"/>
      <c r="C7916" s="13"/>
      <c r="D7916" s="13"/>
      <c r="E7916" s="13"/>
      <c r="G7916" s="13"/>
    </row>
    <row r="7917" spans="1:7">
      <c r="A7917" s="13"/>
      <c r="B7917" s="13"/>
      <c r="C7917" s="13"/>
      <c r="D7917" s="13"/>
      <c r="E7917" s="13"/>
      <c r="F7917" s="13"/>
    </row>
    <row r="7918" spans="1:7">
      <c r="A7918" s="13"/>
      <c r="B7918" s="13"/>
      <c r="C7918" s="13"/>
      <c r="D7918" s="13"/>
      <c r="E7918" s="13"/>
      <c r="F7918" s="13"/>
    </row>
    <row r="7919" spans="1:7">
      <c r="A7919" s="13"/>
      <c r="B7919" s="13"/>
      <c r="C7919" s="13"/>
      <c r="D7919" s="13"/>
      <c r="E7919" s="13"/>
      <c r="G7919" s="13"/>
    </row>
    <row r="7920" spans="1:7">
      <c r="A7920" s="13"/>
      <c r="B7920" s="13"/>
      <c r="C7920" s="13"/>
      <c r="D7920" s="13"/>
      <c r="E7920" s="13"/>
      <c r="G7920" s="13"/>
    </row>
    <row r="7921" spans="1:7">
      <c r="A7921" s="13"/>
      <c r="B7921" s="13"/>
      <c r="C7921" s="13"/>
      <c r="D7921" s="13"/>
      <c r="E7921" s="13"/>
      <c r="G7921" s="13"/>
    </row>
    <row r="7922" spans="1:7">
      <c r="A7922" s="13"/>
      <c r="B7922" s="13"/>
      <c r="C7922" s="13"/>
      <c r="D7922" s="13"/>
      <c r="E7922" s="13"/>
      <c r="G7922" s="13"/>
    </row>
    <row r="7923" spans="1:7">
      <c r="A7923" s="13"/>
      <c r="B7923" s="13"/>
      <c r="C7923" s="13"/>
      <c r="D7923" s="13"/>
      <c r="E7923" s="13"/>
      <c r="G7923" s="13"/>
    </row>
    <row r="7924" spans="1:7">
      <c r="A7924" s="13"/>
      <c r="B7924" s="13"/>
      <c r="C7924" s="13"/>
      <c r="D7924" s="13"/>
      <c r="E7924" s="13"/>
      <c r="F7924" s="13"/>
    </row>
    <row r="7925" spans="1:7">
      <c r="A7925" s="13"/>
      <c r="B7925" s="13"/>
      <c r="C7925" s="13"/>
      <c r="D7925" s="13"/>
      <c r="E7925" s="13"/>
      <c r="G7925" s="13"/>
    </row>
    <row r="7926" spans="1:7">
      <c r="A7926" s="13"/>
      <c r="B7926" s="13"/>
      <c r="C7926" s="13"/>
      <c r="D7926" s="13"/>
      <c r="E7926" s="13"/>
      <c r="G7926" s="13"/>
    </row>
    <row r="7927" spans="1:7">
      <c r="A7927" s="13"/>
      <c r="B7927" s="13"/>
      <c r="C7927" s="13"/>
      <c r="D7927" s="13"/>
      <c r="E7927" s="13"/>
      <c r="G7927" s="13"/>
    </row>
    <row r="7928" spans="1:7">
      <c r="A7928" s="13"/>
      <c r="B7928" s="13"/>
      <c r="C7928" s="13"/>
      <c r="D7928" s="13"/>
      <c r="E7928" s="13"/>
      <c r="G7928" s="13"/>
    </row>
    <row r="7929" spans="1:7">
      <c r="A7929" s="13"/>
      <c r="B7929" s="13"/>
      <c r="C7929" s="13"/>
      <c r="D7929" s="13"/>
      <c r="E7929" s="13"/>
      <c r="G7929" s="13"/>
    </row>
    <row r="7930" spans="1:7">
      <c r="A7930" s="13"/>
      <c r="B7930" s="13"/>
      <c r="C7930" s="13"/>
      <c r="D7930" s="13"/>
      <c r="E7930" s="13"/>
      <c r="G7930" s="13"/>
    </row>
    <row r="7931" spans="1:7">
      <c r="A7931" s="13"/>
      <c r="B7931" s="13"/>
      <c r="C7931" s="13"/>
      <c r="D7931" s="13"/>
      <c r="E7931" s="13"/>
      <c r="F7931" s="13"/>
    </row>
    <row r="7932" spans="1:7">
      <c r="A7932" s="13"/>
      <c r="B7932" s="13"/>
      <c r="C7932" s="13"/>
      <c r="D7932" s="13"/>
      <c r="E7932" s="13"/>
      <c r="F7932" s="13"/>
    </row>
    <row r="7933" spans="1:7">
      <c r="A7933" s="13"/>
      <c r="B7933" s="13"/>
      <c r="C7933" s="13"/>
      <c r="D7933" s="13"/>
      <c r="E7933" s="13"/>
      <c r="F7933" s="13"/>
    </row>
    <row r="7934" spans="1:7">
      <c r="A7934" s="13"/>
      <c r="B7934" s="13"/>
      <c r="C7934" s="13"/>
      <c r="D7934" s="13"/>
      <c r="E7934" s="13"/>
      <c r="F7934" s="13"/>
    </row>
    <row r="7935" spans="1:7">
      <c r="A7935" s="13"/>
      <c r="B7935" s="13"/>
      <c r="C7935" s="13"/>
      <c r="D7935" s="13"/>
      <c r="E7935" s="13"/>
      <c r="F7935" s="13"/>
    </row>
    <row r="7936" spans="1:7">
      <c r="A7936" s="13"/>
      <c r="B7936" s="13"/>
      <c r="C7936" s="13"/>
      <c r="D7936" s="13"/>
      <c r="E7936" s="13"/>
      <c r="F7936" s="13"/>
    </row>
    <row r="7937" spans="1:6">
      <c r="A7937" s="13"/>
      <c r="B7937" s="13"/>
      <c r="C7937" s="13"/>
      <c r="D7937" s="13"/>
      <c r="E7937" s="13"/>
      <c r="F7937" s="13"/>
    </row>
    <row r="7938" spans="1:6">
      <c r="A7938" s="13"/>
      <c r="B7938" s="13"/>
      <c r="C7938" s="13"/>
      <c r="D7938" s="13"/>
      <c r="E7938" s="13"/>
      <c r="F7938" s="13"/>
    </row>
    <row r="7939" spans="1:6">
      <c r="A7939" s="13"/>
      <c r="B7939" s="13"/>
      <c r="C7939" s="13"/>
      <c r="D7939" s="13"/>
      <c r="E7939" s="13"/>
      <c r="F7939" s="13"/>
    </row>
    <row r="7940" spans="1:6">
      <c r="A7940" s="13"/>
      <c r="B7940" s="13"/>
      <c r="C7940" s="13"/>
      <c r="D7940" s="13"/>
      <c r="E7940" s="13"/>
      <c r="F7940" s="13"/>
    </row>
    <row r="7941" spans="1:6">
      <c r="A7941" s="13"/>
      <c r="B7941" s="13"/>
      <c r="C7941" s="13"/>
      <c r="D7941" s="13"/>
      <c r="E7941" s="13"/>
      <c r="F7941" s="13"/>
    </row>
    <row r="7942" spans="1:6">
      <c r="A7942" s="13"/>
      <c r="B7942" s="13"/>
      <c r="C7942" s="13"/>
      <c r="D7942" s="13"/>
      <c r="E7942" s="13"/>
      <c r="F7942" s="13"/>
    </row>
    <row r="7943" spans="1:6">
      <c r="A7943" s="13"/>
      <c r="B7943" s="13"/>
      <c r="C7943" s="13"/>
      <c r="D7943" s="13"/>
      <c r="E7943" s="13"/>
      <c r="F7943" s="13"/>
    </row>
    <row r="7944" spans="1:6">
      <c r="A7944" s="13"/>
      <c r="B7944" s="13"/>
      <c r="C7944" s="13"/>
      <c r="D7944" s="13"/>
      <c r="E7944" s="13"/>
      <c r="F7944" s="13"/>
    </row>
    <row r="7945" spans="1:6">
      <c r="A7945" s="13"/>
      <c r="B7945" s="13"/>
      <c r="C7945" s="13"/>
      <c r="D7945" s="13"/>
      <c r="E7945" s="13"/>
      <c r="F7945" s="13"/>
    </row>
    <row r="7946" spans="1:6">
      <c r="A7946" s="13"/>
      <c r="B7946" s="13"/>
      <c r="C7946" s="13"/>
      <c r="D7946" s="13"/>
      <c r="E7946" s="13"/>
      <c r="F7946" s="13"/>
    </row>
    <row r="7947" spans="1:6">
      <c r="A7947" s="13"/>
      <c r="B7947" s="13"/>
      <c r="C7947" s="13"/>
      <c r="D7947" s="13"/>
      <c r="E7947" s="13"/>
      <c r="F7947" s="13"/>
    </row>
    <row r="7948" spans="1:6">
      <c r="A7948" s="13"/>
      <c r="B7948" s="13"/>
      <c r="C7948" s="13"/>
      <c r="D7948" s="13"/>
      <c r="E7948" s="13"/>
      <c r="F7948" s="13"/>
    </row>
    <row r="7949" spans="1:6">
      <c r="A7949" s="13"/>
      <c r="B7949" s="13"/>
      <c r="C7949" s="13"/>
      <c r="D7949" s="13"/>
      <c r="E7949" s="13"/>
      <c r="F7949" s="13"/>
    </row>
    <row r="7950" spans="1:6">
      <c r="A7950" s="13"/>
      <c r="B7950" s="13"/>
      <c r="C7950" s="13"/>
      <c r="D7950" s="13"/>
      <c r="E7950" s="13"/>
      <c r="F7950" s="13"/>
    </row>
    <row r="7951" spans="1:6">
      <c r="A7951" s="13"/>
      <c r="B7951" s="13"/>
      <c r="C7951" s="13"/>
      <c r="D7951" s="13"/>
      <c r="E7951" s="13"/>
      <c r="F7951" s="13"/>
    </row>
    <row r="7952" spans="1:6">
      <c r="A7952" s="13"/>
      <c r="B7952" s="13"/>
      <c r="C7952" s="13"/>
      <c r="D7952" s="13"/>
      <c r="E7952" s="13"/>
      <c r="F7952" s="13"/>
    </row>
    <row r="7953" spans="1:7">
      <c r="A7953" s="13"/>
      <c r="B7953" s="13"/>
      <c r="C7953" s="13"/>
      <c r="D7953" s="13"/>
      <c r="E7953" s="13"/>
      <c r="F7953" s="13"/>
    </row>
    <row r="7954" spans="1:7">
      <c r="A7954" s="13"/>
      <c r="B7954" s="13"/>
      <c r="C7954" s="13"/>
      <c r="D7954" s="13"/>
      <c r="E7954" s="13"/>
      <c r="F7954" s="13"/>
    </row>
    <row r="7955" spans="1:7">
      <c r="A7955" s="13"/>
      <c r="B7955" s="13"/>
      <c r="C7955" s="13"/>
      <c r="D7955" s="13"/>
      <c r="E7955" s="13"/>
      <c r="G7955" s="13"/>
    </row>
    <row r="7956" spans="1:7">
      <c r="A7956" s="13"/>
      <c r="B7956" s="13"/>
      <c r="C7956" s="13"/>
      <c r="D7956" s="13"/>
      <c r="E7956" s="13"/>
      <c r="F7956" s="13"/>
    </row>
    <row r="7957" spans="1:7">
      <c r="A7957" s="13"/>
      <c r="B7957" s="13"/>
      <c r="C7957" s="13"/>
      <c r="D7957" s="13"/>
      <c r="E7957" s="13"/>
      <c r="G7957" s="13"/>
    </row>
    <row r="7958" spans="1:7">
      <c r="A7958" s="13"/>
      <c r="B7958" s="13"/>
      <c r="C7958" s="13"/>
      <c r="D7958" s="13"/>
      <c r="E7958" s="13"/>
      <c r="G7958" s="13"/>
    </row>
    <row r="7959" spans="1:7">
      <c r="A7959" s="13"/>
      <c r="B7959" s="13"/>
      <c r="C7959" s="13"/>
      <c r="D7959" s="13"/>
      <c r="E7959" s="13"/>
      <c r="G7959" s="13"/>
    </row>
    <row r="7960" spans="1:7">
      <c r="A7960" s="13"/>
      <c r="B7960" s="13"/>
      <c r="C7960" s="13"/>
      <c r="D7960" s="13"/>
      <c r="E7960" s="13"/>
      <c r="G7960" s="13"/>
    </row>
    <row r="7961" spans="1:7">
      <c r="A7961" s="13"/>
      <c r="B7961" s="13"/>
      <c r="C7961" s="13"/>
      <c r="D7961" s="13"/>
      <c r="E7961" s="13"/>
      <c r="G7961" s="13"/>
    </row>
    <row r="7962" spans="1:7">
      <c r="A7962" s="13"/>
      <c r="B7962" s="13"/>
      <c r="C7962" s="13"/>
      <c r="D7962" s="13"/>
      <c r="E7962" s="13"/>
      <c r="F7962" s="13"/>
    </row>
    <row r="7963" spans="1:7">
      <c r="A7963" s="13"/>
      <c r="B7963" s="13"/>
      <c r="C7963" s="13"/>
      <c r="D7963" s="13"/>
      <c r="E7963" s="13"/>
      <c r="F7963" s="13"/>
    </row>
    <row r="7964" spans="1:7">
      <c r="A7964" s="13"/>
      <c r="B7964" s="13"/>
      <c r="C7964" s="13"/>
      <c r="D7964" s="13"/>
      <c r="E7964" s="13"/>
      <c r="F7964" s="13"/>
    </row>
    <row r="7965" spans="1:7">
      <c r="A7965" s="13"/>
      <c r="B7965" s="13"/>
      <c r="C7965" s="13"/>
      <c r="D7965" s="13"/>
      <c r="E7965" s="13"/>
      <c r="F7965" s="13"/>
    </row>
    <row r="7966" spans="1:7">
      <c r="A7966" s="13"/>
      <c r="B7966" s="13"/>
      <c r="C7966" s="13"/>
      <c r="D7966" s="13"/>
      <c r="E7966" s="13"/>
      <c r="F7966" s="13"/>
    </row>
    <row r="7967" spans="1:7">
      <c r="A7967" s="13"/>
      <c r="B7967" s="13"/>
      <c r="C7967" s="13"/>
      <c r="D7967" s="13"/>
      <c r="E7967" s="13"/>
      <c r="F7967" s="13"/>
    </row>
    <row r="7968" spans="1:7">
      <c r="A7968" s="13"/>
      <c r="B7968" s="13"/>
      <c r="C7968" s="13"/>
      <c r="D7968" s="13"/>
      <c r="E7968" s="13"/>
      <c r="F7968" s="13"/>
    </row>
    <row r="7969" spans="1:6">
      <c r="A7969" s="13"/>
      <c r="B7969" s="13"/>
      <c r="C7969" s="13"/>
      <c r="D7969" s="13"/>
      <c r="E7969" s="13"/>
      <c r="F7969" s="13"/>
    </row>
    <row r="7970" spans="1:6">
      <c r="A7970" s="13"/>
      <c r="B7970" s="13"/>
      <c r="C7970" s="13"/>
      <c r="D7970" s="13"/>
      <c r="E7970" s="13"/>
      <c r="F7970" s="13"/>
    </row>
    <row r="7971" spans="1:6">
      <c r="A7971" s="13"/>
      <c r="B7971" s="13"/>
      <c r="C7971" s="13"/>
      <c r="D7971" s="13"/>
      <c r="E7971" s="13"/>
      <c r="F7971" s="13"/>
    </row>
    <row r="7972" spans="1:6">
      <c r="A7972" s="13"/>
      <c r="B7972" s="13"/>
      <c r="C7972" s="13"/>
      <c r="D7972" s="13"/>
      <c r="E7972" s="13"/>
      <c r="F7972" s="13"/>
    </row>
    <row r="7973" spans="1:6">
      <c r="A7973" s="13"/>
      <c r="B7973" s="13"/>
      <c r="C7973" s="13"/>
      <c r="D7973" s="13"/>
      <c r="E7973" s="13"/>
      <c r="F7973" s="13"/>
    </row>
    <row r="7974" spans="1:6">
      <c r="A7974" s="13"/>
      <c r="B7974" s="13"/>
      <c r="C7974" s="13"/>
      <c r="D7974" s="13"/>
      <c r="E7974" s="13"/>
      <c r="F7974" s="13"/>
    </row>
    <row r="7975" spans="1:6">
      <c r="A7975" s="13"/>
      <c r="B7975" s="13"/>
      <c r="C7975" s="13"/>
      <c r="D7975" s="13"/>
      <c r="E7975" s="13"/>
      <c r="F7975" s="13"/>
    </row>
    <row r="7976" spans="1:6">
      <c r="A7976" s="13"/>
      <c r="B7976" s="13"/>
      <c r="C7976" s="13"/>
      <c r="D7976" s="13"/>
      <c r="E7976" s="13"/>
      <c r="F7976" s="13"/>
    </row>
    <row r="7977" spans="1:6">
      <c r="A7977" s="13"/>
      <c r="B7977" s="13"/>
      <c r="C7977" s="13"/>
      <c r="D7977" s="13"/>
      <c r="E7977" s="13"/>
      <c r="F7977" s="13"/>
    </row>
    <row r="7978" spans="1:6">
      <c r="A7978" s="13"/>
      <c r="B7978" s="13"/>
      <c r="C7978" s="13"/>
      <c r="D7978" s="13"/>
      <c r="E7978" s="13"/>
      <c r="F7978" s="13"/>
    </row>
    <row r="7979" spans="1:6">
      <c r="A7979" s="13"/>
      <c r="B7979" s="13"/>
      <c r="C7979" s="13"/>
      <c r="D7979" s="13"/>
      <c r="E7979" s="13"/>
      <c r="F7979" s="13"/>
    </row>
    <row r="7980" spans="1:6">
      <c r="A7980" s="13"/>
      <c r="B7980" s="13"/>
      <c r="C7980" s="13"/>
      <c r="D7980" s="13"/>
      <c r="E7980" s="13"/>
      <c r="F7980" s="13"/>
    </row>
    <row r="7981" spans="1:6">
      <c r="A7981" s="13"/>
      <c r="B7981" s="13"/>
      <c r="C7981" s="13"/>
      <c r="D7981" s="13"/>
      <c r="E7981" s="13"/>
      <c r="F7981" s="13"/>
    </row>
    <row r="7982" spans="1:6">
      <c r="A7982" s="13"/>
      <c r="B7982" s="13"/>
      <c r="C7982" s="13"/>
      <c r="D7982" s="13"/>
      <c r="E7982" s="13"/>
      <c r="F7982" s="13"/>
    </row>
    <row r="7983" spans="1:6">
      <c r="A7983" s="13"/>
      <c r="B7983" s="13"/>
      <c r="C7983" s="13"/>
      <c r="D7983" s="13"/>
      <c r="E7983" s="13"/>
      <c r="F7983" s="13"/>
    </row>
    <row r="7984" spans="1:6">
      <c r="A7984" s="13"/>
      <c r="B7984" s="13"/>
      <c r="C7984" s="13"/>
      <c r="D7984" s="13"/>
      <c r="E7984" s="13"/>
      <c r="F7984" s="13"/>
    </row>
    <row r="7985" spans="1:7">
      <c r="A7985" s="13"/>
      <c r="B7985" s="13"/>
      <c r="C7985" s="13"/>
      <c r="D7985" s="13"/>
      <c r="E7985" s="13"/>
      <c r="F7985" s="13"/>
    </row>
    <row r="7986" spans="1:7">
      <c r="A7986" s="13"/>
      <c r="B7986" s="13"/>
      <c r="C7986" s="13"/>
      <c r="D7986" s="13"/>
      <c r="E7986" s="13"/>
      <c r="F7986" s="13"/>
    </row>
    <row r="7987" spans="1:7">
      <c r="A7987" s="13"/>
      <c r="B7987" s="13"/>
      <c r="C7987" s="13"/>
      <c r="D7987" s="13"/>
      <c r="E7987" s="13"/>
      <c r="F7987" s="13"/>
    </row>
    <row r="7988" spans="1:7">
      <c r="A7988" s="13"/>
      <c r="B7988" s="13"/>
      <c r="C7988" s="13"/>
      <c r="D7988" s="13"/>
      <c r="E7988" s="13"/>
      <c r="F7988" s="13"/>
    </row>
    <row r="7989" spans="1:7">
      <c r="A7989" s="13"/>
      <c r="B7989" s="13"/>
      <c r="C7989" s="13"/>
      <c r="D7989" s="13"/>
      <c r="E7989" s="13"/>
      <c r="G7989" s="13"/>
    </row>
    <row r="7990" spans="1:7">
      <c r="A7990" s="13"/>
      <c r="B7990" s="13"/>
      <c r="C7990" s="13"/>
      <c r="D7990" s="13"/>
      <c r="E7990" s="13"/>
      <c r="G7990" s="13"/>
    </row>
    <row r="7991" spans="1:7">
      <c r="A7991" s="13"/>
      <c r="B7991" s="13"/>
      <c r="C7991" s="13"/>
      <c r="D7991" s="13"/>
      <c r="E7991" s="13"/>
      <c r="G7991" s="13"/>
    </row>
    <row r="7992" spans="1:7">
      <c r="A7992" s="13"/>
      <c r="B7992" s="13"/>
      <c r="C7992" s="13"/>
      <c r="D7992" s="13"/>
      <c r="E7992" s="13"/>
      <c r="G7992" s="13"/>
    </row>
    <row r="7993" spans="1:7">
      <c r="A7993" s="13"/>
      <c r="B7993" s="13"/>
      <c r="C7993" s="13"/>
      <c r="D7993" s="13"/>
      <c r="E7993" s="13"/>
      <c r="G7993" s="13"/>
    </row>
    <row r="7994" spans="1:7">
      <c r="A7994" s="13"/>
      <c r="B7994" s="13"/>
      <c r="C7994" s="13"/>
      <c r="D7994" s="13"/>
      <c r="E7994" s="13"/>
      <c r="G7994" s="13"/>
    </row>
    <row r="7995" spans="1:7">
      <c r="A7995" s="13"/>
      <c r="B7995" s="13"/>
      <c r="C7995" s="13"/>
      <c r="D7995" s="13"/>
      <c r="E7995" s="13"/>
      <c r="F7995" s="13"/>
    </row>
    <row r="7996" spans="1:7">
      <c r="A7996" s="13"/>
      <c r="B7996" s="13"/>
      <c r="C7996" s="13"/>
      <c r="D7996" s="13"/>
      <c r="E7996" s="13"/>
      <c r="G7996" s="13"/>
    </row>
    <row r="7997" spans="1:7">
      <c r="A7997" s="13"/>
      <c r="B7997" s="13"/>
      <c r="C7997" s="13"/>
      <c r="D7997" s="13"/>
      <c r="E7997" s="13"/>
      <c r="G7997" s="13"/>
    </row>
    <row r="7998" spans="1:7">
      <c r="A7998" s="13"/>
      <c r="B7998" s="13"/>
      <c r="C7998" s="13"/>
      <c r="D7998" s="13"/>
      <c r="E7998" s="13"/>
      <c r="G7998" s="13"/>
    </row>
    <row r="7999" spans="1:7">
      <c r="A7999" s="13"/>
      <c r="B7999" s="13"/>
      <c r="C7999" s="13"/>
      <c r="D7999" s="13"/>
      <c r="E7999" s="13"/>
      <c r="G7999" s="13"/>
    </row>
    <row r="8000" spans="1:7">
      <c r="A8000" s="13"/>
      <c r="B8000" s="13"/>
      <c r="C8000" s="13"/>
      <c r="D8000" s="13"/>
      <c r="E8000" s="13"/>
      <c r="G8000" s="13"/>
    </row>
    <row r="8001" spans="1:7">
      <c r="A8001" s="13"/>
      <c r="B8001" s="13"/>
      <c r="C8001" s="13"/>
      <c r="D8001" s="13"/>
      <c r="E8001" s="13"/>
      <c r="G8001" s="13"/>
    </row>
    <row r="8002" spans="1:7">
      <c r="A8002" s="13"/>
      <c r="B8002" s="13"/>
      <c r="C8002" s="13"/>
      <c r="D8002" s="13"/>
      <c r="E8002" s="13"/>
      <c r="F8002" s="13"/>
    </row>
    <row r="8003" spans="1:7">
      <c r="A8003" s="13"/>
      <c r="B8003" s="13"/>
      <c r="C8003" s="13"/>
      <c r="D8003" s="13"/>
      <c r="E8003" s="13"/>
      <c r="F8003" s="13"/>
    </row>
    <row r="8004" spans="1:7">
      <c r="A8004" s="13"/>
      <c r="B8004" s="13"/>
      <c r="C8004" s="13"/>
      <c r="D8004" s="13"/>
      <c r="E8004" s="13"/>
      <c r="F8004" s="13"/>
    </row>
    <row r="8005" spans="1:7">
      <c r="A8005" s="13"/>
      <c r="B8005" s="13"/>
      <c r="C8005" s="13"/>
      <c r="D8005" s="13"/>
      <c r="E8005" s="13"/>
      <c r="G8005" s="13"/>
    </row>
    <row r="8006" spans="1:7">
      <c r="A8006" s="13"/>
      <c r="B8006" s="13"/>
      <c r="C8006" s="13"/>
      <c r="D8006" s="13"/>
      <c r="E8006" s="13"/>
      <c r="G8006" s="13"/>
    </row>
    <row r="8007" spans="1:7">
      <c r="A8007" s="13"/>
      <c r="B8007" s="13"/>
      <c r="C8007" s="13"/>
      <c r="D8007" s="13"/>
      <c r="E8007" s="13"/>
      <c r="G8007" s="13"/>
    </row>
    <row r="8008" spans="1:7">
      <c r="A8008" s="13"/>
      <c r="B8008" s="13"/>
      <c r="C8008" s="13"/>
      <c r="D8008" s="13"/>
      <c r="E8008" s="13"/>
      <c r="F8008" s="13"/>
    </row>
    <row r="8009" spans="1:7">
      <c r="A8009" s="13"/>
      <c r="B8009" s="13"/>
      <c r="C8009" s="13"/>
      <c r="D8009" s="13"/>
      <c r="E8009" s="13"/>
      <c r="G8009" s="13"/>
    </row>
    <row r="8010" spans="1:7">
      <c r="A8010" s="13"/>
      <c r="B8010" s="13"/>
      <c r="C8010" s="13"/>
      <c r="D8010" s="13"/>
      <c r="E8010" s="13"/>
      <c r="G8010" s="13"/>
    </row>
    <row r="8011" spans="1:7">
      <c r="A8011" s="13"/>
      <c r="B8011" s="13"/>
      <c r="C8011" s="13"/>
      <c r="D8011" s="13"/>
      <c r="E8011" s="13"/>
      <c r="G8011" s="13"/>
    </row>
    <row r="8012" spans="1:7">
      <c r="A8012" s="13"/>
      <c r="B8012" s="13"/>
      <c r="C8012" s="13"/>
      <c r="D8012" s="13"/>
      <c r="E8012" s="13"/>
      <c r="G8012" s="13"/>
    </row>
    <row r="8013" spans="1:7">
      <c r="A8013" s="13"/>
      <c r="B8013" s="13"/>
      <c r="C8013" s="13"/>
      <c r="D8013" s="13"/>
      <c r="E8013" s="13"/>
      <c r="G8013" s="13"/>
    </row>
    <row r="8014" spans="1:7">
      <c r="A8014" s="13"/>
      <c r="B8014" s="13"/>
      <c r="C8014" s="13"/>
      <c r="D8014" s="13"/>
      <c r="E8014" s="13"/>
      <c r="F8014" s="13"/>
    </row>
    <row r="8015" spans="1:7">
      <c r="A8015" s="13"/>
      <c r="B8015" s="13"/>
      <c r="C8015" s="13"/>
      <c r="D8015" s="13"/>
      <c r="E8015" s="13"/>
      <c r="F8015" s="13"/>
    </row>
    <row r="8016" spans="1:7">
      <c r="A8016" s="13"/>
      <c r="B8016" s="13"/>
      <c r="C8016" s="13"/>
      <c r="D8016" s="13"/>
      <c r="E8016" s="13"/>
      <c r="F8016" s="13"/>
    </row>
    <row r="8017" spans="1:7">
      <c r="A8017" s="13"/>
      <c r="B8017" s="13"/>
      <c r="C8017" s="13"/>
      <c r="D8017" s="13"/>
      <c r="E8017" s="13"/>
      <c r="F8017" s="13"/>
    </row>
    <row r="8018" spans="1:7">
      <c r="A8018" s="13"/>
      <c r="B8018" s="13"/>
      <c r="C8018" s="13"/>
      <c r="D8018" s="13"/>
      <c r="E8018" s="13"/>
      <c r="F8018" s="13"/>
    </row>
    <row r="8019" spans="1:7">
      <c r="A8019" s="13"/>
      <c r="B8019" s="13"/>
      <c r="C8019" s="13"/>
      <c r="D8019" s="13"/>
      <c r="E8019" s="13"/>
      <c r="F8019" s="13"/>
    </row>
    <row r="8020" spans="1:7">
      <c r="A8020" s="13"/>
      <c r="B8020" s="13"/>
      <c r="C8020" s="13"/>
      <c r="D8020" s="13"/>
      <c r="E8020" s="13"/>
      <c r="G8020" s="13"/>
    </row>
    <row r="8021" spans="1:7">
      <c r="A8021" s="13"/>
      <c r="B8021" s="13"/>
      <c r="C8021" s="13"/>
      <c r="D8021" s="13"/>
      <c r="E8021" s="13"/>
      <c r="G8021" s="13"/>
    </row>
    <row r="8022" spans="1:7">
      <c r="A8022" s="13"/>
      <c r="B8022" s="13"/>
      <c r="C8022" s="13"/>
      <c r="D8022" s="13"/>
      <c r="E8022" s="13"/>
      <c r="G8022" s="13"/>
    </row>
    <row r="8023" spans="1:7">
      <c r="A8023" s="13"/>
      <c r="B8023" s="13"/>
      <c r="C8023" s="13"/>
      <c r="D8023" s="13"/>
      <c r="E8023" s="13"/>
      <c r="G8023" s="13"/>
    </row>
    <row r="8024" spans="1:7">
      <c r="A8024" s="13"/>
      <c r="B8024" s="13"/>
      <c r="C8024" s="13"/>
      <c r="D8024" s="13"/>
      <c r="E8024" s="13"/>
      <c r="F8024" s="13"/>
    </row>
    <row r="8025" spans="1:7">
      <c r="A8025" s="13"/>
      <c r="B8025" s="13"/>
      <c r="C8025" s="13"/>
      <c r="D8025" s="13"/>
      <c r="E8025" s="13"/>
      <c r="G8025" s="13"/>
    </row>
    <row r="8026" spans="1:7">
      <c r="A8026" s="13"/>
      <c r="B8026" s="13"/>
      <c r="C8026" s="13"/>
      <c r="D8026" s="13"/>
      <c r="E8026" s="13"/>
      <c r="G8026" s="13"/>
    </row>
    <row r="8027" spans="1:7">
      <c r="A8027" s="13"/>
      <c r="B8027" s="13"/>
      <c r="C8027" s="13"/>
      <c r="D8027" s="13"/>
      <c r="E8027" s="13"/>
      <c r="G8027" s="13"/>
    </row>
    <row r="8028" spans="1:7">
      <c r="A8028" s="13"/>
      <c r="B8028" s="13"/>
      <c r="C8028" s="13"/>
      <c r="D8028" s="13"/>
      <c r="E8028" s="13"/>
      <c r="G8028" s="13"/>
    </row>
    <row r="8029" spans="1:7">
      <c r="A8029" s="13"/>
      <c r="B8029" s="13"/>
      <c r="C8029" s="13"/>
      <c r="D8029" s="13"/>
      <c r="E8029" s="13"/>
      <c r="G8029" s="13"/>
    </row>
    <row r="8030" spans="1:7">
      <c r="A8030" s="13"/>
      <c r="B8030" s="13"/>
      <c r="C8030" s="13"/>
      <c r="D8030" s="13"/>
      <c r="E8030" s="13"/>
      <c r="F8030" s="13"/>
    </row>
    <row r="8031" spans="1:7">
      <c r="A8031" s="13"/>
      <c r="B8031" s="13"/>
      <c r="C8031" s="13"/>
      <c r="D8031" s="13"/>
      <c r="E8031" s="13"/>
      <c r="F8031" s="13"/>
    </row>
    <row r="8032" spans="1:7">
      <c r="A8032" s="13"/>
      <c r="B8032" s="13"/>
      <c r="C8032" s="13"/>
      <c r="D8032" s="13"/>
      <c r="E8032" s="13"/>
      <c r="F8032" s="13"/>
    </row>
    <row r="8033" spans="1:7">
      <c r="A8033" s="13"/>
      <c r="B8033" s="13"/>
      <c r="C8033" s="13"/>
      <c r="D8033" s="13"/>
      <c r="E8033" s="13"/>
      <c r="G8033" s="13"/>
    </row>
    <row r="8034" spans="1:7">
      <c r="A8034" s="13"/>
    </row>
    <row r="8035" spans="1:7">
      <c r="A8035" s="13"/>
    </row>
    <row r="8036" spans="1:7">
      <c r="A8036" s="13"/>
      <c r="B8036" s="13"/>
      <c r="C8036" s="13"/>
      <c r="D8036" s="13"/>
      <c r="E8036" s="13"/>
      <c r="G8036" s="13"/>
    </row>
    <row r="8037" spans="1:7">
      <c r="A8037" s="13"/>
      <c r="B8037" s="13"/>
      <c r="C8037" s="13"/>
      <c r="D8037" s="13"/>
      <c r="E8037" s="13"/>
      <c r="G8037" s="13"/>
    </row>
    <row r="8038" spans="1:7">
      <c r="A8038" s="13"/>
      <c r="B8038" s="13"/>
      <c r="C8038" s="13"/>
      <c r="D8038" s="13"/>
      <c r="E8038" s="13"/>
      <c r="G8038" s="13"/>
    </row>
    <row r="8039" spans="1:7">
      <c r="A8039" s="13"/>
      <c r="B8039" s="13"/>
      <c r="C8039" s="13"/>
      <c r="D8039" s="13"/>
      <c r="E8039" s="13"/>
      <c r="G8039" s="13"/>
    </row>
    <row r="8040" spans="1:7">
      <c r="A8040" s="13"/>
      <c r="B8040" s="13"/>
      <c r="C8040" s="13"/>
      <c r="D8040" s="13"/>
      <c r="E8040" s="13"/>
      <c r="G8040" s="13"/>
    </row>
    <row r="8041" spans="1:7">
      <c r="A8041" s="13"/>
      <c r="B8041" s="13"/>
      <c r="C8041" s="13"/>
      <c r="D8041" s="13"/>
      <c r="E8041" s="13"/>
      <c r="G8041" s="13"/>
    </row>
    <row r="8042" spans="1:7">
      <c r="A8042" s="13"/>
      <c r="B8042" s="13"/>
      <c r="C8042" s="13"/>
      <c r="D8042" s="13"/>
      <c r="E8042" s="13"/>
      <c r="F8042" s="13"/>
    </row>
    <row r="8043" spans="1:7">
      <c r="A8043" s="13"/>
      <c r="B8043" s="13"/>
      <c r="C8043" s="13"/>
      <c r="D8043" s="13"/>
      <c r="E8043" s="13"/>
      <c r="F8043" s="13"/>
    </row>
    <row r="8044" spans="1:7">
      <c r="A8044" s="13"/>
      <c r="B8044" s="13"/>
      <c r="C8044" s="13"/>
      <c r="D8044" s="13"/>
      <c r="E8044" s="13"/>
      <c r="F8044" s="13"/>
    </row>
    <row r="8045" spans="1:7">
      <c r="A8045" s="13"/>
      <c r="B8045" s="13"/>
      <c r="C8045" s="13"/>
      <c r="D8045" s="13"/>
      <c r="E8045" s="13"/>
      <c r="F8045" s="13"/>
    </row>
    <row r="8046" spans="1:7">
      <c r="A8046" s="13"/>
      <c r="B8046" s="13"/>
      <c r="C8046" s="13"/>
      <c r="D8046" s="13"/>
      <c r="E8046" s="13"/>
      <c r="F8046" s="13"/>
    </row>
    <row r="8047" spans="1:7">
      <c r="A8047" s="13"/>
      <c r="B8047" s="13"/>
      <c r="C8047" s="13"/>
      <c r="D8047" s="13"/>
      <c r="E8047" s="13"/>
      <c r="F8047" s="13"/>
    </row>
    <row r="8048" spans="1:7">
      <c r="A8048" s="13"/>
      <c r="B8048" s="13"/>
      <c r="C8048" s="13"/>
      <c r="D8048" s="13"/>
      <c r="E8048" s="13"/>
      <c r="F8048" s="13"/>
    </row>
    <row r="8049" spans="1:7">
      <c r="A8049" s="13"/>
      <c r="B8049" s="13"/>
      <c r="C8049" s="13"/>
      <c r="D8049" s="13"/>
      <c r="E8049" s="13"/>
      <c r="G8049" s="13"/>
    </row>
    <row r="8050" spans="1:7">
      <c r="A8050" s="13"/>
      <c r="B8050" s="13"/>
      <c r="C8050" s="13"/>
      <c r="D8050" s="13"/>
      <c r="E8050" s="13"/>
      <c r="G8050" s="13"/>
    </row>
    <row r="8051" spans="1:7">
      <c r="A8051" s="13"/>
      <c r="B8051" s="13"/>
      <c r="C8051" s="13"/>
      <c r="D8051" s="13"/>
      <c r="E8051" s="13"/>
      <c r="G8051" s="13"/>
    </row>
    <row r="8052" spans="1:7">
      <c r="A8052" s="13"/>
      <c r="B8052" s="13"/>
      <c r="C8052" s="13"/>
      <c r="D8052" s="13"/>
      <c r="E8052" s="13"/>
      <c r="G8052" s="13"/>
    </row>
    <row r="8053" spans="1:7">
      <c r="A8053" s="13"/>
      <c r="B8053" s="13"/>
      <c r="C8053" s="13"/>
      <c r="D8053" s="13"/>
      <c r="E8053" s="13"/>
      <c r="F8053" s="13"/>
    </row>
    <row r="8054" spans="1:7">
      <c r="A8054" s="13"/>
      <c r="B8054" s="13"/>
      <c r="C8054" s="13"/>
      <c r="D8054" s="13"/>
      <c r="E8054" s="13"/>
      <c r="F8054" s="13"/>
    </row>
    <row r="8055" spans="1:7">
      <c r="A8055" s="13"/>
      <c r="B8055" s="13"/>
      <c r="C8055" s="13"/>
      <c r="D8055" s="13"/>
      <c r="E8055" s="13"/>
      <c r="F8055" s="13"/>
    </row>
    <row r="8056" spans="1:7">
      <c r="A8056" s="13"/>
      <c r="B8056" s="13"/>
      <c r="C8056" s="13"/>
      <c r="D8056" s="13"/>
      <c r="E8056" s="13"/>
      <c r="F8056" s="13"/>
    </row>
    <row r="8057" spans="1:7">
      <c r="A8057" s="13"/>
      <c r="B8057" s="13"/>
      <c r="C8057" s="13"/>
      <c r="D8057" s="13"/>
      <c r="E8057" s="13"/>
      <c r="F8057" s="13"/>
    </row>
    <row r="8058" spans="1:7">
      <c r="A8058" s="13"/>
      <c r="B8058" s="13"/>
      <c r="C8058" s="13"/>
      <c r="D8058" s="13"/>
      <c r="E8058" s="13"/>
      <c r="G8058" s="13"/>
    </row>
    <row r="8059" spans="1:7">
      <c r="A8059" s="13"/>
      <c r="B8059" s="13"/>
      <c r="C8059" s="13"/>
      <c r="D8059" s="13"/>
      <c r="E8059" s="13"/>
      <c r="G8059" s="13"/>
    </row>
    <row r="8060" spans="1:7">
      <c r="A8060" s="13"/>
      <c r="B8060" s="13"/>
      <c r="C8060" s="13"/>
      <c r="D8060" s="13"/>
      <c r="E8060" s="13"/>
      <c r="G8060" s="13"/>
    </row>
    <row r="8061" spans="1:7">
      <c r="A8061" s="13"/>
      <c r="B8061" s="13"/>
      <c r="C8061" s="13"/>
      <c r="D8061" s="13"/>
      <c r="E8061" s="13"/>
      <c r="G8061" s="13"/>
    </row>
    <row r="8062" spans="1:7">
      <c r="A8062" s="13"/>
      <c r="B8062" s="13"/>
      <c r="C8062" s="13"/>
      <c r="D8062" s="13"/>
      <c r="E8062" s="13"/>
      <c r="G8062" s="13"/>
    </row>
    <row r="8063" spans="1:7">
      <c r="A8063" s="13"/>
      <c r="B8063" s="13"/>
      <c r="C8063" s="13"/>
      <c r="D8063" s="13"/>
      <c r="E8063" s="13"/>
      <c r="G8063" s="13"/>
    </row>
    <row r="8064" spans="1:7">
      <c r="A8064" s="13"/>
      <c r="B8064" s="13"/>
      <c r="C8064" s="13"/>
      <c r="D8064" s="13"/>
      <c r="E8064" s="13"/>
      <c r="G8064" s="13"/>
    </row>
    <row r="8065" spans="1:7">
      <c r="A8065" s="13"/>
      <c r="B8065" s="13"/>
      <c r="C8065" s="13"/>
      <c r="D8065" s="13"/>
      <c r="E8065" s="13"/>
      <c r="G8065" s="13"/>
    </row>
    <row r="8066" spans="1:7">
      <c r="A8066" s="13"/>
      <c r="B8066" s="13"/>
      <c r="C8066" s="13"/>
      <c r="D8066" s="13"/>
      <c r="E8066" s="13"/>
      <c r="G8066" s="13"/>
    </row>
    <row r="8067" spans="1:7">
      <c r="A8067" s="13"/>
      <c r="B8067" s="13"/>
      <c r="C8067" s="13"/>
      <c r="D8067" s="13"/>
      <c r="E8067" s="13"/>
      <c r="G8067" s="13"/>
    </row>
    <row r="8068" spans="1:7">
      <c r="A8068" s="13"/>
      <c r="B8068" s="13"/>
      <c r="C8068" s="13"/>
      <c r="D8068" s="13"/>
      <c r="E8068" s="13"/>
      <c r="F8068" s="13"/>
    </row>
    <row r="8069" spans="1:7">
      <c r="A8069" s="13"/>
      <c r="B8069" s="13"/>
      <c r="C8069" s="13"/>
      <c r="D8069" s="13"/>
      <c r="E8069" s="13"/>
      <c r="F8069" s="13"/>
    </row>
    <row r="8070" spans="1:7">
      <c r="A8070" s="13"/>
      <c r="B8070" s="13"/>
      <c r="C8070" s="13"/>
      <c r="D8070" s="13"/>
      <c r="E8070" s="13"/>
      <c r="F8070" s="13"/>
    </row>
    <row r="8071" spans="1:7">
      <c r="A8071" s="13"/>
      <c r="B8071" s="13"/>
      <c r="C8071" s="13"/>
      <c r="D8071" s="13"/>
      <c r="E8071" s="13"/>
      <c r="F8071" s="13"/>
    </row>
    <row r="8072" spans="1:7">
      <c r="A8072" s="13"/>
      <c r="B8072" s="13"/>
      <c r="C8072" s="13"/>
      <c r="D8072" s="13"/>
      <c r="E8072" s="13"/>
      <c r="F8072" s="13"/>
    </row>
    <row r="8073" spans="1:7">
      <c r="A8073" s="13"/>
      <c r="B8073" s="13"/>
      <c r="C8073" s="13"/>
      <c r="D8073" s="13"/>
      <c r="E8073" s="13"/>
      <c r="F8073" s="13"/>
    </row>
    <row r="8074" spans="1:7">
      <c r="A8074" s="13"/>
      <c r="B8074" s="13"/>
      <c r="C8074" s="13"/>
      <c r="D8074" s="13"/>
      <c r="E8074" s="13"/>
      <c r="F8074" s="13"/>
    </row>
    <row r="8075" spans="1:7">
      <c r="A8075" s="13"/>
      <c r="B8075" s="13"/>
      <c r="C8075" s="13"/>
      <c r="D8075" s="13"/>
      <c r="E8075" s="13"/>
      <c r="F8075" s="13"/>
    </row>
    <row r="8076" spans="1:7">
      <c r="A8076" s="13"/>
      <c r="B8076" s="13"/>
      <c r="C8076" s="13"/>
      <c r="D8076" s="13"/>
      <c r="E8076" s="13"/>
      <c r="F8076" s="13"/>
    </row>
    <row r="8077" spans="1:7">
      <c r="A8077" s="13"/>
      <c r="B8077" s="13"/>
      <c r="C8077" s="13"/>
      <c r="D8077" s="13"/>
      <c r="E8077" s="13"/>
      <c r="F8077" s="13"/>
    </row>
    <row r="8078" spans="1:7">
      <c r="A8078" s="13"/>
      <c r="B8078" s="13"/>
      <c r="C8078" s="13"/>
      <c r="D8078" s="13"/>
      <c r="E8078" s="13"/>
      <c r="F8078" s="13"/>
    </row>
    <row r="8079" spans="1:7">
      <c r="A8079" s="13"/>
      <c r="B8079" s="13"/>
      <c r="C8079" s="13"/>
      <c r="D8079" s="13"/>
      <c r="E8079" s="13"/>
      <c r="F8079" s="13"/>
    </row>
    <row r="8080" spans="1:7">
      <c r="A8080" s="13"/>
      <c r="B8080" s="13"/>
      <c r="C8080" s="13"/>
      <c r="D8080" s="13"/>
      <c r="E8080" s="13"/>
      <c r="F8080" s="13"/>
    </row>
    <row r="8081" spans="1:7">
      <c r="A8081" s="13"/>
      <c r="B8081" s="13"/>
      <c r="C8081" s="13"/>
      <c r="D8081" s="13"/>
      <c r="E8081" s="13"/>
      <c r="G8081" s="13"/>
    </row>
    <row r="8082" spans="1:7">
      <c r="A8082" s="13"/>
      <c r="B8082" s="13"/>
      <c r="C8082" s="13"/>
      <c r="D8082" s="13"/>
      <c r="E8082" s="13"/>
      <c r="F8082" s="13"/>
    </row>
    <row r="8083" spans="1:7">
      <c r="A8083" s="13"/>
      <c r="B8083" s="13"/>
      <c r="C8083" s="13"/>
      <c r="D8083" s="13"/>
      <c r="E8083" s="13"/>
      <c r="F8083" s="13"/>
    </row>
    <row r="8084" spans="1:7">
      <c r="A8084" s="13"/>
      <c r="B8084" s="13"/>
      <c r="C8084" s="13"/>
      <c r="D8084" s="13"/>
      <c r="E8084" s="13"/>
      <c r="F8084" s="13"/>
    </row>
    <row r="8085" spans="1:7">
      <c r="A8085" s="13"/>
      <c r="B8085" s="13"/>
      <c r="C8085" s="13"/>
      <c r="D8085" s="13"/>
      <c r="E8085" s="13"/>
      <c r="F8085" s="13"/>
    </row>
    <row r="8086" spans="1:7">
      <c r="A8086" s="13"/>
      <c r="B8086" s="13"/>
      <c r="C8086" s="13"/>
      <c r="D8086" s="13"/>
      <c r="E8086" s="13"/>
      <c r="F8086" s="13"/>
    </row>
    <row r="8087" spans="1:7">
      <c r="A8087" s="13"/>
      <c r="B8087" s="13"/>
      <c r="C8087" s="13"/>
      <c r="D8087" s="13"/>
      <c r="E8087" s="13"/>
      <c r="G8087" s="13"/>
    </row>
    <row r="8088" spans="1:7">
      <c r="A8088" s="13"/>
      <c r="B8088" s="13"/>
      <c r="C8088" s="13"/>
      <c r="D8088" s="13"/>
      <c r="E8088" s="13"/>
      <c r="F8088" s="13"/>
    </row>
    <row r="8089" spans="1:7">
      <c r="A8089" s="13"/>
      <c r="B8089" s="13"/>
      <c r="C8089" s="13"/>
      <c r="D8089" s="13"/>
      <c r="E8089" s="13"/>
      <c r="G8089" s="13"/>
    </row>
    <row r="8090" spans="1:7">
      <c r="A8090" s="13"/>
      <c r="B8090" s="13"/>
      <c r="C8090" s="13"/>
      <c r="D8090" s="13"/>
      <c r="E8090" s="13"/>
      <c r="F8090" s="13"/>
    </row>
    <row r="8091" spans="1:7">
      <c r="A8091" s="13"/>
      <c r="B8091" s="13"/>
      <c r="C8091" s="13"/>
      <c r="D8091" s="13"/>
      <c r="E8091" s="13"/>
      <c r="G8091" s="13"/>
    </row>
    <row r="8092" spans="1:7">
      <c r="A8092" s="13"/>
      <c r="B8092" s="13"/>
      <c r="C8092" s="13"/>
      <c r="D8092" s="13"/>
      <c r="E8092" s="13"/>
      <c r="G8092" s="13"/>
    </row>
    <row r="8093" spans="1:7">
      <c r="A8093" s="13"/>
      <c r="B8093" s="13"/>
      <c r="C8093" s="13"/>
      <c r="D8093" s="13"/>
      <c r="E8093" s="13"/>
      <c r="G8093" s="13"/>
    </row>
    <row r="8094" spans="1:7">
      <c r="A8094" s="13"/>
      <c r="B8094" s="13"/>
      <c r="C8094" s="13"/>
      <c r="D8094" s="13"/>
      <c r="E8094" s="13"/>
      <c r="G8094" s="13"/>
    </row>
    <row r="8095" spans="1:7">
      <c r="A8095" s="13"/>
      <c r="B8095" s="13"/>
      <c r="C8095" s="13"/>
      <c r="D8095" s="13"/>
      <c r="E8095" s="13"/>
      <c r="G8095" s="13"/>
    </row>
    <row r="8096" spans="1:7">
      <c r="A8096" s="13"/>
      <c r="B8096" s="13"/>
      <c r="C8096" s="13"/>
      <c r="D8096" s="13"/>
      <c r="E8096" s="13"/>
      <c r="F8096" s="13"/>
    </row>
    <row r="8097" spans="1:6">
      <c r="A8097" s="13"/>
      <c r="B8097" s="13"/>
      <c r="C8097" s="13"/>
      <c r="D8097" s="13"/>
      <c r="E8097" s="13"/>
      <c r="F8097" s="13"/>
    </row>
    <row r="8098" spans="1:6">
      <c r="A8098" s="13"/>
      <c r="B8098" s="13"/>
      <c r="C8098" s="13"/>
      <c r="D8098" s="13"/>
      <c r="E8098" s="13"/>
      <c r="F8098" s="13"/>
    </row>
    <row r="8099" spans="1:6">
      <c r="A8099" s="13"/>
      <c r="B8099" s="13"/>
      <c r="C8099" s="13"/>
      <c r="D8099" s="13"/>
      <c r="E8099" s="13"/>
      <c r="F8099" s="13"/>
    </row>
    <row r="8100" spans="1:6">
      <c r="A8100" s="13"/>
      <c r="B8100" s="13"/>
      <c r="C8100" s="13"/>
      <c r="D8100" s="13"/>
      <c r="E8100" s="13"/>
      <c r="F8100" s="13"/>
    </row>
    <row r="8101" spans="1:6">
      <c r="A8101" s="13"/>
      <c r="B8101" s="13"/>
      <c r="C8101" s="13"/>
      <c r="D8101" s="13"/>
      <c r="E8101" s="13"/>
      <c r="F8101" s="13"/>
    </row>
    <row r="8102" spans="1:6">
      <c r="A8102" s="13"/>
      <c r="B8102" s="13"/>
      <c r="C8102" s="13"/>
      <c r="D8102" s="13"/>
      <c r="E8102" s="13"/>
      <c r="F8102" s="13"/>
    </row>
    <row r="8103" spans="1:6">
      <c r="A8103" s="13"/>
      <c r="B8103" s="13"/>
      <c r="C8103" s="13"/>
      <c r="D8103" s="13"/>
      <c r="E8103" s="13"/>
      <c r="F8103" s="13"/>
    </row>
    <row r="8104" spans="1:6">
      <c r="A8104" s="13"/>
      <c r="B8104" s="13"/>
      <c r="C8104" s="13"/>
      <c r="D8104" s="13"/>
      <c r="E8104" s="13"/>
      <c r="F8104" s="13"/>
    </row>
    <row r="8105" spans="1:6">
      <c r="A8105" s="13"/>
      <c r="B8105" s="13"/>
      <c r="C8105" s="13"/>
      <c r="D8105" s="13"/>
      <c r="E8105" s="13"/>
      <c r="F8105" s="13"/>
    </row>
    <row r="8106" spans="1:6">
      <c r="A8106" s="13"/>
      <c r="B8106" s="13"/>
      <c r="C8106" s="13"/>
      <c r="D8106" s="13"/>
      <c r="E8106" s="13"/>
      <c r="F8106" s="13"/>
    </row>
    <row r="8107" spans="1:6">
      <c r="A8107" s="13"/>
      <c r="B8107" s="13"/>
      <c r="C8107" s="13"/>
      <c r="D8107" s="13"/>
      <c r="E8107" s="13"/>
      <c r="F8107" s="13"/>
    </row>
    <row r="8108" spans="1:6">
      <c r="A8108" s="13"/>
      <c r="B8108" s="13"/>
      <c r="C8108" s="13"/>
      <c r="D8108" s="13"/>
      <c r="E8108" s="13"/>
      <c r="F8108" s="13"/>
    </row>
    <row r="8109" spans="1:6">
      <c r="A8109" s="13"/>
      <c r="B8109" s="13"/>
      <c r="C8109" s="13"/>
      <c r="D8109" s="13"/>
      <c r="E8109" s="13"/>
      <c r="F8109" s="13"/>
    </row>
    <row r="8110" spans="1:6">
      <c r="A8110" s="13"/>
      <c r="B8110" s="13"/>
      <c r="C8110" s="13"/>
      <c r="D8110" s="13"/>
      <c r="E8110" s="13"/>
      <c r="F8110" s="13"/>
    </row>
    <row r="8111" spans="1:6">
      <c r="A8111" s="13"/>
      <c r="B8111" s="13"/>
      <c r="C8111" s="13"/>
      <c r="D8111" s="13"/>
      <c r="E8111" s="13"/>
      <c r="F8111" s="13"/>
    </row>
    <row r="8112" spans="1:6">
      <c r="A8112" s="13"/>
      <c r="B8112" s="13"/>
      <c r="C8112" s="13"/>
      <c r="D8112" s="13"/>
      <c r="E8112" s="13"/>
      <c r="F8112" s="13"/>
    </row>
    <row r="8113" spans="1:7">
      <c r="A8113" s="13"/>
      <c r="B8113" s="13"/>
      <c r="C8113" s="13"/>
      <c r="D8113" s="13"/>
      <c r="E8113" s="13"/>
      <c r="F8113" s="13"/>
    </row>
    <row r="8114" spans="1:7">
      <c r="A8114" s="13"/>
      <c r="B8114" s="13"/>
      <c r="C8114" s="13"/>
      <c r="D8114" s="13"/>
      <c r="E8114" s="13"/>
      <c r="F8114" s="13"/>
    </row>
    <row r="8115" spans="1:7">
      <c r="A8115" s="13"/>
      <c r="B8115" s="13"/>
      <c r="C8115" s="13"/>
      <c r="D8115" s="13"/>
      <c r="E8115" s="13"/>
      <c r="F8115" s="13"/>
    </row>
    <row r="8116" spans="1:7">
      <c r="A8116" s="13"/>
      <c r="B8116" s="13"/>
      <c r="C8116" s="13"/>
      <c r="D8116" s="13"/>
      <c r="E8116" s="13"/>
      <c r="F8116" s="13"/>
    </row>
    <row r="8117" spans="1:7">
      <c r="A8117" s="13"/>
      <c r="B8117" s="13"/>
      <c r="C8117" s="13"/>
      <c r="D8117" s="13"/>
      <c r="E8117" s="13"/>
      <c r="F8117" s="13"/>
    </row>
    <row r="8118" spans="1:7">
      <c r="A8118" s="13"/>
      <c r="B8118" s="13"/>
      <c r="C8118" s="13"/>
      <c r="D8118" s="13"/>
      <c r="E8118" s="13"/>
      <c r="F8118" s="13"/>
    </row>
    <row r="8119" spans="1:7">
      <c r="A8119" s="13"/>
      <c r="B8119" s="13"/>
      <c r="C8119" s="13"/>
      <c r="D8119" s="13"/>
      <c r="E8119" s="13"/>
      <c r="F8119" s="13"/>
    </row>
    <row r="8120" spans="1:7">
      <c r="A8120" s="13"/>
      <c r="B8120" s="13"/>
      <c r="C8120" s="13"/>
      <c r="D8120" s="13"/>
      <c r="E8120" s="13"/>
      <c r="G8120" s="13"/>
    </row>
    <row r="8121" spans="1:7">
      <c r="A8121" s="13"/>
      <c r="B8121" s="13"/>
      <c r="C8121" s="13"/>
      <c r="D8121" s="13"/>
      <c r="E8121" s="13"/>
      <c r="G8121" s="13"/>
    </row>
    <row r="8122" spans="1:7">
      <c r="A8122" s="13"/>
      <c r="B8122" s="13"/>
      <c r="C8122" s="13"/>
      <c r="D8122" s="13"/>
      <c r="E8122" s="13"/>
      <c r="G8122" s="13"/>
    </row>
    <row r="8123" spans="1:7">
      <c r="A8123" s="13"/>
      <c r="B8123" s="13"/>
      <c r="C8123" s="13"/>
      <c r="D8123" s="13"/>
      <c r="E8123" s="13"/>
      <c r="G8123" s="13"/>
    </row>
    <row r="8124" spans="1:7">
      <c r="A8124" s="13"/>
      <c r="B8124" s="13"/>
      <c r="C8124" s="13"/>
      <c r="D8124" s="13"/>
      <c r="E8124" s="13"/>
      <c r="G8124" s="13"/>
    </row>
    <row r="8125" spans="1:7">
      <c r="A8125" s="13"/>
      <c r="B8125" s="13"/>
      <c r="C8125" s="13"/>
      <c r="D8125" s="13"/>
      <c r="E8125" s="13"/>
      <c r="G8125" s="13"/>
    </row>
    <row r="8126" spans="1:7">
      <c r="A8126" s="13"/>
      <c r="B8126" s="13"/>
      <c r="C8126" s="13"/>
      <c r="D8126" s="13"/>
      <c r="E8126" s="13"/>
      <c r="G8126" s="13"/>
    </row>
    <row r="8127" spans="1:7">
      <c r="A8127" s="13"/>
      <c r="B8127" s="13"/>
      <c r="C8127" s="13"/>
      <c r="D8127" s="13"/>
      <c r="E8127" s="13"/>
      <c r="G8127" s="13"/>
    </row>
    <row r="8128" spans="1:7">
      <c r="A8128" s="13"/>
      <c r="B8128" s="13"/>
      <c r="C8128" s="13"/>
      <c r="D8128" s="13"/>
      <c r="E8128" s="13"/>
      <c r="G8128" s="13"/>
    </row>
    <row r="8129" spans="1:7">
      <c r="A8129" s="13"/>
      <c r="B8129" s="13"/>
      <c r="C8129" s="13"/>
      <c r="D8129" s="13"/>
      <c r="E8129" s="13"/>
      <c r="G8129" s="13"/>
    </row>
    <row r="8130" spans="1:7">
      <c r="A8130" s="13"/>
      <c r="B8130" s="13"/>
      <c r="C8130" s="13"/>
      <c r="D8130" s="13"/>
      <c r="E8130" s="13"/>
      <c r="G8130" s="13"/>
    </row>
    <row r="8131" spans="1:7">
      <c r="A8131" s="13"/>
      <c r="B8131" s="13"/>
      <c r="C8131" s="13"/>
      <c r="D8131" s="13"/>
      <c r="E8131" s="13"/>
      <c r="G8131" s="13"/>
    </row>
    <row r="8132" spans="1:7">
      <c r="A8132" s="13"/>
      <c r="B8132" s="13"/>
      <c r="C8132" s="13"/>
      <c r="D8132" s="13"/>
      <c r="E8132" s="13"/>
      <c r="G8132" s="13"/>
    </row>
    <row r="8133" spans="1:7">
      <c r="A8133" s="13"/>
      <c r="B8133" s="13"/>
      <c r="C8133" s="13"/>
      <c r="D8133" s="13"/>
      <c r="E8133" s="13"/>
      <c r="G8133" s="13"/>
    </row>
    <row r="8134" spans="1:7">
      <c r="A8134" s="13"/>
      <c r="B8134" s="13"/>
      <c r="C8134" s="13"/>
      <c r="D8134" s="13"/>
      <c r="E8134" s="13"/>
      <c r="F8134" s="13"/>
    </row>
    <row r="8135" spans="1:7">
      <c r="A8135" s="13"/>
      <c r="B8135" s="13"/>
      <c r="C8135" s="13"/>
      <c r="D8135" s="13"/>
      <c r="E8135" s="13"/>
      <c r="F8135" s="13"/>
    </row>
    <row r="8136" spans="1:7">
      <c r="A8136" s="13"/>
      <c r="B8136" s="13"/>
      <c r="C8136" s="13"/>
      <c r="D8136" s="13"/>
      <c r="E8136" s="13"/>
      <c r="F8136" s="13"/>
    </row>
    <row r="8137" spans="1:7">
      <c r="A8137" s="13"/>
      <c r="B8137" s="13"/>
      <c r="C8137" s="13"/>
      <c r="D8137" s="13"/>
      <c r="E8137" s="13"/>
      <c r="F8137" s="13"/>
    </row>
    <row r="8138" spans="1:7">
      <c r="A8138" s="13"/>
      <c r="B8138" s="13"/>
      <c r="C8138" s="13"/>
      <c r="D8138" s="13"/>
      <c r="E8138" s="13"/>
      <c r="F8138" s="13"/>
    </row>
    <row r="8139" spans="1:7">
      <c r="A8139" s="13"/>
      <c r="B8139" s="13"/>
      <c r="C8139" s="13"/>
      <c r="D8139" s="13"/>
      <c r="E8139" s="13"/>
      <c r="F8139" s="13"/>
    </row>
    <row r="8140" spans="1:7">
      <c r="A8140" s="13"/>
      <c r="B8140" s="13"/>
      <c r="C8140" s="13"/>
      <c r="D8140" s="13"/>
      <c r="E8140" s="13"/>
      <c r="F8140" s="13"/>
    </row>
    <row r="8141" spans="1:7">
      <c r="A8141" s="13"/>
      <c r="B8141" s="13"/>
      <c r="C8141" s="13"/>
      <c r="D8141" s="13"/>
      <c r="E8141" s="13"/>
      <c r="F8141" s="13"/>
    </row>
    <row r="8142" spans="1:7">
      <c r="A8142" s="13"/>
      <c r="B8142" s="13"/>
      <c r="C8142" s="13"/>
      <c r="D8142" s="13"/>
      <c r="E8142" s="13"/>
      <c r="F8142" s="13"/>
    </row>
    <row r="8143" spans="1:7">
      <c r="A8143" s="13"/>
      <c r="B8143" s="13"/>
      <c r="C8143" s="13"/>
      <c r="D8143" s="13"/>
      <c r="E8143" s="13"/>
      <c r="F8143" s="13"/>
    </row>
    <row r="8144" spans="1:7">
      <c r="A8144" s="13"/>
      <c r="B8144" s="13"/>
      <c r="C8144" s="13"/>
      <c r="D8144" s="13"/>
      <c r="E8144" s="13"/>
      <c r="F8144" s="13"/>
    </row>
    <row r="8145" spans="1:7">
      <c r="A8145" s="13"/>
      <c r="B8145" s="13"/>
      <c r="C8145" s="13"/>
      <c r="D8145" s="13"/>
      <c r="E8145" s="13"/>
      <c r="F8145" s="13"/>
    </row>
    <row r="8146" spans="1:7">
      <c r="A8146" s="13"/>
      <c r="B8146" s="13"/>
      <c r="C8146" s="13"/>
      <c r="D8146" s="13"/>
      <c r="E8146" s="13"/>
      <c r="G8146" s="13"/>
    </row>
    <row r="8147" spans="1:7">
      <c r="A8147" s="13"/>
      <c r="B8147" s="13"/>
      <c r="C8147" s="13"/>
      <c r="D8147" s="13"/>
      <c r="E8147" s="13"/>
      <c r="F8147" s="13"/>
    </row>
    <row r="8148" spans="1:7">
      <c r="A8148" s="13"/>
      <c r="B8148" s="13"/>
      <c r="C8148" s="13"/>
      <c r="D8148" s="13"/>
      <c r="E8148" s="13"/>
      <c r="G8148" s="13"/>
    </row>
    <row r="8149" spans="1:7">
      <c r="A8149" s="13"/>
      <c r="B8149" s="13"/>
      <c r="C8149" s="13"/>
      <c r="D8149" s="13"/>
      <c r="E8149" s="13"/>
      <c r="G8149" s="13"/>
    </row>
    <row r="8150" spans="1:7">
      <c r="A8150" s="13"/>
      <c r="B8150" s="13"/>
      <c r="C8150" s="13"/>
      <c r="D8150" s="13"/>
      <c r="E8150" s="13"/>
      <c r="G8150" s="13"/>
    </row>
    <row r="8151" spans="1:7">
      <c r="A8151" s="13"/>
      <c r="B8151" s="13"/>
      <c r="C8151" s="13"/>
      <c r="D8151" s="13"/>
      <c r="E8151" s="13"/>
      <c r="G8151" s="13"/>
    </row>
    <row r="8152" spans="1:7">
      <c r="A8152" s="13"/>
      <c r="B8152" s="13"/>
      <c r="C8152" s="13"/>
      <c r="D8152" s="13"/>
      <c r="E8152" s="13"/>
      <c r="G8152" s="13"/>
    </row>
    <row r="8153" spans="1:7">
      <c r="A8153" s="13"/>
      <c r="B8153" s="13"/>
      <c r="C8153" s="13"/>
      <c r="D8153" s="13"/>
      <c r="E8153" s="13"/>
      <c r="F8153" s="13"/>
    </row>
    <row r="8154" spans="1:7">
      <c r="A8154" s="13"/>
      <c r="B8154" s="13"/>
      <c r="C8154" s="13"/>
      <c r="D8154" s="13"/>
      <c r="E8154" s="13"/>
      <c r="F8154" s="13"/>
    </row>
    <row r="8155" spans="1:7">
      <c r="A8155" s="13"/>
      <c r="B8155" s="13"/>
      <c r="C8155" s="13"/>
      <c r="D8155" s="13"/>
      <c r="E8155" s="13"/>
      <c r="F8155" s="13"/>
    </row>
    <row r="8156" spans="1:7">
      <c r="A8156" s="13"/>
      <c r="B8156" s="13"/>
      <c r="C8156" s="13"/>
      <c r="D8156" s="13"/>
      <c r="E8156" s="13"/>
      <c r="F8156" s="13"/>
    </row>
    <row r="8157" spans="1:7">
      <c r="A8157" s="13"/>
      <c r="B8157" s="13"/>
      <c r="C8157" s="13"/>
      <c r="D8157" s="13"/>
      <c r="E8157" s="13"/>
      <c r="G8157" s="13"/>
    </row>
    <row r="8158" spans="1:7">
      <c r="A8158" s="13"/>
      <c r="B8158" s="13"/>
      <c r="C8158" s="13"/>
      <c r="D8158" s="13"/>
      <c r="E8158" s="13"/>
      <c r="G8158" s="13"/>
    </row>
    <row r="8159" spans="1:7">
      <c r="A8159" s="13"/>
      <c r="B8159" s="13"/>
      <c r="C8159" s="13"/>
      <c r="D8159" s="13"/>
      <c r="E8159" s="13"/>
      <c r="G8159" s="13"/>
    </row>
    <row r="8160" spans="1:7">
      <c r="A8160" s="13"/>
      <c r="B8160" s="13"/>
      <c r="C8160" s="13"/>
      <c r="D8160" s="13"/>
      <c r="E8160" s="13"/>
      <c r="G8160" s="13"/>
    </row>
    <row r="8161" spans="1:7">
      <c r="A8161" s="13"/>
      <c r="B8161" s="13"/>
      <c r="C8161" s="13"/>
      <c r="D8161" s="13"/>
      <c r="E8161" s="13"/>
      <c r="G8161" s="13"/>
    </row>
    <row r="8162" spans="1:7">
      <c r="A8162" s="13"/>
      <c r="B8162" s="13"/>
      <c r="C8162" s="13"/>
      <c r="D8162" s="13"/>
      <c r="E8162" s="13"/>
      <c r="G8162" s="13"/>
    </row>
    <row r="8163" spans="1:7">
      <c r="A8163" s="13"/>
      <c r="B8163" s="13"/>
      <c r="C8163" s="13"/>
      <c r="D8163" s="13"/>
      <c r="E8163" s="13"/>
      <c r="F8163" s="13"/>
    </row>
    <row r="8164" spans="1:7">
      <c r="A8164" s="13"/>
      <c r="B8164" s="13"/>
      <c r="C8164" s="13"/>
      <c r="D8164" s="13"/>
      <c r="E8164" s="13"/>
      <c r="F8164" s="13"/>
    </row>
    <row r="8165" spans="1:7">
      <c r="A8165" s="13"/>
      <c r="B8165" s="13"/>
      <c r="C8165" s="13"/>
      <c r="D8165" s="13"/>
      <c r="E8165" s="13"/>
      <c r="F8165" s="13"/>
    </row>
    <row r="8166" spans="1:7">
      <c r="A8166" s="13"/>
      <c r="B8166" s="13"/>
      <c r="C8166" s="13"/>
      <c r="D8166" s="13"/>
      <c r="E8166" s="13"/>
      <c r="F8166" s="13"/>
    </row>
    <row r="8167" spans="1:7">
      <c r="A8167" s="13"/>
      <c r="B8167" s="13"/>
      <c r="C8167" s="13"/>
      <c r="D8167" s="13"/>
      <c r="E8167" s="13"/>
      <c r="F8167" s="13"/>
    </row>
    <row r="8168" spans="1:7">
      <c r="A8168" s="13"/>
      <c r="B8168" s="13"/>
      <c r="C8168" s="13"/>
      <c r="D8168" s="13"/>
      <c r="E8168" s="13"/>
      <c r="G8168" s="13"/>
    </row>
    <row r="8169" spans="1:7">
      <c r="A8169" s="13"/>
      <c r="B8169" s="13"/>
      <c r="C8169" s="13"/>
      <c r="D8169" s="13"/>
      <c r="E8169" s="13"/>
      <c r="G8169" s="13"/>
    </row>
    <row r="8170" spans="1:7">
      <c r="A8170" s="13"/>
      <c r="B8170" s="13"/>
      <c r="C8170" s="13"/>
      <c r="D8170" s="13"/>
      <c r="E8170" s="13"/>
      <c r="G8170" s="13"/>
    </row>
    <row r="8171" spans="1:7">
      <c r="A8171" s="13"/>
      <c r="B8171" s="13"/>
      <c r="C8171" s="13"/>
      <c r="D8171" s="13"/>
      <c r="E8171" s="13"/>
      <c r="G8171" s="13"/>
    </row>
    <row r="8172" spans="1:7">
      <c r="A8172" s="13"/>
      <c r="B8172" s="13"/>
      <c r="C8172" s="13"/>
      <c r="D8172" s="13"/>
      <c r="E8172" s="13"/>
      <c r="G8172" s="13"/>
    </row>
    <row r="8173" spans="1:7">
      <c r="A8173" s="13"/>
      <c r="B8173" s="13"/>
      <c r="C8173" s="13"/>
      <c r="D8173" s="13"/>
      <c r="E8173" s="13"/>
      <c r="G8173" s="13"/>
    </row>
    <row r="8174" spans="1:7">
      <c r="A8174" s="13"/>
      <c r="B8174" s="13"/>
      <c r="C8174" s="13"/>
      <c r="D8174" s="13"/>
      <c r="E8174" s="13"/>
      <c r="G8174" s="13"/>
    </row>
    <row r="8175" spans="1:7">
      <c r="A8175" s="13"/>
      <c r="B8175" s="13"/>
      <c r="C8175" s="13"/>
      <c r="D8175" s="13"/>
      <c r="E8175" s="13"/>
      <c r="G8175" s="13"/>
    </row>
    <row r="8176" spans="1:7">
      <c r="A8176" s="13"/>
      <c r="B8176" s="13"/>
      <c r="C8176" s="13"/>
      <c r="D8176" s="13"/>
      <c r="E8176" s="13"/>
      <c r="G8176" s="13"/>
    </row>
    <row r="8177" spans="1:7">
      <c r="A8177" s="13"/>
      <c r="B8177" s="13"/>
      <c r="C8177" s="13"/>
      <c r="D8177" s="13"/>
      <c r="E8177" s="13"/>
      <c r="G8177" s="13"/>
    </row>
    <row r="8178" spans="1:7">
      <c r="A8178" s="13"/>
      <c r="B8178" s="13"/>
      <c r="C8178" s="13"/>
      <c r="D8178" s="13"/>
      <c r="E8178" s="13"/>
      <c r="G8178" s="13"/>
    </row>
    <row r="8179" spans="1:7">
      <c r="A8179" s="13"/>
      <c r="B8179" s="13"/>
      <c r="C8179" s="13"/>
      <c r="D8179" s="13"/>
      <c r="E8179" s="13"/>
      <c r="G8179" s="13"/>
    </row>
    <row r="8180" spans="1:7">
      <c r="A8180" s="13"/>
      <c r="B8180" s="13"/>
      <c r="C8180" s="13"/>
      <c r="D8180" s="13"/>
      <c r="E8180" s="13"/>
      <c r="G8180" s="13"/>
    </row>
    <row r="8181" spans="1:7">
      <c r="A8181" s="13"/>
      <c r="B8181" s="13"/>
      <c r="C8181" s="13"/>
      <c r="D8181" s="13"/>
      <c r="E8181" s="13"/>
      <c r="F8181" s="13"/>
    </row>
    <row r="8182" spans="1:7">
      <c r="A8182" s="13"/>
      <c r="B8182" s="13"/>
      <c r="C8182" s="13"/>
      <c r="D8182" s="13"/>
      <c r="E8182" s="13"/>
      <c r="F8182" s="13"/>
    </row>
    <row r="8183" spans="1:7">
      <c r="A8183" s="13"/>
      <c r="B8183" s="13"/>
      <c r="C8183" s="13"/>
      <c r="D8183" s="13"/>
      <c r="E8183" s="13"/>
      <c r="F8183" s="13"/>
    </row>
    <row r="8184" spans="1:7">
      <c r="A8184" s="13"/>
      <c r="B8184" s="13"/>
      <c r="C8184" s="13"/>
      <c r="D8184" s="13"/>
      <c r="E8184" s="13"/>
      <c r="F8184" s="13"/>
    </row>
    <row r="8185" spans="1:7">
      <c r="A8185" s="13"/>
      <c r="B8185" s="13"/>
      <c r="C8185" s="13"/>
      <c r="D8185" s="13"/>
      <c r="E8185" s="13"/>
      <c r="F8185" s="13"/>
    </row>
    <row r="8186" spans="1:7">
      <c r="A8186" s="13"/>
      <c r="B8186" s="13"/>
      <c r="C8186" s="13"/>
      <c r="D8186" s="13"/>
      <c r="E8186" s="13"/>
      <c r="F8186" s="13"/>
    </row>
    <row r="8187" spans="1:7">
      <c r="A8187" s="13"/>
      <c r="B8187" s="13"/>
      <c r="C8187" s="13"/>
      <c r="D8187" s="13"/>
      <c r="E8187" s="13"/>
      <c r="F8187" s="13"/>
    </row>
    <row r="8188" spans="1:7">
      <c r="A8188" s="13"/>
      <c r="B8188" s="13"/>
      <c r="C8188" s="13"/>
      <c r="D8188" s="13"/>
      <c r="E8188" s="13"/>
      <c r="F8188" s="13"/>
    </row>
    <row r="8189" spans="1:7">
      <c r="A8189" s="13"/>
      <c r="B8189" s="13"/>
      <c r="C8189" s="13"/>
      <c r="D8189" s="13"/>
      <c r="E8189" s="13"/>
      <c r="F8189" s="13"/>
    </row>
    <row r="8190" spans="1:7">
      <c r="A8190" s="13"/>
      <c r="B8190" s="13"/>
      <c r="C8190" s="13"/>
      <c r="D8190" s="13"/>
      <c r="E8190" s="13"/>
      <c r="F8190" s="13"/>
    </row>
    <row r="8191" spans="1:7">
      <c r="A8191" s="13"/>
      <c r="B8191" s="13"/>
      <c r="C8191" s="13"/>
      <c r="D8191" s="13"/>
      <c r="E8191" s="13"/>
      <c r="F8191" s="13"/>
    </row>
    <row r="8192" spans="1:7">
      <c r="A8192" s="13"/>
      <c r="B8192" s="13"/>
      <c r="C8192" s="13"/>
      <c r="D8192" s="13"/>
      <c r="E8192" s="13"/>
      <c r="F8192" s="13"/>
    </row>
    <row r="8193" spans="1:6">
      <c r="A8193" s="13"/>
      <c r="B8193" s="13"/>
      <c r="C8193" s="13"/>
      <c r="D8193" s="13"/>
      <c r="E8193" s="13"/>
      <c r="F8193" s="13"/>
    </row>
    <row r="8194" spans="1:6">
      <c r="A8194" s="13"/>
      <c r="B8194" s="13"/>
      <c r="C8194" s="13"/>
      <c r="D8194" s="13"/>
      <c r="E8194" s="13"/>
      <c r="F8194" s="13"/>
    </row>
    <row r="8195" spans="1:6">
      <c r="A8195" s="13"/>
      <c r="B8195" s="13"/>
      <c r="C8195" s="13"/>
      <c r="D8195" s="13"/>
      <c r="E8195" s="13"/>
      <c r="F8195" s="13"/>
    </row>
    <row r="8196" spans="1:6">
      <c r="A8196" s="13"/>
      <c r="B8196" s="13"/>
      <c r="C8196" s="13"/>
      <c r="D8196" s="13"/>
      <c r="E8196" s="13"/>
      <c r="F8196" s="13"/>
    </row>
    <row r="8197" spans="1:6">
      <c r="A8197" s="13"/>
      <c r="B8197" s="13"/>
      <c r="C8197" s="13"/>
      <c r="D8197" s="13"/>
      <c r="E8197" s="13"/>
      <c r="F8197" s="13"/>
    </row>
    <row r="8198" spans="1:6">
      <c r="A8198" s="13"/>
      <c r="B8198" s="13"/>
      <c r="C8198" s="13"/>
      <c r="D8198" s="13"/>
      <c r="E8198" s="13"/>
      <c r="F8198" s="13"/>
    </row>
    <row r="8199" spans="1:6">
      <c r="A8199" s="13"/>
      <c r="B8199" s="13"/>
      <c r="C8199" s="13"/>
      <c r="D8199" s="13"/>
      <c r="E8199" s="13"/>
      <c r="F8199" s="13"/>
    </row>
    <row r="8200" spans="1:6">
      <c r="A8200" s="13"/>
      <c r="B8200" s="13"/>
      <c r="C8200" s="13"/>
      <c r="D8200" s="13"/>
      <c r="E8200" s="13"/>
      <c r="F8200" s="13"/>
    </row>
    <row r="8201" spans="1:6">
      <c r="A8201" s="13"/>
      <c r="B8201" s="13"/>
      <c r="C8201" s="13"/>
      <c r="D8201" s="13"/>
      <c r="E8201" s="13"/>
      <c r="F8201" s="13"/>
    </row>
    <row r="8202" spans="1:6">
      <c r="A8202" s="13"/>
      <c r="B8202" s="13"/>
      <c r="C8202" s="13"/>
      <c r="D8202" s="13"/>
      <c r="E8202" s="13"/>
      <c r="F8202" s="13"/>
    </row>
    <row r="8203" spans="1:6">
      <c r="A8203" s="13"/>
      <c r="B8203" s="13"/>
      <c r="C8203" s="13"/>
      <c r="D8203" s="13"/>
      <c r="E8203" s="13"/>
      <c r="F8203" s="13"/>
    </row>
    <row r="8204" spans="1:6">
      <c r="A8204" s="13"/>
      <c r="B8204" s="13"/>
      <c r="C8204" s="13"/>
      <c r="D8204" s="13"/>
      <c r="E8204" s="13"/>
      <c r="F8204" s="13"/>
    </row>
    <row r="8205" spans="1:6">
      <c r="A8205" s="13"/>
      <c r="B8205" s="13"/>
      <c r="C8205" s="13"/>
      <c r="D8205" s="13"/>
      <c r="E8205" s="13"/>
      <c r="F8205" s="13"/>
    </row>
    <row r="8206" spans="1:6">
      <c r="A8206" s="13"/>
      <c r="B8206" s="13"/>
      <c r="C8206" s="13"/>
      <c r="D8206" s="13"/>
      <c r="E8206" s="13"/>
      <c r="F8206" s="13"/>
    </row>
    <row r="8207" spans="1:6">
      <c r="A8207" s="13"/>
      <c r="B8207" s="13"/>
      <c r="C8207" s="13"/>
      <c r="D8207" s="13"/>
      <c r="E8207" s="13"/>
      <c r="F8207" s="13"/>
    </row>
    <row r="8208" spans="1:6">
      <c r="A8208" s="13"/>
      <c r="B8208" s="13"/>
      <c r="C8208" s="13"/>
      <c r="D8208" s="13"/>
      <c r="E8208" s="13"/>
      <c r="F8208" s="13"/>
    </row>
    <row r="8209" spans="1:7">
      <c r="A8209" s="13"/>
      <c r="B8209" s="13"/>
      <c r="C8209" s="13"/>
      <c r="D8209" s="13"/>
      <c r="E8209" s="13"/>
      <c r="F8209" s="13"/>
    </row>
    <row r="8210" spans="1:7">
      <c r="A8210" s="13"/>
      <c r="B8210" s="13"/>
      <c r="C8210" s="13"/>
      <c r="D8210" s="13"/>
      <c r="E8210" s="13"/>
      <c r="F8210" s="13"/>
    </row>
    <row r="8211" spans="1:7">
      <c r="A8211" s="13"/>
      <c r="B8211" s="13"/>
      <c r="C8211" s="13"/>
      <c r="D8211" s="13"/>
      <c r="E8211" s="13"/>
      <c r="F8211" s="13"/>
    </row>
    <row r="8212" spans="1:7">
      <c r="A8212" s="13"/>
      <c r="B8212" s="13"/>
      <c r="C8212" s="13"/>
      <c r="D8212" s="13"/>
      <c r="E8212" s="13"/>
      <c r="G8212" s="13"/>
    </row>
    <row r="8213" spans="1:7">
      <c r="A8213" s="13"/>
      <c r="B8213" s="13"/>
      <c r="C8213" s="13"/>
      <c r="D8213" s="13"/>
      <c r="E8213" s="13"/>
      <c r="G8213" s="13"/>
    </row>
    <row r="8214" spans="1:7">
      <c r="A8214" s="13"/>
      <c r="B8214" s="13"/>
      <c r="C8214" s="13"/>
      <c r="D8214" s="13"/>
      <c r="E8214" s="13"/>
      <c r="G8214" s="13"/>
    </row>
    <row r="8215" spans="1:7">
      <c r="A8215" s="13"/>
      <c r="B8215" s="13"/>
      <c r="C8215" s="13"/>
      <c r="D8215" s="13"/>
      <c r="E8215" s="13"/>
      <c r="G8215" s="13"/>
    </row>
    <row r="8216" spans="1:7">
      <c r="A8216" s="13"/>
      <c r="B8216" s="13"/>
      <c r="C8216" s="13"/>
      <c r="D8216" s="13"/>
      <c r="E8216" s="13"/>
      <c r="G8216" s="13"/>
    </row>
    <row r="8217" spans="1:7">
      <c r="A8217" s="13"/>
      <c r="B8217" s="13"/>
      <c r="C8217" s="13"/>
      <c r="D8217" s="13"/>
      <c r="E8217" s="13"/>
      <c r="G8217" s="13"/>
    </row>
    <row r="8218" spans="1:7">
      <c r="A8218" s="13"/>
      <c r="B8218" s="13"/>
      <c r="C8218" s="13"/>
      <c r="D8218" s="13"/>
      <c r="E8218" s="13"/>
      <c r="G8218" s="13"/>
    </row>
    <row r="8219" spans="1:7">
      <c r="A8219" s="13"/>
      <c r="B8219" s="13"/>
      <c r="C8219" s="13"/>
      <c r="D8219" s="13"/>
      <c r="E8219" s="13"/>
      <c r="G8219" s="13"/>
    </row>
    <row r="8220" spans="1:7">
      <c r="A8220" s="13"/>
      <c r="B8220" s="13"/>
      <c r="C8220" s="13"/>
      <c r="D8220" s="13"/>
      <c r="E8220" s="13"/>
      <c r="G8220" s="13"/>
    </row>
    <row r="8221" spans="1:7">
      <c r="A8221" s="13"/>
      <c r="B8221" s="13"/>
      <c r="C8221" s="13"/>
      <c r="D8221" s="13"/>
      <c r="E8221" s="13"/>
      <c r="G8221" s="13"/>
    </row>
    <row r="8222" spans="1:7">
      <c r="A8222" s="13"/>
      <c r="B8222" s="13"/>
      <c r="C8222" s="13"/>
      <c r="D8222" s="13"/>
      <c r="E8222" s="13"/>
      <c r="F8222" s="13"/>
    </row>
    <row r="8223" spans="1:7">
      <c r="A8223" s="13"/>
      <c r="B8223" s="13"/>
      <c r="C8223" s="13"/>
      <c r="D8223" s="13"/>
      <c r="E8223" s="13"/>
      <c r="F8223" s="13"/>
    </row>
    <row r="8224" spans="1:7">
      <c r="A8224" s="13"/>
      <c r="B8224" s="13"/>
      <c r="C8224" s="13"/>
      <c r="D8224" s="13"/>
      <c r="E8224" s="13"/>
      <c r="F8224" s="13"/>
    </row>
    <row r="8225" spans="1:7">
      <c r="A8225" s="13"/>
      <c r="B8225" s="13"/>
      <c r="C8225" s="13"/>
      <c r="D8225" s="13"/>
      <c r="E8225" s="13"/>
      <c r="F8225" s="13"/>
    </row>
    <row r="8226" spans="1:7">
      <c r="A8226" s="13"/>
      <c r="B8226" s="13"/>
      <c r="C8226" s="13"/>
      <c r="D8226" s="13"/>
      <c r="E8226" s="13"/>
      <c r="F8226" s="13"/>
    </row>
    <row r="8227" spans="1:7">
      <c r="A8227" s="13"/>
      <c r="B8227" s="13"/>
      <c r="C8227" s="13"/>
      <c r="D8227" s="13"/>
      <c r="E8227" s="13"/>
      <c r="F8227" s="13"/>
    </row>
    <row r="8228" spans="1:7">
      <c r="A8228" s="13"/>
      <c r="B8228" s="13"/>
      <c r="C8228" s="13"/>
      <c r="D8228" s="13"/>
      <c r="E8228" s="13"/>
      <c r="F8228" s="13"/>
    </row>
    <row r="8229" spans="1:7">
      <c r="A8229" s="13"/>
      <c r="B8229" s="13"/>
      <c r="C8229" s="13"/>
      <c r="D8229" s="13"/>
      <c r="E8229" s="13"/>
      <c r="F8229" s="13"/>
    </row>
    <row r="8230" spans="1:7">
      <c r="A8230" s="13"/>
      <c r="B8230" s="13"/>
      <c r="C8230" s="13"/>
      <c r="D8230" s="13"/>
      <c r="E8230" s="13"/>
      <c r="G8230" s="13"/>
    </row>
    <row r="8231" spans="1:7">
      <c r="A8231" s="13"/>
      <c r="B8231" s="13"/>
      <c r="C8231" s="13"/>
      <c r="D8231" s="13"/>
      <c r="E8231" s="13"/>
      <c r="G8231" s="13"/>
    </row>
    <row r="8232" spans="1:7">
      <c r="A8232" s="13"/>
      <c r="B8232" s="13"/>
      <c r="C8232" s="13"/>
      <c r="D8232" s="13"/>
      <c r="E8232" s="13"/>
      <c r="G8232" s="13"/>
    </row>
    <row r="8233" spans="1:7">
      <c r="A8233" s="13"/>
      <c r="B8233" s="13"/>
      <c r="C8233" s="13"/>
      <c r="D8233" s="13"/>
      <c r="E8233" s="13"/>
      <c r="G8233" s="13"/>
    </row>
    <row r="8234" spans="1:7">
      <c r="A8234" s="13"/>
      <c r="B8234" s="13"/>
      <c r="C8234" s="13"/>
      <c r="D8234" s="13"/>
      <c r="E8234" s="13"/>
      <c r="G8234" s="13"/>
    </row>
    <row r="8235" spans="1:7">
      <c r="A8235" s="13"/>
      <c r="B8235" s="13"/>
      <c r="C8235" s="13"/>
      <c r="D8235" s="13"/>
      <c r="E8235" s="13"/>
      <c r="F8235" s="13"/>
    </row>
    <row r="8236" spans="1:7">
      <c r="A8236" s="13"/>
      <c r="B8236" s="13"/>
      <c r="C8236" s="13"/>
      <c r="D8236" s="13"/>
      <c r="E8236" s="13"/>
      <c r="F8236" s="13"/>
    </row>
    <row r="8237" spans="1:7">
      <c r="A8237" s="13"/>
      <c r="B8237" s="13"/>
      <c r="C8237" s="13"/>
      <c r="D8237" s="13"/>
      <c r="E8237" s="13"/>
      <c r="F8237" s="13"/>
    </row>
    <row r="8238" spans="1:7">
      <c r="A8238" s="13"/>
      <c r="B8238" s="13"/>
      <c r="C8238" s="13"/>
      <c r="D8238" s="13"/>
      <c r="E8238" s="13"/>
      <c r="F8238" s="13"/>
    </row>
    <row r="8239" spans="1:7">
      <c r="A8239" s="13"/>
      <c r="B8239" s="13"/>
      <c r="C8239" s="13"/>
      <c r="D8239" s="13"/>
      <c r="E8239" s="13"/>
      <c r="G8239" s="13"/>
    </row>
    <row r="8240" spans="1:7">
      <c r="A8240" s="13"/>
      <c r="B8240" s="13"/>
      <c r="C8240" s="13"/>
      <c r="D8240" s="13"/>
      <c r="E8240" s="13"/>
      <c r="G8240" s="13"/>
    </row>
    <row r="8241" spans="1:7">
      <c r="A8241" s="13"/>
      <c r="B8241" s="13"/>
      <c r="C8241" s="13"/>
      <c r="D8241" s="13"/>
      <c r="E8241" s="13"/>
      <c r="G8241" s="13"/>
    </row>
    <row r="8242" spans="1:7">
      <c r="A8242" s="13"/>
      <c r="B8242" s="13"/>
      <c r="C8242" s="13"/>
      <c r="D8242" s="13"/>
      <c r="E8242" s="13"/>
      <c r="G8242" s="13"/>
    </row>
    <row r="8243" spans="1:7">
      <c r="A8243" s="13"/>
      <c r="B8243" s="13"/>
      <c r="C8243" s="13"/>
      <c r="D8243" s="13"/>
      <c r="E8243" s="13"/>
      <c r="G8243" s="13"/>
    </row>
    <row r="8244" spans="1:7">
      <c r="A8244" s="13"/>
      <c r="B8244" s="13"/>
      <c r="C8244" s="13"/>
      <c r="D8244" s="13"/>
      <c r="E8244" s="13"/>
      <c r="F8244" s="13"/>
    </row>
    <row r="8245" spans="1:7">
      <c r="A8245" s="13"/>
      <c r="B8245" s="13"/>
      <c r="C8245" s="13"/>
      <c r="D8245" s="13"/>
      <c r="E8245" s="13"/>
      <c r="F8245" s="13"/>
    </row>
    <row r="8246" spans="1:7">
      <c r="A8246" s="13"/>
      <c r="B8246" s="13"/>
      <c r="C8246" s="13"/>
      <c r="D8246" s="13"/>
      <c r="E8246" s="13"/>
      <c r="F8246" s="13"/>
    </row>
    <row r="8247" spans="1:7">
      <c r="A8247" s="13"/>
      <c r="B8247" s="13"/>
      <c r="C8247" s="13"/>
      <c r="D8247" s="13"/>
      <c r="E8247" s="13"/>
      <c r="F8247" s="13"/>
    </row>
    <row r="8248" spans="1:7">
      <c r="A8248" s="13"/>
      <c r="B8248" s="13"/>
      <c r="C8248" s="13"/>
      <c r="D8248" s="13"/>
      <c r="E8248" s="13"/>
      <c r="G8248" s="13"/>
    </row>
    <row r="8249" spans="1:7">
      <c r="A8249" s="13"/>
      <c r="B8249" s="13"/>
      <c r="C8249" s="13"/>
      <c r="D8249" s="13"/>
      <c r="E8249" s="13"/>
      <c r="G8249" s="13"/>
    </row>
    <row r="8250" spans="1:7">
      <c r="A8250" s="13"/>
      <c r="B8250" s="13"/>
      <c r="C8250" s="13"/>
      <c r="D8250" s="13"/>
      <c r="E8250" s="13"/>
      <c r="G8250" s="13"/>
    </row>
    <row r="8251" spans="1:7">
      <c r="A8251" s="13"/>
      <c r="B8251" s="13"/>
      <c r="C8251" s="13"/>
      <c r="D8251" s="13"/>
      <c r="E8251" s="13"/>
      <c r="G8251" s="13"/>
    </row>
    <row r="8252" spans="1:7">
      <c r="A8252" s="13"/>
      <c r="B8252" s="13"/>
      <c r="C8252" s="13"/>
      <c r="D8252" s="13"/>
      <c r="E8252" s="13"/>
      <c r="G8252" s="13"/>
    </row>
    <row r="8253" spans="1:7">
      <c r="A8253" s="13"/>
      <c r="B8253" s="13"/>
      <c r="C8253" s="13"/>
      <c r="D8253" s="13"/>
      <c r="E8253" s="13"/>
      <c r="G8253" s="13"/>
    </row>
    <row r="8254" spans="1:7">
      <c r="A8254" s="13"/>
      <c r="B8254" s="13"/>
      <c r="C8254" s="13"/>
      <c r="D8254" s="13"/>
      <c r="E8254" s="13"/>
      <c r="G8254" s="13"/>
    </row>
    <row r="8255" spans="1:7">
      <c r="A8255" s="13"/>
      <c r="B8255" s="13"/>
      <c r="C8255" s="13"/>
      <c r="D8255" s="13"/>
      <c r="E8255" s="13"/>
      <c r="G8255" s="13"/>
    </row>
    <row r="8256" spans="1:7">
      <c r="A8256" s="13"/>
      <c r="B8256" s="13"/>
      <c r="C8256" s="13"/>
      <c r="D8256" s="13"/>
      <c r="E8256" s="13"/>
      <c r="G8256" s="13"/>
    </row>
    <row r="8257" spans="1:7">
      <c r="A8257" s="13"/>
      <c r="B8257" s="13"/>
      <c r="C8257" s="13"/>
      <c r="D8257" s="13"/>
      <c r="E8257" s="13"/>
      <c r="G8257" s="13"/>
    </row>
    <row r="8258" spans="1:7">
      <c r="A8258" s="13"/>
      <c r="B8258" s="13"/>
      <c r="C8258" s="13"/>
      <c r="D8258" s="13"/>
      <c r="E8258" s="13"/>
      <c r="G8258" s="13"/>
    </row>
    <row r="8259" spans="1:7">
      <c r="A8259" s="13"/>
      <c r="B8259" s="13"/>
      <c r="C8259" s="13"/>
      <c r="D8259" s="13"/>
      <c r="E8259" s="13"/>
      <c r="G8259" s="13"/>
    </row>
    <row r="8260" spans="1:7">
      <c r="A8260" s="13"/>
      <c r="B8260" s="13"/>
      <c r="C8260" s="13"/>
      <c r="D8260" s="13"/>
      <c r="E8260" s="13"/>
      <c r="G8260" s="13"/>
    </row>
    <row r="8261" spans="1:7">
      <c r="A8261" s="13"/>
      <c r="B8261" s="13"/>
      <c r="C8261" s="13"/>
      <c r="D8261" s="13"/>
      <c r="E8261" s="13"/>
      <c r="G8261" s="13"/>
    </row>
    <row r="8262" spans="1:7">
      <c r="A8262" s="13"/>
      <c r="B8262" s="13"/>
      <c r="C8262" s="13"/>
      <c r="D8262" s="13"/>
      <c r="E8262" s="13"/>
      <c r="G8262" s="13"/>
    </row>
    <row r="8263" spans="1:7">
      <c r="A8263" s="13"/>
      <c r="B8263" s="13"/>
      <c r="C8263" s="13"/>
      <c r="D8263" s="13"/>
      <c r="E8263" s="13"/>
      <c r="G8263" s="13"/>
    </row>
    <row r="8264" spans="1:7">
      <c r="A8264" s="13"/>
      <c r="B8264" s="13"/>
      <c r="C8264" s="13"/>
      <c r="D8264" s="13"/>
      <c r="E8264" s="13"/>
      <c r="G8264" s="13"/>
    </row>
    <row r="8265" spans="1:7">
      <c r="A8265" s="13"/>
      <c r="B8265" s="13"/>
      <c r="C8265" s="13"/>
      <c r="D8265" s="13"/>
      <c r="E8265" s="13"/>
      <c r="G8265" s="13"/>
    </row>
    <row r="8266" spans="1:7">
      <c r="A8266" s="13"/>
      <c r="B8266" s="13"/>
      <c r="C8266" s="13"/>
      <c r="D8266" s="13"/>
      <c r="E8266" s="13"/>
      <c r="F8266" s="13"/>
    </row>
    <row r="8267" spans="1:7">
      <c r="A8267" s="13"/>
      <c r="B8267" s="13"/>
      <c r="C8267" s="13"/>
      <c r="D8267" s="13"/>
      <c r="E8267" s="13"/>
      <c r="F8267" s="13"/>
    </row>
    <row r="8268" spans="1:7">
      <c r="A8268" s="13"/>
      <c r="B8268" s="13"/>
      <c r="C8268" s="13"/>
      <c r="D8268" s="13"/>
      <c r="E8268" s="13"/>
      <c r="F8268" s="13"/>
    </row>
    <row r="8269" spans="1:7">
      <c r="A8269" s="13"/>
      <c r="B8269" s="13"/>
      <c r="C8269" s="13"/>
      <c r="D8269" s="13"/>
      <c r="E8269" s="13"/>
      <c r="F8269" s="13"/>
    </row>
    <row r="8270" spans="1:7">
      <c r="A8270" s="13"/>
      <c r="B8270" s="13"/>
      <c r="C8270" s="13"/>
      <c r="D8270" s="13"/>
      <c r="E8270" s="13"/>
      <c r="F8270" s="13"/>
    </row>
    <row r="8271" spans="1:7">
      <c r="A8271" s="13"/>
      <c r="B8271" s="13"/>
      <c r="C8271" s="13"/>
      <c r="D8271" s="13"/>
      <c r="E8271" s="13"/>
      <c r="F8271" s="13"/>
    </row>
    <row r="8272" spans="1:7">
      <c r="A8272" s="13"/>
      <c r="B8272" s="13"/>
      <c r="C8272" s="13"/>
      <c r="D8272" s="13"/>
      <c r="E8272" s="13"/>
      <c r="F8272" s="13"/>
    </row>
    <row r="8273" spans="1:7">
      <c r="A8273" s="13"/>
      <c r="B8273" s="13"/>
      <c r="C8273" s="13"/>
      <c r="D8273" s="13"/>
      <c r="E8273" s="13"/>
      <c r="G8273" s="13"/>
    </row>
    <row r="8274" spans="1:7">
      <c r="A8274" s="13"/>
      <c r="B8274" s="13"/>
      <c r="C8274" s="13"/>
      <c r="D8274" s="13"/>
      <c r="E8274" s="13"/>
      <c r="G8274" s="13"/>
    </row>
    <row r="8275" spans="1:7">
      <c r="A8275" s="13"/>
      <c r="B8275" s="13"/>
      <c r="C8275" s="13"/>
      <c r="D8275" s="13"/>
      <c r="E8275" s="13"/>
      <c r="G8275" s="13"/>
    </row>
    <row r="8276" spans="1:7">
      <c r="A8276" s="13"/>
      <c r="B8276" s="13"/>
      <c r="C8276" s="13"/>
      <c r="D8276" s="13"/>
      <c r="E8276" s="13"/>
      <c r="G8276" s="13"/>
    </row>
    <row r="8277" spans="1:7">
      <c r="A8277" s="13"/>
      <c r="B8277" s="13"/>
      <c r="C8277" s="13"/>
      <c r="D8277" s="13"/>
      <c r="E8277" s="13"/>
      <c r="F8277" s="13"/>
    </row>
    <row r="8278" spans="1:7">
      <c r="A8278" s="13"/>
      <c r="B8278" s="13"/>
      <c r="C8278" s="13"/>
      <c r="D8278" s="13"/>
      <c r="E8278" s="13"/>
      <c r="F8278" s="13"/>
    </row>
    <row r="8279" spans="1:7">
      <c r="A8279" s="13"/>
      <c r="B8279" s="13"/>
      <c r="C8279" s="13"/>
      <c r="D8279" s="13"/>
      <c r="E8279" s="13"/>
      <c r="F8279" s="13"/>
    </row>
    <row r="8280" spans="1:7">
      <c r="A8280" s="13"/>
      <c r="B8280" s="13"/>
      <c r="C8280" s="13"/>
      <c r="D8280" s="13"/>
      <c r="E8280" s="13"/>
      <c r="F8280" s="13"/>
    </row>
    <row r="8281" spans="1:7">
      <c r="A8281" s="13"/>
      <c r="B8281" s="13"/>
      <c r="C8281" s="13"/>
      <c r="D8281" s="13"/>
      <c r="E8281" s="13"/>
      <c r="F8281" s="13"/>
    </row>
    <row r="8282" spans="1:7">
      <c r="A8282" s="13"/>
      <c r="B8282" s="13"/>
      <c r="C8282" s="13"/>
      <c r="D8282" s="13"/>
      <c r="E8282" s="13"/>
      <c r="F8282" s="13"/>
    </row>
    <row r="8283" spans="1:7">
      <c r="A8283" s="13"/>
      <c r="B8283" s="13"/>
      <c r="C8283" s="13"/>
      <c r="D8283" s="13"/>
      <c r="E8283" s="13"/>
      <c r="F8283" s="13"/>
    </row>
    <row r="8284" spans="1:7">
      <c r="A8284" s="13"/>
      <c r="B8284" s="13"/>
      <c r="C8284" s="13"/>
      <c r="D8284" s="13"/>
      <c r="E8284" s="13"/>
      <c r="F8284" s="13"/>
    </row>
    <row r="8285" spans="1:7">
      <c r="A8285" s="13"/>
      <c r="B8285" s="13"/>
      <c r="C8285" s="13"/>
      <c r="D8285" s="13"/>
      <c r="E8285" s="13"/>
      <c r="F8285" s="13"/>
    </row>
    <row r="8286" spans="1:7">
      <c r="A8286" s="13"/>
      <c r="B8286" s="13"/>
      <c r="C8286" s="13"/>
      <c r="D8286" s="13"/>
      <c r="E8286" s="13"/>
      <c r="F8286" s="13"/>
    </row>
    <row r="8287" spans="1:7">
      <c r="A8287" s="13"/>
      <c r="B8287" s="13"/>
      <c r="C8287" s="13"/>
      <c r="D8287" s="13"/>
      <c r="E8287" s="13"/>
      <c r="F8287" s="13"/>
    </row>
    <row r="8288" spans="1:7">
      <c r="A8288" s="13"/>
      <c r="B8288" s="13"/>
      <c r="C8288" s="13"/>
      <c r="D8288" s="13"/>
      <c r="E8288" s="13"/>
      <c r="F8288" s="13"/>
    </row>
    <row r="8289" spans="1:6">
      <c r="A8289" s="13"/>
      <c r="B8289" s="13"/>
      <c r="C8289" s="13"/>
      <c r="D8289" s="13"/>
      <c r="E8289" s="13"/>
      <c r="F8289" s="13"/>
    </row>
    <row r="8290" spans="1:6">
      <c r="A8290" s="13"/>
      <c r="B8290" s="13"/>
      <c r="C8290" s="13"/>
      <c r="D8290" s="13"/>
      <c r="E8290" s="13"/>
      <c r="F8290" s="13"/>
    </row>
    <row r="8291" spans="1:6">
      <c r="A8291" s="13"/>
      <c r="B8291" s="13"/>
      <c r="C8291" s="13"/>
      <c r="D8291" s="13"/>
      <c r="E8291" s="13"/>
      <c r="F8291" s="13"/>
    </row>
    <row r="8292" spans="1:6">
      <c r="A8292" s="13"/>
      <c r="B8292" s="13"/>
      <c r="C8292" s="13"/>
      <c r="D8292" s="13"/>
      <c r="E8292" s="13"/>
      <c r="F8292" s="13"/>
    </row>
    <row r="8293" spans="1:6">
      <c r="A8293" s="13"/>
      <c r="B8293" s="13"/>
      <c r="C8293" s="13"/>
      <c r="D8293" s="13"/>
      <c r="E8293" s="13"/>
      <c r="F8293" s="13"/>
    </row>
    <row r="8294" spans="1:6">
      <c r="A8294" s="13"/>
      <c r="B8294" s="13"/>
      <c r="C8294" s="13"/>
      <c r="D8294" s="13"/>
      <c r="E8294" s="13"/>
      <c r="F8294" s="13"/>
    </row>
    <row r="8295" spans="1:6">
      <c r="A8295" s="13"/>
      <c r="B8295" s="13"/>
      <c r="C8295" s="13"/>
      <c r="D8295" s="13"/>
      <c r="E8295" s="13"/>
      <c r="F8295" s="13"/>
    </row>
    <row r="8296" spans="1:6">
      <c r="A8296" s="13"/>
      <c r="B8296" s="13"/>
      <c r="C8296" s="13"/>
      <c r="D8296" s="13"/>
      <c r="E8296" s="13"/>
      <c r="F8296" s="13"/>
    </row>
    <row r="8297" spans="1:6">
      <c r="A8297" s="13"/>
      <c r="B8297" s="13"/>
      <c r="C8297" s="13"/>
      <c r="D8297" s="13"/>
      <c r="E8297" s="13"/>
      <c r="F8297" s="13"/>
    </row>
    <row r="8298" spans="1:6">
      <c r="A8298" s="13"/>
      <c r="B8298" s="13"/>
      <c r="C8298" s="13"/>
      <c r="D8298" s="13"/>
      <c r="E8298" s="13"/>
      <c r="F8298" s="13"/>
    </row>
    <row r="8299" spans="1:6">
      <c r="A8299" s="13"/>
      <c r="B8299" s="13"/>
      <c r="C8299" s="13"/>
      <c r="D8299" s="13"/>
      <c r="E8299" s="13"/>
      <c r="F8299" s="13"/>
    </row>
    <row r="8300" spans="1:6">
      <c r="A8300" s="13"/>
      <c r="B8300" s="13"/>
      <c r="C8300" s="13"/>
      <c r="D8300" s="13"/>
      <c r="E8300" s="13"/>
      <c r="F8300" s="13"/>
    </row>
    <row r="8301" spans="1:6">
      <c r="A8301" s="13"/>
      <c r="B8301" s="13"/>
      <c r="C8301" s="13"/>
      <c r="D8301" s="13"/>
      <c r="E8301" s="13"/>
      <c r="F8301" s="13"/>
    </row>
    <row r="8302" spans="1:6">
      <c r="A8302" s="13"/>
      <c r="B8302" s="13"/>
      <c r="C8302" s="13"/>
      <c r="D8302" s="13"/>
      <c r="E8302" s="13"/>
      <c r="F8302" s="13"/>
    </row>
    <row r="8303" spans="1:6">
      <c r="A8303" s="13"/>
      <c r="B8303" s="13"/>
      <c r="C8303" s="13"/>
      <c r="D8303" s="13"/>
      <c r="E8303" s="13"/>
      <c r="F8303" s="13"/>
    </row>
    <row r="8304" spans="1:6">
      <c r="A8304" s="13"/>
      <c r="B8304" s="13"/>
      <c r="C8304" s="13"/>
      <c r="D8304" s="13"/>
      <c r="E8304" s="13"/>
      <c r="F8304" s="13"/>
    </row>
    <row r="8305" spans="1:7">
      <c r="A8305" s="13"/>
      <c r="B8305" s="13"/>
      <c r="C8305" s="13"/>
      <c r="D8305" s="13"/>
      <c r="E8305" s="13"/>
      <c r="F8305" s="13"/>
    </row>
    <row r="8306" spans="1:7">
      <c r="A8306" s="13"/>
      <c r="B8306" s="13"/>
      <c r="C8306" s="13"/>
      <c r="D8306" s="13"/>
      <c r="E8306" s="13"/>
      <c r="F8306" s="13"/>
    </row>
    <row r="8307" spans="1:7">
      <c r="A8307" s="13"/>
      <c r="B8307" s="13"/>
      <c r="C8307" s="13"/>
      <c r="D8307" s="13"/>
      <c r="E8307" s="13"/>
      <c r="G8307" s="13"/>
    </row>
    <row r="8308" spans="1:7">
      <c r="A8308" s="13"/>
      <c r="B8308" s="13"/>
      <c r="C8308" s="13"/>
      <c r="D8308" s="13"/>
      <c r="E8308" s="13"/>
      <c r="G8308" s="13"/>
    </row>
    <row r="8309" spans="1:7">
      <c r="A8309" s="13"/>
      <c r="B8309" s="13"/>
      <c r="C8309" s="13"/>
      <c r="D8309" s="13"/>
      <c r="E8309" s="13"/>
      <c r="G8309" s="13"/>
    </row>
    <row r="8310" spans="1:7">
      <c r="A8310" s="13"/>
      <c r="B8310" s="13"/>
      <c r="C8310" s="13"/>
      <c r="D8310" s="13"/>
      <c r="E8310" s="13"/>
      <c r="G8310" s="13"/>
    </row>
    <row r="8311" spans="1:7">
      <c r="A8311" s="13"/>
      <c r="B8311" s="13"/>
      <c r="C8311" s="13"/>
      <c r="D8311" s="13"/>
      <c r="E8311" s="13"/>
      <c r="G8311" s="13"/>
    </row>
    <row r="8312" spans="1:7">
      <c r="A8312" s="13"/>
      <c r="B8312" s="13"/>
      <c r="C8312" s="13"/>
      <c r="D8312" s="13"/>
      <c r="E8312" s="13"/>
      <c r="G8312" s="13"/>
    </row>
    <row r="8313" spans="1:7">
      <c r="A8313" s="13"/>
      <c r="B8313" s="13"/>
      <c r="C8313" s="13"/>
      <c r="D8313" s="13"/>
      <c r="E8313" s="13"/>
      <c r="G8313" s="13"/>
    </row>
    <row r="8314" spans="1:7">
      <c r="A8314" s="13"/>
      <c r="B8314" s="13"/>
      <c r="C8314" s="13"/>
      <c r="D8314" s="13"/>
      <c r="E8314" s="13"/>
      <c r="G8314" s="13"/>
    </row>
    <row r="8315" spans="1:7">
      <c r="A8315" s="13"/>
      <c r="B8315" s="13"/>
      <c r="C8315" s="13"/>
      <c r="D8315" s="13"/>
      <c r="E8315" s="13"/>
      <c r="G8315" s="13"/>
    </row>
    <row r="8316" spans="1:7">
      <c r="A8316" s="13"/>
      <c r="B8316" s="13"/>
      <c r="C8316" s="13"/>
      <c r="D8316" s="13"/>
      <c r="E8316" s="13"/>
      <c r="G8316" s="13"/>
    </row>
    <row r="8317" spans="1:7">
      <c r="A8317" s="13"/>
      <c r="B8317" s="13"/>
      <c r="C8317" s="13"/>
      <c r="D8317" s="13"/>
      <c r="E8317" s="13"/>
      <c r="G8317" s="13"/>
    </row>
    <row r="8318" spans="1:7">
      <c r="A8318" s="13"/>
      <c r="B8318" s="13"/>
      <c r="C8318" s="13"/>
      <c r="D8318" s="13"/>
      <c r="E8318" s="13"/>
      <c r="G8318" s="13"/>
    </row>
    <row r="8319" spans="1:7">
      <c r="A8319" s="13"/>
      <c r="B8319" s="13"/>
      <c r="C8319" s="13"/>
      <c r="D8319" s="13"/>
      <c r="E8319" s="13"/>
      <c r="G8319" s="13"/>
    </row>
    <row r="8320" spans="1:7">
      <c r="A8320" s="13"/>
      <c r="B8320" s="13"/>
      <c r="C8320" s="13"/>
      <c r="D8320" s="13"/>
      <c r="E8320" s="13"/>
      <c r="G8320" s="13"/>
    </row>
    <row r="8321" spans="1:7">
      <c r="A8321" s="13"/>
      <c r="B8321" s="13"/>
      <c r="C8321" s="13"/>
      <c r="D8321" s="13"/>
      <c r="E8321" s="13"/>
      <c r="G8321" s="13"/>
    </row>
    <row r="8322" spans="1:7">
      <c r="A8322" s="13"/>
      <c r="B8322" s="13"/>
      <c r="C8322" s="13"/>
      <c r="D8322" s="13"/>
      <c r="E8322" s="13"/>
      <c r="G8322" s="13"/>
    </row>
    <row r="8323" spans="1:7">
      <c r="A8323" s="13"/>
      <c r="B8323" s="13"/>
      <c r="C8323" s="13"/>
      <c r="D8323" s="13"/>
      <c r="E8323" s="13"/>
      <c r="G8323" s="13"/>
    </row>
    <row r="8324" spans="1:7">
      <c r="A8324" s="13"/>
      <c r="B8324" s="13"/>
      <c r="C8324" s="13"/>
      <c r="D8324" s="13"/>
      <c r="E8324" s="13"/>
      <c r="F8324" s="13"/>
    </row>
    <row r="8325" spans="1:7">
      <c r="A8325" s="13"/>
      <c r="B8325" s="13"/>
      <c r="C8325" s="13"/>
      <c r="D8325" s="13"/>
      <c r="E8325" s="13"/>
      <c r="G8325" s="13"/>
    </row>
    <row r="8326" spans="1:7">
      <c r="A8326" s="13"/>
      <c r="B8326" s="13"/>
      <c r="C8326" s="13"/>
      <c r="D8326" s="13"/>
      <c r="E8326" s="13"/>
      <c r="G8326" s="13"/>
    </row>
    <row r="8327" spans="1:7">
      <c r="A8327" s="13"/>
      <c r="B8327" s="13"/>
      <c r="C8327" s="13"/>
      <c r="D8327" s="13"/>
      <c r="E8327" s="13"/>
      <c r="G8327" s="13"/>
    </row>
    <row r="8328" spans="1:7">
      <c r="A8328" s="13"/>
      <c r="B8328" s="13"/>
      <c r="C8328" s="13"/>
      <c r="D8328" s="13"/>
      <c r="E8328" s="13"/>
      <c r="G8328" s="13"/>
    </row>
    <row r="8329" spans="1:7">
      <c r="A8329" s="13"/>
      <c r="B8329" s="13"/>
      <c r="C8329" s="13"/>
      <c r="D8329" s="13"/>
      <c r="E8329" s="13"/>
      <c r="G8329" s="13"/>
    </row>
    <row r="8330" spans="1:7">
      <c r="A8330" s="13"/>
      <c r="B8330" s="13"/>
      <c r="C8330" s="13"/>
      <c r="D8330" s="13"/>
      <c r="E8330" s="13"/>
      <c r="G8330" s="13"/>
    </row>
    <row r="8331" spans="1:7">
      <c r="A8331" s="13"/>
      <c r="B8331" s="13"/>
      <c r="C8331" s="13"/>
      <c r="D8331" s="13"/>
      <c r="E8331" s="13"/>
      <c r="G8331" s="13"/>
    </row>
    <row r="8332" spans="1:7">
      <c r="A8332" s="13"/>
      <c r="B8332" s="13"/>
      <c r="C8332" s="13"/>
      <c r="D8332" s="13"/>
      <c r="E8332" s="13"/>
      <c r="G8332" s="13"/>
    </row>
    <row r="8333" spans="1:7">
      <c r="A8333" s="13"/>
      <c r="B8333" s="13"/>
      <c r="C8333" s="13"/>
      <c r="D8333" s="13"/>
      <c r="E8333" s="13"/>
      <c r="G8333" s="13"/>
    </row>
    <row r="8334" spans="1:7">
      <c r="A8334" s="13"/>
      <c r="B8334" s="13"/>
      <c r="C8334" s="13"/>
      <c r="D8334" s="13"/>
      <c r="E8334" s="13"/>
      <c r="G8334" s="13"/>
    </row>
    <row r="8335" spans="1:7">
      <c r="A8335" s="13"/>
      <c r="B8335" s="13"/>
      <c r="C8335" s="13"/>
      <c r="D8335" s="13"/>
      <c r="E8335" s="13"/>
      <c r="G8335" s="13"/>
    </row>
    <row r="8336" spans="1:7">
      <c r="A8336" s="13"/>
      <c r="B8336" s="13"/>
      <c r="C8336" s="13"/>
      <c r="D8336" s="13"/>
      <c r="E8336" s="13"/>
      <c r="F8336" s="13"/>
    </row>
    <row r="8337" spans="1:6">
      <c r="A8337" s="13"/>
      <c r="B8337" s="13"/>
      <c r="C8337" s="13"/>
      <c r="D8337" s="13"/>
      <c r="E8337" s="13"/>
      <c r="F8337" s="13"/>
    </row>
    <row r="8338" spans="1:6">
      <c r="A8338" s="13"/>
      <c r="B8338" s="13"/>
      <c r="C8338" s="13"/>
      <c r="D8338" s="13"/>
      <c r="E8338" s="13"/>
      <c r="F8338" s="13"/>
    </row>
    <row r="8339" spans="1:6">
      <c r="A8339" s="13"/>
      <c r="B8339" s="13"/>
      <c r="C8339" s="13"/>
      <c r="D8339" s="13"/>
      <c r="E8339" s="13"/>
      <c r="F8339" s="13"/>
    </row>
    <row r="8340" spans="1:6">
      <c r="A8340" s="13"/>
      <c r="B8340" s="13"/>
      <c r="C8340" s="13"/>
      <c r="D8340" s="13"/>
      <c r="E8340" s="13"/>
      <c r="F8340" s="13"/>
    </row>
    <row r="8341" spans="1:6">
      <c r="A8341" s="13"/>
      <c r="B8341" s="13"/>
      <c r="C8341" s="13"/>
      <c r="D8341" s="13"/>
      <c r="E8341" s="13"/>
      <c r="F8341" s="13"/>
    </row>
    <row r="8342" spans="1:6">
      <c r="A8342" s="13"/>
      <c r="B8342" s="13"/>
      <c r="C8342" s="13"/>
      <c r="D8342" s="13"/>
      <c r="E8342" s="13"/>
      <c r="F8342" s="13"/>
    </row>
    <row r="8343" spans="1:6">
      <c r="A8343" s="13"/>
      <c r="B8343" s="13"/>
      <c r="C8343" s="13"/>
      <c r="D8343" s="13"/>
      <c r="E8343" s="13"/>
      <c r="F8343" s="13"/>
    </row>
    <row r="8344" spans="1:6">
      <c r="A8344" s="13"/>
      <c r="B8344" s="13"/>
      <c r="C8344" s="13"/>
      <c r="D8344" s="13"/>
      <c r="E8344" s="13"/>
      <c r="F8344" s="13"/>
    </row>
    <row r="8345" spans="1:6">
      <c r="A8345" s="13"/>
      <c r="B8345" s="13"/>
      <c r="C8345" s="13"/>
      <c r="D8345" s="13"/>
      <c r="E8345" s="13"/>
      <c r="F8345" s="13"/>
    </row>
    <row r="8346" spans="1:6">
      <c r="A8346" s="13"/>
      <c r="B8346" s="13"/>
      <c r="C8346" s="13"/>
      <c r="D8346" s="13"/>
      <c r="E8346" s="13"/>
      <c r="F8346" s="13"/>
    </row>
    <row r="8347" spans="1:6">
      <c r="A8347" s="13"/>
      <c r="B8347" s="13"/>
      <c r="C8347" s="13"/>
      <c r="D8347" s="13"/>
      <c r="E8347" s="13"/>
      <c r="F8347" s="13"/>
    </row>
    <row r="8348" spans="1:6">
      <c r="A8348" s="13"/>
      <c r="B8348" s="13"/>
      <c r="C8348" s="13"/>
      <c r="D8348" s="13"/>
      <c r="E8348" s="13"/>
      <c r="F8348" s="13"/>
    </row>
    <row r="8349" spans="1:6">
      <c r="A8349" s="13"/>
      <c r="B8349" s="13"/>
      <c r="C8349" s="13"/>
      <c r="D8349" s="13"/>
      <c r="E8349" s="13"/>
      <c r="F8349" s="13"/>
    </row>
    <row r="8350" spans="1:6">
      <c r="A8350" s="13"/>
      <c r="B8350" s="13"/>
      <c r="C8350" s="13"/>
      <c r="D8350" s="13"/>
      <c r="E8350" s="13"/>
      <c r="F8350" s="13"/>
    </row>
    <row r="8351" spans="1:6">
      <c r="A8351" s="13"/>
      <c r="B8351" s="13"/>
      <c r="C8351" s="13"/>
      <c r="D8351" s="13"/>
      <c r="E8351" s="13"/>
      <c r="F8351" s="13"/>
    </row>
    <row r="8352" spans="1:6">
      <c r="A8352" s="13"/>
      <c r="B8352" s="13"/>
      <c r="C8352" s="13"/>
      <c r="D8352" s="13"/>
      <c r="E8352" s="13"/>
      <c r="F8352" s="13"/>
    </row>
    <row r="8353" spans="1:7">
      <c r="A8353" s="13"/>
      <c r="B8353" s="13"/>
      <c r="C8353" s="13"/>
      <c r="D8353" s="13"/>
      <c r="E8353" s="13"/>
      <c r="F8353" s="13"/>
    </row>
    <row r="8354" spans="1:7">
      <c r="A8354" s="13"/>
      <c r="B8354" s="13"/>
      <c r="C8354" s="13"/>
      <c r="D8354" s="13"/>
      <c r="E8354" s="13"/>
      <c r="F8354" s="13"/>
    </row>
    <row r="8355" spans="1:7">
      <c r="A8355" s="13"/>
      <c r="B8355" s="13"/>
      <c r="C8355" s="13"/>
      <c r="D8355" s="13"/>
      <c r="E8355" s="13"/>
      <c r="F8355" s="13"/>
    </row>
    <row r="8356" spans="1:7">
      <c r="A8356" s="13"/>
      <c r="B8356" s="13"/>
      <c r="C8356" s="13"/>
      <c r="D8356" s="13"/>
      <c r="E8356" s="13"/>
      <c r="F8356" s="13"/>
    </row>
    <row r="8357" spans="1:7">
      <c r="A8357" s="13"/>
      <c r="B8357" s="13"/>
      <c r="C8357" s="13"/>
      <c r="D8357" s="13"/>
      <c r="E8357" s="13"/>
      <c r="F8357" s="13"/>
    </row>
    <row r="8358" spans="1:7">
      <c r="A8358" s="13"/>
      <c r="B8358" s="13"/>
      <c r="C8358" s="13"/>
      <c r="D8358" s="13"/>
      <c r="E8358" s="13"/>
      <c r="F8358" s="13"/>
    </row>
    <row r="8359" spans="1:7">
      <c r="A8359" s="13"/>
      <c r="B8359" s="13"/>
      <c r="C8359" s="13"/>
      <c r="D8359" s="13"/>
      <c r="E8359" s="13"/>
      <c r="F8359" s="13"/>
    </row>
    <row r="8360" spans="1:7">
      <c r="A8360" s="13"/>
      <c r="B8360" s="13"/>
      <c r="C8360" s="13"/>
      <c r="D8360" s="13"/>
      <c r="E8360" s="13"/>
      <c r="F8360" s="13"/>
    </row>
    <row r="8361" spans="1:7">
      <c r="A8361" s="13"/>
      <c r="B8361" s="13"/>
      <c r="C8361" s="13"/>
      <c r="D8361" s="13"/>
      <c r="E8361" s="13"/>
      <c r="F8361" s="13"/>
    </row>
    <row r="8362" spans="1:7">
      <c r="A8362" s="13"/>
      <c r="B8362" s="13"/>
      <c r="C8362" s="13"/>
      <c r="D8362" s="13"/>
      <c r="E8362" s="13"/>
      <c r="F8362" s="13"/>
    </row>
    <row r="8363" spans="1:7">
      <c r="A8363" s="13"/>
      <c r="B8363" s="13"/>
      <c r="C8363" s="13"/>
      <c r="D8363" s="13"/>
      <c r="E8363" s="13"/>
      <c r="F8363" s="13"/>
    </row>
    <row r="8364" spans="1:7">
      <c r="A8364" s="13"/>
      <c r="B8364" s="13"/>
      <c r="C8364" s="13"/>
      <c r="D8364" s="13"/>
      <c r="E8364" s="13"/>
      <c r="G8364" s="13"/>
    </row>
    <row r="8365" spans="1:7">
      <c r="A8365" s="13"/>
      <c r="B8365" s="13"/>
      <c r="C8365" s="13"/>
      <c r="D8365" s="13"/>
      <c r="E8365" s="13"/>
      <c r="G8365" s="13"/>
    </row>
    <row r="8366" spans="1:7">
      <c r="A8366" s="13"/>
      <c r="B8366" s="13"/>
      <c r="C8366" s="13"/>
      <c r="D8366" s="13"/>
      <c r="E8366" s="13"/>
      <c r="G8366" s="13"/>
    </row>
    <row r="8367" spans="1:7">
      <c r="A8367" s="13"/>
      <c r="B8367" s="13"/>
      <c r="C8367" s="13"/>
      <c r="D8367" s="13"/>
      <c r="E8367" s="13"/>
      <c r="F8367" s="13"/>
    </row>
    <row r="8368" spans="1:7">
      <c r="A8368" s="13"/>
      <c r="B8368" s="13"/>
      <c r="C8368" s="13"/>
      <c r="D8368" s="13"/>
      <c r="E8368" s="13"/>
      <c r="F8368" s="13"/>
    </row>
    <row r="8369" spans="1:6">
      <c r="A8369" s="13"/>
      <c r="B8369" s="13"/>
      <c r="C8369" s="13"/>
      <c r="D8369" s="13"/>
      <c r="E8369" s="13"/>
      <c r="F8369" s="13"/>
    </row>
    <row r="8370" spans="1:6">
      <c r="A8370" s="13"/>
      <c r="B8370" s="13"/>
      <c r="C8370" s="13"/>
      <c r="D8370" s="13"/>
      <c r="E8370" s="13"/>
      <c r="F8370" s="13"/>
    </row>
    <row r="8371" spans="1:6">
      <c r="A8371" s="13"/>
      <c r="B8371" s="13"/>
      <c r="C8371" s="13"/>
      <c r="D8371" s="13"/>
      <c r="E8371" s="13"/>
      <c r="F8371" s="13"/>
    </row>
    <row r="8372" spans="1:6">
      <c r="A8372" s="13"/>
      <c r="B8372" s="13"/>
      <c r="C8372" s="13"/>
      <c r="D8372" s="13"/>
      <c r="E8372" s="13"/>
      <c r="F8372" s="13"/>
    </row>
    <row r="8373" spans="1:6">
      <c r="A8373" s="13"/>
      <c r="B8373" s="13"/>
      <c r="C8373" s="13"/>
      <c r="D8373" s="13"/>
      <c r="E8373" s="13"/>
      <c r="F8373" s="13"/>
    </row>
    <row r="8374" spans="1:6">
      <c r="A8374" s="13"/>
      <c r="B8374" s="13"/>
      <c r="C8374" s="13"/>
      <c r="D8374" s="13"/>
      <c r="E8374" s="13"/>
      <c r="F8374" s="13"/>
    </row>
    <row r="8375" spans="1:6">
      <c r="A8375" s="13"/>
      <c r="B8375" s="13"/>
      <c r="C8375" s="13"/>
      <c r="D8375" s="13"/>
      <c r="E8375" s="13"/>
      <c r="F8375" s="13"/>
    </row>
    <row r="8376" spans="1:6">
      <c r="A8376" s="13"/>
      <c r="B8376" s="13"/>
      <c r="C8376" s="13"/>
      <c r="D8376" s="13"/>
      <c r="E8376" s="13"/>
      <c r="F8376" s="13"/>
    </row>
    <row r="8377" spans="1:6">
      <c r="A8377" s="13"/>
      <c r="B8377" s="13"/>
      <c r="C8377" s="13"/>
      <c r="D8377" s="13"/>
      <c r="E8377" s="13"/>
      <c r="F8377" s="13"/>
    </row>
    <row r="8378" spans="1:6">
      <c r="A8378" s="13"/>
      <c r="B8378" s="13"/>
      <c r="C8378" s="13"/>
      <c r="D8378" s="13"/>
      <c r="E8378" s="13"/>
      <c r="F8378" s="13"/>
    </row>
    <row r="8379" spans="1:6">
      <c r="A8379" s="13"/>
      <c r="B8379" s="13"/>
      <c r="C8379" s="13"/>
      <c r="D8379" s="13"/>
      <c r="E8379" s="13"/>
      <c r="F8379" s="13"/>
    </row>
    <row r="8380" spans="1:6">
      <c r="A8380" s="13"/>
      <c r="B8380" s="13"/>
      <c r="C8380" s="13"/>
      <c r="D8380" s="13"/>
      <c r="E8380" s="13"/>
      <c r="F8380" s="13"/>
    </row>
    <row r="8381" spans="1:6">
      <c r="A8381" s="13"/>
      <c r="B8381" s="13"/>
      <c r="C8381" s="13"/>
      <c r="D8381" s="13"/>
      <c r="E8381" s="13"/>
      <c r="F8381" s="13"/>
    </row>
    <row r="8382" spans="1:6">
      <c r="A8382" s="13"/>
      <c r="B8382" s="13"/>
      <c r="C8382" s="13"/>
      <c r="D8382" s="13"/>
      <c r="E8382" s="13"/>
      <c r="F8382" s="13"/>
    </row>
    <row r="8383" spans="1:6">
      <c r="A8383" s="13"/>
      <c r="B8383" s="13"/>
      <c r="C8383" s="13"/>
      <c r="D8383" s="13"/>
      <c r="E8383" s="13"/>
      <c r="F8383" s="13"/>
    </row>
    <row r="8384" spans="1:6">
      <c r="A8384" s="13"/>
      <c r="B8384" s="13"/>
      <c r="C8384" s="13"/>
      <c r="D8384" s="13"/>
      <c r="E8384" s="13"/>
      <c r="F8384" s="13"/>
    </row>
    <row r="8385" spans="1:7">
      <c r="A8385" s="13"/>
      <c r="B8385" s="13"/>
      <c r="C8385" s="13"/>
      <c r="D8385" s="13"/>
      <c r="E8385" s="13"/>
      <c r="F8385" s="13"/>
    </row>
    <row r="8386" spans="1:7">
      <c r="A8386" s="13"/>
      <c r="B8386" s="13"/>
      <c r="C8386" s="13"/>
      <c r="D8386" s="13"/>
      <c r="E8386" s="13"/>
      <c r="F8386" s="13"/>
    </row>
    <row r="8387" spans="1:7">
      <c r="A8387" s="13"/>
      <c r="B8387" s="13"/>
      <c r="C8387" s="13"/>
      <c r="D8387" s="13"/>
      <c r="E8387" s="13"/>
      <c r="G8387" s="13"/>
    </row>
    <row r="8388" spans="1:7">
      <c r="A8388" s="13"/>
      <c r="B8388" s="13"/>
      <c r="C8388" s="13"/>
      <c r="D8388" s="13"/>
      <c r="E8388" s="13"/>
      <c r="G8388" s="13"/>
    </row>
    <row r="8389" spans="1:7">
      <c r="A8389" s="13"/>
      <c r="B8389" s="13"/>
      <c r="C8389" s="13"/>
      <c r="D8389" s="13"/>
      <c r="E8389" s="13"/>
      <c r="G8389" s="13"/>
    </row>
    <row r="8390" spans="1:7">
      <c r="A8390" s="13"/>
      <c r="B8390" s="13"/>
      <c r="C8390" s="13"/>
      <c r="D8390" s="13"/>
      <c r="E8390" s="13"/>
      <c r="G8390" s="13"/>
    </row>
    <row r="8391" spans="1:7">
      <c r="A8391" s="13"/>
      <c r="B8391" s="13"/>
      <c r="C8391" s="13"/>
      <c r="D8391" s="13"/>
      <c r="E8391" s="13"/>
      <c r="G8391" s="13"/>
    </row>
    <row r="8392" spans="1:7">
      <c r="A8392" s="13"/>
      <c r="B8392" s="13"/>
      <c r="C8392" s="13"/>
      <c r="D8392" s="13"/>
      <c r="E8392" s="13"/>
      <c r="G8392" s="13"/>
    </row>
    <row r="8393" spans="1:7">
      <c r="A8393" s="13"/>
      <c r="B8393" s="13"/>
      <c r="C8393" s="13"/>
      <c r="D8393" s="13"/>
      <c r="E8393" s="13"/>
      <c r="F8393" s="13"/>
    </row>
    <row r="8394" spans="1:7">
      <c r="A8394" s="13"/>
      <c r="B8394" s="13"/>
      <c r="C8394" s="13"/>
      <c r="D8394" s="13"/>
      <c r="E8394" s="13"/>
      <c r="F8394" s="13"/>
    </row>
    <row r="8395" spans="1:7">
      <c r="A8395" s="13"/>
      <c r="B8395" s="13"/>
      <c r="C8395" s="13"/>
      <c r="D8395" s="13"/>
      <c r="E8395" s="13"/>
      <c r="F8395" s="13"/>
    </row>
    <row r="8396" spans="1:7">
      <c r="A8396" s="13"/>
      <c r="B8396" s="13"/>
      <c r="C8396" s="13"/>
      <c r="D8396" s="13"/>
      <c r="E8396" s="13"/>
      <c r="F8396" s="13"/>
    </row>
    <row r="8397" spans="1:7">
      <c r="A8397" s="13"/>
      <c r="B8397" s="13"/>
      <c r="C8397" s="13"/>
      <c r="D8397" s="13"/>
      <c r="E8397" s="13"/>
      <c r="F8397" s="13"/>
    </row>
    <row r="8398" spans="1:7">
      <c r="A8398" s="13"/>
      <c r="B8398" s="13"/>
      <c r="C8398" s="13"/>
      <c r="D8398" s="13"/>
      <c r="E8398" s="13"/>
      <c r="F8398" s="13"/>
    </row>
    <row r="8399" spans="1:7">
      <c r="A8399" s="13"/>
      <c r="B8399" s="13"/>
      <c r="C8399" s="13"/>
      <c r="D8399" s="13"/>
      <c r="E8399" s="13"/>
      <c r="F8399" s="13"/>
    </row>
    <row r="8400" spans="1:7">
      <c r="A8400" s="13"/>
      <c r="B8400" s="13"/>
      <c r="C8400" s="13"/>
      <c r="D8400" s="13"/>
      <c r="E8400" s="13"/>
      <c r="F8400" s="13"/>
    </row>
    <row r="8401" spans="1:7">
      <c r="A8401" s="13"/>
      <c r="B8401" s="13"/>
      <c r="C8401" s="13"/>
      <c r="D8401" s="13"/>
      <c r="E8401" s="13"/>
      <c r="F8401" s="13"/>
    </row>
    <row r="8402" spans="1:7">
      <c r="A8402" s="13"/>
      <c r="B8402" s="13"/>
      <c r="C8402" s="13"/>
      <c r="D8402" s="13"/>
      <c r="E8402" s="13"/>
      <c r="F8402" s="13"/>
    </row>
    <row r="8403" spans="1:7">
      <c r="A8403" s="13"/>
      <c r="B8403" s="13"/>
      <c r="C8403" s="13"/>
      <c r="D8403" s="13"/>
      <c r="E8403" s="13"/>
      <c r="F8403" s="13"/>
    </row>
    <row r="8404" spans="1:7">
      <c r="A8404" s="13"/>
      <c r="B8404" s="13"/>
      <c r="C8404" s="13"/>
      <c r="D8404" s="13"/>
      <c r="E8404" s="13"/>
      <c r="F8404" s="13"/>
    </row>
    <row r="8405" spans="1:7">
      <c r="A8405" s="13"/>
      <c r="B8405" s="13"/>
      <c r="C8405" s="13"/>
      <c r="D8405" s="13"/>
      <c r="E8405" s="13"/>
      <c r="G8405" s="13"/>
    </row>
    <row r="8406" spans="1:7">
      <c r="A8406" s="13"/>
      <c r="B8406" s="13"/>
      <c r="C8406" s="13"/>
      <c r="D8406" s="13"/>
      <c r="E8406" s="13"/>
      <c r="G8406" s="13"/>
    </row>
    <row r="8407" spans="1:7">
      <c r="A8407" s="13"/>
      <c r="B8407" s="13"/>
      <c r="C8407" s="13"/>
      <c r="D8407" s="13"/>
      <c r="E8407" s="13"/>
      <c r="G8407" s="13"/>
    </row>
    <row r="8408" spans="1:7">
      <c r="A8408" s="13"/>
      <c r="B8408" s="13"/>
      <c r="C8408" s="13"/>
      <c r="D8408" s="13"/>
      <c r="E8408" s="13"/>
      <c r="G8408" s="13"/>
    </row>
    <row r="8409" spans="1:7">
      <c r="A8409" s="13"/>
      <c r="B8409" s="13"/>
      <c r="C8409" s="13"/>
      <c r="D8409" s="13"/>
      <c r="E8409" s="13"/>
      <c r="G8409" s="13"/>
    </row>
    <row r="8410" spans="1:7">
      <c r="A8410" s="13"/>
      <c r="B8410" s="13"/>
      <c r="C8410" s="13"/>
      <c r="D8410" s="13"/>
      <c r="E8410" s="13"/>
      <c r="F8410" s="13"/>
    </row>
    <row r="8411" spans="1:7">
      <c r="A8411" s="13"/>
      <c r="B8411" s="13"/>
      <c r="C8411" s="13"/>
      <c r="D8411" s="13"/>
      <c r="E8411" s="13"/>
      <c r="F8411" s="13"/>
    </row>
    <row r="8412" spans="1:7">
      <c r="A8412" s="13"/>
      <c r="B8412" s="13"/>
      <c r="C8412" s="13"/>
      <c r="D8412" s="13"/>
      <c r="E8412" s="13"/>
      <c r="F8412" s="13"/>
    </row>
    <row r="8413" spans="1:7">
      <c r="A8413" s="13"/>
      <c r="B8413" s="13"/>
      <c r="C8413" s="13"/>
      <c r="D8413" s="13"/>
      <c r="E8413" s="13"/>
      <c r="F8413" s="13"/>
    </row>
    <row r="8414" spans="1:7">
      <c r="A8414" s="13"/>
      <c r="B8414" s="13"/>
      <c r="C8414" s="13"/>
      <c r="D8414" s="13"/>
      <c r="E8414" s="13"/>
      <c r="F8414" s="13"/>
    </row>
    <row r="8415" spans="1:7">
      <c r="A8415" s="13"/>
      <c r="B8415" s="13"/>
      <c r="C8415" s="13"/>
      <c r="D8415" s="13"/>
      <c r="E8415" s="13"/>
      <c r="F8415" s="13"/>
    </row>
    <row r="8416" spans="1:7">
      <c r="A8416" s="13"/>
      <c r="B8416" s="13"/>
      <c r="C8416" s="13"/>
      <c r="D8416" s="13"/>
      <c r="E8416" s="13"/>
      <c r="G8416" s="13"/>
    </row>
    <row r="8417" spans="1:7">
      <c r="A8417" s="13"/>
      <c r="B8417" s="13"/>
      <c r="C8417" s="13"/>
      <c r="D8417" s="13"/>
      <c r="E8417" s="13"/>
      <c r="G8417" s="13"/>
    </row>
    <row r="8418" spans="1:7">
      <c r="A8418" s="13"/>
      <c r="B8418" s="13"/>
      <c r="C8418" s="13"/>
      <c r="D8418" s="13"/>
      <c r="E8418" s="13"/>
      <c r="G8418" s="13"/>
    </row>
    <row r="8419" spans="1:7">
      <c r="A8419" s="13"/>
      <c r="B8419" s="13"/>
      <c r="C8419" s="13"/>
      <c r="D8419" s="13"/>
      <c r="E8419" s="13"/>
      <c r="G8419" s="13"/>
    </row>
    <row r="8420" spans="1:7">
      <c r="A8420" s="13"/>
      <c r="B8420" s="13"/>
      <c r="C8420" s="13"/>
      <c r="D8420" s="13"/>
      <c r="E8420" s="13"/>
      <c r="G8420" s="13"/>
    </row>
    <row r="8421" spans="1:7">
      <c r="A8421" s="13"/>
      <c r="B8421" s="13"/>
      <c r="C8421" s="13"/>
      <c r="D8421" s="13"/>
      <c r="E8421" s="13"/>
      <c r="G8421" s="13"/>
    </row>
    <row r="8422" spans="1:7">
      <c r="A8422" s="13"/>
      <c r="B8422" s="13"/>
      <c r="C8422" s="13"/>
      <c r="D8422" s="13"/>
      <c r="E8422" s="13"/>
      <c r="G8422" s="13"/>
    </row>
    <row r="8423" spans="1:7">
      <c r="A8423" s="13"/>
      <c r="B8423" s="13"/>
      <c r="C8423" s="13"/>
      <c r="D8423" s="13"/>
      <c r="E8423" s="13"/>
      <c r="G8423" s="13"/>
    </row>
    <row r="8424" spans="1:7">
      <c r="A8424" s="13"/>
      <c r="B8424" s="13"/>
      <c r="C8424" s="13"/>
      <c r="D8424" s="13"/>
      <c r="E8424" s="13"/>
      <c r="G8424" s="13"/>
    </row>
    <row r="8425" spans="1:7">
      <c r="A8425" s="13"/>
      <c r="B8425" s="13"/>
      <c r="C8425" s="13"/>
      <c r="D8425" s="13"/>
      <c r="E8425" s="13"/>
      <c r="F8425" s="13"/>
    </row>
    <row r="8426" spans="1:7">
      <c r="A8426" s="13"/>
      <c r="B8426" s="13"/>
      <c r="C8426" s="13"/>
      <c r="D8426" s="13"/>
      <c r="E8426" s="13"/>
      <c r="G8426" s="13"/>
    </row>
    <row r="8427" spans="1:7">
      <c r="A8427" s="13"/>
      <c r="B8427" s="13"/>
      <c r="C8427" s="13"/>
      <c r="D8427" s="13"/>
      <c r="E8427" s="13"/>
      <c r="G8427" s="13"/>
    </row>
    <row r="8428" spans="1:7">
      <c r="A8428" s="13"/>
      <c r="B8428" s="13"/>
      <c r="C8428" s="13"/>
      <c r="D8428" s="13"/>
      <c r="E8428" s="13"/>
      <c r="G8428" s="13"/>
    </row>
    <row r="8429" spans="1:7">
      <c r="A8429" s="13"/>
      <c r="B8429" s="13"/>
      <c r="C8429" s="13"/>
      <c r="D8429" s="13"/>
      <c r="E8429" s="13"/>
      <c r="G8429" s="13"/>
    </row>
    <row r="8430" spans="1:7">
      <c r="A8430" s="13"/>
      <c r="B8430" s="13"/>
      <c r="C8430" s="13"/>
      <c r="D8430" s="13"/>
      <c r="E8430" s="13"/>
      <c r="G8430" s="13"/>
    </row>
    <row r="8431" spans="1:7">
      <c r="A8431" s="13"/>
      <c r="B8431" s="13"/>
      <c r="C8431" s="13"/>
      <c r="D8431" s="13"/>
      <c r="E8431" s="13"/>
      <c r="G8431" s="13"/>
    </row>
    <row r="8432" spans="1:7">
      <c r="A8432" s="13"/>
      <c r="B8432" s="13"/>
      <c r="C8432" s="13"/>
      <c r="D8432" s="13"/>
      <c r="E8432" s="13"/>
      <c r="G8432" s="13"/>
    </row>
    <row r="8433" spans="1:7">
      <c r="A8433" s="13"/>
      <c r="B8433" s="13"/>
      <c r="C8433" s="13"/>
      <c r="D8433" s="13"/>
      <c r="E8433" s="13"/>
      <c r="G8433" s="13"/>
    </row>
    <row r="8434" spans="1:7">
      <c r="A8434" s="13"/>
      <c r="B8434" s="13"/>
      <c r="C8434" s="13"/>
      <c r="D8434" s="13"/>
      <c r="E8434" s="13"/>
      <c r="G8434" s="13"/>
    </row>
    <row r="8435" spans="1:7">
      <c r="A8435" s="13"/>
      <c r="B8435" s="13"/>
      <c r="C8435" s="13"/>
      <c r="D8435" s="13"/>
      <c r="E8435" s="13"/>
      <c r="G8435" s="13"/>
    </row>
    <row r="8436" spans="1:7">
      <c r="A8436" s="13"/>
      <c r="B8436" s="13"/>
      <c r="C8436" s="13"/>
      <c r="D8436" s="13"/>
      <c r="E8436" s="13"/>
      <c r="F8436" s="13"/>
    </row>
    <row r="8437" spans="1:7">
      <c r="A8437" s="13"/>
      <c r="B8437" s="13"/>
      <c r="C8437" s="13"/>
      <c r="D8437" s="13"/>
      <c r="E8437" s="13"/>
      <c r="F8437" s="13"/>
    </row>
    <row r="8438" spans="1:7">
      <c r="A8438" s="13"/>
      <c r="B8438" s="13"/>
      <c r="C8438" s="13"/>
      <c r="D8438" s="13"/>
      <c r="E8438" s="13"/>
      <c r="F8438" s="13"/>
    </row>
    <row r="8439" spans="1:7">
      <c r="A8439" s="13"/>
      <c r="B8439" s="13"/>
      <c r="C8439" s="13"/>
      <c r="D8439" s="13"/>
      <c r="E8439" s="13"/>
      <c r="F8439" s="13"/>
    </row>
    <row r="8440" spans="1:7">
      <c r="A8440" s="13"/>
      <c r="B8440" s="13"/>
      <c r="C8440" s="13"/>
      <c r="D8440" s="13"/>
      <c r="E8440" s="13"/>
      <c r="F8440" s="13"/>
    </row>
    <row r="8441" spans="1:7">
      <c r="A8441" s="13"/>
      <c r="B8441" s="13"/>
      <c r="C8441" s="13"/>
      <c r="D8441" s="13"/>
      <c r="E8441" s="13"/>
      <c r="F8441" s="13"/>
    </row>
    <row r="8442" spans="1:7">
      <c r="A8442" s="13"/>
    </row>
    <row r="8443" spans="1:7">
      <c r="A8443" s="13"/>
    </row>
    <row r="8444" spans="1:7">
      <c r="A8444" s="13"/>
      <c r="B8444" s="13"/>
      <c r="C8444" s="13"/>
      <c r="D8444" s="13"/>
      <c r="E8444" s="13"/>
      <c r="G8444" s="13"/>
    </row>
    <row r="8445" spans="1:7">
      <c r="A8445" s="13"/>
      <c r="B8445" s="13"/>
      <c r="C8445" s="13"/>
      <c r="D8445" s="13"/>
      <c r="E8445" s="13"/>
      <c r="G8445" s="13"/>
    </row>
    <row r="8446" spans="1:7">
      <c r="A8446" s="13"/>
      <c r="B8446" s="13"/>
      <c r="C8446" s="13"/>
      <c r="D8446" s="13"/>
      <c r="E8446" s="13"/>
      <c r="G8446" s="13"/>
    </row>
    <row r="8447" spans="1:7">
      <c r="A8447" s="13"/>
      <c r="B8447" s="13"/>
      <c r="C8447" s="13"/>
      <c r="D8447" s="13"/>
      <c r="E8447" s="13"/>
      <c r="G8447" s="13"/>
    </row>
    <row r="8448" spans="1:7">
      <c r="A8448" s="13"/>
      <c r="B8448" s="13"/>
      <c r="C8448" s="13"/>
      <c r="D8448" s="13"/>
      <c r="E8448" s="13"/>
      <c r="F8448" s="13"/>
    </row>
    <row r="8449" spans="1:7">
      <c r="A8449" s="13"/>
      <c r="B8449" s="13"/>
      <c r="C8449" s="13"/>
      <c r="D8449" s="13"/>
      <c r="E8449" s="13"/>
      <c r="F8449" s="13"/>
    </row>
    <row r="8450" spans="1:7">
      <c r="A8450" s="13"/>
      <c r="B8450" s="13"/>
      <c r="C8450" s="13"/>
      <c r="D8450" s="13"/>
      <c r="E8450" s="13"/>
      <c r="F8450" s="13"/>
    </row>
    <row r="8451" spans="1:7">
      <c r="A8451" s="13"/>
      <c r="B8451" s="13"/>
      <c r="C8451" s="13"/>
      <c r="D8451" s="13"/>
      <c r="E8451" s="13"/>
      <c r="F8451" s="13"/>
    </row>
    <row r="8452" spans="1:7">
      <c r="A8452" s="13"/>
      <c r="B8452" s="13"/>
      <c r="C8452" s="13"/>
      <c r="D8452" s="13"/>
      <c r="E8452" s="13"/>
      <c r="F8452" s="13"/>
    </row>
    <row r="8453" spans="1:7">
      <c r="A8453" s="13"/>
      <c r="B8453" s="13"/>
      <c r="C8453" s="13"/>
      <c r="D8453" s="13"/>
      <c r="E8453" s="13"/>
      <c r="F8453" s="13"/>
    </row>
    <row r="8454" spans="1:7">
      <c r="A8454" s="13"/>
      <c r="B8454" s="13"/>
      <c r="C8454" s="13"/>
      <c r="D8454" s="13"/>
      <c r="E8454" s="13"/>
      <c r="F8454" s="13"/>
    </row>
    <row r="8455" spans="1:7">
      <c r="A8455" s="13"/>
      <c r="B8455" s="13"/>
      <c r="C8455" s="13"/>
      <c r="D8455" s="13"/>
      <c r="E8455" s="13"/>
      <c r="F8455" s="13"/>
    </row>
    <row r="8456" spans="1:7">
      <c r="A8456" s="13"/>
      <c r="B8456" s="13"/>
      <c r="C8456" s="13"/>
      <c r="D8456" s="13"/>
      <c r="E8456" s="13"/>
      <c r="F8456" s="13"/>
    </row>
    <row r="8457" spans="1:7">
      <c r="A8457" s="13"/>
      <c r="B8457" s="13"/>
      <c r="C8457" s="13"/>
      <c r="D8457" s="13"/>
      <c r="E8457" s="13"/>
      <c r="F8457" s="13"/>
    </row>
    <row r="8458" spans="1:7">
      <c r="A8458" s="13"/>
      <c r="B8458" s="13"/>
      <c r="C8458" s="13"/>
      <c r="D8458" s="13"/>
      <c r="E8458" s="13"/>
      <c r="F8458" s="13"/>
    </row>
    <row r="8459" spans="1:7">
      <c r="A8459" s="13"/>
      <c r="B8459" s="13"/>
      <c r="C8459" s="13"/>
      <c r="D8459" s="13"/>
      <c r="E8459" s="13"/>
      <c r="F8459" s="13"/>
    </row>
    <row r="8460" spans="1:7">
      <c r="A8460" s="13"/>
      <c r="B8460" s="13"/>
      <c r="C8460" s="13"/>
      <c r="D8460" s="13"/>
      <c r="E8460" s="13"/>
      <c r="F8460" s="13"/>
    </row>
    <row r="8461" spans="1:7">
      <c r="A8461" s="13"/>
      <c r="B8461" s="13"/>
      <c r="C8461" s="13"/>
      <c r="D8461" s="13"/>
      <c r="E8461" s="13"/>
      <c r="F8461" s="13"/>
    </row>
    <row r="8462" spans="1:7">
      <c r="A8462" s="13"/>
      <c r="B8462" s="13"/>
      <c r="C8462" s="13"/>
      <c r="D8462" s="13"/>
      <c r="E8462" s="13"/>
      <c r="G8462" s="13"/>
    </row>
    <row r="8463" spans="1:7">
      <c r="A8463" s="13"/>
      <c r="B8463" s="13"/>
      <c r="C8463" s="13"/>
      <c r="D8463" s="13"/>
      <c r="E8463" s="13"/>
      <c r="G8463" s="13"/>
    </row>
    <row r="8464" spans="1:7">
      <c r="A8464" s="13"/>
      <c r="B8464" s="13"/>
      <c r="C8464" s="13"/>
      <c r="D8464" s="13"/>
      <c r="E8464" s="13"/>
      <c r="G8464" s="13"/>
    </row>
    <row r="8465" spans="1:7">
      <c r="A8465" s="13"/>
      <c r="B8465" s="13"/>
      <c r="C8465" s="13"/>
      <c r="D8465" s="13"/>
      <c r="E8465" s="13"/>
      <c r="G8465" s="13"/>
    </row>
    <row r="8466" spans="1:7">
      <c r="A8466" s="13"/>
      <c r="B8466" s="13"/>
      <c r="C8466" s="13"/>
      <c r="D8466" s="13"/>
      <c r="E8466" s="13"/>
      <c r="G8466" s="13"/>
    </row>
    <row r="8467" spans="1:7">
      <c r="A8467" s="13"/>
      <c r="B8467" s="13"/>
      <c r="C8467" s="13"/>
      <c r="D8467" s="13"/>
      <c r="E8467" s="13"/>
      <c r="G8467" s="13"/>
    </row>
    <row r="8468" spans="1:7">
      <c r="A8468" s="13"/>
      <c r="B8468" s="13"/>
      <c r="C8468" s="13"/>
      <c r="D8468" s="13"/>
      <c r="E8468" s="13"/>
      <c r="F8468" s="13"/>
    </row>
    <row r="8469" spans="1:7">
      <c r="A8469" s="13"/>
      <c r="B8469" s="13"/>
      <c r="C8469" s="13"/>
      <c r="D8469" s="13"/>
      <c r="E8469" s="13"/>
      <c r="F8469" s="13"/>
    </row>
    <row r="8470" spans="1:7">
      <c r="A8470" s="13"/>
      <c r="B8470" s="13"/>
      <c r="C8470" s="13"/>
      <c r="D8470" s="13"/>
      <c r="E8470" s="13"/>
      <c r="F8470" s="13"/>
    </row>
    <row r="8471" spans="1:7">
      <c r="A8471" s="13"/>
      <c r="B8471" s="13"/>
      <c r="C8471" s="13"/>
      <c r="D8471" s="13"/>
      <c r="E8471" s="13"/>
      <c r="F8471" s="13"/>
    </row>
    <row r="8472" spans="1:7">
      <c r="A8472" s="13"/>
      <c r="B8472" s="13"/>
      <c r="C8472" s="13"/>
      <c r="D8472" s="13"/>
      <c r="E8472" s="13"/>
      <c r="F8472" s="13"/>
    </row>
    <row r="8473" spans="1:7">
      <c r="A8473" s="13"/>
      <c r="B8473" s="13"/>
      <c r="C8473" s="13"/>
      <c r="D8473" s="13"/>
      <c r="E8473" s="13"/>
      <c r="F8473" s="13"/>
    </row>
    <row r="8474" spans="1:7">
      <c r="A8474" s="13"/>
      <c r="B8474" s="13"/>
      <c r="C8474" s="13"/>
      <c r="D8474" s="13"/>
      <c r="E8474" s="13"/>
      <c r="F8474" s="13"/>
    </row>
    <row r="8475" spans="1:7">
      <c r="A8475" s="13"/>
      <c r="B8475" s="13"/>
      <c r="C8475" s="13"/>
      <c r="D8475" s="13"/>
      <c r="E8475" s="13"/>
      <c r="F8475" s="13"/>
    </row>
    <row r="8476" spans="1:7">
      <c r="A8476" s="13"/>
      <c r="B8476" s="13"/>
      <c r="C8476" s="13"/>
      <c r="D8476" s="13"/>
      <c r="E8476" s="13"/>
      <c r="F8476" s="13"/>
    </row>
    <row r="8477" spans="1:7">
      <c r="A8477" s="13"/>
      <c r="B8477" s="13"/>
      <c r="C8477" s="13"/>
      <c r="D8477" s="13"/>
      <c r="E8477" s="13"/>
      <c r="F8477" s="13"/>
    </row>
    <row r="8478" spans="1:7">
      <c r="A8478" s="13"/>
      <c r="B8478" s="13"/>
      <c r="C8478" s="13"/>
      <c r="D8478" s="13"/>
      <c r="E8478" s="13"/>
      <c r="F8478" s="13"/>
    </row>
    <row r="8479" spans="1:7">
      <c r="A8479" s="13"/>
      <c r="B8479" s="13"/>
      <c r="C8479" s="13"/>
      <c r="D8479" s="13"/>
      <c r="E8479" s="13"/>
      <c r="F8479" s="13"/>
    </row>
    <row r="8480" spans="1:7">
      <c r="A8480" s="13"/>
      <c r="B8480" s="13"/>
      <c r="C8480" s="13"/>
      <c r="D8480" s="13"/>
      <c r="E8480" s="13"/>
      <c r="F8480" s="13"/>
    </row>
    <row r="8481" spans="1:6">
      <c r="A8481" s="13"/>
      <c r="B8481" s="13"/>
      <c r="C8481" s="13"/>
      <c r="D8481" s="13"/>
      <c r="E8481" s="13"/>
      <c r="F8481" s="13"/>
    </row>
    <row r="8482" spans="1:6">
      <c r="A8482" s="13"/>
      <c r="B8482" s="13"/>
      <c r="C8482" s="13"/>
      <c r="D8482" s="13"/>
      <c r="E8482" s="13"/>
      <c r="F8482" s="13"/>
    </row>
    <row r="8483" spans="1:6">
      <c r="A8483" s="13"/>
      <c r="B8483" s="13"/>
      <c r="C8483" s="13"/>
      <c r="D8483" s="13"/>
      <c r="E8483" s="13"/>
      <c r="F8483" s="13"/>
    </row>
    <row r="8484" spans="1:6">
      <c r="A8484" s="13"/>
      <c r="B8484" s="13"/>
      <c r="C8484" s="13"/>
      <c r="D8484" s="13"/>
      <c r="E8484" s="13"/>
      <c r="F8484" s="13"/>
    </row>
    <row r="8485" spans="1:6">
      <c r="A8485" s="13"/>
      <c r="B8485" s="13"/>
      <c r="C8485" s="13"/>
      <c r="D8485" s="13"/>
      <c r="E8485" s="13"/>
      <c r="F8485" s="13"/>
    </row>
    <row r="8486" spans="1:6">
      <c r="A8486" s="13"/>
      <c r="B8486" s="13"/>
      <c r="C8486" s="13"/>
      <c r="D8486" s="13"/>
      <c r="E8486" s="13"/>
      <c r="F8486" s="13"/>
    </row>
    <row r="8487" spans="1:6">
      <c r="A8487" s="13"/>
      <c r="B8487" s="13"/>
      <c r="C8487" s="13"/>
      <c r="D8487" s="13"/>
      <c r="E8487" s="13"/>
      <c r="F8487" s="13"/>
    </row>
    <row r="8488" spans="1:6">
      <c r="A8488" s="13"/>
      <c r="B8488" s="13"/>
      <c r="C8488" s="13"/>
      <c r="D8488" s="13"/>
      <c r="E8488" s="13"/>
      <c r="F8488" s="13"/>
    </row>
    <row r="8489" spans="1:6">
      <c r="A8489" s="13"/>
      <c r="B8489" s="13"/>
      <c r="C8489" s="13"/>
      <c r="D8489" s="13"/>
      <c r="E8489" s="13"/>
      <c r="F8489" s="13"/>
    </row>
    <row r="8490" spans="1:6">
      <c r="A8490" s="13"/>
      <c r="B8490" s="13"/>
      <c r="C8490" s="13"/>
      <c r="D8490" s="13"/>
      <c r="E8490" s="13"/>
      <c r="F8490" s="13"/>
    </row>
    <row r="8491" spans="1:6">
      <c r="A8491" s="13"/>
      <c r="B8491" s="13"/>
      <c r="C8491" s="13"/>
      <c r="D8491" s="13"/>
      <c r="E8491" s="13"/>
      <c r="F8491" s="13"/>
    </row>
    <row r="8492" spans="1:6">
      <c r="A8492" s="13"/>
      <c r="B8492" s="13"/>
      <c r="C8492" s="13"/>
      <c r="D8492" s="13"/>
      <c r="E8492" s="13"/>
      <c r="F8492" s="13"/>
    </row>
    <row r="8493" spans="1:6">
      <c r="A8493" s="13"/>
      <c r="B8493" s="13"/>
      <c r="C8493" s="13"/>
      <c r="D8493" s="13"/>
      <c r="E8493" s="13"/>
      <c r="F8493" s="13"/>
    </row>
    <row r="8494" spans="1:6">
      <c r="A8494" s="13"/>
      <c r="B8494" s="13"/>
      <c r="C8494" s="13"/>
      <c r="D8494" s="13"/>
      <c r="E8494" s="13"/>
      <c r="F8494" s="13"/>
    </row>
    <row r="8495" spans="1:6">
      <c r="A8495" s="13"/>
      <c r="B8495" s="13"/>
      <c r="C8495" s="13"/>
      <c r="D8495" s="13"/>
      <c r="E8495" s="13"/>
      <c r="F8495" s="13"/>
    </row>
    <row r="8496" spans="1:6">
      <c r="A8496" s="13"/>
      <c r="B8496" s="13"/>
      <c r="C8496" s="13"/>
      <c r="D8496" s="13"/>
      <c r="E8496" s="13"/>
      <c r="F8496" s="13"/>
    </row>
    <row r="8497" spans="1:7">
      <c r="A8497" s="13"/>
      <c r="B8497" s="13"/>
      <c r="C8497" s="13"/>
      <c r="D8497" s="13"/>
      <c r="E8497" s="13"/>
      <c r="F8497" s="13"/>
    </row>
    <row r="8498" spans="1:7">
      <c r="A8498" s="13"/>
      <c r="B8498" s="13"/>
      <c r="C8498" s="13"/>
      <c r="D8498" s="13"/>
      <c r="E8498" s="13"/>
      <c r="F8498" s="13"/>
    </row>
    <row r="8499" spans="1:7">
      <c r="A8499" s="13"/>
      <c r="B8499" s="13"/>
      <c r="C8499" s="13"/>
      <c r="D8499" s="13"/>
      <c r="E8499" s="13"/>
      <c r="F8499" s="13"/>
    </row>
    <row r="8500" spans="1:7">
      <c r="A8500" s="13"/>
      <c r="B8500" s="13"/>
      <c r="C8500" s="13"/>
      <c r="D8500" s="13"/>
      <c r="E8500" s="13"/>
      <c r="F8500" s="13"/>
    </row>
    <row r="8501" spans="1:7">
      <c r="A8501" s="13"/>
      <c r="B8501" s="13"/>
      <c r="C8501" s="13"/>
      <c r="D8501" s="13"/>
      <c r="E8501" s="13"/>
      <c r="F8501" s="13"/>
    </row>
    <row r="8502" spans="1:7">
      <c r="A8502" s="13"/>
      <c r="B8502" s="13"/>
      <c r="C8502" s="13"/>
      <c r="D8502" s="13"/>
      <c r="E8502" s="13"/>
      <c r="F8502" s="13"/>
    </row>
    <row r="8503" spans="1:7">
      <c r="A8503" s="13"/>
      <c r="B8503" s="13"/>
      <c r="C8503" s="13"/>
      <c r="D8503" s="13"/>
      <c r="E8503" s="13"/>
      <c r="F8503" s="13"/>
    </row>
    <row r="8504" spans="1:7">
      <c r="A8504" s="13"/>
      <c r="B8504" s="13"/>
      <c r="C8504" s="13"/>
      <c r="D8504" s="13"/>
      <c r="E8504" s="13"/>
      <c r="F8504" s="13"/>
    </row>
    <row r="8505" spans="1:7">
      <c r="A8505" s="13"/>
      <c r="B8505" s="13"/>
      <c r="C8505" s="13"/>
      <c r="D8505" s="13"/>
      <c r="E8505" s="13"/>
      <c r="F8505" s="13"/>
    </row>
    <row r="8506" spans="1:7">
      <c r="A8506" s="13"/>
      <c r="B8506" s="13"/>
      <c r="C8506" s="13"/>
      <c r="D8506" s="13"/>
      <c r="E8506" s="13"/>
      <c r="F8506" s="13"/>
    </row>
    <row r="8507" spans="1:7">
      <c r="A8507" s="13"/>
      <c r="B8507" s="13"/>
      <c r="C8507" s="13"/>
      <c r="D8507" s="13"/>
      <c r="E8507" s="13"/>
      <c r="F8507" s="13"/>
    </row>
    <row r="8508" spans="1:7">
      <c r="A8508" s="13"/>
      <c r="B8508" s="13"/>
      <c r="C8508" s="13"/>
      <c r="D8508" s="13"/>
      <c r="E8508" s="13"/>
      <c r="F8508" s="13"/>
    </row>
    <row r="8509" spans="1:7">
      <c r="A8509" s="13"/>
      <c r="B8509" s="13"/>
      <c r="C8509" s="13"/>
      <c r="D8509" s="13"/>
      <c r="E8509" s="13"/>
      <c r="F8509" s="13"/>
    </row>
    <row r="8510" spans="1:7">
      <c r="A8510" s="13"/>
      <c r="B8510" s="13"/>
      <c r="C8510" s="13"/>
      <c r="D8510" s="13"/>
      <c r="E8510" s="13"/>
      <c r="F8510" s="13"/>
    </row>
    <row r="8511" spans="1:7">
      <c r="A8511" s="13"/>
      <c r="B8511" s="13"/>
      <c r="C8511" s="13"/>
      <c r="D8511" s="13"/>
      <c r="E8511" s="13"/>
      <c r="G8511" s="13"/>
    </row>
    <row r="8512" spans="1:7">
      <c r="A8512" s="13"/>
      <c r="B8512" s="13"/>
      <c r="C8512" s="13"/>
      <c r="D8512" s="13"/>
      <c r="E8512" s="13"/>
      <c r="F8512" s="13"/>
    </row>
    <row r="8513" spans="1:7">
      <c r="A8513" s="13"/>
      <c r="B8513" s="13"/>
      <c r="C8513" s="13"/>
      <c r="D8513" s="13"/>
      <c r="E8513" s="13"/>
      <c r="G8513" s="13"/>
    </row>
    <row r="8514" spans="1:7">
      <c r="A8514" s="13"/>
      <c r="B8514" s="13"/>
      <c r="C8514" s="13"/>
      <c r="D8514" s="13"/>
      <c r="E8514" s="13"/>
      <c r="G8514" s="13"/>
    </row>
    <row r="8515" spans="1:7">
      <c r="A8515" s="13"/>
      <c r="B8515" s="13"/>
      <c r="C8515" s="13"/>
      <c r="D8515" s="13"/>
      <c r="E8515" s="13"/>
      <c r="G8515" s="13"/>
    </row>
    <row r="8516" spans="1:7">
      <c r="A8516" s="13"/>
      <c r="B8516" s="13"/>
      <c r="C8516" s="13"/>
      <c r="D8516" s="13"/>
      <c r="E8516" s="13"/>
      <c r="G8516" s="13"/>
    </row>
    <row r="8517" spans="1:7">
      <c r="A8517" s="13"/>
      <c r="B8517" s="13"/>
      <c r="C8517" s="13"/>
      <c r="D8517" s="13"/>
      <c r="E8517" s="13"/>
      <c r="F8517" s="13"/>
    </row>
    <row r="8518" spans="1:7">
      <c r="A8518" s="13"/>
      <c r="B8518" s="13"/>
      <c r="C8518" s="13"/>
      <c r="D8518" s="13"/>
      <c r="E8518" s="13"/>
      <c r="F8518" s="13"/>
    </row>
    <row r="8519" spans="1:7">
      <c r="A8519" s="13"/>
      <c r="B8519" s="13"/>
      <c r="C8519" s="13"/>
      <c r="D8519" s="13"/>
      <c r="E8519" s="13"/>
      <c r="G8519" s="13"/>
    </row>
    <row r="8520" spans="1:7">
      <c r="A8520" s="13"/>
      <c r="B8520" s="13"/>
      <c r="C8520" s="13"/>
      <c r="D8520" s="13"/>
      <c r="E8520" s="13"/>
      <c r="G8520" s="13"/>
    </row>
    <row r="8521" spans="1:7">
      <c r="A8521" s="13"/>
      <c r="B8521" s="13"/>
      <c r="C8521" s="13"/>
      <c r="D8521" s="13"/>
      <c r="E8521" s="13"/>
      <c r="G8521" s="13"/>
    </row>
    <row r="8522" spans="1:7">
      <c r="A8522" s="13"/>
      <c r="B8522" s="13"/>
      <c r="C8522" s="13"/>
      <c r="D8522" s="13"/>
      <c r="E8522" s="13"/>
      <c r="G8522" s="13"/>
    </row>
    <row r="8523" spans="1:7">
      <c r="A8523" s="13"/>
      <c r="B8523" s="13"/>
      <c r="C8523" s="13"/>
      <c r="D8523" s="13"/>
      <c r="E8523" s="13"/>
      <c r="G8523" s="13"/>
    </row>
    <row r="8524" spans="1:7">
      <c r="A8524" s="13"/>
      <c r="B8524" s="13"/>
      <c r="C8524" s="13"/>
      <c r="D8524" s="13"/>
      <c r="E8524" s="13"/>
      <c r="F8524" s="13"/>
    </row>
    <row r="8525" spans="1:7">
      <c r="A8525" s="13"/>
      <c r="B8525" s="13"/>
      <c r="C8525" s="13"/>
      <c r="D8525" s="13"/>
      <c r="E8525" s="13"/>
      <c r="F8525" s="13"/>
    </row>
    <row r="8526" spans="1:7">
      <c r="A8526" s="13"/>
      <c r="B8526" s="13"/>
      <c r="C8526" s="13"/>
      <c r="D8526" s="13"/>
      <c r="E8526" s="13"/>
      <c r="F8526" s="13"/>
    </row>
    <row r="8527" spans="1:7">
      <c r="A8527" s="13"/>
      <c r="B8527" s="13"/>
      <c r="C8527" s="13"/>
      <c r="D8527" s="13"/>
      <c r="E8527" s="13"/>
      <c r="F8527" s="13"/>
    </row>
    <row r="8528" spans="1:7">
      <c r="A8528" s="13"/>
      <c r="B8528" s="13"/>
      <c r="C8528" s="13"/>
      <c r="D8528" s="13"/>
      <c r="E8528" s="13"/>
      <c r="G8528" s="13"/>
    </row>
    <row r="8529" spans="1:7">
      <c r="A8529" s="13"/>
      <c r="B8529" s="13"/>
      <c r="D8529" s="13"/>
      <c r="E8529" s="13"/>
      <c r="G8529" s="13"/>
    </row>
    <row r="8530" spans="1:7">
      <c r="A8530" s="13"/>
      <c r="B8530" s="13"/>
      <c r="C8530" s="13"/>
      <c r="D8530" s="13"/>
      <c r="E8530" s="13"/>
      <c r="G8530" s="13"/>
    </row>
    <row r="8531" spans="1:7">
      <c r="A8531" s="13"/>
      <c r="B8531" s="13"/>
      <c r="C8531" s="13"/>
      <c r="D8531" s="13"/>
      <c r="E8531" s="13"/>
      <c r="G8531" s="13"/>
    </row>
    <row r="8532" spans="1:7">
      <c r="A8532" s="13"/>
      <c r="B8532" s="13"/>
      <c r="C8532" s="13"/>
      <c r="D8532" s="13"/>
      <c r="E8532" s="13"/>
      <c r="G8532" s="13"/>
    </row>
    <row r="8533" spans="1:7">
      <c r="A8533" s="13"/>
      <c r="B8533" s="13"/>
      <c r="C8533" s="13"/>
      <c r="D8533" s="13"/>
      <c r="E8533" s="13"/>
      <c r="F8533" s="13"/>
    </row>
    <row r="8534" spans="1:7">
      <c r="A8534" s="13"/>
      <c r="B8534" s="13"/>
      <c r="C8534" s="13"/>
      <c r="D8534" s="13"/>
      <c r="E8534" s="13"/>
      <c r="F8534" s="13"/>
    </row>
    <row r="8535" spans="1:7">
      <c r="A8535" s="13"/>
      <c r="B8535" s="13"/>
      <c r="C8535" s="13"/>
      <c r="D8535" s="13"/>
      <c r="E8535" s="13"/>
      <c r="F8535" s="13"/>
    </row>
    <row r="8536" spans="1:7">
      <c r="A8536" s="13"/>
      <c r="B8536" s="13"/>
      <c r="C8536" s="13"/>
      <c r="D8536" s="13"/>
      <c r="E8536" s="13"/>
      <c r="F8536" s="13"/>
    </row>
    <row r="8537" spans="1:7">
      <c r="A8537" s="13"/>
      <c r="B8537" s="13"/>
      <c r="C8537" s="13"/>
      <c r="D8537" s="13"/>
      <c r="E8537" s="13"/>
      <c r="F8537" s="13"/>
    </row>
    <row r="8538" spans="1:7">
      <c r="A8538" s="13"/>
      <c r="B8538" s="13"/>
      <c r="C8538" s="13"/>
      <c r="D8538" s="13"/>
      <c r="E8538" s="13"/>
      <c r="F8538" s="13"/>
    </row>
    <row r="8539" spans="1:7">
      <c r="A8539" s="13"/>
      <c r="B8539" s="13"/>
      <c r="C8539" s="13"/>
      <c r="D8539" s="13"/>
      <c r="E8539" s="13"/>
      <c r="G8539" s="13"/>
    </row>
    <row r="8540" spans="1:7">
      <c r="A8540" s="13"/>
      <c r="B8540" s="13"/>
      <c r="C8540" s="13"/>
      <c r="D8540" s="13"/>
      <c r="E8540" s="13"/>
      <c r="G8540" s="13"/>
    </row>
    <row r="8541" spans="1:7">
      <c r="A8541" s="13"/>
      <c r="B8541" s="13"/>
      <c r="C8541" s="13"/>
      <c r="D8541" s="13"/>
      <c r="E8541" s="13"/>
      <c r="G8541" s="13"/>
    </row>
    <row r="8542" spans="1:7">
      <c r="A8542" s="13"/>
      <c r="B8542" s="13"/>
      <c r="C8542" s="13"/>
      <c r="D8542" s="13"/>
      <c r="E8542" s="13"/>
      <c r="G8542" s="13"/>
    </row>
    <row r="8543" spans="1:7">
      <c r="A8543" s="13"/>
      <c r="B8543" s="13"/>
      <c r="C8543" s="13"/>
      <c r="D8543" s="13"/>
      <c r="E8543" s="13"/>
      <c r="G8543" s="13"/>
    </row>
    <row r="8544" spans="1:7">
      <c r="A8544" s="13"/>
      <c r="B8544" s="13"/>
      <c r="C8544" s="13"/>
      <c r="D8544" s="13"/>
      <c r="E8544" s="13"/>
      <c r="G8544" s="13"/>
    </row>
    <row r="8545" spans="1:7">
      <c r="A8545" s="13"/>
      <c r="B8545" s="13"/>
      <c r="C8545" s="13"/>
      <c r="D8545" s="13"/>
      <c r="E8545" s="13"/>
      <c r="G8545" s="13"/>
    </row>
    <row r="8546" spans="1:7">
      <c r="A8546" s="13"/>
      <c r="B8546" s="13"/>
      <c r="C8546" s="13"/>
      <c r="D8546" s="13"/>
      <c r="E8546" s="13"/>
      <c r="G8546" s="13"/>
    </row>
    <row r="8547" spans="1:7">
      <c r="A8547" s="13"/>
      <c r="B8547" s="13"/>
      <c r="C8547" s="13"/>
      <c r="D8547" s="13"/>
      <c r="E8547" s="13"/>
      <c r="G8547" s="13"/>
    </row>
    <row r="8548" spans="1:7">
      <c r="A8548" s="13"/>
      <c r="B8548" s="13"/>
      <c r="C8548" s="13"/>
      <c r="D8548" s="13"/>
      <c r="E8548" s="13"/>
      <c r="G8548" s="13"/>
    </row>
    <row r="8549" spans="1:7">
      <c r="A8549" s="13"/>
      <c r="B8549" s="13"/>
      <c r="C8549" s="13"/>
      <c r="D8549" s="13"/>
      <c r="E8549" s="13"/>
      <c r="G8549" s="13"/>
    </row>
    <row r="8550" spans="1:7">
      <c r="A8550" s="13"/>
      <c r="B8550" s="13"/>
      <c r="C8550" s="13"/>
      <c r="D8550" s="13"/>
      <c r="E8550" s="13"/>
      <c r="F8550" s="13"/>
    </row>
    <row r="8551" spans="1:7">
      <c r="A8551" s="13"/>
      <c r="B8551" s="13"/>
      <c r="C8551" s="13"/>
      <c r="D8551" s="13"/>
      <c r="E8551" s="13"/>
      <c r="F8551" s="13"/>
    </row>
    <row r="8552" spans="1:7">
      <c r="A8552" s="13"/>
      <c r="B8552" s="13"/>
      <c r="C8552" s="13"/>
      <c r="D8552" s="13"/>
      <c r="E8552" s="13"/>
      <c r="F8552" s="13"/>
    </row>
    <row r="8553" spans="1:7">
      <c r="A8553" s="13"/>
      <c r="B8553" s="13"/>
      <c r="C8553" s="13"/>
      <c r="D8553" s="13"/>
      <c r="E8553" s="13"/>
      <c r="F8553" s="13"/>
    </row>
    <row r="8554" spans="1:7">
      <c r="A8554" s="13"/>
      <c r="B8554" s="13"/>
      <c r="C8554" s="13"/>
      <c r="D8554" s="13"/>
      <c r="E8554" s="13"/>
      <c r="G8554" s="13"/>
    </row>
    <row r="8555" spans="1:7">
      <c r="A8555" s="13"/>
      <c r="B8555" s="13"/>
      <c r="C8555" s="13"/>
      <c r="D8555" s="13"/>
      <c r="E8555" s="13"/>
      <c r="F8555" s="13"/>
    </row>
    <row r="8556" spans="1:7">
      <c r="A8556" s="13"/>
      <c r="B8556" s="13"/>
      <c r="C8556" s="13"/>
      <c r="D8556" s="13"/>
      <c r="E8556" s="13"/>
      <c r="G8556" s="13"/>
    </row>
    <row r="8557" spans="1:7">
      <c r="A8557" s="13"/>
      <c r="B8557" s="13"/>
      <c r="C8557" s="13"/>
      <c r="D8557" s="13"/>
      <c r="E8557" s="13"/>
      <c r="F8557" s="13"/>
    </row>
    <row r="8558" spans="1:7">
      <c r="A8558" s="13"/>
      <c r="B8558" s="13"/>
      <c r="C8558" s="13"/>
      <c r="D8558" s="13"/>
      <c r="E8558" s="13"/>
      <c r="F8558" s="13"/>
    </row>
    <row r="8559" spans="1:7">
      <c r="A8559" s="13"/>
      <c r="B8559" s="13"/>
      <c r="C8559" s="13"/>
      <c r="D8559" s="13"/>
      <c r="E8559" s="13"/>
      <c r="G8559" s="13"/>
    </row>
    <row r="8560" spans="1:7">
      <c r="A8560" s="13"/>
      <c r="B8560" s="13"/>
      <c r="C8560" s="13"/>
      <c r="D8560" s="13"/>
      <c r="E8560" s="13"/>
      <c r="G8560" s="13"/>
    </row>
    <row r="8561" spans="1:7">
      <c r="A8561" s="13"/>
      <c r="B8561" s="13"/>
      <c r="C8561" s="13"/>
      <c r="D8561" s="13"/>
      <c r="E8561" s="13"/>
      <c r="G8561" s="13"/>
    </row>
    <row r="8562" spans="1:7">
      <c r="A8562" s="13"/>
      <c r="B8562" s="13"/>
      <c r="C8562" s="13"/>
      <c r="D8562" s="13"/>
      <c r="E8562" s="13"/>
      <c r="G8562" s="13"/>
    </row>
    <row r="8563" spans="1:7">
      <c r="A8563" s="13"/>
      <c r="B8563" s="13"/>
      <c r="C8563" s="13"/>
      <c r="D8563" s="13"/>
      <c r="E8563" s="13"/>
      <c r="G8563" s="13"/>
    </row>
    <row r="8564" spans="1:7">
      <c r="A8564" s="13"/>
      <c r="B8564" s="13"/>
      <c r="C8564" s="13"/>
      <c r="D8564" s="13"/>
      <c r="E8564" s="13"/>
      <c r="F8564" s="13"/>
    </row>
    <row r="8565" spans="1:7">
      <c r="A8565" s="13"/>
      <c r="B8565" s="13"/>
      <c r="C8565" s="13"/>
      <c r="D8565" s="13"/>
      <c r="E8565" s="13"/>
      <c r="F8565" s="13"/>
    </row>
    <row r="8566" spans="1:7">
      <c r="A8566" s="13"/>
      <c r="B8566" s="13"/>
      <c r="C8566" s="13"/>
      <c r="D8566" s="13"/>
      <c r="E8566" s="13"/>
      <c r="F8566" s="13"/>
    </row>
    <row r="8567" spans="1:7">
      <c r="A8567" s="13"/>
      <c r="B8567" s="13"/>
      <c r="C8567" s="13"/>
      <c r="D8567" s="13"/>
      <c r="E8567" s="13"/>
      <c r="F8567" s="13"/>
    </row>
    <row r="8568" spans="1:7">
      <c r="A8568" s="13"/>
      <c r="B8568" s="13"/>
      <c r="C8568" s="13"/>
      <c r="D8568" s="13"/>
      <c r="E8568" s="13"/>
      <c r="F8568" s="13"/>
    </row>
    <row r="8569" spans="1:7">
      <c r="A8569" s="13"/>
      <c r="B8569" s="13"/>
      <c r="C8569" s="13"/>
      <c r="D8569" s="13"/>
      <c r="E8569" s="13"/>
      <c r="F8569" s="13"/>
    </row>
    <row r="8570" spans="1:7">
      <c r="A8570" s="13"/>
      <c r="B8570" s="13"/>
      <c r="C8570" s="13"/>
      <c r="D8570" s="13"/>
      <c r="E8570" s="13"/>
      <c r="F8570" s="13"/>
    </row>
    <row r="8571" spans="1:7">
      <c r="A8571" s="13"/>
      <c r="B8571" s="13"/>
      <c r="C8571" s="13"/>
      <c r="D8571" s="13"/>
      <c r="E8571" s="13"/>
      <c r="F8571" s="13"/>
    </row>
    <row r="8572" spans="1:7">
      <c r="A8572" s="13"/>
      <c r="B8572" s="13"/>
      <c r="C8572" s="13"/>
      <c r="D8572" s="13"/>
      <c r="E8572" s="13"/>
      <c r="F8572" s="13"/>
    </row>
    <row r="8573" spans="1:7">
      <c r="A8573" s="13"/>
      <c r="B8573" s="13"/>
      <c r="C8573" s="13"/>
      <c r="D8573" s="13"/>
      <c r="E8573" s="13"/>
      <c r="F8573" s="13"/>
    </row>
    <row r="8574" spans="1:7">
      <c r="A8574" s="13"/>
      <c r="B8574" s="13"/>
      <c r="C8574" s="13"/>
      <c r="D8574" s="13"/>
      <c r="E8574" s="13"/>
      <c r="F8574" s="13"/>
    </row>
    <row r="8575" spans="1:7">
      <c r="A8575" s="13"/>
      <c r="B8575" s="13"/>
      <c r="C8575" s="13"/>
      <c r="D8575" s="13"/>
      <c r="E8575" s="13"/>
      <c r="F8575" s="13"/>
    </row>
    <row r="8576" spans="1:7">
      <c r="A8576" s="13"/>
      <c r="B8576" s="13"/>
      <c r="C8576" s="13"/>
      <c r="D8576" s="13"/>
      <c r="E8576" s="13"/>
      <c r="F8576" s="13"/>
    </row>
    <row r="8577" spans="1:6">
      <c r="A8577" s="13"/>
      <c r="B8577" s="13"/>
      <c r="C8577" s="13"/>
      <c r="D8577" s="13"/>
      <c r="E8577" s="13"/>
      <c r="F8577" s="13"/>
    </row>
    <row r="8578" spans="1:6">
      <c r="A8578" s="13"/>
      <c r="B8578" s="13"/>
      <c r="C8578" s="13"/>
      <c r="D8578" s="13"/>
      <c r="E8578" s="13"/>
      <c r="F8578" s="13"/>
    </row>
    <row r="8579" spans="1:6">
      <c r="A8579" s="13"/>
      <c r="B8579" s="13"/>
      <c r="C8579" s="13"/>
      <c r="D8579" s="13"/>
      <c r="E8579" s="13"/>
      <c r="F8579" s="13"/>
    </row>
    <row r="8580" spans="1:6">
      <c r="A8580" s="13"/>
      <c r="B8580" s="13"/>
      <c r="C8580" s="13"/>
      <c r="D8580" s="13"/>
      <c r="E8580" s="13"/>
      <c r="F8580" s="13"/>
    </row>
    <row r="8581" spans="1:6">
      <c r="A8581" s="13"/>
      <c r="B8581" s="13"/>
      <c r="C8581" s="13"/>
      <c r="D8581" s="13"/>
      <c r="E8581" s="13"/>
      <c r="F8581" s="13"/>
    </row>
    <row r="8582" spans="1:6">
      <c r="A8582" s="13"/>
      <c r="B8582" s="13"/>
      <c r="C8582" s="13"/>
      <c r="D8582" s="13"/>
      <c r="E8582" s="13"/>
      <c r="F8582" s="13"/>
    </row>
    <row r="8583" spans="1:6">
      <c r="A8583" s="13"/>
      <c r="B8583" s="13"/>
      <c r="C8583" s="13"/>
      <c r="D8583" s="13"/>
      <c r="E8583" s="13"/>
      <c r="F8583" s="13"/>
    </row>
    <row r="8584" spans="1:6">
      <c r="A8584" s="13"/>
      <c r="B8584" s="13"/>
      <c r="C8584" s="13"/>
      <c r="D8584" s="13"/>
      <c r="E8584" s="13"/>
      <c r="F8584" s="13"/>
    </row>
    <row r="8585" spans="1:6">
      <c r="A8585" s="13"/>
      <c r="B8585" s="13"/>
      <c r="C8585" s="13"/>
      <c r="D8585" s="13"/>
      <c r="E8585" s="13"/>
      <c r="F8585" s="13"/>
    </row>
    <row r="8586" spans="1:6">
      <c r="A8586" s="13"/>
      <c r="B8586" s="13"/>
      <c r="C8586" s="13"/>
      <c r="D8586" s="13"/>
      <c r="E8586" s="13"/>
      <c r="F8586" s="13"/>
    </row>
    <row r="8587" spans="1:6">
      <c r="A8587" s="13"/>
      <c r="B8587" s="13"/>
      <c r="C8587" s="13"/>
      <c r="D8587" s="13"/>
      <c r="E8587" s="13"/>
      <c r="F8587" s="13"/>
    </row>
    <row r="8588" spans="1:6">
      <c r="A8588" s="13"/>
      <c r="B8588" s="13"/>
      <c r="C8588" s="13"/>
      <c r="D8588" s="13"/>
      <c r="E8588" s="13"/>
      <c r="F8588" s="13"/>
    </row>
    <row r="8589" spans="1:6">
      <c r="A8589" s="13"/>
      <c r="B8589" s="13"/>
      <c r="C8589" s="13"/>
      <c r="D8589" s="13"/>
      <c r="E8589" s="13"/>
      <c r="F8589" s="13"/>
    </row>
    <row r="8590" spans="1:6">
      <c r="A8590" s="13"/>
      <c r="B8590" s="13"/>
      <c r="C8590" s="13"/>
      <c r="D8590" s="13"/>
      <c r="E8590" s="13"/>
      <c r="F8590" s="13"/>
    </row>
    <row r="8591" spans="1:6">
      <c r="A8591" s="13"/>
      <c r="B8591" s="13"/>
      <c r="C8591" s="13"/>
      <c r="D8591" s="13"/>
      <c r="E8591" s="13"/>
      <c r="F8591" s="13"/>
    </row>
    <row r="8592" spans="1:6">
      <c r="A8592" s="13"/>
      <c r="B8592" s="13"/>
      <c r="C8592" s="13"/>
      <c r="D8592" s="13"/>
      <c r="E8592" s="13"/>
      <c r="F8592" s="13"/>
    </row>
    <row r="8593" spans="1:7">
      <c r="A8593" s="13"/>
      <c r="B8593" s="13"/>
      <c r="C8593" s="13"/>
      <c r="D8593" s="13"/>
      <c r="E8593" s="13"/>
      <c r="F8593" s="13"/>
    </row>
    <row r="8594" spans="1:7">
      <c r="A8594" s="13"/>
      <c r="B8594" s="13"/>
      <c r="C8594" s="13"/>
      <c r="D8594" s="13"/>
      <c r="E8594" s="13"/>
      <c r="F8594" s="13"/>
    </row>
    <row r="8595" spans="1:7">
      <c r="A8595" s="13"/>
      <c r="B8595" s="13"/>
      <c r="C8595" s="13"/>
      <c r="D8595" s="13"/>
      <c r="E8595" s="13"/>
      <c r="F8595" s="13"/>
    </row>
    <row r="8596" spans="1:7">
      <c r="A8596" s="13"/>
      <c r="B8596" s="13"/>
      <c r="C8596" s="13"/>
      <c r="D8596" s="13"/>
      <c r="E8596" s="13"/>
      <c r="F8596" s="13"/>
    </row>
    <row r="8597" spans="1:7">
      <c r="A8597" s="13"/>
      <c r="B8597" s="13"/>
      <c r="C8597" s="13"/>
      <c r="D8597" s="13"/>
      <c r="E8597" s="13"/>
      <c r="F8597" s="13"/>
    </row>
    <row r="8598" spans="1:7">
      <c r="A8598" s="13"/>
      <c r="B8598" s="13"/>
      <c r="C8598" s="13"/>
      <c r="D8598" s="13"/>
      <c r="E8598" s="13"/>
      <c r="F8598" s="13"/>
    </row>
    <row r="8599" spans="1:7">
      <c r="A8599" s="13"/>
      <c r="B8599" s="13"/>
      <c r="C8599" s="13"/>
      <c r="D8599" s="13"/>
      <c r="E8599" s="13"/>
      <c r="G8599" s="13"/>
    </row>
    <row r="8600" spans="1:7">
      <c r="A8600" s="13"/>
      <c r="B8600" s="13"/>
      <c r="C8600" s="13"/>
      <c r="D8600" s="13"/>
      <c r="E8600" s="13"/>
      <c r="G8600" s="13"/>
    </row>
    <row r="8601" spans="1:7">
      <c r="A8601" s="13"/>
      <c r="B8601" s="13"/>
      <c r="C8601" s="13"/>
      <c r="D8601" s="13"/>
      <c r="E8601" s="13"/>
      <c r="G8601" s="13"/>
    </row>
    <row r="8602" spans="1:7">
      <c r="A8602" s="13"/>
      <c r="B8602" s="13"/>
      <c r="C8602" s="13"/>
      <c r="D8602" s="13"/>
      <c r="E8602" s="13"/>
      <c r="G8602" s="13"/>
    </row>
    <row r="8603" spans="1:7">
      <c r="A8603" s="13"/>
      <c r="B8603" s="13"/>
      <c r="C8603" s="13"/>
      <c r="D8603" s="13"/>
      <c r="E8603" s="13"/>
      <c r="G8603" s="13"/>
    </row>
    <row r="8604" spans="1:7">
      <c r="A8604" s="13"/>
      <c r="B8604" s="13"/>
      <c r="C8604" s="13"/>
      <c r="D8604" s="13"/>
      <c r="E8604" s="13"/>
      <c r="G8604" s="13"/>
    </row>
    <row r="8605" spans="1:7">
      <c r="A8605" s="13"/>
      <c r="B8605" s="13"/>
      <c r="C8605" s="13"/>
      <c r="D8605" s="13"/>
      <c r="E8605" s="13"/>
      <c r="F8605" s="13"/>
    </row>
    <row r="8606" spans="1:7">
      <c r="A8606" s="13"/>
      <c r="B8606" s="13"/>
      <c r="C8606" s="13"/>
      <c r="D8606" s="13"/>
      <c r="E8606" s="13"/>
      <c r="F8606" s="13"/>
    </row>
    <row r="8607" spans="1:7">
      <c r="A8607" s="13"/>
      <c r="B8607" s="13"/>
      <c r="C8607" s="13"/>
      <c r="D8607" s="13"/>
      <c r="E8607" s="13"/>
      <c r="F8607" s="13"/>
    </row>
    <row r="8608" spans="1:7">
      <c r="A8608" s="13"/>
      <c r="B8608" s="13"/>
      <c r="C8608" s="13"/>
      <c r="D8608" s="13"/>
      <c r="E8608" s="13"/>
      <c r="F8608" s="13"/>
    </row>
    <row r="8609" spans="1:6">
      <c r="A8609" s="13"/>
      <c r="B8609" s="13"/>
      <c r="C8609" s="13"/>
      <c r="D8609" s="13"/>
      <c r="E8609" s="13"/>
      <c r="F8609" s="13"/>
    </row>
    <row r="8610" spans="1:6">
      <c r="A8610" s="13"/>
      <c r="B8610" s="13"/>
      <c r="C8610" s="13"/>
      <c r="D8610" s="13"/>
      <c r="E8610" s="13"/>
      <c r="F8610" s="13"/>
    </row>
    <row r="8611" spans="1:6">
      <c r="A8611" s="13"/>
      <c r="B8611" s="13"/>
      <c r="C8611" s="13"/>
      <c r="D8611" s="13"/>
      <c r="E8611" s="13"/>
      <c r="F8611" s="13"/>
    </row>
    <row r="8612" spans="1:6">
      <c r="A8612" s="13"/>
      <c r="B8612" s="13"/>
      <c r="C8612" s="13"/>
      <c r="D8612" s="13"/>
      <c r="E8612" s="13"/>
      <c r="F8612" s="13"/>
    </row>
    <row r="8613" spans="1:6">
      <c r="A8613" s="13"/>
      <c r="B8613" s="13"/>
      <c r="C8613" s="13"/>
      <c r="D8613" s="13"/>
      <c r="E8613" s="13"/>
      <c r="F8613" s="13"/>
    </row>
    <row r="8614" spans="1:6">
      <c r="A8614" s="13"/>
      <c r="B8614" s="13"/>
      <c r="C8614" s="13"/>
      <c r="D8614" s="13"/>
      <c r="E8614" s="13"/>
      <c r="F8614" s="13"/>
    </row>
    <row r="8615" spans="1:6">
      <c r="A8615" s="13"/>
      <c r="B8615" s="13"/>
      <c r="C8615" s="13"/>
      <c r="D8615" s="13"/>
      <c r="E8615" s="13"/>
      <c r="F8615" s="13"/>
    </row>
    <row r="8616" spans="1:6">
      <c r="A8616" s="13"/>
      <c r="B8616" s="13"/>
      <c r="C8616" s="13"/>
      <c r="D8616" s="13"/>
      <c r="E8616" s="13"/>
      <c r="F8616" s="13"/>
    </row>
    <row r="8617" spans="1:6">
      <c r="A8617" s="13"/>
      <c r="B8617" s="13"/>
      <c r="C8617" s="13"/>
      <c r="D8617" s="13"/>
      <c r="E8617" s="13"/>
      <c r="F8617" s="13"/>
    </row>
    <row r="8618" spans="1:6">
      <c r="A8618" s="13"/>
      <c r="B8618" s="13"/>
      <c r="C8618" s="13"/>
      <c r="D8618" s="13"/>
      <c r="E8618" s="13"/>
      <c r="F8618" s="13"/>
    </row>
    <row r="8619" spans="1:6">
      <c r="A8619" s="13"/>
      <c r="B8619" s="13"/>
      <c r="C8619" s="13"/>
      <c r="D8619" s="13"/>
      <c r="E8619" s="13"/>
      <c r="F8619" s="13"/>
    </row>
    <row r="8620" spans="1:6">
      <c r="A8620" s="13"/>
      <c r="B8620" s="13"/>
      <c r="C8620" s="13"/>
      <c r="D8620" s="13"/>
      <c r="E8620" s="13"/>
      <c r="F8620" s="13"/>
    </row>
    <row r="8621" spans="1:6">
      <c r="A8621" s="13"/>
      <c r="B8621" s="13"/>
      <c r="C8621" s="13"/>
      <c r="D8621" s="13"/>
      <c r="E8621" s="13"/>
      <c r="F8621" s="13"/>
    </row>
    <row r="8622" spans="1:6">
      <c r="A8622" s="13"/>
      <c r="B8622" s="13"/>
      <c r="C8622" s="13"/>
      <c r="D8622" s="13"/>
      <c r="E8622" s="13"/>
      <c r="F8622" s="13"/>
    </row>
    <row r="8623" spans="1:6">
      <c r="A8623" s="13"/>
      <c r="B8623" s="13"/>
      <c r="C8623" s="13"/>
      <c r="D8623" s="13"/>
      <c r="E8623" s="13"/>
      <c r="F8623" s="13"/>
    </row>
    <row r="8624" spans="1:6">
      <c r="A8624" s="13"/>
      <c r="B8624" s="13"/>
      <c r="C8624" s="13"/>
      <c r="D8624" s="13"/>
      <c r="E8624" s="13"/>
      <c r="F8624" s="13"/>
    </row>
    <row r="8625" spans="1:7">
      <c r="A8625" s="13"/>
      <c r="B8625" s="13"/>
      <c r="C8625" s="13"/>
      <c r="D8625" s="13"/>
      <c r="E8625" s="13"/>
      <c r="F8625" s="13"/>
    </row>
    <row r="8626" spans="1:7">
      <c r="A8626" s="13"/>
      <c r="B8626" s="13"/>
      <c r="C8626" s="13"/>
      <c r="D8626" s="13"/>
      <c r="E8626" s="13"/>
      <c r="F8626" s="13"/>
    </row>
    <row r="8627" spans="1:7">
      <c r="A8627" s="13"/>
      <c r="B8627" s="13"/>
      <c r="C8627" s="13"/>
      <c r="D8627" s="13"/>
      <c r="E8627" s="13"/>
      <c r="F8627" s="13"/>
    </row>
    <row r="8628" spans="1:7">
      <c r="A8628" s="13"/>
      <c r="B8628" s="13"/>
      <c r="C8628" s="13"/>
      <c r="D8628" s="13"/>
      <c r="E8628" s="13"/>
      <c r="G8628" s="13"/>
    </row>
    <row r="8629" spans="1:7">
      <c r="A8629" s="13"/>
      <c r="B8629" s="13"/>
      <c r="C8629" s="13"/>
      <c r="D8629" s="13"/>
      <c r="E8629" s="13"/>
      <c r="G8629" s="13"/>
    </row>
    <row r="8630" spans="1:7">
      <c r="A8630" s="13"/>
      <c r="B8630" s="13"/>
      <c r="C8630" s="13"/>
      <c r="D8630" s="13"/>
      <c r="E8630" s="13"/>
      <c r="G8630" s="13"/>
    </row>
    <row r="8631" spans="1:7">
      <c r="A8631" s="13"/>
      <c r="B8631" s="13"/>
      <c r="C8631" s="13"/>
      <c r="D8631" s="13"/>
      <c r="E8631" s="13"/>
      <c r="G8631" s="13"/>
    </row>
    <row r="8632" spans="1:7">
      <c r="A8632" s="13"/>
      <c r="B8632" s="13"/>
      <c r="C8632" s="13"/>
      <c r="D8632" s="13"/>
      <c r="E8632" s="13"/>
      <c r="G8632" s="13"/>
    </row>
    <row r="8633" spans="1:7">
      <c r="A8633" s="13"/>
      <c r="B8633" s="13"/>
      <c r="C8633" s="13"/>
      <c r="D8633" s="13"/>
      <c r="E8633" s="13"/>
      <c r="G8633" s="13"/>
    </row>
    <row r="8634" spans="1:7">
      <c r="A8634" s="13"/>
      <c r="B8634" s="13"/>
      <c r="C8634" s="13"/>
      <c r="D8634" s="13"/>
      <c r="E8634" s="13"/>
      <c r="F8634" s="13"/>
    </row>
    <row r="8635" spans="1:7">
      <c r="A8635" s="13"/>
      <c r="B8635" s="13"/>
      <c r="C8635" s="13"/>
      <c r="D8635" s="13"/>
      <c r="E8635" s="13"/>
      <c r="G8635" s="13"/>
    </row>
    <row r="8636" spans="1:7">
      <c r="A8636" s="13"/>
      <c r="B8636" s="13"/>
      <c r="D8636" s="13"/>
      <c r="E8636" s="13"/>
      <c r="G8636" s="13"/>
    </row>
    <row r="8637" spans="1:7">
      <c r="A8637" s="13"/>
      <c r="B8637" s="13"/>
      <c r="C8637" s="13"/>
      <c r="D8637" s="13"/>
      <c r="E8637" s="13"/>
      <c r="G8637" s="13"/>
    </row>
    <row r="8638" spans="1:7">
      <c r="A8638" s="13"/>
      <c r="B8638" s="13"/>
      <c r="C8638" s="13"/>
      <c r="D8638" s="13"/>
      <c r="E8638" s="13"/>
      <c r="G8638" s="13"/>
    </row>
    <row r="8639" spans="1:7">
      <c r="A8639" s="13"/>
      <c r="B8639" s="13"/>
      <c r="C8639" s="13"/>
      <c r="D8639" s="13"/>
      <c r="E8639" s="13"/>
      <c r="G8639" s="13"/>
    </row>
    <row r="8640" spans="1:7">
      <c r="A8640" s="13"/>
      <c r="B8640" s="13"/>
      <c r="C8640" s="13"/>
      <c r="D8640" s="13"/>
      <c r="E8640" s="13"/>
      <c r="G8640" s="13"/>
    </row>
    <row r="8641" spans="1:7">
      <c r="A8641" s="13"/>
      <c r="B8641" s="13"/>
      <c r="C8641" s="13"/>
      <c r="D8641" s="13"/>
      <c r="E8641" s="13"/>
      <c r="G8641" s="13"/>
    </row>
    <row r="8642" spans="1:7">
      <c r="A8642" s="13"/>
      <c r="B8642" s="13"/>
      <c r="C8642" s="13"/>
      <c r="D8642" s="13"/>
      <c r="E8642" s="13"/>
      <c r="F8642" s="13"/>
    </row>
    <row r="8643" spans="1:7">
      <c r="A8643" s="13"/>
      <c r="B8643" s="13"/>
      <c r="C8643" s="13"/>
      <c r="D8643" s="13"/>
      <c r="E8643" s="13"/>
      <c r="F8643" s="13"/>
    </row>
    <row r="8644" spans="1:7">
      <c r="A8644" s="13"/>
      <c r="B8644" s="13"/>
      <c r="C8644" s="13"/>
      <c r="D8644" s="13"/>
      <c r="E8644" s="13"/>
      <c r="F8644" s="13"/>
    </row>
    <row r="8645" spans="1:7">
      <c r="A8645" s="13"/>
      <c r="B8645" s="13"/>
      <c r="C8645" s="13"/>
      <c r="D8645" s="13"/>
      <c r="E8645" s="13"/>
      <c r="F8645" s="13"/>
    </row>
    <row r="8646" spans="1:7">
      <c r="A8646" s="13"/>
      <c r="B8646" s="13"/>
      <c r="C8646" s="13"/>
      <c r="D8646" s="13"/>
      <c r="E8646" s="13"/>
      <c r="F8646" s="13"/>
    </row>
    <row r="8647" spans="1:7">
      <c r="A8647" s="13"/>
      <c r="B8647" s="13"/>
      <c r="C8647" s="13"/>
      <c r="D8647" s="13"/>
      <c r="E8647" s="13"/>
      <c r="G8647" s="13"/>
    </row>
    <row r="8648" spans="1:7">
      <c r="A8648" s="13"/>
      <c r="B8648" s="13"/>
      <c r="C8648" s="13"/>
      <c r="D8648" s="13"/>
      <c r="E8648" s="13"/>
      <c r="G8648" s="13"/>
    </row>
    <row r="8649" spans="1:7">
      <c r="A8649" s="13"/>
      <c r="B8649" s="13"/>
      <c r="C8649" s="13"/>
      <c r="D8649" s="13"/>
      <c r="E8649" s="13"/>
      <c r="G8649" s="13"/>
    </row>
    <row r="8650" spans="1:7">
      <c r="A8650" s="13"/>
      <c r="B8650" s="13"/>
      <c r="C8650" s="13"/>
      <c r="D8650" s="13"/>
      <c r="E8650" s="13"/>
      <c r="G8650" s="13"/>
    </row>
    <row r="8651" spans="1:7">
      <c r="A8651" s="13"/>
      <c r="B8651" s="13"/>
      <c r="C8651" s="13"/>
      <c r="D8651" s="13"/>
      <c r="E8651" s="13"/>
      <c r="G8651" s="13"/>
    </row>
    <row r="8652" spans="1:7">
      <c r="A8652" s="13"/>
      <c r="B8652" s="13"/>
      <c r="C8652" s="13"/>
      <c r="D8652" s="13"/>
      <c r="E8652" s="13"/>
      <c r="G8652" s="13"/>
    </row>
    <row r="8653" spans="1:7">
      <c r="A8653" s="13"/>
      <c r="B8653" s="13"/>
      <c r="C8653" s="13"/>
      <c r="D8653" s="13"/>
      <c r="E8653" s="13"/>
      <c r="G8653" s="13"/>
    </row>
    <row r="8654" spans="1:7">
      <c r="A8654" s="13"/>
      <c r="B8654" s="13"/>
      <c r="C8654" s="13"/>
      <c r="D8654" s="13"/>
      <c r="E8654" s="13"/>
      <c r="G8654" s="13"/>
    </row>
    <row r="8655" spans="1:7">
      <c r="A8655" s="13"/>
      <c r="B8655" s="13"/>
      <c r="C8655" s="13"/>
      <c r="D8655" s="13"/>
      <c r="E8655" s="13"/>
      <c r="G8655" s="13"/>
    </row>
    <row r="8656" spans="1:7">
      <c r="A8656" s="13"/>
      <c r="B8656" s="13"/>
      <c r="C8656" s="13"/>
      <c r="D8656" s="13"/>
      <c r="E8656" s="13"/>
      <c r="G8656" s="13"/>
    </row>
    <row r="8657" spans="1:7">
      <c r="A8657" s="13"/>
      <c r="B8657" s="13"/>
      <c r="C8657" s="13"/>
      <c r="D8657" s="13"/>
      <c r="E8657" s="13"/>
      <c r="G8657" s="13"/>
    </row>
    <row r="8658" spans="1:7">
      <c r="A8658" s="13"/>
      <c r="B8658" s="13"/>
      <c r="C8658" s="13"/>
      <c r="D8658" s="13"/>
      <c r="E8658" s="13"/>
      <c r="G8658" s="13"/>
    </row>
    <row r="8659" spans="1:7">
      <c r="A8659" s="13"/>
      <c r="B8659" s="13"/>
      <c r="C8659" s="13"/>
      <c r="D8659" s="13"/>
      <c r="E8659" s="13"/>
      <c r="G8659" s="13"/>
    </row>
    <row r="8660" spans="1:7">
      <c r="A8660" s="13"/>
      <c r="B8660" s="13"/>
      <c r="C8660" s="13"/>
      <c r="D8660" s="13"/>
      <c r="E8660" s="13"/>
      <c r="G8660" s="13"/>
    </row>
    <row r="8661" spans="1:7">
      <c r="A8661" s="13"/>
      <c r="B8661" s="13"/>
      <c r="C8661" s="13"/>
      <c r="D8661" s="13"/>
      <c r="E8661" s="13"/>
      <c r="F8661" s="13"/>
    </row>
    <row r="8662" spans="1:7">
      <c r="A8662" s="13"/>
      <c r="B8662" s="13"/>
      <c r="C8662" s="13"/>
      <c r="D8662" s="13"/>
      <c r="E8662" s="13"/>
      <c r="F8662" s="13"/>
    </row>
    <row r="8663" spans="1:7">
      <c r="A8663" s="13"/>
      <c r="B8663" s="13"/>
      <c r="C8663" s="13"/>
      <c r="D8663" s="13"/>
      <c r="E8663" s="13"/>
      <c r="F8663" s="13"/>
    </row>
    <row r="8664" spans="1:7">
      <c r="A8664" s="13"/>
      <c r="B8664" s="13"/>
      <c r="C8664" s="13"/>
      <c r="D8664" s="13"/>
      <c r="E8664" s="13"/>
      <c r="G8664" s="13"/>
    </row>
    <row r="8665" spans="1:7">
      <c r="A8665" s="13"/>
      <c r="B8665" s="13"/>
      <c r="C8665" s="13"/>
      <c r="D8665" s="13"/>
      <c r="E8665" s="13"/>
      <c r="G8665" s="13"/>
    </row>
    <row r="8666" spans="1:7">
      <c r="A8666" s="13"/>
      <c r="B8666" s="13"/>
      <c r="C8666" s="13"/>
      <c r="D8666" s="13"/>
      <c r="E8666" s="13"/>
      <c r="G8666" s="13"/>
    </row>
    <row r="8667" spans="1:7">
      <c r="A8667" s="13"/>
      <c r="B8667" s="13"/>
      <c r="C8667" s="13"/>
      <c r="D8667" s="13"/>
      <c r="E8667" s="13"/>
      <c r="G8667" s="13"/>
    </row>
    <row r="8668" spans="1:7">
      <c r="A8668" s="13"/>
      <c r="B8668" s="13"/>
      <c r="C8668" s="13"/>
      <c r="D8668" s="13"/>
      <c r="E8668" s="13"/>
      <c r="F8668" s="13"/>
    </row>
    <row r="8669" spans="1:7">
      <c r="A8669" s="13"/>
      <c r="B8669" s="13"/>
      <c r="C8669" s="13"/>
      <c r="D8669" s="13"/>
      <c r="E8669" s="13"/>
      <c r="F8669" s="13"/>
    </row>
    <row r="8670" spans="1:7">
      <c r="A8670" s="13"/>
      <c r="B8670" s="13"/>
      <c r="C8670" s="13"/>
      <c r="D8670" s="13"/>
      <c r="E8670" s="13"/>
      <c r="F8670" s="13"/>
    </row>
    <row r="8671" spans="1:7">
      <c r="A8671" s="13"/>
      <c r="B8671" s="13"/>
      <c r="C8671" s="13"/>
      <c r="D8671" s="13"/>
      <c r="E8671" s="13"/>
      <c r="F8671" s="13"/>
    </row>
    <row r="8672" spans="1:7">
      <c r="A8672" s="13"/>
      <c r="B8672" s="13"/>
      <c r="C8672" s="13"/>
      <c r="D8672" s="13"/>
      <c r="E8672" s="13"/>
      <c r="F8672" s="13"/>
    </row>
    <row r="8673" spans="1:7">
      <c r="A8673" s="13"/>
      <c r="B8673" s="13"/>
      <c r="C8673" s="13"/>
      <c r="D8673" s="13"/>
      <c r="E8673" s="13"/>
      <c r="F8673" s="13"/>
    </row>
    <row r="8674" spans="1:7">
      <c r="A8674" s="13"/>
      <c r="B8674" s="13"/>
      <c r="C8674" s="13"/>
      <c r="D8674" s="13"/>
      <c r="E8674" s="13"/>
      <c r="F8674" s="13"/>
    </row>
    <row r="8675" spans="1:7">
      <c r="A8675" s="13"/>
      <c r="B8675" s="13"/>
      <c r="C8675" s="13"/>
      <c r="D8675" s="13"/>
      <c r="E8675" s="13"/>
      <c r="F8675" s="13"/>
    </row>
    <row r="8676" spans="1:7">
      <c r="A8676" s="13"/>
      <c r="B8676" s="13"/>
      <c r="C8676" s="13"/>
      <c r="D8676" s="13"/>
      <c r="E8676" s="13"/>
      <c r="F8676" s="13"/>
    </row>
    <row r="8677" spans="1:7">
      <c r="A8677" s="13"/>
      <c r="B8677" s="13"/>
      <c r="C8677" s="13"/>
      <c r="D8677" s="13"/>
      <c r="E8677" s="13"/>
      <c r="F8677" s="13"/>
    </row>
    <row r="8678" spans="1:7">
      <c r="A8678" s="13"/>
      <c r="B8678" s="13"/>
      <c r="C8678" s="13"/>
      <c r="D8678" s="13"/>
      <c r="E8678" s="13"/>
      <c r="F8678" s="13"/>
    </row>
    <row r="8679" spans="1:7">
      <c r="A8679" s="13"/>
      <c r="B8679" s="13"/>
      <c r="C8679" s="13"/>
      <c r="D8679" s="13"/>
      <c r="E8679" s="13"/>
      <c r="F8679" s="13"/>
    </row>
    <row r="8680" spans="1:7">
      <c r="A8680" s="13"/>
      <c r="B8680" s="13"/>
      <c r="C8680" s="13"/>
      <c r="D8680" s="13"/>
      <c r="E8680" s="13"/>
      <c r="F8680" s="13"/>
    </row>
    <row r="8681" spans="1:7">
      <c r="A8681" s="13"/>
      <c r="B8681" s="13"/>
      <c r="C8681" s="13"/>
      <c r="D8681" s="13"/>
      <c r="E8681" s="13"/>
      <c r="F8681" s="13"/>
    </row>
    <row r="8682" spans="1:7">
      <c r="A8682" s="13"/>
      <c r="B8682" s="13"/>
      <c r="C8682" s="13"/>
      <c r="D8682" s="13"/>
      <c r="E8682" s="13"/>
      <c r="F8682" s="13"/>
    </row>
    <row r="8683" spans="1:7">
      <c r="A8683" s="13"/>
      <c r="B8683" s="13"/>
      <c r="C8683" s="13"/>
      <c r="D8683" s="13"/>
      <c r="E8683" s="13"/>
      <c r="F8683" s="13"/>
    </row>
    <row r="8684" spans="1:7">
      <c r="A8684" s="13"/>
      <c r="B8684" s="13"/>
      <c r="C8684" s="13"/>
      <c r="D8684" s="13"/>
      <c r="E8684" s="13"/>
      <c r="F8684" s="13"/>
    </row>
    <row r="8685" spans="1:7">
      <c r="A8685" s="13"/>
      <c r="B8685" s="13"/>
      <c r="C8685" s="13"/>
      <c r="D8685" s="13"/>
      <c r="E8685" s="13"/>
      <c r="F8685" s="13"/>
    </row>
    <row r="8686" spans="1:7">
      <c r="A8686" s="13"/>
      <c r="B8686" s="13"/>
      <c r="C8686" s="13"/>
      <c r="D8686" s="13"/>
      <c r="E8686" s="13"/>
      <c r="G8686" s="13"/>
    </row>
    <row r="8687" spans="1:7">
      <c r="A8687" s="13"/>
      <c r="B8687" s="13"/>
      <c r="C8687" s="13"/>
      <c r="D8687" s="13"/>
      <c r="E8687" s="13"/>
      <c r="G8687" s="13"/>
    </row>
    <row r="8688" spans="1:7">
      <c r="A8688" s="13"/>
      <c r="B8688" s="13"/>
      <c r="C8688" s="13"/>
      <c r="D8688" s="13"/>
      <c r="E8688" s="13"/>
      <c r="G8688" s="13"/>
    </row>
    <row r="8689" spans="1:7">
      <c r="A8689" s="13"/>
      <c r="B8689" s="13"/>
      <c r="C8689" s="13"/>
      <c r="D8689" s="13"/>
      <c r="E8689" s="13"/>
      <c r="G8689" s="13"/>
    </row>
    <row r="8690" spans="1:7">
      <c r="A8690" s="13"/>
      <c r="B8690" s="13"/>
      <c r="C8690" s="13"/>
      <c r="D8690" s="13"/>
      <c r="E8690" s="13"/>
      <c r="G8690" s="13"/>
    </row>
    <row r="8691" spans="1:7">
      <c r="A8691" s="13"/>
      <c r="B8691" s="13"/>
      <c r="C8691" s="13"/>
      <c r="D8691" s="13"/>
      <c r="E8691" s="13"/>
      <c r="G8691" s="13"/>
    </row>
    <row r="8692" spans="1:7">
      <c r="A8692" s="13"/>
      <c r="B8692" s="13"/>
      <c r="C8692" s="13"/>
      <c r="D8692" s="13"/>
      <c r="E8692" s="13"/>
      <c r="G8692" s="13"/>
    </row>
    <row r="8693" spans="1:7">
      <c r="A8693" s="13"/>
      <c r="B8693" s="13"/>
      <c r="C8693" s="13"/>
      <c r="D8693" s="13"/>
      <c r="E8693" s="13"/>
      <c r="G8693" s="13"/>
    </row>
    <row r="8694" spans="1:7">
      <c r="A8694" s="13"/>
      <c r="B8694" s="13"/>
      <c r="C8694" s="13"/>
      <c r="D8694" s="13"/>
      <c r="E8694" s="13"/>
      <c r="F8694" s="13"/>
    </row>
    <row r="8695" spans="1:7">
      <c r="A8695" s="13"/>
      <c r="B8695" s="13"/>
      <c r="C8695" s="13"/>
      <c r="D8695" s="13"/>
      <c r="E8695" s="13"/>
      <c r="G8695" s="13"/>
    </row>
    <row r="8696" spans="1:7">
      <c r="A8696" s="13"/>
      <c r="B8696" s="13"/>
      <c r="C8696" s="13"/>
      <c r="D8696" s="13"/>
      <c r="E8696" s="13"/>
      <c r="G8696" s="13"/>
    </row>
    <row r="8697" spans="1:7">
      <c r="A8697" s="13"/>
      <c r="B8697" s="13"/>
      <c r="C8697" s="13"/>
      <c r="D8697" s="13"/>
      <c r="E8697" s="13"/>
      <c r="G8697" s="13"/>
    </row>
    <row r="8698" spans="1:7">
      <c r="A8698" s="13"/>
      <c r="B8698" s="13"/>
      <c r="C8698" s="13"/>
      <c r="D8698" s="13"/>
      <c r="E8698" s="13"/>
      <c r="G8698" s="13"/>
    </row>
    <row r="8699" spans="1:7">
      <c r="A8699" s="13"/>
      <c r="B8699" s="13"/>
      <c r="C8699" s="13"/>
      <c r="D8699" s="13"/>
      <c r="E8699" s="13"/>
      <c r="G8699" s="13"/>
    </row>
    <row r="8700" spans="1:7">
      <c r="A8700" s="13"/>
      <c r="B8700" s="13"/>
      <c r="C8700" s="13"/>
      <c r="D8700" s="13"/>
      <c r="E8700" s="13"/>
      <c r="G8700" s="13"/>
    </row>
    <row r="8701" spans="1:7">
      <c r="A8701" s="13"/>
      <c r="B8701" s="13"/>
      <c r="C8701" s="13"/>
      <c r="D8701" s="13"/>
      <c r="E8701" s="13"/>
      <c r="G8701" s="13"/>
    </row>
    <row r="8702" spans="1:7">
      <c r="A8702" s="13"/>
      <c r="B8702" s="13"/>
      <c r="C8702" s="13"/>
      <c r="D8702" s="13"/>
      <c r="E8702" s="13"/>
      <c r="F8702" s="13"/>
    </row>
    <row r="8703" spans="1:7">
      <c r="A8703" s="13"/>
      <c r="B8703" s="13"/>
      <c r="C8703" s="13"/>
      <c r="D8703" s="13"/>
      <c r="E8703" s="13"/>
      <c r="F8703" s="13"/>
    </row>
    <row r="8704" spans="1:7">
      <c r="A8704" s="13"/>
      <c r="B8704" s="13"/>
      <c r="C8704" s="13"/>
      <c r="D8704" s="13"/>
      <c r="E8704" s="13"/>
      <c r="F8704" s="13"/>
    </row>
    <row r="8705" spans="1:7">
      <c r="A8705" s="13"/>
      <c r="B8705" s="13"/>
      <c r="C8705" s="13"/>
      <c r="D8705" s="13"/>
      <c r="E8705" s="13"/>
      <c r="F8705" s="13"/>
    </row>
    <row r="8706" spans="1:7">
      <c r="A8706" s="13"/>
      <c r="B8706" s="13"/>
      <c r="C8706" s="13"/>
      <c r="D8706" s="13"/>
      <c r="E8706" s="13"/>
      <c r="G8706" s="13"/>
    </row>
    <row r="8707" spans="1:7">
      <c r="A8707" s="13"/>
      <c r="B8707" s="13"/>
      <c r="C8707" s="13"/>
      <c r="D8707" s="13"/>
      <c r="E8707" s="13"/>
      <c r="G8707" s="13"/>
    </row>
    <row r="8708" spans="1:7">
      <c r="A8708" s="13"/>
      <c r="B8708" s="13"/>
      <c r="C8708" s="13"/>
      <c r="D8708" s="13"/>
      <c r="E8708" s="13"/>
      <c r="G8708" s="13"/>
    </row>
    <row r="8709" spans="1:7">
      <c r="A8709" s="13"/>
      <c r="B8709" s="13"/>
      <c r="C8709" s="13"/>
      <c r="D8709" s="13"/>
      <c r="E8709" s="13"/>
      <c r="G8709" s="13"/>
    </row>
    <row r="8710" spans="1:7">
      <c r="A8710" s="13"/>
      <c r="B8710" s="13"/>
      <c r="C8710" s="13"/>
      <c r="D8710" s="13"/>
      <c r="E8710" s="13"/>
      <c r="F8710" s="13"/>
    </row>
    <row r="8711" spans="1:7">
      <c r="A8711" s="13"/>
      <c r="B8711" s="13"/>
      <c r="C8711" s="13"/>
      <c r="D8711" s="13"/>
      <c r="E8711" s="13"/>
      <c r="G8711" s="13"/>
    </row>
    <row r="8712" spans="1:7">
      <c r="A8712" s="13"/>
      <c r="B8712" s="13"/>
      <c r="C8712" s="13"/>
      <c r="D8712" s="13"/>
      <c r="E8712" s="13"/>
      <c r="G8712" s="13"/>
    </row>
    <row r="8713" spans="1:7">
      <c r="A8713" s="13"/>
      <c r="B8713" s="13"/>
      <c r="C8713" s="13"/>
      <c r="D8713" s="13"/>
      <c r="E8713" s="13"/>
      <c r="G8713" s="13"/>
    </row>
    <row r="8714" spans="1:7">
      <c r="A8714" s="13"/>
      <c r="B8714" s="13"/>
      <c r="C8714" s="13"/>
      <c r="D8714" s="13"/>
      <c r="E8714" s="13"/>
      <c r="G8714" s="13"/>
    </row>
    <row r="8715" spans="1:7">
      <c r="A8715" s="13"/>
      <c r="B8715" s="13"/>
      <c r="C8715" s="13"/>
      <c r="D8715" s="13"/>
      <c r="E8715" s="13"/>
      <c r="G8715" s="13"/>
    </row>
    <row r="8716" spans="1:7">
      <c r="A8716" s="13"/>
      <c r="B8716" s="13"/>
      <c r="C8716" s="13"/>
      <c r="D8716" s="13"/>
      <c r="E8716" s="13"/>
      <c r="G8716" s="13"/>
    </row>
    <row r="8717" spans="1:7">
      <c r="A8717" s="13"/>
      <c r="B8717" s="13"/>
      <c r="C8717" s="13"/>
      <c r="D8717" s="13"/>
      <c r="E8717" s="13"/>
      <c r="G8717" s="13"/>
    </row>
    <row r="8718" spans="1:7">
      <c r="A8718" s="13"/>
      <c r="B8718" s="13"/>
      <c r="C8718" s="13"/>
      <c r="D8718" s="13"/>
      <c r="E8718" s="13"/>
      <c r="G8718" s="13"/>
    </row>
    <row r="8719" spans="1:7">
      <c r="A8719" s="13"/>
      <c r="B8719" s="13"/>
      <c r="C8719" s="13"/>
      <c r="D8719" s="13"/>
      <c r="E8719" s="13"/>
      <c r="G8719" s="13"/>
    </row>
    <row r="8720" spans="1:7">
      <c r="A8720" s="13"/>
      <c r="B8720" s="13"/>
      <c r="C8720" s="13"/>
      <c r="D8720" s="13"/>
      <c r="E8720" s="13"/>
      <c r="G8720" s="13"/>
    </row>
    <row r="8721" spans="1:7">
      <c r="A8721" s="13"/>
      <c r="B8721" s="13"/>
      <c r="C8721" s="13"/>
      <c r="D8721" s="13"/>
      <c r="E8721" s="13"/>
      <c r="G8721" s="13"/>
    </row>
    <row r="8722" spans="1:7">
      <c r="A8722" s="13"/>
      <c r="B8722" s="13"/>
      <c r="C8722" s="13"/>
      <c r="D8722" s="13"/>
      <c r="E8722" s="13"/>
      <c r="G8722" s="13"/>
    </row>
    <row r="8723" spans="1:7">
      <c r="A8723" s="13"/>
      <c r="B8723" s="13"/>
      <c r="C8723" s="13"/>
      <c r="D8723" s="13"/>
      <c r="E8723" s="13"/>
      <c r="G8723" s="13"/>
    </row>
    <row r="8724" spans="1:7">
      <c r="A8724" s="13"/>
      <c r="B8724" s="13"/>
      <c r="C8724" s="13"/>
      <c r="D8724" s="13"/>
      <c r="E8724" s="13"/>
      <c r="G8724" s="13"/>
    </row>
    <row r="8725" spans="1:7">
      <c r="A8725" s="13"/>
      <c r="B8725" s="13"/>
      <c r="C8725" s="13"/>
      <c r="D8725" s="13"/>
      <c r="E8725" s="13"/>
      <c r="F8725" s="13"/>
    </row>
    <row r="8726" spans="1:7">
      <c r="A8726" s="13"/>
      <c r="B8726" s="13"/>
      <c r="C8726" s="13"/>
      <c r="D8726" s="13"/>
      <c r="E8726" s="13"/>
      <c r="F8726" s="13"/>
    </row>
    <row r="8727" spans="1:7">
      <c r="A8727" s="13"/>
      <c r="B8727" s="13"/>
      <c r="C8727" s="13"/>
      <c r="D8727" s="13"/>
      <c r="E8727" s="13"/>
      <c r="F8727" s="13"/>
    </row>
    <row r="8728" spans="1:7">
      <c r="A8728" s="13"/>
      <c r="B8728" s="13"/>
      <c r="C8728" s="13"/>
      <c r="D8728" s="13"/>
      <c r="E8728" s="13"/>
      <c r="F8728" s="13"/>
    </row>
    <row r="8729" spans="1:7">
      <c r="A8729" s="13"/>
      <c r="B8729" s="13"/>
      <c r="C8729" s="13"/>
      <c r="D8729" s="13"/>
      <c r="E8729" s="13"/>
      <c r="F8729" s="13"/>
    </row>
    <row r="8730" spans="1:7">
      <c r="A8730" s="13"/>
      <c r="B8730" s="13"/>
      <c r="C8730" s="13"/>
      <c r="D8730" s="13"/>
      <c r="E8730" s="13"/>
      <c r="F8730" s="13"/>
    </row>
    <row r="8731" spans="1:7">
      <c r="A8731" s="13"/>
      <c r="B8731" s="13"/>
      <c r="C8731" s="13"/>
      <c r="D8731" s="13"/>
      <c r="E8731" s="13"/>
      <c r="F8731" s="13"/>
    </row>
    <row r="8732" spans="1:7">
      <c r="A8732" s="13"/>
      <c r="B8732" s="13"/>
      <c r="C8732" s="13"/>
      <c r="D8732" s="13"/>
      <c r="E8732" s="13"/>
      <c r="F8732" s="13"/>
    </row>
    <row r="8733" spans="1:7">
      <c r="A8733" s="13"/>
      <c r="B8733" s="13"/>
      <c r="C8733" s="13"/>
      <c r="D8733" s="13"/>
      <c r="E8733" s="13"/>
      <c r="F8733" s="13"/>
    </row>
    <row r="8734" spans="1:7">
      <c r="A8734" s="13"/>
      <c r="B8734" s="13"/>
      <c r="C8734" s="13"/>
      <c r="D8734" s="13"/>
      <c r="E8734" s="13"/>
      <c r="F8734" s="13"/>
    </row>
    <row r="8735" spans="1:7">
      <c r="A8735" s="13"/>
      <c r="B8735" s="13"/>
      <c r="C8735" s="13"/>
      <c r="D8735" s="13"/>
      <c r="E8735" s="13"/>
      <c r="F8735" s="13"/>
    </row>
    <row r="8736" spans="1:7">
      <c r="A8736" s="13"/>
      <c r="B8736" s="13"/>
      <c r="C8736" s="13"/>
      <c r="D8736" s="13"/>
      <c r="E8736" s="13"/>
      <c r="F8736" s="13"/>
    </row>
    <row r="8737" spans="1:6">
      <c r="A8737" s="13"/>
      <c r="B8737" s="13"/>
      <c r="C8737" s="13"/>
      <c r="D8737" s="13"/>
      <c r="E8737" s="13"/>
      <c r="F8737" s="13"/>
    </row>
    <row r="8738" spans="1:6">
      <c r="A8738" s="13"/>
      <c r="B8738" s="13"/>
      <c r="C8738" s="13"/>
      <c r="D8738" s="13"/>
      <c r="E8738" s="13"/>
      <c r="F8738" s="13"/>
    </row>
    <row r="8739" spans="1:6">
      <c r="A8739" s="13"/>
      <c r="B8739" s="13"/>
      <c r="C8739" s="13"/>
      <c r="D8739" s="13"/>
      <c r="E8739" s="13"/>
      <c r="F8739" s="13"/>
    </row>
    <row r="8740" spans="1:6">
      <c r="A8740" s="13"/>
      <c r="B8740" s="13"/>
      <c r="C8740" s="13"/>
      <c r="D8740" s="13"/>
      <c r="E8740" s="13"/>
      <c r="F8740" s="13"/>
    </row>
    <row r="8741" spans="1:6">
      <c r="A8741" s="13"/>
      <c r="B8741" s="13"/>
      <c r="C8741" s="13"/>
      <c r="D8741" s="13"/>
      <c r="E8741" s="13"/>
      <c r="F8741" s="13"/>
    </row>
    <row r="8742" spans="1:6">
      <c r="A8742" s="13"/>
      <c r="B8742" s="13"/>
      <c r="C8742" s="13"/>
      <c r="D8742" s="13"/>
      <c r="E8742" s="13"/>
      <c r="F8742" s="13"/>
    </row>
    <row r="8743" spans="1:6">
      <c r="A8743" s="13"/>
      <c r="B8743" s="13"/>
      <c r="C8743" s="13"/>
      <c r="D8743" s="13"/>
      <c r="E8743" s="13"/>
      <c r="F8743" s="13"/>
    </row>
    <row r="8744" spans="1:6">
      <c r="A8744" s="13"/>
      <c r="B8744" s="13"/>
      <c r="C8744" s="13"/>
      <c r="D8744" s="13"/>
      <c r="E8744" s="13"/>
      <c r="F8744" s="13"/>
    </row>
    <row r="8745" spans="1:6">
      <c r="A8745" s="13"/>
      <c r="B8745" s="13"/>
      <c r="C8745" s="13"/>
      <c r="D8745" s="13"/>
      <c r="E8745" s="13"/>
      <c r="F8745" s="13"/>
    </row>
    <row r="8746" spans="1:6">
      <c r="A8746" s="13"/>
      <c r="B8746" s="13"/>
      <c r="C8746" s="13"/>
      <c r="D8746" s="13"/>
      <c r="E8746" s="13"/>
      <c r="F8746" s="13"/>
    </row>
    <row r="8747" spans="1:6">
      <c r="A8747" s="13"/>
      <c r="B8747" s="13"/>
      <c r="C8747" s="13"/>
      <c r="D8747" s="13"/>
      <c r="E8747" s="13"/>
      <c r="F8747" s="13"/>
    </row>
    <row r="8748" spans="1:6">
      <c r="A8748" s="13"/>
      <c r="B8748" s="13"/>
      <c r="C8748" s="13"/>
      <c r="D8748" s="13"/>
      <c r="E8748" s="13"/>
      <c r="F8748" s="13"/>
    </row>
    <row r="8749" spans="1:6">
      <c r="A8749" s="13"/>
      <c r="B8749" s="13"/>
      <c r="C8749" s="13"/>
      <c r="D8749" s="13"/>
      <c r="E8749" s="13"/>
      <c r="F8749" s="13"/>
    </row>
    <row r="8750" spans="1:6">
      <c r="A8750" s="13"/>
      <c r="B8750" s="13"/>
      <c r="C8750" s="13"/>
      <c r="D8750" s="13"/>
      <c r="E8750" s="13"/>
      <c r="F8750" s="13"/>
    </row>
    <row r="8751" spans="1:6">
      <c r="A8751" s="13"/>
      <c r="B8751" s="13"/>
      <c r="C8751" s="13"/>
      <c r="D8751" s="13"/>
      <c r="E8751" s="13"/>
      <c r="F8751" s="13"/>
    </row>
    <row r="8752" spans="1:6">
      <c r="A8752" s="13"/>
      <c r="B8752" s="13"/>
      <c r="C8752" s="13"/>
      <c r="D8752" s="13"/>
      <c r="E8752" s="13"/>
      <c r="F8752" s="13"/>
    </row>
    <row r="8753" spans="1:7">
      <c r="A8753" s="13"/>
      <c r="B8753" s="13"/>
      <c r="C8753" s="13"/>
      <c r="D8753" s="13"/>
      <c r="E8753" s="13"/>
      <c r="G8753" s="13"/>
    </row>
    <row r="8754" spans="1:7">
      <c r="A8754" s="13"/>
      <c r="B8754" s="13"/>
      <c r="C8754" s="13"/>
      <c r="D8754" s="13"/>
      <c r="E8754" s="13"/>
      <c r="G8754" s="13"/>
    </row>
    <row r="8755" spans="1:7">
      <c r="A8755" s="13"/>
      <c r="B8755" s="13"/>
      <c r="C8755" s="13"/>
      <c r="D8755" s="13"/>
      <c r="E8755" s="13"/>
      <c r="G8755" s="13"/>
    </row>
    <row r="8756" spans="1:7">
      <c r="A8756" s="13"/>
      <c r="B8756" s="13"/>
      <c r="C8756" s="13"/>
      <c r="D8756" s="13"/>
      <c r="E8756" s="13"/>
      <c r="G8756" s="13"/>
    </row>
    <row r="8757" spans="1:7">
      <c r="A8757" s="13"/>
      <c r="B8757" s="13"/>
      <c r="C8757" s="13"/>
      <c r="D8757" s="13"/>
      <c r="E8757" s="13"/>
      <c r="F8757" s="13"/>
    </row>
    <row r="8758" spans="1:7">
      <c r="A8758" s="13"/>
      <c r="B8758" s="13"/>
      <c r="C8758" s="13"/>
      <c r="D8758" s="13"/>
      <c r="E8758" s="13"/>
      <c r="F8758" s="13"/>
    </row>
    <row r="8759" spans="1:7">
      <c r="A8759" s="13"/>
      <c r="B8759" s="13"/>
      <c r="C8759" s="13"/>
      <c r="D8759" s="13"/>
      <c r="E8759" s="13"/>
      <c r="F8759" s="13"/>
    </row>
    <row r="8760" spans="1:7">
      <c r="A8760" s="13"/>
      <c r="B8760" s="13"/>
      <c r="C8760" s="13"/>
      <c r="D8760" s="13"/>
      <c r="E8760" s="13"/>
      <c r="F8760" s="13"/>
    </row>
    <row r="8761" spans="1:7">
      <c r="A8761" s="13"/>
      <c r="B8761" s="13"/>
      <c r="C8761" s="13"/>
      <c r="D8761" s="13"/>
      <c r="E8761" s="13"/>
      <c r="F8761" s="13"/>
    </row>
    <row r="8762" spans="1:7">
      <c r="A8762" s="13"/>
      <c r="B8762" s="13"/>
      <c r="C8762" s="13"/>
      <c r="D8762" s="13"/>
      <c r="E8762" s="13"/>
      <c r="F8762" s="13"/>
    </row>
    <row r="8763" spans="1:7">
      <c r="A8763" s="13"/>
      <c r="B8763" s="13"/>
      <c r="C8763" s="13"/>
      <c r="D8763" s="13"/>
      <c r="E8763" s="13"/>
      <c r="F8763" s="13"/>
    </row>
    <row r="8764" spans="1:7">
      <c r="A8764" s="13"/>
      <c r="B8764" s="13"/>
      <c r="C8764" s="13"/>
      <c r="D8764" s="13"/>
      <c r="E8764" s="13"/>
      <c r="F8764" s="13"/>
    </row>
    <row r="8765" spans="1:7">
      <c r="A8765" s="13"/>
      <c r="B8765" s="13"/>
      <c r="C8765" s="13"/>
      <c r="D8765" s="13"/>
      <c r="E8765" s="13"/>
      <c r="F8765" s="13"/>
    </row>
    <row r="8766" spans="1:7">
      <c r="A8766" s="13"/>
      <c r="B8766" s="13"/>
      <c r="C8766" s="13"/>
      <c r="D8766" s="13"/>
      <c r="E8766" s="13"/>
      <c r="F8766" s="13"/>
    </row>
    <row r="8767" spans="1:7">
      <c r="A8767" s="13"/>
      <c r="B8767" s="13"/>
      <c r="C8767" s="13"/>
      <c r="D8767" s="13"/>
      <c r="E8767" s="13"/>
      <c r="F8767" s="13"/>
    </row>
    <row r="8768" spans="1:7">
      <c r="A8768" s="13"/>
      <c r="B8768" s="13"/>
      <c r="C8768" s="13"/>
      <c r="D8768" s="13"/>
      <c r="E8768" s="13"/>
      <c r="F8768" s="13"/>
    </row>
    <row r="8769" spans="1:7">
      <c r="A8769" s="13"/>
      <c r="B8769" s="13"/>
      <c r="C8769" s="13"/>
      <c r="D8769" s="13"/>
      <c r="E8769" s="13"/>
      <c r="F8769" s="13"/>
    </row>
    <row r="8770" spans="1:7">
      <c r="A8770" s="13"/>
      <c r="B8770" s="13"/>
      <c r="C8770" s="13"/>
      <c r="D8770" s="13"/>
      <c r="E8770" s="13"/>
      <c r="F8770" s="13"/>
    </row>
    <row r="8771" spans="1:7">
      <c r="A8771" s="13"/>
      <c r="B8771" s="13"/>
      <c r="C8771" s="13"/>
      <c r="D8771" s="13"/>
      <c r="E8771" s="13"/>
      <c r="F8771" s="13"/>
    </row>
    <row r="8772" spans="1:7">
      <c r="A8772" s="13"/>
      <c r="B8772" s="13"/>
      <c r="C8772" s="13"/>
      <c r="D8772" s="13"/>
      <c r="E8772" s="13"/>
      <c r="F8772" s="13"/>
    </row>
    <row r="8773" spans="1:7">
      <c r="A8773" s="13"/>
      <c r="B8773" s="13"/>
      <c r="C8773" s="13"/>
      <c r="D8773" s="13"/>
      <c r="E8773" s="13"/>
      <c r="F8773" s="13"/>
    </row>
    <row r="8774" spans="1:7">
      <c r="A8774" s="13"/>
      <c r="B8774" s="13"/>
      <c r="C8774" s="13"/>
      <c r="D8774" s="13"/>
      <c r="E8774" s="13"/>
      <c r="F8774" s="13"/>
    </row>
    <row r="8775" spans="1:7">
      <c r="A8775" s="13"/>
      <c r="B8775" s="13"/>
      <c r="C8775" s="13"/>
      <c r="D8775" s="13"/>
      <c r="E8775" s="13"/>
      <c r="F8775" s="13"/>
    </row>
    <row r="8776" spans="1:7">
      <c r="A8776" s="13"/>
      <c r="B8776" s="13"/>
      <c r="C8776" s="13"/>
      <c r="D8776" s="13"/>
      <c r="E8776" s="13"/>
      <c r="G8776" s="13"/>
    </row>
    <row r="8777" spans="1:7">
      <c r="A8777" s="13"/>
      <c r="B8777" s="13"/>
      <c r="C8777" s="13"/>
      <c r="D8777" s="13"/>
      <c r="E8777" s="13"/>
      <c r="G8777" s="13"/>
    </row>
    <row r="8778" spans="1:7">
      <c r="A8778" s="13"/>
      <c r="B8778" s="13"/>
      <c r="C8778" s="13"/>
      <c r="D8778" s="13"/>
      <c r="E8778" s="13"/>
      <c r="G8778" s="13"/>
    </row>
    <row r="8779" spans="1:7">
      <c r="A8779" s="13"/>
      <c r="B8779" s="13"/>
      <c r="C8779" s="13"/>
      <c r="D8779" s="13"/>
      <c r="E8779" s="13"/>
      <c r="G8779" s="13"/>
    </row>
    <row r="8780" spans="1:7">
      <c r="A8780" s="13"/>
      <c r="B8780" s="13"/>
      <c r="C8780" s="13"/>
      <c r="D8780" s="13"/>
      <c r="E8780" s="13"/>
      <c r="G8780" s="13"/>
    </row>
    <row r="8781" spans="1:7">
      <c r="A8781" s="13"/>
      <c r="B8781" s="13"/>
      <c r="C8781" s="13"/>
      <c r="D8781" s="13"/>
      <c r="E8781" s="13"/>
      <c r="F8781" s="13"/>
    </row>
    <row r="8782" spans="1:7">
      <c r="A8782" s="13"/>
      <c r="B8782" s="13"/>
      <c r="C8782" s="13"/>
      <c r="D8782" s="13"/>
      <c r="E8782" s="13"/>
      <c r="F8782" s="13"/>
    </row>
    <row r="8783" spans="1:7">
      <c r="A8783" s="13"/>
      <c r="B8783" s="13"/>
      <c r="C8783" s="13"/>
      <c r="D8783" s="13"/>
      <c r="E8783" s="13"/>
      <c r="F8783" s="13"/>
    </row>
    <row r="8784" spans="1:7">
      <c r="A8784" s="13"/>
      <c r="B8784" s="13"/>
      <c r="C8784" s="13"/>
      <c r="D8784" s="13"/>
      <c r="E8784" s="13"/>
      <c r="F8784" s="13"/>
    </row>
    <row r="8785" spans="1:7">
      <c r="A8785" s="13"/>
      <c r="B8785" s="13"/>
      <c r="C8785" s="13"/>
      <c r="D8785" s="13"/>
      <c r="E8785" s="13"/>
      <c r="G8785" s="13"/>
    </row>
    <row r="8786" spans="1:7">
      <c r="A8786" s="13"/>
      <c r="B8786" s="13"/>
      <c r="C8786" s="13"/>
      <c r="D8786" s="13"/>
      <c r="E8786" s="13"/>
      <c r="G8786" s="13"/>
    </row>
    <row r="8787" spans="1:7">
      <c r="A8787" s="13"/>
      <c r="B8787" s="13"/>
      <c r="C8787" s="13"/>
      <c r="D8787" s="13"/>
      <c r="E8787" s="13"/>
      <c r="G8787" s="13"/>
    </row>
    <row r="8788" spans="1:7">
      <c r="A8788" s="13"/>
      <c r="B8788" s="13"/>
      <c r="C8788" s="13"/>
      <c r="D8788" s="13"/>
      <c r="E8788" s="13"/>
      <c r="G8788" s="13"/>
    </row>
    <row r="8789" spans="1:7">
      <c r="A8789" s="13"/>
      <c r="B8789" s="13"/>
      <c r="C8789" s="13"/>
      <c r="D8789" s="13"/>
      <c r="E8789" s="13"/>
      <c r="G8789" s="13"/>
    </row>
    <row r="8790" spans="1:7">
      <c r="A8790" s="13"/>
      <c r="B8790" s="13"/>
      <c r="C8790" s="13"/>
      <c r="D8790" s="13"/>
      <c r="E8790" s="13"/>
      <c r="G8790" s="13"/>
    </row>
    <row r="8791" spans="1:7">
      <c r="A8791" s="13"/>
      <c r="B8791" s="13"/>
      <c r="C8791" s="13"/>
      <c r="D8791" s="13"/>
      <c r="E8791" s="13"/>
      <c r="F8791" s="13"/>
    </row>
    <row r="8792" spans="1:7">
      <c r="A8792" s="13"/>
      <c r="B8792" s="13"/>
      <c r="C8792" s="13"/>
      <c r="D8792" s="13"/>
      <c r="E8792" s="13"/>
      <c r="F8792" s="13"/>
    </row>
    <row r="8793" spans="1:7">
      <c r="A8793" s="13"/>
      <c r="B8793" s="13"/>
      <c r="C8793" s="13"/>
      <c r="D8793" s="13"/>
      <c r="E8793" s="13"/>
      <c r="F8793" s="13"/>
    </row>
    <row r="8794" spans="1:7">
      <c r="A8794" s="13"/>
      <c r="B8794" s="13"/>
      <c r="C8794" s="13"/>
      <c r="D8794" s="13"/>
      <c r="E8794" s="13"/>
      <c r="G8794" s="13"/>
    </row>
    <row r="8795" spans="1:7">
      <c r="A8795" s="13"/>
      <c r="B8795" s="13"/>
      <c r="C8795" s="13"/>
      <c r="D8795" s="13"/>
      <c r="E8795" s="13"/>
      <c r="G8795" s="13"/>
    </row>
    <row r="8796" spans="1:7">
      <c r="A8796" s="13"/>
      <c r="B8796" s="13"/>
      <c r="C8796" s="13"/>
      <c r="D8796" s="13"/>
      <c r="E8796" s="13"/>
      <c r="G8796" s="13"/>
    </row>
    <row r="8797" spans="1:7">
      <c r="A8797" s="13"/>
      <c r="B8797" s="13"/>
      <c r="C8797" s="13"/>
      <c r="D8797" s="13"/>
      <c r="E8797" s="13"/>
      <c r="G8797" s="13"/>
    </row>
    <row r="8798" spans="1:7">
      <c r="A8798" s="13"/>
      <c r="B8798" s="13"/>
      <c r="C8798" s="13"/>
      <c r="D8798" s="13"/>
      <c r="E8798" s="13"/>
      <c r="G8798" s="13"/>
    </row>
    <row r="8799" spans="1:7">
      <c r="A8799" s="13"/>
      <c r="B8799" s="13"/>
      <c r="C8799" s="13"/>
      <c r="D8799" s="13"/>
      <c r="E8799" s="13"/>
      <c r="G8799" s="13"/>
    </row>
    <row r="8800" spans="1:7">
      <c r="A8800" s="13"/>
      <c r="B8800" s="13"/>
      <c r="C8800" s="13"/>
      <c r="D8800" s="13"/>
      <c r="E8800" s="13"/>
      <c r="G8800" s="13"/>
    </row>
    <row r="8801" spans="1:7">
      <c r="A8801" s="13"/>
      <c r="B8801" s="13"/>
      <c r="C8801" s="13"/>
      <c r="D8801" s="13"/>
      <c r="E8801" s="13"/>
      <c r="G8801" s="13"/>
    </row>
    <row r="8802" spans="1:7">
      <c r="A8802" s="13"/>
      <c r="B8802" s="13"/>
      <c r="C8802" s="13"/>
      <c r="D8802" s="13"/>
      <c r="E8802" s="13"/>
      <c r="G8802" s="13"/>
    </row>
    <row r="8803" spans="1:7">
      <c r="A8803" s="13"/>
      <c r="B8803" s="13"/>
      <c r="C8803" s="13"/>
      <c r="D8803" s="13"/>
      <c r="E8803" s="13"/>
      <c r="G8803" s="13"/>
    </row>
    <row r="8804" spans="1:7">
      <c r="A8804" s="13"/>
      <c r="B8804" s="13"/>
      <c r="C8804" s="13"/>
      <c r="D8804" s="13"/>
      <c r="E8804" s="13"/>
      <c r="G8804" s="13"/>
    </row>
    <row r="8805" spans="1:7">
      <c r="A8805" s="13"/>
      <c r="B8805" s="13"/>
      <c r="C8805" s="13"/>
      <c r="D8805" s="13"/>
      <c r="E8805" s="13"/>
      <c r="G8805" s="13"/>
    </row>
    <row r="8806" spans="1:7">
      <c r="A8806" s="13"/>
      <c r="B8806" s="13"/>
      <c r="C8806" s="13"/>
      <c r="D8806" s="13"/>
      <c r="E8806" s="13"/>
      <c r="G8806" s="13"/>
    </row>
    <row r="8807" spans="1:7">
      <c r="A8807" s="13"/>
      <c r="B8807" s="13"/>
      <c r="C8807" s="13"/>
      <c r="D8807" s="13"/>
      <c r="E8807" s="13"/>
      <c r="G8807" s="13"/>
    </row>
    <row r="8808" spans="1:7">
      <c r="A8808" s="13"/>
      <c r="B8808" s="13"/>
      <c r="C8808" s="13"/>
      <c r="D8808" s="13"/>
      <c r="E8808" s="13"/>
      <c r="G8808" s="13"/>
    </row>
    <row r="8809" spans="1:7">
      <c r="A8809" s="13"/>
      <c r="B8809" s="13"/>
      <c r="C8809" s="13"/>
      <c r="D8809" s="13"/>
      <c r="E8809" s="13"/>
      <c r="G8809" s="13"/>
    </row>
    <row r="8810" spans="1:7">
      <c r="A8810" s="13"/>
      <c r="B8810" s="13"/>
      <c r="C8810" s="13"/>
      <c r="D8810" s="13"/>
      <c r="E8810" s="13"/>
      <c r="G8810" s="13"/>
    </row>
    <row r="8811" spans="1:7">
      <c r="A8811" s="13"/>
      <c r="B8811" s="13"/>
      <c r="C8811" s="13"/>
      <c r="D8811" s="13"/>
      <c r="E8811" s="13"/>
      <c r="G8811" s="13"/>
    </row>
    <row r="8812" spans="1:7">
      <c r="A8812" s="13"/>
      <c r="B8812" s="13"/>
      <c r="C8812" s="13"/>
      <c r="D8812" s="13"/>
      <c r="E8812" s="13"/>
      <c r="G8812" s="13"/>
    </row>
    <row r="8813" spans="1:7">
      <c r="A8813" s="13"/>
      <c r="B8813" s="13"/>
      <c r="C8813" s="13"/>
      <c r="D8813" s="13"/>
      <c r="E8813" s="13"/>
      <c r="G8813" s="13"/>
    </row>
    <row r="8814" spans="1:7">
      <c r="A8814" s="13"/>
      <c r="B8814" s="13"/>
      <c r="C8814" s="13"/>
      <c r="D8814" s="13"/>
      <c r="E8814" s="13"/>
      <c r="G8814" s="13"/>
    </row>
    <row r="8815" spans="1:7">
      <c r="A8815" s="13"/>
      <c r="B8815" s="13"/>
      <c r="C8815" s="13"/>
      <c r="D8815" s="13"/>
      <c r="E8815" s="13"/>
      <c r="G8815" s="13"/>
    </row>
    <row r="8816" spans="1:7">
      <c r="A8816" s="13"/>
      <c r="B8816" s="13"/>
      <c r="C8816" s="13"/>
      <c r="D8816" s="13"/>
      <c r="E8816" s="13"/>
      <c r="F8816" s="13"/>
    </row>
    <row r="8817" spans="1:7">
      <c r="A8817" s="13"/>
      <c r="B8817" s="13"/>
      <c r="C8817" s="13"/>
      <c r="D8817" s="13"/>
      <c r="E8817" s="13"/>
      <c r="F8817" s="13"/>
    </row>
    <row r="8818" spans="1:7">
      <c r="A8818" s="13"/>
      <c r="B8818" s="13"/>
      <c r="C8818" s="13"/>
      <c r="D8818" s="13"/>
      <c r="E8818" s="13"/>
      <c r="F8818" s="13"/>
    </row>
    <row r="8819" spans="1:7">
      <c r="A8819" s="13"/>
      <c r="B8819" s="13"/>
      <c r="C8819" s="13"/>
      <c r="D8819" s="13"/>
      <c r="E8819" s="13"/>
      <c r="G8819" s="13"/>
    </row>
    <row r="8820" spans="1:7">
      <c r="A8820" s="13"/>
      <c r="B8820" s="13"/>
      <c r="C8820" s="13"/>
      <c r="D8820" s="13"/>
      <c r="E8820" s="13"/>
      <c r="G8820" s="13"/>
    </row>
    <row r="8821" spans="1:7">
      <c r="A8821" s="13"/>
      <c r="B8821" s="13"/>
      <c r="C8821" s="13"/>
      <c r="D8821" s="13"/>
      <c r="E8821" s="13"/>
      <c r="G8821" s="13"/>
    </row>
    <row r="8822" spans="1:7">
      <c r="A8822" s="13"/>
      <c r="B8822" s="13"/>
      <c r="C8822" s="13"/>
      <c r="D8822" s="13"/>
      <c r="E8822" s="13"/>
      <c r="G8822" s="13"/>
    </row>
    <row r="8823" spans="1:7">
      <c r="A8823" s="13"/>
      <c r="B8823" s="13"/>
      <c r="C8823" s="13"/>
      <c r="D8823" s="13"/>
      <c r="E8823" s="13"/>
      <c r="F8823" s="13"/>
    </row>
    <row r="8824" spans="1:7">
      <c r="A8824" s="13"/>
      <c r="B8824" s="13"/>
      <c r="C8824" s="13"/>
      <c r="D8824" s="13"/>
      <c r="E8824" s="13"/>
      <c r="F8824" s="13"/>
    </row>
    <row r="8825" spans="1:7">
      <c r="A8825" s="13"/>
      <c r="B8825" s="13"/>
      <c r="C8825" s="13"/>
      <c r="D8825" s="13"/>
      <c r="E8825" s="13"/>
      <c r="F8825" s="13"/>
    </row>
    <row r="8826" spans="1:7">
      <c r="A8826" s="13"/>
      <c r="B8826" s="13"/>
      <c r="C8826" s="13"/>
      <c r="D8826" s="13"/>
      <c r="E8826" s="13"/>
      <c r="F8826" s="13"/>
    </row>
    <row r="8827" spans="1:7">
      <c r="A8827" s="13"/>
      <c r="B8827" s="13"/>
      <c r="C8827" s="13"/>
      <c r="D8827" s="13"/>
      <c r="E8827" s="13"/>
      <c r="F8827" s="13"/>
    </row>
    <row r="8828" spans="1:7">
      <c r="A8828" s="13"/>
      <c r="B8828" s="13"/>
      <c r="C8828" s="13"/>
      <c r="D8828" s="13"/>
      <c r="E8828" s="13"/>
      <c r="F8828" s="13"/>
    </row>
    <row r="8829" spans="1:7">
      <c r="A8829" s="13"/>
      <c r="B8829" s="13"/>
      <c r="C8829" s="13"/>
      <c r="D8829" s="13"/>
      <c r="E8829" s="13"/>
      <c r="F8829" s="13"/>
    </row>
    <row r="8830" spans="1:7">
      <c r="A8830" s="13"/>
      <c r="B8830" s="13"/>
      <c r="C8830" s="13"/>
      <c r="D8830" s="13"/>
      <c r="E8830" s="13"/>
      <c r="F8830" s="13"/>
    </row>
    <row r="8831" spans="1:7">
      <c r="A8831" s="13"/>
      <c r="B8831" s="13"/>
      <c r="C8831" s="13"/>
      <c r="D8831" s="13"/>
      <c r="E8831" s="13"/>
      <c r="F8831" s="13"/>
    </row>
    <row r="8832" spans="1:7">
      <c r="A8832" s="13"/>
      <c r="B8832" s="13"/>
      <c r="C8832" s="13"/>
      <c r="D8832" s="13"/>
      <c r="E8832" s="13"/>
      <c r="F8832" s="13"/>
    </row>
    <row r="8833" spans="1:7">
      <c r="A8833" s="13"/>
      <c r="B8833" s="13"/>
      <c r="C8833" s="13"/>
      <c r="D8833" s="13"/>
      <c r="E8833" s="13"/>
      <c r="F8833" s="13"/>
    </row>
    <row r="8834" spans="1:7">
      <c r="A8834" s="13"/>
      <c r="B8834" s="13"/>
      <c r="C8834" s="13"/>
      <c r="D8834" s="13"/>
      <c r="E8834" s="13"/>
      <c r="F8834" s="13"/>
    </row>
    <row r="8835" spans="1:7">
      <c r="A8835" s="13"/>
      <c r="B8835" s="13"/>
      <c r="C8835" s="13"/>
      <c r="D8835" s="13"/>
      <c r="E8835" s="13"/>
      <c r="F8835" s="13"/>
    </row>
    <row r="8836" spans="1:7">
      <c r="A8836" s="13"/>
      <c r="B8836" s="13"/>
      <c r="C8836" s="13"/>
      <c r="D8836" s="13"/>
      <c r="E8836" s="13"/>
      <c r="F8836" s="13"/>
    </row>
    <row r="8837" spans="1:7">
      <c r="A8837" s="13"/>
      <c r="B8837" s="13"/>
      <c r="C8837" s="13"/>
      <c r="D8837" s="13"/>
      <c r="E8837" s="13"/>
      <c r="F8837" s="13"/>
    </row>
    <row r="8838" spans="1:7">
      <c r="A8838" s="13"/>
      <c r="B8838" s="13"/>
      <c r="C8838" s="13"/>
      <c r="D8838" s="13"/>
      <c r="E8838" s="13"/>
      <c r="G8838" s="13"/>
    </row>
    <row r="8839" spans="1:7">
      <c r="A8839" s="13"/>
      <c r="B8839" s="13"/>
      <c r="C8839" s="13"/>
      <c r="D8839" s="13"/>
      <c r="E8839" s="13"/>
      <c r="G8839" s="13"/>
    </row>
    <row r="8840" spans="1:7">
      <c r="A8840" s="13"/>
      <c r="B8840" s="13"/>
      <c r="C8840" s="13"/>
      <c r="D8840" s="13"/>
      <c r="E8840" s="13"/>
      <c r="G8840" s="13"/>
    </row>
    <row r="8841" spans="1:7">
      <c r="A8841" s="13"/>
      <c r="B8841" s="13"/>
      <c r="C8841" s="13"/>
      <c r="D8841" s="13"/>
      <c r="E8841" s="13"/>
      <c r="G8841" s="13"/>
    </row>
    <row r="8842" spans="1:7">
      <c r="A8842" s="13"/>
      <c r="B8842" s="13"/>
      <c r="C8842" s="13"/>
      <c r="D8842" s="13"/>
      <c r="E8842" s="13"/>
      <c r="G8842" s="13"/>
    </row>
    <row r="8843" spans="1:7">
      <c r="A8843" s="13"/>
      <c r="B8843" s="13"/>
      <c r="C8843" s="13"/>
      <c r="D8843" s="13"/>
      <c r="E8843" s="13"/>
      <c r="G8843" s="13"/>
    </row>
    <row r="8844" spans="1:7">
      <c r="A8844" s="13"/>
      <c r="B8844" s="13"/>
      <c r="C8844" s="13"/>
      <c r="D8844" s="13"/>
      <c r="E8844" s="13"/>
      <c r="F8844" s="13"/>
    </row>
    <row r="8845" spans="1:7">
      <c r="A8845" s="13"/>
      <c r="B8845" s="13"/>
      <c r="C8845" s="13"/>
      <c r="D8845" s="13"/>
      <c r="E8845" s="13"/>
      <c r="F8845" s="13"/>
    </row>
    <row r="8846" spans="1:7">
      <c r="A8846" s="13"/>
      <c r="B8846" s="13"/>
      <c r="C8846" s="13"/>
      <c r="D8846" s="13"/>
      <c r="E8846" s="13"/>
      <c r="G8846" s="13"/>
    </row>
    <row r="8847" spans="1:7">
      <c r="A8847" s="13"/>
      <c r="B8847" s="13"/>
      <c r="C8847" s="13"/>
      <c r="D8847" s="13"/>
      <c r="E8847" s="13"/>
      <c r="G8847" s="13"/>
    </row>
    <row r="8848" spans="1:7">
      <c r="A8848" s="13"/>
      <c r="B8848" s="13"/>
      <c r="C8848" s="13"/>
      <c r="D8848" s="13"/>
      <c r="E8848" s="13"/>
      <c r="G8848" s="13"/>
    </row>
    <row r="8849" spans="1:7">
      <c r="A8849" s="13"/>
      <c r="B8849" s="13"/>
      <c r="C8849" s="13"/>
      <c r="D8849" s="13"/>
      <c r="E8849" s="13"/>
      <c r="G8849" s="13"/>
    </row>
    <row r="8850" spans="1:7">
      <c r="A8850" s="13"/>
      <c r="B8850" s="13"/>
      <c r="C8850" s="13"/>
      <c r="D8850" s="13"/>
      <c r="E8850" s="13"/>
      <c r="G8850" s="13"/>
    </row>
    <row r="8851" spans="1:7">
      <c r="A8851" s="13"/>
      <c r="B8851" s="13"/>
      <c r="C8851" s="13"/>
      <c r="D8851" s="13"/>
      <c r="E8851" s="13"/>
      <c r="G8851" s="13"/>
    </row>
    <row r="8852" spans="1:7">
      <c r="A8852" s="13"/>
      <c r="B8852" s="13"/>
      <c r="C8852" s="13"/>
      <c r="D8852" s="13"/>
      <c r="E8852" s="13"/>
      <c r="G8852" s="13"/>
    </row>
    <row r="8853" spans="1:7">
      <c r="A8853" s="13"/>
      <c r="B8853" s="13"/>
      <c r="C8853" s="13"/>
      <c r="D8853" s="13"/>
      <c r="E8853" s="13"/>
      <c r="G8853" s="13"/>
    </row>
    <row r="8854" spans="1:7">
      <c r="A8854" s="13"/>
      <c r="B8854" s="13"/>
      <c r="C8854" s="13"/>
      <c r="D8854" s="13"/>
      <c r="E8854" s="13"/>
      <c r="F8854" s="13"/>
    </row>
    <row r="8855" spans="1:7">
      <c r="A8855" s="13"/>
      <c r="B8855" s="13"/>
      <c r="C8855" s="13"/>
      <c r="D8855" s="13"/>
      <c r="E8855" s="13"/>
      <c r="F8855" s="13"/>
    </row>
    <row r="8856" spans="1:7">
      <c r="A8856" s="13"/>
      <c r="B8856" s="13"/>
      <c r="C8856" s="13"/>
      <c r="D8856" s="13"/>
      <c r="E8856" s="13"/>
      <c r="F8856" s="13"/>
    </row>
    <row r="8857" spans="1:7">
      <c r="A8857" s="13"/>
      <c r="B8857" s="13"/>
      <c r="C8857" s="13"/>
      <c r="D8857" s="13"/>
      <c r="E8857" s="13"/>
      <c r="F8857" s="13"/>
    </row>
    <row r="8858" spans="1:7">
      <c r="A8858" s="13"/>
      <c r="B8858" s="13"/>
      <c r="C8858" s="13"/>
      <c r="D8858" s="13"/>
      <c r="E8858" s="13"/>
      <c r="F8858" s="13"/>
    </row>
    <row r="8859" spans="1:7">
      <c r="A8859" s="13"/>
      <c r="B8859" s="13"/>
      <c r="C8859" s="13"/>
      <c r="D8859" s="13"/>
      <c r="E8859" s="13"/>
      <c r="F8859" s="13"/>
    </row>
    <row r="8860" spans="1:7">
      <c r="A8860" s="13"/>
      <c r="B8860" s="13"/>
      <c r="C8860" s="13"/>
      <c r="D8860" s="13"/>
      <c r="E8860" s="13"/>
      <c r="F8860" s="13"/>
    </row>
    <row r="8861" spans="1:7">
      <c r="A8861" s="13"/>
      <c r="B8861" s="13"/>
      <c r="C8861" s="13"/>
      <c r="D8861" s="13"/>
      <c r="E8861" s="13"/>
      <c r="F8861" s="13"/>
    </row>
    <row r="8862" spans="1:7">
      <c r="A8862" s="13"/>
      <c r="B8862" s="13"/>
      <c r="C8862" s="13"/>
      <c r="D8862" s="13"/>
      <c r="E8862" s="13"/>
      <c r="F8862" s="13"/>
    </row>
    <row r="8863" spans="1:7">
      <c r="A8863" s="13"/>
    </row>
    <row r="8864" spans="1:7">
      <c r="A8864" s="13"/>
    </row>
    <row r="8865" spans="1:7">
      <c r="A8865" s="13"/>
      <c r="B8865" s="13"/>
      <c r="C8865" s="13"/>
      <c r="D8865" s="13"/>
      <c r="E8865" s="13"/>
      <c r="G8865" s="13"/>
    </row>
    <row r="8866" spans="1:7">
      <c r="A8866" s="13"/>
      <c r="B8866" s="13"/>
      <c r="C8866" s="13"/>
      <c r="D8866" s="13"/>
      <c r="E8866" s="13"/>
      <c r="G8866" s="13"/>
    </row>
    <row r="8867" spans="1:7">
      <c r="A8867" s="13"/>
      <c r="B8867" s="13"/>
      <c r="C8867" s="13"/>
      <c r="D8867" s="13"/>
      <c r="E8867" s="13"/>
      <c r="G8867" s="13"/>
    </row>
    <row r="8868" spans="1:7">
      <c r="A8868" s="13"/>
      <c r="B8868" s="13"/>
      <c r="C8868" s="13"/>
      <c r="D8868" s="13"/>
      <c r="E8868" s="13"/>
      <c r="G8868" s="13"/>
    </row>
    <row r="8869" spans="1:7">
      <c r="A8869" s="13"/>
      <c r="B8869" s="13"/>
      <c r="C8869" s="13"/>
      <c r="D8869" s="13"/>
      <c r="E8869" s="13"/>
      <c r="F8869" s="13"/>
    </row>
    <row r="8870" spans="1:7">
      <c r="A8870" s="13"/>
      <c r="B8870" s="13"/>
      <c r="C8870" s="13"/>
      <c r="D8870" s="13"/>
      <c r="E8870" s="13"/>
      <c r="F8870" s="13"/>
    </row>
    <row r="8871" spans="1:7">
      <c r="A8871" s="13"/>
      <c r="B8871" s="13"/>
      <c r="C8871" s="13"/>
      <c r="D8871" s="13"/>
      <c r="E8871" s="13"/>
      <c r="F8871" s="13"/>
    </row>
    <row r="8872" spans="1:7">
      <c r="A8872" s="13"/>
      <c r="B8872" s="13"/>
      <c r="C8872" s="13"/>
      <c r="D8872" s="13"/>
      <c r="E8872" s="13"/>
      <c r="F8872" s="13"/>
    </row>
    <row r="8873" spans="1:7">
      <c r="A8873" s="13"/>
      <c r="B8873" s="13"/>
      <c r="C8873" s="13"/>
      <c r="D8873" s="13"/>
      <c r="E8873" s="13"/>
      <c r="F8873" s="13"/>
    </row>
    <row r="8874" spans="1:7">
      <c r="A8874" s="13"/>
      <c r="B8874" s="13"/>
      <c r="C8874" s="13"/>
      <c r="D8874" s="13"/>
      <c r="E8874" s="13"/>
      <c r="F8874" s="13"/>
    </row>
    <row r="8875" spans="1:7">
      <c r="A8875" s="13"/>
      <c r="B8875" s="13"/>
      <c r="C8875" s="13"/>
      <c r="D8875" s="13"/>
      <c r="E8875" s="13"/>
      <c r="F8875" s="13"/>
    </row>
    <row r="8876" spans="1:7">
      <c r="A8876" s="13"/>
      <c r="B8876" s="13"/>
      <c r="C8876" s="13"/>
      <c r="D8876" s="13"/>
      <c r="E8876" s="13"/>
      <c r="F8876" s="13"/>
    </row>
    <row r="8877" spans="1:7">
      <c r="A8877" s="13"/>
      <c r="B8877" s="13"/>
      <c r="C8877" s="13"/>
      <c r="D8877" s="13"/>
      <c r="E8877" s="13"/>
      <c r="F8877" s="13"/>
    </row>
    <row r="8878" spans="1:7">
      <c r="A8878" s="13"/>
      <c r="B8878" s="13"/>
      <c r="C8878" s="13"/>
      <c r="D8878" s="13"/>
      <c r="E8878" s="13"/>
      <c r="F8878" s="13"/>
    </row>
    <row r="8879" spans="1:7">
      <c r="A8879" s="13"/>
      <c r="B8879" s="13"/>
      <c r="C8879" s="13"/>
      <c r="D8879" s="13"/>
      <c r="E8879" s="13"/>
      <c r="F8879" s="13"/>
    </row>
    <row r="8880" spans="1:7">
      <c r="A8880" s="13"/>
      <c r="B8880" s="13"/>
      <c r="C8880" s="13"/>
      <c r="D8880" s="13"/>
      <c r="E8880" s="13"/>
      <c r="F8880" s="13"/>
    </row>
    <row r="8881" spans="1:7">
      <c r="A8881" s="13"/>
      <c r="B8881" s="13"/>
      <c r="C8881" s="13"/>
      <c r="D8881" s="13"/>
      <c r="E8881" s="13"/>
      <c r="F8881" s="13"/>
    </row>
    <row r="8882" spans="1:7">
      <c r="A8882" s="13"/>
      <c r="B8882" s="13"/>
      <c r="C8882" s="13"/>
      <c r="D8882" s="13"/>
      <c r="E8882" s="13"/>
      <c r="F8882" s="13"/>
    </row>
    <row r="8883" spans="1:7">
      <c r="A8883" s="13"/>
      <c r="B8883" s="13"/>
      <c r="C8883" s="13"/>
      <c r="D8883" s="13"/>
      <c r="E8883" s="13"/>
      <c r="F8883" s="13"/>
    </row>
    <row r="8884" spans="1:7">
      <c r="A8884" s="13"/>
      <c r="B8884" s="13"/>
      <c r="C8884" s="13"/>
      <c r="D8884" s="13"/>
      <c r="E8884" s="13"/>
      <c r="F8884" s="13"/>
    </row>
    <row r="8885" spans="1:7">
      <c r="A8885" s="13"/>
      <c r="B8885" s="13"/>
      <c r="C8885" s="13"/>
      <c r="D8885" s="13"/>
      <c r="E8885" s="13"/>
      <c r="F8885" s="13"/>
    </row>
    <row r="8886" spans="1:7">
      <c r="A8886" s="13"/>
      <c r="B8886" s="13"/>
      <c r="C8886" s="13"/>
      <c r="D8886" s="13"/>
      <c r="E8886" s="13"/>
      <c r="G8886" s="13"/>
    </row>
    <row r="8887" spans="1:7">
      <c r="A8887" s="13"/>
      <c r="B8887" s="13"/>
      <c r="C8887" s="13"/>
      <c r="D8887" s="13"/>
      <c r="E8887" s="13"/>
      <c r="G8887" s="13"/>
    </row>
    <row r="8888" spans="1:7">
      <c r="A8888" s="13"/>
      <c r="B8888" s="13"/>
      <c r="C8888" s="13"/>
      <c r="D8888" s="13"/>
      <c r="E8888" s="13"/>
      <c r="G8888" s="13"/>
    </row>
    <row r="8889" spans="1:7">
      <c r="A8889" s="13"/>
      <c r="B8889" s="13"/>
      <c r="C8889" s="13"/>
      <c r="D8889" s="13"/>
      <c r="E8889" s="13"/>
      <c r="G8889" s="13"/>
    </row>
    <row r="8890" spans="1:7">
      <c r="A8890" s="13"/>
      <c r="B8890" s="13"/>
      <c r="C8890" s="13"/>
      <c r="D8890" s="13"/>
      <c r="E8890" s="13"/>
      <c r="G8890" s="13"/>
    </row>
    <row r="8891" spans="1:7">
      <c r="A8891" s="13"/>
      <c r="B8891" s="13"/>
      <c r="C8891" s="13"/>
      <c r="D8891" s="13"/>
      <c r="E8891" s="13"/>
      <c r="G8891" s="13"/>
    </row>
    <row r="8892" spans="1:7">
      <c r="A8892" s="13"/>
      <c r="B8892" s="13"/>
      <c r="C8892" s="13"/>
      <c r="D8892" s="13"/>
      <c r="E8892" s="13"/>
      <c r="F8892" s="13"/>
    </row>
    <row r="8893" spans="1:7">
      <c r="A8893" s="13"/>
      <c r="B8893" s="13"/>
      <c r="C8893" s="13"/>
      <c r="D8893" s="13"/>
      <c r="E8893" s="13"/>
      <c r="F8893" s="13"/>
    </row>
    <row r="8894" spans="1:7">
      <c r="A8894" s="13"/>
      <c r="B8894" s="13"/>
      <c r="C8894" s="13"/>
      <c r="D8894" s="13"/>
      <c r="E8894" s="13"/>
      <c r="F8894" s="13"/>
    </row>
    <row r="8895" spans="1:7">
      <c r="A8895" s="13"/>
      <c r="B8895" s="13"/>
      <c r="C8895" s="13"/>
      <c r="D8895" s="13"/>
      <c r="E8895" s="13"/>
      <c r="F8895" s="13"/>
    </row>
    <row r="8896" spans="1:7">
      <c r="A8896" s="13"/>
      <c r="B8896" s="13"/>
      <c r="C8896" s="13"/>
      <c r="D8896" s="13"/>
      <c r="E8896" s="13"/>
      <c r="F8896" s="13"/>
    </row>
    <row r="8897" spans="1:7">
      <c r="A8897" s="13"/>
      <c r="B8897" s="13"/>
      <c r="C8897" s="13"/>
      <c r="D8897" s="13"/>
      <c r="E8897" s="13"/>
      <c r="F8897" s="13"/>
    </row>
    <row r="8898" spans="1:7">
      <c r="A8898" s="13"/>
      <c r="B8898" s="13"/>
      <c r="C8898" s="13"/>
      <c r="D8898" s="13"/>
      <c r="E8898" s="13"/>
      <c r="F8898" s="13"/>
    </row>
    <row r="8899" spans="1:7">
      <c r="A8899" s="13"/>
      <c r="B8899" s="13"/>
      <c r="C8899" s="13"/>
      <c r="D8899" s="13"/>
      <c r="E8899" s="13"/>
      <c r="F8899" s="13"/>
    </row>
    <row r="8900" spans="1:7">
      <c r="A8900" s="13"/>
      <c r="B8900" s="13"/>
      <c r="C8900" s="13"/>
      <c r="D8900" s="13"/>
      <c r="E8900" s="13"/>
      <c r="G8900" s="13"/>
    </row>
    <row r="8901" spans="1:7">
      <c r="A8901" s="13"/>
      <c r="B8901" s="13"/>
      <c r="C8901" s="13"/>
      <c r="D8901" s="13"/>
      <c r="E8901" s="13"/>
      <c r="G8901" s="13"/>
    </row>
    <row r="8902" spans="1:7">
      <c r="A8902" s="13"/>
      <c r="B8902" s="13"/>
      <c r="C8902" s="13"/>
      <c r="D8902" s="13"/>
      <c r="E8902" s="13"/>
      <c r="G8902" s="13"/>
    </row>
    <row r="8903" spans="1:7">
      <c r="A8903" s="13"/>
      <c r="B8903" s="13"/>
      <c r="C8903" s="13"/>
      <c r="D8903" s="13"/>
      <c r="E8903" s="13"/>
      <c r="G8903" s="13"/>
    </row>
    <row r="8904" spans="1:7">
      <c r="A8904" s="13"/>
      <c r="B8904" s="13"/>
      <c r="C8904" s="13"/>
      <c r="D8904" s="13"/>
      <c r="E8904" s="13"/>
      <c r="G8904" s="13"/>
    </row>
    <row r="8905" spans="1:7">
      <c r="A8905" s="13"/>
      <c r="B8905" s="13"/>
      <c r="C8905" s="13"/>
      <c r="D8905" s="13"/>
      <c r="E8905" s="13"/>
      <c r="G8905" s="13"/>
    </row>
    <row r="8906" spans="1:7">
      <c r="A8906" s="13"/>
      <c r="B8906" s="13"/>
      <c r="C8906" s="13"/>
      <c r="D8906" s="13"/>
      <c r="E8906" s="13"/>
      <c r="F8906" s="13"/>
    </row>
    <row r="8907" spans="1:7">
      <c r="A8907" s="13"/>
      <c r="B8907" s="13"/>
      <c r="C8907" s="13"/>
      <c r="D8907" s="13"/>
      <c r="E8907" s="13"/>
      <c r="F8907" s="13"/>
    </row>
    <row r="8908" spans="1:7">
      <c r="A8908" s="13"/>
      <c r="B8908" s="13"/>
      <c r="C8908" s="13"/>
      <c r="D8908" s="13"/>
      <c r="E8908" s="13"/>
      <c r="F8908" s="13"/>
    </row>
    <row r="8909" spans="1:7">
      <c r="A8909" s="13"/>
      <c r="B8909" s="13"/>
      <c r="C8909" s="13"/>
      <c r="D8909" s="13"/>
      <c r="E8909" s="13"/>
      <c r="G8909" s="13"/>
    </row>
    <row r="8910" spans="1:7">
      <c r="A8910" s="13"/>
      <c r="B8910" s="13"/>
      <c r="C8910" s="13"/>
      <c r="D8910" s="13"/>
      <c r="E8910" s="13"/>
      <c r="G8910" s="13"/>
    </row>
    <row r="8911" spans="1:7">
      <c r="A8911" s="13"/>
      <c r="B8911" s="13"/>
      <c r="C8911" s="13"/>
      <c r="D8911" s="13"/>
      <c r="E8911" s="13"/>
      <c r="G8911" s="13"/>
    </row>
    <row r="8912" spans="1:7">
      <c r="A8912" s="13"/>
      <c r="B8912" s="13"/>
      <c r="C8912" s="13"/>
      <c r="D8912" s="13"/>
      <c r="E8912" s="13"/>
      <c r="G8912" s="13"/>
    </row>
    <row r="8913" spans="1:7">
      <c r="A8913" s="13"/>
      <c r="B8913" s="13"/>
      <c r="C8913" s="13"/>
      <c r="D8913" s="13"/>
      <c r="E8913" s="13"/>
      <c r="G8913" s="13"/>
    </row>
    <row r="8914" spans="1:7">
      <c r="A8914" s="13"/>
      <c r="B8914" s="13"/>
      <c r="C8914" s="13"/>
      <c r="D8914" s="13"/>
      <c r="E8914" s="13"/>
      <c r="F8914" s="13"/>
    </row>
    <row r="8915" spans="1:7">
      <c r="A8915" s="13"/>
      <c r="B8915" s="13"/>
      <c r="C8915" s="13"/>
      <c r="D8915" s="13"/>
      <c r="E8915" s="13"/>
      <c r="F8915" s="13"/>
    </row>
    <row r="8916" spans="1:7">
      <c r="A8916" s="13"/>
      <c r="B8916" s="13"/>
      <c r="C8916" s="13"/>
      <c r="D8916" s="13"/>
      <c r="E8916" s="13"/>
      <c r="F8916" s="13"/>
    </row>
    <row r="8917" spans="1:7">
      <c r="A8917" s="13"/>
      <c r="B8917" s="13"/>
      <c r="C8917" s="13"/>
      <c r="D8917" s="13"/>
      <c r="E8917" s="13"/>
      <c r="F8917" s="13"/>
    </row>
    <row r="8918" spans="1:7">
      <c r="A8918" s="13"/>
      <c r="B8918" s="13"/>
      <c r="C8918" s="13"/>
      <c r="D8918" s="13"/>
      <c r="E8918" s="13"/>
      <c r="F8918" s="13"/>
    </row>
    <row r="8919" spans="1:7">
      <c r="A8919" s="13"/>
      <c r="B8919" s="13"/>
      <c r="C8919" s="13"/>
      <c r="D8919" s="13"/>
      <c r="E8919" s="13"/>
      <c r="F8919" s="13"/>
    </row>
    <row r="8920" spans="1:7">
      <c r="A8920" s="13"/>
      <c r="B8920" s="13"/>
      <c r="C8920" s="13"/>
      <c r="D8920" s="13"/>
      <c r="E8920" s="13"/>
      <c r="F8920" s="13"/>
    </row>
    <row r="8921" spans="1:7">
      <c r="A8921" s="13"/>
      <c r="B8921" s="13"/>
      <c r="C8921" s="13"/>
      <c r="D8921" s="13"/>
      <c r="E8921" s="13"/>
      <c r="F8921" s="13"/>
    </row>
    <row r="8922" spans="1:7">
      <c r="A8922" s="13"/>
      <c r="B8922" s="13"/>
      <c r="C8922" s="13"/>
      <c r="D8922" s="13"/>
      <c r="E8922" s="13"/>
      <c r="F8922" s="13"/>
    </row>
    <row r="8923" spans="1:7">
      <c r="A8923" s="13"/>
      <c r="B8923" s="13"/>
      <c r="C8923" s="13"/>
      <c r="D8923" s="13"/>
      <c r="E8923" s="13"/>
      <c r="F8923" s="13"/>
    </row>
    <row r="8924" spans="1:7">
      <c r="A8924" s="13"/>
      <c r="B8924" s="13"/>
      <c r="C8924" s="13"/>
      <c r="D8924" s="13"/>
      <c r="E8924" s="13"/>
      <c r="F8924" s="13"/>
    </row>
    <row r="8925" spans="1:7">
      <c r="A8925" s="13"/>
      <c r="B8925" s="13"/>
      <c r="C8925" s="13"/>
      <c r="D8925" s="13"/>
      <c r="E8925" s="13"/>
      <c r="F8925" s="13"/>
    </row>
    <row r="8926" spans="1:7">
      <c r="A8926" s="13"/>
      <c r="B8926" s="13"/>
      <c r="C8926" s="13"/>
      <c r="D8926" s="13"/>
      <c r="E8926" s="13"/>
      <c r="F8926" s="13"/>
    </row>
    <row r="8927" spans="1:7">
      <c r="A8927" s="13"/>
      <c r="B8927" s="13"/>
      <c r="C8927" s="13"/>
      <c r="D8927" s="13"/>
      <c r="E8927" s="13"/>
      <c r="F8927" s="13"/>
    </row>
    <row r="8928" spans="1:7">
      <c r="A8928" s="13"/>
      <c r="B8928" s="13"/>
      <c r="C8928" s="13"/>
      <c r="D8928" s="13"/>
      <c r="E8928" s="13"/>
      <c r="F8928" s="13"/>
    </row>
    <row r="8929" spans="1:6">
      <c r="A8929" s="13"/>
      <c r="B8929" s="13"/>
      <c r="C8929" s="13"/>
      <c r="D8929" s="13"/>
      <c r="E8929" s="13"/>
      <c r="F8929" s="13"/>
    </row>
    <row r="8930" spans="1:6">
      <c r="A8930" s="13"/>
      <c r="B8930" s="13"/>
      <c r="C8930" s="13"/>
      <c r="D8930" s="13"/>
      <c r="E8930" s="13"/>
      <c r="F8930" s="13"/>
    </row>
    <row r="8931" spans="1:6">
      <c r="A8931" s="13"/>
      <c r="B8931" s="13"/>
      <c r="C8931" s="13"/>
      <c r="D8931" s="13"/>
      <c r="E8931" s="13"/>
      <c r="F8931" s="13"/>
    </row>
    <row r="8932" spans="1:6">
      <c r="A8932" s="13"/>
      <c r="B8932" s="13"/>
      <c r="C8932" s="13"/>
      <c r="D8932" s="13"/>
      <c r="E8932" s="13"/>
      <c r="F8932" s="13"/>
    </row>
    <row r="8933" spans="1:6">
      <c r="A8933" s="13"/>
      <c r="B8933" s="13"/>
      <c r="C8933" s="13"/>
      <c r="D8933" s="13"/>
      <c r="E8933" s="13"/>
      <c r="F8933" s="13"/>
    </row>
    <row r="8934" spans="1:6">
      <c r="A8934" s="13"/>
      <c r="B8934" s="13"/>
      <c r="C8934" s="13"/>
      <c r="D8934" s="13"/>
      <c r="E8934" s="13"/>
      <c r="F8934" s="13"/>
    </row>
    <row r="8935" spans="1:6">
      <c r="A8935" s="13"/>
      <c r="B8935" s="13"/>
      <c r="C8935" s="13"/>
      <c r="D8935" s="13"/>
      <c r="E8935" s="13"/>
      <c r="F8935" s="13"/>
    </row>
    <row r="8936" spans="1:6">
      <c r="A8936" s="13"/>
      <c r="B8936" s="13"/>
      <c r="C8936" s="13"/>
      <c r="D8936" s="13"/>
      <c r="E8936" s="13"/>
      <c r="F8936" s="13"/>
    </row>
    <row r="8937" spans="1:6">
      <c r="A8937" s="13"/>
      <c r="B8937" s="13"/>
      <c r="C8937" s="13"/>
      <c r="D8937" s="13"/>
      <c r="E8937" s="13"/>
      <c r="F8937" s="13"/>
    </row>
    <row r="8938" spans="1:6">
      <c r="A8938" s="13"/>
      <c r="B8938" s="13"/>
      <c r="C8938" s="13"/>
      <c r="D8938" s="13"/>
      <c r="E8938" s="13"/>
      <c r="F8938" s="13"/>
    </row>
    <row r="8939" spans="1:6">
      <c r="A8939" s="13"/>
      <c r="B8939" s="13"/>
      <c r="C8939" s="13"/>
      <c r="D8939" s="13"/>
      <c r="E8939" s="13"/>
      <c r="F8939" s="13"/>
    </row>
    <row r="8940" spans="1:6">
      <c r="A8940" s="13"/>
      <c r="B8940" s="13"/>
      <c r="C8940" s="13"/>
      <c r="D8940" s="13"/>
      <c r="E8940" s="13"/>
      <c r="F8940" s="13"/>
    </row>
    <row r="8941" spans="1:6">
      <c r="A8941" s="13"/>
      <c r="B8941" s="13"/>
      <c r="C8941" s="13"/>
      <c r="D8941" s="13"/>
      <c r="E8941" s="13"/>
      <c r="F8941" s="13"/>
    </row>
    <row r="8942" spans="1:6">
      <c r="A8942" s="13"/>
      <c r="B8942" s="13"/>
      <c r="C8942" s="13"/>
      <c r="D8942" s="13"/>
      <c r="E8942" s="13"/>
      <c r="F8942" s="13"/>
    </row>
    <row r="8943" spans="1:6">
      <c r="A8943" s="13"/>
      <c r="B8943" s="13"/>
      <c r="C8943" s="13"/>
      <c r="D8943" s="13"/>
      <c r="E8943" s="13"/>
      <c r="F8943" s="13"/>
    </row>
    <row r="8944" spans="1:6">
      <c r="A8944" s="13"/>
      <c r="B8944" s="13"/>
      <c r="C8944" s="13"/>
      <c r="D8944" s="13"/>
      <c r="E8944" s="13"/>
      <c r="F8944" s="13"/>
    </row>
    <row r="8945" spans="1:6">
      <c r="A8945" s="13"/>
      <c r="B8945" s="13"/>
      <c r="C8945" s="13"/>
      <c r="D8945" s="13"/>
      <c r="E8945" s="13"/>
      <c r="F8945" s="13"/>
    </row>
    <row r="8946" spans="1:6">
      <c r="A8946" s="13"/>
      <c r="B8946" s="13"/>
      <c r="C8946" s="13"/>
      <c r="D8946" s="13"/>
      <c r="E8946" s="13"/>
      <c r="F8946" s="13"/>
    </row>
    <row r="8947" spans="1:6">
      <c r="A8947" s="13"/>
      <c r="B8947" s="13"/>
      <c r="C8947" s="13"/>
      <c r="D8947" s="13"/>
      <c r="E8947" s="13"/>
      <c r="F8947" s="13"/>
    </row>
    <row r="8948" spans="1:6">
      <c r="A8948" s="13"/>
      <c r="B8948" s="13"/>
      <c r="C8948" s="13"/>
      <c r="D8948" s="13"/>
      <c r="E8948" s="13"/>
      <c r="F8948" s="13"/>
    </row>
    <row r="8949" spans="1:6">
      <c r="A8949" s="13"/>
      <c r="B8949" s="13"/>
      <c r="C8949" s="13"/>
      <c r="D8949" s="13"/>
      <c r="E8949" s="13"/>
      <c r="F8949" s="13"/>
    </row>
    <row r="8950" spans="1:6">
      <c r="A8950" s="13"/>
      <c r="B8950" s="13"/>
      <c r="C8950" s="13"/>
      <c r="D8950" s="13"/>
      <c r="E8950" s="13"/>
      <c r="F8950" s="13"/>
    </row>
    <row r="8951" spans="1:6">
      <c r="A8951" s="13"/>
      <c r="B8951" s="13"/>
      <c r="C8951" s="13"/>
      <c r="D8951" s="13"/>
      <c r="E8951" s="13"/>
      <c r="F8951" s="13"/>
    </row>
    <row r="8952" spans="1:6">
      <c r="A8952" s="13"/>
      <c r="B8952" s="13"/>
      <c r="C8952" s="13"/>
      <c r="D8952" s="13"/>
      <c r="E8952" s="13"/>
      <c r="F8952" s="13"/>
    </row>
    <row r="8953" spans="1:6">
      <c r="A8953" s="13"/>
      <c r="B8953" s="13"/>
      <c r="C8953" s="13"/>
      <c r="D8953" s="13"/>
      <c r="E8953" s="13"/>
      <c r="F8953" s="13"/>
    </row>
    <row r="8954" spans="1:6">
      <c r="A8954" s="13"/>
      <c r="B8954" s="13"/>
      <c r="C8954" s="13"/>
      <c r="D8954" s="13"/>
      <c r="E8954" s="13"/>
      <c r="F8954" s="13"/>
    </row>
    <row r="8955" spans="1:6">
      <c r="A8955" s="13"/>
      <c r="B8955" s="13"/>
      <c r="C8955" s="13"/>
      <c r="D8955" s="13"/>
      <c r="E8955" s="13"/>
      <c r="F8955" s="13"/>
    </row>
    <row r="8956" spans="1:6">
      <c r="A8956" s="13"/>
      <c r="B8956" s="13"/>
      <c r="C8956" s="13"/>
      <c r="D8956" s="13"/>
      <c r="E8956" s="13"/>
      <c r="F8956" s="13"/>
    </row>
    <row r="8957" spans="1:6">
      <c r="A8957" s="13"/>
      <c r="B8957" s="13"/>
      <c r="C8957" s="13"/>
      <c r="D8957" s="13"/>
      <c r="E8957" s="13"/>
      <c r="F8957" s="13"/>
    </row>
    <row r="8958" spans="1:6">
      <c r="A8958" s="13"/>
      <c r="B8958" s="13"/>
      <c r="C8958" s="13"/>
      <c r="D8958" s="13"/>
      <c r="E8958" s="13"/>
      <c r="F8958" s="13"/>
    </row>
    <row r="8959" spans="1:6">
      <c r="A8959" s="13"/>
      <c r="B8959" s="13"/>
      <c r="C8959" s="13"/>
      <c r="D8959" s="13"/>
      <c r="E8959" s="13"/>
      <c r="F8959" s="13"/>
    </row>
    <row r="8960" spans="1:6">
      <c r="A8960" s="13"/>
      <c r="B8960" s="13"/>
      <c r="C8960" s="13"/>
      <c r="D8960" s="13"/>
      <c r="E8960" s="13"/>
      <c r="F8960" s="13"/>
    </row>
    <row r="8961" spans="1:7">
      <c r="A8961" s="13"/>
      <c r="B8961" s="13"/>
      <c r="C8961" s="13"/>
      <c r="D8961" s="13"/>
      <c r="E8961" s="13"/>
      <c r="F8961" s="13"/>
    </row>
    <row r="8962" spans="1:7">
      <c r="A8962" s="13"/>
      <c r="B8962" s="13"/>
      <c r="C8962" s="13"/>
      <c r="D8962" s="13"/>
      <c r="E8962" s="13"/>
      <c r="F8962" s="13"/>
    </row>
    <row r="8963" spans="1:7">
      <c r="A8963" s="13"/>
      <c r="B8963" s="13"/>
      <c r="C8963" s="13"/>
      <c r="D8963" s="13"/>
      <c r="E8963" s="13"/>
      <c r="G8963" s="13"/>
    </row>
    <row r="8964" spans="1:7">
      <c r="A8964" s="13"/>
      <c r="B8964" s="13"/>
      <c r="C8964" s="13"/>
      <c r="D8964" s="13"/>
      <c r="E8964" s="13"/>
      <c r="G8964" s="13"/>
    </row>
    <row r="8965" spans="1:7">
      <c r="A8965" s="13"/>
      <c r="B8965" s="13"/>
      <c r="C8965" s="13"/>
      <c r="D8965" s="13"/>
      <c r="E8965" s="13"/>
      <c r="G8965" s="13"/>
    </row>
    <row r="8966" spans="1:7">
      <c r="A8966" s="13"/>
      <c r="B8966" s="13"/>
      <c r="C8966" s="13"/>
      <c r="D8966" s="13"/>
      <c r="E8966" s="13"/>
      <c r="G8966" s="13"/>
    </row>
    <row r="8967" spans="1:7">
      <c r="A8967" s="13"/>
      <c r="B8967" s="13"/>
      <c r="C8967" s="13"/>
      <c r="D8967" s="13"/>
      <c r="E8967" s="13"/>
      <c r="G8967" s="13"/>
    </row>
    <row r="8968" spans="1:7">
      <c r="A8968" s="13"/>
      <c r="B8968" s="13"/>
      <c r="C8968" s="13"/>
      <c r="D8968" s="13"/>
      <c r="E8968" s="13"/>
      <c r="G8968" s="13"/>
    </row>
    <row r="8969" spans="1:7">
      <c r="A8969" s="13"/>
      <c r="B8969" s="13"/>
      <c r="C8969" s="13"/>
      <c r="D8969" s="13"/>
      <c r="E8969" s="13"/>
      <c r="G8969" s="13"/>
    </row>
    <row r="8970" spans="1:7">
      <c r="A8970" s="13"/>
      <c r="B8970" s="13"/>
      <c r="C8970" s="13"/>
      <c r="D8970" s="13"/>
      <c r="E8970" s="13"/>
      <c r="G8970" s="13"/>
    </row>
    <row r="8971" spans="1:7">
      <c r="A8971" s="13"/>
      <c r="B8971" s="13"/>
      <c r="C8971" s="13"/>
      <c r="D8971" s="13"/>
      <c r="E8971" s="13"/>
      <c r="G8971" s="13"/>
    </row>
    <row r="8972" spans="1:7">
      <c r="A8972" s="13"/>
      <c r="B8972" s="13"/>
      <c r="C8972" s="13"/>
      <c r="D8972" s="13"/>
      <c r="E8972" s="13"/>
      <c r="G8972" s="13"/>
    </row>
    <row r="8973" spans="1:7">
      <c r="A8973" s="13"/>
      <c r="B8973" s="13"/>
      <c r="C8973" s="13"/>
      <c r="D8973" s="13"/>
      <c r="E8973" s="13"/>
      <c r="G8973" s="13"/>
    </row>
    <row r="8974" spans="1:7">
      <c r="A8974" s="13"/>
      <c r="B8974" s="13"/>
      <c r="C8974" s="13"/>
      <c r="D8974" s="13"/>
      <c r="E8974" s="13"/>
      <c r="G8974" s="13"/>
    </row>
    <row r="8975" spans="1:7">
      <c r="A8975" s="13"/>
      <c r="B8975" s="13"/>
      <c r="D8975" s="13"/>
      <c r="E8975" s="13"/>
      <c r="G8975" s="13"/>
    </row>
    <row r="8976" spans="1:7">
      <c r="A8976" s="13"/>
      <c r="B8976" s="13"/>
      <c r="C8976" s="13"/>
      <c r="D8976" s="13"/>
      <c r="E8976" s="13"/>
      <c r="G8976" s="13"/>
    </row>
    <row r="8977" spans="1:7">
      <c r="A8977" s="13"/>
      <c r="B8977" s="13"/>
      <c r="C8977" s="13"/>
      <c r="D8977" s="13"/>
      <c r="E8977" s="13"/>
      <c r="G8977" s="13"/>
    </row>
    <row r="8978" spans="1:7">
      <c r="A8978" s="13"/>
      <c r="B8978" s="13"/>
      <c r="C8978" s="13"/>
      <c r="D8978" s="13"/>
      <c r="E8978" s="13"/>
      <c r="G8978" s="13"/>
    </row>
    <row r="8979" spans="1:7">
      <c r="A8979" s="13"/>
      <c r="B8979" s="13"/>
      <c r="C8979" s="13"/>
      <c r="D8979" s="13"/>
      <c r="E8979" s="13"/>
      <c r="G8979" s="13"/>
    </row>
    <row r="8980" spans="1:7">
      <c r="A8980" s="13"/>
      <c r="B8980" s="13"/>
      <c r="C8980" s="13"/>
      <c r="D8980" s="13"/>
      <c r="E8980" s="13"/>
      <c r="G8980" s="13"/>
    </row>
    <row r="8981" spans="1:7">
      <c r="A8981" s="13"/>
      <c r="B8981" s="13"/>
      <c r="C8981" s="13"/>
      <c r="D8981" s="13"/>
      <c r="E8981" s="13"/>
      <c r="G8981" s="13"/>
    </row>
    <row r="8982" spans="1:7">
      <c r="A8982" s="13"/>
      <c r="B8982" s="13"/>
      <c r="C8982" s="13"/>
      <c r="D8982" s="13"/>
      <c r="E8982" s="13"/>
      <c r="F8982" s="13"/>
    </row>
    <row r="8983" spans="1:7">
      <c r="A8983" s="13"/>
      <c r="B8983" s="13"/>
      <c r="C8983" s="13"/>
      <c r="D8983" s="13"/>
      <c r="E8983" s="13"/>
      <c r="F8983" s="13"/>
    </row>
    <row r="8984" spans="1:7">
      <c r="A8984" s="13"/>
      <c r="B8984" s="13"/>
      <c r="C8984" s="13"/>
      <c r="D8984" s="13"/>
      <c r="E8984" s="13"/>
      <c r="F8984" s="13"/>
    </row>
    <row r="8985" spans="1:7">
      <c r="A8985" s="13"/>
      <c r="B8985" s="13"/>
      <c r="C8985" s="13"/>
      <c r="D8985" s="13"/>
      <c r="E8985" s="13"/>
      <c r="F8985" s="13"/>
    </row>
    <row r="8986" spans="1:7">
      <c r="A8986" s="13"/>
      <c r="B8986" s="13"/>
      <c r="C8986" s="13"/>
      <c r="D8986" s="13"/>
      <c r="E8986" s="13"/>
      <c r="F8986" s="13"/>
    </row>
    <row r="8987" spans="1:7">
      <c r="A8987" s="13"/>
      <c r="B8987" s="13"/>
      <c r="C8987" s="13"/>
      <c r="D8987" s="13"/>
      <c r="E8987" s="13"/>
      <c r="F8987" s="13"/>
    </row>
    <row r="8988" spans="1:7">
      <c r="A8988" s="13"/>
      <c r="B8988" s="13"/>
      <c r="C8988" s="13"/>
      <c r="D8988" s="13"/>
      <c r="E8988" s="13"/>
      <c r="F8988" s="13"/>
    </row>
    <row r="8989" spans="1:7">
      <c r="A8989" s="13"/>
      <c r="B8989" s="13"/>
      <c r="C8989" s="13"/>
      <c r="D8989" s="13"/>
      <c r="E8989" s="13"/>
      <c r="F8989" s="13"/>
    </row>
    <row r="8990" spans="1:7">
      <c r="A8990" s="13"/>
      <c r="B8990" s="13"/>
      <c r="C8990" s="13"/>
      <c r="D8990" s="13"/>
      <c r="E8990" s="13"/>
      <c r="F8990" s="13"/>
    </row>
    <row r="8991" spans="1:7">
      <c r="A8991" s="13"/>
      <c r="B8991" s="13"/>
      <c r="C8991" s="13"/>
      <c r="D8991" s="13"/>
      <c r="E8991" s="13"/>
      <c r="F8991" s="13"/>
    </row>
    <row r="8992" spans="1:7">
      <c r="A8992" s="13"/>
      <c r="B8992" s="13"/>
      <c r="C8992" s="13"/>
      <c r="D8992" s="13"/>
      <c r="E8992" s="13"/>
      <c r="F8992" s="13"/>
    </row>
    <row r="8993" spans="1:7">
      <c r="A8993" s="13"/>
      <c r="B8993" s="13"/>
      <c r="C8993" s="13"/>
      <c r="D8993" s="13"/>
      <c r="E8993" s="13"/>
      <c r="F8993" s="13"/>
    </row>
    <row r="8994" spans="1:7">
      <c r="A8994" s="13"/>
      <c r="B8994" s="13"/>
      <c r="C8994" s="13"/>
      <c r="D8994" s="13"/>
      <c r="E8994" s="13"/>
      <c r="G8994" s="13"/>
    </row>
    <row r="8995" spans="1:7">
      <c r="A8995" s="13"/>
      <c r="B8995" s="13"/>
      <c r="C8995" s="13"/>
      <c r="D8995" s="13"/>
      <c r="E8995" s="13"/>
      <c r="F8995" s="13"/>
    </row>
    <row r="8996" spans="1:7">
      <c r="A8996" s="13"/>
      <c r="B8996" s="13"/>
      <c r="C8996" s="13"/>
      <c r="D8996" s="13"/>
      <c r="E8996" s="13"/>
      <c r="G8996" s="13"/>
    </row>
    <row r="8997" spans="1:7">
      <c r="A8997" s="13"/>
      <c r="B8997" s="13"/>
      <c r="C8997" s="13"/>
      <c r="D8997" s="13"/>
      <c r="E8997" s="13"/>
      <c r="G8997" s="13"/>
    </row>
    <row r="8998" spans="1:7">
      <c r="A8998" s="13"/>
      <c r="B8998" s="13"/>
      <c r="C8998" s="13"/>
      <c r="D8998" s="13"/>
      <c r="E8998" s="13"/>
      <c r="G8998" s="13"/>
    </row>
    <row r="8999" spans="1:7">
      <c r="A8999" s="13"/>
      <c r="B8999" s="13"/>
      <c r="C8999" s="13"/>
      <c r="D8999" s="13"/>
      <c r="E8999" s="13"/>
      <c r="G8999" s="13"/>
    </row>
    <row r="9000" spans="1:7">
      <c r="A9000" s="13"/>
      <c r="B9000" s="13"/>
      <c r="C9000" s="13"/>
      <c r="D9000" s="13"/>
      <c r="E9000" s="13"/>
      <c r="F9000" s="13"/>
    </row>
    <row r="9001" spans="1:7">
      <c r="A9001" s="13"/>
      <c r="B9001" s="13"/>
      <c r="C9001" s="13"/>
      <c r="D9001" s="13"/>
      <c r="E9001" s="13"/>
      <c r="F9001" s="13"/>
    </row>
    <row r="9002" spans="1:7">
      <c r="A9002" s="13"/>
      <c r="B9002" s="13"/>
      <c r="C9002" s="13"/>
      <c r="D9002" s="13"/>
      <c r="E9002" s="13"/>
      <c r="F9002" s="13"/>
    </row>
    <row r="9003" spans="1:7">
      <c r="A9003" s="13"/>
      <c r="B9003" s="13"/>
      <c r="C9003" s="13"/>
      <c r="D9003" s="13"/>
      <c r="E9003" s="13"/>
      <c r="F9003" s="13"/>
    </row>
    <row r="9004" spans="1:7">
      <c r="A9004" s="13"/>
      <c r="B9004" s="13"/>
      <c r="C9004" s="13"/>
      <c r="D9004" s="13"/>
      <c r="E9004" s="13"/>
      <c r="F9004" s="13"/>
    </row>
    <row r="9005" spans="1:7">
      <c r="A9005" s="13"/>
      <c r="B9005" s="13"/>
      <c r="C9005" s="13"/>
      <c r="D9005" s="13"/>
      <c r="E9005" s="13"/>
      <c r="F9005" s="13"/>
    </row>
    <row r="9006" spans="1:7">
      <c r="A9006" s="13"/>
      <c r="B9006" s="13"/>
      <c r="C9006" s="13"/>
      <c r="D9006" s="13"/>
      <c r="E9006" s="13"/>
      <c r="F9006" s="13"/>
    </row>
    <row r="9007" spans="1:7">
      <c r="A9007" s="13"/>
      <c r="B9007" s="13"/>
      <c r="C9007" s="13"/>
      <c r="D9007" s="13"/>
      <c r="E9007" s="13"/>
      <c r="F9007" s="13"/>
    </row>
    <row r="9008" spans="1:7">
      <c r="A9008" s="13"/>
      <c r="B9008" s="13"/>
      <c r="C9008" s="13"/>
      <c r="D9008" s="13"/>
      <c r="E9008" s="13"/>
      <c r="F9008" s="13"/>
    </row>
    <row r="9009" spans="1:7">
      <c r="A9009" s="13"/>
      <c r="B9009" s="13"/>
      <c r="C9009" s="13"/>
      <c r="D9009" s="13"/>
      <c r="E9009" s="13"/>
      <c r="F9009" s="13"/>
    </row>
    <row r="9010" spans="1:7">
      <c r="A9010" s="13"/>
      <c r="B9010" s="13"/>
      <c r="C9010" s="13"/>
      <c r="D9010" s="13"/>
      <c r="E9010" s="13"/>
      <c r="F9010" s="13"/>
    </row>
    <row r="9011" spans="1:7">
      <c r="A9011" s="13"/>
      <c r="B9011" s="13"/>
      <c r="C9011" s="13"/>
      <c r="D9011" s="13"/>
      <c r="E9011" s="13"/>
      <c r="F9011" s="13"/>
    </row>
    <row r="9012" spans="1:7">
      <c r="A9012" s="13"/>
      <c r="B9012" s="13"/>
      <c r="C9012" s="13"/>
      <c r="D9012" s="13"/>
      <c r="E9012" s="13"/>
      <c r="F9012" s="13"/>
    </row>
    <row r="9013" spans="1:7">
      <c r="A9013" s="13"/>
      <c r="B9013" s="13"/>
      <c r="C9013" s="13"/>
      <c r="D9013" s="13"/>
      <c r="E9013" s="13"/>
      <c r="F9013" s="13"/>
    </row>
    <row r="9014" spans="1:7">
      <c r="A9014" s="13"/>
      <c r="B9014" s="13"/>
      <c r="C9014" s="13"/>
      <c r="D9014" s="13"/>
      <c r="E9014" s="13"/>
      <c r="G9014" s="13"/>
    </row>
    <row r="9015" spans="1:7">
      <c r="A9015" s="13"/>
      <c r="B9015" s="13"/>
      <c r="C9015" s="13"/>
      <c r="D9015" s="13"/>
      <c r="E9015" s="13"/>
      <c r="F9015" s="13"/>
    </row>
    <row r="9016" spans="1:7">
      <c r="A9016" s="13"/>
      <c r="B9016" s="13"/>
      <c r="C9016" s="13"/>
      <c r="D9016" s="13"/>
      <c r="G9016" s="13"/>
    </row>
    <row r="9017" spans="1:7">
      <c r="A9017" s="13"/>
      <c r="B9017" s="13"/>
      <c r="C9017" s="13"/>
      <c r="D9017" s="13"/>
      <c r="E9017" s="13"/>
      <c r="G9017" s="13"/>
    </row>
    <row r="9018" spans="1:7">
      <c r="A9018" s="13"/>
      <c r="B9018" s="13"/>
      <c r="C9018" s="13"/>
      <c r="D9018" s="13"/>
      <c r="E9018" s="13"/>
      <c r="F9018" s="13"/>
    </row>
    <row r="9019" spans="1:7">
      <c r="A9019" s="13"/>
      <c r="B9019" s="13"/>
      <c r="C9019" s="13"/>
      <c r="D9019" s="13"/>
      <c r="E9019" s="13"/>
      <c r="G9019" s="13"/>
    </row>
    <row r="9020" spans="1:7">
      <c r="A9020" s="13"/>
      <c r="B9020" s="13"/>
      <c r="C9020" s="13"/>
      <c r="D9020" s="13"/>
      <c r="E9020" s="13"/>
      <c r="G9020" s="13"/>
    </row>
    <row r="9021" spans="1:7">
      <c r="A9021" s="13"/>
      <c r="B9021" s="13"/>
      <c r="C9021" s="13"/>
      <c r="D9021" s="13"/>
      <c r="E9021" s="13"/>
      <c r="G9021" s="13"/>
    </row>
    <row r="9022" spans="1:7">
      <c r="A9022" s="13"/>
      <c r="B9022" s="13"/>
      <c r="C9022" s="13"/>
      <c r="D9022" s="13"/>
      <c r="E9022" s="13"/>
      <c r="G9022" s="13"/>
    </row>
    <row r="9023" spans="1:7">
      <c r="A9023" s="13"/>
      <c r="B9023" s="13"/>
      <c r="C9023" s="13"/>
      <c r="D9023" s="13"/>
      <c r="E9023" s="13"/>
      <c r="F9023" s="13"/>
    </row>
    <row r="9024" spans="1:7">
      <c r="A9024" s="13"/>
      <c r="B9024" s="13"/>
      <c r="C9024" s="13"/>
      <c r="D9024" s="13"/>
      <c r="E9024" s="13"/>
      <c r="F9024" s="13"/>
    </row>
    <row r="9025" spans="1:7">
      <c r="A9025" s="13"/>
      <c r="B9025" s="13"/>
      <c r="C9025" s="13"/>
      <c r="D9025" s="13"/>
      <c r="E9025" s="13"/>
      <c r="G9025" s="13"/>
    </row>
    <row r="9026" spans="1:7">
      <c r="A9026" s="13"/>
      <c r="B9026" s="13"/>
      <c r="C9026" s="13"/>
      <c r="D9026" s="13"/>
      <c r="E9026" s="13"/>
      <c r="G9026" s="13"/>
    </row>
    <row r="9027" spans="1:7">
      <c r="A9027" s="13"/>
      <c r="B9027" s="13"/>
      <c r="C9027" s="13"/>
      <c r="D9027" s="13"/>
      <c r="E9027" s="13"/>
      <c r="G9027" s="13"/>
    </row>
    <row r="9028" spans="1:7">
      <c r="A9028" s="13"/>
      <c r="B9028" s="13"/>
      <c r="C9028" s="13"/>
      <c r="D9028" s="13"/>
      <c r="E9028" s="13"/>
      <c r="G9028" s="13"/>
    </row>
    <row r="9029" spans="1:7">
      <c r="A9029" s="13"/>
      <c r="B9029" s="13"/>
      <c r="C9029" s="13"/>
      <c r="D9029" s="13"/>
      <c r="E9029" s="13"/>
      <c r="G9029" s="13"/>
    </row>
    <row r="9030" spans="1:7">
      <c r="A9030" s="13"/>
      <c r="B9030" s="13"/>
      <c r="C9030" s="13"/>
      <c r="D9030" s="13"/>
      <c r="E9030" s="13"/>
      <c r="G9030" s="13"/>
    </row>
    <row r="9031" spans="1:7">
      <c r="A9031" s="13"/>
      <c r="B9031" s="13"/>
      <c r="C9031" s="13"/>
      <c r="D9031" s="13"/>
      <c r="E9031" s="13"/>
      <c r="F9031" s="13"/>
    </row>
    <row r="9032" spans="1:7">
      <c r="A9032" s="13"/>
      <c r="B9032" s="13"/>
      <c r="C9032" s="13"/>
      <c r="D9032" s="13"/>
      <c r="E9032" s="13"/>
      <c r="G9032" s="13"/>
    </row>
    <row r="9033" spans="1:7">
      <c r="A9033" s="13"/>
      <c r="B9033" s="13"/>
      <c r="C9033" s="13"/>
      <c r="D9033" s="13"/>
      <c r="E9033" s="13"/>
      <c r="F9033" s="13"/>
    </row>
    <row r="9034" spans="1:7">
      <c r="A9034" s="13"/>
      <c r="B9034" s="13"/>
      <c r="C9034" s="13"/>
      <c r="D9034" s="13"/>
      <c r="E9034" s="13"/>
      <c r="G9034" s="13"/>
    </row>
    <row r="9035" spans="1:7">
      <c r="A9035" s="13"/>
      <c r="B9035" s="13"/>
      <c r="C9035" s="13"/>
      <c r="D9035" s="13"/>
      <c r="E9035" s="13"/>
      <c r="G9035" s="13"/>
    </row>
    <row r="9036" spans="1:7">
      <c r="A9036" s="13"/>
      <c r="B9036" s="13"/>
      <c r="C9036" s="13"/>
      <c r="D9036" s="13"/>
      <c r="E9036" s="13"/>
      <c r="G9036" s="13"/>
    </row>
    <row r="9037" spans="1:7">
      <c r="A9037" s="13"/>
      <c r="B9037" s="13"/>
      <c r="C9037" s="13"/>
      <c r="D9037" s="13"/>
      <c r="E9037" s="13"/>
      <c r="G9037" s="13"/>
    </row>
    <row r="9038" spans="1:7">
      <c r="A9038" s="13"/>
      <c r="B9038" s="13"/>
      <c r="C9038" s="13"/>
      <c r="D9038" s="13"/>
      <c r="E9038" s="13"/>
      <c r="G9038" s="13"/>
    </row>
    <row r="9039" spans="1:7">
      <c r="A9039" s="13"/>
      <c r="B9039" s="13"/>
      <c r="C9039" s="13"/>
      <c r="D9039" s="13"/>
      <c r="E9039" s="13"/>
      <c r="G9039" s="13"/>
    </row>
    <row r="9040" spans="1:7">
      <c r="A9040" s="13"/>
      <c r="B9040" s="13"/>
      <c r="C9040" s="13"/>
      <c r="D9040" s="13"/>
      <c r="E9040" s="13"/>
      <c r="G9040" s="13"/>
    </row>
    <row r="9041" spans="1:7">
      <c r="A9041" s="13"/>
      <c r="B9041" s="13"/>
      <c r="C9041" s="13"/>
      <c r="D9041" s="13"/>
      <c r="E9041" s="13"/>
      <c r="G9041" s="13"/>
    </row>
    <row r="9042" spans="1:7">
      <c r="A9042" s="13"/>
      <c r="B9042" s="13"/>
      <c r="C9042" s="13"/>
      <c r="D9042" s="13"/>
      <c r="E9042" s="13"/>
      <c r="F9042" s="13"/>
    </row>
    <row r="9043" spans="1:7">
      <c r="A9043" s="13"/>
      <c r="B9043" s="13"/>
      <c r="C9043" s="13"/>
      <c r="D9043" s="13"/>
      <c r="E9043" s="13"/>
      <c r="F9043" s="13"/>
    </row>
    <row r="9044" spans="1:7">
      <c r="A9044" s="13"/>
      <c r="B9044" s="13"/>
      <c r="C9044" s="13"/>
      <c r="D9044" s="13"/>
      <c r="E9044" s="13"/>
      <c r="F9044" s="13"/>
    </row>
    <row r="9045" spans="1:7">
      <c r="A9045" s="13"/>
      <c r="B9045" s="13"/>
      <c r="C9045" s="13"/>
      <c r="D9045" s="13"/>
      <c r="E9045" s="13"/>
      <c r="F9045" s="13"/>
    </row>
    <row r="9046" spans="1:7">
      <c r="A9046" s="13"/>
      <c r="B9046" s="13"/>
      <c r="C9046" s="13"/>
      <c r="D9046" s="13"/>
      <c r="G9046" s="13"/>
    </row>
    <row r="9047" spans="1:7">
      <c r="A9047" s="13"/>
      <c r="B9047" s="13"/>
      <c r="C9047" s="13"/>
      <c r="D9047" s="13"/>
      <c r="E9047" s="13"/>
      <c r="G9047" s="13"/>
    </row>
    <row r="9048" spans="1:7">
      <c r="A9048" s="13"/>
      <c r="B9048" s="13"/>
      <c r="C9048" s="13"/>
      <c r="D9048" s="13"/>
      <c r="E9048" s="13"/>
      <c r="G9048" s="13"/>
    </row>
    <row r="9049" spans="1:7">
      <c r="A9049" s="13"/>
      <c r="B9049" s="13"/>
      <c r="C9049" s="13"/>
      <c r="D9049" s="13"/>
      <c r="E9049" s="13"/>
      <c r="G9049" s="13"/>
    </row>
    <row r="9050" spans="1:7">
      <c r="A9050" s="13"/>
      <c r="B9050" s="13"/>
      <c r="C9050" s="13"/>
      <c r="D9050" s="13"/>
      <c r="E9050" s="13"/>
      <c r="G9050" s="13"/>
    </row>
    <row r="9051" spans="1:7">
      <c r="A9051" s="13"/>
      <c r="B9051" s="13"/>
      <c r="C9051" s="13"/>
      <c r="D9051" s="13"/>
      <c r="E9051" s="13"/>
      <c r="G9051" s="13"/>
    </row>
    <row r="9052" spans="1:7">
      <c r="A9052" s="13"/>
      <c r="B9052" s="13"/>
      <c r="C9052" s="13"/>
      <c r="D9052" s="13"/>
      <c r="E9052" s="13"/>
      <c r="G9052" s="13"/>
    </row>
    <row r="9053" spans="1:7">
      <c r="A9053" s="13"/>
      <c r="B9053" s="13"/>
      <c r="C9053" s="13"/>
      <c r="D9053" s="13"/>
      <c r="E9053" s="13"/>
      <c r="G9053" s="13"/>
    </row>
    <row r="9054" spans="1:7">
      <c r="A9054" s="13"/>
      <c r="B9054" s="13"/>
      <c r="C9054" s="13"/>
      <c r="D9054" s="13"/>
      <c r="E9054" s="13"/>
      <c r="F9054" s="13"/>
    </row>
    <row r="9055" spans="1:7">
      <c r="A9055" s="13"/>
      <c r="B9055" s="13"/>
      <c r="C9055" s="13"/>
      <c r="D9055" s="13"/>
      <c r="E9055" s="13"/>
      <c r="F9055" s="13"/>
    </row>
    <row r="9056" spans="1:7">
      <c r="A9056" s="13"/>
      <c r="B9056" s="13"/>
      <c r="C9056" s="13"/>
      <c r="D9056" s="13"/>
      <c r="E9056" s="13"/>
      <c r="F9056" s="13"/>
    </row>
    <row r="9057" spans="1:6">
      <c r="A9057" s="13"/>
      <c r="B9057" s="13"/>
      <c r="C9057" s="13"/>
      <c r="D9057" s="13"/>
      <c r="E9057" s="13"/>
      <c r="F9057" s="13"/>
    </row>
    <row r="9058" spans="1:6">
      <c r="A9058" s="13"/>
      <c r="B9058" s="13"/>
      <c r="C9058" s="13"/>
      <c r="D9058" s="13"/>
      <c r="E9058" s="13"/>
      <c r="F9058" s="13"/>
    </row>
    <row r="9059" spans="1:6">
      <c r="A9059" s="13"/>
      <c r="B9059" s="13"/>
      <c r="C9059" s="13"/>
      <c r="D9059" s="13"/>
      <c r="E9059" s="13"/>
      <c r="F9059" s="13"/>
    </row>
    <row r="9060" spans="1:6">
      <c r="A9060" s="13"/>
      <c r="B9060" s="13"/>
      <c r="C9060" s="13"/>
      <c r="D9060" s="13"/>
      <c r="E9060" s="13"/>
      <c r="F9060" s="13"/>
    </row>
    <row r="9061" spans="1:6">
      <c r="A9061" s="13"/>
      <c r="B9061" s="13"/>
      <c r="C9061" s="13"/>
      <c r="D9061" s="13"/>
      <c r="E9061" s="13"/>
      <c r="F9061" s="13"/>
    </row>
    <row r="9062" spans="1:6">
      <c r="A9062" s="13"/>
      <c r="B9062" s="13"/>
      <c r="C9062" s="13"/>
      <c r="D9062" s="13"/>
      <c r="E9062" s="13"/>
      <c r="F9062" s="13"/>
    </row>
    <row r="9063" spans="1:6">
      <c r="A9063" s="13"/>
      <c r="B9063" s="13"/>
      <c r="C9063" s="13"/>
      <c r="D9063" s="13"/>
      <c r="E9063" s="13"/>
      <c r="F9063" s="13"/>
    </row>
    <row r="9064" spans="1:6">
      <c r="A9064" s="13"/>
      <c r="B9064" s="13"/>
      <c r="C9064" s="13"/>
      <c r="D9064" s="13"/>
      <c r="E9064" s="13"/>
      <c r="F9064" s="13"/>
    </row>
    <row r="9065" spans="1:6">
      <c r="A9065" s="13"/>
      <c r="B9065" s="13"/>
      <c r="C9065" s="13"/>
      <c r="D9065" s="13"/>
      <c r="E9065" s="13"/>
      <c r="F9065" s="13"/>
    </row>
    <row r="9066" spans="1:6">
      <c r="A9066" s="13"/>
      <c r="B9066" s="13"/>
      <c r="C9066" s="13"/>
      <c r="D9066" s="13"/>
      <c r="E9066" s="13"/>
      <c r="F9066" s="13"/>
    </row>
    <row r="9067" spans="1:6">
      <c r="A9067" s="13"/>
      <c r="B9067" s="13"/>
      <c r="C9067" s="13"/>
      <c r="D9067" s="13"/>
      <c r="E9067" s="13"/>
      <c r="F9067" s="13"/>
    </row>
    <row r="9068" spans="1:6">
      <c r="A9068" s="13"/>
      <c r="B9068" s="13"/>
      <c r="C9068" s="13"/>
      <c r="D9068" s="13"/>
      <c r="E9068" s="13"/>
      <c r="F9068" s="13"/>
    </row>
    <row r="9069" spans="1:6">
      <c r="A9069" s="13"/>
      <c r="B9069" s="13"/>
      <c r="C9069" s="13"/>
      <c r="D9069" s="13"/>
      <c r="E9069" s="13"/>
      <c r="F9069" s="13"/>
    </row>
    <row r="9070" spans="1:6">
      <c r="A9070" s="13"/>
      <c r="B9070" s="13"/>
      <c r="C9070" s="13"/>
      <c r="D9070" s="13"/>
      <c r="E9070" s="13"/>
      <c r="F9070" s="13"/>
    </row>
    <row r="9071" spans="1:6">
      <c r="A9071" s="13"/>
      <c r="B9071" s="13"/>
      <c r="C9071" s="13"/>
      <c r="D9071" s="13"/>
      <c r="E9071" s="13"/>
      <c r="F9071" s="13"/>
    </row>
    <row r="9072" spans="1:6">
      <c r="A9072" s="13"/>
      <c r="B9072" s="13"/>
      <c r="C9072" s="13"/>
      <c r="D9072" s="13"/>
      <c r="E9072" s="13"/>
      <c r="F9072" s="13"/>
    </row>
    <row r="9073" spans="1:7">
      <c r="A9073" s="13"/>
      <c r="B9073" s="13"/>
      <c r="C9073" s="13"/>
      <c r="D9073" s="13"/>
      <c r="E9073" s="13"/>
      <c r="F9073" s="13"/>
    </row>
    <row r="9074" spans="1:7">
      <c r="A9074" s="13"/>
      <c r="B9074" s="13"/>
      <c r="C9074" s="13"/>
      <c r="D9074" s="13"/>
      <c r="E9074" s="13"/>
      <c r="G9074" s="13"/>
    </row>
    <row r="9075" spans="1:7">
      <c r="A9075" s="13"/>
      <c r="B9075" s="13"/>
      <c r="C9075" s="13"/>
      <c r="D9075" s="13"/>
      <c r="E9075" s="13"/>
      <c r="G9075" s="13"/>
    </row>
    <row r="9076" spans="1:7">
      <c r="A9076" s="13"/>
      <c r="B9076" s="13"/>
      <c r="C9076" s="13"/>
      <c r="D9076" s="13"/>
      <c r="E9076" s="13"/>
      <c r="G9076" s="13"/>
    </row>
    <row r="9077" spans="1:7">
      <c r="A9077" s="13"/>
      <c r="B9077" s="13"/>
      <c r="C9077" s="13"/>
      <c r="D9077" s="13"/>
      <c r="E9077" s="13"/>
      <c r="G9077" s="13"/>
    </row>
    <row r="9078" spans="1:7">
      <c r="A9078" s="13"/>
      <c r="B9078" s="13"/>
      <c r="C9078" s="13"/>
      <c r="D9078" s="13"/>
      <c r="E9078" s="13"/>
      <c r="G9078" s="13"/>
    </row>
    <row r="9079" spans="1:7">
      <c r="A9079" s="13"/>
      <c r="B9079" s="13"/>
      <c r="C9079" s="13"/>
      <c r="D9079" s="13"/>
      <c r="E9079" s="13"/>
      <c r="G9079" s="13"/>
    </row>
    <row r="9080" spans="1:7">
      <c r="A9080" s="13"/>
      <c r="B9080" s="13"/>
      <c r="C9080" s="13"/>
      <c r="D9080" s="13"/>
      <c r="E9080" s="13"/>
      <c r="F9080" s="13"/>
    </row>
    <row r="9081" spans="1:7">
      <c r="A9081" s="13"/>
      <c r="B9081" s="13"/>
      <c r="C9081" s="13"/>
      <c r="D9081" s="13"/>
      <c r="E9081" s="13"/>
      <c r="F9081" s="13"/>
    </row>
    <row r="9082" spans="1:7">
      <c r="A9082" s="13"/>
      <c r="B9082" s="13"/>
      <c r="C9082" s="13"/>
      <c r="D9082" s="13"/>
      <c r="E9082" s="13"/>
      <c r="G9082" s="13"/>
    </row>
    <row r="9083" spans="1:7">
      <c r="A9083" s="13"/>
      <c r="B9083" s="13"/>
      <c r="C9083" s="13"/>
      <c r="D9083" s="13"/>
      <c r="E9083" s="13"/>
      <c r="G9083" s="13"/>
    </row>
    <row r="9084" spans="1:7">
      <c r="A9084" s="13"/>
      <c r="B9084" s="13"/>
      <c r="C9084" s="13"/>
      <c r="D9084" s="13"/>
      <c r="E9084" s="13"/>
      <c r="G9084" s="13"/>
    </row>
    <row r="9085" spans="1:7">
      <c r="A9085" s="13"/>
      <c r="B9085" s="13"/>
      <c r="C9085" s="13"/>
      <c r="D9085" s="13"/>
      <c r="E9085" s="13"/>
      <c r="G9085" s="13"/>
    </row>
    <row r="9086" spans="1:7">
      <c r="A9086" s="13"/>
      <c r="B9086" s="13"/>
      <c r="C9086" s="13"/>
      <c r="D9086" s="13"/>
      <c r="E9086" s="13"/>
      <c r="G9086" s="13"/>
    </row>
    <row r="9087" spans="1:7">
      <c r="A9087" s="13"/>
      <c r="B9087" s="13"/>
      <c r="C9087" s="13"/>
      <c r="D9087" s="13"/>
      <c r="E9087" s="13"/>
      <c r="F9087" s="13"/>
    </row>
    <row r="9088" spans="1:7">
      <c r="A9088" s="13"/>
      <c r="B9088" s="13"/>
      <c r="C9088" s="13"/>
      <c r="D9088" s="13"/>
      <c r="E9088" s="13"/>
      <c r="F9088" s="13"/>
    </row>
    <row r="9089" spans="1:7">
      <c r="A9089" s="13"/>
      <c r="B9089" s="13"/>
      <c r="C9089" s="13"/>
      <c r="D9089" s="13"/>
      <c r="E9089" s="13"/>
      <c r="F9089" s="13"/>
    </row>
    <row r="9090" spans="1:7">
      <c r="A9090" s="13"/>
      <c r="B9090" s="13"/>
      <c r="C9090" s="13"/>
      <c r="D9090" s="13"/>
      <c r="E9090" s="13"/>
      <c r="F9090" s="13"/>
    </row>
    <row r="9091" spans="1:7">
      <c r="A9091" s="13"/>
      <c r="B9091" s="13"/>
      <c r="C9091" s="13"/>
      <c r="D9091" s="13"/>
      <c r="E9091" s="13"/>
      <c r="G9091" s="13"/>
    </row>
    <row r="9092" spans="1:7">
      <c r="A9092" s="13"/>
      <c r="B9092" s="13"/>
      <c r="C9092" s="13"/>
      <c r="D9092" s="13"/>
      <c r="E9092" s="13"/>
      <c r="G9092" s="13"/>
    </row>
    <row r="9093" spans="1:7">
      <c r="A9093" s="13"/>
      <c r="B9093" s="13"/>
      <c r="C9093" s="13"/>
      <c r="D9093" s="13"/>
      <c r="E9093" s="13"/>
      <c r="G9093" s="13"/>
    </row>
    <row r="9094" spans="1:7">
      <c r="A9094" s="13"/>
      <c r="B9094" s="13"/>
      <c r="C9094" s="13"/>
      <c r="D9094" s="13"/>
      <c r="E9094" s="13"/>
      <c r="G9094" s="13"/>
    </row>
    <row r="9095" spans="1:7">
      <c r="A9095" s="13"/>
      <c r="B9095" s="13"/>
      <c r="C9095" s="13"/>
      <c r="D9095" s="13"/>
      <c r="E9095" s="13"/>
      <c r="G9095" s="13"/>
    </row>
    <row r="9096" spans="1:7">
      <c r="A9096" s="13"/>
      <c r="B9096" s="13"/>
      <c r="C9096" s="13"/>
      <c r="D9096" s="13"/>
      <c r="E9096" s="13"/>
      <c r="G9096" s="13"/>
    </row>
    <row r="9097" spans="1:7">
      <c r="A9097" s="13"/>
      <c r="B9097" s="13"/>
      <c r="C9097" s="13"/>
      <c r="D9097" s="13"/>
      <c r="E9097" s="13"/>
      <c r="F9097" s="13"/>
    </row>
    <row r="9098" spans="1:7">
      <c r="A9098" s="13"/>
      <c r="B9098" s="13"/>
      <c r="C9098" s="13"/>
      <c r="D9098" s="13"/>
      <c r="E9098" s="13"/>
      <c r="G9098" s="13"/>
    </row>
    <row r="9099" spans="1:7">
      <c r="A9099" s="13"/>
      <c r="B9099" s="13"/>
      <c r="C9099" s="13"/>
      <c r="D9099" s="13"/>
      <c r="E9099" s="13"/>
      <c r="G9099" s="13"/>
    </row>
    <row r="9100" spans="1:7">
      <c r="A9100" s="13"/>
      <c r="B9100" s="13"/>
      <c r="C9100" s="13"/>
      <c r="D9100" s="13"/>
      <c r="E9100" s="13"/>
      <c r="G9100" s="13"/>
    </row>
    <row r="9101" spans="1:7">
      <c r="A9101" s="13"/>
      <c r="B9101" s="13"/>
      <c r="C9101" s="13"/>
      <c r="D9101" s="13"/>
      <c r="E9101" s="13"/>
      <c r="G9101" s="13"/>
    </row>
    <row r="9102" spans="1:7">
      <c r="A9102" s="13"/>
      <c r="B9102" s="13"/>
      <c r="C9102" s="13"/>
      <c r="D9102" s="13"/>
      <c r="E9102" s="13"/>
      <c r="G9102" s="13"/>
    </row>
    <row r="9103" spans="1:7">
      <c r="A9103" s="13"/>
      <c r="B9103" s="13"/>
      <c r="C9103" s="13"/>
      <c r="D9103" s="13"/>
      <c r="E9103" s="13"/>
      <c r="G9103" s="13"/>
    </row>
    <row r="9104" spans="1:7">
      <c r="A9104" s="13"/>
      <c r="B9104" s="13"/>
      <c r="C9104" s="13"/>
      <c r="D9104" s="13"/>
      <c r="E9104" s="13"/>
      <c r="G9104" s="13"/>
    </row>
    <row r="9105" spans="1:7">
      <c r="A9105" s="13"/>
      <c r="B9105" s="13"/>
      <c r="C9105" s="13"/>
      <c r="D9105" s="13"/>
      <c r="E9105" s="13"/>
      <c r="F9105" s="13"/>
    </row>
    <row r="9106" spans="1:7">
      <c r="A9106" s="13"/>
      <c r="B9106" s="13"/>
      <c r="C9106" s="13"/>
      <c r="D9106" s="13"/>
      <c r="E9106" s="13"/>
      <c r="G9106" s="13"/>
    </row>
    <row r="9107" spans="1:7">
      <c r="A9107" s="13"/>
      <c r="B9107" s="13"/>
      <c r="C9107" s="13"/>
      <c r="D9107" s="13"/>
      <c r="E9107" s="13"/>
      <c r="G9107" s="13"/>
    </row>
    <row r="9108" spans="1:7">
      <c r="A9108" s="13"/>
      <c r="B9108" s="13"/>
      <c r="C9108" s="13"/>
      <c r="D9108" s="13"/>
      <c r="E9108" s="13"/>
      <c r="G9108" s="13"/>
    </row>
    <row r="9109" spans="1:7">
      <c r="A9109" s="13"/>
      <c r="B9109" s="13"/>
      <c r="C9109" s="13"/>
      <c r="D9109" s="13"/>
      <c r="E9109" s="13"/>
      <c r="G9109" s="13"/>
    </row>
    <row r="9110" spans="1:7">
      <c r="A9110" s="13"/>
      <c r="B9110" s="13"/>
      <c r="C9110" s="13"/>
      <c r="D9110" s="13"/>
      <c r="E9110" s="13"/>
      <c r="G9110" s="13"/>
    </row>
    <row r="9111" spans="1:7">
      <c r="A9111" s="13"/>
      <c r="B9111" s="13"/>
      <c r="C9111" s="13"/>
      <c r="D9111" s="13"/>
      <c r="E9111" s="13"/>
      <c r="G9111" s="13"/>
    </row>
    <row r="9112" spans="1:7">
      <c r="A9112" s="13"/>
      <c r="B9112" s="13"/>
      <c r="C9112" s="13"/>
      <c r="D9112" s="13"/>
      <c r="E9112" s="13"/>
      <c r="G9112" s="13"/>
    </row>
    <row r="9113" spans="1:7">
      <c r="A9113" s="13"/>
      <c r="B9113" s="13"/>
      <c r="C9113" s="13"/>
      <c r="D9113" s="13"/>
      <c r="E9113" s="13"/>
      <c r="G9113" s="13"/>
    </row>
    <row r="9114" spans="1:7">
      <c r="A9114" s="13"/>
      <c r="B9114" s="13"/>
      <c r="C9114" s="13"/>
      <c r="D9114" s="13"/>
      <c r="E9114" s="13"/>
      <c r="G9114" s="13"/>
    </row>
    <row r="9115" spans="1:7">
      <c r="A9115" s="13"/>
      <c r="B9115" s="13"/>
      <c r="C9115" s="13"/>
      <c r="D9115" s="13"/>
      <c r="E9115" s="13"/>
      <c r="F9115" s="13"/>
    </row>
    <row r="9116" spans="1:7">
      <c r="A9116" s="13"/>
      <c r="B9116" s="13"/>
      <c r="C9116" s="13"/>
      <c r="D9116" s="13"/>
      <c r="E9116" s="13"/>
      <c r="F9116" s="13"/>
    </row>
    <row r="9117" spans="1:7">
      <c r="A9117" s="13"/>
      <c r="B9117" s="13"/>
      <c r="C9117" s="13"/>
      <c r="D9117" s="13"/>
      <c r="E9117" s="13"/>
      <c r="F9117" s="13"/>
    </row>
    <row r="9118" spans="1:7">
      <c r="A9118" s="13"/>
      <c r="B9118" s="13"/>
      <c r="C9118" s="13"/>
      <c r="D9118" s="13"/>
      <c r="E9118" s="13"/>
      <c r="F9118" s="13"/>
    </row>
    <row r="9119" spans="1:7">
      <c r="A9119" s="13"/>
      <c r="B9119" s="13"/>
      <c r="C9119" s="13"/>
      <c r="D9119" s="13"/>
      <c r="E9119" s="13"/>
      <c r="F9119" s="13"/>
    </row>
    <row r="9120" spans="1:7">
      <c r="A9120" s="13"/>
      <c r="B9120" s="13"/>
      <c r="C9120" s="13"/>
      <c r="D9120" s="13"/>
      <c r="E9120" s="13"/>
      <c r="F9120" s="13"/>
    </row>
    <row r="9121" spans="1:6">
      <c r="A9121" s="13"/>
      <c r="B9121" s="13"/>
      <c r="C9121" s="13"/>
      <c r="D9121" s="13"/>
      <c r="E9121" s="13"/>
      <c r="F9121" s="13"/>
    </row>
    <row r="9122" spans="1:6">
      <c r="A9122" s="13"/>
      <c r="B9122" s="13"/>
      <c r="C9122" s="13"/>
      <c r="D9122" s="13"/>
      <c r="E9122" s="13"/>
      <c r="F9122" s="13"/>
    </row>
    <row r="9123" spans="1:6">
      <c r="A9123" s="13"/>
      <c r="B9123" s="13"/>
      <c r="C9123" s="13"/>
      <c r="D9123" s="13"/>
      <c r="E9123" s="13"/>
      <c r="F9123" s="13"/>
    </row>
    <row r="9124" spans="1:6">
      <c r="A9124" s="13"/>
      <c r="B9124" s="13"/>
      <c r="C9124" s="13"/>
      <c r="D9124" s="13"/>
      <c r="E9124" s="13"/>
      <c r="F9124" s="13"/>
    </row>
    <row r="9125" spans="1:6">
      <c r="A9125" s="13"/>
      <c r="B9125" s="13"/>
      <c r="C9125" s="13"/>
      <c r="D9125" s="13"/>
      <c r="E9125" s="13"/>
      <c r="F9125" s="13"/>
    </row>
    <row r="9126" spans="1:6">
      <c r="A9126" s="13"/>
      <c r="B9126" s="13"/>
      <c r="C9126" s="13"/>
      <c r="D9126" s="13"/>
      <c r="E9126" s="13"/>
      <c r="F9126" s="13"/>
    </row>
    <row r="9127" spans="1:6">
      <c r="A9127" s="13"/>
      <c r="B9127" s="13"/>
      <c r="C9127" s="13"/>
      <c r="D9127" s="13"/>
      <c r="E9127" s="13"/>
      <c r="F9127" s="13"/>
    </row>
    <row r="9128" spans="1:6">
      <c r="A9128" s="13"/>
      <c r="B9128" s="13"/>
      <c r="C9128" s="13"/>
      <c r="D9128" s="13"/>
      <c r="E9128" s="13"/>
      <c r="F9128" s="13"/>
    </row>
    <row r="9129" spans="1:6">
      <c r="A9129" s="13"/>
      <c r="B9129" s="13"/>
      <c r="C9129" s="13"/>
      <c r="D9129" s="13"/>
      <c r="E9129" s="13"/>
      <c r="F9129" s="13"/>
    </row>
    <row r="9130" spans="1:6">
      <c r="A9130" s="13"/>
      <c r="B9130" s="13"/>
      <c r="C9130" s="13"/>
      <c r="D9130" s="13"/>
      <c r="E9130" s="13"/>
      <c r="F9130" s="13"/>
    </row>
    <row r="9131" spans="1:6">
      <c r="A9131" s="13"/>
      <c r="B9131" s="13"/>
      <c r="C9131" s="13"/>
      <c r="D9131" s="13"/>
      <c r="E9131" s="13"/>
      <c r="F9131" s="13"/>
    </row>
    <row r="9132" spans="1:6">
      <c r="A9132" s="13"/>
      <c r="B9132" s="13"/>
      <c r="C9132" s="13"/>
      <c r="D9132" s="13"/>
      <c r="E9132" s="13"/>
      <c r="F9132" s="13"/>
    </row>
    <row r="9133" spans="1:6">
      <c r="A9133" s="13"/>
      <c r="B9133" s="13"/>
      <c r="C9133" s="13"/>
      <c r="D9133" s="13"/>
      <c r="E9133" s="13"/>
      <c r="F9133" s="13"/>
    </row>
    <row r="9134" spans="1:6">
      <c r="A9134" s="13"/>
      <c r="B9134" s="13"/>
      <c r="C9134" s="13"/>
      <c r="D9134" s="13"/>
      <c r="E9134" s="13"/>
      <c r="F9134" s="13"/>
    </row>
    <row r="9135" spans="1:6">
      <c r="A9135" s="13"/>
      <c r="B9135" s="13"/>
      <c r="C9135" s="13"/>
      <c r="D9135" s="13"/>
      <c r="E9135" s="13"/>
      <c r="F9135" s="13"/>
    </row>
    <row r="9136" spans="1:6">
      <c r="A9136" s="13"/>
      <c r="B9136" s="13"/>
      <c r="C9136" s="13"/>
      <c r="D9136" s="13"/>
      <c r="E9136" s="13"/>
      <c r="F9136" s="13"/>
    </row>
    <row r="9137" spans="1:7">
      <c r="A9137" s="13"/>
      <c r="B9137" s="13"/>
      <c r="C9137" s="13"/>
      <c r="D9137" s="13"/>
      <c r="E9137" s="13"/>
      <c r="F9137" s="13"/>
    </row>
    <row r="9138" spans="1:7">
      <c r="A9138" s="13"/>
      <c r="B9138" s="13"/>
      <c r="C9138" s="13"/>
      <c r="D9138" s="13"/>
      <c r="E9138" s="13"/>
      <c r="F9138" s="13"/>
    </row>
    <row r="9139" spans="1:7">
      <c r="A9139" s="13"/>
      <c r="B9139" s="13"/>
      <c r="C9139" s="13"/>
      <c r="D9139" s="13"/>
      <c r="E9139" s="13"/>
      <c r="F9139" s="13"/>
    </row>
    <row r="9140" spans="1:7">
      <c r="A9140" s="13"/>
      <c r="B9140" s="13"/>
      <c r="C9140" s="13"/>
      <c r="D9140" s="13"/>
      <c r="E9140" s="13"/>
      <c r="F9140" s="13"/>
    </row>
    <row r="9141" spans="1:7">
      <c r="A9141" s="13"/>
      <c r="B9141" s="13"/>
      <c r="C9141" s="13"/>
      <c r="D9141" s="13"/>
      <c r="E9141" s="13"/>
      <c r="F9141" s="13"/>
    </row>
    <row r="9142" spans="1:7">
      <c r="A9142" s="13"/>
      <c r="B9142" s="13"/>
      <c r="C9142" s="13"/>
      <c r="D9142" s="13"/>
      <c r="E9142" s="13"/>
      <c r="F9142" s="13"/>
    </row>
    <row r="9143" spans="1:7">
      <c r="A9143" s="13"/>
      <c r="B9143" s="13"/>
      <c r="C9143" s="13"/>
      <c r="D9143" s="13"/>
      <c r="E9143" s="13"/>
      <c r="F9143" s="13"/>
    </row>
    <row r="9144" spans="1:7">
      <c r="A9144" s="13"/>
      <c r="B9144" s="13"/>
      <c r="C9144" s="13"/>
      <c r="D9144" s="13"/>
      <c r="E9144" s="13"/>
      <c r="G9144" s="13"/>
    </row>
    <row r="9145" spans="1:7">
      <c r="A9145" s="13"/>
      <c r="B9145" s="13"/>
      <c r="C9145" s="13"/>
      <c r="D9145" s="13"/>
      <c r="E9145" s="13"/>
      <c r="G9145" s="13"/>
    </row>
    <row r="9146" spans="1:7">
      <c r="A9146" s="13"/>
      <c r="B9146" s="13"/>
      <c r="C9146" s="13"/>
      <c r="D9146" s="13"/>
      <c r="E9146" s="13"/>
      <c r="G9146" s="13"/>
    </row>
    <row r="9147" spans="1:7">
      <c r="A9147" s="13"/>
      <c r="B9147" s="13"/>
      <c r="C9147" s="13"/>
      <c r="D9147" s="13"/>
      <c r="E9147" s="13"/>
      <c r="G9147" s="13"/>
    </row>
    <row r="9148" spans="1:7">
      <c r="A9148" s="13"/>
      <c r="B9148" s="13"/>
      <c r="C9148" s="13"/>
      <c r="D9148" s="13"/>
      <c r="E9148" s="13"/>
      <c r="F9148" s="13"/>
    </row>
    <row r="9149" spans="1:7">
      <c r="A9149" s="13"/>
      <c r="B9149" s="13"/>
      <c r="C9149" s="13"/>
      <c r="D9149" s="13"/>
      <c r="E9149" s="13"/>
      <c r="F9149" s="13"/>
    </row>
    <row r="9150" spans="1:7">
      <c r="A9150" s="13"/>
      <c r="B9150" s="13"/>
      <c r="C9150" s="13"/>
      <c r="D9150" s="13"/>
      <c r="E9150" s="13"/>
      <c r="F9150" s="13"/>
    </row>
    <row r="9151" spans="1:7">
      <c r="A9151" s="13"/>
      <c r="B9151" s="13"/>
      <c r="C9151" s="13"/>
      <c r="D9151" s="13"/>
      <c r="E9151" s="13"/>
      <c r="G9151" s="13"/>
    </row>
    <row r="9152" spans="1:7">
      <c r="A9152" s="13"/>
      <c r="B9152" s="13"/>
      <c r="C9152" s="13"/>
      <c r="D9152" s="13"/>
      <c r="E9152" s="13"/>
      <c r="F9152" s="13"/>
    </row>
    <row r="9153" spans="1:7">
      <c r="A9153" s="13"/>
      <c r="B9153" s="13"/>
      <c r="C9153" s="13"/>
      <c r="D9153" s="13"/>
      <c r="G9153" s="13"/>
    </row>
    <row r="9154" spans="1:7">
      <c r="A9154" s="13"/>
      <c r="B9154" s="13"/>
      <c r="C9154" s="13"/>
      <c r="D9154" s="13"/>
      <c r="E9154" s="13"/>
      <c r="G9154" s="13"/>
    </row>
    <row r="9155" spans="1:7">
      <c r="A9155" s="13"/>
      <c r="B9155" s="13"/>
      <c r="C9155" s="13"/>
      <c r="D9155" s="13"/>
      <c r="E9155" s="13"/>
      <c r="G9155" s="13"/>
    </row>
    <row r="9156" spans="1:7">
      <c r="A9156" s="13"/>
      <c r="B9156" s="13"/>
      <c r="C9156" s="13"/>
      <c r="D9156" s="13"/>
      <c r="E9156" s="13"/>
      <c r="G9156" s="13"/>
    </row>
    <row r="9157" spans="1:7">
      <c r="A9157" s="13"/>
      <c r="B9157" s="13"/>
      <c r="C9157" s="13"/>
      <c r="D9157" s="13"/>
      <c r="E9157" s="13"/>
      <c r="G9157" s="13"/>
    </row>
    <row r="9158" spans="1:7">
      <c r="A9158" s="13"/>
      <c r="B9158" s="13"/>
      <c r="C9158" s="13"/>
      <c r="D9158" s="13"/>
      <c r="E9158" s="13"/>
      <c r="G9158" s="13"/>
    </row>
    <row r="9159" spans="1:7">
      <c r="A9159" s="13"/>
      <c r="B9159" s="13"/>
      <c r="C9159" s="13"/>
      <c r="D9159" s="13"/>
      <c r="E9159" s="13"/>
      <c r="G9159" s="13"/>
    </row>
    <row r="9160" spans="1:7">
      <c r="A9160" s="13"/>
      <c r="B9160" s="13"/>
      <c r="C9160" s="13"/>
      <c r="D9160" s="13"/>
      <c r="E9160" s="13"/>
      <c r="F9160" s="13"/>
    </row>
    <row r="9161" spans="1:7">
      <c r="A9161" s="13"/>
      <c r="B9161" s="13"/>
      <c r="C9161" s="13"/>
      <c r="D9161" s="13"/>
      <c r="E9161" s="13"/>
      <c r="F9161" s="13"/>
    </row>
    <row r="9162" spans="1:7">
      <c r="A9162" s="13"/>
      <c r="B9162" s="13"/>
      <c r="C9162" s="13"/>
      <c r="D9162" s="13"/>
      <c r="E9162" s="13"/>
      <c r="F9162" s="13"/>
    </row>
    <row r="9163" spans="1:7">
      <c r="A9163" s="13"/>
      <c r="B9163" s="13"/>
      <c r="C9163" s="13"/>
      <c r="D9163" s="13"/>
      <c r="E9163" s="13"/>
      <c r="F9163" s="13"/>
    </row>
    <row r="9164" spans="1:7">
      <c r="A9164" s="13"/>
      <c r="B9164" s="13"/>
      <c r="C9164" s="13"/>
      <c r="D9164" s="13"/>
      <c r="E9164" s="13"/>
      <c r="F9164" s="13"/>
    </row>
    <row r="9165" spans="1:7">
      <c r="A9165" s="13"/>
      <c r="B9165" s="13"/>
      <c r="C9165" s="13"/>
      <c r="D9165" s="13"/>
      <c r="E9165" s="13"/>
      <c r="F9165" s="13"/>
    </row>
    <row r="9166" spans="1:7">
      <c r="A9166" s="13"/>
      <c r="B9166" s="13"/>
      <c r="C9166" s="13"/>
      <c r="D9166" s="13"/>
      <c r="E9166" s="13"/>
      <c r="F9166" s="13"/>
    </row>
    <row r="9167" spans="1:7">
      <c r="A9167" s="13"/>
      <c r="B9167" s="13"/>
      <c r="C9167" s="13"/>
      <c r="D9167" s="13"/>
      <c r="E9167" s="13"/>
      <c r="F9167" s="13"/>
    </row>
    <row r="9168" spans="1:7">
      <c r="A9168" s="13"/>
      <c r="B9168" s="13"/>
      <c r="C9168" s="13"/>
      <c r="D9168" s="13"/>
      <c r="E9168" s="13"/>
      <c r="F9168" s="13"/>
    </row>
    <row r="9169" spans="1:7">
      <c r="A9169" s="13"/>
      <c r="B9169" s="13"/>
      <c r="C9169" s="13"/>
      <c r="D9169" s="13"/>
      <c r="E9169" s="13"/>
      <c r="F9169" s="13"/>
    </row>
    <row r="9170" spans="1:7">
      <c r="A9170" s="13"/>
      <c r="B9170" s="13"/>
      <c r="C9170" s="13"/>
      <c r="D9170" s="13"/>
      <c r="E9170" s="13"/>
      <c r="F9170" s="13"/>
    </row>
    <row r="9171" spans="1:7">
      <c r="A9171" s="13"/>
      <c r="B9171" s="13"/>
      <c r="C9171" s="13"/>
      <c r="D9171" s="13"/>
      <c r="E9171" s="13"/>
      <c r="F9171" s="13"/>
    </row>
    <row r="9172" spans="1:7">
      <c r="A9172" s="13"/>
      <c r="B9172" s="13"/>
      <c r="C9172" s="13"/>
      <c r="D9172" s="13"/>
      <c r="E9172" s="13"/>
      <c r="F9172" s="13"/>
    </row>
    <row r="9173" spans="1:7">
      <c r="A9173" s="13"/>
      <c r="B9173" s="13"/>
      <c r="C9173" s="13"/>
      <c r="D9173" s="13"/>
      <c r="E9173" s="13"/>
      <c r="F9173" s="13"/>
    </row>
    <row r="9174" spans="1:7">
      <c r="A9174" s="13"/>
      <c r="B9174" s="13"/>
      <c r="C9174" s="13"/>
      <c r="D9174" s="13"/>
      <c r="E9174" s="13"/>
      <c r="F9174" s="13"/>
    </row>
    <row r="9175" spans="1:7">
      <c r="A9175" s="13"/>
      <c r="B9175" s="13"/>
      <c r="C9175" s="13"/>
      <c r="D9175" s="13"/>
      <c r="E9175" s="13"/>
      <c r="F9175" s="13"/>
    </row>
    <row r="9176" spans="1:7">
      <c r="A9176" s="13"/>
      <c r="B9176" s="13"/>
      <c r="C9176" s="13"/>
      <c r="D9176" s="13"/>
      <c r="E9176" s="13"/>
      <c r="F9176" s="13"/>
    </row>
    <row r="9177" spans="1:7">
      <c r="A9177" s="13"/>
      <c r="B9177" s="13"/>
      <c r="C9177" s="13"/>
      <c r="D9177" s="13"/>
      <c r="E9177" s="13"/>
      <c r="F9177" s="13"/>
    </row>
    <row r="9178" spans="1:7">
      <c r="A9178" s="13"/>
      <c r="B9178" s="13"/>
      <c r="C9178" s="13"/>
      <c r="D9178" s="13"/>
      <c r="E9178" s="13"/>
      <c r="F9178" s="13"/>
    </row>
    <row r="9179" spans="1:7">
      <c r="A9179" s="13"/>
      <c r="B9179" s="13"/>
      <c r="C9179" s="13"/>
      <c r="D9179" s="13"/>
      <c r="E9179" s="13"/>
      <c r="G9179" s="13"/>
    </row>
    <row r="9180" spans="1:7">
      <c r="A9180" s="13"/>
      <c r="B9180" s="13"/>
      <c r="C9180" s="13"/>
      <c r="D9180" s="13"/>
      <c r="E9180" s="13"/>
      <c r="G9180" s="13"/>
    </row>
    <row r="9181" spans="1:7">
      <c r="A9181" s="13"/>
      <c r="B9181" s="13"/>
      <c r="C9181" s="13"/>
      <c r="D9181" s="13"/>
      <c r="E9181" s="13"/>
      <c r="G9181" s="13"/>
    </row>
    <row r="9182" spans="1:7">
      <c r="A9182" s="13"/>
      <c r="B9182" s="13"/>
      <c r="C9182" s="13"/>
      <c r="D9182" s="13"/>
      <c r="E9182" s="13"/>
      <c r="G9182" s="13"/>
    </row>
    <row r="9183" spans="1:7">
      <c r="A9183" s="13"/>
      <c r="B9183" s="13"/>
      <c r="C9183" s="13"/>
      <c r="D9183" s="13"/>
      <c r="E9183" s="13"/>
      <c r="G9183" s="13"/>
    </row>
    <row r="9184" spans="1:7">
      <c r="A9184" s="13"/>
      <c r="B9184" s="13"/>
      <c r="C9184" s="13"/>
      <c r="D9184" s="13"/>
      <c r="E9184" s="13"/>
      <c r="F9184" s="13"/>
    </row>
    <row r="9185" spans="1:7">
      <c r="A9185" s="13"/>
      <c r="B9185" s="13"/>
      <c r="C9185" s="13"/>
      <c r="D9185" s="13"/>
      <c r="E9185" s="13"/>
      <c r="F9185" s="13"/>
    </row>
    <row r="9186" spans="1:7">
      <c r="A9186" s="13"/>
      <c r="B9186" s="13"/>
      <c r="C9186" s="13"/>
      <c r="D9186" s="13"/>
      <c r="E9186" s="13"/>
      <c r="F9186" s="13"/>
    </row>
    <row r="9187" spans="1:7">
      <c r="A9187" s="13"/>
      <c r="B9187" s="13"/>
      <c r="C9187" s="13"/>
      <c r="D9187" s="13"/>
      <c r="E9187" s="13"/>
      <c r="F9187" s="13"/>
    </row>
    <row r="9188" spans="1:7">
      <c r="A9188" s="13"/>
      <c r="B9188" s="13"/>
      <c r="C9188" s="13"/>
      <c r="D9188" s="13"/>
      <c r="E9188" s="13"/>
      <c r="F9188" s="13"/>
    </row>
    <row r="9189" spans="1:7">
      <c r="A9189" s="13"/>
      <c r="B9189" s="13"/>
      <c r="C9189" s="13"/>
      <c r="D9189" s="13"/>
      <c r="E9189" s="13"/>
      <c r="F9189" s="13"/>
    </row>
    <row r="9190" spans="1:7">
      <c r="A9190" s="13"/>
      <c r="B9190" s="13"/>
      <c r="C9190" s="13"/>
      <c r="D9190" s="13"/>
      <c r="E9190" s="13"/>
      <c r="G9190" s="13"/>
    </row>
    <row r="9191" spans="1:7">
      <c r="A9191" s="13"/>
      <c r="B9191" s="13"/>
      <c r="C9191" s="13"/>
      <c r="D9191" s="13"/>
      <c r="E9191" s="13"/>
      <c r="G9191" s="13"/>
    </row>
    <row r="9192" spans="1:7">
      <c r="A9192" s="13"/>
      <c r="B9192" s="13"/>
      <c r="C9192" s="13"/>
      <c r="D9192" s="13"/>
      <c r="E9192" s="13"/>
      <c r="G9192" s="13"/>
    </row>
    <row r="9193" spans="1:7">
      <c r="A9193" s="13"/>
      <c r="B9193" s="13"/>
      <c r="C9193" s="13"/>
      <c r="D9193" s="13"/>
      <c r="E9193" s="13"/>
      <c r="G9193" s="13"/>
    </row>
    <row r="9194" spans="1:7">
      <c r="A9194" s="13"/>
      <c r="B9194" s="13"/>
      <c r="C9194" s="13"/>
      <c r="D9194" s="13"/>
      <c r="E9194" s="13"/>
      <c r="G9194" s="13"/>
    </row>
    <row r="9195" spans="1:7">
      <c r="A9195" s="13"/>
      <c r="B9195" s="13"/>
      <c r="C9195" s="13"/>
      <c r="D9195" s="13"/>
      <c r="E9195" s="13"/>
      <c r="G9195" s="13"/>
    </row>
    <row r="9196" spans="1:7">
      <c r="A9196" s="13"/>
      <c r="B9196" s="13"/>
      <c r="C9196" s="13"/>
      <c r="D9196" s="13"/>
      <c r="E9196" s="13"/>
      <c r="G9196" s="13"/>
    </row>
    <row r="9197" spans="1:7">
      <c r="A9197" s="13"/>
      <c r="B9197" s="13"/>
      <c r="C9197" s="13"/>
      <c r="D9197" s="13"/>
      <c r="E9197" s="13"/>
      <c r="G9197" s="13"/>
    </row>
    <row r="9198" spans="1:7">
      <c r="A9198" s="13"/>
      <c r="B9198" s="13"/>
      <c r="C9198" s="13"/>
      <c r="D9198" s="13"/>
      <c r="E9198" s="13"/>
      <c r="G9198" s="13"/>
    </row>
    <row r="9199" spans="1:7">
      <c r="A9199" s="13"/>
      <c r="B9199" s="13"/>
      <c r="C9199" s="13"/>
      <c r="D9199" s="13"/>
      <c r="E9199" s="13"/>
      <c r="G9199" s="13"/>
    </row>
    <row r="9200" spans="1:7">
      <c r="A9200" s="13"/>
      <c r="B9200" s="13"/>
      <c r="C9200" s="13"/>
      <c r="D9200" s="13"/>
      <c r="E9200" s="13"/>
      <c r="F9200" s="13"/>
    </row>
    <row r="9201" spans="1:7">
      <c r="A9201" s="13"/>
      <c r="B9201" s="13"/>
      <c r="C9201" s="13"/>
      <c r="D9201" s="13"/>
      <c r="E9201" s="13"/>
      <c r="F9201" s="13"/>
    </row>
    <row r="9202" spans="1:7">
      <c r="A9202" s="13"/>
      <c r="B9202" s="13"/>
      <c r="C9202" s="13"/>
      <c r="D9202" s="13"/>
      <c r="E9202" s="13"/>
      <c r="F9202" s="13"/>
    </row>
    <row r="9203" spans="1:7">
      <c r="A9203" s="13"/>
      <c r="B9203" s="13"/>
      <c r="C9203" s="13"/>
      <c r="D9203" s="13"/>
      <c r="E9203" s="13"/>
      <c r="F9203" s="13"/>
    </row>
    <row r="9204" spans="1:7">
      <c r="A9204" s="13"/>
      <c r="B9204" s="13"/>
      <c r="C9204" s="13"/>
      <c r="D9204" s="13"/>
      <c r="E9204" s="13"/>
      <c r="F9204" s="13"/>
    </row>
    <row r="9205" spans="1:7">
      <c r="A9205" s="13"/>
      <c r="B9205" s="13"/>
      <c r="C9205" s="13"/>
      <c r="D9205" s="13"/>
      <c r="E9205" s="13"/>
      <c r="F9205" s="13"/>
    </row>
    <row r="9206" spans="1:7">
      <c r="A9206" s="13"/>
      <c r="B9206" s="13"/>
      <c r="C9206" s="13"/>
      <c r="D9206" s="13"/>
      <c r="E9206" s="13"/>
      <c r="G9206" s="13"/>
    </row>
    <row r="9207" spans="1:7">
      <c r="A9207" s="13"/>
      <c r="B9207" s="13"/>
      <c r="C9207" s="13"/>
      <c r="D9207" s="13"/>
      <c r="E9207" s="13"/>
      <c r="G9207" s="13"/>
    </row>
    <row r="9208" spans="1:7">
      <c r="A9208" s="13"/>
      <c r="B9208" s="13"/>
      <c r="C9208" s="13"/>
      <c r="D9208" s="13"/>
      <c r="E9208" s="13"/>
      <c r="G9208" s="13"/>
    </row>
    <row r="9209" spans="1:7">
      <c r="A9209" s="13"/>
      <c r="B9209" s="13"/>
      <c r="C9209" s="13"/>
      <c r="D9209" s="13"/>
      <c r="E9209" s="13"/>
      <c r="G9209" s="13"/>
    </row>
    <row r="9210" spans="1:7">
      <c r="A9210" s="13"/>
      <c r="B9210" s="13"/>
      <c r="C9210" s="13"/>
      <c r="D9210" s="13"/>
      <c r="E9210" s="13"/>
      <c r="G9210" s="13"/>
    </row>
    <row r="9211" spans="1:7">
      <c r="A9211" s="13"/>
      <c r="B9211" s="13"/>
      <c r="C9211" s="13"/>
      <c r="D9211" s="13"/>
      <c r="E9211" s="13"/>
      <c r="G9211" s="13"/>
    </row>
    <row r="9212" spans="1:7">
      <c r="A9212" s="13"/>
      <c r="B9212" s="13"/>
      <c r="C9212" s="13"/>
      <c r="D9212" s="13"/>
      <c r="E9212" s="13"/>
      <c r="G9212" s="13"/>
    </row>
    <row r="9213" spans="1:7">
      <c r="A9213" s="13"/>
      <c r="B9213" s="13"/>
      <c r="C9213" s="13"/>
      <c r="D9213" s="13"/>
      <c r="E9213" s="13"/>
      <c r="G9213" s="13"/>
    </row>
    <row r="9214" spans="1:7">
      <c r="A9214" s="13"/>
      <c r="B9214" s="13"/>
      <c r="C9214" s="13"/>
      <c r="D9214" s="13"/>
      <c r="E9214" s="13"/>
      <c r="G9214" s="13"/>
    </row>
    <row r="9215" spans="1:7">
      <c r="A9215" s="13"/>
      <c r="B9215" s="13"/>
      <c r="C9215" s="13"/>
      <c r="D9215" s="13"/>
      <c r="E9215" s="13"/>
      <c r="G9215" s="13"/>
    </row>
    <row r="9216" spans="1:7">
      <c r="A9216" s="13"/>
      <c r="B9216" s="13"/>
      <c r="C9216" s="13"/>
      <c r="D9216" s="13"/>
      <c r="E9216" s="13"/>
      <c r="G9216" s="13"/>
    </row>
    <row r="9217" spans="1:7">
      <c r="A9217" s="13"/>
      <c r="B9217" s="13"/>
      <c r="C9217" s="13"/>
      <c r="D9217" s="13"/>
      <c r="E9217" s="13"/>
      <c r="G9217" s="13"/>
    </row>
    <row r="9218" spans="1:7">
      <c r="A9218" s="13"/>
      <c r="B9218" s="13"/>
      <c r="C9218" s="13"/>
      <c r="D9218" s="13"/>
      <c r="E9218" s="13"/>
      <c r="G9218" s="13"/>
    </row>
    <row r="9219" spans="1:7">
      <c r="A9219" s="13"/>
      <c r="B9219" s="13"/>
      <c r="C9219" s="13"/>
      <c r="D9219" s="13"/>
      <c r="E9219" s="13"/>
      <c r="G9219" s="13"/>
    </row>
    <row r="9220" spans="1:7">
      <c r="A9220" s="13"/>
      <c r="B9220" s="13"/>
      <c r="C9220" s="13"/>
      <c r="D9220" s="13"/>
      <c r="E9220" s="13"/>
      <c r="G9220" s="13"/>
    </row>
    <row r="9221" spans="1:7">
      <c r="A9221" s="13"/>
      <c r="B9221" s="13"/>
      <c r="C9221" s="13"/>
      <c r="D9221" s="13"/>
      <c r="E9221" s="13"/>
      <c r="G9221" s="13"/>
    </row>
    <row r="9222" spans="1:7">
      <c r="A9222" s="13"/>
      <c r="B9222" s="13"/>
      <c r="C9222" s="13"/>
      <c r="D9222" s="13"/>
      <c r="E9222" s="13"/>
      <c r="F9222" s="13"/>
    </row>
    <row r="9223" spans="1:7">
      <c r="A9223" s="13"/>
      <c r="B9223" s="13"/>
      <c r="C9223" s="13"/>
      <c r="D9223" s="13"/>
      <c r="E9223" s="13"/>
      <c r="G9223" s="13"/>
    </row>
    <row r="9224" spans="1:7">
      <c r="A9224" s="13"/>
      <c r="B9224" s="13"/>
      <c r="C9224" s="13"/>
      <c r="D9224" s="13"/>
      <c r="E9224" s="13"/>
      <c r="G9224" s="13"/>
    </row>
    <row r="9225" spans="1:7">
      <c r="A9225" s="13"/>
      <c r="B9225" s="13"/>
      <c r="C9225" s="13"/>
      <c r="D9225" s="13"/>
      <c r="E9225" s="13"/>
      <c r="G9225" s="13"/>
    </row>
    <row r="9226" spans="1:7">
      <c r="A9226" s="13"/>
      <c r="B9226" s="13"/>
      <c r="C9226" s="13"/>
      <c r="D9226" s="13"/>
      <c r="E9226" s="13"/>
      <c r="G9226" s="13"/>
    </row>
    <row r="9227" spans="1:7">
      <c r="A9227" s="13"/>
      <c r="B9227" s="13"/>
      <c r="C9227" s="13"/>
      <c r="D9227" s="13"/>
      <c r="E9227" s="13"/>
      <c r="G9227" s="13"/>
    </row>
    <row r="9228" spans="1:7">
      <c r="A9228" s="13"/>
      <c r="B9228" s="13"/>
      <c r="C9228" s="13"/>
      <c r="D9228" s="13"/>
      <c r="E9228" s="13"/>
      <c r="F9228" s="13"/>
    </row>
    <row r="9229" spans="1:7">
      <c r="A9229" s="13"/>
      <c r="B9229" s="13"/>
      <c r="C9229" s="13"/>
      <c r="D9229" s="13"/>
      <c r="E9229" s="13"/>
      <c r="F9229" s="13"/>
    </row>
    <row r="9230" spans="1:7">
      <c r="A9230" s="13"/>
      <c r="B9230" s="13"/>
      <c r="C9230" s="13"/>
      <c r="D9230" s="13"/>
      <c r="E9230" s="13"/>
      <c r="F9230" s="13"/>
    </row>
    <row r="9231" spans="1:7">
      <c r="A9231" s="13"/>
      <c r="B9231" s="13"/>
      <c r="C9231" s="13"/>
      <c r="D9231" s="13"/>
      <c r="E9231" s="13"/>
      <c r="F9231" s="13"/>
    </row>
    <row r="9232" spans="1:7">
      <c r="A9232" s="13"/>
      <c r="B9232" s="13"/>
      <c r="C9232" s="13"/>
      <c r="D9232" s="13"/>
      <c r="E9232" s="13"/>
      <c r="F9232" s="13"/>
    </row>
    <row r="9233" spans="1:6">
      <c r="A9233" s="13"/>
      <c r="B9233" s="13"/>
      <c r="C9233" s="13"/>
      <c r="D9233" s="13"/>
      <c r="E9233" s="13"/>
      <c r="F9233" s="13"/>
    </row>
    <row r="9234" spans="1:6">
      <c r="A9234" s="13"/>
      <c r="B9234" s="13"/>
      <c r="C9234" s="13"/>
      <c r="D9234" s="13"/>
      <c r="E9234" s="13"/>
      <c r="F9234" s="13"/>
    </row>
    <row r="9235" spans="1:6">
      <c r="A9235" s="13"/>
      <c r="B9235" s="13"/>
      <c r="C9235" s="13"/>
      <c r="D9235" s="13"/>
      <c r="E9235" s="13"/>
      <c r="F9235" s="13"/>
    </row>
    <row r="9236" spans="1:6">
      <c r="A9236" s="13"/>
      <c r="B9236" s="13"/>
      <c r="C9236" s="13"/>
      <c r="D9236" s="13"/>
      <c r="E9236" s="13"/>
      <c r="F9236" s="13"/>
    </row>
    <row r="9237" spans="1:6">
      <c r="A9237" s="13"/>
      <c r="B9237" s="13"/>
      <c r="C9237" s="13"/>
      <c r="D9237" s="13"/>
      <c r="E9237" s="13"/>
      <c r="F9237" s="13"/>
    </row>
    <row r="9238" spans="1:6">
      <c r="A9238" s="13"/>
      <c r="B9238" s="13"/>
      <c r="C9238" s="13"/>
      <c r="D9238" s="13"/>
      <c r="E9238" s="13"/>
      <c r="F9238" s="13"/>
    </row>
    <row r="9239" spans="1:6">
      <c r="A9239" s="13"/>
      <c r="B9239" s="13"/>
      <c r="C9239" s="13"/>
      <c r="D9239" s="13"/>
      <c r="E9239" s="13"/>
      <c r="F9239" s="13"/>
    </row>
    <row r="9240" spans="1:6">
      <c r="A9240" s="13"/>
      <c r="B9240" s="13"/>
      <c r="C9240" s="13"/>
      <c r="D9240" s="13"/>
      <c r="E9240" s="13"/>
      <c r="F9240" s="13"/>
    </row>
    <row r="9241" spans="1:6">
      <c r="A9241" s="13"/>
      <c r="B9241" s="13"/>
      <c r="C9241" s="13"/>
      <c r="D9241" s="13"/>
      <c r="E9241" s="13"/>
      <c r="F9241" s="13"/>
    </row>
    <row r="9242" spans="1:6">
      <c r="A9242" s="13"/>
      <c r="B9242" s="13"/>
      <c r="C9242" s="13"/>
      <c r="D9242" s="13"/>
      <c r="E9242" s="13"/>
      <c r="F9242" s="13"/>
    </row>
    <row r="9243" spans="1:6">
      <c r="A9243" s="13"/>
      <c r="B9243" s="13"/>
      <c r="C9243" s="13"/>
      <c r="D9243" s="13"/>
      <c r="E9243" s="13"/>
      <c r="F9243" s="13"/>
    </row>
    <row r="9244" spans="1:6">
      <c r="A9244" s="13"/>
      <c r="B9244" s="13"/>
      <c r="C9244" s="13"/>
      <c r="D9244" s="13"/>
      <c r="E9244" s="13"/>
      <c r="F9244" s="13"/>
    </row>
    <row r="9245" spans="1:6">
      <c r="A9245" s="13"/>
      <c r="B9245" s="13"/>
      <c r="C9245" s="13"/>
      <c r="D9245" s="13"/>
      <c r="E9245" s="13"/>
      <c r="F9245" s="13"/>
    </row>
    <row r="9246" spans="1:6">
      <c r="A9246" s="13"/>
      <c r="B9246" s="13"/>
      <c r="C9246" s="13"/>
      <c r="D9246" s="13"/>
      <c r="E9246" s="13"/>
      <c r="F9246" s="13"/>
    </row>
    <row r="9247" spans="1:6">
      <c r="A9247" s="13"/>
      <c r="B9247" s="13"/>
      <c r="C9247" s="13"/>
      <c r="D9247" s="13"/>
      <c r="E9247" s="13"/>
      <c r="F9247" s="13"/>
    </row>
    <row r="9248" spans="1:6">
      <c r="A9248" s="13"/>
      <c r="B9248" s="13"/>
      <c r="C9248" s="13"/>
      <c r="D9248" s="13"/>
      <c r="E9248" s="13"/>
      <c r="F9248" s="13"/>
    </row>
    <row r="9249" spans="1:7">
      <c r="A9249" s="13"/>
      <c r="B9249" s="13"/>
      <c r="C9249" s="13"/>
      <c r="D9249" s="13"/>
      <c r="E9249" s="13"/>
      <c r="F9249" s="13"/>
    </row>
    <row r="9250" spans="1:7">
      <c r="A9250" s="13"/>
      <c r="B9250" s="13"/>
      <c r="C9250" s="13"/>
      <c r="D9250" s="13"/>
      <c r="E9250" s="13"/>
      <c r="F9250" s="13"/>
    </row>
    <row r="9251" spans="1:7">
      <c r="A9251" s="13"/>
      <c r="B9251" s="13"/>
      <c r="C9251" s="13"/>
      <c r="D9251" s="13"/>
      <c r="E9251" s="13"/>
      <c r="G9251" s="13"/>
    </row>
    <row r="9252" spans="1:7">
      <c r="A9252" s="13"/>
      <c r="B9252" s="13"/>
      <c r="C9252" s="13"/>
      <c r="D9252" s="13"/>
      <c r="E9252" s="13"/>
      <c r="G9252" s="13"/>
    </row>
    <row r="9253" spans="1:7">
      <c r="A9253" s="13"/>
      <c r="B9253" s="13"/>
      <c r="C9253" s="13"/>
      <c r="D9253" s="13"/>
      <c r="E9253" s="13"/>
      <c r="G9253" s="13"/>
    </row>
    <row r="9254" spans="1:7">
      <c r="A9254" s="13"/>
      <c r="B9254" s="13"/>
      <c r="C9254" s="13"/>
      <c r="D9254" s="13"/>
      <c r="E9254" s="13"/>
      <c r="G9254" s="13"/>
    </row>
    <row r="9255" spans="1:7">
      <c r="A9255" s="13"/>
      <c r="B9255" s="13"/>
      <c r="C9255" s="13"/>
      <c r="D9255" s="13"/>
      <c r="E9255" s="13"/>
      <c r="F9255" s="13"/>
    </row>
    <row r="9256" spans="1:7">
      <c r="A9256" s="13"/>
      <c r="B9256" s="13"/>
      <c r="C9256" s="13"/>
      <c r="D9256" s="13"/>
      <c r="E9256" s="13"/>
      <c r="F9256" s="13"/>
    </row>
    <row r="9257" spans="1:7">
      <c r="A9257" s="13"/>
      <c r="B9257" s="13"/>
      <c r="C9257" s="13"/>
      <c r="D9257" s="13"/>
      <c r="E9257" s="13"/>
      <c r="F9257" s="13"/>
    </row>
    <row r="9258" spans="1:7">
      <c r="A9258" s="13"/>
      <c r="B9258" s="13"/>
      <c r="C9258" s="13"/>
      <c r="D9258" s="13"/>
      <c r="E9258" s="13"/>
      <c r="F9258" s="13"/>
    </row>
    <row r="9259" spans="1:7">
      <c r="A9259" s="13"/>
      <c r="B9259" s="13"/>
      <c r="C9259" s="13"/>
      <c r="D9259" s="13"/>
      <c r="E9259" s="13"/>
      <c r="F9259" s="13"/>
    </row>
    <row r="9260" spans="1:7">
      <c r="A9260" s="13"/>
      <c r="B9260" s="13"/>
      <c r="C9260" s="13"/>
      <c r="D9260" s="13"/>
      <c r="E9260" s="13"/>
      <c r="F9260" s="13"/>
    </row>
    <row r="9261" spans="1:7">
      <c r="A9261" s="13"/>
      <c r="B9261" s="13"/>
      <c r="C9261" s="13"/>
      <c r="D9261" s="13"/>
      <c r="E9261" s="13"/>
      <c r="F9261" s="13"/>
    </row>
    <row r="9262" spans="1:7">
      <c r="A9262" s="13"/>
      <c r="B9262" s="13"/>
      <c r="C9262" s="13"/>
      <c r="D9262" s="13"/>
      <c r="E9262" s="13"/>
      <c r="F9262" s="13"/>
    </row>
    <row r="9263" spans="1:7">
      <c r="A9263" s="13"/>
      <c r="B9263" s="13"/>
      <c r="C9263" s="13"/>
      <c r="D9263" s="13"/>
      <c r="E9263" s="13"/>
      <c r="F9263" s="13"/>
    </row>
    <row r="9264" spans="1:7">
      <c r="A9264" s="13"/>
      <c r="B9264" s="13"/>
      <c r="C9264" s="13"/>
      <c r="D9264" s="13"/>
      <c r="E9264" s="13"/>
      <c r="F9264" s="13"/>
    </row>
    <row r="9265" spans="1:7">
      <c r="A9265" s="13"/>
      <c r="B9265" s="13"/>
      <c r="C9265" s="13"/>
      <c r="D9265" s="13"/>
      <c r="E9265" s="13"/>
      <c r="F9265" s="13"/>
    </row>
    <row r="9266" spans="1:7">
      <c r="A9266" s="13"/>
      <c r="B9266" s="13"/>
      <c r="C9266" s="13"/>
      <c r="D9266" s="13"/>
      <c r="E9266" s="13"/>
      <c r="G9266" s="13"/>
    </row>
    <row r="9267" spans="1:7">
      <c r="A9267" s="13"/>
      <c r="B9267" s="13"/>
      <c r="C9267" s="13"/>
      <c r="D9267" s="13"/>
      <c r="E9267" s="13"/>
      <c r="G9267" s="13"/>
    </row>
    <row r="9268" spans="1:7">
      <c r="A9268" s="13"/>
      <c r="B9268" s="13"/>
      <c r="C9268" s="13"/>
      <c r="D9268" s="13"/>
      <c r="E9268" s="13"/>
      <c r="G9268" s="13"/>
    </row>
    <row r="9269" spans="1:7">
      <c r="A9269" s="13"/>
      <c r="B9269" s="13"/>
      <c r="C9269" s="13"/>
      <c r="D9269" s="13"/>
      <c r="E9269" s="13"/>
      <c r="G9269" s="13"/>
    </row>
    <row r="9270" spans="1:7">
      <c r="A9270" s="13"/>
      <c r="B9270" s="13"/>
      <c r="C9270" s="13"/>
      <c r="D9270" s="13"/>
      <c r="E9270" s="13"/>
      <c r="G9270" s="13"/>
    </row>
    <row r="9271" spans="1:7">
      <c r="A9271" s="13"/>
      <c r="B9271" s="13"/>
      <c r="C9271" s="13"/>
      <c r="D9271" s="13"/>
      <c r="E9271" s="13"/>
      <c r="G9271" s="13"/>
    </row>
    <row r="9272" spans="1:7">
      <c r="A9272" s="13"/>
      <c r="B9272" s="13"/>
      <c r="C9272" s="13"/>
      <c r="D9272" s="13"/>
      <c r="E9272" s="13"/>
      <c r="G9272" s="13"/>
    </row>
    <row r="9273" spans="1:7">
      <c r="A9273" s="13"/>
      <c r="B9273" s="13"/>
      <c r="C9273" s="13"/>
      <c r="D9273" s="13"/>
      <c r="E9273" s="13"/>
      <c r="F9273" s="13"/>
    </row>
    <row r="9274" spans="1:7">
      <c r="A9274" s="13"/>
      <c r="B9274" s="13"/>
      <c r="C9274" s="13"/>
      <c r="D9274" s="13"/>
      <c r="E9274" s="13"/>
      <c r="F9274" s="13"/>
    </row>
    <row r="9275" spans="1:7">
      <c r="A9275" s="13"/>
      <c r="B9275" s="13"/>
      <c r="C9275" s="13"/>
      <c r="D9275" s="13"/>
      <c r="E9275" s="13"/>
      <c r="F9275" s="13"/>
    </row>
    <row r="9276" spans="1:7">
      <c r="A9276" s="13"/>
      <c r="B9276" s="13"/>
      <c r="C9276" s="13"/>
      <c r="D9276" s="13"/>
      <c r="E9276" s="13"/>
      <c r="G9276" s="13"/>
    </row>
    <row r="9277" spans="1:7">
      <c r="A9277" s="13"/>
      <c r="B9277" s="13"/>
      <c r="C9277" s="13"/>
      <c r="D9277" s="13"/>
      <c r="E9277" s="13"/>
      <c r="G9277" s="13"/>
    </row>
    <row r="9278" spans="1:7">
      <c r="A9278" s="13"/>
      <c r="B9278" s="13"/>
      <c r="C9278" s="13"/>
      <c r="D9278" s="13"/>
      <c r="E9278" s="13"/>
      <c r="G9278" s="13"/>
    </row>
    <row r="9279" spans="1:7">
      <c r="A9279" s="13"/>
      <c r="B9279" s="13"/>
      <c r="C9279" s="13"/>
      <c r="D9279" s="13"/>
      <c r="E9279" s="13"/>
      <c r="G9279" s="13"/>
    </row>
    <row r="9280" spans="1:7">
      <c r="A9280" s="13"/>
      <c r="B9280" s="13"/>
      <c r="C9280" s="13"/>
      <c r="D9280" s="13"/>
      <c r="E9280" s="13"/>
      <c r="G9280" s="13"/>
    </row>
    <row r="9281" spans="1:7">
      <c r="A9281" s="13"/>
      <c r="B9281" s="13"/>
      <c r="C9281" s="13"/>
      <c r="D9281" s="13"/>
      <c r="E9281" s="13"/>
      <c r="F9281" s="13"/>
    </row>
    <row r="9282" spans="1:7">
      <c r="A9282" s="13"/>
      <c r="B9282" s="13"/>
      <c r="C9282" s="13"/>
      <c r="D9282" s="13"/>
      <c r="E9282" s="13"/>
      <c r="F9282" s="13"/>
    </row>
    <row r="9283" spans="1:7">
      <c r="A9283" s="13"/>
      <c r="B9283" s="13"/>
      <c r="C9283" s="13"/>
      <c r="D9283" s="13"/>
      <c r="E9283" s="13"/>
      <c r="F9283" s="13"/>
    </row>
    <row r="9284" spans="1:7">
      <c r="A9284" s="13"/>
      <c r="B9284" s="13"/>
      <c r="C9284" s="13"/>
      <c r="D9284" s="13"/>
      <c r="E9284" s="13"/>
      <c r="F9284" s="13"/>
    </row>
    <row r="9285" spans="1:7">
      <c r="A9285" s="13"/>
      <c r="B9285" s="13"/>
      <c r="C9285" s="13"/>
      <c r="D9285" s="13"/>
      <c r="E9285" s="13"/>
      <c r="G9285" s="13"/>
    </row>
    <row r="9286" spans="1:7">
      <c r="A9286" s="13"/>
      <c r="B9286" s="13"/>
      <c r="C9286" s="13"/>
      <c r="D9286" s="13"/>
      <c r="E9286" s="13"/>
      <c r="G9286" s="13"/>
    </row>
    <row r="9287" spans="1:7">
      <c r="A9287" s="13"/>
      <c r="B9287" s="13"/>
      <c r="C9287" s="13"/>
      <c r="D9287" s="13"/>
      <c r="E9287" s="13"/>
      <c r="G9287" s="13"/>
    </row>
    <row r="9288" spans="1:7">
      <c r="A9288" s="13"/>
      <c r="B9288" s="13"/>
      <c r="C9288" s="13"/>
      <c r="D9288" s="13"/>
      <c r="E9288" s="13"/>
      <c r="G9288" s="13"/>
    </row>
    <row r="9289" spans="1:7">
      <c r="A9289" s="13"/>
      <c r="B9289" s="13"/>
      <c r="C9289" s="13"/>
      <c r="D9289" s="13"/>
      <c r="E9289" s="13"/>
      <c r="G9289" s="13"/>
    </row>
    <row r="9290" spans="1:7">
      <c r="A9290" s="13"/>
      <c r="B9290" s="13"/>
      <c r="C9290" s="13"/>
      <c r="D9290" s="13"/>
      <c r="E9290" s="13"/>
      <c r="G9290" s="13"/>
    </row>
    <row r="9291" spans="1:7">
      <c r="A9291" s="13"/>
      <c r="B9291" s="13"/>
      <c r="C9291" s="13"/>
      <c r="D9291" s="13"/>
      <c r="E9291" s="13"/>
      <c r="G9291" s="13"/>
    </row>
    <row r="9292" spans="1:7">
      <c r="A9292" s="13"/>
      <c r="B9292" s="13"/>
      <c r="C9292" s="13"/>
      <c r="D9292" s="13"/>
      <c r="E9292" s="13"/>
      <c r="F9292" s="13"/>
    </row>
    <row r="9293" spans="1:7">
      <c r="A9293" s="13"/>
      <c r="B9293" s="13"/>
      <c r="C9293" s="13"/>
      <c r="D9293" s="13"/>
      <c r="E9293" s="13"/>
      <c r="F9293" s="13"/>
    </row>
    <row r="9294" spans="1:7">
      <c r="A9294" s="13"/>
      <c r="B9294" s="13"/>
      <c r="C9294" s="13"/>
      <c r="D9294" s="13"/>
      <c r="E9294" s="13"/>
      <c r="F9294" s="13"/>
    </row>
    <row r="9295" spans="1:7">
      <c r="A9295" s="13"/>
      <c r="B9295" s="13"/>
      <c r="C9295" s="13"/>
      <c r="D9295" s="13"/>
      <c r="E9295" s="13"/>
      <c r="G9295" s="13"/>
    </row>
    <row r="9296" spans="1:7">
      <c r="A9296" s="13"/>
    </row>
    <row r="9297" spans="1:7">
      <c r="A9297" s="13"/>
    </row>
    <row r="9298" spans="1:7">
      <c r="A9298" s="13"/>
      <c r="B9298" s="13"/>
      <c r="C9298" s="13"/>
      <c r="D9298" s="13"/>
      <c r="E9298" s="13"/>
      <c r="G9298" s="13"/>
    </row>
    <row r="9299" spans="1:7">
      <c r="A9299" s="13"/>
      <c r="B9299" s="13"/>
      <c r="C9299" s="13"/>
      <c r="D9299" s="13"/>
      <c r="E9299" s="13"/>
      <c r="G9299" s="13"/>
    </row>
    <row r="9300" spans="1:7">
      <c r="A9300" s="13"/>
      <c r="B9300" s="13"/>
      <c r="C9300" s="13"/>
      <c r="D9300" s="13"/>
      <c r="E9300" s="13"/>
      <c r="G9300" s="13"/>
    </row>
    <row r="9301" spans="1:7">
      <c r="A9301" s="13"/>
      <c r="B9301" s="13"/>
      <c r="C9301" s="13"/>
      <c r="D9301" s="13"/>
      <c r="E9301" s="13"/>
      <c r="G9301" s="13"/>
    </row>
    <row r="9302" spans="1:7">
      <c r="A9302" s="13"/>
      <c r="B9302" s="13"/>
      <c r="C9302" s="13"/>
      <c r="D9302" s="13"/>
      <c r="E9302" s="13"/>
      <c r="G9302" s="13"/>
    </row>
    <row r="9303" spans="1:7">
      <c r="A9303" s="13"/>
      <c r="B9303" s="13"/>
      <c r="C9303" s="13"/>
      <c r="D9303" s="13"/>
      <c r="E9303" s="13"/>
      <c r="G9303" s="13"/>
    </row>
    <row r="9304" spans="1:7">
      <c r="A9304" s="13"/>
      <c r="B9304" s="13"/>
      <c r="C9304" s="13"/>
      <c r="D9304" s="13"/>
      <c r="E9304" s="13"/>
      <c r="G9304" s="13"/>
    </row>
    <row r="9305" spans="1:7">
      <c r="A9305" s="13"/>
      <c r="B9305" s="13"/>
      <c r="C9305" s="13"/>
      <c r="D9305" s="13"/>
      <c r="E9305" s="13"/>
      <c r="G9305" s="13"/>
    </row>
    <row r="9306" spans="1:7">
      <c r="A9306" s="13"/>
      <c r="B9306" s="13"/>
      <c r="C9306" s="13"/>
      <c r="D9306" s="13"/>
      <c r="E9306" s="13"/>
      <c r="G9306" s="13"/>
    </row>
    <row r="9307" spans="1:7">
      <c r="A9307" s="13"/>
      <c r="B9307" s="13"/>
      <c r="C9307" s="13"/>
      <c r="D9307" s="13"/>
      <c r="E9307" s="13"/>
      <c r="G9307" s="13"/>
    </row>
    <row r="9308" spans="1:7">
      <c r="A9308" s="13"/>
      <c r="B9308" s="13"/>
      <c r="C9308" s="13"/>
      <c r="D9308" s="13"/>
      <c r="E9308" s="13"/>
      <c r="G9308" s="13"/>
    </row>
    <row r="9309" spans="1:7">
      <c r="A9309" s="13"/>
      <c r="B9309" s="13"/>
      <c r="C9309" s="13"/>
      <c r="D9309" s="13"/>
      <c r="E9309" s="13"/>
      <c r="F9309" s="13"/>
    </row>
    <row r="9310" spans="1:7">
      <c r="A9310" s="13"/>
      <c r="B9310" s="13"/>
      <c r="C9310" s="13"/>
      <c r="D9310" s="13"/>
      <c r="E9310" s="13"/>
      <c r="F9310" s="13"/>
    </row>
    <row r="9311" spans="1:7">
      <c r="A9311" s="13"/>
      <c r="B9311" s="13"/>
      <c r="C9311" s="13"/>
      <c r="D9311" s="13"/>
      <c r="E9311" s="13"/>
      <c r="F9311" s="13"/>
    </row>
    <row r="9312" spans="1:7">
      <c r="A9312" s="13"/>
      <c r="B9312" s="13"/>
      <c r="C9312" s="13"/>
      <c r="D9312" s="13"/>
      <c r="E9312" s="13"/>
      <c r="F9312" s="13"/>
    </row>
    <row r="9313" spans="1:7">
      <c r="A9313" s="13"/>
      <c r="B9313" s="13"/>
      <c r="C9313" s="13"/>
      <c r="D9313" s="13"/>
      <c r="E9313" s="13"/>
      <c r="F9313" s="13"/>
    </row>
    <row r="9314" spans="1:7">
      <c r="A9314" s="13"/>
      <c r="B9314" s="13"/>
      <c r="C9314" s="13"/>
      <c r="D9314" s="13"/>
      <c r="E9314" s="13"/>
      <c r="F9314" s="13"/>
    </row>
    <row r="9315" spans="1:7">
      <c r="A9315" s="13"/>
      <c r="B9315" s="13"/>
      <c r="C9315" s="13"/>
      <c r="D9315" s="13"/>
      <c r="E9315" s="13"/>
      <c r="F9315" s="13"/>
    </row>
    <row r="9316" spans="1:7">
      <c r="A9316" s="13"/>
      <c r="B9316" s="13"/>
      <c r="C9316" s="13"/>
      <c r="D9316" s="13"/>
      <c r="E9316" s="13"/>
      <c r="F9316" s="13"/>
    </row>
    <row r="9317" spans="1:7">
      <c r="A9317" s="13"/>
      <c r="B9317" s="13"/>
      <c r="C9317" s="13"/>
      <c r="D9317" s="13"/>
      <c r="E9317" s="13"/>
      <c r="F9317" s="13"/>
    </row>
    <row r="9318" spans="1:7">
      <c r="A9318" s="13"/>
      <c r="B9318" s="13"/>
      <c r="C9318" s="13"/>
      <c r="D9318" s="13"/>
      <c r="E9318" s="13"/>
      <c r="F9318" s="13"/>
    </row>
    <row r="9319" spans="1:7">
      <c r="A9319" s="13"/>
      <c r="B9319" s="13"/>
      <c r="C9319" s="13"/>
      <c r="D9319" s="13"/>
      <c r="E9319" s="13"/>
      <c r="F9319" s="13"/>
    </row>
    <row r="9320" spans="1:7">
      <c r="A9320" s="13"/>
      <c r="B9320" s="13"/>
      <c r="C9320" s="13"/>
      <c r="D9320" s="13"/>
      <c r="E9320" s="13"/>
      <c r="F9320" s="13"/>
    </row>
    <row r="9321" spans="1:7">
      <c r="A9321" s="13"/>
      <c r="B9321" s="13"/>
      <c r="C9321" s="13"/>
      <c r="D9321" s="13"/>
      <c r="E9321" s="13"/>
      <c r="F9321" s="13"/>
    </row>
    <row r="9322" spans="1:7">
      <c r="A9322" s="13"/>
      <c r="B9322" s="13"/>
      <c r="C9322" s="13"/>
      <c r="D9322" s="13"/>
      <c r="E9322" s="13"/>
      <c r="F9322" s="13"/>
    </row>
    <row r="9323" spans="1:7">
      <c r="A9323" s="13"/>
      <c r="B9323" s="13"/>
      <c r="C9323" s="13"/>
      <c r="D9323" s="13"/>
      <c r="E9323" s="13"/>
      <c r="G9323" s="13"/>
    </row>
    <row r="9324" spans="1:7">
      <c r="A9324" s="13"/>
      <c r="B9324" s="13"/>
      <c r="C9324" s="13"/>
      <c r="D9324" s="13"/>
      <c r="E9324" s="13"/>
      <c r="G9324" s="13"/>
    </row>
    <row r="9325" spans="1:7">
      <c r="A9325" s="13"/>
      <c r="B9325" s="13"/>
      <c r="C9325" s="13"/>
      <c r="D9325" s="13"/>
      <c r="E9325" s="13"/>
      <c r="G9325" s="13"/>
    </row>
    <row r="9326" spans="1:7">
      <c r="A9326" s="13"/>
      <c r="B9326" s="13"/>
      <c r="C9326" s="13"/>
      <c r="D9326" s="13"/>
      <c r="E9326" s="13"/>
      <c r="G9326" s="13"/>
    </row>
    <row r="9327" spans="1:7">
      <c r="A9327" s="13"/>
      <c r="B9327" s="13"/>
      <c r="C9327" s="13"/>
      <c r="D9327" s="13"/>
      <c r="E9327" s="13"/>
      <c r="G9327" s="13"/>
    </row>
    <row r="9328" spans="1:7">
      <c r="A9328" s="13"/>
      <c r="B9328" s="13"/>
      <c r="C9328" s="13"/>
      <c r="D9328" s="13"/>
      <c r="E9328" s="13"/>
      <c r="G9328" s="13"/>
    </row>
    <row r="9329" spans="1:6">
      <c r="A9329" s="13"/>
      <c r="B9329" s="13"/>
      <c r="C9329" s="13"/>
      <c r="D9329" s="13"/>
      <c r="E9329" s="13"/>
      <c r="F9329" s="13"/>
    </row>
    <row r="9330" spans="1:6">
      <c r="A9330" s="13"/>
      <c r="B9330" s="13"/>
      <c r="C9330" s="13"/>
      <c r="D9330" s="13"/>
      <c r="E9330" s="13"/>
      <c r="F9330" s="13"/>
    </row>
    <row r="9331" spans="1:6">
      <c r="A9331" s="13"/>
      <c r="B9331" s="13"/>
      <c r="C9331" s="13"/>
      <c r="D9331" s="13"/>
      <c r="E9331" s="13"/>
      <c r="F9331" s="13"/>
    </row>
    <row r="9332" spans="1:6">
      <c r="A9332" s="13"/>
      <c r="B9332" s="13"/>
      <c r="C9332" s="13"/>
      <c r="D9332" s="13"/>
      <c r="E9332" s="13"/>
      <c r="F9332" s="13"/>
    </row>
    <row r="9333" spans="1:6">
      <c r="A9333" s="13"/>
      <c r="B9333" s="13"/>
      <c r="C9333" s="13"/>
      <c r="D9333" s="13"/>
      <c r="E9333" s="13"/>
      <c r="F9333" s="13"/>
    </row>
    <row r="9334" spans="1:6">
      <c r="A9334" s="13"/>
      <c r="B9334" s="13"/>
      <c r="C9334" s="13"/>
      <c r="D9334" s="13"/>
      <c r="E9334" s="13"/>
      <c r="F9334" s="13"/>
    </row>
    <row r="9335" spans="1:6">
      <c r="A9335" s="13"/>
      <c r="B9335" s="13"/>
      <c r="C9335" s="13"/>
      <c r="D9335" s="13"/>
      <c r="E9335" s="13"/>
      <c r="F9335" s="13"/>
    </row>
    <row r="9336" spans="1:6">
      <c r="A9336" s="13"/>
      <c r="B9336" s="13"/>
      <c r="C9336" s="13"/>
      <c r="D9336" s="13"/>
      <c r="E9336" s="13"/>
      <c r="F9336" s="13"/>
    </row>
    <row r="9337" spans="1:6">
      <c r="A9337" s="13"/>
      <c r="B9337" s="13"/>
      <c r="C9337" s="13"/>
      <c r="D9337" s="13"/>
      <c r="E9337" s="13"/>
      <c r="F9337" s="13"/>
    </row>
    <row r="9338" spans="1:6">
      <c r="A9338" s="13"/>
      <c r="B9338" s="13"/>
      <c r="C9338" s="13"/>
      <c r="D9338" s="13"/>
      <c r="E9338" s="13"/>
      <c r="F9338" s="13"/>
    </row>
    <row r="9339" spans="1:6">
      <c r="A9339" s="13"/>
      <c r="B9339" s="13"/>
      <c r="C9339" s="13"/>
      <c r="D9339" s="13"/>
      <c r="E9339" s="13"/>
      <c r="F9339" s="13"/>
    </row>
    <row r="9340" spans="1:6">
      <c r="A9340" s="13"/>
      <c r="B9340" s="13"/>
      <c r="C9340" s="13"/>
      <c r="D9340" s="13"/>
      <c r="E9340" s="13"/>
      <c r="F9340" s="13"/>
    </row>
    <row r="9341" spans="1:6">
      <c r="A9341" s="13"/>
      <c r="B9341" s="13"/>
      <c r="C9341" s="13"/>
      <c r="D9341" s="13"/>
      <c r="E9341" s="13"/>
      <c r="F9341" s="13"/>
    </row>
    <row r="9342" spans="1:6">
      <c r="A9342" s="13"/>
      <c r="B9342" s="13"/>
      <c r="C9342" s="13"/>
      <c r="D9342" s="13"/>
      <c r="E9342" s="13"/>
      <c r="F9342" s="13"/>
    </row>
    <row r="9343" spans="1:6">
      <c r="A9343" s="13"/>
      <c r="B9343" s="13"/>
      <c r="C9343" s="13"/>
      <c r="D9343" s="13"/>
      <c r="E9343" s="13"/>
      <c r="F9343" s="13"/>
    </row>
    <row r="9344" spans="1:6">
      <c r="A9344" s="13"/>
      <c r="B9344" s="13"/>
      <c r="C9344" s="13"/>
      <c r="D9344" s="13"/>
      <c r="E9344" s="13"/>
      <c r="F9344" s="13"/>
    </row>
    <row r="9345" spans="1:6">
      <c r="A9345" s="13"/>
      <c r="B9345" s="13"/>
      <c r="C9345" s="13"/>
      <c r="D9345" s="13"/>
      <c r="E9345" s="13"/>
      <c r="F9345" s="13"/>
    </row>
    <row r="9346" spans="1:6">
      <c r="A9346" s="13"/>
      <c r="B9346" s="13"/>
      <c r="C9346" s="13"/>
      <c r="D9346" s="13"/>
      <c r="E9346" s="13"/>
      <c r="F9346" s="13"/>
    </row>
    <row r="9347" spans="1:6">
      <c r="A9347" s="13"/>
      <c r="B9347" s="13"/>
      <c r="C9347" s="13"/>
      <c r="D9347" s="13"/>
      <c r="E9347" s="13"/>
      <c r="F9347" s="13"/>
    </row>
    <row r="9348" spans="1:6">
      <c r="A9348" s="13"/>
      <c r="B9348" s="13"/>
      <c r="C9348" s="13"/>
      <c r="D9348" s="13"/>
      <c r="E9348" s="13"/>
      <c r="F9348" s="13"/>
    </row>
    <row r="9349" spans="1:6">
      <c r="A9349" s="13"/>
      <c r="B9349" s="13"/>
      <c r="C9349" s="13"/>
      <c r="D9349" s="13"/>
      <c r="E9349" s="13"/>
      <c r="F9349" s="13"/>
    </row>
    <row r="9350" spans="1:6">
      <c r="A9350" s="13"/>
      <c r="B9350" s="13"/>
      <c r="C9350" s="13"/>
      <c r="D9350" s="13"/>
      <c r="E9350" s="13"/>
      <c r="F9350" s="13"/>
    </row>
    <row r="9351" spans="1:6">
      <c r="A9351" s="13"/>
      <c r="B9351" s="13"/>
      <c r="C9351" s="13"/>
      <c r="D9351" s="13"/>
      <c r="E9351" s="13"/>
      <c r="F9351" s="13"/>
    </row>
    <row r="9352" spans="1:6">
      <c r="A9352" s="13"/>
      <c r="B9352" s="13"/>
      <c r="C9352" s="13"/>
      <c r="D9352" s="13"/>
      <c r="E9352" s="13"/>
      <c r="F9352" s="13"/>
    </row>
    <row r="9353" spans="1:6">
      <c r="A9353" s="13"/>
      <c r="B9353" s="13"/>
      <c r="C9353" s="13"/>
      <c r="D9353" s="13"/>
      <c r="E9353" s="13"/>
      <c r="F9353" s="13"/>
    </row>
    <row r="9354" spans="1:6">
      <c r="A9354" s="13"/>
      <c r="B9354" s="13"/>
      <c r="C9354" s="13"/>
      <c r="D9354" s="13"/>
      <c r="E9354" s="13"/>
      <c r="F9354" s="13"/>
    </row>
    <row r="9355" spans="1:6">
      <c r="A9355" s="13"/>
      <c r="B9355" s="13"/>
      <c r="C9355" s="13"/>
      <c r="D9355" s="13"/>
      <c r="E9355" s="13"/>
      <c r="F9355" s="13"/>
    </row>
    <row r="9356" spans="1:6">
      <c r="A9356" s="13"/>
      <c r="B9356" s="13"/>
      <c r="C9356" s="13"/>
      <c r="D9356" s="13"/>
      <c r="E9356" s="13"/>
      <c r="F9356" s="13"/>
    </row>
    <row r="9357" spans="1:6">
      <c r="A9357" s="13"/>
      <c r="B9357" s="13"/>
      <c r="C9357" s="13"/>
      <c r="D9357" s="13"/>
      <c r="E9357" s="13"/>
      <c r="F9357" s="13"/>
    </row>
    <row r="9358" spans="1:6">
      <c r="A9358" s="13"/>
      <c r="B9358" s="13"/>
      <c r="C9358" s="13"/>
      <c r="D9358" s="13"/>
      <c r="E9358" s="13"/>
      <c r="F9358" s="13"/>
    </row>
    <row r="9359" spans="1:6">
      <c r="A9359" s="13"/>
      <c r="B9359" s="13"/>
      <c r="C9359" s="13"/>
      <c r="D9359" s="13"/>
      <c r="E9359" s="13"/>
      <c r="F9359" s="13"/>
    </row>
    <row r="9360" spans="1:6">
      <c r="A9360" s="13"/>
      <c r="B9360" s="13"/>
      <c r="C9360" s="13"/>
      <c r="D9360" s="13"/>
      <c r="E9360" s="13"/>
      <c r="F9360" s="13"/>
    </row>
    <row r="9361" spans="1:7">
      <c r="A9361" s="13"/>
      <c r="B9361" s="13"/>
      <c r="C9361" s="13"/>
      <c r="D9361" s="13"/>
      <c r="E9361" s="13"/>
      <c r="F9361" s="13"/>
    </row>
    <row r="9362" spans="1:7">
      <c r="A9362" s="13"/>
      <c r="B9362" s="13"/>
      <c r="C9362" s="13"/>
      <c r="D9362" s="13"/>
      <c r="E9362" s="13"/>
      <c r="F9362" s="13"/>
    </row>
    <row r="9363" spans="1:7">
      <c r="A9363" s="13"/>
      <c r="B9363" s="13"/>
      <c r="C9363" s="13"/>
      <c r="D9363" s="13"/>
      <c r="E9363" s="13"/>
      <c r="F9363" s="13"/>
    </row>
    <row r="9364" spans="1:7">
      <c r="A9364" s="13"/>
      <c r="B9364" s="13"/>
      <c r="C9364" s="13"/>
      <c r="D9364" s="13"/>
      <c r="E9364" s="13"/>
      <c r="F9364" s="13"/>
    </row>
    <row r="9365" spans="1:7">
      <c r="A9365" s="13"/>
      <c r="B9365" s="13"/>
      <c r="C9365" s="13"/>
      <c r="D9365" s="13"/>
      <c r="E9365" s="13"/>
      <c r="F9365" s="13"/>
    </row>
    <row r="9366" spans="1:7">
      <c r="A9366" s="13"/>
      <c r="B9366" s="13"/>
      <c r="C9366" s="13"/>
      <c r="D9366" s="13"/>
      <c r="E9366" s="13"/>
      <c r="F9366" s="13"/>
    </row>
    <row r="9367" spans="1:7">
      <c r="A9367" s="13"/>
      <c r="B9367" s="13"/>
      <c r="C9367" s="13"/>
      <c r="D9367" s="13"/>
      <c r="E9367" s="13"/>
      <c r="F9367" s="13"/>
    </row>
    <row r="9368" spans="1:7">
      <c r="A9368" s="13"/>
      <c r="B9368" s="13"/>
      <c r="C9368" s="13"/>
      <c r="D9368" s="13"/>
      <c r="E9368" s="13"/>
      <c r="F9368" s="13"/>
    </row>
    <row r="9369" spans="1:7">
      <c r="A9369" s="13"/>
      <c r="B9369" s="13"/>
      <c r="C9369" s="13"/>
      <c r="D9369" s="13"/>
      <c r="E9369" s="13"/>
      <c r="G9369" s="13"/>
    </row>
    <row r="9370" spans="1:7">
      <c r="A9370" s="13"/>
      <c r="B9370" s="13"/>
      <c r="C9370" s="13"/>
      <c r="D9370" s="13"/>
      <c r="E9370" s="13"/>
      <c r="G9370" s="13"/>
    </row>
    <row r="9371" spans="1:7">
      <c r="A9371" s="13"/>
      <c r="B9371" s="13"/>
      <c r="C9371" s="13"/>
      <c r="D9371" s="13"/>
      <c r="E9371" s="13"/>
      <c r="G9371" s="13"/>
    </row>
    <row r="9372" spans="1:7">
      <c r="A9372" s="13"/>
      <c r="B9372" s="13"/>
      <c r="C9372" s="13"/>
      <c r="D9372" s="13"/>
      <c r="E9372" s="13"/>
      <c r="G9372" s="13"/>
    </row>
    <row r="9373" spans="1:7">
      <c r="A9373" s="13"/>
      <c r="B9373" s="13"/>
      <c r="C9373" s="13"/>
      <c r="D9373" s="13"/>
      <c r="E9373" s="13"/>
      <c r="G9373" s="13"/>
    </row>
    <row r="9374" spans="1:7">
      <c r="A9374" s="13"/>
      <c r="B9374" s="13"/>
      <c r="C9374" s="13"/>
      <c r="D9374" s="13"/>
      <c r="E9374" s="13"/>
      <c r="G9374" s="13"/>
    </row>
    <row r="9375" spans="1:7">
      <c r="A9375" s="13"/>
      <c r="B9375" s="13"/>
      <c r="C9375" s="13"/>
      <c r="D9375" s="13"/>
      <c r="E9375" s="13"/>
      <c r="G9375" s="13"/>
    </row>
    <row r="9376" spans="1:7">
      <c r="A9376" s="13"/>
      <c r="B9376" s="13"/>
      <c r="C9376" s="13"/>
      <c r="D9376" s="13"/>
      <c r="E9376" s="13"/>
      <c r="F9376" s="13"/>
    </row>
    <row r="9377" spans="1:7">
      <c r="A9377" s="13"/>
      <c r="B9377" s="13"/>
      <c r="C9377" s="13"/>
      <c r="D9377" s="13"/>
      <c r="E9377" s="13"/>
      <c r="F9377" s="13"/>
    </row>
    <row r="9378" spans="1:7">
      <c r="A9378" s="13"/>
      <c r="B9378" s="13"/>
      <c r="C9378" s="13"/>
      <c r="D9378" s="13"/>
      <c r="E9378" s="13"/>
      <c r="F9378" s="13"/>
    </row>
    <row r="9379" spans="1:7">
      <c r="A9379" s="13"/>
      <c r="B9379" s="13"/>
      <c r="C9379" s="13"/>
      <c r="D9379" s="13"/>
      <c r="E9379" s="13"/>
      <c r="F9379" s="13"/>
    </row>
    <row r="9380" spans="1:7">
      <c r="A9380" s="13"/>
      <c r="B9380" s="13"/>
      <c r="C9380" s="13"/>
      <c r="D9380" s="13"/>
      <c r="E9380" s="13"/>
      <c r="F9380" s="13"/>
    </row>
    <row r="9381" spans="1:7">
      <c r="A9381" s="13"/>
      <c r="B9381" s="13"/>
      <c r="C9381" s="13"/>
      <c r="D9381" s="13"/>
      <c r="E9381" s="13"/>
      <c r="F9381" s="13"/>
    </row>
    <row r="9382" spans="1:7">
      <c r="A9382" s="13"/>
      <c r="B9382" s="13"/>
      <c r="C9382" s="13"/>
      <c r="D9382" s="13"/>
      <c r="E9382" s="13"/>
      <c r="F9382" s="13"/>
    </row>
    <row r="9383" spans="1:7">
      <c r="A9383" s="13"/>
      <c r="B9383" s="13"/>
      <c r="C9383" s="13"/>
      <c r="D9383" s="13"/>
      <c r="E9383" s="13"/>
      <c r="G9383" s="13"/>
    </row>
    <row r="9384" spans="1:7">
      <c r="A9384" s="13"/>
      <c r="B9384" s="13"/>
      <c r="C9384" s="13"/>
      <c r="D9384" s="13"/>
      <c r="E9384" s="13"/>
      <c r="G9384" s="13"/>
    </row>
    <row r="9385" spans="1:7">
      <c r="A9385" s="13"/>
      <c r="B9385" s="13"/>
      <c r="C9385" s="13"/>
      <c r="D9385" s="13"/>
      <c r="E9385" s="13"/>
      <c r="G9385" s="13"/>
    </row>
    <row r="9386" spans="1:7">
      <c r="A9386" s="13"/>
      <c r="B9386" s="13"/>
      <c r="C9386" s="13"/>
      <c r="D9386" s="13"/>
      <c r="E9386" s="13"/>
      <c r="G9386" s="13"/>
    </row>
    <row r="9387" spans="1:7">
      <c r="A9387" s="13"/>
      <c r="B9387" s="13"/>
      <c r="C9387" s="13"/>
      <c r="D9387" s="13"/>
      <c r="E9387" s="13"/>
      <c r="G9387" s="13"/>
    </row>
    <row r="9388" spans="1:7">
      <c r="A9388" s="13"/>
      <c r="B9388" s="13"/>
      <c r="C9388" s="13"/>
      <c r="D9388" s="13"/>
      <c r="E9388" s="13"/>
      <c r="G9388" s="13"/>
    </row>
    <row r="9389" spans="1:7">
      <c r="A9389" s="13"/>
      <c r="B9389" s="13"/>
      <c r="C9389" s="13"/>
      <c r="D9389" s="13"/>
      <c r="E9389" s="13"/>
      <c r="F9389" s="13"/>
    </row>
    <row r="9390" spans="1:7">
      <c r="A9390" s="13"/>
      <c r="B9390" s="13"/>
      <c r="C9390" s="13"/>
      <c r="D9390" s="13"/>
      <c r="E9390" s="13"/>
      <c r="F9390" s="13"/>
    </row>
    <row r="9391" spans="1:7">
      <c r="A9391" s="13"/>
      <c r="B9391" s="13"/>
      <c r="C9391" s="13"/>
      <c r="D9391" s="13"/>
      <c r="E9391" s="13"/>
      <c r="F9391" s="13"/>
    </row>
    <row r="9392" spans="1:7">
      <c r="A9392" s="13"/>
      <c r="B9392" s="13"/>
      <c r="C9392" s="13"/>
      <c r="D9392" s="13"/>
      <c r="E9392" s="13"/>
      <c r="F9392" s="13"/>
    </row>
    <row r="9393" spans="1:7">
      <c r="A9393" s="13"/>
      <c r="B9393" s="13"/>
      <c r="C9393" s="13"/>
      <c r="D9393" s="13"/>
      <c r="E9393" s="13"/>
      <c r="F9393" s="13"/>
    </row>
    <row r="9394" spans="1:7">
      <c r="A9394" s="13"/>
      <c r="B9394" s="13"/>
      <c r="C9394" s="13"/>
      <c r="D9394" s="13"/>
      <c r="E9394" s="13"/>
      <c r="F9394" s="13"/>
    </row>
    <row r="9395" spans="1:7">
      <c r="A9395" s="13"/>
      <c r="B9395" s="13"/>
      <c r="C9395" s="13"/>
      <c r="D9395" s="13"/>
      <c r="E9395" s="13"/>
      <c r="F9395" s="13"/>
    </row>
    <row r="9396" spans="1:7">
      <c r="A9396" s="13"/>
      <c r="B9396" s="13"/>
      <c r="C9396" s="13"/>
      <c r="D9396" s="13"/>
      <c r="E9396" s="13"/>
      <c r="G9396" s="13"/>
    </row>
    <row r="9397" spans="1:7">
      <c r="A9397" s="13"/>
      <c r="B9397" s="13"/>
      <c r="C9397" s="13"/>
      <c r="D9397" s="13"/>
      <c r="E9397" s="13"/>
      <c r="F9397" s="13"/>
    </row>
    <row r="9398" spans="1:7">
      <c r="A9398" s="13"/>
      <c r="B9398" s="13"/>
      <c r="C9398" s="13"/>
      <c r="D9398" s="13"/>
      <c r="E9398" s="13"/>
      <c r="F9398" s="13"/>
    </row>
    <row r="9399" spans="1:7">
      <c r="A9399" s="13"/>
      <c r="B9399" s="13"/>
      <c r="C9399" s="13"/>
      <c r="D9399" s="13"/>
      <c r="E9399" s="13"/>
      <c r="G9399" s="13"/>
    </row>
    <row r="9400" spans="1:7">
      <c r="A9400" s="13"/>
      <c r="B9400" s="13"/>
      <c r="C9400" s="13"/>
      <c r="D9400" s="13"/>
      <c r="E9400" s="13"/>
      <c r="G9400" s="13"/>
    </row>
    <row r="9401" spans="1:7">
      <c r="A9401" s="13"/>
      <c r="B9401" s="13"/>
      <c r="C9401" s="13"/>
      <c r="D9401" s="13"/>
      <c r="E9401" s="13"/>
      <c r="G9401" s="13"/>
    </row>
    <row r="9402" spans="1:7">
      <c r="A9402" s="13"/>
      <c r="B9402" s="13"/>
      <c r="C9402" s="13"/>
      <c r="D9402" s="13"/>
      <c r="E9402" s="13"/>
      <c r="G9402" s="13"/>
    </row>
    <row r="9403" spans="1:7">
      <c r="A9403" s="13"/>
      <c r="B9403" s="13"/>
      <c r="C9403" s="13"/>
      <c r="D9403" s="13"/>
      <c r="E9403" s="13"/>
      <c r="G9403" s="13"/>
    </row>
    <row r="9404" spans="1:7">
      <c r="A9404" s="13"/>
      <c r="B9404" s="13"/>
      <c r="C9404" s="13"/>
      <c r="D9404" s="13"/>
      <c r="E9404" s="13"/>
      <c r="G9404" s="13"/>
    </row>
    <row r="9405" spans="1:7">
      <c r="A9405" s="13"/>
      <c r="B9405" s="13"/>
      <c r="C9405" s="13"/>
      <c r="D9405" s="13"/>
      <c r="E9405" s="13"/>
      <c r="G9405" s="13"/>
    </row>
    <row r="9406" spans="1:7">
      <c r="A9406" s="13"/>
      <c r="B9406" s="13"/>
      <c r="C9406" s="13"/>
      <c r="D9406" s="13"/>
      <c r="E9406" s="13"/>
      <c r="G9406" s="13"/>
    </row>
    <row r="9407" spans="1:7">
      <c r="A9407" s="13"/>
      <c r="B9407" s="13"/>
      <c r="C9407" s="13"/>
      <c r="D9407" s="13"/>
      <c r="E9407" s="13"/>
      <c r="G9407" s="13"/>
    </row>
    <row r="9408" spans="1:7">
      <c r="A9408" s="13"/>
      <c r="B9408" s="13"/>
      <c r="C9408" s="13"/>
      <c r="D9408" s="13"/>
      <c r="E9408" s="13"/>
      <c r="G9408" s="13"/>
    </row>
    <row r="9409" spans="1:7">
      <c r="A9409" s="13"/>
      <c r="B9409" s="13"/>
      <c r="C9409" s="13"/>
      <c r="D9409" s="13"/>
      <c r="E9409" s="13"/>
      <c r="F9409" s="13"/>
    </row>
    <row r="9410" spans="1:7">
      <c r="A9410" s="13"/>
      <c r="B9410" s="13"/>
      <c r="C9410" s="13"/>
      <c r="D9410" s="13"/>
      <c r="E9410" s="13"/>
      <c r="F9410" s="13"/>
    </row>
    <row r="9411" spans="1:7">
      <c r="A9411" s="13"/>
      <c r="B9411" s="13"/>
      <c r="C9411" s="13"/>
      <c r="D9411" s="13"/>
      <c r="E9411" s="13"/>
      <c r="F9411" s="13"/>
    </row>
    <row r="9412" spans="1:7">
      <c r="A9412" s="13"/>
      <c r="B9412" s="13"/>
      <c r="C9412" s="13"/>
      <c r="D9412" s="13"/>
      <c r="E9412" s="13"/>
      <c r="F9412" s="13"/>
    </row>
    <row r="9413" spans="1:7">
      <c r="A9413" s="13"/>
      <c r="B9413" s="13"/>
      <c r="C9413" s="13"/>
      <c r="D9413" s="13"/>
      <c r="E9413" s="13"/>
      <c r="F9413" s="13"/>
    </row>
    <row r="9414" spans="1:7">
      <c r="A9414" s="13"/>
      <c r="B9414" s="13"/>
      <c r="C9414" s="13"/>
      <c r="D9414" s="13"/>
      <c r="E9414" s="13"/>
      <c r="G9414" s="13"/>
    </row>
    <row r="9415" spans="1:7">
      <c r="A9415" s="13"/>
      <c r="B9415" s="13"/>
      <c r="C9415" s="13"/>
      <c r="D9415" s="13"/>
      <c r="E9415" s="13"/>
      <c r="F9415" s="13"/>
    </row>
    <row r="9416" spans="1:7">
      <c r="A9416" s="13"/>
      <c r="B9416" s="13"/>
      <c r="C9416" s="13"/>
      <c r="D9416" s="13"/>
      <c r="E9416" s="13"/>
      <c r="G9416" s="13"/>
    </row>
    <row r="9417" spans="1:7">
      <c r="A9417" s="13"/>
      <c r="B9417" s="13"/>
      <c r="C9417" s="13"/>
      <c r="D9417" s="13"/>
      <c r="E9417" s="13"/>
      <c r="G9417" s="13"/>
    </row>
    <row r="9418" spans="1:7">
      <c r="A9418" s="13"/>
      <c r="B9418" s="13"/>
      <c r="C9418" s="13"/>
      <c r="D9418" s="13"/>
      <c r="E9418" s="13"/>
      <c r="G9418" s="13"/>
    </row>
    <row r="9419" spans="1:7">
      <c r="A9419" s="13"/>
      <c r="B9419" s="13"/>
      <c r="C9419" s="13"/>
      <c r="D9419" s="13"/>
      <c r="E9419" s="13"/>
      <c r="G9419" s="13"/>
    </row>
    <row r="9420" spans="1:7">
      <c r="A9420" s="13"/>
      <c r="B9420" s="13"/>
      <c r="C9420" s="13"/>
      <c r="D9420" s="13"/>
      <c r="E9420" s="13"/>
      <c r="G9420" s="13"/>
    </row>
    <row r="9421" spans="1:7">
      <c r="A9421" s="13"/>
      <c r="B9421" s="13"/>
      <c r="C9421" s="13"/>
      <c r="D9421" s="13"/>
      <c r="E9421" s="13"/>
      <c r="G9421" s="13"/>
    </row>
    <row r="9422" spans="1:7">
      <c r="A9422" s="13"/>
      <c r="B9422" s="13"/>
      <c r="C9422" s="13"/>
      <c r="D9422" s="13"/>
      <c r="E9422" s="13"/>
      <c r="G9422" s="13"/>
    </row>
    <row r="9423" spans="1:7">
      <c r="A9423" s="13"/>
      <c r="B9423" s="13"/>
      <c r="C9423" s="13"/>
      <c r="D9423" s="13"/>
      <c r="E9423" s="13"/>
      <c r="G9423" s="13"/>
    </row>
    <row r="9424" spans="1:7">
      <c r="A9424" s="13"/>
      <c r="B9424" s="13"/>
      <c r="C9424" s="13"/>
      <c r="D9424" s="13"/>
      <c r="E9424" s="13"/>
      <c r="G9424" s="13"/>
    </row>
    <row r="9425" spans="1:7">
      <c r="A9425" s="13"/>
      <c r="B9425" s="13"/>
      <c r="C9425" s="13"/>
      <c r="D9425" s="13"/>
      <c r="E9425" s="13"/>
      <c r="G9425" s="13"/>
    </row>
    <row r="9426" spans="1:7">
      <c r="A9426" s="13"/>
      <c r="B9426" s="13"/>
      <c r="C9426" s="13"/>
      <c r="D9426" s="13"/>
      <c r="E9426" s="13"/>
      <c r="G9426" s="13"/>
    </row>
    <row r="9427" spans="1:7">
      <c r="A9427" s="13"/>
      <c r="B9427" s="13"/>
      <c r="C9427" s="13"/>
      <c r="D9427" s="13"/>
      <c r="E9427" s="13"/>
      <c r="F9427" s="13"/>
    </row>
    <row r="9428" spans="1:7">
      <c r="A9428" s="13"/>
      <c r="B9428" s="13"/>
      <c r="C9428" s="13"/>
      <c r="D9428" s="13"/>
      <c r="E9428" s="13"/>
      <c r="F9428" s="13"/>
    </row>
    <row r="9429" spans="1:7">
      <c r="A9429" s="13"/>
      <c r="B9429" s="13"/>
      <c r="C9429" s="13"/>
      <c r="D9429" s="13"/>
      <c r="E9429" s="13"/>
      <c r="F9429" s="13"/>
    </row>
    <row r="9430" spans="1:7">
      <c r="A9430" s="13"/>
      <c r="B9430" s="13"/>
      <c r="C9430" s="13"/>
      <c r="D9430" s="13"/>
      <c r="E9430" s="13"/>
      <c r="F9430" s="13"/>
    </row>
    <row r="9431" spans="1:7">
      <c r="A9431" s="13"/>
      <c r="B9431" s="13"/>
      <c r="C9431" s="13"/>
      <c r="D9431" s="13"/>
      <c r="E9431" s="13"/>
      <c r="F9431" s="13"/>
    </row>
    <row r="9432" spans="1:7">
      <c r="A9432" s="13"/>
      <c r="B9432" s="13"/>
      <c r="C9432" s="13"/>
      <c r="D9432" s="13"/>
      <c r="E9432" s="13"/>
      <c r="F9432" s="13"/>
    </row>
    <row r="9433" spans="1:7">
      <c r="A9433" s="13"/>
      <c r="B9433" s="13"/>
      <c r="C9433" s="13"/>
      <c r="D9433" s="13"/>
      <c r="E9433" s="13"/>
      <c r="F9433" s="13"/>
    </row>
    <row r="9434" spans="1:7">
      <c r="A9434" s="13"/>
      <c r="B9434" s="13"/>
      <c r="C9434" s="13"/>
      <c r="D9434" s="13"/>
      <c r="E9434" s="13"/>
      <c r="F9434" s="13"/>
    </row>
    <row r="9435" spans="1:7">
      <c r="A9435" s="13"/>
      <c r="B9435" s="13"/>
      <c r="C9435" s="13"/>
      <c r="D9435" s="13"/>
      <c r="E9435" s="13"/>
      <c r="F9435" s="13"/>
    </row>
    <row r="9436" spans="1:7">
      <c r="A9436" s="13"/>
      <c r="B9436" s="13"/>
      <c r="C9436" s="13"/>
      <c r="D9436" s="13"/>
      <c r="E9436" s="13"/>
      <c r="F9436" s="13"/>
    </row>
    <row r="9437" spans="1:7">
      <c r="A9437" s="13"/>
      <c r="B9437" s="13"/>
      <c r="C9437" s="13"/>
      <c r="D9437" s="13"/>
      <c r="E9437" s="13"/>
      <c r="F9437" s="13"/>
    </row>
    <row r="9438" spans="1:7">
      <c r="A9438" s="13"/>
      <c r="B9438" s="13"/>
      <c r="C9438" s="13"/>
      <c r="D9438" s="13"/>
      <c r="E9438" s="13"/>
      <c r="F9438" s="13"/>
    </row>
    <row r="9439" spans="1:7">
      <c r="A9439" s="13"/>
      <c r="B9439" s="13"/>
      <c r="C9439" s="13"/>
      <c r="D9439" s="13"/>
      <c r="E9439" s="13"/>
      <c r="F9439" s="13"/>
    </row>
    <row r="9440" spans="1:7">
      <c r="A9440" s="13"/>
      <c r="B9440" s="13"/>
      <c r="C9440" s="13"/>
      <c r="D9440" s="13"/>
      <c r="E9440" s="13"/>
      <c r="F9440" s="13"/>
    </row>
    <row r="9441" spans="1:6">
      <c r="A9441" s="13"/>
      <c r="B9441" s="13"/>
      <c r="C9441" s="13"/>
      <c r="D9441" s="13"/>
      <c r="E9441" s="13"/>
      <c r="F9441" s="13"/>
    </row>
    <row r="9442" spans="1:6">
      <c r="A9442" s="13"/>
      <c r="B9442" s="13"/>
      <c r="C9442" s="13"/>
      <c r="D9442" s="13"/>
      <c r="E9442" s="13"/>
      <c r="F9442" s="13"/>
    </row>
    <row r="9443" spans="1:6">
      <c r="A9443" s="13"/>
      <c r="B9443" s="13"/>
      <c r="C9443" s="13"/>
      <c r="D9443" s="13"/>
      <c r="E9443" s="13"/>
      <c r="F9443" s="13"/>
    </row>
    <row r="9444" spans="1:6">
      <c r="A9444" s="13"/>
      <c r="B9444" s="13"/>
      <c r="C9444" s="13"/>
      <c r="D9444" s="13"/>
      <c r="E9444" s="13"/>
      <c r="F9444" s="13"/>
    </row>
    <row r="9445" spans="1:6">
      <c r="A9445" s="13"/>
      <c r="B9445" s="13"/>
      <c r="C9445" s="13"/>
      <c r="D9445" s="13"/>
      <c r="E9445" s="13"/>
      <c r="F9445" s="13"/>
    </row>
    <row r="9446" spans="1:6">
      <c r="A9446" s="13"/>
      <c r="B9446" s="13"/>
      <c r="C9446" s="13"/>
      <c r="D9446" s="13"/>
      <c r="E9446" s="13"/>
      <c r="F9446" s="13"/>
    </row>
    <row r="9447" spans="1:6">
      <c r="A9447" s="13"/>
      <c r="B9447" s="13"/>
      <c r="C9447" s="13"/>
      <c r="D9447" s="13"/>
      <c r="E9447" s="13"/>
      <c r="F9447" s="13"/>
    </row>
    <row r="9448" spans="1:6">
      <c r="A9448" s="13"/>
      <c r="B9448" s="13"/>
      <c r="C9448" s="13"/>
      <c r="D9448" s="13"/>
      <c r="E9448" s="13"/>
      <c r="F9448" s="13"/>
    </row>
    <row r="9449" spans="1:6">
      <c r="A9449" s="13"/>
      <c r="B9449" s="13"/>
      <c r="C9449" s="13"/>
      <c r="D9449" s="13"/>
      <c r="E9449" s="13"/>
      <c r="F9449" s="13"/>
    </row>
    <row r="9450" spans="1:6">
      <c r="A9450" s="13"/>
      <c r="B9450" s="13"/>
      <c r="C9450" s="13"/>
      <c r="D9450" s="13"/>
      <c r="E9450" s="13"/>
      <c r="F9450" s="13"/>
    </row>
    <row r="9451" spans="1:6">
      <c r="A9451" s="13"/>
      <c r="B9451" s="13"/>
      <c r="C9451" s="13"/>
      <c r="D9451" s="13"/>
      <c r="E9451" s="13"/>
      <c r="F9451" s="13"/>
    </row>
    <row r="9452" spans="1:6">
      <c r="A9452" s="13"/>
      <c r="B9452" s="13"/>
      <c r="C9452" s="13"/>
      <c r="D9452" s="13"/>
      <c r="E9452" s="13"/>
      <c r="F9452" s="13"/>
    </row>
    <row r="9453" spans="1:6">
      <c r="A9453" s="13"/>
      <c r="B9453" s="13"/>
      <c r="C9453" s="13"/>
      <c r="D9453" s="13"/>
      <c r="E9453" s="13"/>
      <c r="F9453" s="13"/>
    </row>
    <row r="9454" spans="1:6">
      <c r="A9454" s="13"/>
      <c r="B9454" s="13"/>
      <c r="C9454" s="13"/>
      <c r="D9454" s="13"/>
      <c r="E9454" s="13"/>
      <c r="F9454" s="13"/>
    </row>
    <row r="9455" spans="1:6">
      <c r="A9455" s="13"/>
      <c r="B9455" s="13"/>
      <c r="C9455" s="13"/>
      <c r="D9455" s="13"/>
      <c r="E9455" s="13"/>
      <c r="F9455" s="13"/>
    </row>
    <row r="9456" spans="1:6">
      <c r="A9456" s="13"/>
      <c r="B9456" s="13"/>
      <c r="C9456" s="13"/>
      <c r="D9456" s="13"/>
      <c r="E9456" s="13"/>
      <c r="F9456" s="13"/>
    </row>
    <row r="9457" spans="1:7">
      <c r="A9457" s="13"/>
      <c r="B9457" s="13"/>
      <c r="C9457" s="13"/>
      <c r="D9457" s="13"/>
      <c r="E9457" s="13"/>
      <c r="F9457" s="13"/>
    </row>
    <row r="9458" spans="1:7">
      <c r="A9458" s="13"/>
      <c r="B9458" s="13"/>
      <c r="C9458" s="13"/>
      <c r="D9458" s="13"/>
      <c r="E9458" s="13"/>
      <c r="F9458" s="13"/>
    </row>
    <row r="9459" spans="1:7">
      <c r="A9459" s="13"/>
      <c r="B9459" s="13"/>
      <c r="C9459" s="13"/>
      <c r="D9459" s="13"/>
      <c r="E9459" s="13"/>
      <c r="F9459" s="13"/>
    </row>
    <row r="9460" spans="1:7">
      <c r="A9460" s="13"/>
      <c r="B9460" s="13"/>
      <c r="C9460" s="13"/>
      <c r="D9460" s="13"/>
      <c r="E9460" s="13"/>
      <c r="F9460" s="13"/>
    </row>
    <row r="9461" spans="1:7">
      <c r="A9461" s="13"/>
      <c r="B9461" s="13"/>
      <c r="C9461" s="13"/>
      <c r="D9461" s="13"/>
      <c r="E9461" s="13"/>
      <c r="F9461" s="13"/>
    </row>
    <row r="9462" spans="1:7">
      <c r="A9462" s="13"/>
      <c r="B9462" s="13"/>
      <c r="C9462" s="13"/>
      <c r="D9462" s="13"/>
      <c r="E9462" s="13"/>
      <c r="F9462" s="13"/>
    </row>
    <row r="9463" spans="1:7">
      <c r="A9463" s="13"/>
      <c r="B9463" s="13"/>
      <c r="C9463" s="13"/>
      <c r="D9463" s="13"/>
      <c r="E9463" s="13"/>
      <c r="F9463" s="13"/>
    </row>
    <row r="9464" spans="1:7">
      <c r="A9464" s="13"/>
      <c r="B9464" s="13"/>
      <c r="C9464" s="13"/>
      <c r="D9464" s="13"/>
      <c r="E9464" s="13"/>
      <c r="F9464" s="13"/>
    </row>
    <row r="9465" spans="1:7">
      <c r="A9465" s="13"/>
      <c r="B9465" s="13"/>
      <c r="C9465" s="13"/>
      <c r="D9465" s="13"/>
      <c r="E9465" s="13"/>
      <c r="G9465" s="13"/>
    </row>
    <row r="9466" spans="1:7">
      <c r="A9466" s="13"/>
      <c r="B9466" s="13"/>
      <c r="C9466" s="13"/>
      <c r="D9466" s="13"/>
      <c r="E9466" s="13"/>
      <c r="G9466" s="13"/>
    </row>
    <row r="9467" spans="1:7">
      <c r="A9467" s="13"/>
      <c r="B9467" s="13"/>
      <c r="C9467" s="13"/>
      <c r="D9467" s="13"/>
      <c r="E9467" s="13"/>
      <c r="G9467" s="13"/>
    </row>
    <row r="9468" spans="1:7">
      <c r="A9468" s="13"/>
      <c r="B9468" s="13"/>
      <c r="C9468" s="13"/>
      <c r="D9468" s="13"/>
      <c r="E9468" s="13"/>
      <c r="G9468" s="13"/>
    </row>
    <row r="9469" spans="1:7">
      <c r="A9469" s="13"/>
      <c r="B9469" s="13"/>
      <c r="C9469" s="13"/>
      <c r="D9469" s="13"/>
      <c r="E9469" s="13"/>
      <c r="G9469" s="13"/>
    </row>
    <row r="9470" spans="1:7">
      <c r="A9470" s="13"/>
      <c r="B9470" s="13"/>
      <c r="C9470" s="13"/>
      <c r="D9470" s="13"/>
      <c r="E9470" s="13"/>
      <c r="F9470" s="13"/>
    </row>
    <row r="9471" spans="1:7">
      <c r="A9471" s="13"/>
      <c r="B9471" s="13"/>
      <c r="C9471" s="13"/>
      <c r="D9471" s="13"/>
      <c r="E9471" s="13"/>
      <c r="F9471" s="13"/>
    </row>
    <row r="9472" spans="1:7">
      <c r="A9472" s="13"/>
      <c r="B9472" s="13"/>
      <c r="C9472" s="13"/>
      <c r="D9472" s="13"/>
      <c r="E9472" s="13"/>
      <c r="G9472" s="13"/>
    </row>
    <row r="9473" spans="1:7">
      <c r="A9473" s="13"/>
      <c r="B9473" s="13"/>
      <c r="C9473" s="13"/>
      <c r="D9473" s="13"/>
      <c r="E9473" s="13"/>
      <c r="F9473" s="13"/>
    </row>
    <row r="9474" spans="1:7">
      <c r="A9474" s="13"/>
      <c r="B9474" s="13"/>
      <c r="C9474" s="13"/>
      <c r="D9474" s="13"/>
      <c r="E9474" s="13"/>
      <c r="G9474" s="13"/>
    </row>
    <row r="9475" spans="1:7">
      <c r="A9475" s="13"/>
      <c r="B9475" s="13"/>
      <c r="C9475" s="13"/>
      <c r="D9475" s="13"/>
      <c r="E9475" s="13"/>
      <c r="G9475" s="13"/>
    </row>
    <row r="9476" spans="1:7">
      <c r="A9476" s="13"/>
      <c r="B9476" s="13"/>
      <c r="C9476" s="13"/>
      <c r="D9476" s="13"/>
      <c r="E9476" s="13"/>
      <c r="G9476" s="13"/>
    </row>
    <row r="9477" spans="1:7">
      <c r="A9477" s="13"/>
      <c r="B9477" s="13"/>
      <c r="C9477" s="13"/>
      <c r="D9477" s="13"/>
      <c r="E9477" s="13"/>
      <c r="G9477" s="13"/>
    </row>
    <row r="9478" spans="1:7">
      <c r="A9478" s="13"/>
      <c r="B9478" s="13"/>
      <c r="C9478" s="13"/>
      <c r="D9478" s="13"/>
      <c r="E9478" s="13"/>
      <c r="G9478" s="13"/>
    </row>
    <row r="9479" spans="1:7">
      <c r="A9479" s="13"/>
      <c r="B9479" s="13"/>
      <c r="C9479" s="13"/>
      <c r="D9479" s="13"/>
      <c r="E9479" s="13"/>
      <c r="G9479" s="13"/>
    </row>
    <row r="9480" spans="1:7">
      <c r="A9480" s="13"/>
      <c r="B9480" s="13"/>
      <c r="C9480" s="13"/>
      <c r="D9480" s="13"/>
      <c r="E9480" s="13"/>
      <c r="F9480" s="13"/>
    </row>
    <row r="9481" spans="1:7">
      <c r="A9481" s="13"/>
      <c r="B9481" s="13"/>
      <c r="C9481" s="13"/>
      <c r="D9481" s="13"/>
      <c r="E9481" s="13"/>
      <c r="F9481" s="13"/>
    </row>
    <row r="9482" spans="1:7">
      <c r="A9482" s="13"/>
      <c r="B9482" s="13"/>
      <c r="C9482" s="13"/>
      <c r="D9482" s="13"/>
      <c r="E9482" s="13"/>
      <c r="F9482" s="13"/>
    </row>
    <row r="9483" spans="1:7">
      <c r="A9483" s="13"/>
      <c r="B9483" s="13"/>
      <c r="C9483" s="13"/>
      <c r="D9483" s="13"/>
      <c r="E9483" s="13"/>
      <c r="G9483" s="13"/>
    </row>
    <row r="9484" spans="1:7">
      <c r="A9484" s="13"/>
      <c r="B9484" s="13"/>
      <c r="C9484" s="13"/>
      <c r="D9484" s="13"/>
      <c r="E9484" s="13"/>
      <c r="F9484" s="13"/>
    </row>
    <row r="9485" spans="1:7">
      <c r="A9485" s="13"/>
      <c r="B9485" s="13"/>
      <c r="C9485" s="13"/>
      <c r="D9485" s="13"/>
      <c r="E9485" s="13"/>
      <c r="G9485" s="13"/>
    </row>
    <row r="9486" spans="1:7">
      <c r="A9486" s="13"/>
      <c r="B9486" s="13"/>
      <c r="C9486" s="13"/>
      <c r="D9486" s="13"/>
      <c r="E9486" s="13"/>
      <c r="G9486" s="13"/>
    </row>
    <row r="9487" spans="1:7">
      <c r="A9487" s="13"/>
      <c r="B9487" s="13"/>
      <c r="C9487" s="13"/>
      <c r="D9487" s="13"/>
      <c r="E9487" s="13"/>
      <c r="G9487" s="13"/>
    </row>
    <row r="9488" spans="1:7">
      <c r="A9488" s="13"/>
      <c r="B9488" s="13"/>
      <c r="C9488" s="13"/>
      <c r="D9488" s="13"/>
      <c r="E9488" s="13"/>
      <c r="G9488" s="13"/>
    </row>
    <row r="9489" spans="1:7">
      <c r="A9489" s="13"/>
      <c r="B9489" s="13"/>
      <c r="C9489" s="13"/>
      <c r="D9489" s="13"/>
      <c r="E9489" s="13"/>
      <c r="G9489" s="13"/>
    </row>
    <row r="9490" spans="1:7">
      <c r="A9490" s="13"/>
      <c r="B9490" s="13"/>
      <c r="C9490" s="13"/>
      <c r="D9490" s="13"/>
      <c r="E9490" s="13"/>
      <c r="G9490" s="13"/>
    </row>
    <row r="9491" spans="1:7">
      <c r="A9491" s="13"/>
      <c r="B9491" s="13"/>
      <c r="C9491" s="13"/>
      <c r="D9491" s="13"/>
      <c r="E9491" s="13"/>
      <c r="F9491" s="13"/>
    </row>
    <row r="9492" spans="1:7">
      <c r="A9492" s="13"/>
      <c r="B9492" s="13"/>
      <c r="C9492" s="13"/>
      <c r="D9492" s="13"/>
      <c r="E9492" s="13"/>
      <c r="G9492" s="13"/>
    </row>
    <row r="9493" spans="1:7">
      <c r="A9493" s="13"/>
      <c r="B9493" s="13"/>
      <c r="C9493" s="13"/>
      <c r="D9493" s="13"/>
      <c r="E9493" s="13"/>
      <c r="G9493" s="13"/>
    </row>
    <row r="9494" spans="1:7">
      <c r="A9494" s="13"/>
      <c r="B9494" s="13"/>
      <c r="C9494" s="13"/>
      <c r="D9494" s="13"/>
      <c r="E9494" s="13"/>
      <c r="G9494" s="13"/>
    </row>
    <row r="9495" spans="1:7">
      <c r="A9495" s="13"/>
      <c r="B9495" s="13"/>
      <c r="C9495" s="13"/>
      <c r="D9495" s="13"/>
      <c r="E9495" s="13"/>
      <c r="G9495" s="13"/>
    </row>
    <row r="9496" spans="1:7">
      <c r="A9496" s="13"/>
      <c r="B9496" s="13"/>
      <c r="C9496" s="13"/>
      <c r="D9496" s="13"/>
      <c r="E9496" s="13"/>
      <c r="G9496" s="13"/>
    </row>
    <row r="9497" spans="1:7">
      <c r="A9497" s="13"/>
      <c r="B9497" s="13"/>
      <c r="C9497" s="13"/>
      <c r="D9497" s="13"/>
      <c r="E9497" s="13"/>
      <c r="F9497" s="13"/>
    </row>
    <row r="9498" spans="1:7">
      <c r="A9498" s="13"/>
      <c r="B9498" s="13"/>
      <c r="C9498" s="13"/>
      <c r="D9498" s="13"/>
      <c r="E9498" s="13"/>
      <c r="F9498" s="13"/>
    </row>
    <row r="9499" spans="1:7">
      <c r="A9499" s="13"/>
      <c r="B9499" s="13"/>
      <c r="C9499" s="13"/>
      <c r="D9499" s="13"/>
      <c r="E9499" s="13"/>
      <c r="F9499" s="13"/>
    </row>
    <row r="9500" spans="1:7">
      <c r="A9500" s="13"/>
      <c r="B9500" s="13"/>
      <c r="C9500" s="13"/>
      <c r="D9500" s="13"/>
      <c r="E9500" s="13"/>
      <c r="F9500" s="13"/>
    </row>
    <row r="9501" spans="1:7">
      <c r="A9501" s="13"/>
      <c r="B9501" s="13"/>
      <c r="C9501" s="13"/>
      <c r="D9501" s="13"/>
      <c r="E9501" s="13"/>
      <c r="F9501" s="13"/>
    </row>
    <row r="9502" spans="1:7">
      <c r="A9502" s="13"/>
      <c r="B9502" s="13"/>
      <c r="C9502" s="13"/>
      <c r="D9502" s="13"/>
      <c r="E9502" s="13"/>
      <c r="F9502" s="13"/>
    </row>
    <row r="9503" spans="1:7">
      <c r="A9503" s="13"/>
      <c r="B9503" s="13"/>
      <c r="C9503" s="13"/>
      <c r="D9503" s="13"/>
      <c r="E9503" s="13"/>
      <c r="F9503" s="13"/>
    </row>
    <row r="9504" spans="1:7">
      <c r="A9504" s="13"/>
      <c r="B9504" s="13"/>
      <c r="C9504" s="13"/>
      <c r="D9504" s="13"/>
      <c r="E9504" s="13"/>
      <c r="F9504" s="13"/>
    </row>
    <row r="9505" spans="1:7">
      <c r="A9505" s="13"/>
      <c r="B9505" s="13"/>
      <c r="C9505" s="13"/>
      <c r="D9505" s="13"/>
      <c r="E9505" s="13"/>
      <c r="F9505" s="13"/>
    </row>
    <row r="9506" spans="1:7">
      <c r="A9506" s="13"/>
      <c r="B9506" s="13"/>
      <c r="C9506" s="13"/>
      <c r="D9506" s="13"/>
      <c r="E9506" s="13"/>
      <c r="F9506" s="13"/>
    </row>
    <row r="9507" spans="1:7">
      <c r="A9507" s="13"/>
      <c r="B9507" s="13"/>
      <c r="C9507" s="13"/>
      <c r="D9507" s="13"/>
      <c r="E9507" s="13"/>
      <c r="F9507" s="13"/>
    </row>
    <row r="9508" spans="1:7">
      <c r="A9508" s="13"/>
      <c r="B9508" s="13"/>
      <c r="C9508" s="13"/>
      <c r="D9508" s="13"/>
      <c r="E9508" s="13"/>
      <c r="F9508" s="13"/>
    </row>
    <row r="9509" spans="1:7">
      <c r="A9509" s="13"/>
      <c r="B9509" s="13"/>
      <c r="C9509" s="13"/>
      <c r="D9509" s="13"/>
      <c r="E9509" s="13"/>
      <c r="F9509" s="13"/>
    </row>
    <row r="9510" spans="1:7">
      <c r="A9510" s="13"/>
      <c r="B9510" s="13"/>
      <c r="C9510" s="13"/>
      <c r="D9510" s="13"/>
      <c r="E9510" s="13"/>
      <c r="F9510" s="13"/>
    </row>
    <row r="9511" spans="1:7">
      <c r="A9511" s="13"/>
      <c r="B9511" s="13"/>
      <c r="C9511" s="13"/>
      <c r="D9511" s="13"/>
      <c r="E9511" s="13"/>
      <c r="F9511" s="13"/>
    </row>
    <row r="9512" spans="1:7">
      <c r="A9512" s="13"/>
      <c r="B9512" s="13"/>
      <c r="C9512" s="13"/>
      <c r="D9512" s="13"/>
      <c r="E9512" s="13"/>
      <c r="F9512" s="13"/>
    </row>
    <row r="9513" spans="1:7">
      <c r="A9513" s="13"/>
      <c r="B9513" s="13"/>
      <c r="C9513" s="13"/>
      <c r="D9513" s="13"/>
      <c r="E9513" s="13"/>
      <c r="F9513" s="13"/>
    </row>
    <row r="9514" spans="1:7">
      <c r="A9514" s="13"/>
      <c r="B9514" s="13"/>
      <c r="C9514" s="13"/>
      <c r="D9514" s="13"/>
      <c r="E9514" s="13"/>
      <c r="F9514" s="13"/>
    </row>
    <row r="9515" spans="1:7">
      <c r="A9515" s="13"/>
      <c r="B9515" s="13"/>
      <c r="C9515" s="13"/>
      <c r="D9515" s="13"/>
      <c r="E9515" s="13"/>
      <c r="F9515" s="13"/>
    </row>
    <row r="9516" spans="1:7">
      <c r="A9516" s="13"/>
      <c r="B9516" s="13"/>
      <c r="C9516" s="13"/>
      <c r="D9516" s="13"/>
      <c r="E9516" s="13"/>
      <c r="G9516" s="13"/>
    </row>
    <row r="9517" spans="1:7">
      <c r="A9517" s="13"/>
      <c r="B9517" s="13"/>
      <c r="C9517" s="13"/>
      <c r="D9517" s="13"/>
      <c r="E9517" s="13"/>
      <c r="G9517" s="13"/>
    </row>
    <row r="9518" spans="1:7">
      <c r="A9518" s="13"/>
      <c r="B9518" s="13"/>
      <c r="C9518" s="13"/>
      <c r="D9518" s="13"/>
      <c r="E9518" s="13"/>
      <c r="G9518" s="13"/>
    </row>
    <row r="9519" spans="1:7">
      <c r="A9519" s="13"/>
      <c r="B9519" s="13"/>
      <c r="C9519" s="13"/>
      <c r="D9519" s="13"/>
      <c r="E9519" s="13"/>
      <c r="G9519" s="13"/>
    </row>
    <row r="9520" spans="1:7">
      <c r="A9520" s="13"/>
      <c r="B9520" s="13"/>
      <c r="C9520" s="13"/>
      <c r="D9520" s="13"/>
      <c r="E9520" s="13"/>
      <c r="F9520" s="13"/>
    </row>
    <row r="9521" spans="1:7">
      <c r="A9521" s="13"/>
      <c r="B9521" s="13"/>
      <c r="C9521" s="13"/>
      <c r="D9521" s="13"/>
      <c r="E9521" s="13"/>
      <c r="F9521" s="13"/>
    </row>
    <row r="9522" spans="1:7">
      <c r="A9522" s="13"/>
      <c r="B9522" s="13"/>
      <c r="C9522" s="13"/>
      <c r="D9522" s="13"/>
      <c r="E9522" s="13"/>
      <c r="F9522" s="13"/>
    </row>
    <row r="9523" spans="1:7">
      <c r="A9523" s="13"/>
      <c r="B9523" s="13"/>
      <c r="C9523" s="13"/>
      <c r="D9523" s="13"/>
      <c r="E9523" s="13"/>
      <c r="F9523" s="13"/>
    </row>
    <row r="9524" spans="1:7">
      <c r="A9524" s="13"/>
      <c r="B9524" s="13"/>
      <c r="C9524" s="13"/>
      <c r="D9524" s="13"/>
      <c r="E9524" s="13"/>
      <c r="G9524" s="13"/>
    </row>
    <row r="9525" spans="1:7">
      <c r="A9525" s="13"/>
      <c r="B9525" s="13"/>
      <c r="C9525" s="13"/>
      <c r="D9525" s="13"/>
      <c r="E9525" s="13"/>
      <c r="G9525" s="13"/>
    </row>
    <row r="9526" spans="1:7">
      <c r="A9526" s="13"/>
      <c r="B9526" s="13"/>
      <c r="C9526" s="13"/>
      <c r="D9526" s="13"/>
      <c r="E9526" s="13"/>
      <c r="G9526" s="13"/>
    </row>
    <row r="9527" spans="1:7">
      <c r="A9527" s="13"/>
      <c r="B9527" s="13"/>
      <c r="C9527" s="13"/>
      <c r="D9527" s="13"/>
      <c r="E9527" s="13"/>
      <c r="G9527" s="13"/>
    </row>
    <row r="9528" spans="1:7">
      <c r="A9528" s="13"/>
      <c r="B9528" s="13"/>
      <c r="C9528" s="13"/>
      <c r="D9528" s="13"/>
      <c r="E9528" s="13"/>
      <c r="G9528" s="13"/>
    </row>
    <row r="9529" spans="1:7">
      <c r="A9529" s="13"/>
      <c r="B9529" s="13"/>
      <c r="C9529" s="13"/>
      <c r="D9529" s="13"/>
      <c r="E9529" s="13"/>
      <c r="G9529" s="13"/>
    </row>
    <row r="9530" spans="1:7">
      <c r="A9530" s="13"/>
      <c r="B9530" s="13"/>
      <c r="C9530" s="13"/>
      <c r="D9530" s="13"/>
      <c r="E9530" s="13"/>
      <c r="F9530" s="13"/>
    </row>
    <row r="9531" spans="1:7">
      <c r="A9531" s="13"/>
      <c r="B9531" s="13"/>
      <c r="C9531" s="13"/>
      <c r="D9531" s="13"/>
      <c r="E9531" s="13"/>
      <c r="F9531" s="13"/>
    </row>
    <row r="9532" spans="1:7">
      <c r="A9532" s="13"/>
      <c r="B9532" s="13"/>
      <c r="C9532" s="13"/>
      <c r="D9532" s="13"/>
      <c r="E9532" s="13"/>
      <c r="F9532" s="13"/>
    </row>
    <row r="9533" spans="1:7">
      <c r="A9533" s="13"/>
      <c r="B9533" s="13"/>
      <c r="C9533" s="13"/>
      <c r="D9533" s="13"/>
      <c r="E9533" s="13"/>
      <c r="F9533" s="13"/>
    </row>
    <row r="9534" spans="1:7">
      <c r="A9534" s="13"/>
      <c r="B9534" s="13"/>
      <c r="C9534" s="13"/>
      <c r="D9534" s="13"/>
      <c r="E9534" s="13"/>
      <c r="F9534" s="13"/>
    </row>
    <row r="9535" spans="1:7">
      <c r="A9535" s="13"/>
      <c r="B9535" s="13"/>
      <c r="C9535" s="13"/>
      <c r="D9535" s="13"/>
      <c r="E9535" s="13"/>
      <c r="F9535" s="13"/>
    </row>
    <row r="9536" spans="1:7">
      <c r="A9536" s="13"/>
      <c r="B9536" s="13"/>
      <c r="C9536" s="13"/>
      <c r="D9536" s="13"/>
      <c r="E9536" s="13"/>
      <c r="F9536" s="13"/>
    </row>
    <row r="9537" spans="1:7">
      <c r="A9537" s="13"/>
      <c r="B9537" s="13"/>
      <c r="C9537" s="13"/>
      <c r="D9537" s="13"/>
      <c r="E9537" s="13"/>
      <c r="F9537" s="13"/>
    </row>
    <row r="9538" spans="1:7">
      <c r="A9538" s="13"/>
      <c r="B9538" s="13"/>
      <c r="C9538" s="13"/>
      <c r="D9538" s="13"/>
      <c r="E9538" s="13"/>
      <c r="F9538" s="13"/>
    </row>
    <row r="9539" spans="1:7">
      <c r="A9539" s="13"/>
      <c r="B9539" s="13"/>
      <c r="C9539" s="13"/>
      <c r="D9539" s="13"/>
      <c r="E9539" s="13"/>
      <c r="F9539" s="13"/>
    </row>
    <row r="9540" spans="1:7">
      <c r="A9540" s="13"/>
      <c r="B9540" s="13"/>
      <c r="C9540" s="13"/>
      <c r="D9540" s="13"/>
      <c r="E9540" s="13"/>
      <c r="F9540" s="13"/>
    </row>
    <row r="9541" spans="1:7">
      <c r="A9541" s="13"/>
      <c r="B9541" s="13"/>
      <c r="C9541" s="13"/>
      <c r="D9541" s="13"/>
      <c r="E9541" s="13"/>
      <c r="G9541" s="13"/>
    </row>
    <row r="9542" spans="1:7">
      <c r="A9542" s="13"/>
      <c r="B9542" s="13"/>
      <c r="C9542" s="13"/>
      <c r="D9542" s="13"/>
      <c r="E9542" s="13"/>
      <c r="G9542" s="13"/>
    </row>
    <row r="9543" spans="1:7">
      <c r="A9543" s="13"/>
      <c r="B9543" s="13"/>
      <c r="C9543" s="13"/>
      <c r="D9543" s="13"/>
      <c r="E9543" s="13"/>
      <c r="G9543" s="13"/>
    </row>
    <row r="9544" spans="1:7">
      <c r="A9544" s="13"/>
      <c r="B9544" s="13"/>
      <c r="C9544" s="13"/>
      <c r="D9544" s="13"/>
      <c r="E9544" s="13"/>
      <c r="G9544" s="13"/>
    </row>
    <row r="9545" spans="1:7">
      <c r="A9545" s="13"/>
      <c r="B9545" s="13"/>
      <c r="C9545" s="13"/>
      <c r="D9545" s="13"/>
      <c r="E9545" s="13"/>
      <c r="F9545" s="13"/>
    </row>
    <row r="9546" spans="1:7">
      <c r="A9546" s="13"/>
      <c r="B9546" s="13"/>
      <c r="C9546" s="13"/>
      <c r="D9546" s="13"/>
      <c r="E9546" s="13"/>
      <c r="F9546" s="13"/>
    </row>
    <row r="9547" spans="1:7">
      <c r="A9547" s="13"/>
      <c r="B9547" s="13"/>
      <c r="C9547" s="13"/>
      <c r="D9547" s="13"/>
      <c r="E9547" s="13"/>
      <c r="F9547" s="13"/>
    </row>
    <row r="9548" spans="1:7">
      <c r="A9548" s="13"/>
      <c r="B9548" s="13"/>
      <c r="C9548" s="13"/>
      <c r="D9548" s="13"/>
      <c r="E9548" s="13"/>
      <c r="G9548" s="13"/>
    </row>
    <row r="9549" spans="1:7">
      <c r="A9549" s="13"/>
      <c r="B9549" s="13"/>
      <c r="C9549" s="13"/>
      <c r="D9549" s="13"/>
      <c r="E9549" s="13"/>
      <c r="G9549" s="13"/>
    </row>
    <row r="9550" spans="1:7">
      <c r="A9550" s="13"/>
      <c r="B9550" s="13"/>
      <c r="C9550" s="13"/>
      <c r="D9550" s="13"/>
      <c r="E9550" s="13"/>
      <c r="G9550" s="13"/>
    </row>
    <row r="9551" spans="1:7">
      <c r="A9551" s="13"/>
      <c r="B9551" s="13"/>
      <c r="C9551" s="13"/>
      <c r="D9551" s="13"/>
      <c r="E9551" s="13"/>
      <c r="G9551" s="13"/>
    </row>
    <row r="9552" spans="1:7">
      <c r="A9552" s="13"/>
      <c r="B9552" s="13"/>
      <c r="C9552" s="13"/>
      <c r="D9552" s="13"/>
      <c r="E9552" s="13"/>
      <c r="G9552" s="13"/>
    </row>
    <row r="9553" spans="1:7">
      <c r="A9553" s="13"/>
      <c r="B9553" s="13"/>
      <c r="C9553" s="13"/>
      <c r="D9553" s="13"/>
      <c r="E9553" s="13"/>
      <c r="F9553" s="13"/>
    </row>
    <row r="9554" spans="1:7">
      <c r="A9554" s="13"/>
      <c r="B9554" s="13"/>
      <c r="C9554" s="13"/>
      <c r="D9554" s="13"/>
      <c r="E9554" s="13"/>
      <c r="F9554" s="13"/>
    </row>
    <row r="9555" spans="1:7">
      <c r="A9555" s="13"/>
      <c r="B9555" s="13"/>
      <c r="C9555" s="13"/>
      <c r="D9555" s="13"/>
      <c r="E9555" s="13"/>
      <c r="F9555" s="13"/>
    </row>
    <row r="9556" spans="1:7">
      <c r="A9556" s="13"/>
      <c r="B9556" s="13"/>
      <c r="C9556" s="13"/>
      <c r="D9556" s="13"/>
      <c r="E9556" s="13"/>
      <c r="F9556" s="13"/>
    </row>
    <row r="9557" spans="1:7">
      <c r="A9557" s="13"/>
      <c r="B9557" s="13"/>
      <c r="C9557" s="13"/>
      <c r="D9557" s="13"/>
      <c r="E9557" s="13"/>
      <c r="F9557" s="13"/>
    </row>
    <row r="9558" spans="1:7">
      <c r="A9558" s="13"/>
      <c r="B9558" s="13"/>
      <c r="C9558" s="13"/>
      <c r="D9558" s="13"/>
      <c r="E9558" s="13"/>
      <c r="F9558" s="13"/>
    </row>
    <row r="9559" spans="1:7">
      <c r="A9559" s="13"/>
      <c r="B9559" s="13"/>
      <c r="C9559" s="13"/>
      <c r="D9559" s="13"/>
      <c r="E9559" s="13"/>
      <c r="G9559" s="13"/>
    </row>
    <row r="9560" spans="1:7">
      <c r="A9560" s="13"/>
      <c r="B9560" s="13"/>
      <c r="C9560" s="13"/>
      <c r="D9560" s="13"/>
      <c r="E9560" s="13"/>
      <c r="G9560" s="13"/>
    </row>
    <row r="9561" spans="1:7">
      <c r="A9561" s="13"/>
      <c r="B9561" s="13"/>
      <c r="C9561" s="13"/>
      <c r="D9561" s="13"/>
      <c r="E9561" s="13"/>
      <c r="G9561" s="13"/>
    </row>
    <row r="9562" spans="1:7">
      <c r="A9562" s="13"/>
      <c r="B9562" s="13"/>
      <c r="C9562" s="13"/>
      <c r="D9562" s="13"/>
      <c r="E9562" s="13"/>
      <c r="G9562" s="13"/>
    </row>
    <row r="9563" spans="1:7">
      <c r="A9563" s="13"/>
      <c r="B9563" s="13"/>
      <c r="C9563" s="13"/>
      <c r="D9563" s="13"/>
      <c r="E9563" s="13"/>
      <c r="G9563" s="13"/>
    </row>
    <row r="9564" spans="1:7">
      <c r="A9564" s="13"/>
      <c r="B9564" s="13"/>
      <c r="C9564" s="13"/>
      <c r="D9564" s="13"/>
      <c r="E9564" s="13"/>
      <c r="F9564" s="13"/>
    </row>
    <row r="9565" spans="1:7">
      <c r="A9565" s="13"/>
      <c r="B9565" s="13"/>
      <c r="C9565" s="13"/>
      <c r="D9565" s="13"/>
      <c r="E9565" s="13"/>
      <c r="F9565" s="13"/>
    </row>
    <row r="9566" spans="1:7">
      <c r="A9566" s="13"/>
      <c r="B9566" s="13"/>
      <c r="C9566" s="13"/>
      <c r="D9566" s="13"/>
      <c r="E9566" s="13"/>
      <c r="F9566" s="13"/>
    </row>
    <row r="9567" spans="1:7">
      <c r="A9567" s="13"/>
      <c r="B9567" s="13"/>
      <c r="C9567" s="13"/>
      <c r="D9567" s="13"/>
      <c r="E9567" s="13"/>
      <c r="F9567" s="13"/>
    </row>
    <row r="9568" spans="1:7">
      <c r="A9568" s="13"/>
      <c r="B9568" s="13"/>
      <c r="C9568" s="13"/>
      <c r="D9568" s="13"/>
      <c r="E9568" s="13"/>
      <c r="G9568" s="13"/>
    </row>
    <row r="9569" spans="1:7">
      <c r="A9569" s="13"/>
      <c r="B9569" s="13"/>
      <c r="C9569" s="13"/>
      <c r="D9569" s="13"/>
      <c r="E9569" s="13"/>
      <c r="G9569" s="13"/>
    </row>
    <row r="9570" spans="1:7">
      <c r="A9570" s="13"/>
      <c r="B9570" s="13"/>
      <c r="C9570" s="13"/>
      <c r="D9570" s="13"/>
      <c r="E9570" s="13"/>
      <c r="G9570" s="13"/>
    </row>
    <row r="9571" spans="1:7">
      <c r="A9571" s="13"/>
      <c r="B9571" s="13"/>
      <c r="C9571" s="13"/>
      <c r="D9571" s="13"/>
      <c r="E9571" s="13"/>
      <c r="G9571" s="13"/>
    </row>
    <row r="9572" spans="1:7">
      <c r="A9572" s="13"/>
      <c r="B9572" s="13"/>
      <c r="C9572" s="13"/>
      <c r="D9572" s="13"/>
      <c r="E9572" s="13"/>
      <c r="G9572" s="13"/>
    </row>
    <row r="9573" spans="1:7">
      <c r="A9573" s="13"/>
      <c r="B9573" s="13"/>
      <c r="C9573" s="13"/>
      <c r="D9573" s="13"/>
      <c r="E9573" s="13"/>
      <c r="F9573" s="13"/>
    </row>
    <row r="9574" spans="1:7">
      <c r="A9574" s="13"/>
      <c r="B9574" s="13"/>
      <c r="C9574" s="13"/>
      <c r="D9574" s="13"/>
      <c r="E9574" s="13"/>
      <c r="F9574" s="13"/>
    </row>
    <row r="9575" spans="1:7">
      <c r="A9575" s="13"/>
      <c r="B9575" s="13"/>
      <c r="C9575" s="13"/>
      <c r="D9575" s="13"/>
      <c r="E9575" s="13"/>
      <c r="F9575" s="13"/>
    </row>
    <row r="9576" spans="1:7">
      <c r="A9576" s="13"/>
      <c r="B9576" s="13"/>
      <c r="C9576" s="13"/>
      <c r="D9576" s="13"/>
      <c r="E9576" s="13"/>
      <c r="F9576" s="13"/>
    </row>
    <row r="9577" spans="1:7">
      <c r="A9577" s="13"/>
      <c r="B9577" s="13"/>
      <c r="C9577" s="13"/>
      <c r="D9577" s="13"/>
      <c r="E9577" s="13"/>
      <c r="F9577" s="13"/>
    </row>
    <row r="9578" spans="1:7">
      <c r="A9578" s="13"/>
      <c r="B9578" s="13"/>
      <c r="C9578" s="13"/>
      <c r="D9578" s="13"/>
      <c r="E9578" s="13"/>
      <c r="F9578" s="13"/>
    </row>
    <row r="9579" spans="1:7">
      <c r="A9579" s="13"/>
      <c r="B9579" s="13"/>
      <c r="C9579" s="13"/>
      <c r="D9579" s="13"/>
      <c r="E9579" s="13"/>
      <c r="F9579" s="13"/>
    </row>
    <row r="9580" spans="1:7">
      <c r="A9580" s="13"/>
      <c r="B9580" s="13"/>
      <c r="C9580" s="13"/>
      <c r="D9580" s="13"/>
      <c r="E9580" s="13"/>
      <c r="F9580" s="13"/>
    </row>
    <row r="9581" spans="1:7">
      <c r="A9581" s="13"/>
      <c r="B9581" s="13"/>
      <c r="C9581" s="13"/>
      <c r="D9581" s="13"/>
      <c r="E9581" s="13"/>
      <c r="F9581" s="13"/>
    </row>
    <row r="9582" spans="1:7">
      <c r="A9582" s="13"/>
      <c r="B9582" s="13"/>
      <c r="C9582" s="13"/>
      <c r="D9582" s="13"/>
      <c r="E9582" s="13"/>
      <c r="F9582" s="13"/>
    </row>
    <row r="9583" spans="1:7">
      <c r="A9583" s="13"/>
      <c r="B9583" s="13"/>
      <c r="C9583" s="13"/>
      <c r="D9583" s="13"/>
      <c r="E9583" s="13"/>
      <c r="F9583" s="13"/>
    </row>
    <row r="9584" spans="1:7">
      <c r="A9584" s="13"/>
      <c r="B9584" s="13"/>
      <c r="C9584" s="13"/>
      <c r="D9584" s="13"/>
      <c r="E9584" s="13"/>
      <c r="F9584" s="13"/>
    </row>
    <row r="9585" spans="1:7">
      <c r="A9585" s="13"/>
      <c r="B9585" s="13"/>
      <c r="C9585" s="13"/>
      <c r="D9585" s="13"/>
      <c r="E9585" s="13"/>
      <c r="F9585" s="13"/>
    </row>
    <row r="9586" spans="1:7">
      <c r="A9586" s="13"/>
      <c r="B9586" s="13"/>
      <c r="C9586" s="13"/>
      <c r="D9586" s="13"/>
      <c r="E9586" s="13"/>
      <c r="F9586" s="13"/>
    </row>
    <row r="9587" spans="1:7">
      <c r="A9587" s="13"/>
      <c r="B9587" s="13"/>
      <c r="C9587" s="13"/>
      <c r="D9587" s="13"/>
      <c r="E9587" s="13"/>
      <c r="F9587" s="13"/>
    </row>
    <row r="9588" spans="1:7">
      <c r="A9588" s="13"/>
      <c r="B9588" s="13"/>
      <c r="C9588" s="13"/>
      <c r="D9588" s="13"/>
      <c r="E9588" s="13"/>
      <c r="F9588" s="13"/>
    </row>
    <row r="9589" spans="1:7">
      <c r="A9589" s="13"/>
      <c r="B9589" s="13"/>
      <c r="C9589" s="13"/>
      <c r="D9589" s="13"/>
      <c r="E9589" s="13"/>
      <c r="F9589" s="13"/>
    </row>
    <row r="9590" spans="1:7">
      <c r="A9590" s="13"/>
      <c r="B9590" s="13"/>
      <c r="C9590" s="13"/>
      <c r="D9590" s="13"/>
      <c r="E9590" s="13"/>
      <c r="F9590" s="13"/>
    </row>
    <row r="9591" spans="1:7">
      <c r="A9591" s="13"/>
      <c r="B9591" s="13"/>
      <c r="C9591" s="13"/>
      <c r="D9591" s="13"/>
      <c r="E9591" s="13"/>
      <c r="G9591" s="13"/>
    </row>
    <row r="9592" spans="1:7">
      <c r="A9592" s="13"/>
      <c r="B9592" s="13"/>
      <c r="C9592" s="13"/>
      <c r="D9592" s="13"/>
      <c r="E9592" s="13"/>
      <c r="G9592" s="13"/>
    </row>
    <row r="9593" spans="1:7">
      <c r="A9593" s="13"/>
      <c r="B9593" s="13"/>
      <c r="C9593" s="13"/>
      <c r="D9593" s="13"/>
      <c r="E9593" s="13"/>
      <c r="G9593" s="13"/>
    </row>
    <row r="9594" spans="1:7">
      <c r="A9594" s="13"/>
      <c r="B9594" s="13"/>
      <c r="C9594" s="13"/>
      <c r="D9594" s="13"/>
      <c r="E9594" s="13"/>
      <c r="G9594" s="13"/>
    </row>
    <row r="9595" spans="1:7">
      <c r="A9595" s="13"/>
      <c r="B9595" s="13"/>
      <c r="C9595" s="13"/>
      <c r="D9595" s="13"/>
      <c r="E9595" s="13"/>
      <c r="G9595" s="13"/>
    </row>
    <row r="9596" spans="1:7">
      <c r="A9596" s="13"/>
      <c r="B9596" s="13"/>
      <c r="C9596" s="13"/>
      <c r="D9596" s="13"/>
      <c r="E9596" s="13"/>
      <c r="F9596" s="13"/>
    </row>
    <row r="9597" spans="1:7">
      <c r="A9597" s="13"/>
      <c r="B9597" s="13"/>
      <c r="C9597" s="13"/>
      <c r="D9597" s="13"/>
      <c r="E9597" s="13"/>
      <c r="F9597" s="13"/>
    </row>
    <row r="9598" spans="1:7">
      <c r="A9598" s="13"/>
      <c r="B9598" s="13"/>
      <c r="C9598" s="13"/>
      <c r="D9598" s="13"/>
      <c r="E9598" s="13"/>
      <c r="F9598" s="13"/>
    </row>
    <row r="9599" spans="1:7">
      <c r="A9599" s="13"/>
      <c r="B9599" s="13"/>
      <c r="C9599" s="13"/>
      <c r="D9599" s="13"/>
      <c r="E9599" s="13"/>
      <c r="G9599" s="13"/>
    </row>
    <row r="9600" spans="1:7">
      <c r="A9600" s="13"/>
      <c r="B9600" s="13"/>
      <c r="C9600" s="13"/>
      <c r="D9600" s="13"/>
      <c r="E9600" s="13"/>
      <c r="F9600" s="13"/>
    </row>
    <row r="9601" spans="1:7">
      <c r="A9601" s="13"/>
      <c r="B9601" s="13"/>
      <c r="C9601" s="13"/>
      <c r="D9601" s="13"/>
      <c r="E9601" s="13"/>
      <c r="G9601" s="13"/>
    </row>
    <row r="9602" spans="1:7">
      <c r="A9602" s="13"/>
      <c r="B9602" s="13"/>
      <c r="C9602" s="13"/>
      <c r="D9602" s="13"/>
      <c r="E9602" s="13"/>
      <c r="F9602" s="13"/>
    </row>
    <row r="9603" spans="1:7">
      <c r="A9603" s="13"/>
      <c r="B9603" s="13"/>
      <c r="C9603" s="13"/>
      <c r="D9603" s="13"/>
      <c r="E9603" s="13"/>
      <c r="G9603" s="13"/>
    </row>
    <row r="9604" spans="1:7">
      <c r="A9604" s="13"/>
      <c r="B9604" s="13"/>
      <c r="C9604" s="13"/>
      <c r="D9604" s="13"/>
      <c r="E9604" s="13"/>
      <c r="G9604" s="13"/>
    </row>
    <row r="9605" spans="1:7">
      <c r="A9605" s="13"/>
      <c r="B9605" s="13"/>
      <c r="C9605" s="13"/>
      <c r="D9605" s="13"/>
      <c r="E9605" s="13"/>
      <c r="G9605" s="13"/>
    </row>
    <row r="9606" spans="1:7">
      <c r="A9606" s="13"/>
      <c r="B9606" s="13"/>
      <c r="C9606" s="13"/>
      <c r="D9606" s="13"/>
      <c r="E9606" s="13"/>
      <c r="G9606" s="13"/>
    </row>
    <row r="9607" spans="1:7">
      <c r="A9607" s="13"/>
      <c r="B9607" s="13"/>
      <c r="C9607" s="13"/>
      <c r="D9607" s="13"/>
      <c r="E9607" s="13"/>
      <c r="G9607" s="13"/>
    </row>
    <row r="9608" spans="1:7">
      <c r="A9608" s="13"/>
      <c r="B9608" s="13"/>
      <c r="C9608" s="13"/>
      <c r="D9608" s="13"/>
      <c r="E9608" s="13"/>
      <c r="F9608" s="13"/>
    </row>
    <row r="9609" spans="1:7">
      <c r="A9609" s="13"/>
      <c r="B9609" s="13"/>
      <c r="C9609" s="13"/>
      <c r="D9609" s="13"/>
      <c r="E9609" s="13"/>
      <c r="F9609" s="13"/>
    </row>
    <row r="9610" spans="1:7">
      <c r="A9610" s="13"/>
      <c r="B9610" s="13"/>
      <c r="C9610" s="13"/>
      <c r="D9610" s="13"/>
      <c r="E9610" s="13"/>
      <c r="F9610" s="13"/>
    </row>
    <row r="9611" spans="1:7">
      <c r="A9611" s="13"/>
      <c r="B9611" s="13"/>
      <c r="C9611" s="13"/>
      <c r="D9611" s="13"/>
      <c r="E9611" s="13"/>
      <c r="F9611" s="13"/>
    </row>
    <row r="9612" spans="1:7">
      <c r="A9612" s="13"/>
      <c r="B9612" s="13"/>
      <c r="C9612" s="13"/>
      <c r="D9612" s="13"/>
      <c r="E9612" s="13"/>
      <c r="F9612" s="13"/>
    </row>
    <row r="9613" spans="1:7">
      <c r="A9613" s="13"/>
      <c r="B9613" s="13"/>
      <c r="C9613" s="13"/>
      <c r="D9613" s="13"/>
      <c r="E9613" s="13"/>
      <c r="F9613" s="13"/>
    </row>
    <row r="9614" spans="1:7">
      <c r="A9614" s="13"/>
      <c r="B9614" s="13"/>
      <c r="C9614" s="13"/>
      <c r="D9614" s="13"/>
      <c r="E9614" s="13"/>
      <c r="F9614" s="13"/>
    </row>
    <row r="9615" spans="1:7">
      <c r="A9615" s="13"/>
      <c r="B9615" s="13"/>
      <c r="C9615" s="13"/>
      <c r="D9615" s="13"/>
      <c r="E9615" s="13"/>
      <c r="F9615" s="13"/>
    </row>
    <row r="9616" spans="1:7">
      <c r="A9616" s="13"/>
      <c r="B9616" s="13"/>
      <c r="C9616" s="13"/>
      <c r="D9616" s="13"/>
      <c r="E9616" s="13"/>
      <c r="F9616" s="13"/>
    </row>
    <row r="9617" spans="1:7">
      <c r="A9617" s="13"/>
      <c r="B9617" s="13"/>
      <c r="C9617" s="13"/>
      <c r="D9617" s="13"/>
      <c r="E9617" s="13"/>
      <c r="F9617" s="13"/>
    </row>
    <row r="9618" spans="1:7">
      <c r="A9618" s="13"/>
      <c r="B9618" s="13"/>
      <c r="C9618" s="13"/>
      <c r="D9618" s="13"/>
      <c r="E9618" s="13"/>
      <c r="F9618" s="13"/>
    </row>
    <row r="9619" spans="1:7">
      <c r="A9619" s="13"/>
      <c r="B9619" s="13"/>
      <c r="C9619" s="13"/>
      <c r="D9619" s="13"/>
      <c r="E9619" s="13"/>
      <c r="F9619" s="13"/>
    </row>
    <row r="9620" spans="1:7">
      <c r="A9620" s="13"/>
      <c r="B9620" s="13"/>
      <c r="C9620" s="13"/>
      <c r="D9620" s="13"/>
      <c r="E9620" s="13"/>
      <c r="F9620" s="13"/>
    </row>
    <row r="9621" spans="1:7">
      <c r="A9621" s="13"/>
      <c r="B9621" s="13"/>
      <c r="C9621" s="13"/>
      <c r="D9621" s="13"/>
      <c r="E9621" s="13"/>
      <c r="F9621" s="13"/>
    </row>
    <row r="9622" spans="1:7">
      <c r="A9622" s="13"/>
      <c r="B9622" s="13"/>
      <c r="C9622" s="13"/>
      <c r="D9622" s="13"/>
      <c r="E9622" s="13"/>
      <c r="F9622" s="13"/>
    </row>
    <row r="9623" spans="1:7">
      <c r="A9623" s="13"/>
      <c r="B9623" s="13"/>
      <c r="C9623" s="13"/>
      <c r="D9623" s="13"/>
      <c r="E9623" s="13"/>
      <c r="F9623" s="13"/>
    </row>
    <row r="9624" spans="1:7">
      <c r="A9624" s="13"/>
      <c r="B9624" s="13"/>
      <c r="C9624" s="13"/>
      <c r="D9624" s="13"/>
      <c r="E9624" s="13"/>
      <c r="F9624" s="13"/>
    </row>
    <row r="9625" spans="1:7">
      <c r="A9625" s="13"/>
      <c r="B9625" s="13"/>
      <c r="C9625" s="13"/>
      <c r="D9625" s="13"/>
      <c r="E9625" s="13"/>
      <c r="F9625" s="13"/>
    </row>
    <row r="9626" spans="1:7">
      <c r="A9626" s="13"/>
      <c r="B9626" s="13"/>
      <c r="C9626" s="13"/>
      <c r="D9626" s="13"/>
      <c r="E9626" s="13"/>
      <c r="F9626" s="13"/>
    </row>
    <row r="9627" spans="1:7">
      <c r="A9627" s="13"/>
      <c r="B9627" s="13"/>
      <c r="C9627" s="13"/>
      <c r="D9627" s="13"/>
      <c r="E9627" s="13"/>
      <c r="F9627" s="13"/>
    </row>
    <row r="9628" spans="1:7">
      <c r="A9628" s="13"/>
      <c r="B9628" s="13"/>
      <c r="C9628" s="13"/>
      <c r="D9628" s="13"/>
      <c r="E9628" s="13"/>
      <c r="G9628" s="13"/>
    </row>
    <row r="9629" spans="1:7">
      <c r="A9629" s="13"/>
      <c r="B9629" s="13"/>
      <c r="C9629" s="13"/>
      <c r="D9629" s="13"/>
      <c r="E9629" s="13"/>
      <c r="G9629" s="13"/>
    </row>
    <row r="9630" spans="1:7">
      <c r="A9630" s="13"/>
      <c r="B9630" s="13"/>
      <c r="C9630" s="13"/>
      <c r="D9630" s="13"/>
      <c r="E9630" s="13"/>
      <c r="G9630" s="13"/>
    </row>
    <row r="9631" spans="1:7">
      <c r="A9631" s="13"/>
      <c r="B9631" s="13"/>
      <c r="C9631" s="13"/>
      <c r="D9631" s="13"/>
      <c r="E9631" s="13"/>
      <c r="G9631" s="13"/>
    </row>
    <row r="9632" spans="1:7">
      <c r="A9632" s="13"/>
      <c r="B9632" s="13"/>
      <c r="C9632" s="13"/>
      <c r="D9632" s="13"/>
      <c r="E9632" s="13"/>
      <c r="G9632" s="13"/>
    </row>
    <row r="9633" spans="1:7">
      <c r="A9633" s="13"/>
      <c r="B9633" s="13"/>
      <c r="C9633" s="13"/>
      <c r="D9633" s="13"/>
      <c r="E9633" s="13"/>
      <c r="F9633" s="13"/>
    </row>
    <row r="9634" spans="1:7">
      <c r="A9634" s="13"/>
      <c r="B9634" s="13"/>
      <c r="C9634" s="13"/>
      <c r="D9634" s="13"/>
      <c r="E9634" s="13"/>
      <c r="F9634" s="13"/>
    </row>
    <row r="9635" spans="1:7">
      <c r="A9635" s="13"/>
      <c r="B9635" s="13"/>
      <c r="C9635" s="13"/>
      <c r="D9635" s="13"/>
      <c r="E9635" s="13"/>
      <c r="F9635" s="13"/>
    </row>
    <row r="9636" spans="1:7">
      <c r="A9636" s="13"/>
      <c r="B9636" s="13"/>
      <c r="C9636" s="13"/>
      <c r="D9636" s="13"/>
      <c r="E9636" s="13"/>
      <c r="F9636" s="13"/>
    </row>
    <row r="9637" spans="1:7">
      <c r="A9637" s="13"/>
      <c r="B9637" s="13"/>
      <c r="C9637" s="13"/>
      <c r="D9637" s="13"/>
      <c r="E9637" s="13"/>
      <c r="F9637" s="13"/>
    </row>
    <row r="9638" spans="1:7">
      <c r="A9638" s="13"/>
      <c r="B9638" s="13"/>
      <c r="C9638" s="13"/>
      <c r="D9638" s="13"/>
      <c r="E9638" s="13"/>
      <c r="F9638" s="13"/>
    </row>
    <row r="9639" spans="1:7">
      <c r="A9639" s="13"/>
      <c r="B9639" s="13"/>
      <c r="C9639" s="13"/>
      <c r="D9639" s="13"/>
      <c r="E9639" s="13"/>
      <c r="F9639" s="13"/>
    </row>
    <row r="9640" spans="1:7">
      <c r="A9640" s="13"/>
      <c r="B9640" s="13"/>
      <c r="C9640" s="13"/>
      <c r="D9640" s="13"/>
      <c r="E9640" s="13"/>
      <c r="G9640" s="13"/>
    </row>
    <row r="9641" spans="1:7">
      <c r="A9641" s="13"/>
      <c r="B9641" s="13"/>
      <c r="C9641" s="13"/>
      <c r="D9641" s="13"/>
      <c r="E9641" s="13"/>
      <c r="G9641" s="13"/>
    </row>
    <row r="9642" spans="1:7">
      <c r="A9642" s="13"/>
      <c r="B9642" s="13"/>
      <c r="C9642" s="13"/>
      <c r="D9642" s="13"/>
      <c r="E9642" s="13"/>
      <c r="G9642" s="13"/>
    </row>
    <row r="9643" spans="1:7">
      <c r="A9643" s="13"/>
      <c r="B9643" s="13"/>
      <c r="C9643" s="13"/>
      <c r="D9643" s="13"/>
      <c r="E9643" s="13"/>
      <c r="G9643" s="13"/>
    </row>
    <row r="9644" spans="1:7">
      <c r="A9644" s="13"/>
      <c r="B9644" s="13"/>
      <c r="C9644" s="13"/>
      <c r="D9644" s="13"/>
      <c r="E9644" s="13"/>
      <c r="G9644" s="13"/>
    </row>
    <row r="9645" spans="1:7">
      <c r="A9645" s="13"/>
      <c r="B9645" s="13"/>
      <c r="C9645" s="13"/>
      <c r="D9645" s="13"/>
      <c r="E9645" s="13"/>
      <c r="F9645" s="13"/>
    </row>
    <row r="9646" spans="1:7">
      <c r="A9646" s="13"/>
      <c r="B9646" s="13"/>
      <c r="C9646" s="13"/>
      <c r="D9646" s="13"/>
      <c r="E9646" s="13"/>
      <c r="F9646" s="13"/>
    </row>
    <row r="9647" spans="1:7">
      <c r="A9647" s="13"/>
      <c r="B9647" s="13"/>
      <c r="C9647" s="13"/>
      <c r="D9647" s="13"/>
      <c r="E9647" s="13"/>
      <c r="F9647" s="13"/>
    </row>
    <row r="9648" spans="1:7">
      <c r="A9648" s="13"/>
      <c r="B9648" s="13"/>
      <c r="C9648" s="13"/>
      <c r="D9648" s="13"/>
      <c r="E9648" s="13"/>
      <c r="F9648" s="13"/>
    </row>
    <row r="9649" spans="1:7">
      <c r="A9649" s="13"/>
      <c r="B9649" s="13"/>
      <c r="C9649" s="13"/>
      <c r="D9649" s="13"/>
      <c r="E9649" s="13"/>
      <c r="F9649" s="13"/>
    </row>
    <row r="9650" spans="1:7">
      <c r="A9650" s="13"/>
      <c r="B9650" s="13"/>
      <c r="C9650" s="13"/>
      <c r="D9650" s="13"/>
      <c r="E9650" s="13"/>
      <c r="G9650" s="13"/>
    </row>
    <row r="9651" spans="1:7">
      <c r="A9651" s="13"/>
      <c r="B9651" s="13"/>
      <c r="C9651" s="13"/>
      <c r="D9651" s="13"/>
      <c r="E9651" s="13"/>
      <c r="G9651" s="13"/>
    </row>
    <row r="9652" spans="1:7">
      <c r="A9652" s="13"/>
      <c r="B9652" s="13"/>
      <c r="C9652" s="13"/>
      <c r="D9652" s="13"/>
      <c r="E9652" s="13"/>
      <c r="G9652" s="13"/>
    </row>
    <row r="9653" spans="1:7">
      <c r="A9653" s="13"/>
      <c r="B9653" s="13"/>
      <c r="C9653" s="13"/>
      <c r="D9653" s="13"/>
      <c r="E9653" s="13"/>
      <c r="G9653" s="13"/>
    </row>
    <row r="9654" spans="1:7">
      <c r="A9654" s="13"/>
      <c r="B9654" s="13"/>
      <c r="C9654" s="13"/>
      <c r="D9654" s="13"/>
      <c r="E9654" s="13"/>
      <c r="G9654" s="13"/>
    </row>
    <row r="9655" spans="1:7">
      <c r="A9655" s="13"/>
      <c r="B9655" s="13"/>
      <c r="C9655" s="13"/>
      <c r="D9655" s="13"/>
      <c r="E9655" s="13"/>
      <c r="F9655" s="13"/>
    </row>
    <row r="9656" spans="1:7">
      <c r="A9656" s="13"/>
      <c r="B9656" s="13"/>
      <c r="C9656" s="13"/>
      <c r="D9656" s="13"/>
      <c r="E9656" s="13"/>
      <c r="F9656" s="13"/>
    </row>
    <row r="9657" spans="1:7">
      <c r="A9657" s="13"/>
      <c r="B9657" s="13"/>
      <c r="C9657" s="13"/>
      <c r="D9657" s="13"/>
      <c r="E9657" s="13"/>
      <c r="F9657" s="13"/>
    </row>
    <row r="9658" spans="1:7">
      <c r="A9658" s="13"/>
      <c r="B9658" s="13"/>
      <c r="C9658" s="13"/>
      <c r="D9658" s="13"/>
      <c r="E9658" s="13"/>
      <c r="F9658" s="13"/>
    </row>
    <row r="9659" spans="1:7">
      <c r="A9659" s="13"/>
      <c r="B9659" s="13"/>
      <c r="D9659" s="13"/>
      <c r="E9659" s="13"/>
      <c r="G9659" s="13"/>
    </row>
    <row r="9660" spans="1:7">
      <c r="A9660" s="13"/>
      <c r="B9660" s="13"/>
      <c r="C9660" s="13"/>
      <c r="D9660" s="13"/>
      <c r="E9660" s="13"/>
      <c r="G9660" s="13"/>
    </row>
    <row r="9661" spans="1:7">
      <c r="A9661" s="13"/>
      <c r="B9661" s="13"/>
      <c r="C9661" s="13"/>
      <c r="D9661" s="13"/>
      <c r="E9661" s="13"/>
      <c r="G9661" s="13"/>
    </row>
    <row r="9662" spans="1:7">
      <c r="A9662" s="13"/>
      <c r="B9662" s="13"/>
      <c r="C9662" s="13"/>
      <c r="D9662" s="13"/>
      <c r="E9662" s="13"/>
      <c r="G9662" s="13"/>
    </row>
    <row r="9663" spans="1:7">
      <c r="A9663" s="13"/>
      <c r="B9663" s="13"/>
      <c r="C9663" s="13"/>
      <c r="D9663" s="13"/>
      <c r="E9663" s="13"/>
      <c r="G9663" s="13"/>
    </row>
    <row r="9664" spans="1:7">
      <c r="A9664" s="13"/>
      <c r="B9664" s="13"/>
      <c r="C9664" s="13"/>
      <c r="D9664" s="13"/>
      <c r="E9664" s="13"/>
      <c r="F9664" s="13"/>
    </row>
    <row r="9665" spans="1:7">
      <c r="A9665" s="13"/>
      <c r="B9665" s="13"/>
      <c r="C9665" s="13"/>
      <c r="D9665" s="13"/>
      <c r="E9665" s="13"/>
      <c r="F9665" s="13"/>
    </row>
    <row r="9666" spans="1:7">
      <c r="A9666" s="13"/>
      <c r="B9666" s="13"/>
      <c r="C9666" s="13"/>
      <c r="D9666" s="13"/>
      <c r="E9666" s="13"/>
      <c r="F9666" s="13"/>
    </row>
    <row r="9667" spans="1:7">
      <c r="A9667" s="13"/>
      <c r="B9667" s="13"/>
      <c r="C9667" s="13"/>
      <c r="D9667" s="13"/>
      <c r="E9667" s="13"/>
      <c r="G9667" s="13"/>
    </row>
    <row r="9668" spans="1:7">
      <c r="A9668" s="13"/>
      <c r="B9668" s="13"/>
      <c r="C9668" s="13"/>
      <c r="D9668" s="13"/>
      <c r="E9668" s="13"/>
      <c r="G9668" s="13"/>
    </row>
    <row r="9669" spans="1:7">
      <c r="A9669" s="13"/>
      <c r="B9669" s="13"/>
      <c r="C9669" s="13"/>
      <c r="D9669" s="13"/>
      <c r="E9669" s="13"/>
      <c r="G9669" s="13"/>
    </row>
    <row r="9670" spans="1:7">
      <c r="A9670" s="13"/>
      <c r="B9670" s="13"/>
      <c r="C9670" s="13"/>
      <c r="D9670" s="13"/>
      <c r="E9670" s="13"/>
      <c r="G9670" s="13"/>
    </row>
    <row r="9671" spans="1:7">
      <c r="A9671" s="13"/>
      <c r="B9671" s="13"/>
      <c r="C9671" s="13"/>
      <c r="D9671" s="13"/>
      <c r="E9671" s="13"/>
      <c r="G9671" s="13"/>
    </row>
    <row r="9672" spans="1:7">
      <c r="A9672" s="13"/>
      <c r="B9672" s="13"/>
      <c r="C9672" s="13"/>
      <c r="D9672" s="13"/>
      <c r="E9672" s="13"/>
      <c r="G9672" s="13"/>
    </row>
    <row r="9673" spans="1:7">
      <c r="A9673" s="13"/>
      <c r="B9673" s="13"/>
      <c r="C9673" s="13"/>
      <c r="D9673" s="13"/>
      <c r="E9673" s="13"/>
      <c r="G9673" s="13"/>
    </row>
    <row r="9674" spans="1:7">
      <c r="A9674" s="13"/>
      <c r="B9674" s="13"/>
      <c r="C9674" s="13"/>
      <c r="D9674" s="13"/>
      <c r="E9674" s="13"/>
      <c r="G9674" s="13"/>
    </row>
    <row r="9675" spans="1:7">
      <c r="A9675" s="13"/>
      <c r="B9675" s="13"/>
      <c r="C9675" s="13"/>
      <c r="D9675" s="13"/>
      <c r="E9675" s="13"/>
      <c r="G9675" s="13"/>
    </row>
    <row r="9676" spans="1:7">
      <c r="A9676" s="13"/>
      <c r="B9676" s="13"/>
      <c r="C9676" s="13"/>
      <c r="D9676" s="13"/>
      <c r="E9676" s="13"/>
      <c r="F9676" s="13"/>
    </row>
    <row r="9677" spans="1:7">
      <c r="A9677" s="13"/>
      <c r="B9677" s="13"/>
      <c r="C9677" s="13"/>
      <c r="D9677" s="13"/>
      <c r="E9677" s="13"/>
      <c r="F9677" s="13"/>
    </row>
    <row r="9678" spans="1:7">
      <c r="A9678" s="13"/>
      <c r="B9678" s="13"/>
      <c r="C9678" s="13"/>
      <c r="D9678" s="13"/>
      <c r="E9678" s="13"/>
      <c r="F9678" s="13"/>
    </row>
    <row r="9679" spans="1:7">
      <c r="A9679" s="13"/>
      <c r="B9679" s="13"/>
      <c r="C9679" s="13"/>
      <c r="D9679" s="13"/>
      <c r="E9679" s="13"/>
      <c r="F9679" s="13"/>
    </row>
    <row r="9680" spans="1:7">
      <c r="A9680" s="13"/>
      <c r="B9680" s="13"/>
      <c r="C9680" s="13"/>
      <c r="D9680" s="13"/>
      <c r="E9680" s="13"/>
      <c r="F9680" s="13"/>
    </row>
    <row r="9681" spans="1:7">
      <c r="A9681" s="13"/>
      <c r="B9681" s="13"/>
      <c r="C9681" s="13"/>
      <c r="D9681" s="13"/>
      <c r="E9681" s="13"/>
      <c r="G9681" s="13"/>
    </row>
    <row r="9682" spans="1:7">
      <c r="A9682" s="13"/>
      <c r="B9682" s="13"/>
      <c r="C9682" s="13"/>
      <c r="D9682" s="13"/>
      <c r="E9682" s="13"/>
      <c r="G9682" s="13"/>
    </row>
    <row r="9683" spans="1:7">
      <c r="A9683" s="13"/>
      <c r="B9683" s="13"/>
      <c r="C9683" s="13"/>
      <c r="D9683" s="13"/>
      <c r="E9683" s="13"/>
      <c r="G9683" s="13"/>
    </row>
    <row r="9684" spans="1:7">
      <c r="A9684" s="13"/>
      <c r="B9684" s="13"/>
      <c r="C9684" s="13"/>
      <c r="D9684" s="13"/>
      <c r="E9684" s="13"/>
      <c r="G9684" s="13"/>
    </row>
    <row r="9685" spans="1:7">
      <c r="A9685" s="13"/>
      <c r="B9685" s="13"/>
      <c r="C9685" s="13"/>
      <c r="D9685" s="13"/>
      <c r="E9685" s="13"/>
      <c r="G9685" s="13"/>
    </row>
    <row r="9686" spans="1:7">
      <c r="A9686" s="13"/>
      <c r="B9686" s="13"/>
      <c r="C9686" s="13"/>
      <c r="D9686" s="13"/>
      <c r="E9686" s="13"/>
      <c r="G9686" s="13"/>
    </row>
    <row r="9687" spans="1:7">
      <c r="A9687" s="13"/>
      <c r="B9687" s="13"/>
      <c r="C9687" s="13"/>
      <c r="D9687" s="13"/>
      <c r="E9687" s="13"/>
      <c r="G9687" s="13"/>
    </row>
    <row r="9688" spans="1:7">
      <c r="A9688" s="13"/>
      <c r="B9688" s="13"/>
      <c r="C9688" s="13"/>
      <c r="D9688" s="13"/>
      <c r="E9688" s="13"/>
      <c r="G9688" s="13"/>
    </row>
    <row r="9689" spans="1:7">
      <c r="A9689" s="13"/>
      <c r="B9689" s="13"/>
      <c r="C9689" s="13"/>
      <c r="D9689" s="13"/>
      <c r="E9689" s="13"/>
      <c r="G9689" s="13"/>
    </row>
    <row r="9690" spans="1:7">
      <c r="A9690" s="13"/>
      <c r="B9690" s="13"/>
      <c r="C9690" s="13"/>
      <c r="D9690" s="13"/>
      <c r="E9690" s="13"/>
      <c r="G9690" s="13"/>
    </row>
    <row r="9691" spans="1:7">
      <c r="A9691" s="13"/>
      <c r="B9691" s="13"/>
      <c r="C9691" s="13"/>
      <c r="D9691" s="13"/>
      <c r="E9691" s="13"/>
      <c r="F9691" s="13"/>
    </row>
    <row r="9692" spans="1:7">
      <c r="A9692" s="13"/>
      <c r="B9692" s="13"/>
      <c r="C9692" s="13"/>
      <c r="D9692" s="13"/>
      <c r="E9692" s="13"/>
      <c r="F9692" s="13"/>
    </row>
    <row r="9693" spans="1:7">
      <c r="A9693" s="13"/>
      <c r="B9693" s="13"/>
      <c r="C9693" s="13"/>
      <c r="D9693" s="13"/>
      <c r="E9693" s="13"/>
      <c r="F9693" s="13"/>
    </row>
    <row r="9694" spans="1:7">
      <c r="A9694" s="13"/>
      <c r="B9694" s="13"/>
      <c r="C9694" s="13"/>
      <c r="D9694" s="13"/>
      <c r="E9694" s="13"/>
      <c r="G9694" s="13"/>
    </row>
    <row r="9695" spans="1:7">
      <c r="A9695" s="13"/>
      <c r="B9695" s="13"/>
      <c r="C9695" s="13"/>
      <c r="D9695" s="13"/>
      <c r="E9695" s="13"/>
      <c r="G9695" s="13"/>
    </row>
    <row r="9696" spans="1:7">
      <c r="A9696" s="13"/>
      <c r="B9696" s="13"/>
      <c r="C9696" s="13"/>
      <c r="D9696" s="13"/>
      <c r="E9696" s="13"/>
      <c r="F9696" s="13"/>
    </row>
    <row r="9697" spans="1:6">
      <c r="A9697" s="13"/>
      <c r="B9697" s="13"/>
      <c r="C9697" s="13"/>
      <c r="D9697" s="13"/>
      <c r="E9697" s="13"/>
      <c r="F9697" s="13"/>
    </row>
    <row r="9698" spans="1:6">
      <c r="A9698" s="13"/>
      <c r="B9698" s="13"/>
      <c r="C9698" s="13"/>
      <c r="D9698" s="13"/>
      <c r="E9698" s="13"/>
      <c r="F9698" s="13"/>
    </row>
    <row r="9699" spans="1:6">
      <c r="A9699" s="13"/>
      <c r="B9699" s="13"/>
      <c r="C9699" s="13"/>
      <c r="D9699" s="13"/>
      <c r="E9699" s="13"/>
      <c r="F9699" s="13"/>
    </row>
    <row r="9700" spans="1:6">
      <c r="A9700" s="13"/>
      <c r="B9700" s="13"/>
      <c r="C9700" s="13"/>
      <c r="D9700" s="13"/>
      <c r="E9700" s="13"/>
      <c r="F9700" s="13"/>
    </row>
    <row r="9701" spans="1:6">
      <c r="A9701" s="13"/>
      <c r="B9701" s="13"/>
      <c r="C9701" s="13"/>
      <c r="D9701" s="13"/>
      <c r="E9701" s="13"/>
      <c r="F9701" s="13"/>
    </row>
    <row r="9702" spans="1:6">
      <c r="A9702" s="13"/>
      <c r="B9702" s="13"/>
      <c r="C9702" s="13"/>
      <c r="D9702" s="13"/>
      <c r="E9702" s="13"/>
      <c r="F9702" s="13"/>
    </row>
    <row r="9703" spans="1:6">
      <c r="A9703" s="13"/>
      <c r="B9703" s="13"/>
      <c r="C9703" s="13"/>
      <c r="D9703" s="13"/>
      <c r="E9703" s="13"/>
      <c r="F9703" s="13"/>
    </row>
    <row r="9704" spans="1:6">
      <c r="A9704" s="13"/>
      <c r="B9704" s="13"/>
      <c r="C9704" s="13"/>
      <c r="D9704" s="13"/>
      <c r="E9704" s="13"/>
      <c r="F9704" s="13"/>
    </row>
    <row r="9705" spans="1:6">
      <c r="A9705" s="13"/>
      <c r="B9705" s="13"/>
      <c r="C9705" s="13"/>
      <c r="D9705" s="13"/>
      <c r="E9705" s="13"/>
      <c r="F9705" s="13"/>
    </row>
    <row r="9706" spans="1:6">
      <c r="A9706" s="13"/>
      <c r="B9706" s="13"/>
      <c r="C9706" s="13"/>
      <c r="D9706" s="13"/>
      <c r="E9706" s="13"/>
      <c r="F9706" s="13"/>
    </row>
    <row r="9707" spans="1:6">
      <c r="A9707" s="13"/>
      <c r="B9707" s="13"/>
      <c r="C9707" s="13"/>
      <c r="D9707" s="13"/>
      <c r="E9707" s="13"/>
      <c r="F9707" s="13"/>
    </row>
    <row r="9708" spans="1:6">
      <c r="A9708" s="13"/>
      <c r="B9708" s="13"/>
      <c r="C9708" s="13"/>
      <c r="D9708" s="13"/>
      <c r="E9708" s="13"/>
      <c r="F9708" s="13"/>
    </row>
    <row r="9709" spans="1:6">
      <c r="A9709" s="13"/>
      <c r="B9709" s="13"/>
      <c r="C9709" s="13"/>
      <c r="D9709" s="13"/>
      <c r="E9709" s="13"/>
      <c r="F9709" s="13"/>
    </row>
    <row r="9710" spans="1:6">
      <c r="A9710" s="13"/>
      <c r="B9710" s="13"/>
      <c r="C9710" s="13"/>
      <c r="D9710" s="13"/>
      <c r="E9710" s="13"/>
      <c r="F9710" s="13"/>
    </row>
    <row r="9711" spans="1:6">
      <c r="A9711" s="13"/>
      <c r="B9711" s="13"/>
      <c r="C9711" s="13"/>
      <c r="D9711" s="13"/>
      <c r="E9711" s="13"/>
      <c r="F9711" s="13"/>
    </row>
    <row r="9712" spans="1:6">
      <c r="A9712" s="13"/>
      <c r="B9712" s="13"/>
      <c r="C9712" s="13"/>
      <c r="D9712" s="13"/>
      <c r="E9712" s="13"/>
      <c r="F9712" s="13"/>
    </row>
    <row r="9713" spans="1:6">
      <c r="A9713" s="13"/>
      <c r="B9713" s="13"/>
      <c r="C9713" s="13"/>
      <c r="D9713" s="13"/>
      <c r="E9713" s="13"/>
      <c r="F9713" s="13"/>
    </row>
    <row r="9714" spans="1:6">
      <c r="A9714" s="13"/>
      <c r="B9714" s="13"/>
      <c r="C9714" s="13"/>
      <c r="D9714" s="13"/>
      <c r="E9714" s="13"/>
      <c r="F9714" s="13"/>
    </row>
    <row r="9715" spans="1:6">
      <c r="A9715" s="13"/>
      <c r="B9715" s="13"/>
      <c r="C9715" s="13"/>
      <c r="D9715" s="13"/>
      <c r="E9715" s="13"/>
      <c r="F9715" s="13"/>
    </row>
    <row r="9716" spans="1:6">
      <c r="A9716" s="13"/>
      <c r="B9716" s="13"/>
      <c r="C9716" s="13"/>
      <c r="D9716" s="13"/>
      <c r="E9716" s="13"/>
      <c r="F9716" s="13"/>
    </row>
    <row r="9717" spans="1:6">
      <c r="A9717" s="13"/>
      <c r="B9717" s="13"/>
      <c r="C9717" s="13"/>
      <c r="D9717" s="13"/>
      <c r="E9717" s="13"/>
      <c r="F9717" s="13"/>
    </row>
    <row r="9718" spans="1:6">
      <c r="A9718" s="13"/>
      <c r="B9718" s="13"/>
      <c r="C9718" s="13"/>
      <c r="D9718" s="13"/>
      <c r="E9718" s="13"/>
      <c r="F9718" s="13"/>
    </row>
    <row r="9719" spans="1:6">
      <c r="A9719" s="13"/>
      <c r="B9719" s="13"/>
      <c r="C9719" s="13"/>
      <c r="D9719" s="13"/>
      <c r="E9719" s="13"/>
      <c r="F9719" s="13"/>
    </row>
    <row r="9720" spans="1:6">
      <c r="A9720" s="13"/>
      <c r="B9720" s="13"/>
      <c r="C9720" s="13"/>
      <c r="D9720" s="13"/>
      <c r="E9720" s="13"/>
      <c r="F9720" s="13"/>
    </row>
    <row r="9721" spans="1:6">
      <c r="A9721" s="13"/>
      <c r="B9721" s="13"/>
      <c r="C9721" s="13"/>
      <c r="D9721" s="13"/>
      <c r="E9721" s="13"/>
      <c r="F9721" s="13"/>
    </row>
    <row r="9722" spans="1:6">
      <c r="A9722" s="13"/>
      <c r="B9722" s="13"/>
      <c r="C9722" s="13"/>
      <c r="D9722" s="13"/>
      <c r="E9722" s="13"/>
      <c r="F9722" s="13"/>
    </row>
    <row r="9723" spans="1:6">
      <c r="A9723" s="13"/>
      <c r="B9723" s="13"/>
      <c r="C9723" s="13"/>
      <c r="D9723" s="13"/>
      <c r="E9723" s="13"/>
      <c r="F9723" s="13"/>
    </row>
    <row r="9724" spans="1:6">
      <c r="A9724" s="13"/>
      <c r="B9724" s="13"/>
      <c r="C9724" s="13"/>
      <c r="D9724" s="13"/>
      <c r="E9724" s="13"/>
      <c r="F9724" s="13"/>
    </row>
    <row r="9725" spans="1:6">
      <c r="A9725" s="13"/>
      <c r="B9725" s="13"/>
      <c r="C9725" s="13"/>
      <c r="D9725" s="13"/>
      <c r="E9725" s="13"/>
      <c r="F9725" s="13"/>
    </row>
    <row r="9726" spans="1:6">
      <c r="A9726" s="13"/>
      <c r="B9726" s="13"/>
      <c r="C9726" s="13"/>
      <c r="D9726" s="13"/>
      <c r="E9726" s="13"/>
      <c r="F9726" s="13"/>
    </row>
    <row r="9727" spans="1:6">
      <c r="A9727" s="13"/>
      <c r="B9727" s="13"/>
      <c r="C9727" s="13"/>
      <c r="D9727" s="13"/>
      <c r="E9727" s="13"/>
      <c r="F9727" s="13"/>
    </row>
    <row r="9728" spans="1:6">
      <c r="A9728" s="13"/>
      <c r="B9728" s="13"/>
      <c r="C9728" s="13"/>
      <c r="D9728" s="13"/>
      <c r="E9728" s="13"/>
      <c r="F9728" s="13"/>
    </row>
    <row r="9729" spans="1:7">
      <c r="A9729" s="13"/>
      <c r="B9729" s="13"/>
      <c r="C9729" s="13"/>
      <c r="D9729" s="13"/>
      <c r="E9729" s="13"/>
      <c r="F9729" s="13"/>
    </row>
    <row r="9730" spans="1:7">
      <c r="A9730" s="13"/>
      <c r="B9730" s="13"/>
      <c r="C9730" s="13"/>
      <c r="D9730" s="13"/>
      <c r="E9730" s="13"/>
      <c r="F9730" s="13"/>
    </row>
    <row r="9731" spans="1:7">
      <c r="A9731" s="13"/>
      <c r="B9731" s="13"/>
      <c r="C9731" s="13"/>
      <c r="D9731" s="13"/>
      <c r="E9731" s="13"/>
      <c r="F9731" s="13"/>
    </row>
    <row r="9732" spans="1:7">
      <c r="A9732" s="13"/>
      <c r="B9732" s="13"/>
      <c r="C9732" s="13"/>
      <c r="D9732" s="13"/>
      <c r="E9732" s="13"/>
      <c r="F9732" s="13"/>
    </row>
    <row r="9733" spans="1:7">
      <c r="A9733" s="13"/>
      <c r="B9733" s="13"/>
      <c r="C9733" s="13"/>
      <c r="D9733" s="13"/>
      <c r="E9733" s="13"/>
      <c r="G9733" s="13"/>
    </row>
    <row r="9734" spans="1:7">
      <c r="A9734" s="13"/>
      <c r="B9734" s="13"/>
      <c r="C9734" s="13"/>
      <c r="D9734" s="13"/>
      <c r="E9734" s="13"/>
      <c r="F9734" s="13"/>
    </row>
    <row r="9735" spans="1:7">
      <c r="A9735" s="13"/>
      <c r="B9735" s="13"/>
      <c r="C9735" s="13"/>
      <c r="D9735" s="13"/>
      <c r="E9735" s="13"/>
      <c r="G9735" s="13"/>
    </row>
    <row r="9736" spans="1:7">
      <c r="A9736" s="13"/>
      <c r="B9736" s="13"/>
      <c r="C9736" s="13"/>
      <c r="D9736" s="13"/>
      <c r="E9736" s="13"/>
      <c r="G9736" s="13"/>
    </row>
    <row r="9737" spans="1:7">
      <c r="A9737" s="13"/>
      <c r="B9737" s="13"/>
      <c r="C9737" s="13"/>
      <c r="D9737" s="13"/>
      <c r="E9737" s="13"/>
      <c r="G9737" s="13"/>
    </row>
    <row r="9738" spans="1:7">
      <c r="A9738" s="13"/>
      <c r="B9738" s="13"/>
      <c r="C9738" s="13"/>
      <c r="D9738" s="13"/>
      <c r="E9738" s="13"/>
      <c r="G9738" s="13"/>
    </row>
    <row r="9739" spans="1:7">
      <c r="A9739" s="13"/>
      <c r="B9739" s="13"/>
      <c r="C9739" s="13"/>
      <c r="D9739" s="13"/>
      <c r="E9739" s="13"/>
      <c r="F9739" s="13"/>
    </row>
    <row r="9740" spans="1:7">
      <c r="A9740" s="13"/>
      <c r="B9740" s="13"/>
      <c r="C9740" s="13"/>
      <c r="D9740" s="13"/>
      <c r="E9740" s="13"/>
      <c r="F9740" s="13"/>
    </row>
    <row r="9741" spans="1:7">
      <c r="A9741" s="13"/>
      <c r="B9741" s="13"/>
      <c r="C9741" s="13"/>
      <c r="D9741" s="13"/>
      <c r="E9741" s="13"/>
      <c r="F9741" s="13"/>
    </row>
    <row r="9742" spans="1:7">
      <c r="A9742" s="13"/>
      <c r="B9742" s="13"/>
      <c r="C9742" s="13"/>
      <c r="D9742" s="13"/>
      <c r="E9742" s="13"/>
      <c r="F9742" s="13"/>
    </row>
    <row r="9743" spans="1:7">
      <c r="A9743" s="13"/>
      <c r="B9743" s="13"/>
      <c r="C9743" s="13"/>
      <c r="D9743" s="13"/>
      <c r="E9743" s="13"/>
      <c r="F9743" s="13"/>
    </row>
    <row r="9744" spans="1:7">
      <c r="A9744" s="13"/>
      <c r="B9744" s="13"/>
      <c r="C9744" s="13"/>
      <c r="D9744" s="13"/>
      <c r="E9744" s="13"/>
      <c r="F9744" s="13"/>
    </row>
    <row r="9745" spans="1:7">
      <c r="A9745" s="13"/>
      <c r="B9745" s="13"/>
      <c r="C9745" s="13"/>
      <c r="D9745" s="13"/>
      <c r="E9745" s="13"/>
      <c r="F9745" s="13"/>
    </row>
    <row r="9746" spans="1:7">
      <c r="A9746" s="13"/>
      <c r="B9746" s="13"/>
      <c r="C9746" s="13"/>
      <c r="D9746" s="13"/>
      <c r="E9746" s="13"/>
      <c r="F9746" s="13"/>
    </row>
    <row r="9747" spans="1:7">
      <c r="A9747" s="13"/>
      <c r="B9747" s="13"/>
      <c r="C9747" s="13"/>
      <c r="D9747" s="13"/>
      <c r="E9747" s="13"/>
      <c r="G9747" s="13"/>
    </row>
    <row r="9748" spans="1:7">
      <c r="A9748" s="13"/>
      <c r="B9748" s="13"/>
      <c r="C9748" s="13"/>
      <c r="D9748" s="13"/>
      <c r="E9748" s="13"/>
      <c r="G9748" s="13"/>
    </row>
    <row r="9749" spans="1:7">
      <c r="A9749" s="13"/>
      <c r="B9749" s="13"/>
      <c r="C9749" s="13"/>
      <c r="D9749" s="13"/>
      <c r="E9749" s="13"/>
      <c r="G9749" s="13"/>
    </row>
    <row r="9750" spans="1:7">
      <c r="A9750" s="13"/>
      <c r="B9750" s="13"/>
      <c r="C9750" s="13"/>
      <c r="D9750" s="13"/>
      <c r="E9750" s="13"/>
      <c r="G9750" s="13"/>
    </row>
    <row r="9751" spans="1:7">
      <c r="A9751" s="13"/>
      <c r="B9751" s="13"/>
      <c r="C9751" s="13"/>
      <c r="D9751" s="13"/>
      <c r="E9751" s="13"/>
      <c r="G9751" s="13"/>
    </row>
    <row r="9752" spans="1:7">
      <c r="A9752" s="13"/>
      <c r="B9752" s="13"/>
      <c r="C9752" s="13"/>
      <c r="D9752" s="13"/>
      <c r="E9752" s="13"/>
      <c r="F9752" s="13"/>
    </row>
    <row r="9753" spans="1:7">
      <c r="A9753" s="13"/>
      <c r="B9753" s="13"/>
      <c r="C9753" s="13"/>
      <c r="D9753" s="13"/>
      <c r="E9753" s="13"/>
      <c r="F9753" s="13"/>
    </row>
    <row r="9754" spans="1:7">
      <c r="A9754" s="13"/>
      <c r="B9754" s="13"/>
      <c r="C9754" s="13"/>
      <c r="D9754" s="13"/>
      <c r="E9754" s="13"/>
      <c r="F9754" s="13"/>
    </row>
    <row r="9755" spans="1:7">
      <c r="A9755" s="13"/>
      <c r="B9755" s="13"/>
      <c r="C9755" s="13"/>
      <c r="D9755" s="13"/>
      <c r="E9755" s="13"/>
      <c r="F9755" s="13"/>
    </row>
    <row r="9756" spans="1:7">
      <c r="A9756" s="13"/>
      <c r="B9756" s="13"/>
      <c r="C9756" s="13"/>
      <c r="D9756" s="13"/>
      <c r="E9756" s="13"/>
      <c r="F9756" s="13"/>
    </row>
    <row r="9757" spans="1:7">
      <c r="A9757" s="13"/>
      <c r="B9757" s="13"/>
      <c r="C9757" s="13"/>
      <c r="D9757" s="13"/>
      <c r="E9757" s="13"/>
      <c r="F9757" s="13"/>
    </row>
    <row r="9758" spans="1:7">
      <c r="A9758" s="13"/>
      <c r="B9758" s="13"/>
      <c r="C9758" s="13"/>
      <c r="D9758" s="13"/>
      <c r="E9758" s="13"/>
      <c r="F9758" s="13"/>
    </row>
    <row r="9759" spans="1:7">
      <c r="A9759" s="13"/>
      <c r="B9759" s="13"/>
      <c r="C9759" s="13"/>
      <c r="D9759" s="13"/>
      <c r="E9759" s="13"/>
      <c r="F9759" s="13"/>
    </row>
    <row r="9760" spans="1:7">
      <c r="A9760" s="13"/>
      <c r="B9760" s="13"/>
      <c r="C9760" s="13"/>
      <c r="D9760" s="13"/>
      <c r="E9760" s="13"/>
      <c r="F9760" s="13"/>
    </row>
    <row r="9761" spans="1:7">
      <c r="A9761" s="13"/>
      <c r="B9761" s="13"/>
      <c r="C9761" s="13"/>
      <c r="D9761" s="13"/>
      <c r="E9761" s="13"/>
      <c r="F9761" s="13"/>
    </row>
    <row r="9762" spans="1:7">
      <c r="A9762" s="13"/>
      <c r="B9762" s="13"/>
      <c r="C9762" s="13"/>
      <c r="D9762" s="13"/>
      <c r="E9762" s="13"/>
      <c r="F9762" s="13"/>
    </row>
    <row r="9763" spans="1:7">
      <c r="A9763" s="13"/>
      <c r="B9763" s="13"/>
      <c r="C9763" s="13"/>
      <c r="D9763" s="13"/>
      <c r="E9763" s="13"/>
      <c r="F9763" s="13"/>
    </row>
    <row r="9764" spans="1:7">
      <c r="A9764" s="13"/>
      <c r="B9764" s="13"/>
      <c r="C9764" s="13"/>
      <c r="D9764" s="13"/>
      <c r="E9764" s="13"/>
      <c r="G9764" s="13"/>
    </row>
    <row r="9765" spans="1:7">
      <c r="A9765" s="13"/>
      <c r="B9765" s="13"/>
      <c r="C9765" s="13"/>
      <c r="D9765" s="13"/>
      <c r="E9765" s="13"/>
      <c r="G9765" s="13"/>
    </row>
    <row r="9766" spans="1:7">
      <c r="A9766" s="13"/>
      <c r="B9766" s="13"/>
      <c r="C9766" s="13"/>
      <c r="D9766" s="13"/>
      <c r="E9766" s="13"/>
      <c r="G9766" s="13"/>
    </row>
    <row r="9767" spans="1:7">
      <c r="A9767" s="13"/>
      <c r="B9767" s="13"/>
      <c r="C9767" s="13"/>
      <c r="D9767" s="13"/>
      <c r="E9767" s="13"/>
      <c r="G9767" s="13"/>
    </row>
    <row r="9768" spans="1:7">
      <c r="A9768" s="13"/>
      <c r="B9768" s="13"/>
      <c r="C9768" s="13"/>
      <c r="D9768" s="13"/>
      <c r="E9768" s="13"/>
      <c r="G9768" s="13"/>
    </row>
    <row r="9769" spans="1:7">
      <c r="A9769" s="13"/>
      <c r="B9769" s="13"/>
      <c r="C9769" s="13"/>
      <c r="D9769" s="13"/>
      <c r="E9769" s="13"/>
      <c r="F9769" s="13"/>
    </row>
    <row r="9770" spans="1:7">
      <c r="A9770" s="13"/>
      <c r="B9770" s="13"/>
      <c r="D9770" s="13"/>
      <c r="E9770" s="13"/>
      <c r="F9770" s="13"/>
    </row>
    <row r="9771" spans="1:7">
      <c r="A9771" s="13"/>
      <c r="B9771" s="13"/>
      <c r="C9771" s="13"/>
      <c r="D9771" s="13"/>
      <c r="E9771" s="13"/>
      <c r="F9771" s="13"/>
    </row>
    <row r="9772" spans="1:7">
      <c r="A9772" s="13"/>
      <c r="B9772" s="13"/>
      <c r="C9772" s="13"/>
      <c r="D9772" s="13"/>
      <c r="E9772" s="13"/>
      <c r="F9772" s="13"/>
    </row>
    <row r="9773" spans="1:7">
      <c r="A9773" s="13"/>
      <c r="B9773" s="13"/>
      <c r="C9773" s="13"/>
      <c r="D9773" s="13"/>
      <c r="E9773" s="13"/>
      <c r="F9773" s="13"/>
    </row>
    <row r="9774" spans="1:7">
      <c r="A9774" s="13"/>
      <c r="B9774" s="13"/>
      <c r="C9774" s="13"/>
      <c r="D9774" s="13"/>
      <c r="E9774" s="13"/>
      <c r="F9774" s="13"/>
    </row>
    <row r="9775" spans="1:7">
      <c r="A9775" s="13"/>
      <c r="B9775" s="13"/>
      <c r="C9775" s="13"/>
      <c r="D9775" s="13"/>
      <c r="E9775" s="13"/>
      <c r="F9775" s="13"/>
    </row>
    <row r="9776" spans="1:7">
      <c r="A9776" s="13"/>
      <c r="B9776" s="13"/>
      <c r="C9776" s="13"/>
      <c r="D9776" s="13"/>
      <c r="E9776" s="13"/>
      <c r="G9776" s="13"/>
    </row>
    <row r="9777" spans="1:7">
      <c r="A9777" s="13"/>
      <c r="B9777" s="13"/>
      <c r="C9777" s="13"/>
      <c r="D9777" s="13"/>
      <c r="E9777" s="13"/>
      <c r="G9777" s="13"/>
    </row>
    <row r="9778" spans="1:7">
      <c r="A9778" s="13"/>
      <c r="B9778" s="13"/>
      <c r="C9778" s="13"/>
      <c r="D9778" s="13"/>
      <c r="E9778" s="13"/>
      <c r="G9778" s="13"/>
    </row>
    <row r="9779" spans="1:7">
      <c r="A9779" s="13"/>
      <c r="B9779" s="13"/>
      <c r="C9779" s="13"/>
      <c r="D9779" s="13"/>
      <c r="E9779" s="13"/>
      <c r="G9779" s="13"/>
    </row>
    <row r="9780" spans="1:7">
      <c r="A9780" s="13"/>
      <c r="B9780" s="13"/>
      <c r="C9780" s="13"/>
      <c r="D9780" s="13"/>
      <c r="E9780" s="13"/>
      <c r="G9780" s="13"/>
    </row>
    <row r="9781" spans="1:7">
      <c r="A9781" s="13"/>
      <c r="B9781" s="13"/>
      <c r="C9781" s="13"/>
      <c r="D9781" s="13"/>
      <c r="E9781" s="13"/>
      <c r="G9781" s="13"/>
    </row>
    <row r="9782" spans="1:7">
      <c r="A9782" s="13"/>
      <c r="B9782" s="13"/>
      <c r="C9782" s="13"/>
      <c r="D9782" s="13"/>
      <c r="E9782" s="13"/>
      <c r="F9782" s="13"/>
    </row>
    <row r="9783" spans="1:7">
      <c r="A9783" s="13"/>
      <c r="B9783" s="13"/>
      <c r="C9783" s="13"/>
      <c r="D9783" s="13"/>
      <c r="E9783" s="13"/>
      <c r="F9783" s="13"/>
    </row>
    <row r="9784" spans="1:7">
      <c r="A9784" s="13"/>
      <c r="B9784" s="13"/>
      <c r="C9784" s="13"/>
      <c r="D9784" s="13"/>
      <c r="E9784" s="13"/>
      <c r="F9784" s="13"/>
    </row>
    <row r="9785" spans="1:7">
      <c r="A9785" s="13"/>
      <c r="B9785" s="13"/>
      <c r="C9785" s="13"/>
      <c r="D9785" s="13"/>
      <c r="E9785" s="13"/>
      <c r="F9785" s="13"/>
    </row>
    <row r="9786" spans="1:7">
      <c r="A9786" s="13"/>
      <c r="B9786" s="13"/>
      <c r="C9786" s="13"/>
      <c r="D9786" s="13"/>
      <c r="E9786" s="13"/>
      <c r="G9786" s="13"/>
    </row>
    <row r="9787" spans="1:7">
      <c r="A9787" s="13"/>
      <c r="B9787" s="13"/>
      <c r="C9787" s="13"/>
      <c r="D9787" s="13"/>
      <c r="E9787" s="13"/>
      <c r="G9787" s="13"/>
    </row>
    <row r="9788" spans="1:7">
      <c r="A9788" s="13"/>
      <c r="B9788" s="13"/>
      <c r="C9788" s="13"/>
      <c r="D9788" s="13"/>
      <c r="E9788" s="13"/>
      <c r="G9788" s="13"/>
    </row>
    <row r="9789" spans="1:7">
      <c r="A9789" s="13"/>
      <c r="B9789" s="13"/>
      <c r="C9789" s="13"/>
      <c r="D9789" s="13"/>
      <c r="E9789" s="13"/>
      <c r="G9789" s="13"/>
    </row>
    <row r="9790" spans="1:7">
      <c r="A9790" s="13"/>
      <c r="B9790" s="13"/>
      <c r="C9790" s="13"/>
      <c r="D9790" s="13"/>
      <c r="E9790" s="13"/>
      <c r="G9790" s="13"/>
    </row>
    <row r="9791" spans="1:7">
      <c r="A9791" s="13"/>
      <c r="B9791" s="13"/>
      <c r="C9791" s="13"/>
      <c r="D9791" s="13"/>
      <c r="E9791" s="13"/>
      <c r="F9791" s="13"/>
    </row>
    <row r="9792" spans="1:7">
      <c r="A9792" s="13"/>
      <c r="B9792" s="13"/>
      <c r="C9792" s="13"/>
      <c r="D9792" s="13"/>
      <c r="E9792" s="13"/>
      <c r="F9792" s="13"/>
    </row>
    <row r="9793" spans="1:7">
      <c r="A9793" s="13"/>
      <c r="B9793" s="13"/>
      <c r="C9793" s="13"/>
      <c r="D9793" s="13"/>
      <c r="E9793" s="13"/>
      <c r="F9793" s="13"/>
    </row>
    <row r="9794" spans="1:7">
      <c r="A9794" s="13"/>
      <c r="B9794" s="13"/>
      <c r="C9794" s="13"/>
      <c r="D9794" s="13"/>
      <c r="E9794" s="13"/>
      <c r="F9794" s="13"/>
    </row>
    <row r="9795" spans="1:7">
      <c r="A9795" s="13"/>
      <c r="B9795" s="13"/>
      <c r="C9795" s="13"/>
      <c r="D9795" s="13"/>
      <c r="E9795" s="13"/>
      <c r="G9795" s="13"/>
    </row>
    <row r="9796" spans="1:7">
      <c r="A9796" s="13"/>
      <c r="B9796" s="13"/>
      <c r="C9796" s="13"/>
      <c r="D9796" s="13"/>
      <c r="E9796" s="13"/>
      <c r="G9796" s="13"/>
    </row>
    <row r="9797" spans="1:7">
      <c r="A9797" s="13"/>
      <c r="B9797" s="13"/>
      <c r="C9797" s="13"/>
      <c r="D9797" s="13"/>
      <c r="E9797" s="13"/>
      <c r="G9797" s="13"/>
    </row>
    <row r="9798" spans="1:7">
      <c r="A9798" s="13"/>
      <c r="B9798" s="13"/>
      <c r="C9798" s="13"/>
      <c r="D9798" s="13"/>
      <c r="E9798" s="13"/>
      <c r="G9798" s="13"/>
    </row>
    <row r="9799" spans="1:7">
      <c r="A9799" s="13"/>
      <c r="B9799" s="13"/>
      <c r="C9799" s="13"/>
      <c r="D9799" s="13"/>
      <c r="E9799" s="13"/>
      <c r="G9799" s="13"/>
    </row>
    <row r="9800" spans="1:7">
      <c r="A9800" s="13"/>
      <c r="B9800" s="13"/>
      <c r="C9800" s="13"/>
      <c r="D9800" s="13"/>
      <c r="E9800" s="13"/>
      <c r="G9800" s="13"/>
    </row>
    <row r="9801" spans="1:7">
      <c r="A9801" s="13"/>
      <c r="B9801" s="13"/>
      <c r="C9801" s="13"/>
      <c r="D9801" s="13"/>
      <c r="E9801" s="13"/>
      <c r="F9801" s="13"/>
    </row>
    <row r="9802" spans="1:7">
      <c r="A9802" s="13"/>
      <c r="B9802" s="13"/>
      <c r="C9802" s="13"/>
      <c r="D9802" s="13"/>
      <c r="E9802" s="13"/>
      <c r="F9802" s="13"/>
    </row>
    <row r="9803" spans="1:7">
      <c r="A9803" s="13"/>
      <c r="B9803" s="13"/>
      <c r="C9803" s="13"/>
      <c r="D9803" s="13"/>
      <c r="E9803" s="13"/>
      <c r="F9803" s="13"/>
    </row>
    <row r="9804" spans="1:7">
      <c r="A9804" s="13"/>
      <c r="B9804" s="13"/>
      <c r="C9804" s="13"/>
      <c r="D9804" s="13"/>
      <c r="E9804" s="13"/>
      <c r="G9804" s="13"/>
    </row>
    <row r="9805" spans="1:7">
      <c r="A9805" s="13"/>
      <c r="B9805" s="13"/>
      <c r="C9805" s="13"/>
      <c r="D9805" s="13"/>
      <c r="E9805" s="13"/>
      <c r="F9805" s="13"/>
    </row>
    <row r="9806" spans="1:7">
      <c r="A9806" s="13"/>
      <c r="B9806" s="13"/>
      <c r="C9806" s="13"/>
      <c r="D9806" s="13"/>
      <c r="E9806" s="13"/>
      <c r="F9806" s="13"/>
    </row>
    <row r="9807" spans="1:7">
      <c r="A9807" s="13"/>
      <c r="B9807" s="13"/>
      <c r="C9807" s="13"/>
      <c r="D9807" s="13"/>
      <c r="E9807" s="13"/>
      <c r="F9807" s="13"/>
    </row>
    <row r="9808" spans="1:7">
      <c r="A9808" s="13"/>
      <c r="B9808" s="13"/>
      <c r="C9808" s="13"/>
      <c r="D9808" s="13"/>
      <c r="E9808" s="13"/>
      <c r="F9808" s="13"/>
    </row>
    <row r="9809" spans="1:7">
      <c r="A9809" s="13"/>
      <c r="B9809" s="13"/>
      <c r="C9809" s="13"/>
      <c r="D9809" s="13"/>
      <c r="E9809" s="13"/>
      <c r="F9809" s="13"/>
    </row>
    <row r="9810" spans="1:7">
      <c r="A9810" s="13"/>
      <c r="B9810" s="13"/>
      <c r="C9810" s="13"/>
      <c r="D9810" s="13"/>
      <c r="E9810" s="13"/>
      <c r="F9810" s="13"/>
    </row>
    <row r="9811" spans="1:7">
      <c r="A9811" s="13"/>
      <c r="B9811" s="13"/>
      <c r="C9811" s="13"/>
      <c r="D9811" s="13"/>
      <c r="E9811" s="13"/>
      <c r="F9811" s="13"/>
    </row>
    <row r="9812" spans="1:7">
      <c r="A9812" s="13"/>
      <c r="B9812" s="13"/>
      <c r="C9812" s="13"/>
      <c r="D9812" s="13"/>
      <c r="E9812" s="13"/>
      <c r="F9812" s="13"/>
    </row>
    <row r="9813" spans="1:7">
      <c r="A9813" s="13"/>
      <c r="B9813" s="13"/>
      <c r="C9813" s="13"/>
      <c r="D9813" s="13"/>
      <c r="E9813" s="13"/>
      <c r="F9813" s="13"/>
    </row>
    <row r="9814" spans="1:7">
      <c r="A9814" s="13"/>
      <c r="B9814" s="13"/>
      <c r="C9814" s="13"/>
      <c r="D9814" s="13"/>
      <c r="E9814" s="13"/>
      <c r="F9814" s="13"/>
    </row>
    <row r="9815" spans="1:7">
      <c r="A9815" s="13"/>
      <c r="B9815" s="13"/>
      <c r="C9815" s="13"/>
      <c r="D9815" s="13"/>
      <c r="E9815" s="13"/>
      <c r="F9815" s="13"/>
    </row>
    <row r="9816" spans="1:7">
      <c r="A9816" s="13"/>
      <c r="B9816" s="13"/>
      <c r="C9816" s="13"/>
      <c r="D9816" s="13"/>
      <c r="E9816" s="13"/>
      <c r="F9816" s="13"/>
    </row>
    <row r="9817" spans="1:7">
      <c r="A9817" s="13"/>
      <c r="B9817" s="13"/>
      <c r="C9817" s="13"/>
      <c r="D9817" s="13"/>
      <c r="E9817" s="13"/>
      <c r="F9817" s="13"/>
    </row>
    <row r="9818" spans="1:7">
      <c r="A9818" s="13"/>
      <c r="B9818" s="13"/>
      <c r="C9818" s="13"/>
      <c r="D9818" s="13"/>
      <c r="E9818" s="13"/>
      <c r="F9818" s="13"/>
    </row>
    <row r="9819" spans="1:7">
      <c r="A9819" s="13"/>
      <c r="B9819" s="13"/>
      <c r="C9819" s="13"/>
      <c r="D9819" s="13"/>
      <c r="E9819" s="13"/>
      <c r="F9819" s="13"/>
    </row>
    <row r="9820" spans="1:7">
      <c r="A9820" s="13"/>
      <c r="B9820" s="13"/>
      <c r="C9820" s="13"/>
      <c r="D9820" s="13"/>
      <c r="E9820" s="13"/>
      <c r="F9820" s="13"/>
    </row>
    <row r="9821" spans="1:7">
      <c r="A9821" s="13"/>
      <c r="B9821" s="13"/>
      <c r="C9821" s="13"/>
      <c r="D9821" s="13"/>
      <c r="E9821" s="13"/>
      <c r="F9821" s="13"/>
    </row>
    <row r="9822" spans="1:7">
      <c r="A9822" s="13"/>
      <c r="B9822" s="13"/>
      <c r="C9822" s="13"/>
      <c r="D9822" s="13"/>
      <c r="E9822" s="13"/>
      <c r="F9822" s="13"/>
    </row>
    <row r="9823" spans="1:7">
      <c r="A9823" s="13"/>
      <c r="B9823" s="13"/>
      <c r="C9823" s="13"/>
      <c r="D9823" s="13"/>
      <c r="E9823" s="13"/>
      <c r="F9823" s="13"/>
    </row>
    <row r="9824" spans="1:7">
      <c r="A9824" s="13"/>
      <c r="B9824" s="13"/>
      <c r="C9824" s="13"/>
      <c r="D9824" s="13"/>
      <c r="E9824" s="13"/>
      <c r="G9824" s="13"/>
    </row>
    <row r="9825" spans="1:7">
      <c r="A9825" s="13"/>
      <c r="B9825" s="13"/>
      <c r="C9825" s="13"/>
      <c r="D9825" s="13"/>
      <c r="E9825" s="13"/>
      <c r="F9825" s="13"/>
    </row>
    <row r="9826" spans="1:7">
      <c r="A9826" s="13"/>
      <c r="B9826" s="13"/>
      <c r="C9826" s="13"/>
      <c r="D9826" s="13"/>
      <c r="E9826" s="13"/>
      <c r="G9826" s="13"/>
    </row>
    <row r="9827" spans="1:7">
      <c r="A9827" s="13"/>
      <c r="B9827" s="13"/>
      <c r="C9827" s="13"/>
      <c r="D9827" s="13"/>
      <c r="E9827" s="13"/>
      <c r="G9827" s="13"/>
    </row>
    <row r="9828" spans="1:7">
      <c r="A9828" s="13"/>
      <c r="B9828" s="13"/>
      <c r="C9828" s="13"/>
      <c r="D9828" s="13"/>
      <c r="E9828" s="13"/>
      <c r="G9828" s="13"/>
    </row>
    <row r="9829" spans="1:7">
      <c r="A9829" s="13"/>
      <c r="B9829" s="13"/>
      <c r="C9829" s="13"/>
      <c r="D9829" s="13"/>
      <c r="E9829" s="13"/>
      <c r="G9829" s="13"/>
    </row>
    <row r="9830" spans="1:7">
      <c r="A9830" s="13"/>
      <c r="B9830" s="13"/>
      <c r="C9830" s="13"/>
      <c r="D9830" s="13"/>
      <c r="E9830" s="13"/>
      <c r="G9830" s="13"/>
    </row>
    <row r="9831" spans="1:7">
      <c r="A9831" s="13"/>
      <c r="B9831" s="13"/>
      <c r="C9831" s="13"/>
      <c r="D9831" s="13"/>
      <c r="E9831" s="13"/>
      <c r="F9831" s="13"/>
    </row>
    <row r="9832" spans="1:7">
      <c r="A9832" s="13"/>
      <c r="B9832" s="13"/>
      <c r="C9832" s="13"/>
      <c r="D9832" s="13"/>
      <c r="E9832" s="13"/>
      <c r="F9832" s="13"/>
    </row>
    <row r="9833" spans="1:7">
      <c r="A9833" s="13"/>
      <c r="B9833" s="13"/>
      <c r="C9833" s="13"/>
      <c r="D9833" s="13"/>
      <c r="E9833" s="13"/>
      <c r="F9833" s="13"/>
    </row>
    <row r="9834" spans="1:7">
      <c r="A9834" s="13"/>
      <c r="B9834" s="13"/>
      <c r="C9834" s="13"/>
      <c r="D9834" s="13"/>
      <c r="E9834" s="13"/>
      <c r="F9834" s="13"/>
    </row>
    <row r="9835" spans="1:7">
      <c r="A9835" s="13"/>
      <c r="B9835" s="13"/>
      <c r="C9835" s="13"/>
      <c r="D9835" s="13"/>
      <c r="E9835" s="13"/>
      <c r="F9835" s="13"/>
    </row>
    <row r="9836" spans="1:7">
      <c r="A9836" s="13"/>
      <c r="B9836" s="13"/>
      <c r="C9836" s="13"/>
      <c r="D9836" s="13"/>
      <c r="E9836" s="13"/>
      <c r="F9836" s="13"/>
    </row>
    <row r="9837" spans="1:7">
      <c r="A9837" s="13"/>
      <c r="B9837" s="13"/>
      <c r="C9837" s="13"/>
      <c r="D9837" s="13"/>
      <c r="E9837" s="13"/>
      <c r="F9837" s="13"/>
    </row>
    <row r="9838" spans="1:7">
      <c r="A9838" s="13"/>
      <c r="B9838" s="13"/>
      <c r="C9838" s="13"/>
      <c r="D9838" s="13"/>
      <c r="E9838" s="13"/>
      <c r="F9838" s="13"/>
    </row>
    <row r="9839" spans="1:7">
      <c r="A9839" s="13"/>
      <c r="B9839" s="13"/>
      <c r="C9839" s="13"/>
      <c r="D9839" s="13"/>
      <c r="E9839" s="13"/>
      <c r="F9839" s="13"/>
    </row>
    <row r="9840" spans="1:7">
      <c r="A9840" s="13"/>
      <c r="B9840" s="13"/>
      <c r="C9840" s="13"/>
      <c r="D9840" s="13"/>
      <c r="E9840" s="13"/>
      <c r="F9840" s="13"/>
    </row>
    <row r="9841" spans="1:6">
      <c r="A9841" s="13"/>
      <c r="B9841" s="13"/>
      <c r="C9841" s="13"/>
      <c r="D9841" s="13"/>
      <c r="E9841" s="13"/>
      <c r="F9841" s="13"/>
    </row>
    <row r="9842" spans="1:6">
      <c r="A9842" s="13"/>
      <c r="B9842" s="13"/>
      <c r="C9842" s="13"/>
      <c r="D9842" s="13"/>
      <c r="E9842" s="13"/>
      <c r="F9842" s="13"/>
    </row>
    <row r="9843" spans="1:6">
      <c r="A9843" s="13"/>
      <c r="B9843" s="13"/>
      <c r="C9843" s="13"/>
      <c r="D9843" s="13"/>
      <c r="E9843" s="13"/>
      <c r="F9843" s="13"/>
    </row>
    <row r="9844" spans="1:6">
      <c r="A9844" s="13"/>
      <c r="B9844" s="13"/>
      <c r="C9844" s="13"/>
      <c r="D9844" s="13"/>
      <c r="E9844" s="13"/>
      <c r="F9844" s="13"/>
    </row>
    <row r="9845" spans="1:6">
      <c r="A9845" s="13"/>
      <c r="B9845" s="13"/>
      <c r="C9845" s="13"/>
      <c r="D9845" s="13"/>
      <c r="E9845" s="13"/>
      <c r="F9845" s="13"/>
    </row>
    <row r="9846" spans="1:6">
      <c r="A9846" s="13"/>
      <c r="B9846" s="13"/>
      <c r="C9846" s="13"/>
      <c r="D9846" s="13"/>
      <c r="E9846" s="13"/>
      <c r="F9846" s="13"/>
    </row>
    <row r="9847" spans="1:6">
      <c r="A9847" s="13"/>
      <c r="B9847" s="13"/>
      <c r="C9847" s="13"/>
      <c r="D9847" s="13"/>
      <c r="E9847" s="13"/>
      <c r="F9847" s="13"/>
    </row>
    <row r="9848" spans="1:6">
      <c r="A9848" s="13"/>
      <c r="B9848" s="13"/>
      <c r="C9848" s="13"/>
      <c r="D9848" s="13"/>
      <c r="E9848" s="13"/>
      <c r="F9848" s="13"/>
    </row>
    <row r="9849" spans="1:6">
      <c r="A9849" s="13"/>
      <c r="B9849" s="13"/>
      <c r="C9849" s="13"/>
      <c r="D9849" s="13"/>
      <c r="E9849" s="13"/>
      <c r="F9849" s="13"/>
    </row>
    <row r="9850" spans="1:6">
      <c r="A9850" s="13"/>
      <c r="B9850" s="13"/>
      <c r="C9850" s="13"/>
      <c r="D9850" s="13"/>
      <c r="E9850" s="13"/>
      <c r="F9850" s="13"/>
    </row>
    <row r="9851" spans="1:6">
      <c r="A9851" s="13"/>
      <c r="B9851" s="13"/>
      <c r="C9851" s="13"/>
      <c r="D9851" s="13"/>
      <c r="E9851" s="13"/>
      <c r="F9851" s="13"/>
    </row>
    <row r="9852" spans="1:6">
      <c r="A9852" s="13"/>
      <c r="B9852" s="13"/>
      <c r="C9852" s="13"/>
      <c r="D9852" s="13"/>
      <c r="E9852" s="13"/>
      <c r="F9852" s="13"/>
    </row>
    <row r="9853" spans="1:6">
      <c r="A9853" s="13"/>
      <c r="B9853" s="13"/>
      <c r="C9853" s="13"/>
      <c r="D9853" s="13"/>
      <c r="E9853" s="13"/>
      <c r="F9853" s="13"/>
    </row>
    <row r="9854" spans="1:6">
      <c r="A9854" s="13"/>
      <c r="B9854" s="13"/>
      <c r="C9854" s="13"/>
      <c r="D9854" s="13"/>
      <c r="E9854" s="13"/>
      <c r="F9854" s="13"/>
    </row>
    <row r="9855" spans="1:6">
      <c r="A9855" s="13"/>
      <c r="B9855" s="13"/>
    </row>
    <row r="9856" spans="1:6">
      <c r="A9856" s="13"/>
      <c r="B9856" s="13"/>
    </row>
    <row r="9857" spans="1:7">
      <c r="A9857" s="13"/>
      <c r="B9857" s="13"/>
      <c r="C9857" s="13"/>
      <c r="D9857" s="13"/>
      <c r="E9857" s="13"/>
      <c r="G9857" s="13"/>
    </row>
    <row r="9858" spans="1:7">
      <c r="A9858" s="13"/>
      <c r="B9858" s="13"/>
      <c r="C9858" s="13"/>
      <c r="D9858" s="13"/>
      <c r="E9858" s="13"/>
      <c r="G9858" s="13"/>
    </row>
    <row r="9859" spans="1:7">
      <c r="A9859" s="13"/>
      <c r="B9859" s="13"/>
      <c r="C9859" s="13"/>
      <c r="D9859" s="13"/>
      <c r="E9859" s="13"/>
      <c r="G9859" s="13"/>
    </row>
    <row r="9860" spans="1:7">
      <c r="A9860" s="13"/>
      <c r="B9860" s="13"/>
      <c r="C9860" s="13"/>
      <c r="D9860" s="13"/>
      <c r="E9860" s="13"/>
      <c r="F9860" s="13"/>
    </row>
    <row r="9861" spans="1:7">
      <c r="A9861" s="13"/>
      <c r="B9861" s="13"/>
      <c r="C9861" s="13"/>
      <c r="D9861" s="13"/>
      <c r="E9861" s="13"/>
      <c r="F9861" s="13"/>
    </row>
    <row r="9862" spans="1:7">
      <c r="A9862" s="13"/>
      <c r="B9862" s="13"/>
      <c r="C9862" s="13"/>
      <c r="D9862" s="13"/>
      <c r="E9862" s="13"/>
      <c r="F9862" s="13"/>
    </row>
    <row r="9863" spans="1:7">
      <c r="A9863" s="13"/>
      <c r="B9863" s="13"/>
      <c r="C9863" s="13"/>
      <c r="D9863" s="13"/>
      <c r="E9863" s="13"/>
      <c r="F9863" s="13"/>
    </row>
    <row r="9864" spans="1:7">
      <c r="A9864" s="13"/>
      <c r="B9864" s="13"/>
      <c r="C9864" s="13"/>
      <c r="D9864" s="13"/>
      <c r="E9864" s="13"/>
      <c r="F9864" s="13"/>
    </row>
    <row r="9865" spans="1:7">
      <c r="A9865" s="13"/>
      <c r="B9865" s="13"/>
      <c r="C9865" s="13"/>
      <c r="D9865" s="13"/>
      <c r="E9865" s="13"/>
      <c r="F9865" s="13"/>
    </row>
    <row r="9866" spans="1:7">
      <c r="A9866" s="13"/>
      <c r="B9866" s="13"/>
      <c r="C9866" s="13"/>
      <c r="D9866" s="13"/>
      <c r="E9866" s="13"/>
      <c r="F9866" s="13"/>
    </row>
    <row r="9867" spans="1:7">
      <c r="A9867" s="13"/>
      <c r="B9867" s="13"/>
      <c r="C9867" s="13"/>
      <c r="D9867" s="13"/>
      <c r="E9867" s="13"/>
      <c r="F9867" s="13"/>
    </row>
    <row r="9868" spans="1:7">
      <c r="A9868" s="13"/>
      <c r="B9868" s="13"/>
      <c r="C9868" s="13"/>
      <c r="D9868" s="13"/>
      <c r="E9868" s="13"/>
      <c r="F9868" s="13"/>
    </row>
    <row r="9869" spans="1:7">
      <c r="A9869" s="13"/>
      <c r="B9869" s="13"/>
      <c r="C9869" s="13"/>
      <c r="D9869" s="13"/>
      <c r="E9869" s="13"/>
      <c r="F9869" s="13"/>
    </row>
    <row r="9870" spans="1:7">
      <c r="A9870" s="13"/>
      <c r="B9870" s="13"/>
      <c r="C9870" s="13"/>
      <c r="D9870" s="13"/>
      <c r="E9870" s="13"/>
      <c r="F9870" s="13"/>
    </row>
    <row r="9871" spans="1:7">
      <c r="A9871" s="13"/>
      <c r="B9871" s="13"/>
      <c r="C9871" s="13"/>
      <c r="D9871" s="13"/>
      <c r="E9871" s="13"/>
      <c r="F9871" s="13"/>
    </row>
    <row r="9872" spans="1:7">
      <c r="A9872" s="13"/>
      <c r="B9872" s="13"/>
      <c r="C9872" s="13"/>
      <c r="D9872" s="13"/>
      <c r="E9872" s="13"/>
      <c r="F9872" s="13"/>
    </row>
    <row r="9873" spans="1:7">
      <c r="A9873" s="13"/>
      <c r="B9873" s="13"/>
      <c r="C9873" s="13"/>
      <c r="D9873" s="13"/>
      <c r="E9873" s="13"/>
      <c r="F9873" s="13"/>
    </row>
    <row r="9874" spans="1:7">
      <c r="A9874" s="13"/>
      <c r="B9874" s="13"/>
      <c r="C9874" s="13"/>
      <c r="D9874" s="13"/>
      <c r="E9874" s="13"/>
      <c r="F9874" s="13"/>
    </row>
    <row r="9875" spans="1:7">
      <c r="A9875" s="13"/>
      <c r="B9875" s="13"/>
      <c r="C9875" s="13"/>
      <c r="D9875" s="13"/>
      <c r="E9875" s="13"/>
      <c r="F9875" s="13"/>
    </row>
    <row r="9876" spans="1:7">
      <c r="A9876" s="13"/>
      <c r="B9876" s="13"/>
      <c r="C9876" s="13"/>
      <c r="D9876" s="13"/>
      <c r="E9876" s="13"/>
      <c r="F9876" s="13"/>
    </row>
    <row r="9877" spans="1:7">
      <c r="A9877" s="13"/>
      <c r="B9877" s="13"/>
      <c r="C9877" s="13"/>
      <c r="D9877" s="13"/>
      <c r="E9877" s="13"/>
      <c r="F9877" s="13"/>
    </row>
    <row r="9878" spans="1:7">
      <c r="A9878" s="13"/>
      <c r="B9878" s="13"/>
      <c r="C9878" s="13"/>
      <c r="D9878" s="13"/>
      <c r="E9878" s="13"/>
      <c r="F9878" s="13"/>
    </row>
    <row r="9879" spans="1:7">
      <c r="A9879" s="13"/>
      <c r="B9879" s="13"/>
      <c r="C9879" s="13"/>
      <c r="D9879" s="13"/>
      <c r="E9879" s="13"/>
      <c r="F9879" s="13"/>
    </row>
    <row r="9880" spans="1:7">
      <c r="A9880" s="13"/>
      <c r="B9880" s="13"/>
      <c r="C9880" s="13"/>
      <c r="D9880" s="13"/>
      <c r="E9880" s="13"/>
      <c r="F9880" s="13"/>
    </row>
    <row r="9881" spans="1:7">
      <c r="A9881" s="13"/>
      <c r="B9881" s="13"/>
      <c r="C9881" s="13"/>
      <c r="D9881" s="13"/>
      <c r="E9881" s="13"/>
      <c r="F9881" s="13"/>
    </row>
    <row r="9882" spans="1:7">
      <c r="A9882" s="13"/>
      <c r="B9882" s="13"/>
      <c r="C9882" s="13"/>
      <c r="D9882" s="13"/>
      <c r="E9882" s="13"/>
      <c r="F9882" s="13"/>
    </row>
    <row r="9883" spans="1:7">
      <c r="A9883" s="13"/>
      <c r="B9883" s="13"/>
      <c r="C9883" s="13"/>
      <c r="D9883" s="13"/>
      <c r="E9883" s="13"/>
      <c r="G9883" s="13"/>
    </row>
    <row r="9884" spans="1:7">
      <c r="A9884" s="13"/>
      <c r="B9884" s="13"/>
      <c r="C9884" s="13"/>
      <c r="D9884" s="13"/>
      <c r="E9884" s="13"/>
      <c r="G9884" s="13"/>
    </row>
    <row r="9885" spans="1:7">
      <c r="A9885" s="13"/>
      <c r="B9885" s="13"/>
      <c r="C9885" s="13"/>
      <c r="D9885" s="13"/>
      <c r="E9885" s="13"/>
      <c r="G9885" s="13"/>
    </row>
    <row r="9886" spans="1:7">
      <c r="A9886" s="13"/>
      <c r="B9886" s="13"/>
      <c r="C9886" s="13"/>
      <c r="D9886" s="13"/>
      <c r="E9886" s="13"/>
      <c r="G9886" s="13"/>
    </row>
    <row r="9887" spans="1:7">
      <c r="A9887" s="13"/>
      <c r="B9887" s="13"/>
      <c r="C9887" s="13"/>
      <c r="D9887" s="13"/>
      <c r="E9887" s="13"/>
      <c r="G9887" s="13"/>
    </row>
    <row r="9888" spans="1:7">
      <c r="A9888" s="13"/>
      <c r="B9888" s="13"/>
      <c r="C9888" s="13"/>
      <c r="D9888" s="13"/>
      <c r="E9888" s="13"/>
      <c r="F9888" s="13"/>
    </row>
    <row r="9889" spans="1:7">
      <c r="A9889" s="13"/>
      <c r="B9889" s="13"/>
      <c r="C9889" s="13"/>
      <c r="D9889" s="13"/>
      <c r="E9889" s="13"/>
      <c r="F9889" s="13"/>
    </row>
    <row r="9890" spans="1:7">
      <c r="A9890" s="13"/>
      <c r="B9890" s="13"/>
      <c r="C9890" s="13"/>
      <c r="D9890" s="13"/>
      <c r="E9890" s="13"/>
      <c r="F9890" s="13"/>
    </row>
    <row r="9891" spans="1:7">
      <c r="A9891" s="13"/>
      <c r="B9891" s="13"/>
      <c r="C9891" s="13"/>
      <c r="D9891" s="13"/>
      <c r="E9891" s="13"/>
      <c r="G9891" s="13"/>
    </row>
    <row r="9892" spans="1:7">
      <c r="A9892" s="13"/>
      <c r="B9892" s="13"/>
      <c r="C9892" s="13"/>
      <c r="D9892" s="13"/>
      <c r="E9892" s="13"/>
      <c r="G9892" s="13"/>
    </row>
    <row r="9893" spans="1:7">
      <c r="A9893" s="13"/>
      <c r="B9893" s="13"/>
      <c r="C9893" s="13"/>
      <c r="D9893" s="13"/>
      <c r="E9893" s="13"/>
      <c r="G9893" s="13"/>
    </row>
    <row r="9894" spans="1:7">
      <c r="A9894" s="13"/>
      <c r="B9894" s="13"/>
      <c r="C9894" s="13"/>
      <c r="D9894" s="13"/>
      <c r="E9894" s="13"/>
      <c r="G9894" s="13"/>
    </row>
    <row r="9895" spans="1:7">
      <c r="A9895" s="13"/>
      <c r="B9895" s="13"/>
      <c r="C9895" s="13"/>
      <c r="D9895" s="13"/>
      <c r="E9895" s="13"/>
      <c r="G9895" s="13"/>
    </row>
    <row r="9896" spans="1:7">
      <c r="A9896" s="13"/>
      <c r="B9896" s="13"/>
      <c r="C9896" s="13"/>
      <c r="D9896" s="13"/>
      <c r="E9896" s="13"/>
      <c r="G9896" s="13"/>
    </row>
    <row r="9897" spans="1:7">
      <c r="A9897" s="13"/>
      <c r="B9897" s="13"/>
      <c r="C9897" s="13"/>
      <c r="D9897" s="13"/>
      <c r="E9897" s="13"/>
      <c r="F9897" s="13"/>
    </row>
    <row r="9898" spans="1:7">
      <c r="A9898" s="13"/>
      <c r="B9898" s="13"/>
      <c r="C9898" s="13"/>
      <c r="D9898" s="13"/>
      <c r="E9898" s="13"/>
      <c r="F9898" s="13"/>
    </row>
    <row r="9899" spans="1:7">
      <c r="A9899" s="13"/>
      <c r="B9899" s="13"/>
      <c r="C9899" s="13"/>
      <c r="D9899" s="13"/>
      <c r="E9899" s="13"/>
      <c r="F9899" s="13"/>
    </row>
    <row r="9900" spans="1:7">
      <c r="A9900" s="13"/>
      <c r="B9900" s="13"/>
      <c r="C9900" s="13"/>
      <c r="D9900" s="13"/>
      <c r="E9900" s="13"/>
      <c r="F9900" s="13"/>
    </row>
    <row r="9901" spans="1:7">
      <c r="A9901" s="13"/>
      <c r="B9901" s="13"/>
      <c r="C9901" s="13"/>
      <c r="D9901" s="13"/>
      <c r="E9901" s="13"/>
      <c r="F9901" s="13"/>
    </row>
    <row r="9902" spans="1:7">
      <c r="A9902" s="13"/>
      <c r="B9902" s="13"/>
      <c r="C9902" s="13"/>
      <c r="D9902" s="13"/>
      <c r="E9902" s="13"/>
      <c r="F9902" s="13"/>
    </row>
    <row r="9903" spans="1:7">
      <c r="A9903" s="13"/>
      <c r="B9903" s="13"/>
      <c r="C9903" s="13"/>
      <c r="D9903" s="13"/>
      <c r="E9903" s="13"/>
      <c r="F9903" s="13"/>
    </row>
    <row r="9904" spans="1:7">
      <c r="A9904" s="13"/>
      <c r="B9904" s="13"/>
      <c r="C9904" s="13"/>
      <c r="D9904" s="13"/>
      <c r="E9904" s="13"/>
      <c r="F9904" s="13"/>
    </row>
    <row r="9905" spans="1:7">
      <c r="A9905" s="13"/>
      <c r="B9905" s="13"/>
      <c r="C9905" s="13"/>
      <c r="D9905" s="13"/>
      <c r="E9905" s="13"/>
      <c r="F9905" s="13"/>
    </row>
    <row r="9906" spans="1:7">
      <c r="A9906" s="13"/>
      <c r="B9906" s="13"/>
      <c r="C9906" s="13"/>
      <c r="D9906" s="13"/>
      <c r="E9906" s="13"/>
      <c r="G9906" s="13"/>
    </row>
    <row r="9907" spans="1:7">
      <c r="A9907" s="13"/>
      <c r="B9907" s="13"/>
      <c r="C9907" s="13"/>
      <c r="D9907" s="13"/>
      <c r="E9907" s="13"/>
      <c r="F9907" s="13"/>
    </row>
    <row r="9908" spans="1:7">
      <c r="A9908" s="13"/>
      <c r="B9908" s="13"/>
      <c r="C9908" s="13"/>
      <c r="D9908" s="13"/>
      <c r="E9908" s="13"/>
      <c r="F9908" s="13"/>
    </row>
    <row r="9909" spans="1:7">
      <c r="A9909" s="13"/>
      <c r="B9909" s="13"/>
      <c r="C9909" s="13"/>
      <c r="D9909" s="13"/>
      <c r="E9909" s="13"/>
      <c r="G9909" s="13"/>
    </row>
    <row r="9910" spans="1:7">
      <c r="A9910" s="13"/>
      <c r="B9910" s="13"/>
      <c r="C9910" s="13"/>
      <c r="D9910" s="13"/>
      <c r="E9910" s="13"/>
      <c r="F9910" s="13"/>
    </row>
    <row r="9911" spans="1:7">
      <c r="A9911" s="13"/>
      <c r="B9911" s="13"/>
      <c r="C9911" s="13"/>
      <c r="D9911" s="13"/>
      <c r="E9911" s="13"/>
      <c r="G9911" s="13"/>
    </row>
    <row r="9912" spans="1:7">
      <c r="A9912" s="13"/>
      <c r="B9912" s="13"/>
      <c r="C9912" s="13"/>
      <c r="D9912" s="13"/>
      <c r="E9912" s="13"/>
      <c r="G9912" s="13"/>
    </row>
    <row r="9913" spans="1:7">
      <c r="A9913" s="13"/>
      <c r="B9913" s="13"/>
      <c r="C9913" s="13"/>
      <c r="D9913" s="13"/>
      <c r="E9913" s="13"/>
      <c r="G9913" s="13"/>
    </row>
    <row r="9914" spans="1:7">
      <c r="A9914" s="13"/>
      <c r="B9914" s="13"/>
      <c r="C9914" s="13"/>
      <c r="D9914" s="13"/>
      <c r="E9914" s="13"/>
      <c r="G9914" s="13"/>
    </row>
    <row r="9915" spans="1:7">
      <c r="A9915" s="13"/>
      <c r="B9915" s="13"/>
      <c r="C9915" s="13"/>
      <c r="D9915" s="13"/>
      <c r="E9915" s="13"/>
      <c r="G9915" s="13"/>
    </row>
    <row r="9916" spans="1:7">
      <c r="A9916" s="13"/>
      <c r="B9916" s="13"/>
      <c r="C9916" s="13"/>
      <c r="D9916" s="13"/>
      <c r="E9916" s="13"/>
      <c r="G9916" s="13"/>
    </row>
    <row r="9917" spans="1:7">
      <c r="A9917" s="13"/>
      <c r="B9917" s="13"/>
      <c r="C9917" s="13"/>
      <c r="D9917" s="13"/>
      <c r="E9917" s="13"/>
      <c r="F9917" s="13"/>
    </row>
    <row r="9918" spans="1:7">
      <c r="A9918" s="13"/>
      <c r="B9918" s="13"/>
      <c r="C9918" s="13"/>
      <c r="D9918" s="13"/>
      <c r="E9918" s="13"/>
      <c r="F9918" s="13"/>
    </row>
    <row r="9919" spans="1:7">
      <c r="A9919" s="13"/>
      <c r="B9919" s="13"/>
      <c r="C9919" s="13"/>
      <c r="D9919" s="13"/>
      <c r="E9919" s="13"/>
      <c r="F9919" s="13"/>
    </row>
    <row r="9920" spans="1:7">
      <c r="A9920" s="13"/>
      <c r="B9920" s="13"/>
      <c r="C9920" s="13"/>
      <c r="D9920" s="13"/>
      <c r="E9920" s="13"/>
      <c r="G9920" s="13"/>
    </row>
    <row r="9921" spans="1:7">
      <c r="A9921" s="13"/>
      <c r="B9921" s="13"/>
      <c r="C9921" s="13"/>
      <c r="D9921" s="13"/>
      <c r="E9921" s="13"/>
      <c r="G9921" s="13"/>
    </row>
    <row r="9922" spans="1:7">
      <c r="A9922" s="13"/>
      <c r="B9922" s="13"/>
      <c r="C9922" s="13"/>
      <c r="D9922" s="13"/>
      <c r="E9922" s="13"/>
      <c r="G9922" s="13"/>
    </row>
    <row r="9923" spans="1:7">
      <c r="A9923" s="13"/>
      <c r="B9923" s="13"/>
      <c r="C9923" s="13"/>
      <c r="D9923" s="13"/>
      <c r="E9923" s="13"/>
      <c r="F9923" s="13"/>
    </row>
    <row r="9924" spans="1:7">
      <c r="A9924" s="13"/>
      <c r="B9924" s="13"/>
      <c r="C9924" s="13"/>
      <c r="D9924" s="13"/>
      <c r="E9924" s="13"/>
      <c r="F9924" s="13"/>
    </row>
    <row r="9925" spans="1:7">
      <c r="A9925" s="13"/>
      <c r="B9925" s="13"/>
      <c r="C9925" s="13"/>
      <c r="D9925" s="13"/>
      <c r="E9925" s="13"/>
      <c r="F9925" s="13"/>
    </row>
    <row r="9926" spans="1:7">
      <c r="A9926" s="13"/>
      <c r="B9926" s="13"/>
      <c r="C9926" s="13"/>
      <c r="D9926" s="13"/>
      <c r="E9926" s="13"/>
      <c r="F9926" s="13"/>
    </row>
    <row r="9927" spans="1:7">
      <c r="A9927" s="13"/>
      <c r="B9927" s="13"/>
      <c r="C9927" s="13"/>
      <c r="D9927" s="13"/>
      <c r="E9927" s="13"/>
      <c r="F9927" s="13"/>
    </row>
    <row r="9928" spans="1:7">
      <c r="A9928" s="13"/>
      <c r="B9928" s="13"/>
      <c r="C9928" s="13"/>
      <c r="D9928" s="13"/>
      <c r="E9928" s="13"/>
      <c r="F9928" s="13"/>
    </row>
    <row r="9929" spans="1:7">
      <c r="A9929" s="13"/>
      <c r="B9929" s="13"/>
      <c r="C9929" s="13"/>
      <c r="D9929" s="13"/>
      <c r="E9929" s="13"/>
      <c r="F9929" s="13"/>
    </row>
    <row r="9930" spans="1:7">
      <c r="A9930" s="13"/>
      <c r="B9930" s="13"/>
      <c r="C9930" s="13"/>
      <c r="D9930" s="13"/>
      <c r="E9930" s="13"/>
      <c r="F9930" s="13"/>
    </row>
    <row r="9931" spans="1:7">
      <c r="A9931" s="13"/>
      <c r="B9931" s="13"/>
      <c r="C9931" s="13"/>
      <c r="D9931" s="13"/>
      <c r="E9931" s="13"/>
      <c r="G9931" s="13"/>
    </row>
    <row r="9932" spans="1:7">
      <c r="A9932" s="13"/>
      <c r="B9932" s="13"/>
      <c r="C9932" s="13"/>
      <c r="D9932" s="13"/>
      <c r="E9932" s="13"/>
      <c r="F9932" s="13"/>
    </row>
    <row r="9933" spans="1:7">
      <c r="A9933" s="13"/>
      <c r="B9933" s="13"/>
      <c r="C9933" s="13"/>
      <c r="D9933" s="13"/>
      <c r="E9933" s="13"/>
      <c r="G9933" s="13"/>
    </row>
    <row r="9934" spans="1:7">
      <c r="A9934" s="13"/>
      <c r="B9934" s="13"/>
      <c r="C9934" s="13"/>
      <c r="D9934" s="13"/>
      <c r="E9934" s="13"/>
      <c r="F9934" s="13"/>
    </row>
    <row r="9935" spans="1:7">
      <c r="A9935" s="13"/>
      <c r="B9935" s="13"/>
      <c r="C9935" s="13"/>
      <c r="D9935" s="13"/>
      <c r="E9935" s="13"/>
      <c r="G9935" s="13"/>
    </row>
    <row r="9936" spans="1:7">
      <c r="A9936" s="13"/>
      <c r="B9936" s="13"/>
      <c r="C9936" s="13"/>
      <c r="D9936" s="13"/>
      <c r="E9936" s="13"/>
      <c r="G9936" s="13"/>
    </row>
    <row r="9937" spans="1:7">
      <c r="A9937" s="13"/>
      <c r="B9937" s="13"/>
      <c r="C9937" s="13"/>
      <c r="D9937" s="13"/>
      <c r="E9937" s="13"/>
      <c r="G9937" s="13"/>
    </row>
    <row r="9938" spans="1:7">
      <c r="A9938" s="13"/>
      <c r="B9938" s="13"/>
      <c r="C9938" s="13"/>
      <c r="D9938" s="13"/>
      <c r="E9938" s="13"/>
      <c r="F9938" s="13"/>
    </row>
    <row r="9939" spans="1:7">
      <c r="A9939" s="13"/>
      <c r="B9939" s="13"/>
      <c r="C9939" s="13"/>
      <c r="D9939" s="13"/>
      <c r="E9939" s="13"/>
      <c r="F9939" s="13"/>
    </row>
    <row r="9940" spans="1:7">
      <c r="A9940" s="13"/>
      <c r="B9940" s="13"/>
      <c r="C9940" s="13"/>
      <c r="D9940" s="13"/>
      <c r="E9940" s="13"/>
      <c r="F9940" s="13"/>
    </row>
    <row r="9941" spans="1:7">
      <c r="A9941" s="13"/>
      <c r="B9941" s="13"/>
      <c r="C9941" s="13"/>
      <c r="D9941" s="13"/>
      <c r="E9941" s="13"/>
      <c r="G9941" s="13"/>
    </row>
    <row r="9942" spans="1:7">
      <c r="A9942" s="13"/>
      <c r="B9942" s="13"/>
      <c r="C9942" s="13"/>
      <c r="D9942" s="13"/>
      <c r="E9942" s="13"/>
      <c r="G9942" s="13"/>
    </row>
    <row r="9943" spans="1:7">
      <c r="A9943" s="13"/>
      <c r="B9943" s="13"/>
      <c r="C9943" s="13"/>
      <c r="D9943" s="13"/>
      <c r="E9943" s="13"/>
      <c r="G9943" s="13"/>
    </row>
    <row r="9944" spans="1:7">
      <c r="A9944" s="13"/>
      <c r="B9944" s="13"/>
      <c r="C9944" s="13"/>
      <c r="D9944" s="13"/>
      <c r="E9944" s="13"/>
      <c r="G9944" s="13"/>
    </row>
    <row r="9945" spans="1:7">
      <c r="A9945" s="13"/>
      <c r="B9945" s="13"/>
      <c r="C9945" s="13"/>
      <c r="D9945" s="13"/>
      <c r="E9945" s="13"/>
      <c r="F9945" s="13"/>
    </row>
    <row r="9946" spans="1:7">
      <c r="A9946" s="13"/>
      <c r="B9946" s="13"/>
      <c r="C9946" s="13"/>
      <c r="D9946" s="13"/>
      <c r="E9946" s="13"/>
      <c r="G9946" s="13"/>
    </row>
    <row r="9947" spans="1:7">
      <c r="A9947" s="13"/>
      <c r="B9947" s="13"/>
      <c r="C9947" s="13"/>
      <c r="D9947" s="13"/>
      <c r="E9947" s="13"/>
      <c r="F9947" s="13"/>
    </row>
    <row r="9948" spans="1:7">
      <c r="A9948" s="13"/>
      <c r="B9948" s="13"/>
      <c r="C9948" s="13"/>
      <c r="D9948" s="13"/>
      <c r="E9948" s="13"/>
      <c r="G9948" s="13"/>
    </row>
    <row r="9949" spans="1:7">
      <c r="A9949" s="13"/>
      <c r="B9949" s="13"/>
      <c r="C9949" s="13"/>
      <c r="D9949" s="13"/>
      <c r="E9949" s="13"/>
      <c r="F9949" s="13"/>
    </row>
    <row r="9950" spans="1:7">
      <c r="A9950" s="13"/>
      <c r="B9950" s="13"/>
      <c r="C9950" s="13"/>
      <c r="D9950" s="13"/>
      <c r="E9950" s="13"/>
      <c r="G9950" s="13"/>
    </row>
    <row r="9951" spans="1:7">
      <c r="A9951" s="13"/>
      <c r="B9951" s="13"/>
      <c r="C9951" s="13"/>
      <c r="D9951" s="13"/>
      <c r="E9951" s="13"/>
      <c r="G9951" s="13"/>
    </row>
    <row r="9952" spans="1:7">
      <c r="A9952" s="13"/>
      <c r="B9952" s="13"/>
      <c r="C9952" s="13"/>
      <c r="D9952" s="13"/>
      <c r="E9952" s="13"/>
      <c r="G9952" s="13"/>
    </row>
    <row r="9953" spans="1:6">
      <c r="A9953" s="13"/>
      <c r="B9953" s="13"/>
      <c r="C9953" s="13"/>
      <c r="D9953" s="13"/>
      <c r="E9953" s="13"/>
      <c r="F9953" s="13"/>
    </row>
    <row r="9954" spans="1:6">
      <c r="A9954" s="13"/>
      <c r="B9954" s="13"/>
      <c r="C9954" s="13"/>
      <c r="D9954" s="13"/>
      <c r="E9954" s="13"/>
      <c r="F9954" s="13"/>
    </row>
    <row r="9955" spans="1:6">
      <c r="A9955" s="13"/>
      <c r="B9955" s="13"/>
      <c r="C9955" s="13"/>
      <c r="D9955" s="13"/>
      <c r="E9955" s="13"/>
      <c r="F9955" s="13"/>
    </row>
    <row r="9956" spans="1:6">
      <c r="A9956" s="13"/>
      <c r="B9956" s="13"/>
      <c r="C9956" s="13"/>
      <c r="D9956" s="13"/>
      <c r="E9956" s="13"/>
      <c r="F9956" s="13"/>
    </row>
    <row r="9957" spans="1:6">
      <c r="A9957" s="13"/>
      <c r="B9957" s="13"/>
      <c r="C9957" s="13"/>
      <c r="D9957" s="13"/>
      <c r="E9957" s="13"/>
      <c r="F9957" s="13"/>
    </row>
    <row r="9958" spans="1:6">
      <c r="A9958" s="13"/>
      <c r="B9958" s="13"/>
      <c r="C9958" s="13"/>
      <c r="D9958" s="13"/>
      <c r="E9958" s="13"/>
      <c r="F9958" s="13"/>
    </row>
    <row r="9959" spans="1:6">
      <c r="A9959" s="13"/>
      <c r="B9959" s="13"/>
      <c r="C9959" s="13"/>
      <c r="D9959" s="13"/>
      <c r="E9959" s="13"/>
      <c r="F9959" s="13"/>
    </row>
    <row r="9960" spans="1:6">
      <c r="A9960" s="13"/>
      <c r="B9960" s="13"/>
      <c r="C9960" s="13"/>
      <c r="D9960" s="13"/>
      <c r="E9960" s="13"/>
      <c r="F9960" s="13"/>
    </row>
    <row r="9961" spans="1:6">
      <c r="A9961" s="13"/>
      <c r="B9961" s="13"/>
      <c r="C9961" s="13"/>
      <c r="D9961" s="13"/>
      <c r="E9961" s="13"/>
      <c r="F9961" s="13"/>
    </row>
    <row r="9962" spans="1:6">
      <c r="A9962" s="13"/>
      <c r="B9962" s="13"/>
      <c r="C9962" s="13"/>
      <c r="D9962" s="13"/>
      <c r="E9962" s="13"/>
      <c r="F9962" s="13"/>
    </row>
    <row r="9963" spans="1:6">
      <c r="A9963" s="13"/>
      <c r="B9963" s="13"/>
      <c r="C9963" s="13"/>
      <c r="D9963" s="13"/>
      <c r="E9963" s="13"/>
      <c r="F9963" s="13"/>
    </row>
    <row r="9964" spans="1:6">
      <c r="A9964" s="13"/>
      <c r="B9964" s="13"/>
      <c r="C9964" s="13"/>
      <c r="D9964" s="13"/>
      <c r="E9964" s="13"/>
      <c r="F9964" s="13"/>
    </row>
    <row r="9965" spans="1:6">
      <c r="A9965" s="13"/>
      <c r="B9965" s="13"/>
      <c r="C9965" s="13"/>
      <c r="D9965" s="13"/>
      <c r="E9965" s="13"/>
      <c r="F9965" s="13"/>
    </row>
    <row r="9966" spans="1:6">
      <c r="A9966" s="13"/>
      <c r="B9966" s="13"/>
      <c r="C9966" s="13"/>
      <c r="D9966" s="13"/>
      <c r="E9966" s="13"/>
      <c r="F9966" s="13"/>
    </row>
    <row r="9967" spans="1:6">
      <c r="A9967" s="13"/>
      <c r="B9967" s="13"/>
      <c r="C9967" s="13"/>
      <c r="D9967" s="13"/>
      <c r="E9967" s="13"/>
      <c r="F9967" s="13"/>
    </row>
    <row r="9968" spans="1:6">
      <c r="A9968" s="13"/>
      <c r="B9968" s="13"/>
      <c r="C9968" s="13"/>
      <c r="D9968" s="13"/>
      <c r="E9968" s="13"/>
      <c r="F9968" s="13"/>
    </row>
    <row r="9969" spans="1:6">
      <c r="A9969" s="13"/>
      <c r="B9969" s="13"/>
      <c r="C9969" s="13"/>
      <c r="D9969" s="13"/>
      <c r="E9969" s="13"/>
      <c r="F9969" s="13"/>
    </row>
    <row r="9970" spans="1:6">
      <c r="A9970" s="13"/>
      <c r="B9970" s="13"/>
      <c r="C9970" s="13"/>
      <c r="D9970" s="13"/>
      <c r="E9970" s="13"/>
      <c r="F9970" s="13"/>
    </row>
    <row r="9971" spans="1:6">
      <c r="A9971" s="13"/>
      <c r="B9971" s="13"/>
      <c r="C9971" s="13"/>
      <c r="D9971" s="13"/>
      <c r="E9971" s="13"/>
      <c r="F9971" s="13"/>
    </row>
    <row r="9972" spans="1:6">
      <c r="A9972" s="13"/>
      <c r="B9972" s="13"/>
      <c r="C9972" s="13"/>
      <c r="D9972" s="13"/>
      <c r="E9972" s="13"/>
      <c r="F9972" s="13"/>
    </row>
    <row r="9973" spans="1:6">
      <c r="A9973" s="13"/>
      <c r="B9973" s="13"/>
      <c r="C9973" s="13"/>
      <c r="D9973" s="13"/>
      <c r="E9973" s="13"/>
      <c r="F9973" s="13"/>
    </row>
    <row r="9974" spans="1:6">
      <c r="A9974" s="13"/>
      <c r="B9974" s="13"/>
      <c r="C9974" s="13"/>
      <c r="D9974" s="13"/>
      <c r="E9974" s="13"/>
      <c r="F9974" s="13"/>
    </row>
    <row r="9975" spans="1:6">
      <c r="A9975" s="13"/>
      <c r="B9975" s="13"/>
      <c r="C9975" s="13"/>
      <c r="D9975" s="13"/>
      <c r="E9975" s="13"/>
      <c r="F9975" s="13"/>
    </row>
    <row r="9976" spans="1:6">
      <c r="A9976" s="13"/>
      <c r="B9976" s="13"/>
      <c r="C9976" s="13"/>
      <c r="D9976" s="13"/>
      <c r="E9976" s="13"/>
      <c r="F9976" s="13"/>
    </row>
    <row r="9977" spans="1:6">
      <c r="A9977" s="13"/>
      <c r="B9977" s="13"/>
      <c r="C9977" s="13"/>
      <c r="D9977" s="13"/>
      <c r="E9977" s="13"/>
      <c r="F9977" s="13"/>
    </row>
    <row r="9978" spans="1:6">
      <c r="A9978" s="13"/>
      <c r="B9978" s="13"/>
      <c r="C9978" s="13"/>
      <c r="D9978" s="13"/>
      <c r="E9978" s="13"/>
      <c r="F9978" s="13"/>
    </row>
    <row r="9979" spans="1:6">
      <c r="A9979" s="13"/>
      <c r="B9979" s="13"/>
      <c r="C9979" s="13"/>
      <c r="D9979" s="13"/>
      <c r="E9979" s="13"/>
      <c r="F9979" s="13"/>
    </row>
    <row r="9980" spans="1:6">
      <c r="A9980" s="13"/>
      <c r="B9980" s="13"/>
      <c r="C9980" s="13"/>
      <c r="D9980" s="13"/>
      <c r="E9980" s="13"/>
      <c r="F9980" s="13"/>
    </row>
    <row r="9981" spans="1:6">
      <c r="A9981" s="13"/>
      <c r="B9981" s="13"/>
      <c r="C9981" s="13"/>
      <c r="D9981" s="13"/>
      <c r="E9981" s="13"/>
      <c r="F9981" s="13"/>
    </row>
    <row r="9982" spans="1:6">
      <c r="A9982" s="13"/>
      <c r="B9982" s="13"/>
      <c r="C9982" s="13"/>
      <c r="D9982" s="13"/>
      <c r="E9982" s="13"/>
      <c r="F9982" s="13"/>
    </row>
    <row r="9983" spans="1:6">
      <c r="A9983" s="13"/>
      <c r="B9983" s="13"/>
      <c r="C9983" s="13"/>
      <c r="D9983" s="13"/>
      <c r="E9983" s="13"/>
      <c r="F9983" s="13"/>
    </row>
    <row r="9984" spans="1:6">
      <c r="A9984" s="13"/>
      <c r="B9984" s="13"/>
      <c r="C9984" s="13"/>
      <c r="D9984" s="13"/>
      <c r="E9984" s="13"/>
      <c r="F9984" s="13"/>
    </row>
    <row r="9985" spans="1:7">
      <c r="A9985" s="13"/>
      <c r="B9985" s="13"/>
      <c r="C9985" s="13"/>
      <c r="D9985" s="13"/>
      <c r="E9985" s="13"/>
      <c r="F9985" s="13"/>
    </row>
    <row r="9986" spans="1:7">
      <c r="A9986" s="13"/>
      <c r="B9986" s="13"/>
      <c r="C9986" s="13"/>
      <c r="D9986" s="13"/>
      <c r="E9986" s="13"/>
      <c r="F9986" s="13"/>
    </row>
    <row r="9987" spans="1:7">
      <c r="A9987" s="13"/>
      <c r="B9987" s="13"/>
      <c r="C9987" s="13"/>
      <c r="D9987" s="13"/>
      <c r="E9987" s="13"/>
      <c r="F9987" s="13"/>
    </row>
    <row r="9988" spans="1:7">
      <c r="A9988" s="13"/>
      <c r="B9988" s="13"/>
      <c r="C9988" s="13"/>
      <c r="D9988" s="13"/>
      <c r="E9988" s="13"/>
      <c r="F9988" s="13"/>
    </row>
    <row r="9989" spans="1:7">
      <c r="A9989" s="13"/>
      <c r="B9989" s="13"/>
      <c r="C9989" s="13"/>
      <c r="D9989" s="13"/>
      <c r="E9989" s="13"/>
      <c r="F9989" s="13"/>
    </row>
    <row r="9990" spans="1:7">
      <c r="A9990" s="13"/>
      <c r="B9990" s="13"/>
      <c r="C9990" s="13"/>
      <c r="D9990" s="13"/>
      <c r="E9990" s="13"/>
      <c r="F9990" s="13"/>
    </row>
    <row r="9991" spans="1:7">
      <c r="A9991" s="13"/>
      <c r="B9991" s="13"/>
      <c r="C9991" s="13"/>
      <c r="D9991" s="13"/>
      <c r="E9991" s="13"/>
      <c r="F9991" s="13"/>
    </row>
    <row r="9992" spans="1:7">
      <c r="A9992" s="13"/>
      <c r="B9992" s="13"/>
      <c r="C9992" s="13"/>
      <c r="D9992" s="13"/>
      <c r="E9992" s="13"/>
      <c r="F9992" s="13"/>
    </row>
    <row r="9993" spans="1:7">
      <c r="A9993" s="13"/>
      <c r="B9993" s="13"/>
      <c r="C9993" s="13"/>
      <c r="D9993" s="13"/>
      <c r="E9993" s="13"/>
      <c r="G9993" s="13"/>
    </row>
    <row r="9994" spans="1:7">
      <c r="A9994" s="13"/>
      <c r="B9994" s="13"/>
      <c r="C9994" s="13"/>
      <c r="D9994" s="13"/>
      <c r="E9994" s="13"/>
      <c r="F9994" s="13"/>
    </row>
    <row r="9995" spans="1:7">
      <c r="A9995" s="13"/>
      <c r="B9995" s="13"/>
      <c r="C9995" s="13"/>
      <c r="D9995" s="13"/>
      <c r="E9995" s="13"/>
      <c r="G9995" s="13"/>
    </row>
    <row r="9996" spans="1:7">
      <c r="A9996" s="13"/>
      <c r="B9996" s="13"/>
      <c r="C9996" s="13"/>
      <c r="D9996" s="13"/>
      <c r="E9996" s="13"/>
      <c r="F9996" s="13"/>
    </row>
    <row r="9997" spans="1:7">
      <c r="A9997" s="13"/>
      <c r="B9997" s="13"/>
      <c r="C9997" s="13"/>
      <c r="D9997" s="13"/>
      <c r="E9997" s="13"/>
      <c r="G9997" s="13"/>
    </row>
    <row r="9998" spans="1:7">
      <c r="A9998" s="13"/>
      <c r="B9998" s="13"/>
      <c r="C9998" s="13"/>
      <c r="D9998" s="13"/>
      <c r="E9998" s="13"/>
      <c r="G9998" s="13"/>
    </row>
    <row r="9999" spans="1:7">
      <c r="A9999" s="13"/>
      <c r="B9999" s="13"/>
      <c r="C9999" s="13"/>
      <c r="D9999" s="13"/>
      <c r="E9999" s="13"/>
      <c r="G9999" s="13"/>
    </row>
    <row r="10000" spans="1:7">
      <c r="A10000" s="13"/>
      <c r="B10000" s="13"/>
      <c r="C10000" s="13"/>
      <c r="D10000" s="13"/>
      <c r="E10000" s="13"/>
      <c r="F10000" s="13"/>
    </row>
    <row r="10001" spans="1:7">
      <c r="A10001" s="13"/>
      <c r="B10001" s="13"/>
      <c r="C10001" s="13"/>
      <c r="D10001" s="13"/>
      <c r="E10001" s="13"/>
      <c r="F10001" s="13"/>
    </row>
    <row r="10002" spans="1:7">
      <c r="A10002" s="13"/>
      <c r="B10002" s="13"/>
      <c r="C10002" s="13"/>
      <c r="D10002" s="13"/>
      <c r="E10002" s="13"/>
      <c r="F10002" s="13"/>
    </row>
    <row r="10003" spans="1:7">
      <c r="A10003" s="13"/>
      <c r="B10003" s="13"/>
      <c r="C10003" s="13"/>
      <c r="D10003" s="13"/>
      <c r="E10003" s="13"/>
      <c r="F10003" s="13"/>
    </row>
    <row r="10004" spans="1:7">
      <c r="A10004" s="13"/>
      <c r="B10004" s="13"/>
      <c r="C10004" s="13"/>
      <c r="D10004" s="13"/>
      <c r="E10004" s="13"/>
      <c r="G10004" s="13"/>
    </row>
    <row r="10005" spans="1:7">
      <c r="A10005" s="13"/>
      <c r="B10005" s="13"/>
      <c r="C10005" s="13"/>
      <c r="D10005" s="13"/>
      <c r="E10005" s="13"/>
      <c r="F10005" s="13"/>
    </row>
    <row r="10006" spans="1:7">
      <c r="A10006" s="13"/>
      <c r="B10006" s="13"/>
      <c r="C10006" s="13"/>
      <c r="D10006" s="13"/>
      <c r="E10006" s="13"/>
      <c r="F10006" s="13"/>
    </row>
    <row r="10007" spans="1:7">
      <c r="A10007" s="13"/>
      <c r="B10007" s="13"/>
      <c r="C10007" s="13"/>
      <c r="D10007" s="13"/>
      <c r="E10007" s="13"/>
      <c r="F10007" s="13"/>
    </row>
    <row r="10008" spans="1:7">
      <c r="A10008" s="13"/>
      <c r="B10008" s="13"/>
      <c r="C10008" s="13"/>
      <c r="D10008" s="13"/>
      <c r="E10008" s="13"/>
      <c r="G10008" s="13"/>
    </row>
    <row r="10009" spans="1:7">
      <c r="A10009" s="13"/>
      <c r="B10009" s="13"/>
      <c r="C10009" s="13"/>
      <c r="D10009" s="13"/>
      <c r="E10009" s="13"/>
      <c r="G10009" s="13"/>
    </row>
    <row r="10010" spans="1:7">
      <c r="A10010" s="13"/>
      <c r="B10010" s="13"/>
      <c r="C10010" s="13"/>
      <c r="D10010" s="13"/>
      <c r="E10010" s="13"/>
      <c r="F10010" s="13"/>
    </row>
    <row r="10011" spans="1:7">
      <c r="A10011" s="13"/>
      <c r="B10011" s="13"/>
      <c r="C10011" s="13"/>
      <c r="D10011" s="13"/>
      <c r="E10011" s="13"/>
      <c r="F10011" s="13"/>
    </row>
    <row r="10012" spans="1:7">
      <c r="A10012" s="13"/>
      <c r="B10012" s="13"/>
      <c r="C10012" s="13"/>
      <c r="D10012" s="13"/>
      <c r="E10012" s="13"/>
      <c r="F10012" s="13"/>
    </row>
    <row r="10013" spans="1:7">
      <c r="A10013" s="13"/>
      <c r="B10013" s="13"/>
      <c r="C10013" s="13"/>
      <c r="D10013" s="13"/>
      <c r="E10013" s="13"/>
      <c r="F10013" s="13"/>
    </row>
    <row r="10014" spans="1:7">
      <c r="A10014" s="13"/>
      <c r="B10014" s="13"/>
      <c r="C10014" s="13"/>
      <c r="D10014" s="13"/>
      <c r="E10014" s="13"/>
      <c r="F10014" s="13"/>
    </row>
    <row r="10015" spans="1:7">
      <c r="A10015" s="13"/>
      <c r="B10015" s="13"/>
      <c r="C10015" s="13"/>
      <c r="D10015" s="13"/>
      <c r="E10015" s="13"/>
      <c r="F10015" s="13"/>
    </row>
    <row r="10016" spans="1:7">
      <c r="A10016" s="13"/>
      <c r="B10016" s="13"/>
      <c r="C10016" s="13"/>
      <c r="D10016" s="13"/>
      <c r="E10016" s="13"/>
      <c r="F10016" s="13"/>
    </row>
    <row r="10017" spans="1:7">
      <c r="A10017" s="13"/>
      <c r="B10017" s="13"/>
      <c r="C10017" s="13"/>
      <c r="D10017" s="13"/>
      <c r="E10017" s="13"/>
      <c r="G10017" s="13"/>
    </row>
    <row r="10018" spans="1:7">
      <c r="A10018" s="13"/>
      <c r="B10018" s="13"/>
      <c r="C10018" s="13"/>
      <c r="D10018" s="13"/>
      <c r="E10018" s="13"/>
      <c r="G10018" s="13"/>
    </row>
    <row r="10019" spans="1:7">
      <c r="A10019" s="13"/>
      <c r="B10019" s="13"/>
      <c r="C10019" s="13"/>
      <c r="D10019" s="13"/>
      <c r="E10019" s="13"/>
      <c r="F10019" s="13"/>
    </row>
    <row r="10020" spans="1:7">
      <c r="A10020" s="13"/>
      <c r="B10020" s="13"/>
      <c r="C10020" s="13"/>
      <c r="D10020" s="13"/>
      <c r="E10020" s="13"/>
      <c r="G10020" s="13"/>
    </row>
    <row r="10021" spans="1:7">
      <c r="A10021" s="13"/>
      <c r="B10021" s="13"/>
      <c r="C10021" s="13"/>
      <c r="D10021" s="13"/>
      <c r="E10021" s="13"/>
      <c r="G10021" s="13"/>
    </row>
    <row r="10022" spans="1:7">
      <c r="A10022" s="13"/>
      <c r="B10022" s="13"/>
      <c r="C10022" s="13"/>
      <c r="D10022" s="13"/>
      <c r="E10022" s="13"/>
      <c r="G10022" s="13"/>
    </row>
    <row r="10023" spans="1:7">
      <c r="A10023" s="13"/>
      <c r="B10023" s="13"/>
      <c r="C10023" s="13"/>
      <c r="D10023" s="13"/>
      <c r="E10023" s="13"/>
      <c r="G10023" s="13"/>
    </row>
    <row r="10024" spans="1:7">
      <c r="A10024" s="13"/>
      <c r="B10024" s="13"/>
      <c r="C10024" s="13"/>
      <c r="D10024" s="13"/>
      <c r="E10024" s="13"/>
      <c r="F10024" s="13"/>
    </row>
    <row r="10025" spans="1:7">
      <c r="A10025" s="13"/>
      <c r="B10025" s="13"/>
      <c r="C10025" s="13"/>
      <c r="D10025" s="13"/>
      <c r="E10025" s="13"/>
      <c r="G10025" s="13"/>
    </row>
    <row r="10026" spans="1:7">
      <c r="A10026" s="13"/>
      <c r="B10026" s="13"/>
      <c r="C10026" s="13"/>
      <c r="D10026" s="13"/>
      <c r="E10026" s="13"/>
      <c r="G10026" s="13"/>
    </row>
    <row r="10027" spans="1:7">
      <c r="A10027" s="13"/>
      <c r="B10027" s="13"/>
      <c r="C10027" s="13"/>
      <c r="D10027" s="13"/>
      <c r="E10027" s="13"/>
      <c r="F10027" s="13"/>
    </row>
    <row r="10028" spans="1:7">
      <c r="A10028" s="13"/>
      <c r="B10028" s="13"/>
      <c r="C10028" s="13"/>
      <c r="D10028" s="13"/>
      <c r="E10028" s="13"/>
      <c r="F10028" s="13"/>
    </row>
    <row r="10029" spans="1:7">
      <c r="A10029" s="13"/>
      <c r="B10029" s="13"/>
      <c r="C10029" s="13"/>
      <c r="D10029" s="13"/>
      <c r="E10029" s="13"/>
      <c r="F10029" s="13"/>
    </row>
    <row r="10030" spans="1:7">
      <c r="A10030" s="13"/>
      <c r="B10030" s="13"/>
      <c r="C10030" s="13"/>
      <c r="D10030" s="13"/>
      <c r="E10030" s="13"/>
      <c r="G10030" s="13"/>
    </row>
    <row r="10031" spans="1:7">
      <c r="A10031" s="13"/>
      <c r="B10031" s="13"/>
      <c r="C10031" s="13"/>
      <c r="D10031" s="13"/>
      <c r="E10031" s="13"/>
      <c r="F10031" s="13"/>
    </row>
    <row r="10032" spans="1:7">
      <c r="A10032" s="13"/>
      <c r="B10032" s="13"/>
      <c r="C10032" s="13"/>
      <c r="D10032" s="13"/>
      <c r="E10032" s="13"/>
      <c r="F10032" s="13"/>
    </row>
    <row r="10033" spans="1:7">
      <c r="A10033" s="13"/>
      <c r="B10033" s="13"/>
      <c r="C10033" s="13"/>
      <c r="D10033" s="13"/>
      <c r="E10033" s="13"/>
      <c r="F10033" s="13"/>
    </row>
    <row r="10034" spans="1:7">
      <c r="A10034" s="13"/>
      <c r="B10034" s="13"/>
      <c r="C10034" s="13"/>
      <c r="D10034" s="13"/>
      <c r="E10034" s="13"/>
      <c r="F10034" s="13"/>
    </row>
    <row r="10035" spans="1:7">
      <c r="A10035" s="13"/>
      <c r="B10035" s="13"/>
      <c r="C10035" s="13"/>
      <c r="D10035" s="13"/>
      <c r="E10035" s="13"/>
      <c r="G10035" s="13"/>
    </row>
    <row r="10036" spans="1:7">
      <c r="A10036" s="13"/>
      <c r="B10036" s="13"/>
      <c r="C10036" s="13"/>
      <c r="D10036" s="13"/>
      <c r="E10036" s="13"/>
      <c r="F10036" s="13"/>
    </row>
    <row r="10037" spans="1:7">
      <c r="A10037" s="13"/>
      <c r="B10037" s="13"/>
      <c r="C10037" s="13"/>
      <c r="D10037" s="13"/>
      <c r="E10037" s="13"/>
      <c r="G10037" s="13"/>
    </row>
    <row r="10038" spans="1:7">
      <c r="A10038" s="13"/>
      <c r="B10038" s="13"/>
      <c r="C10038" s="13"/>
      <c r="D10038" s="13"/>
      <c r="E10038" s="13"/>
      <c r="F10038" s="13"/>
    </row>
    <row r="10039" spans="1:7">
      <c r="A10039" s="13"/>
      <c r="B10039" s="13"/>
      <c r="C10039" s="13"/>
      <c r="D10039" s="13"/>
      <c r="E10039" s="13"/>
      <c r="G10039" s="13"/>
    </row>
    <row r="10040" spans="1:7">
      <c r="A10040" s="13"/>
      <c r="B10040" s="13"/>
      <c r="C10040" s="13"/>
      <c r="D10040" s="13"/>
      <c r="E10040" s="13"/>
      <c r="G10040" s="13"/>
    </row>
    <row r="10041" spans="1:7">
      <c r="A10041" s="13"/>
      <c r="B10041" s="13"/>
      <c r="C10041" s="13"/>
      <c r="D10041" s="13"/>
      <c r="E10041" s="13"/>
      <c r="G10041" s="13"/>
    </row>
    <row r="10042" spans="1:7">
      <c r="A10042" s="13"/>
      <c r="B10042" s="13"/>
      <c r="C10042" s="13"/>
      <c r="D10042" s="13"/>
      <c r="E10042" s="13"/>
      <c r="G10042" s="13"/>
    </row>
    <row r="10043" spans="1:7">
      <c r="A10043" s="13"/>
      <c r="B10043" s="13"/>
      <c r="C10043" s="13"/>
      <c r="D10043" s="13"/>
      <c r="E10043" s="13"/>
      <c r="G10043" s="13"/>
    </row>
    <row r="10044" spans="1:7">
      <c r="A10044" s="13"/>
      <c r="B10044" s="13"/>
      <c r="C10044" s="13"/>
      <c r="D10044" s="13"/>
      <c r="E10044" s="13"/>
      <c r="F10044" s="13"/>
    </row>
    <row r="10045" spans="1:7">
      <c r="A10045" s="13"/>
      <c r="B10045" s="13"/>
      <c r="C10045" s="13"/>
      <c r="D10045" s="13"/>
      <c r="E10045" s="13"/>
      <c r="F10045" s="13"/>
    </row>
    <row r="10046" spans="1:7">
      <c r="A10046" s="13"/>
      <c r="B10046" s="13"/>
      <c r="C10046" s="13"/>
      <c r="D10046" s="13"/>
      <c r="E10046" s="13"/>
      <c r="F10046" s="13"/>
    </row>
    <row r="10047" spans="1:7">
      <c r="A10047" s="13"/>
      <c r="B10047" s="13"/>
      <c r="C10047" s="13"/>
      <c r="D10047" s="13"/>
      <c r="E10047" s="13"/>
      <c r="F10047" s="13"/>
    </row>
    <row r="10048" spans="1:7">
      <c r="A10048" s="13"/>
      <c r="B10048" s="13"/>
      <c r="C10048" s="13"/>
      <c r="D10048" s="13"/>
      <c r="E10048" s="13"/>
      <c r="F10048" s="13"/>
    </row>
    <row r="10049" spans="1:7">
      <c r="A10049" s="13"/>
      <c r="B10049" s="13"/>
      <c r="C10049" s="13"/>
      <c r="D10049" s="13"/>
      <c r="E10049" s="13"/>
      <c r="F10049" s="13"/>
    </row>
    <row r="10050" spans="1:7">
      <c r="A10050" s="13"/>
      <c r="B10050" s="13"/>
      <c r="C10050" s="13"/>
      <c r="D10050" s="13"/>
      <c r="E10050" s="13"/>
      <c r="F10050" s="13"/>
    </row>
    <row r="10051" spans="1:7">
      <c r="A10051" s="13"/>
      <c r="B10051" s="13"/>
      <c r="C10051" s="13"/>
      <c r="D10051" s="13"/>
      <c r="E10051" s="13"/>
      <c r="F10051" s="13"/>
    </row>
    <row r="10052" spans="1:7">
      <c r="A10052" s="13"/>
      <c r="B10052" s="13"/>
      <c r="C10052" s="13"/>
      <c r="D10052" s="13"/>
      <c r="E10052" s="13"/>
      <c r="F10052" s="13"/>
    </row>
    <row r="10053" spans="1:7">
      <c r="A10053" s="13"/>
      <c r="B10053" s="13"/>
      <c r="C10053" s="13"/>
      <c r="D10053" s="13"/>
      <c r="E10053" s="13"/>
      <c r="F10053" s="13"/>
    </row>
    <row r="10054" spans="1:7">
      <c r="A10054" s="13"/>
      <c r="B10054" s="13"/>
      <c r="C10054" s="13"/>
      <c r="D10054" s="13"/>
      <c r="E10054" s="13"/>
      <c r="F10054" s="13"/>
    </row>
    <row r="10055" spans="1:7">
      <c r="A10055" s="13"/>
      <c r="B10055" s="13"/>
      <c r="C10055" s="13"/>
      <c r="D10055" s="13"/>
      <c r="E10055" s="13"/>
      <c r="F10055" s="13"/>
    </row>
    <row r="10056" spans="1:7">
      <c r="A10056" s="13"/>
      <c r="B10056" s="13"/>
      <c r="C10056" s="13"/>
      <c r="D10056" s="13"/>
      <c r="E10056" s="13"/>
      <c r="F10056" s="13"/>
    </row>
    <row r="10057" spans="1:7">
      <c r="A10057" s="13"/>
      <c r="B10057" s="13"/>
      <c r="C10057" s="13"/>
      <c r="D10057" s="13"/>
      <c r="E10057" s="13"/>
      <c r="F10057" s="13"/>
    </row>
    <row r="10058" spans="1:7">
      <c r="A10058" s="13"/>
      <c r="B10058" s="13"/>
      <c r="C10058" s="13"/>
      <c r="D10058" s="13"/>
      <c r="E10058" s="13"/>
      <c r="F10058" s="13"/>
    </row>
    <row r="10059" spans="1:7">
      <c r="A10059" s="13"/>
      <c r="B10059" s="13"/>
      <c r="C10059" s="13"/>
      <c r="D10059" s="13"/>
      <c r="E10059" s="13"/>
      <c r="F10059" s="13"/>
    </row>
    <row r="10060" spans="1:7">
      <c r="A10060" s="13"/>
      <c r="B10060" s="13"/>
      <c r="C10060" s="13"/>
      <c r="D10060" s="13"/>
      <c r="E10060" s="13"/>
      <c r="F10060" s="13"/>
    </row>
    <row r="10061" spans="1:7">
      <c r="A10061" s="13"/>
      <c r="B10061" s="13"/>
      <c r="C10061" s="13"/>
      <c r="D10061" s="13"/>
      <c r="E10061" s="13"/>
      <c r="F10061" s="13"/>
    </row>
    <row r="10062" spans="1:7">
      <c r="A10062" s="13"/>
      <c r="B10062" s="13"/>
      <c r="C10062" s="13"/>
      <c r="D10062" s="13"/>
      <c r="E10062" s="13"/>
      <c r="F10062" s="13"/>
    </row>
    <row r="10063" spans="1:7">
      <c r="A10063" s="13"/>
      <c r="B10063" s="13"/>
      <c r="C10063" s="13"/>
      <c r="D10063" s="13"/>
      <c r="E10063" s="13"/>
      <c r="F10063" s="13"/>
    </row>
    <row r="10064" spans="1:7">
      <c r="A10064" s="13"/>
      <c r="B10064" s="13"/>
      <c r="C10064" s="13"/>
      <c r="D10064" s="13"/>
      <c r="E10064" s="13"/>
      <c r="G10064" s="13"/>
    </row>
    <row r="10065" spans="1:7">
      <c r="A10065" s="13"/>
      <c r="B10065" s="13"/>
      <c r="C10065" s="13"/>
      <c r="D10065" s="13"/>
      <c r="E10065" s="13"/>
      <c r="F10065" s="13"/>
    </row>
    <row r="10066" spans="1:7">
      <c r="A10066" s="13"/>
      <c r="B10066" s="13"/>
      <c r="C10066" s="13"/>
      <c r="D10066" s="13"/>
      <c r="E10066" s="13"/>
      <c r="G10066" s="13"/>
    </row>
    <row r="10067" spans="1:7">
      <c r="A10067" s="13"/>
      <c r="B10067" s="13"/>
      <c r="C10067" s="13"/>
      <c r="D10067" s="13"/>
      <c r="E10067" s="13"/>
      <c r="F10067" s="13"/>
    </row>
    <row r="10068" spans="1:7">
      <c r="A10068" s="13"/>
      <c r="B10068" s="13"/>
      <c r="C10068" s="13"/>
      <c r="D10068" s="13"/>
      <c r="E10068" s="13"/>
      <c r="F10068" s="13"/>
    </row>
    <row r="10069" spans="1:7">
      <c r="A10069" s="13"/>
      <c r="B10069" s="13"/>
      <c r="C10069" s="13"/>
      <c r="D10069" s="13"/>
      <c r="E10069" s="13"/>
      <c r="F10069" s="13"/>
    </row>
    <row r="10070" spans="1:7">
      <c r="A10070" s="13"/>
      <c r="B10070" s="13"/>
      <c r="C10070" s="13"/>
      <c r="D10070" s="13"/>
      <c r="E10070" s="13"/>
      <c r="G10070" s="13"/>
    </row>
    <row r="10071" spans="1:7">
      <c r="A10071" s="13"/>
      <c r="B10071" s="13"/>
      <c r="C10071" s="13"/>
      <c r="D10071" s="13"/>
      <c r="E10071" s="13"/>
      <c r="G10071" s="13"/>
    </row>
    <row r="10072" spans="1:7">
      <c r="A10072" s="13"/>
      <c r="B10072" s="13"/>
      <c r="C10072" s="13"/>
      <c r="D10072" s="13"/>
      <c r="E10072" s="13"/>
      <c r="G10072" s="13"/>
    </row>
    <row r="10073" spans="1:7">
      <c r="A10073" s="13"/>
      <c r="B10073" s="13"/>
      <c r="C10073" s="13"/>
      <c r="D10073" s="13"/>
      <c r="E10073" s="13"/>
      <c r="F10073" s="13"/>
    </row>
    <row r="10074" spans="1:7">
      <c r="A10074" s="13"/>
      <c r="B10074" s="13"/>
      <c r="C10074" s="13"/>
      <c r="D10074" s="13"/>
      <c r="E10074" s="13"/>
      <c r="F10074" s="13"/>
    </row>
    <row r="10075" spans="1:7">
      <c r="A10075" s="13"/>
      <c r="B10075" s="13"/>
      <c r="C10075" s="13"/>
      <c r="D10075" s="13"/>
      <c r="E10075" s="13"/>
      <c r="F10075" s="13"/>
    </row>
    <row r="10076" spans="1:7">
      <c r="A10076" s="13"/>
      <c r="B10076" s="13"/>
      <c r="C10076" s="13"/>
      <c r="D10076" s="13"/>
      <c r="E10076" s="13"/>
      <c r="F10076" s="13"/>
    </row>
    <row r="10077" spans="1:7">
      <c r="A10077" s="13"/>
      <c r="B10077" s="13"/>
      <c r="C10077" s="13"/>
      <c r="D10077" s="13"/>
      <c r="E10077" s="13"/>
      <c r="F10077" s="13"/>
    </row>
    <row r="10078" spans="1:7">
      <c r="A10078" s="13"/>
      <c r="B10078" s="13"/>
      <c r="C10078" s="13"/>
      <c r="D10078" s="13"/>
      <c r="E10078" s="13"/>
      <c r="F10078" s="13"/>
    </row>
    <row r="10079" spans="1:7">
      <c r="A10079" s="13"/>
      <c r="B10079" s="13"/>
      <c r="C10079" s="13"/>
      <c r="D10079" s="13"/>
      <c r="E10079" s="13"/>
      <c r="F10079" s="13"/>
    </row>
    <row r="10080" spans="1:7">
      <c r="A10080" s="13"/>
      <c r="B10080" s="13"/>
      <c r="C10080" s="13"/>
      <c r="D10080" s="13"/>
      <c r="E10080" s="13"/>
      <c r="F10080" s="13"/>
    </row>
    <row r="10081" spans="1:7">
      <c r="A10081" s="13"/>
      <c r="B10081" s="13"/>
      <c r="C10081" s="13"/>
      <c r="D10081" s="13"/>
      <c r="E10081" s="13"/>
      <c r="F10081" s="13"/>
    </row>
    <row r="10082" spans="1:7">
      <c r="A10082" s="13"/>
      <c r="B10082" s="13"/>
      <c r="C10082" s="13"/>
      <c r="D10082" s="13"/>
      <c r="E10082" s="13"/>
      <c r="F10082" s="13"/>
    </row>
    <row r="10083" spans="1:7">
      <c r="A10083" s="13"/>
      <c r="B10083" s="13"/>
      <c r="C10083" s="13"/>
      <c r="D10083" s="13"/>
      <c r="E10083" s="13"/>
      <c r="F10083" s="13"/>
    </row>
    <row r="10084" spans="1:7">
      <c r="A10084" s="13"/>
      <c r="B10084" s="13"/>
      <c r="C10084" s="13"/>
      <c r="D10084" s="13"/>
      <c r="E10084" s="13"/>
      <c r="F10084" s="13"/>
    </row>
    <row r="10085" spans="1:7">
      <c r="A10085" s="13"/>
      <c r="B10085" s="13"/>
      <c r="C10085" s="13"/>
      <c r="D10085" s="13"/>
      <c r="E10085" s="13"/>
      <c r="F10085" s="13"/>
    </row>
    <row r="10086" spans="1:7">
      <c r="A10086" s="13"/>
      <c r="B10086" s="13"/>
      <c r="C10086" s="13"/>
      <c r="D10086" s="13"/>
      <c r="E10086" s="13"/>
      <c r="F10086" s="13"/>
    </row>
    <row r="10087" spans="1:7">
      <c r="A10087" s="13"/>
      <c r="B10087" s="13"/>
      <c r="C10087" s="13"/>
      <c r="D10087" s="13"/>
      <c r="E10087" s="13"/>
      <c r="F10087" s="13"/>
    </row>
    <row r="10088" spans="1:7">
      <c r="A10088" s="13"/>
      <c r="B10088" s="13"/>
      <c r="C10088" s="13"/>
      <c r="D10088" s="13"/>
      <c r="E10088" s="13"/>
      <c r="G10088" s="13"/>
    </row>
    <row r="10089" spans="1:7">
      <c r="A10089" s="13"/>
      <c r="B10089" s="13"/>
      <c r="C10089" s="13"/>
      <c r="D10089" s="13"/>
      <c r="E10089" s="13"/>
      <c r="G10089" s="13"/>
    </row>
    <row r="10090" spans="1:7">
      <c r="A10090" s="13"/>
      <c r="B10090" s="13"/>
      <c r="C10090" s="13"/>
      <c r="D10090" s="13"/>
      <c r="E10090" s="13"/>
      <c r="G10090" s="13"/>
    </row>
    <row r="10091" spans="1:7">
      <c r="A10091" s="13"/>
      <c r="B10091" s="13"/>
      <c r="C10091" s="13"/>
      <c r="D10091" s="13"/>
      <c r="E10091" s="13"/>
      <c r="G10091" s="13"/>
    </row>
    <row r="10092" spans="1:7">
      <c r="A10092" s="13"/>
      <c r="B10092" s="13"/>
      <c r="C10092" s="13"/>
      <c r="D10092" s="13"/>
      <c r="E10092" s="13"/>
      <c r="G10092" s="13"/>
    </row>
    <row r="10093" spans="1:7">
      <c r="A10093" s="13"/>
      <c r="B10093" s="13"/>
      <c r="C10093" s="13"/>
      <c r="D10093" s="13"/>
      <c r="E10093" s="13"/>
      <c r="F10093" s="13"/>
    </row>
    <row r="10094" spans="1:7">
      <c r="A10094" s="13"/>
      <c r="B10094" s="13"/>
      <c r="C10094" s="13"/>
      <c r="D10094" s="13"/>
      <c r="E10094" s="13"/>
      <c r="F10094" s="13"/>
    </row>
    <row r="10095" spans="1:7">
      <c r="A10095" s="13"/>
      <c r="B10095" s="13"/>
      <c r="C10095" s="13"/>
      <c r="D10095" s="13"/>
      <c r="E10095" s="13"/>
      <c r="G10095" s="13"/>
    </row>
    <row r="10096" spans="1:7">
      <c r="A10096" s="13"/>
      <c r="B10096" s="13"/>
      <c r="C10096" s="13"/>
      <c r="D10096" s="13"/>
      <c r="E10096" s="13"/>
      <c r="G10096" s="13"/>
    </row>
    <row r="10097" spans="1:7">
      <c r="A10097" s="13"/>
      <c r="B10097" s="13"/>
      <c r="C10097" s="13"/>
      <c r="D10097" s="13"/>
      <c r="E10097" s="13"/>
      <c r="G10097" s="13"/>
    </row>
    <row r="10098" spans="1:7">
      <c r="A10098" s="13"/>
      <c r="B10098" s="13"/>
      <c r="C10098" s="13"/>
      <c r="D10098" s="13"/>
      <c r="E10098" s="13"/>
      <c r="G10098" s="13"/>
    </row>
    <row r="10099" spans="1:7">
      <c r="A10099" s="13"/>
      <c r="B10099" s="13"/>
      <c r="C10099" s="13"/>
      <c r="D10099" s="13"/>
      <c r="E10099" s="13"/>
      <c r="F10099" s="13"/>
    </row>
    <row r="10100" spans="1:7">
      <c r="A10100" s="13"/>
      <c r="B10100" s="13"/>
      <c r="C10100" s="13"/>
      <c r="D10100" s="13"/>
      <c r="E10100" s="13"/>
      <c r="F10100" s="13"/>
    </row>
    <row r="10101" spans="1:7">
      <c r="A10101" s="13"/>
      <c r="B10101" s="13"/>
      <c r="C10101" s="13"/>
      <c r="D10101" s="13"/>
      <c r="E10101" s="13"/>
      <c r="F10101" s="13"/>
    </row>
    <row r="10102" spans="1:7">
      <c r="A10102" s="13"/>
      <c r="B10102" s="13"/>
      <c r="C10102" s="13"/>
      <c r="D10102" s="13"/>
      <c r="E10102" s="13"/>
      <c r="F10102" s="13"/>
    </row>
    <row r="10103" spans="1:7">
      <c r="A10103" s="13"/>
      <c r="B10103" s="13"/>
      <c r="C10103" s="13"/>
      <c r="D10103" s="13"/>
      <c r="E10103" s="13"/>
      <c r="F10103" s="13"/>
    </row>
    <row r="10104" spans="1:7">
      <c r="A10104" s="13"/>
      <c r="B10104" s="13"/>
      <c r="C10104" s="13"/>
      <c r="D10104" s="13"/>
      <c r="E10104" s="13"/>
      <c r="F10104" s="13"/>
    </row>
    <row r="10105" spans="1:7">
      <c r="A10105" s="13"/>
      <c r="B10105" s="13"/>
      <c r="C10105" s="13"/>
      <c r="D10105" s="13"/>
      <c r="E10105" s="13"/>
      <c r="F10105" s="13"/>
    </row>
    <row r="10106" spans="1:7">
      <c r="A10106" s="13"/>
      <c r="B10106" s="13"/>
      <c r="C10106" s="13"/>
      <c r="D10106" s="13"/>
      <c r="E10106" s="13"/>
      <c r="F10106" s="13"/>
    </row>
    <row r="10107" spans="1:7">
      <c r="A10107" s="13"/>
    </row>
    <row r="10108" spans="1:7">
      <c r="A10108" s="13"/>
    </row>
    <row r="10109" spans="1:7">
      <c r="A10109" s="13"/>
      <c r="B10109" s="13"/>
      <c r="C10109" s="13"/>
      <c r="D10109" s="13"/>
      <c r="E10109" s="13"/>
      <c r="G10109" s="13"/>
    </row>
    <row r="10110" spans="1:7">
      <c r="A10110" s="13"/>
      <c r="B10110" s="13"/>
      <c r="C10110" s="13"/>
      <c r="D10110" s="13"/>
      <c r="E10110" s="13"/>
      <c r="F10110" s="13"/>
    </row>
    <row r="10111" spans="1:7">
      <c r="A10111" s="13"/>
      <c r="B10111" s="13"/>
      <c r="C10111" s="13"/>
      <c r="D10111" s="13"/>
      <c r="E10111" s="13"/>
      <c r="F10111" s="13"/>
    </row>
    <row r="10112" spans="1:7">
      <c r="A10112" s="13"/>
      <c r="B10112" s="13"/>
      <c r="C10112" s="13"/>
      <c r="D10112" s="13"/>
      <c r="E10112" s="13"/>
      <c r="F10112" s="13"/>
    </row>
    <row r="10113" spans="1:7">
      <c r="A10113" s="13"/>
      <c r="B10113" s="13"/>
      <c r="C10113" s="13"/>
      <c r="D10113" s="13"/>
      <c r="E10113" s="13"/>
      <c r="F10113" s="13"/>
    </row>
    <row r="10114" spans="1:7">
      <c r="A10114" s="13"/>
      <c r="B10114" s="13"/>
      <c r="C10114" s="13"/>
      <c r="D10114" s="13"/>
      <c r="E10114" s="13"/>
      <c r="F10114" s="13"/>
    </row>
    <row r="10115" spans="1:7">
      <c r="A10115" s="13"/>
      <c r="B10115" s="13"/>
      <c r="C10115" s="13"/>
      <c r="D10115" s="13"/>
      <c r="E10115" s="13"/>
      <c r="F10115" s="13"/>
    </row>
    <row r="10116" spans="1:7">
      <c r="A10116" s="13"/>
      <c r="B10116" s="13"/>
      <c r="C10116" s="13"/>
      <c r="D10116" s="13"/>
      <c r="E10116" s="13"/>
      <c r="F10116" s="13"/>
    </row>
    <row r="10117" spans="1:7">
      <c r="A10117" s="13"/>
      <c r="B10117" s="13"/>
      <c r="C10117" s="13"/>
      <c r="D10117" s="13"/>
      <c r="E10117" s="13"/>
      <c r="F10117" s="13"/>
    </row>
    <row r="10118" spans="1:7">
      <c r="A10118" s="13"/>
      <c r="B10118" s="13"/>
      <c r="C10118" s="13"/>
      <c r="D10118" s="13"/>
      <c r="E10118" s="13"/>
      <c r="F10118" s="13"/>
    </row>
    <row r="10119" spans="1:7">
      <c r="A10119" s="13"/>
      <c r="B10119" s="13"/>
      <c r="C10119" s="13"/>
      <c r="D10119" s="13"/>
      <c r="E10119" s="13"/>
      <c r="F10119" s="13"/>
    </row>
    <row r="10120" spans="1:7">
      <c r="A10120" s="13"/>
      <c r="B10120" s="13"/>
      <c r="C10120" s="13"/>
      <c r="D10120" s="13"/>
      <c r="E10120" s="13"/>
      <c r="F10120" s="13"/>
    </row>
    <row r="10121" spans="1:7">
      <c r="A10121" s="13"/>
      <c r="B10121" s="13"/>
      <c r="C10121" s="13"/>
      <c r="D10121" s="13"/>
      <c r="E10121" s="13"/>
      <c r="F10121" s="13"/>
    </row>
    <row r="10122" spans="1:7">
      <c r="A10122" s="13"/>
      <c r="B10122" s="13"/>
      <c r="C10122" s="13"/>
      <c r="D10122" s="13"/>
      <c r="E10122" s="13"/>
      <c r="F10122" s="13"/>
    </row>
    <row r="10123" spans="1:7">
      <c r="A10123" s="13"/>
      <c r="B10123" s="13"/>
      <c r="C10123" s="13"/>
      <c r="D10123" s="13"/>
      <c r="E10123" s="13"/>
      <c r="F10123" s="13"/>
    </row>
    <row r="10124" spans="1:7">
      <c r="A10124" s="13"/>
      <c r="B10124" s="13"/>
      <c r="C10124" s="13"/>
      <c r="D10124" s="13"/>
      <c r="E10124" s="13"/>
      <c r="G10124" s="13"/>
    </row>
    <row r="10125" spans="1:7">
      <c r="A10125" s="13"/>
      <c r="B10125" s="13"/>
      <c r="C10125" s="13"/>
      <c r="D10125" s="13"/>
      <c r="E10125" s="13"/>
      <c r="G10125" s="13"/>
    </row>
    <row r="10126" spans="1:7">
      <c r="A10126" s="13"/>
      <c r="B10126" s="13"/>
      <c r="C10126" s="13"/>
      <c r="D10126" s="13"/>
      <c r="E10126" s="13"/>
      <c r="G10126" s="13"/>
    </row>
    <row r="10127" spans="1:7">
      <c r="A10127" s="13"/>
      <c r="B10127" s="13"/>
      <c r="C10127" s="13"/>
      <c r="D10127" s="13"/>
      <c r="E10127" s="13"/>
      <c r="G10127" s="13"/>
    </row>
    <row r="10128" spans="1:7">
      <c r="A10128" s="13"/>
      <c r="B10128" s="13"/>
      <c r="C10128" s="13"/>
      <c r="D10128" s="13"/>
      <c r="E10128" s="13"/>
      <c r="G10128" s="13"/>
    </row>
    <row r="10129" spans="1:7">
      <c r="A10129" s="13"/>
      <c r="B10129" s="13"/>
      <c r="C10129" s="13"/>
      <c r="D10129" s="13"/>
      <c r="E10129" s="13"/>
      <c r="G10129" s="13"/>
    </row>
    <row r="10130" spans="1:7">
      <c r="A10130" s="13"/>
      <c r="B10130" s="13"/>
      <c r="C10130" s="13"/>
      <c r="D10130" s="13"/>
      <c r="E10130" s="13"/>
      <c r="G10130" s="13"/>
    </row>
    <row r="10131" spans="1:7">
      <c r="A10131" s="13"/>
      <c r="B10131" s="13"/>
      <c r="C10131" s="13"/>
      <c r="D10131" s="13"/>
      <c r="E10131" s="13"/>
      <c r="F10131" s="13"/>
    </row>
    <row r="10132" spans="1:7">
      <c r="A10132" s="13"/>
      <c r="B10132" s="13"/>
      <c r="C10132" s="13"/>
      <c r="D10132" s="13"/>
      <c r="E10132" s="13"/>
      <c r="F10132" s="13"/>
    </row>
    <row r="10133" spans="1:7">
      <c r="A10133" s="13"/>
      <c r="B10133" s="13"/>
      <c r="C10133" s="13"/>
      <c r="D10133" s="13"/>
      <c r="E10133" s="13"/>
      <c r="F10133" s="13"/>
    </row>
    <row r="10134" spans="1:7">
      <c r="A10134" s="13"/>
      <c r="B10134" s="13"/>
      <c r="C10134" s="13"/>
      <c r="D10134" s="13"/>
      <c r="E10134" s="13"/>
      <c r="F10134" s="13"/>
    </row>
    <row r="10135" spans="1:7">
      <c r="A10135" s="13"/>
      <c r="B10135" s="13"/>
      <c r="C10135" s="13"/>
      <c r="D10135" s="13"/>
      <c r="E10135" s="13"/>
      <c r="F10135" s="13"/>
    </row>
    <row r="10136" spans="1:7">
      <c r="A10136" s="13"/>
      <c r="B10136" s="13"/>
      <c r="C10136" s="13"/>
      <c r="D10136" s="13"/>
      <c r="E10136" s="13"/>
      <c r="F10136" s="13"/>
    </row>
    <row r="10137" spans="1:7">
      <c r="A10137" s="13"/>
      <c r="B10137" s="13"/>
      <c r="C10137" s="13"/>
      <c r="D10137" s="13"/>
      <c r="E10137" s="13"/>
      <c r="F10137" s="13"/>
    </row>
    <row r="10138" spans="1:7">
      <c r="A10138" s="13"/>
      <c r="B10138" s="13"/>
      <c r="C10138" s="13"/>
      <c r="D10138" s="13"/>
      <c r="E10138" s="13"/>
      <c r="F10138" s="13"/>
    </row>
    <row r="10139" spans="1:7">
      <c r="A10139" s="13"/>
      <c r="B10139" s="13"/>
      <c r="C10139" s="13"/>
      <c r="D10139" s="13"/>
      <c r="E10139" s="13"/>
      <c r="G10139" s="13"/>
    </row>
    <row r="10140" spans="1:7">
      <c r="A10140" s="13"/>
      <c r="B10140" s="13"/>
      <c r="C10140" s="13"/>
      <c r="D10140" s="13"/>
      <c r="E10140" s="13"/>
      <c r="G10140" s="13"/>
    </row>
    <row r="10141" spans="1:7">
      <c r="A10141" s="13"/>
      <c r="B10141" s="13"/>
      <c r="C10141" s="13"/>
      <c r="D10141" s="13"/>
      <c r="E10141" s="13"/>
      <c r="G10141" s="13"/>
    </row>
    <row r="10142" spans="1:7">
      <c r="A10142" s="13"/>
      <c r="B10142" s="13"/>
      <c r="C10142" s="13"/>
      <c r="D10142" s="13"/>
      <c r="E10142" s="13"/>
      <c r="F10142" s="13"/>
    </row>
    <row r="10143" spans="1:7">
      <c r="A10143" s="13"/>
      <c r="B10143" s="13"/>
      <c r="C10143" s="13"/>
      <c r="D10143" s="13"/>
      <c r="E10143" s="13"/>
      <c r="F10143" s="13"/>
    </row>
    <row r="10144" spans="1:7">
      <c r="A10144" s="13"/>
      <c r="B10144" s="13"/>
      <c r="C10144" s="13"/>
      <c r="D10144" s="13"/>
      <c r="E10144" s="13"/>
      <c r="F10144" s="13"/>
    </row>
    <row r="10145" spans="1:7">
      <c r="A10145" s="13"/>
      <c r="B10145" s="13"/>
      <c r="C10145" s="13"/>
      <c r="D10145" s="13"/>
      <c r="E10145" s="13"/>
      <c r="F10145" s="13"/>
    </row>
    <row r="10146" spans="1:7">
      <c r="A10146" s="13"/>
      <c r="B10146" s="13"/>
      <c r="C10146" s="13"/>
      <c r="D10146" s="13"/>
      <c r="E10146" s="13"/>
      <c r="F10146" s="13"/>
    </row>
    <row r="10147" spans="1:7">
      <c r="A10147" s="13"/>
      <c r="B10147" s="13"/>
      <c r="C10147" s="13"/>
      <c r="D10147" s="13"/>
      <c r="E10147" s="13"/>
      <c r="F10147" s="13"/>
    </row>
    <row r="10148" spans="1:7">
      <c r="A10148" s="13"/>
      <c r="B10148" s="13"/>
      <c r="C10148" s="13"/>
      <c r="D10148" s="13"/>
      <c r="E10148" s="13"/>
      <c r="F10148" s="13"/>
    </row>
    <row r="10149" spans="1:7">
      <c r="A10149" s="13"/>
      <c r="B10149" s="13"/>
      <c r="C10149" s="13"/>
      <c r="D10149" s="13"/>
      <c r="E10149" s="13"/>
      <c r="F10149" s="13"/>
    </row>
    <row r="10150" spans="1:7">
      <c r="A10150" s="13"/>
      <c r="B10150" s="13"/>
      <c r="C10150" s="13"/>
      <c r="D10150" s="13"/>
      <c r="E10150" s="13"/>
      <c r="F10150" s="13"/>
    </row>
    <row r="10151" spans="1:7">
      <c r="A10151" s="13"/>
      <c r="B10151" s="13"/>
      <c r="C10151" s="13"/>
      <c r="D10151" s="13"/>
      <c r="E10151" s="13"/>
      <c r="F10151" s="13"/>
    </row>
    <row r="10152" spans="1:7">
      <c r="A10152" s="13"/>
      <c r="B10152" s="13"/>
      <c r="C10152" s="13"/>
      <c r="D10152" s="13"/>
      <c r="E10152" s="13"/>
      <c r="F10152" s="13"/>
    </row>
    <row r="10153" spans="1:7">
      <c r="A10153" s="13"/>
      <c r="B10153" s="13"/>
      <c r="C10153" s="13"/>
      <c r="D10153" s="13"/>
      <c r="E10153" s="13"/>
      <c r="G10153" s="13"/>
    </row>
    <row r="10154" spans="1:7">
      <c r="A10154" s="13"/>
      <c r="B10154" s="13"/>
      <c r="C10154" s="13"/>
      <c r="D10154" s="13"/>
      <c r="E10154" s="13"/>
      <c r="G10154" s="13"/>
    </row>
    <row r="10155" spans="1:7">
      <c r="A10155" s="13"/>
      <c r="B10155" s="13"/>
      <c r="C10155" s="13"/>
      <c r="D10155" s="13"/>
      <c r="E10155" s="13"/>
      <c r="F10155" s="13"/>
    </row>
    <row r="10156" spans="1:7">
      <c r="A10156" s="13"/>
      <c r="B10156" s="13"/>
      <c r="C10156" s="13"/>
      <c r="D10156" s="13"/>
      <c r="E10156" s="13"/>
      <c r="G10156" s="13"/>
    </row>
    <row r="10157" spans="1:7">
      <c r="A10157" s="13"/>
      <c r="B10157" s="13"/>
      <c r="C10157" s="13"/>
      <c r="D10157" s="13"/>
      <c r="E10157" s="13"/>
      <c r="F10157" s="13"/>
    </row>
    <row r="10158" spans="1:7">
      <c r="A10158" s="13"/>
      <c r="B10158" s="13"/>
      <c r="C10158" s="13"/>
      <c r="D10158" s="13"/>
      <c r="E10158" s="13"/>
      <c r="G10158" s="13"/>
    </row>
    <row r="10159" spans="1:7">
      <c r="A10159" s="13"/>
      <c r="B10159" s="13"/>
      <c r="C10159" s="13"/>
      <c r="D10159" s="13"/>
      <c r="E10159" s="13"/>
      <c r="G10159" s="13"/>
    </row>
    <row r="10160" spans="1:7">
      <c r="A10160" s="13"/>
      <c r="B10160" s="13"/>
      <c r="C10160" s="13"/>
      <c r="D10160" s="13"/>
      <c r="E10160" s="13"/>
      <c r="F10160" s="13"/>
    </row>
    <row r="10161" spans="1:7">
      <c r="A10161" s="13"/>
      <c r="B10161" s="13"/>
      <c r="C10161" s="13"/>
      <c r="D10161" s="13"/>
      <c r="E10161" s="13"/>
      <c r="F10161" s="13"/>
    </row>
    <row r="10162" spans="1:7">
      <c r="A10162" s="13"/>
      <c r="B10162" s="13"/>
      <c r="C10162" s="13"/>
      <c r="D10162" s="13"/>
      <c r="E10162" s="13"/>
      <c r="F10162" s="13"/>
    </row>
    <row r="10163" spans="1:7">
      <c r="A10163" s="13"/>
      <c r="B10163" s="13"/>
      <c r="C10163" s="13"/>
      <c r="D10163" s="13"/>
      <c r="E10163" s="13"/>
      <c r="F10163" s="13"/>
    </row>
    <row r="10164" spans="1:7">
      <c r="A10164" s="13"/>
      <c r="B10164" s="13"/>
      <c r="C10164" s="13"/>
      <c r="D10164" s="13"/>
      <c r="E10164" s="13"/>
      <c r="G10164" s="13"/>
    </row>
    <row r="10165" spans="1:7">
      <c r="A10165" s="13"/>
      <c r="B10165" s="13"/>
      <c r="C10165" s="13"/>
      <c r="D10165" s="13"/>
      <c r="E10165" s="13"/>
      <c r="G10165" s="13"/>
    </row>
    <row r="10166" spans="1:7">
      <c r="A10166" s="13"/>
      <c r="B10166" s="13"/>
      <c r="C10166" s="13"/>
      <c r="D10166" s="13"/>
      <c r="E10166" s="13"/>
      <c r="F10166" s="13"/>
    </row>
    <row r="10167" spans="1:7">
      <c r="A10167" s="13"/>
      <c r="B10167" s="13"/>
      <c r="C10167" s="13"/>
      <c r="D10167" s="13"/>
      <c r="E10167" s="13"/>
      <c r="F10167" s="13"/>
    </row>
    <row r="10168" spans="1:7">
      <c r="A10168" s="13"/>
      <c r="B10168" s="13"/>
      <c r="C10168" s="13"/>
      <c r="D10168" s="13"/>
      <c r="E10168" s="13"/>
      <c r="F10168" s="13"/>
    </row>
    <row r="10169" spans="1:7">
      <c r="A10169" s="13"/>
      <c r="B10169" s="13"/>
      <c r="C10169" s="13"/>
      <c r="D10169" s="13"/>
      <c r="E10169" s="13"/>
      <c r="F10169" s="13"/>
    </row>
    <row r="10170" spans="1:7">
      <c r="A10170" s="13"/>
      <c r="B10170" s="13"/>
      <c r="C10170" s="13"/>
      <c r="D10170" s="13"/>
      <c r="E10170" s="13"/>
      <c r="G10170" s="13"/>
    </row>
    <row r="10171" spans="1:7">
      <c r="A10171" s="13"/>
      <c r="B10171" s="13"/>
      <c r="C10171" s="13"/>
      <c r="D10171" s="13"/>
      <c r="E10171" s="13"/>
      <c r="G10171" s="13"/>
    </row>
    <row r="10172" spans="1:7">
      <c r="A10172" s="13"/>
      <c r="B10172" s="13"/>
      <c r="C10172" s="13"/>
      <c r="D10172" s="13"/>
      <c r="E10172" s="13"/>
      <c r="F10172" s="13"/>
    </row>
    <row r="10173" spans="1:7">
      <c r="A10173" s="13"/>
      <c r="B10173" s="13"/>
      <c r="C10173" s="13"/>
      <c r="D10173" s="13"/>
      <c r="E10173" s="13"/>
      <c r="G10173" s="13"/>
    </row>
    <row r="10174" spans="1:7">
      <c r="A10174" s="13"/>
      <c r="B10174" s="13"/>
      <c r="C10174" s="13"/>
      <c r="D10174" s="13"/>
      <c r="E10174" s="13"/>
      <c r="F10174" s="13"/>
    </row>
    <row r="10175" spans="1:7">
      <c r="A10175" s="13"/>
      <c r="B10175" s="13"/>
      <c r="C10175" s="13"/>
      <c r="D10175" s="13"/>
      <c r="E10175" s="13"/>
      <c r="G10175" s="13"/>
    </row>
    <row r="10176" spans="1:7">
      <c r="A10176" s="13"/>
      <c r="B10176" s="13"/>
      <c r="C10176" s="13"/>
      <c r="D10176" s="13"/>
      <c r="E10176" s="13"/>
      <c r="F10176" s="13"/>
    </row>
    <row r="10177" spans="1:7">
      <c r="A10177" s="13"/>
      <c r="B10177" s="13"/>
      <c r="C10177" s="13"/>
      <c r="D10177" s="13"/>
      <c r="E10177" s="13"/>
      <c r="F10177" s="13"/>
    </row>
    <row r="10178" spans="1:7">
      <c r="A10178" s="13"/>
      <c r="B10178" s="13"/>
      <c r="C10178" s="13"/>
      <c r="D10178" s="13"/>
      <c r="E10178" s="13"/>
      <c r="F10178" s="13"/>
    </row>
    <row r="10179" spans="1:7">
      <c r="A10179" s="13"/>
      <c r="B10179" s="13"/>
      <c r="C10179" s="13"/>
      <c r="D10179" s="13"/>
      <c r="E10179" s="13"/>
      <c r="G10179" s="13"/>
    </row>
    <row r="10180" spans="1:7">
      <c r="A10180" s="13"/>
      <c r="B10180" s="13"/>
      <c r="C10180" s="13"/>
      <c r="D10180" s="13"/>
      <c r="E10180" s="13"/>
      <c r="G10180" s="13"/>
    </row>
    <row r="10181" spans="1:7">
      <c r="A10181" s="13"/>
      <c r="B10181" s="13"/>
      <c r="C10181" s="13"/>
      <c r="D10181" s="13"/>
      <c r="E10181" s="13"/>
      <c r="G10181" s="13"/>
    </row>
    <row r="10182" spans="1:7">
      <c r="A10182" s="13"/>
      <c r="B10182" s="13"/>
      <c r="C10182" s="13"/>
      <c r="D10182" s="13"/>
      <c r="E10182" s="13"/>
      <c r="G10182" s="13"/>
    </row>
    <row r="10183" spans="1:7">
      <c r="A10183" s="13"/>
      <c r="B10183" s="13"/>
      <c r="C10183" s="13"/>
      <c r="D10183" s="13"/>
      <c r="E10183" s="13"/>
      <c r="G10183" s="13"/>
    </row>
    <row r="10184" spans="1:7">
      <c r="A10184" s="13"/>
      <c r="B10184" s="13"/>
      <c r="C10184" s="13"/>
      <c r="D10184" s="13"/>
      <c r="E10184" s="13"/>
      <c r="G10184" s="13"/>
    </row>
    <row r="10185" spans="1:7">
      <c r="A10185" s="13"/>
      <c r="B10185" s="13"/>
      <c r="C10185" s="13"/>
      <c r="D10185" s="13"/>
      <c r="E10185" s="13"/>
      <c r="G10185" s="13"/>
    </row>
    <row r="10186" spans="1:7">
      <c r="A10186" s="13"/>
      <c r="B10186" s="13"/>
      <c r="C10186" s="13"/>
      <c r="D10186" s="13"/>
      <c r="E10186" s="13"/>
      <c r="F10186" s="13"/>
    </row>
    <row r="10187" spans="1:7">
      <c r="A10187" s="13"/>
      <c r="B10187" s="13"/>
      <c r="C10187" s="13"/>
      <c r="D10187" s="13"/>
      <c r="E10187" s="13"/>
      <c r="F10187" s="13"/>
    </row>
    <row r="10188" spans="1:7">
      <c r="A10188" s="13"/>
      <c r="B10188" s="13"/>
      <c r="C10188" s="13"/>
      <c r="D10188" s="13"/>
      <c r="E10188" s="13"/>
      <c r="F10188" s="13"/>
    </row>
    <row r="10189" spans="1:7">
      <c r="A10189" s="13"/>
      <c r="B10189" s="13"/>
      <c r="C10189" s="13"/>
      <c r="D10189" s="13"/>
      <c r="E10189" s="13"/>
      <c r="F10189" s="13"/>
    </row>
    <row r="10190" spans="1:7">
      <c r="A10190" s="13"/>
      <c r="B10190" s="13"/>
      <c r="C10190" s="13"/>
      <c r="D10190" s="13"/>
      <c r="E10190" s="13"/>
      <c r="F10190" s="13"/>
    </row>
    <row r="10191" spans="1:7">
      <c r="A10191" s="13"/>
      <c r="B10191" s="13"/>
      <c r="C10191" s="13"/>
      <c r="D10191" s="13"/>
      <c r="E10191" s="13"/>
      <c r="F10191" s="13"/>
    </row>
    <row r="10192" spans="1:7">
      <c r="A10192" s="13"/>
      <c r="B10192" s="13"/>
      <c r="C10192" s="13"/>
      <c r="D10192" s="13"/>
      <c r="E10192" s="13"/>
      <c r="F10192" s="13"/>
    </row>
    <row r="10193" spans="1:6">
      <c r="A10193" s="13"/>
      <c r="B10193" s="13"/>
      <c r="C10193" s="13"/>
      <c r="D10193" s="13"/>
      <c r="E10193" s="13"/>
      <c r="F10193" s="13"/>
    </row>
    <row r="10194" spans="1:6">
      <c r="A10194" s="13"/>
      <c r="B10194" s="13"/>
      <c r="C10194" s="13"/>
      <c r="D10194" s="13"/>
      <c r="E10194" s="13"/>
      <c r="F10194" s="13"/>
    </row>
    <row r="10195" spans="1:6">
      <c r="A10195" s="13"/>
      <c r="B10195" s="13"/>
      <c r="C10195" s="13"/>
      <c r="D10195" s="13"/>
      <c r="E10195" s="13"/>
      <c r="F10195" s="13"/>
    </row>
    <row r="10196" spans="1:6">
      <c r="A10196" s="13"/>
      <c r="B10196" s="13"/>
      <c r="C10196" s="13"/>
      <c r="D10196" s="13"/>
      <c r="E10196" s="13"/>
      <c r="F10196" s="13"/>
    </row>
    <row r="10197" spans="1:6">
      <c r="A10197" s="13"/>
      <c r="B10197" s="13"/>
      <c r="C10197" s="13"/>
      <c r="D10197" s="13"/>
      <c r="E10197" s="13"/>
      <c r="F10197" s="13"/>
    </row>
    <row r="10198" spans="1:6">
      <c r="A10198" s="13"/>
      <c r="B10198" s="13"/>
      <c r="C10198" s="13"/>
      <c r="D10198" s="13"/>
      <c r="E10198" s="13"/>
      <c r="F10198" s="13"/>
    </row>
    <row r="10199" spans="1:6">
      <c r="A10199" s="13"/>
      <c r="B10199" s="13"/>
      <c r="C10199" s="13"/>
      <c r="D10199" s="13"/>
      <c r="E10199" s="13"/>
      <c r="F10199" s="13"/>
    </row>
    <row r="10200" spans="1:6">
      <c r="A10200" s="13"/>
      <c r="B10200" s="13"/>
      <c r="C10200" s="13"/>
      <c r="D10200" s="13"/>
      <c r="E10200" s="13"/>
      <c r="F10200" s="13"/>
    </row>
    <row r="10201" spans="1:6">
      <c r="A10201" s="13"/>
      <c r="B10201" s="13"/>
      <c r="C10201" s="13"/>
      <c r="D10201" s="13"/>
      <c r="E10201" s="13"/>
      <c r="F10201" s="13"/>
    </row>
    <row r="10202" spans="1:6">
      <c r="A10202" s="13"/>
      <c r="B10202" s="13"/>
      <c r="C10202" s="13"/>
      <c r="D10202" s="13"/>
      <c r="E10202" s="13"/>
      <c r="F10202" s="13"/>
    </row>
    <row r="10203" spans="1:6">
      <c r="A10203" s="13"/>
      <c r="B10203" s="13"/>
      <c r="C10203" s="13"/>
      <c r="D10203" s="13"/>
      <c r="E10203" s="13"/>
      <c r="F10203" s="13"/>
    </row>
    <row r="10204" spans="1:6">
      <c r="A10204" s="13"/>
      <c r="B10204" s="13"/>
      <c r="C10204" s="13"/>
      <c r="D10204" s="13"/>
      <c r="E10204" s="13"/>
      <c r="F10204" s="13"/>
    </row>
    <row r="10205" spans="1:6">
      <c r="A10205" s="13"/>
      <c r="B10205" s="13"/>
      <c r="C10205" s="13"/>
      <c r="D10205" s="13"/>
      <c r="E10205" s="13"/>
      <c r="F10205" s="13"/>
    </row>
    <row r="10206" spans="1:6">
      <c r="A10206" s="13"/>
      <c r="B10206" s="13"/>
      <c r="C10206" s="13"/>
      <c r="D10206" s="13"/>
      <c r="E10206" s="13"/>
      <c r="F10206" s="13"/>
    </row>
    <row r="10207" spans="1:6">
      <c r="A10207" s="13"/>
      <c r="B10207" s="13"/>
      <c r="C10207" s="13"/>
      <c r="D10207" s="13"/>
      <c r="E10207" s="13"/>
      <c r="F10207" s="13"/>
    </row>
    <row r="10208" spans="1:6">
      <c r="A10208" s="13"/>
      <c r="B10208" s="13"/>
      <c r="C10208" s="13"/>
      <c r="D10208" s="13"/>
      <c r="E10208" s="13"/>
      <c r="F10208" s="13"/>
    </row>
    <row r="10209" spans="1:7">
      <c r="A10209" s="13"/>
      <c r="B10209" s="13"/>
      <c r="C10209" s="13"/>
      <c r="D10209" s="13"/>
      <c r="E10209" s="13"/>
      <c r="F10209" s="13"/>
    </row>
    <row r="10210" spans="1:7">
      <c r="A10210" s="13"/>
      <c r="B10210" s="13"/>
      <c r="C10210" s="13"/>
      <c r="D10210" s="13"/>
      <c r="E10210" s="13"/>
      <c r="F10210" s="13"/>
    </row>
    <row r="10211" spans="1:7">
      <c r="A10211" s="13"/>
      <c r="B10211" s="13"/>
      <c r="C10211" s="13"/>
      <c r="D10211" s="13"/>
      <c r="E10211" s="13"/>
      <c r="F10211" s="13"/>
    </row>
    <row r="10212" spans="1:7">
      <c r="A10212" s="13"/>
      <c r="B10212" s="13"/>
      <c r="C10212" s="13"/>
      <c r="D10212" s="13"/>
      <c r="E10212" s="13"/>
      <c r="F10212" s="13"/>
    </row>
    <row r="10213" spans="1:7">
      <c r="A10213" s="13"/>
      <c r="B10213" s="13"/>
      <c r="C10213" s="13"/>
      <c r="D10213" s="13"/>
      <c r="E10213" s="13"/>
      <c r="F10213" s="13"/>
    </row>
    <row r="10214" spans="1:7">
      <c r="A10214" s="13"/>
      <c r="B10214" s="13"/>
      <c r="C10214" s="13"/>
      <c r="D10214" s="13"/>
      <c r="E10214" s="13"/>
      <c r="F10214" s="13"/>
    </row>
    <row r="10215" spans="1:7">
      <c r="A10215" s="13"/>
      <c r="B10215" s="13"/>
      <c r="C10215" s="13"/>
      <c r="D10215" s="13"/>
      <c r="E10215" s="13"/>
      <c r="F10215" s="13"/>
    </row>
    <row r="10216" spans="1:7">
      <c r="A10216" s="13"/>
      <c r="B10216" s="13"/>
      <c r="C10216" s="13"/>
      <c r="D10216" s="13"/>
      <c r="E10216" s="13"/>
      <c r="F10216" s="13"/>
    </row>
    <row r="10217" spans="1:7">
      <c r="A10217" s="13"/>
      <c r="B10217" s="13"/>
      <c r="C10217" s="13"/>
      <c r="D10217" s="13"/>
      <c r="E10217" s="13"/>
      <c r="F10217" s="13"/>
    </row>
    <row r="10218" spans="1:7">
      <c r="A10218" s="13"/>
      <c r="B10218" s="13"/>
      <c r="C10218" s="13"/>
      <c r="D10218" s="13"/>
      <c r="E10218" s="13"/>
      <c r="F10218" s="13"/>
    </row>
    <row r="10219" spans="1:7">
      <c r="A10219" s="13"/>
      <c r="B10219" s="13"/>
      <c r="C10219" s="13"/>
      <c r="D10219" s="13"/>
      <c r="E10219" s="13"/>
      <c r="F10219" s="13"/>
    </row>
    <row r="10220" spans="1:7">
      <c r="A10220" s="13"/>
      <c r="B10220" s="13"/>
      <c r="C10220" s="13"/>
      <c r="D10220" s="13"/>
      <c r="E10220" s="13"/>
      <c r="F10220" s="13"/>
    </row>
    <row r="10221" spans="1:7">
      <c r="A10221" s="13"/>
      <c r="B10221" s="13"/>
      <c r="C10221" s="13"/>
      <c r="D10221" s="13"/>
      <c r="E10221" s="13"/>
      <c r="F10221" s="13"/>
    </row>
    <row r="10222" spans="1:7">
      <c r="A10222" s="13"/>
      <c r="B10222" s="13"/>
      <c r="C10222" s="13"/>
      <c r="D10222" s="13"/>
      <c r="E10222" s="13"/>
      <c r="G10222" s="13"/>
    </row>
    <row r="10223" spans="1:7">
      <c r="A10223" s="13"/>
      <c r="B10223" s="13"/>
      <c r="C10223" s="13"/>
      <c r="D10223" s="13"/>
      <c r="E10223" s="13"/>
      <c r="G10223" s="13"/>
    </row>
    <row r="10224" spans="1:7">
      <c r="A10224" s="13"/>
      <c r="B10224" s="13"/>
      <c r="C10224" s="13"/>
      <c r="D10224" s="13"/>
      <c r="E10224" s="13"/>
      <c r="G10224" s="13"/>
    </row>
    <row r="10225" spans="1:7">
      <c r="A10225" s="13"/>
      <c r="B10225" s="13"/>
      <c r="C10225" s="13"/>
      <c r="D10225" s="13"/>
      <c r="E10225" s="13"/>
      <c r="F10225" s="13"/>
    </row>
    <row r="10226" spans="1:7">
      <c r="A10226" s="13"/>
      <c r="B10226" s="13"/>
      <c r="C10226" s="13"/>
      <c r="D10226" s="13"/>
      <c r="E10226" s="13"/>
      <c r="G10226" s="13"/>
    </row>
    <row r="10227" spans="1:7">
      <c r="A10227" s="13"/>
      <c r="B10227" s="13"/>
      <c r="C10227" s="13"/>
      <c r="D10227" s="13"/>
      <c r="E10227" s="13"/>
      <c r="G10227" s="13"/>
    </row>
    <row r="10228" spans="1:7">
      <c r="A10228" s="13"/>
      <c r="B10228" s="13"/>
      <c r="C10228" s="13"/>
      <c r="D10228" s="13"/>
      <c r="E10228" s="13"/>
      <c r="F10228" s="13"/>
    </row>
    <row r="10229" spans="1:7">
      <c r="A10229" s="13"/>
      <c r="B10229" s="13"/>
      <c r="C10229" s="13"/>
      <c r="D10229" s="13"/>
      <c r="E10229" s="13"/>
      <c r="G10229" s="13"/>
    </row>
    <row r="10230" spans="1:7">
      <c r="A10230" s="13"/>
      <c r="B10230" s="13"/>
      <c r="C10230" s="13"/>
      <c r="D10230" s="13"/>
      <c r="E10230" s="13"/>
      <c r="G10230" s="13"/>
    </row>
    <row r="10231" spans="1:7">
      <c r="A10231" s="13"/>
      <c r="B10231" s="13"/>
      <c r="C10231" s="13"/>
      <c r="D10231" s="13"/>
      <c r="E10231" s="13"/>
      <c r="G10231" s="13"/>
    </row>
    <row r="10232" spans="1:7">
      <c r="A10232" s="13"/>
      <c r="B10232" s="13"/>
      <c r="C10232" s="13"/>
      <c r="D10232" s="13"/>
      <c r="E10232" s="13"/>
      <c r="F10232" s="13"/>
    </row>
    <row r="10233" spans="1:7">
      <c r="A10233" s="13"/>
      <c r="B10233" s="13"/>
      <c r="C10233" s="13"/>
      <c r="D10233" s="13"/>
      <c r="E10233" s="13"/>
      <c r="G10233" s="13"/>
    </row>
    <row r="10234" spans="1:7">
      <c r="A10234" s="13"/>
      <c r="B10234" s="13"/>
      <c r="C10234" s="13"/>
      <c r="D10234" s="13"/>
      <c r="E10234" s="13"/>
      <c r="G10234" s="13"/>
    </row>
    <row r="10235" spans="1:7">
      <c r="A10235" s="13"/>
      <c r="B10235" s="13"/>
      <c r="C10235" s="13"/>
      <c r="D10235" s="13"/>
      <c r="E10235" s="13"/>
      <c r="F10235" s="13"/>
    </row>
    <row r="10236" spans="1:7">
      <c r="A10236" s="13"/>
      <c r="B10236" s="13"/>
      <c r="C10236" s="13"/>
      <c r="D10236" s="13"/>
      <c r="E10236" s="13"/>
      <c r="G10236" s="13"/>
    </row>
    <row r="10237" spans="1:7">
      <c r="A10237" s="13"/>
      <c r="B10237" s="13"/>
      <c r="C10237" s="13"/>
      <c r="D10237" s="13"/>
      <c r="E10237" s="13"/>
      <c r="G10237" s="13"/>
    </row>
    <row r="10238" spans="1:7">
      <c r="A10238" s="13"/>
      <c r="B10238" s="13"/>
      <c r="C10238" s="13"/>
      <c r="D10238" s="13"/>
      <c r="E10238" s="13"/>
      <c r="F10238" s="13"/>
    </row>
    <row r="10239" spans="1:7">
      <c r="A10239" s="13"/>
      <c r="B10239" s="13"/>
      <c r="C10239" s="13"/>
      <c r="D10239" s="13"/>
      <c r="E10239" s="13"/>
      <c r="G10239" s="13"/>
    </row>
    <row r="10240" spans="1:7">
      <c r="A10240" s="13"/>
      <c r="B10240" s="13"/>
      <c r="C10240" s="13"/>
      <c r="D10240" s="13"/>
      <c r="E10240" s="13"/>
      <c r="G10240" s="13"/>
    </row>
    <row r="10241" spans="1:7">
      <c r="A10241" s="13"/>
      <c r="B10241" s="13"/>
      <c r="C10241" s="13"/>
      <c r="D10241" s="13"/>
      <c r="E10241" s="13"/>
      <c r="G10241" s="13"/>
    </row>
    <row r="10242" spans="1:7">
      <c r="A10242" s="13"/>
      <c r="B10242" s="13"/>
      <c r="C10242" s="13"/>
      <c r="D10242" s="13"/>
      <c r="E10242" s="13"/>
      <c r="F10242" s="13"/>
    </row>
    <row r="10243" spans="1:7">
      <c r="A10243" s="13"/>
      <c r="B10243" s="13"/>
      <c r="C10243" s="13"/>
      <c r="D10243" s="13"/>
      <c r="E10243" s="13"/>
      <c r="G10243" s="13"/>
    </row>
    <row r="10244" spans="1:7">
      <c r="A10244" s="13"/>
      <c r="B10244" s="13"/>
      <c r="C10244" s="13"/>
      <c r="D10244" s="13"/>
      <c r="E10244" s="13"/>
      <c r="F10244" s="13"/>
    </row>
    <row r="10245" spans="1:7">
      <c r="A10245" s="13"/>
      <c r="B10245" s="13"/>
      <c r="C10245" s="13"/>
      <c r="D10245" s="13"/>
      <c r="E10245" s="13"/>
      <c r="G10245" s="13"/>
    </row>
    <row r="10246" spans="1:7">
      <c r="A10246" s="13"/>
      <c r="B10246" s="13"/>
      <c r="C10246" s="13"/>
      <c r="D10246" s="13"/>
      <c r="E10246" s="13"/>
      <c r="G10246" s="13"/>
    </row>
    <row r="10247" spans="1:7">
      <c r="A10247" s="13"/>
      <c r="B10247" s="13"/>
      <c r="C10247" s="13"/>
      <c r="D10247" s="13"/>
      <c r="E10247" s="13"/>
      <c r="G10247" s="13"/>
    </row>
    <row r="10248" spans="1:7">
      <c r="A10248" s="13"/>
      <c r="B10248" s="13"/>
      <c r="C10248" s="13"/>
      <c r="D10248" s="13"/>
      <c r="E10248" s="13"/>
      <c r="F10248" s="13"/>
    </row>
    <row r="10249" spans="1:7">
      <c r="A10249" s="13"/>
      <c r="B10249" s="13"/>
      <c r="C10249" s="13"/>
      <c r="D10249" s="13"/>
      <c r="E10249" s="13"/>
      <c r="F10249" s="13"/>
    </row>
    <row r="10250" spans="1:7">
      <c r="A10250" s="13"/>
      <c r="B10250" s="13"/>
      <c r="C10250" s="13"/>
      <c r="D10250" s="13"/>
      <c r="E10250" s="13"/>
      <c r="F10250" s="13"/>
    </row>
    <row r="10251" spans="1:7">
      <c r="A10251" s="13"/>
      <c r="B10251" s="13"/>
      <c r="C10251" s="13"/>
      <c r="D10251" s="13"/>
      <c r="E10251" s="13"/>
      <c r="F10251" s="13"/>
    </row>
    <row r="10252" spans="1:7">
      <c r="A10252" s="13"/>
      <c r="B10252" s="13"/>
      <c r="C10252" s="13"/>
      <c r="D10252" s="13"/>
      <c r="E10252" s="13"/>
      <c r="F10252" s="13"/>
    </row>
    <row r="10253" spans="1:7">
      <c r="A10253" s="13"/>
      <c r="B10253" s="13"/>
      <c r="C10253" s="13"/>
      <c r="D10253" s="13"/>
      <c r="E10253" s="13"/>
      <c r="F10253" s="13"/>
    </row>
    <row r="10254" spans="1:7">
      <c r="A10254" s="13"/>
      <c r="B10254" s="13"/>
      <c r="C10254" s="13"/>
      <c r="D10254" s="13"/>
      <c r="E10254" s="13"/>
      <c r="G10254" s="13"/>
    </row>
    <row r="10255" spans="1:7">
      <c r="A10255" s="13"/>
      <c r="B10255" s="13"/>
      <c r="C10255" s="13"/>
      <c r="D10255" s="13"/>
      <c r="E10255" s="13"/>
      <c r="G10255" s="13"/>
    </row>
    <row r="10256" spans="1:7">
      <c r="A10256" s="13"/>
      <c r="B10256" s="13"/>
      <c r="C10256" s="13"/>
      <c r="D10256" s="13"/>
      <c r="E10256" s="13"/>
      <c r="G10256" s="13"/>
    </row>
    <row r="10257" spans="1:7">
      <c r="A10257" s="13"/>
      <c r="B10257" s="13"/>
      <c r="C10257" s="13"/>
      <c r="D10257" s="13"/>
      <c r="E10257" s="13"/>
      <c r="F10257" s="13"/>
    </row>
    <row r="10258" spans="1:7">
      <c r="A10258" s="13"/>
      <c r="B10258" s="13"/>
      <c r="C10258" s="13"/>
      <c r="D10258" s="13"/>
      <c r="E10258" s="13"/>
      <c r="F10258" s="13"/>
    </row>
    <row r="10259" spans="1:7">
      <c r="A10259" s="13"/>
      <c r="B10259" s="13"/>
      <c r="C10259" s="13"/>
      <c r="D10259" s="13"/>
      <c r="E10259" s="13"/>
      <c r="F10259" s="13"/>
    </row>
    <row r="10260" spans="1:7">
      <c r="A10260" s="13"/>
      <c r="B10260" s="13"/>
      <c r="C10260" s="13"/>
      <c r="D10260" s="13"/>
      <c r="E10260" s="13"/>
      <c r="F10260" s="13"/>
    </row>
    <row r="10261" spans="1:7">
      <c r="A10261" s="13"/>
      <c r="B10261" s="13"/>
      <c r="C10261" s="13"/>
      <c r="D10261" s="13"/>
      <c r="E10261" s="13"/>
      <c r="F10261" s="13"/>
    </row>
    <row r="10262" spans="1:7">
      <c r="A10262" s="13"/>
      <c r="B10262" s="13"/>
      <c r="C10262" s="13"/>
      <c r="D10262" s="13"/>
      <c r="E10262" s="13"/>
      <c r="G10262" s="13"/>
    </row>
    <row r="10263" spans="1:7">
      <c r="A10263" s="13"/>
      <c r="B10263" s="13"/>
      <c r="C10263" s="13"/>
      <c r="D10263" s="13"/>
      <c r="E10263" s="13"/>
      <c r="F10263" s="13"/>
    </row>
    <row r="10264" spans="1:7">
      <c r="A10264" s="13"/>
      <c r="B10264" s="13"/>
      <c r="C10264" s="13"/>
      <c r="D10264" s="13"/>
      <c r="E10264" s="13"/>
      <c r="F10264" s="13"/>
    </row>
    <row r="10265" spans="1:7">
      <c r="A10265" s="13"/>
      <c r="B10265" s="13"/>
      <c r="C10265" s="13"/>
      <c r="D10265" s="13"/>
      <c r="E10265" s="13"/>
      <c r="G10265" s="13"/>
    </row>
    <row r="10266" spans="1:7">
      <c r="A10266" s="13"/>
      <c r="B10266" s="13"/>
      <c r="C10266" s="13"/>
      <c r="D10266" s="13"/>
      <c r="E10266" s="13"/>
      <c r="G10266" s="13"/>
    </row>
    <row r="10267" spans="1:7">
      <c r="A10267" s="13"/>
      <c r="B10267" s="13"/>
      <c r="C10267" s="13"/>
      <c r="D10267" s="13"/>
      <c r="E10267" s="13"/>
      <c r="G10267" s="13"/>
    </row>
    <row r="10268" spans="1:7">
      <c r="A10268" s="13"/>
      <c r="B10268" s="13"/>
      <c r="C10268" s="13"/>
      <c r="D10268" s="13"/>
      <c r="E10268" s="13"/>
      <c r="F10268" s="13"/>
    </row>
    <row r="10269" spans="1:7">
      <c r="A10269" s="13"/>
      <c r="B10269" s="13"/>
      <c r="C10269" s="13"/>
      <c r="D10269" s="13"/>
      <c r="E10269" s="13"/>
      <c r="G10269" s="13"/>
    </row>
    <row r="10270" spans="1:7">
      <c r="A10270" s="13"/>
      <c r="B10270" s="13"/>
      <c r="C10270" s="13"/>
      <c r="D10270" s="13"/>
      <c r="E10270" s="13"/>
      <c r="F10270" s="13"/>
    </row>
    <row r="10271" spans="1:7">
      <c r="A10271" s="13"/>
      <c r="B10271" s="13"/>
      <c r="C10271" s="13"/>
      <c r="D10271" s="13"/>
      <c r="E10271" s="13"/>
      <c r="F10271" s="13"/>
    </row>
    <row r="10272" spans="1:7">
      <c r="A10272" s="13"/>
      <c r="B10272" s="13"/>
      <c r="C10272" s="13"/>
      <c r="D10272" s="13"/>
      <c r="E10272" s="13"/>
      <c r="G10272" s="13"/>
    </row>
    <row r="10273" spans="1:7">
      <c r="A10273" s="13"/>
      <c r="B10273" s="13"/>
      <c r="C10273" s="13"/>
      <c r="D10273" s="13"/>
      <c r="E10273" s="13"/>
      <c r="F10273" s="13"/>
    </row>
    <row r="10274" spans="1:7">
      <c r="A10274" s="13"/>
      <c r="B10274" s="13"/>
      <c r="C10274" s="13"/>
      <c r="D10274" s="13"/>
      <c r="E10274" s="13"/>
      <c r="G10274" s="13"/>
    </row>
    <row r="10275" spans="1:7">
      <c r="A10275" s="13"/>
      <c r="B10275" s="13"/>
      <c r="C10275" s="13"/>
      <c r="D10275" s="13"/>
      <c r="E10275" s="13"/>
      <c r="G10275" s="13"/>
    </row>
    <row r="10276" spans="1:7">
      <c r="A10276" s="13"/>
      <c r="B10276" s="13"/>
      <c r="C10276" s="13"/>
      <c r="D10276" s="13"/>
      <c r="E10276" s="13"/>
      <c r="G10276" s="13"/>
    </row>
    <row r="10277" spans="1:7">
      <c r="A10277" s="13"/>
      <c r="B10277" s="13"/>
      <c r="C10277" s="13"/>
      <c r="D10277" s="13"/>
      <c r="E10277" s="13"/>
      <c r="G10277" s="13"/>
    </row>
    <row r="10278" spans="1:7">
      <c r="A10278" s="13"/>
      <c r="B10278" s="13"/>
      <c r="C10278" s="13"/>
      <c r="D10278" s="13"/>
      <c r="E10278" s="13"/>
      <c r="F10278" s="13"/>
    </row>
    <row r="10279" spans="1:7">
      <c r="A10279" s="13"/>
      <c r="B10279" s="13"/>
      <c r="C10279" s="13"/>
      <c r="D10279" s="13"/>
      <c r="E10279" s="13"/>
      <c r="F10279" s="13"/>
    </row>
    <row r="10280" spans="1:7">
      <c r="A10280" s="13"/>
      <c r="B10280" s="13"/>
      <c r="C10280" s="13"/>
      <c r="D10280" s="13"/>
      <c r="E10280" s="13"/>
      <c r="F10280" s="13"/>
    </row>
    <row r="10281" spans="1:7">
      <c r="A10281" s="13"/>
      <c r="B10281" s="13"/>
      <c r="C10281" s="13"/>
      <c r="D10281" s="13"/>
      <c r="E10281" s="13"/>
      <c r="F10281" s="13"/>
    </row>
    <row r="10282" spans="1:7">
      <c r="A10282" s="13"/>
      <c r="B10282" s="13"/>
      <c r="C10282" s="13"/>
      <c r="D10282" s="13"/>
      <c r="E10282" s="13"/>
      <c r="G10282" s="13"/>
    </row>
    <row r="10283" spans="1:7">
      <c r="A10283" s="13"/>
      <c r="B10283" s="13"/>
      <c r="C10283" s="13"/>
      <c r="D10283" s="13"/>
      <c r="E10283" s="13"/>
      <c r="G10283" s="13"/>
    </row>
    <row r="10284" spans="1:7">
      <c r="A10284" s="13"/>
      <c r="B10284" s="13"/>
      <c r="C10284" s="13"/>
      <c r="D10284" s="13"/>
      <c r="E10284" s="13"/>
      <c r="G10284" s="13"/>
    </row>
    <row r="10285" spans="1:7">
      <c r="A10285" s="13"/>
      <c r="B10285" s="13"/>
      <c r="C10285" s="13"/>
      <c r="D10285" s="13"/>
      <c r="E10285" s="13"/>
      <c r="G10285" s="13"/>
    </row>
    <row r="10286" spans="1:7">
      <c r="A10286" s="13"/>
      <c r="B10286" s="13"/>
      <c r="C10286" s="13"/>
      <c r="D10286" s="13"/>
      <c r="E10286" s="13"/>
      <c r="G10286" s="13"/>
    </row>
    <row r="10287" spans="1:7">
      <c r="A10287" s="13"/>
      <c r="B10287" s="13"/>
      <c r="C10287" s="13"/>
      <c r="D10287" s="13"/>
      <c r="E10287" s="13"/>
      <c r="G10287" s="13"/>
    </row>
    <row r="10288" spans="1:7">
      <c r="A10288" s="13"/>
      <c r="B10288" s="13"/>
      <c r="C10288" s="13"/>
      <c r="D10288" s="13"/>
      <c r="E10288" s="13"/>
      <c r="F10288" s="13"/>
    </row>
    <row r="10289" spans="1:6">
      <c r="A10289" s="13"/>
      <c r="B10289" s="13"/>
      <c r="C10289" s="13"/>
      <c r="D10289" s="13"/>
      <c r="E10289" s="13"/>
      <c r="F10289" s="13"/>
    </row>
    <row r="10290" spans="1:6">
      <c r="A10290" s="13"/>
      <c r="B10290" s="13"/>
      <c r="C10290" s="13"/>
      <c r="D10290" s="13"/>
      <c r="E10290" s="13"/>
      <c r="F10290" s="13"/>
    </row>
    <row r="10291" spans="1:6">
      <c r="A10291" s="13"/>
      <c r="B10291" s="13"/>
      <c r="C10291" s="13"/>
      <c r="D10291" s="13"/>
      <c r="E10291" s="13"/>
      <c r="F10291" s="13"/>
    </row>
    <row r="10292" spans="1:6">
      <c r="A10292" s="13"/>
      <c r="B10292" s="13"/>
      <c r="C10292" s="13"/>
      <c r="D10292" s="13"/>
      <c r="E10292" s="13"/>
      <c r="F10292" s="13"/>
    </row>
    <row r="10293" spans="1:6">
      <c r="A10293" s="13"/>
      <c r="B10293" s="13"/>
      <c r="C10293" s="13"/>
      <c r="D10293" s="13"/>
      <c r="E10293" s="13"/>
      <c r="F10293" s="13"/>
    </row>
    <row r="10294" spans="1:6">
      <c r="A10294" s="13"/>
      <c r="B10294" s="13"/>
      <c r="C10294" s="13"/>
      <c r="D10294" s="13"/>
      <c r="E10294" s="13"/>
      <c r="F10294" s="13"/>
    </row>
    <row r="10295" spans="1:6">
      <c r="A10295" s="13"/>
      <c r="B10295" s="13"/>
      <c r="C10295" s="13"/>
      <c r="D10295" s="13"/>
      <c r="E10295" s="13"/>
      <c r="F10295" s="13"/>
    </row>
    <row r="10296" spans="1:6">
      <c r="A10296" s="13"/>
      <c r="B10296" s="13"/>
      <c r="C10296" s="13"/>
      <c r="D10296" s="13"/>
      <c r="E10296" s="13"/>
      <c r="F10296" s="13"/>
    </row>
    <row r="10297" spans="1:6">
      <c r="A10297" s="13"/>
      <c r="B10297" s="13"/>
      <c r="C10297" s="13"/>
      <c r="D10297" s="13"/>
      <c r="E10297" s="13"/>
      <c r="F10297" s="13"/>
    </row>
    <row r="10298" spans="1:6">
      <c r="A10298" s="13"/>
      <c r="B10298" s="13"/>
      <c r="C10298" s="13"/>
      <c r="D10298" s="13"/>
      <c r="E10298" s="13"/>
      <c r="F10298" s="13"/>
    </row>
    <row r="10299" spans="1:6">
      <c r="A10299" s="13"/>
      <c r="B10299" s="13"/>
      <c r="C10299" s="13"/>
      <c r="D10299" s="13"/>
      <c r="E10299" s="13"/>
      <c r="F10299" s="13"/>
    </row>
    <row r="10300" spans="1:6">
      <c r="A10300" s="13"/>
      <c r="B10300" s="13"/>
      <c r="C10300" s="13"/>
      <c r="D10300" s="13"/>
      <c r="E10300" s="13"/>
      <c r="F10300" s="13"/>
    </row>
    <row r="10301" spans="1:6">
      <c r="A10301" s="13"/>
      <c r="B10301" s="13"/>
      <c r="C10301" s="13"/>
      <c r="D10301" s="13"/>
      <c r="E10301" s="13"/>
      <c r="F10301" s="13"/>
    </row>
    <row r="10302" spans="1:6">
      <c r="A10302" s="13"/>
      <c r="B10302" s="13"/>
      <c r="C10302" s="13"/>
      <c r="D10302" s="13"/>
      <c r="E10302" s="13"/>
      <c r="F10302" s="13"/>
    </row>
    <row r="10303" spans="1:6">
      <c r="A10303" s="13"/>
      <c r="B10303" s="13"/>
      <c r="C10303" s="13"/>
      <c r="D10303" s="13"/>
      <c r="E10303" s="13"/>
      <c r="F10303" s="13"/>
    </row>
    <row r="10304" spans="1:6">
      <c r="A10304" s="13"/>
      <c r="B10304" s="13"/>
      <c r="C10304" s="13"/>
      <c r="D10304" s="13"/>
      <c r="E10304" s="13"/>
      <c r="F10304" s="13"/>
    </row>
    <row r="10305" spans="1:7">
      <c r="A10305" s="13"/>
      <c r="B10305" s="13"/>
      <c r="C10305" s="13"/>
      <c r="D10305" s="13"/>
      <c r="E10305" s="13"/>
      <c r="F10305" s="13"/>
    </row>
    <row r="10306" spans="1:7">
      <c r="A10306" s="13"/>
      <c r="B10306" s="13"/>
      <c r="C10306" s="13"/>
      <c r="D10306" s="13"/>
      <c r="E10306" s="13"/>
      <c r="F10306" s="13"/>
    </row>
    <row r="10307" spans="1:7">
      <c r="A10307" s="13"/>
      <c r="B10307" s="13"/>
      <c r="C10307" s="13"/>
      <c r="D10307" s="13"/>
      <c r="E10307" s="13"/>
      <c r="F10307" s="13"/>
    </row>
    <row r="10308" spans="1:7">
      <c r="A10308" s="13"/>
      <c r="B10308" s="13"/>
      <c r="C10308" s="13"/>
      <c r="D10308" s="13"/>
      <c r="E10308" s="13"/>
      <c r="F10308" s="13"/>
    </row>
    <row r="10309" spans="1:7">
      <c r="A10309" s="13"/>
      <c r="B10309" s="13"/>
      <c r="C10309" s="13"/>
      <c r="D10309" s="13"/>
      <c r="E10309" s="13"/>
      <c r="F10309" s="13"/>
    </row>
    <row r="10310" spans="1:7">
      <c r="A10310" s="13"/>
      <c r="B10310" s="13"/>
      <c r="C10310" s="13"/>
      <c r="D10310" s="13"/>
      <c r="E10310" s="13"/>
      <c r="F10310" s="13"/>
    </row>
    <row r="10311" spans="1:7">
      <c r="A10311" s="13"/>
      <c r="B10311" s="13"/>
      <c r="C10311" s="13"/>
      <c r="D10311" s="13"/>
      <c r="E10311" s="13"/>
      <c r="F10311" s="13"/>
    </row>
    <row r="10312" spans="1:7">
      <c r="A10312" s="13"/>
      <c r="B10312" s="13"/>
      <c r="C10312" s="13"/>
      <c r="D10312" s="13"/>
      <c r="E10312" s="13"/>
      <c r="F10312" s="13"/>
    </row>
    <row r="10313" spans="1:7">
      <c r="A10313" s="13"/>
      <c r="B10313" s="13"/>
      <c r="C10313" s="13"/>
      <c r="D10313" s="13"/>
      <c r="E10313" s="13"/>
      <c r="F10313" s="13"/>
    </row>
    <row r="10314" spans="1:7">
      <c r="A10314" s="13"/>
      <c r="B10314" s="13"/>
      <c r="C10314" s="13"/>
      <c r="D10314" s="13"/>
      <c r="E10314" s="13"/>
      <c r="F10314" s="13"/>
    </row>
    <row r="10315" spans="1:7">
      <c r="A10315" s="13"/>
      <c r="B10315" s="13"/>
      <c r="C10315" s="13"/>
      <c r="D10315" s="13"/>
      <c r="E10315" s="13"/>
      <c r="F10315" s="13"/>
    </row>
    <row r="10316" spans="1:7">
      <c r="A10316" s="13"/>
      <c r="B10316" s="13"/>
      <c r="C10316" s="13"/>
      <c r="D10316" s="13"/>
      <c r="E10316" s="13"/>
      <c r="F10316" s="13"/>
    </row>
    <row r="10317" spans="1:7">
      <c r="A10317" s="13"/>
      <c r="B10317" s="13"/>
      <c r="C10317" s="13"/>
      <c r="D10317" s="13"/>
      <c r="E10317" s="13"/>
      <c r="F10317" s="13"/>
    </row>
    <row r="10318" spans="1:7">
      <c r="A10318" s="13"/>
      <c r="B10318" s="13"/>
      <c r="C10318" s="13"/>
      <c r="D10318" s="13"/>
      <c r="E10318" s="13"/>
      <c r="F10318" s="13"/>
    </row>
    <row r="10319" spans="1:7">
      <c r="A10319" s="13"/>
      <c r="B10319" s="13"/>
      <c r="C10319" s="13"/>
      <c r="D10319" s="13"/>
      <c r="E10319" s="13"/>
      <c r="G10319" s="13"/>
    </row>
    <row r="10320" spans="1:7">
      <c r="A10320" s="13"/>
      <c r="B10320" s="13"/>
      <c r="C10320" s="13"/>
      <c r="D10320" s="13"/>
      <c r="E10320" s="13"/>
      <c r="G10320" s="13"/>
    </row>
    <row r="10321" spans="1:7">
      <c r="A10321" s="13"/>
      <c r="B10321" s="13"/>
      <c r="C10321" s="13"/>
      <c r="D10321" s="13"/>
      <c r="E10321" s="13"/>
      <c r="F10321" s="13"/>
    </row>
    <row r="10322" spans="1:7">
      <c r="A10322" s="13"/>
      <c r="B10322" s="13"/>
      <c r="C10322" s="13"/>
      <c r="D10322" s="13"/>
      <c r="E10322" s="13"/>
      <c r="F10322" s="13"/>
    </row>
    <row r="10323" spans="1:7">
      <c r="A10323" s="13"/>
      <c r="B10323" s="13"/>
      <c r="C10323" s="13"/>
      <c r="D10323" s="13"/>
      <c r="E10323" s="13"/>
      <c r="F10323" s="13"/>
    </row>
    <row r="10324" spans="1:7">
      <c r="A10324" s="13"/>
      <c r="B10324" s="13"/>
      <c r="C10324" s="13"/>
      <c r="D10324" s="13"/>
      <c r="E10324" s="13"/>
      <c r="F10324" s="13"/>
    </row>
    <row r="10325" spans="1:7">
      <c r="A10325" s="13"/>
      <c r="B10325" s="13"/>
      <c r="C10325" s="13"/>
      <c r="D10325" s="13"/>
      <c r="E10325" s="13"/>
      <c r="F10325" s="13"/>
    </row>
    <row r="10326" spans="1:7">
      <c r="A10326" s="13"/>
      <c r="B10326" s="13"/>
      <c r="C10326" s="13"/>
      <c r="D10326" s="13"/>
      <c r="E10326" s="13"/>
      <c r="F10326" s="13"/>
    </row>
    <row r="10327" spans="1:7">
      <c r="A10327" s="13"/>
      <c r="B10327" s="13"/>
      <c r="C10327" s="13"/>
      <c r="D10327" s="13"/>
      <c r="E10327" s="13"/>
      <c r="G10327" s="13"/>
    </row>
    <row r="10328" spans="1:7">
      <c r="A10328" s="13"/>
      <c r="B10328" s="13"/>
      <c r="C10328" s="13"/>
      <c r="D10328" s="13"/>
      <c r="E10328" s="13"/>
      <c r="G10328" s="13"/>
    </row>
    <row r="10329" spans="1:7">
      <c r="A10329" s="13"/>
      <c r="B10329" s="13"/>
      <c r="C10329" s="13"/>
      <c r="D10329" s="13"/>
      <c r="E10329" s="13"/>
      <c r="G10329" s="13"/>
    </row>
    <row r="10330" spans="1:7">
      <c r="A10330" s="13"/>
      <c r="B10330" s="13"/>
      <c r="C10330" s="13"/>
      <c r="D10330" s="13"/>
      <c r="E10330" s="13"/>
      <c r="G10330" s="13"/>
    </row>
    <row r="10331" spans="1:7">
      <c r="A10331" s="13"/>
      <c r="B10331" s="13"/>
      <c r="C10331" s="13"/>
      <c r="D10331" s="13"/>
      <c r="E10331" s="13"/>
      <c r="G10331" s="13"/>
    </row>
    <row r="10332" spans="1:7">
      <c r="A10332" s="13"/>
      <c r="B10332" s="13"/>
      <c r="C10332" s="13"/>
      <c r="D10332" s="13"/>
      <c r="E10332" s="13"/>
      <c r="G10332" s="13"/>
    </row>
    <row r="10333" spans="1:7">
      <c r="A10333" s="13"/>
      <c r="B10333" s="13"/>
      <c r="C10333" s="13"/>
      <c r="D10333" s="13"/>
      <c r="E10333" s="13"/>
      <c r="F10333" s="13"/>
    </row>
    <row r="10334" spans="1:7">
      <c r="A10334" s="13"/>
      <c r="B10334" s="13"/>
      <c r="C10334" s="13"/>
      <c r="D10334" s="13"/>
      <c r="E10334" s="13"/>
      <c r="G10334" s="13"/>
    </row>
    <row r="10335" spans="1:7">
      <c r="A10335" s="13"/>
      <c r="B10335" s="13"/>
      <c r="C10335" s="13"/>
      <c r="D10335" s="13"/>
      <c r="E10335" s="13"/>
      <c r="F10335" s="13"/>
    </row>
    <row r="10336" spans="1:7">
      <c r="A10336" s="13"/>
      <c r="B10336" s="13"/>
      <c r="C10336" s="13"/>
      <c r="D10336" s="13"/>
      <c r="E10336" s="13"/>
      <c r="F10336" s="13"/>
    </row>
    <row r="10337" spans="1:7">
      <c r="A10337" s="13"/>
      <c r="B10337" s="13"/>
      <c r="C10337" s="13"/>
      <c r="D10337" s="13"/>
      <c r="E10337" s="13"/>
      <c r="F10337" s="13"/>
    </row>
    <row r="10338" spans="1:7">
      <c r="A10338" s="13"/>
      <c r="B10338" s="13"/>
      <c r="C10338" s="13"/>
      <c r="D10338" s="13"/>
      <c r="E10338" s="13"/>
      <c r="F10338" s="13"/>
    </row>
    <row r="10339" spans="1:7">
      <c r="A10339" s="13"/>
      <c r="B10339" s="13"/>
      <c r="C10339" s="13"/>
      <c r="D10339" s="13"/>
      <c r="E10339" s="13"/>
      <c r="F10339" s="13"/>
    </row>
    <row r="10340" spans="1:7">
      <c r="A10340" s="13"/>
      <c r="B10340" s="13"/>
      <c r="C10340" s="13"/>
      <c r="D10340" s="13"/>
      <c r="E10340" s="13"/>
      <c r="F10340" s="13"/>
    </row>
    <row r="10341" spans="1:7">
      <c r="A10341" s="13"/>
      <c r="B10341" s="13"/>
      <c r="C10341" s="13"/>
      <c r="D10341" s="13"/>
      <c r="E10341" s="13"/>
      <c r="F10341" s="13"/>
    </row>
    <row r="10342" spans="1:7">
      <c r="A10342" s="13"/>
      <c r="B10342" s="13"/>
      <c r="C10342" s="13"/>
      <c r="D10342" s="13"/>
      <c r="E10342" s="13"/>
      <c r="F10342" s="13"/>
    </row>
    <row r="10343" spans="1:7">
      <c r="A10343" s="13"/>
      <c r="B10343" s="13"/>
      <c r="C10343" s="13"/>
      <c r="D10343" s="13"/>
      <c r="E10343" s="13"/>
      <c r="F10343" s="13"/>
    </row>
    <row r="10344" spans="1:7">
      <c r="A10344" s="13"/>
      <c r="B10344" s="13"/>
      <c r="C10344" s="13"/>
      <c r="D10344" s="13"/>
      <c r="E10344" s="13"/>
      <c r="F10344" s="13"/>
    </row>
    <row r="10345" spans="1:7">
      <c r="A10345" s="13"/>
      <c r="B10345" s="13"/>
      <c r="C10345" s="13"/>
      <c r="D10345" s="13"/>
      <c r="E10345" s="13"/>
      <c r="F10345" s="13"/>
    </row>
    <row r="10346" spans="1:7">
      <c r="A10346" s="13"/>
      <c r="B10346" s="13"/>
      <c r="C10346" s="13"/>
      <c r="D10346" s="13"/>
      <c r="E10346" s="13"/>
      <c r="F10346" s="13"/>
    </row>
    <row r="10347" spans="1:7">
      <c r="A10347" s="13"/>
      <c r="B10347" s="13"/>
      <c r="C10347" s="13"/>
      <c r="D10347" s="13"/>
      <c r="E10347" s="13"/>
      <c r="F10347" s="13"/>
    </row>
    <row r="10348" spans="1:7">
      <c r="A10348" s="13"/>
      <c r="B10348" s="13"/>
      <c r="C10348" s="13"/>
      <c r="D10348" s="13"/>
      <c r="E10348" s="13"/>
      <c r="G10348" s="13"/>
    </row>
    <row r="10349" spans="1:7">
      <c r="A10349" s="13"/>
      <c r="B10349" s="13"/>
      <c r="C10349" s="13"/>
      <c r="D10349" s="13"/>
      <c r="E10349" s="13"/>
      <c r="G10349" s="13"/>
    </row>
    <row r="10350" spans="1:7">
      <c r="A10350" s="13"/>
      <c r="B10350" s="13"/>
      <c r="C10350" s="13"/>
      <c r="D10350" s="13"/>
      <c r="E10350" s="13"/>
      <c r="G10350" s="13"/>
    </row>
    <row r="10351" spans="1:7">
      <c r="A10351" s="13"/>
      <c r="B10351" s="13"/>
      <c r="C10351" s="13"/>
      <c r="D10351" s="13"/>
      <c r="E10351" s="13"/>
      <c r="F10351" s="13"/>
    </row>
    <row r="10352" spans="1:7">
      <c r="A10352" s="13"/>
      <c r="B10352" s="13"/>
      <c r="C10352" s="13"/>
      <c r="D10352" s="13"/>
      <c r="E10352" s="13"/>
      <c r="F10352" s="13"/>
    </row>
    <row r="10353" spans="1:7">
      <c r="A10353" s="13"/>
      <c r="B10353" s="13"/>
      <c r="C10353" s="13"/>
      <c r="D10353" s="13"/>
      <c r="E10353" s="13"/>
      <c r="F10353" s="13"/>
    </row>
    <row r="10354" spans="1:7">
      <c r="A10354" s="13"/>
      <c r="B10354" s="13"/>
      <c r="C10354" s="13"/>
      <c r="D10354" s="13"/>
      <c r="E10354" s="13"/>
      <c r="G10354" s="13"/>
    </row>
    <row r="10355" spans="1:7">
      <c r="A10355" s="13"/>
      <c r="B10355" s="13"/>
      <c r="C10355" s="13"/>
      <c r="D10355" s="13"/>
      <c r="E10355" s="13"/>
      <c r="G10355" s="13"/>
    </row>
    <row r="10356" spans="1:7">
      <c r="A10356" s="13"/>
      <c r="B10356" s="13"/>
      <c r="C10356" s="13"/>
      <c r="D10356" s="13"/>
      <c r="E10356" s="13"/>
      <c r="F10356" s="13"/>
    </row>
    <row r="10357" spans="1:7">
      <c r="A10357" s="13"/>
      <c r="B10357" s="13"/>
      <c r="C10357" s="13"/>
      <c r="D10357" s="13"/>
      <c r="E10357" s="13"/>
      <c r="G10357" s="13"/>
    </row>
    <row r="10358" spans="1:7">
      <c r="A10358" s="13"/>
      <c r="B10358" s="13"/>
      <c r="C10358" s="13"/>
      <c r="D10358" s="13"/>
      <c r="E10358" s="13"/>
      <c r="F10358" s="13"/>
    </row>
    <row r="10359" spans="1:7">
      <c r="A10359" s="13"/>
      <c r="B10359" s="13"/>
      <c r="C10359" s="13"/>
      <c r="D10359" s="13"/>
      <c r="E10359" s="13"/>
      <c r="F10359" s="13"/>
    </row>
    <row r="10360" spans="1:7">
      <c r="A10360" s="13"/>
      <c r="B10360" s="13"/>
      <c r="C10360" s="13"/>
      <c r="D10360" s="13"/>
      <c r="E10360" s="13"/>
      <c r="F10360" s="13"/>
    </row>
    <row r="10361" spans="1:7">
      <c r="A10361" s="13"/>
      <c r="B10361" s="13"/>
      <c r="C10361" s="13"/>
      <c r="D10361" s="13"/>
      <c r="E10361" s="13"/>
      <c r="F10361" s="13"/>
    </row>
    <row r="10362" spans="1:7">
      <c r="A10362" s="13"/>
      <c r="B10362" s="13"/>
      <c r="C10362" s="13"/>
      <c r="D10362" s="13"/>
      <c r="E10362" s="13"/>
      <c r="G10362" s="13"/>
    </row>
    <row r="10363" spans="1:7">
      <c r="A10363" s="13"/>
      <c r="B10363" s="13"/>
      <c r="C10363" s="13"/>
      <c r="D10363" s="13"/>
      <c r="E10363" s="13"/>
      <c r="G10363" s="13"/>
    </row>
    <row r="10364" spans="1:7">
      <c r="A10364" s="13"/>
      <c r="B10364" s="13"/>
      <c r="C10364" s="13"/>
      <c r="D10364" s="13"/>
      <c r="E10364" s="13"/>
      <c r="G10364" s="13"/>
    </row>
    <row r="10365" spans="1:7">
      <c r="A10365" s="13"/>
      <c r="B10365" s="13"/>
      <c r="C10365" s="13"/>
      <c r="D10365" s="13"/>
      <c r="E10365" s="13"/>
      <c r="G10365" s="13"/>
    </row>
    <row r="10366" spans="1:7">
      <c r="A10366" s="13"/>
      <c r="B10366" s="13"/>
      <c r="C10366" s="13"/>
      <c r="D10366" s="13"/>
      <c r="E10366" s="13"/>
      <c r="G10366" s="13"/>
    </row>
    <row r="10367" spans="1:7">
      <c r="A10367" s="13"/>
      <c r="B10367" s="13"/>
      <c r="C10367" s="13"/>
      <c r="D10367" s="13"/>
      <c r="E10367" s="13"/>
      <c r="G10367" s="13"/>
    </row>
    <row r="10368" spans="1:7">
      <c r="A10368" s="13"/>
      <c r="B10368" s="13"/>
      <c r="C10368" s="13"/>
      <c r="D10368" s="13"/>
      <c r="E10368" s="13"/>
      <c r="F10368" s="13"/>
    </row>
    <row r="10369" spans="1:7">
      <c r="A10369" s="13"/>
      <c r="B10369" s="13"/>
      <c r="C10369" s="13"/>
      <c r="D10369" s="13"/>
      <c r="E10369" s="13"/>
      <c r="G10369" s="13"/>
    </row>
    <row r="10370" spans="1:7">
      <c r="A10370" s="13"/>
      <c r="B10370" s="13"/>
      <c r="C10370" s="13"/>
      <c r="D10370" s="13"/>
      <c r="E10370" s="13"/>
      <c r="G10370" s="13"/>
    </row>
    <row r="10371" spans="1:7">
      <c r="A10371" s="13"/>
      <c r="B10371" s="13"/>
      <c r="C10371" s="13"/>
      <c r="D10371" s="13"/>
      <c r="E10371" s="13"/>
      <c r="F10371" s="13"/>
    </row>
    <row r="10372" spans="1:7">
      <c r="A10372" s="13"/>
      <c r="B10372" s="13"/>
      <c r="C10372" s="13"/>
      <c r="D10372" s="13"/>
      <c r="E10372" s="13"/>
      <c r="F10372" s="13"/>
    </row>
    <row r="10373" spans="1:7">
      <c r="A10373" s="13"/>
      <c r="B10373" s="13"/>
      <c r="C10373" s="13"/>
      <c r="D10373" s="13"/>
      <c r="E10373" s="13"/>
      <c r="F10373" s="13"/>
    </row>
    <row r="10374" spans="1:7">
      <c r="A10374" s="13"/>
      <c r="B10374" s="13"/>
      <c r="C10374" s="13"/>
      <c r="D10374" s="13"/>
      <c r="E10374" s="13"/>
      <c r="F10374" s="13"/>
    </row>
    <row r="10375" spans="1:7">
      <c r="A10375" s="13"/>
      <c r="B10375" s="13"/>
      <c r="C10375" s="13"/>
      <c r="D10375" s="13"/>
      <c r="E10375" s="13"/>
      <c r="F10375" s="13"/>
    </row>
    <row r="10376" spans="1:7">
      <c r="A10376" s="13"/>
      <c r="B10376" s="13"/>
      <c r="C10376" s="13"/>
      <c r="D10376" s="13"/>
      <c r="E10376" s="13"/>
      <c r="F10376" s="13"/>
    </row>
    <row r="10377" spans="1:7">
      <c r="A10377" s="13"/>
      <c r="B10377" s="13"/>
      <c r="C10377" s="13"/>
      <c r="D10377" s="13"/>
      <c r="E10377" s="13"/>
      <c r="G10377" s="13"/>
    </row>
    <row r="10378" spans="1:7">
      <c r="A10378" s="13"/>
      <c r="B10378" s="13"/>
      <c r="C10378" s="13"/>
      <c r="D10378" s="13"/>
      <c r="E10378" s="13"/>
      <c r="G10378" s="13"/>
    </row>
    <row r="10379" spans="1:7">
      <c r="A10379" s="13"/>
    </row>
    <row r="10380" spans="1:7">
      <c r="A10380" s="13"/>
    </row>
    <row r="10381" spans="1:7">
      <c r="A10381" s="13"/>
      <c r="B10381" s="13"/>
      <c r="C10381" s="13"/>
      <c r="D10381" s="13"/>
      <c r="E10381" s="13"/>
      <c r="G10381" s="13"/>
    </row>
    <row r="10382" spans="1:7">
      <c r="A10382" s="13"/>
      <c r="B10382" s="13"/>
      <c r="C10382" s="13"/>
      <c r="D10382" s="13"/>
      <c r="E10382" s="13"/>
      <c r="F10382" s="13"/>
    </row>
    <row r="10383" spans="1:7">
      <c r="A10383" s="13"/>
      <c r="B10383" s="13"/>
      <c r="C10383" s="13"/>
      <c r="D10383" s="13"/>
      <c r="E10383" s="13"/>
      <c r="F10383" s="13"/>
    </row>
    <row r="10384" spans="1:7">
      <c r="A10384" s="13"/>
      <c r="B10384" s="13"/>
      <c r="C10384" s="13"/>
      <c r="D10384" s="13"/>
      <c r="E10384" s="13"/>
      <c r="F10384" s="13"/>
    </row>
    <row r="10385" spans="1:6">
      <c r="A10385" s="13"/>
      <c r="B10385" s="13"/>
      <c r="C10385" s="13"/>
      <c r="D10385" s="13"/>
      <c r="E10385" s="13"/>
      <c r="F10385" s="13"/>
    </row>
    <row r="10386" spans="1:6">
      <c r="A10386" s="13"/>
      <c r="B10386" s="13"/>
      <c r="C10386" s="13"/>
      <c r="D10386" s="13"/>
      <c r="E10386" s="13"/>
      <c r="F10386" s="13"/>
    </row>
    <row r="10387" spans="1:6">
      <c r="A10387" s="13"/>
      <c r="B10387" s="13"/>
      <c r="C10387" s="13"/>
      <c r="D10387" s="13"/>
      <c r="E10387" s="13"/>
      <c r="F10387" s="13"/>
    </row>
    <row r="10388" spans="1:6">
      <c r="A10388" s="13"/>
      <c r="B10388" s="13"/>
      <c r="C10388" s="13"/>
      <c r="D10388" s="13"/>
      <c r="E10388" s="13"/>
      <c r="F10388" s="13"/>
    </row>
    <row r="10389" spans="1:6">
      <c r="A10389" s="13"/>
      <c r="B10389" s="13"/>
      <c r="C10389" s="13"/>
      <c r="D10389" s="13"/>
      <c r="E10389" s="13"/>
      <c r="F10389" s="13"/>
    </row>
    <row r="10390" spans="1:6">
      <c r="A10390" s="13"/>
      <c r="B10390" s="13"/>
      <c r="C10390" s="13"/>
      <c r="D10390" s="13"/>
      <c r="E10390" s="13"/>
      <c r="F10390" s="13"/>
    </row>
    <row r="10391" spans="1:6">
      <c r="A10391" s="13"/>
      <c r="B10391" s="13"/>
      <c r="C10391" s="13"/>
      <c r="D10391" s="13"/>
      <c r="E10391" s="13"/>
      <c r="F10391" s="13"/>
    </row>
    <row r="10392" spans="1:6">
      <c r="A10392" s="13"/>
      <c r="B10392" s="13"/>
      <c r="C10392" s="13"/>
      <c r="D10392" s="13"/>
      <c r="E10392" s="13"/>
      <c r="F10392" s="13"/>
    </row>
    <row r="10393" spans="1:6">
      <c r="A10393" s="13"/>
      <c r="B10393" s="13"/>
      <c r="C10393" s="13"/>
      <c r="D10393" s="13"/>
      <c r="E10393" s="13"/>
      <c r="F10393" s="13"/>
    </row>
    <row r="10394" spans="1:6">
      <c r="A10394" s="13"/>
      <c r="B10394" s="13"/>
      <c r="C10394" s="13"/>
      <c r="D10394" s="13"/>
      <c r="E10394" s="13"/>
      <c r="F10394" s="13"/>
    </row>
    <row r="10395" spans="1:6">
      <c r="A10395" s="13"/>
      <c r="B10395" s="13"/>
      <c r="C10395" s="13"/>
      <c r="D10395" s="13"/>
      <c r="E10395" s="13"/>
      <c r="F10395" s="13"/>
    </row>
    <row r="10396" spans="1:6">
      <c r="A10396" s="13"/>
      <c r="B10396" s="13"/>
      <c r="C10396" s="13"/>
      <c r="D10396" s="13"/>
      <c r="E10396" s="13"/>
      <c r="F10396" s="13"/>
    </row>
    <row r="10397" spans="1:6">
      <c r="A10397" s="13"/>
      <c r="B10397" s="13"/>
      <c r="C10397" s="13"/>
      <c r="D10397" s="13"/>
      <c r="E10397" s="13"/>
      <c r="F10397" s="13"/>
    </row>
    <row r="10398" spans="1:6">
      <c r="A10398" s="13"/>
      <c r="B10398" s="13"/>
      <c r="C10398" s="13"/>
      <c r="D10398" s="13"/>
      <c r="E10398" s="13"/>
      <c r="F10398" s="13"/>
    </row>
    <row r="10399" spans="1:6">
      <c r="A10399" s="13"/>
      <c r="B10399" s="13"/>
      <c r="C10399" s="13"/>
      <c r="D10399" s="13"/>
      <c r="E10399" s="13"/>
      <c r="F10399" s="13"/>
    </row>
    <row r="10400" spans="1:6">
      <c r="A10400" s="13"/>
      <c r="B10400" s="13"/>
      <c r="C10400" s="13"/>
      <c r="D10400" s="13"/>
      <c r="E10400" s="13"/>
      <c r="F10400" s="13"/>
    </row>
    <row r="10401" spans="1:7">
      <c r="A10401" s="13"/>
      <c r="B10401" s="13"/>
      <c r="C10401" s="13"/>
      <c r="D10401" s="13"/>
      <c r="E10401" s="13"/>
      <c r="F10401" s="13"/>
    </row>
    <row r="10402" spans="1:7">
      <c r="A10402" s="13"/>
      <c r="B10402" s="13"/>
      <c r="C10402" s="13"/>
      <c r="D10402" s="13"/>
      <c r="E10402" s="13"/>
      <c r="F10402" s="13"/>
    </row>
    <row r="10403" spans="1:7">
      <c r="A10403" s="13"/>
      <c r="B10403" s="13"/>
      <c r="C10403" s="13"/>
      <c r="D10403" s="13"/>
      <c r="E10403" s="13"/>
      <c r="F10403" s="13"/>
    </row>
    <row r="10404" spans="1:7">
      <c r="A10404" s="13"/>
      <c r="B10404" s="13"/>
      <c r="C10404" s="13"/>
      <c r="D10404" s="13"/>
      <c r="E10404" s="13"/>
      <c r="F10404" s="13"/>
    </row>
    <row r="10405" spans="1:7">
      <c r="A10405" s="13"/>
      <c r="B10405" s="13"/>
      <c r="C10405" s="13"/>
      <c r="D10405" s="13"/>
      <c r="E10405" s="13"/>
      <c r="G10405" s="13"/>
    </row>
    <row r="10406" spans="1:7">
      <c r="A10406" s="13"/>
      <c r="B10406" s="13"/>
      <c r="C10406" s="13"/>
      <c r="D10406" s="13"/>
      <c r="E10406" s="13"/>
      <c r="G10406" s="13"/>
    </row>
    <row r="10407" spans="1:7">
      <c r="A10407" s="13"/>
      <c r="B10407" s="13"/>
      <c r="C10407" s="13"/>
      <c r="D10407" s="13"/>
      <c r="E10407" s="13"/>
      <c r="G10407" s="13"/>
    </row>
    <row r="10408" spans="1:7">
      <c r="A10408" s="13"/>
      <c r="B10408" s="13"/>
      <c r="C10408" s="13"/>
      <c r="D10408" s="13"/>
      <c r="E10408" s="13"/>
      <c r="G10408" s="13"/>
    </row>
    <row r="10409" spans="1:7">
      <c r="A10409" s="13"/>
      <c r="B10409" s="13"/>
      <c r="C10409" s="13"/>
      <c r="D10409" s="13"/>
      <c r="E10409" s="13"/>
      <c r="G10409" s="13"/>
    </row>
    <row r="10410" spans="1:7">
      <c r="A10410" s="13"/>
      <c r="B10410" s="13"/>
      <c r="C10410" s="13"/>
      <c r="D10410" s="13"/>
      <c r="E10410" s="13"/>
      <c r="G10410" s="13"/>
    </row>
    <row r="10411" spans="1:7">
      <c r="A10411" s="13"/>
      <c r="B10411" s="13"/>
      <c r="C10411" s="13"/>
      <c r="D10411" s="13"/>
      <c r="E10411" s="13"/>
      <c r="G10411" s="13"/>
    </row>
    <row r="10412" spans="1:7">
      <c r="A10412" s="13"/>
      <c r="B10412" s="13"/>
      <c r="C10412" s="13"/>
      <c r="D10412" s="13"/>
      <c r="E10412" s="13"/>
      <c r="G10412" s="13"/>
    </row>
    <row r="10413" spans="1:7">
      <c r="A10413" s="13"/>
      <c r="B10413" s="13"/>
      <c r="C10413" s="13"/>
      <c r="D10413" s="13"/>
      <c r="E10413" s="13"/>
      <c r="G10413" s="13"/>
    </row>
    <row r="10414" spans="1:7">
      <c r="A10414" s="13"/>
      <c r="B10414" s="13"/>
      <c r="C10414" s="13"/>
      <c r="D10414" s="13"/>
      <c r="E10414" s="13"/>
      <c r="F10414" s="13"/>
    </row>
    <row r="10415" spans="1:7">
      <c r="A10415" s="13"/>
      <c r="B10415" s="13"/>
      <c r="C10415" s="13"/>
      <c r="D10415" s="13"/>
      <c r="E10415" s="13"/>
      <c r="F10415" s="13"/>
    </row>
    <row r="10416" spans="1:7">
      <c r="A10416" s="13"/>
      <c r="B10416" s="13"/>
      <c r="C10416" s="13"/>
      <c r="D10416" s="13"/>
      <c r="E10416" s="13"/>
      <c r="G10416" s="13"/>
    </row>
    <row r="10417" spans="1:7">
      <c r="A10417" s="13"/>
      <c r="B10417" s="13"/>
      <c r="C10417" s="13"/>
      <c r="D10417" s="13"/>
      <c r="E10417" s="13"/>
      <c r="F10417" s="13"/>
    </row>
    <row r="10418" spans="1:7">
      <c r="A10418" s="13"/>
      <c r="B10418" s="13"/>
      <c r="C10418" s="13"/>
      <c r="D10418" s="13"/>
      <c r="E10418" s="13"/>
      <c r="F10418" s="13"/>
    </row>
    <row r="10419" spans="1:7">
      <c r="A10419" s="13"/>
      <c r="B10419" s="13"/>
      <c r="C10419" s="13"/>
      <c r="D10419" s="13"/>
      <c r="E10419" s="13"/>
      <c r="G10419" s="13"/>
    </row>
    <row r="10420" spans="1:7">
      <c r="A10420" s="13"/>
      <c r="B10420" s="13"/>
      <c r="C10420" s="13"/>
      <c r="D10420" s="13"/>
      <c r="E10420" s="13"/>
      <c r="F10420" s="13"/>
    </row>
    <row r="10421" spans="1:7">
      <c r="A10421" s="13"/>
      <c r="B10421" s="13"/>
      <c r="C10421" s="13"/>
      <c r="D10421" s="13"/>
      <c r="E10421" s="13"/>
      <c r="F10421" s="13"/>
    </row>
    <row r="10422" spans="1:7">
      <c r="A10422" s="13"/>
      <c r="B10422" s="13"/>
      <c r="C10422" s="13"/>
      <c r="D10422" s="13"/>
      <c r="E10422" s="13"/>
      <c r="F10422" s="13"/>
    </row>
    <row r="10423" spans="1:7">
      <c r="A10423" s="13"/>
      <c r="B10423" s="13"/>
      <c r="C10423" s="13"/>
      <c r="D10423" s="13"/>
      <c r="E10423" s="13"/>
      <c r="F10423" s="13"/>
    </row>
    <row r="10424" spans="1:7">
      <c r="A10424" s="13"/>
      <c r="B10424" s="13"/>
      <c r="C10424" s="13"/>
      <c r="D10424" s="13"/>
      <c r="E10424" s="13"/>
      <c r="F10424" s="13"/>
    </row>
    <row r="10425" spans="1:7">
      <c r="A10425" s="13"/>
      <c r="B10425" s="13"/>
      <c r="C10425" s="13"/>
      <c r="D10425" s="13"/>
      <c r="E10425" s="13"/>
      <c r="F10425" s="13"/>
    </row>
    <row r="10426" spans="1:7">
      <c r="A10426" s="13"/>
      <c r="B10426" s="13"/>
      <c r="C10426" s="13"/>
      <c r="D10426" s="13"/>
      <c r="E10426" s="13"/>
      <c r="F10426" s="13"/>
    </row>
    <row r="10427" spans="1:7">
      <c r="A10427" s="13"/>
      <c r="B10427" s="13"/>
      <c r="C10427" s="13"/>
      <c r="D10427" s="13"/>
      <c r="E10427" s="13"/>
      <c r="F10427" s="13"/>
    </row>
    <row r="10428" spans="1:7">
      <c r="A10428" s="13"/>
      <c r="B10428" s="13"/>
      <c r="C10428" s="13"/>
      <c r="D10428" s="13"/>
      <c r="E10428" s="13"/>
      <c r="F10428" s="13"/>
    </row>
    <row r="10429" spans="1:7">
      <c r="A10429" s="13"/>
      <c r="B10429" s="13"/>
      <c r="C10429" s="13"/>
      <c r="D10429" s="13"/>
      <c r="E10429" s="13"/>
      <c r="F10429" s="13"/>
    </row>
    <row r="10430" spans="1:7">
      <c r="A10430" s="13"/>
      <c r="B10430" s="13"/>
      <c r="C10430" s="13"/>
      <c r="D10430" s="13"/>
      <c r="E10430" s="13"/>
      <c r="F10430" s="13"/>
    </row>
    <row r="10431" spans="1:7">
      <c r="A10431" s="13"/>
      <c r="B10431" s="13"/>
      <c r="C10431" s="13"/>
      <c r="D10431" s="13"/>
      <c r="E10431" s="13"/>
      <c r="F10431" s="13"/>
    </row>
    <row r="10432" spans="1:7">
      <c r="A10432" s="13"/>
      <c r="B10432" s="13"/>
      <c r="C10432" s="13"/>
      <c r="D10432" s="13"/>
      <c r="E10432" s="13"/>
      <c r="F10432" s="13"/>
    </row>
    <row r="10433" spans="1:7">
      <c r="A10433" s="13"/>
      <c r="B10433" s="13"/>
      <c r="C10433" s="13"/>
      <c r="D10433" s="13"/>
      <c r="E10433" s="13"/>
      <c r="F10433" s="13"/>
    </row>
    <row r="10434" spans="1:7">
      <c r="A10434" s="13"/>
      <c r="B10434" s="13"/>
      <c r="C10434" s="13"/>
      <c r="D10434" s="13"/>
      <c r="E10434" s="13"/>
      <c r="F10434" s="13"/>
    </row>
    <row r="10435" spans="1:7">
      <c r="A10435" s="13"/>
      <c r="B10435" s="13"/>
      <c r="C10435" s="13"/>
      <c r="D10435" s="13"/>
      <c r="E10435" s="13"/>
      <c r="F10435" s="13"/>
    </row>
    <row r="10436" spans="1:7">
      <c r="A10436" s="13"/>
      <c r="B10436" s="13"/>
      <c r="C10436" s="13"/>
      <c r="D10436" s="13"/>
      <c r="E10436" s="13"/>
      <c r="F10436" s="13"/>
    </row>
    <row r="10437" spans="1:7">
      <c r="A10437" s="13"/>
      <c r="B10437" s="13"/>
      <c r="C10437" s="13"/>
      <c r="D10437" s="13"/>
      <c r="E10437" s="13"/>
      <c r="F10437" s="13"/>
    </row>
    <row r="10438" spans="1:7">
      <c r="A10438" s="13"/>
      <c r="B10438" s="13"/>
      <c r="C10438" s="13"/>
      <c r="D10438" s="13"/>
      <c r="E10438" s="13"/>
      <c r="F10438" s="13"/>
    </row>
    <row r="10439" spans="1:7">
      <c r="A10439" s="13"/>
      <c r="B10439" s="13"/>
      <c r="C10439" s="13"/>
      <c r="D10439" s="13"/>
      <c r="E10439" s="13"/>
      <c r="F10439" s="13"/>
    </row>
    <row r="10440" spans="1:7">
      <c r="A10440" s="13"/>
      <c r="B10440" s="13"/>
      <c r="C10440" s="13"/>
      <c r="D10440" s="13"/>
      <c r="E10440" s="13"/>
      <c r="G10440" s="13"/>
    </row>
    <row r="10441" spans="1:7">
      <c r="A10441" s="13"/>
      <c r="B10441" s="13"/>
      <c r="C10441" s="13"/>
      <c r="D10441" s="13"/>
      <c r="E10441" s="13"/>
      <c r="G10441" s="13"/>
    </row>
    <row r="10442" spans="1:7">
      <c r="A10442" s="13"/>
      <c r="B10442" s="13"/>
      <c r="C10442" s="13"/>
      <c r="D10442" s="13"/>
      <c r="E10442" s="13"/>
      <c r="G10442" s="13"/>
    </row>
    <row r="10443" spans="1:7">
      <c r="A10443" s="13"/>
      <c r="B10443" s="13"/>
      <c r="C10443" s="13"/>
      <c r="D10443" s="13"/>
      <c r="E10443" s="13"/>
      <c r="G10443" s="13"/>
    </row>
    <row r="10444" spans="1:7">
      <c r="A10444" s="13"/>
      <c r="B10444" s="13"/>
      <c r="C10444" s="13"/>
      <c r="D10444" s="13"/>
      <c r="E10444" s="13"/>
      <c r="F10444" s="13"/>
    </row>
    <row r="10445" spans="1:7">
      <c r="A10445" s="13"/>
      <c r="B10445" s="13"/>
      <c r="C10445" s="13"/>
      <c r="D10445" s="13"/>
      <c r="E10445" s="13"/>
      <c r="F10445" s="13"/>
    </row>
    <row r="10446" spans="1:7">
      <c r="A10446" s="13"/>
      <c r="B10446" s="13"/>
      <c r="C10446" s="13"/>
      <c r="D10446" s="13"/>
      <c r="E10446" s="13"/>
      <c r="G10446" s="13"/>
    </row>
    <row r="10447" spans="1:7">
      <c r="A10447" s="13"/>
      <c r="B10447" s="13"/>
      <c r="C10447" s="13"/>
      <c r="D10447" s="13"/>
      <c r="E10447" s="13"/>
      <c r="G10447" s="13"/>
    </row>
    <row r="10448" spans="1:7">
      <c r="A10448" s="13"/>
      <c r="B10448" s="13"/>
      <c r="C10448" s="13"/>
      <c r="D10448" s="13"/>
      <c r="E10448" s="13"/>
      <c r="F10448" s="13"/>
    </row>
    <row r="10449" spans="1:7">
      <c r="A10449" s="13"/>
      <c r="B10449" s="13"/>
      <c r="C10449" s="13"/>
      <c r="D10449" s="13"/>
      <c r="E10449" s="13"/>
      <c r="F10449" s="13"/>
    </row>
    <row r="10450" spans="1:7">
      <c r="A10450" s="13"/>
      <c r="B10450" s="13"/>
      <c r="C10450" s="13"/>
      <c r="D10450" s="13"/>
      <c r="E10450" s="13"/>
      <c r="F10450" s="13"/>
    </row>
    <row r="10451" spans="1:7">
      <c r="A10451" s="13"/>
      <c r="B10451" s="13"/>
      <c r="C10451" s="13"/>
      <c r="D10451" s="13"/>
      <c r="E10451" s="13"/>
      <c r="F10451" s="13"/>
    </row>
    <row r="10452" spans="1:7">
      <c r="A10452" s="13"/>
      <c r="B10452" s="13"/>
      <c r="C10452" s="13"/>
      <c r="D10452" s="13"/>
      <c r="E10452" s="13"/>
      <c r="G10452" s="13"/>
    </row>
    <row r="10453" spans="1:7">
      <c r="A10453" s="13"/>
      <c r="B10453" s="13"/>
      <c r="C10453" s="13"/>
      <c r="D10453" s="13"/>
      <c r="E10453" s="13"/>
      <c r="F10453" s="13"/>
    </row>
    <row r="10454" spans="1:7">
      <c r="A10454" s="13"/>
      <c r="B10454" s="13"/>
      <c r="C10454" s="13"/>
      <c r="D10454" s="13"/>
      <c r="E10454" s="13"/>
      <c r="F10454" s="13"/>
    </row>
    <row r="10455" spans="1:7">
      <c r="A10455" s="13"/>
      <c r="B10455" s="13"/>
      <c r="C10455" s="13"/>
      <c r="D10455" s="13"/>
      <c r="E10455" s="13"/>
      <c r="F10455" s="13"/>
    </row>
    <row r="10456" spans="1:7">
      <c r="A10456" s="13"/>
      <c r="B10456" s="13"/>
      <c r="C10456" s="13"/>
      <c r="D10456" s="13"/>
      <c r="E10456" s="13"/>
      <c r="F10456" s="13"/>
    </row>
    <row r="10457" spans="1:7">
      <c r="A10457" s="13"/>
      <c r="B10457" s="13"/>
      <c r="C10457" s="13"/>
      <c r="D10457" s="13"/>
      <c r="E10457" s="13"/>
      <c r="F10457" s="13"/>
    </row>
    <row r="10458" spans="1:7">
      <c r="A10458" s="13"/>
      <c r="B10458" s="13"/>
      <c r="C10458" s="13"/>
      <c r="D10458" s="13"/>
      <c r="E10458" s="13"/>
      <c r="F10458" s="13"/>
    </row>
    <row r="10459" spans="1:7">
      <c r="A10459" s="13"/>
      <c r="B10459" s="13"/>
      <c r="C10459" s="13"/>
      <c r="D10459" s="13"/>
      <c r="E10459" s="13"/>
      <c r="G10459" s="13"/>
    </row>
    <row r="10460" spans="1:7">
      <c r="A10460" s="13"/>
      <c r="B10460" s="13"/>
      <c r="C10460" s="13"/>
      <c r="D10460" s="13"/>
      <c r="E10460" s="13"/>
      <c r="G10460" s="13"/>
    </row>
    <row r="10461" spans="1:7">
      <c r="A10461" s="13"/>
      <c r="B10461" s="13"/>
      <c r="C10461" s="13"/>
      <c r="D10461" s="13"/>
      <c r="E10461" s="13"/>
      <c r="G10461" s="13"/>
    </row>
    <row r="10462" spans="1:7">
      <c r="A10462" s="13"/>
      <c r="B10462" s="13"/>
      <c r="C10462" s="13"/>
      <c r="D10462" s="13"/>
      <c r="E10462" s="13"/>
      <c r="G10462" s="13"/>
    </row>
    <row r="10463" spans="1:7">
      <c r="A10463" s="13"/>
      <c r="B10463" s="13"/>
      <c r="C10463" s="13"/>
      <c r="D10463" s="13"/>
      <c r="E10463" s="13"/>
      <c r="G10463" s="13"/>
    </row>
    <row r="10464" spans="1:7">
      <c r="A10464" s="13"/>
      <c r="B10464" s="13"/>
      <c r="C10464" s="13"/>
      <c r="D10464" s="13"/>
      <c r="E10464" s="13"/>
      <c r="F10464" s="13"/>
    </row>
    <row r="10465" spans="1:7">
      <c r="A10465" s="13"/>
      <c r="B10465" s="13"/>
      <c r="C10465" s="13"/>
      <c r="D10465" s="13"/>
      <c r="E10465" s="13"/>
      <c r="G10465" s="13"/>
    </row>
    <row r="10466" spans="1:7">
      <c r="A10466" s="13"/>
      <c r="B10466" s="13"/>
      <c r="C10466" s="13"/>
      <c r="D10466" s="13"/>
      <c r="E10466" s="13"/>
      <c r="F10466" s="13"/>
    </row>
    <row r="10467" spans="1:7">
      <c r="A10467" s="13"/>
      <c r="B10467" s="13"/>
      <c r="C10467" s="13"/>
      <c r="D10467" s="13"/>
      <c r="E10467" s="13"/>
      <c r="G10467" s="13"/>
    </row>
    <row r="10468" spans="1:7">
      <c r="A10468" s="13"/>
      <c r="B10468" s="13"/>
      <c r="C10468" s="13"/>
      <c r="D10468" s="13"/>
      <c r="E10468" s="13"/>
      <c r="G10468" s="13"/>
    </row>
    <row r="10469" spans="1:7">
      <c r="A10469" s="13"/>
      <c r="B10469" s="13"/>
      <c r="C10469" s="13"/>
      <c r="D10469" s="13"/>
      <c r="E10469" s="13"/>
      <c r="G10469" s="13"/>
    </row>
    <row r="10470" spans="1:7">
      <c r="A10470" s="13"/>
      <c r="B10470" s="13"/>
      <c r="C10470" s="13"/>
      <c r="D10470" s="13"/>
      <c r="E10470" s="13"/>
      <c r="G10470" s="13"/>
    </row>
    <row r="10471" spans="1:7">
      <c r="A10471" s="13"/>
      <c r="B10471" s="13"/>
      <c r="C10471" s="13"/>
      <c r="D10471" s="13"/>
      <c r="E10471" s="13"/>
      <c r="F10471" s="13"/>
    </row>
    <row r="10472" spans="1:7">
      <c r="A10472" s="13"/>
      <c r="B10472" s="13"/>
      <c r="C10472" s="13"/>
      <c r="D10472" s="13"/>
      <c r="E10472" s="13"/>
      <c r="F10472" s="13"/>
    </row>
    <row r="10473" spans="1:7">
      <c r="A10473" s="13"/>
      <c r="B10473" s="13"/>
      <c r="C10473" s="13"/>
      <c r="D10473" s="13"/>
      <c r="E10473" s="13"/>
      <c r="F10473" s="13"/>
    </row>
    <row r="10474" spans="1:7">
      <c r="A10474" s="13"/>
      <c r="B10474" s="13"/>
      <c r="C10474" s="13"/>
      <c r="D10474" s="13"/>
      <c r="E10474" s="13"/>
      <c r="F10474" s="13"/>
    </row>
    <row r="10475" spans="1:7">
      <c r="A10475" s="13"/>
      <c r="B10475" s="13"/>
      <c r="C10475" s="13"/>
      <c r="D10475" s="13"/>
      <c r="E10475" s="13"/>
      <c r="F10475" s="13"/>
    </row>
    <row r="10476" spans="1:7">
      <c r="A10476" s="13"/>
      <c r="B10476" s="13"/>
      <c r="C10476" s="13"/>
      <c r="D10476" s="13"/>
      <c r="E10476" s="13"/>
      <c r="F10476" s="13"/>
    </row>
    <row r="10477" spans="1:7">
      <c r="A10477" s="13"/>
      <c r="B10477" s="13"/>
      <c r="C10477" s="13"/>
      <c r="D10477" s="13"/>
      <c r="E10477" s="13"/>
      <c r="F10477" s="13"/>
    </row>
    <row r="10478" spans="1:7">
      <c r="A10478" s="13"/>
      <c r="B10478" s="13"/>
      <c r="C10478" s="13"/>
      <c r="D10478" s="13"/>
      <c r="E10478" s="13"/>
      <c r="F10478" s="13"/>
    </row>
    <row r="10479" spans="1:7">
      <c r="A10479" s="13"/>
      <c r="B10479" s="13"/>
      <c r="C10479" s="13"/>
      <c r="D10479" s="13"/>
      <c r="E10479" s="13"/>
      <c r="F10479" s="13"/>
    </row>
    <row r="10480" spans="1:7">
      <c r="A10480" s="13"/>
      <c r="B10480" s="13"/>
      <c r="C10480" s="13"/>
      <c r="D10480" s="13"/>
      <c r="E10480" s="13"/>
      <c r="F10480" s="13"/>
    </row>
    <row r="10481" spans="1:6">
      <c r="A10481" s="13"/>
      <c r="B10481" s="13"/>
      <c r="C10481" s="13"/>
      <c r="D10481" s="13"/>
      <c r="E10481" s="13"/>
      <c r="F10481" s="13"/>
    </row>
    <row r="10482" spans="1:6">
      <c r="A10482" s="13"/>
      <c r="B10482" s="13"/>
      <c r="C10482" s="13"/>
      <c r="D10482" s="13"/>
      <c r="E10482" s="13"/>
      <c r="F10482" s="13"/>
    </row>
    <row r="10483" spans="1:6">
      <c r="A10483" s="13"/>
      <c r="B10483" s="13"/>
      <c r="C10483" s="13"/>
      <c r="D10483" s="13"/>
      <c r="E10483" s="13"/>
      <c r="F10483" s="13"/>
    </row>
    <row r="10484" spans="1:6">
      <c r="A10484" s="13"/>
      <c r="B10484" s="13"/>
      <c r="C10484" s="13"/>
      <c r="D10484" s="13"/>
      <c r="E10484" s="13"/>
      <c r="F10484" s="13"/>
    </row>
    <row r="10485" spans="1:6">
      <c r="A10485" s="13"/>
      <c r="B10485" s="13"/>
      <c r="C10485" s="13"/>
      <c r="D10485" s="13"/>
      <c r="E10485" s="13"/>
      <c r="F10485" s="13"/>
    </row>
    <row r="10486" spans="1:6">
      <c r="A10486" s="13"/>
      <c r="B10486" s="13"/>
      <c r="C10486" s="13"/>
      <c r="D10486" s="13"/>
      <c r="E10486" s="13"/>
      <c r="F10486" s="13"/>
    </row>
    <row r="10487" spans="1:6">
      <c r="A10487" s="13"/>
      <c r="B10487" s="13"/>
      <c r="C10487" s="13"/>
      <c r="D10487" s="13"/>
      <c r="E10487" s="13"/>
      <c r="F10487" s="13"/>
    </row>
    <row r="10488" spans="1:6">
      <c r="A10488" s="13"/>
      <c r="B10488" s="13"/>
      <c r="C10488" s="13"/>
      <c r="D10488" s="13"/>
      <c r="E10488" s="13"/>
      <c r="F10488" s="13"/>
    </row>
    <row r="10489" spans="1:6">
      <c r="A10489" s="13"/>
      <c r="B10489" s="13"/>
      <c r="C10489" s="13"/>
      <c r="D10489" s="13"/>
      <c r="E10489" s="13"/>
      <c r="F10489" s="13"/>
    </row>
    <row r="10490" spans="1:6">
      <c r="A10490" s="13"/>
      <c r="B10490" s="13"/>
      <c r="C10490" s="13"/>
      <c r="D10490" s="13"/>
      <c r="E10490" s="13"/>
      <c r="F10490" s="13"/>
    </row>
    <row r="10491" spans="1:6">
      <c r="A10491" s="13"/>
      <c r="B10491" s="13"/>
      <c r="C10491" s="13"/>
      <c r="D10491" s="13"/>
      <c r="E10491" s="13"/>
      <c r="F10491" s="13"/>
    </row>
    <row r="10492" spans="1:6">
      <c r="A10492" s="13"/>
      <c r="B10492" s="13"/>
      <c r="C10492" s="13"/>
      <c r="D10492" s="13"/>
      <c r="E10492" s="13"/>
      <c r="F10492" s="13"/>
    </row>
    <row r="10493" spans="1:6">
      <c r="A10493" s="13"/>
      <c r="B10493" s="13"/>
      <c r="C10493" s="13"/>
      <c r="D10493" s="13"/>
      <c r="E10493" s="13"/>
      <c r="F10493" s="13"/>
    </row>
    <row r="10494" spans="1:6">
      <c r="A10494" s="13"/>
      <c r="B10494" s="13"/>
      <c r="C10494" s="13"/>
      <c r="D10494" s="13"/>
      <c r="E10494" s="13"/>
      <c r="F10494" s="13"/>
    </row>
    <row r="10495" spans="1:6">
      <c r="A10495" s="13"/>
      <c r="B10495" s="13"/>
      <c r="C10495" s="13"/>
      <c r="D10495" s="13"/>
      <c r="E10495" s="13"/>
      <c r="F10495" s="13"/>
    </row>
    <row r="10496" spans="1:6">
      <c r="A10496" s="13"/>
      <c r="B10496" s="13"/>
      <c r="C10496" s="13"/>
      <c r="D10496" s="13"/>
      <c r="E10496" s="13"/>
      <c r="F10496" s="13"/>
    </row>
    <row r="10497" spans="1:7">
      <c r="A10497" s="13"/>
      <c r="B10497" s="13"/>
      <c r="C10497" s="13"/>
      <c r="D10497" s="13"/>
      <c r="E10497" s="13"/>
      <c r="F10497" s="13"/>
    </row>
    <row r="10498" spans="1:7">
      <c r="A10498" s="13"/>
      <c r="B10498" s="13"/>
      <c r="C10498" s="13"/>
      <c r="D10498" s="13"/>
      <c r="E10498" s="13"/>
      <c r="F10498" s="13"/>
    </row>
    <row r="10499" spans="1:7">
      <c r="A10499" s="13"/>
      <c r="B10499" s="13"/>
      <c r="C10499" s="13"/>
      <c r="D10499" s="13"/>
      <c r="E10499" s="13"/>
      <c r="F10499" s="13"/>
    </row>
    <row r="10500" spans="1:7">
      <c r="A10500" s="13"/>
      <c r="B10500" s="13"/>
      <c r="C10500" s="13"/>
      <c r="D10500" s="13"/>
      <c r="E10500" s="13"/>
      <c r="F10500" s="13"/>
    </row>
    <row r="10501" spans="1:7">
      <c r="A10501" s="13"/>
      <c r="B10501" s="13"/>
      <c r="C10501" s="13"/>
      <c r="D10501" s="13"/>
      <c r="E10501" s="13"/>
      <c r="F10501" s="13"/>
    </row>
    <row r="10502" spans="1:7">
      <c r="A10502" s="13"/>
      <c r="B10502" s="13"/>
      <c r="C10502" s="13"/>
      <c r="D10502" s="13"/>
      <c r="E10502" s="13"/>
      <c r="F10502" s="13"/>
    </row>
    <row r="10503" spans="1:7">
      <c r="A10503" s="13"/>
      <c r="B10503" s="13"/>
      <c r="C10503" s="13"/>
      <c r="D10503" s="13"/>
      <c r="E10503" s="13"/>
      <c r="F10503" s="13"/>
    </row>
    <row r="10504" spans="1:7">
      <c r="A10504" s="13"/>
      <c r="B10504" s="13"/>
      <c r="C10504" s="13"/>
      <c r="D10504" s="13"/>
      <c r="E10504" s="13"/>
      <c r="F10504" s="13"/>
    </row>
    <row r="10505" spans="1:7">
      <c r="A10505" s="13"/>
      <c r="B10505" s="13"/>
      <c r="C10505" s="13"/>
      <c r="D10505" s="13"/>
      <c r="E10505" s="13"/>
      <c r="F10505" s="13"/>
    </row>
    <row r="10506" spans="1:7">
      <c r="A10506" s="13"/>
      <c r="B10506" s="13"/>
      <c r="C10506" s="13"/>
      <c r="D10506" s="13"/>
      <c r="E10506" s="13"/>
      <c r="F10506" s="13"/>
    </row>
    <row r="10507" spans="1:7">
      <c r="A10507" s="13"/>
      <c r="B10507" s="13"/>
      <c r="C10507" s="13"/>
      <c r="D10507" s="13"/>
      <c r="E10507" s="13"/>
      <c r="F10507" s="13"/>
    </row>
    <row r="10508" spans="1:7">
      <c r="A10508" s="13"/>
      <c r="B10508" s="13"/>
      <c r="C10508" s="13"/>
      <c r="D10508" s="13"/>
      <c r="E10508" s="13"/>
      <c r="F10508" s="13"/>
    </row>
    <row r="10509" spans="1:7">
      <c r="A10509" s="13"/>
      <c r="B10509" s="13"/>
      <c r="C10509" s="13"/>
      <c r="D10509" s="13"/>
      <c r="E10509" s="13"/>
      <c r="G10509" s="13"/>
    </row>
    <row r="10510" spans="1:7">
      <c r="A10510" s="13"/>
      <c r="B10510" s="13"/>
      <c r="C10510" s="13"/>
      <c r="D10510" s="13"/>
      <c r="E10510" s="13"/>
      <c r="G10510" s="13"/>
    </row>
    <row r="10511" spans="1:7">
      <c r="A10511" s="13"/>
      <c r="B10511" s="13"/>
      <c r="C10511" s="13"/>
      <c r="D10511" s="13"/>
      <c r="E10511" s="13"/>
      <c r="G10511" s="13"/>
    </row>
    <row r="10512" spans="1:7">
      <c r="A10512" s="13"/>
      <c r="B10512" s="13"/>
      <c r="C10512" s="13"/>
      <c r="D10512" s="13"/>
      <c r="E10512" s="13"/>
      <c r="G10512" s="13"/>
    </row>
    <row r="10513" spans="1:7">
      <c r="A10513" s="13"/>
      <c r="B10513" s="13"/>
      <c r="C10513" s="13"/>
      <c r="D10513" s="13"/>
      <c r="E10513" s="13"/>
      <c r="F10513" s="13"/>
    </row>
    <row r="10514" spans="1:7">
      <c r="A10514" s="13"/>
      <c r="B10514" s="13"/>
      <c r="C10514" s="13"/>
      <c r="D10514" s="13"/>
      <c r="E10514" s="13"/>
      <c r="G10514" s="13"/>
    </row>
    <row r="10515" spans="1:7">
      <c r="A10515" s="13"/>
      <c r="B10515" s="13"/>
      <c r="C10515" s="13"/>
      <c r="D10515" s="13"/>
      <c r="E10515" s="13"/>
      <c r="F10515" s="13"/>
    </row>
    <row r="10516" spans="1:7">
      <c r="A10516" s="13"/>
      <c r="B10516" s="13"/>
      <c r="C10516" s="13"/>
      <c r="D10516" s="13"/>
      <c r="E10516" s="13"/>
      <c r="F10516" s="13"/>
    </row>
    <row r="10517" spans="1:7">
      <c r="A10517" s="13"/>
      <c r="B10517" s="13"/>
      <c r="C10517" s="13"/>
      <c r="D10517" s="13"/>
      <c r="E10517" s="13"/>
      <c r="F10517" s="13"/>
    </row>
    <row r="10518" spans="1:7">
      <c r="A10518" s="13"/>
      <c r="B10518" s="13"/>
      <c r="C10518" s="13"/>
      <c r="D10518" s="13"/>
      <c r="E10518" s="13"/>
      <c r="F10518" s="13"/>
    </row>
    <row r="10519" spans="1:7">
      <c r="A10519" s="13"/>
      <c r="B10519" s="13"/>
      <c r="C10519" s="13"/>
      <c r="D10519" s="13"/>
      <c r="E10519" s="13"/>
      <c r="F10519" s="13"/>
    </row>
    <row r="10520" spans="1:7">
      <c r="A10520" s="13"/>
      <c r="B10520" s="13"/>
      <c r="C10520" s="13"/>
      <c r="D10520" s="13"/>
      <c r="E10520" s="13"/>
      <c r="G10520" s="13"/>
    </row>
    <row r="10521" spans="1:7">
      <c r="A10521" s="13"/>
      <c r="B10521" s="13"/>
      <c r="C10521" s="13"/>
      <c r="D10521" s="13"/>
      <c r="E10521" s="13"/>
      <c r="G10521" s="13"/>
    </row>
    <row r="10522" spans="1:7">
      <c r="A10522" s="13"/>
      <c r="B10522" s="13"/>
      <c r="C10522" s="13"/>
      <c r="D10522" s="13"/>
      <c r="E10522" s="13"/>
      <c r="G10522" s="13"/>
    </row>
    <row r="10523" spans="1:7">
      <c r="A10523" s="13"/>
      <c r="B10523" s="13"/>
      <c r="C10523" s="13"/>
      <c r="D10523" s="13"/>
      <c r="E10523" s="13"/>
      <c r="F10523" s="13"/>
    </row>
    <row r="10524" spans="1:7">
      <c r="A10524" s="13"/>
      <c r="B10524" s="13"/>
      <c r="C10524" s="13"/>
      <c r="D10524" s="13"/>
      <c r="E10524" s="13"/>
      <c r="F10524" s="13"/>
    </row>
    <row r="10525" spans="1:7">
      <c r="A10525" s="13"/>
      <c r="B10525" s="13"/>
      <c r="C10525" s="13"/>
      <c r="D10525" s="13"/>
      <c r="E10525" s="13"/>
      <c r="G10525" s="13"/>
    </row>
    <row r="10526" spans="1:7">
      <c r="A10526" s="13"/>
      <c r="B10526" s="13"/>
      <c r="C10526" s="13"/>
      <c r="D10526" s="13"/>
      <c r="E10526" s="13"/>
      <c r="G10526" s="13"/>
    </row>
    <row r="10527" spans="1:7">
      <c r="A10527" s="13"/>
      <c r="B10527" s="13"/>
      <c r="C10527" s="13"/>
      <c r="D10527" s="13"/>
      <c r="E10527" s="13"/>
      <c r="G10527" s="13"/>
    </row>
    <row r="10528" spans="1:7">
      <c r="A10528" s="13"/>
      <c r="B10528" s="13"/>
      <c r="C10528" s="13"/>
      <c r="D10528" s="13"/>
      <c r="E10528" s="13"/>
      <c r="G10528" s="13"/>
    </row>
    <row r="10529" spans="1:7">
      <c r="A10529" s="13"/>
      <c r="B10529" s="13"/>
      <c r="C10529" s="13"/>
      <c r="D10529" s="13"/>
      <c r="E10529" s="13"/>
      <c r="G10529" s="13"/>
    </row>
    <row r="10530" spans="1:7">
      <c r="A10530" s="13"/>
      <c r="B10530" s="13"/>
      <c r="C10530" s="13"/>
      <c r="D10530" s="13"/>
      <c r="E10530" s="13"/>
      <c r="G10530" s="13"/>
    </row>
    <row r="10531" spans="1:7">
      <c r="A10531" s="13"/>
      <c r="B10531" s="13"/>
      <c r="C10531" s="13"/>
      <c r="D10531" s="13"/>
      <c r="E10531" s="13"/>
      <c r="F10531" s="13"/>
    </row>
    <row r="10532" spans="1:7">
      <c r="A10532" s="13"/>
      <c r="B10532" s="13"/>
      <c r="C10532" s="13"/>
      <c r="D10532" s="13"/>
      <c r="E10532" s="13"/>
      <c r="G10532" s="13"/>
    </row>
    <row r="10533" spans="1:7">
      <c r="A10533" s="13"/>
      <c r="B10533" s="13"/>
      <c r="C10533" s="13"/>
      <c r="D10533" s="13"/>
      <c r="E10533" s="13"/>
      <c r="F10533" s="13"/>
    </row>
    <row r="10534" spans="1:7">
      <c r="A10534" s="13"/>
      <c r="B10534" s="13"/>
      <c r="C10534" s="13"/>
      <c r="D10534" s="13"/>
      <c r="E10534" s="13"/>
      <c r="F10534" s="13"/>
    </row>
    <row r="10535" spans="1:7">
      <c r="A10535" s="13"/>
      <c r="B10535" s="13"/>
      <c r="C10535" s="13"/>
      <c r="D10535" s="13"/>
      <c r="E10535" s="13"/>
      <c r="F10535" s="13"/>
    </row>
    <row r="10536" spans="1:7">
      <c r="A10536" s="13"/>
      <c r="B10536" s="13"/>
      <c r="C10536" s="13"/>
      <c r="D10536" s="13"/>
      <c r="E10536" s="13"/>
      <c r="F10536" s="13"/>
    </row>
    <row r="10537" spans="1:7">
      <c r="A10537" s="13"/>
      <c r="B10537" s="13"/>
      <c r="C10537" s="13"/>
      <c r="D10537" s="13"/>
      <c r="E10537" s="13"/>
      <c r="F10537" s="13"/>
    </row>
    <row r="10538" spans="1:7">
      <c r="A10538" s="13"/>
      <c r="B10538" s="13"/>
      <c r="C10538" s="13"/>
      <c r="D10538" s="13"/>
      <c r="E10538" s="13"/>
      <c r="G10538" s="13"/>
    </row>
    <row r="10539" spans="1:7">
      <c r="A10539" s="13"/>
      <c r="B10539" s="13"/>
      <c r="C10539" s="13"/>
      <c r="D10539" s="13"/>
      <c r="E10539" s="13"/>
      <c r="F10539" s="13"/>
    </row>
    <row r="10540" spans="1:7">
      <c r="A10540" s="13"/>
      <c r="B10540" s="13"/>
      <c r="C10540" s="13"/>
      <c r="D10540" s="13"/>
      <c r="E10540" s="13"/>
      <c r="F10540" s="13"/>
    </row>
    <row r="10541" spans="1:7">
      <c r="A10541" s="13"/>
      <c r="B10541" s="13"/>
      <c r="C10541" s="13"/>
      <c r="D10541" s="13"/>
      <c r="E10541" s="13"/>
      <c r="G10541" s="13"/>
    </row>
    <row r="10542" spans="1:7">
      <c r="A10542" s="13"/>
      <c r="B10542" s="13"/>
      <c r="C10542" s="13"/>
      <c r="D10542" s="13"/>
      <c r="E10542" s="13"/>
      <c r="G10542" s="13"/>
    </row>
    <row r="10543" spans="1:7">
      <c r="A10543" s="13"/>
      <c r="B10543" s="13"/>
      <c r="C10543" s="13"/>
      <c r="D10543" s="13"/>
      <c r="E10543" s="13"/>
      <c r="G10543" s="13"/>
    </row>
    <row r="10544" spans="1:7">
      <c r="A10544" s="13"/>
      <c r="B10544" s="13"/>
      <c r="C10544" s="13"/>
      <c r="D10544" s="13"/>
      <c r="E10544" s="13"/>
      <c r="G10544" s="13"/>
    </row>
    <row r="10545" spans="1:7">
      <c r="A10545" s="13"/>
      <c r="B10545" s="13"/>
      <c r="C10545" s="13"/>
      <c r="D10545" s="13"/>
      <c r="E10545" s="13"/>
      <c r="F10545" s="13"/>
    </row>
    <row r="10546" spans="1:7">
      <c r="A10546" s="13"/>
      <c r="B10546" s="13"/>
      <c r="C10546" s="13"/>
      <c r="D10546" s="13"/>
      <c r="E10546" s="13"/>
      <c r="F10546" s="13"/>
    </row>
    <row r="10547" spans="1:7">
      <c r="A10547" s="13"/>
      <c r="B10547" s="13"/>
      <c r="C10547" s="13"/>
      <c r="D10547" s="13"/>
      <c r="E10547" s="13"/>
      <c r="F10547" s="13"/>
    </row>
    <row r="10548" spans="1:7">
      <c r="A10548" s="13"/>
      <c r="B10548" s="13"/>
      <c r="C10548" s="13"/>
      <c r="D10548" s="13"/>
      <c r="E10548" s="13"/>
      <c r="F10548" s="13"/>
    </row>
    <row r="10549" spans="1:7">
      <c r="A10549" s="13"/>
      <c r="B10549" s="13"/>
      <c r="C10549" s="13"/>
      <c r="D10549" s="13"/>
      <c r="E10549" s="13"/>
      <c r="F10549" s="13"/>
    </row>
    <row r="10550" spans="1:7">
      <c r="A10550" s="13"/>
      <c r="B10550" s="13"/>
      <c r="C10550" s="13"/>
      <c r="D10550" s="13"/>
      <c r="E10550" s="13"/>
      <c r="F10550" s="13"/>
    </row>
    <row r="10551" spans="1:7">
      <c r="A10551" s="13"/>
      <c r="B10551" s="13"/>
      <c r="C10551" s="13"/>
      <c r="D10551" s="13"/>
      <c r="E10551" s="13"/>
      <c r="F10551" s="13"/>
    </row>
    <row r="10552" spans="1:7">
      <c r="A10552" s="13"/>
      <c r="B10552" s="13"/>
      <c r="C10552" s="13"/>
      <c r="D10552" s="13"/>
      <c r="E10552" s="13"/>
      <c r="F10552" s="13"/>
    </row>
    <row r="10553" spans="1:7">
      <c r="A10553" s="13"/>
      <c r="B10553" s="13"/>
      <c r="C10553" s="13"/>
      <c r="D10553" s="13"/>
      <c r="E10553" s="13"/>
      <c r="F10553" s="13"/>
    </row>
    <row r="10554" spans="1:7">
      <c r="A10554" s="13"/>
      <c r="B10554" s="13"/>
      <c r="C10554" s="13"/>
      <c r="D10554" s="13"/>
      <c r="E10554" s="13"/>
      <c r="F10554" s="13"/>
    </row>
    <row r="10555" spans="1:7">
      <c r="A10555" s="13"/>
      <c r="B10555" s="13"/>
      <c r="C10555" s="13"/>
      <c r="D10555" s="13"/>
      <c r="E10555" s="13"/>
      <c r="F10555" s="13"/>
    </row>
    <row r="10556" spans="1:7">
      <c r="A10556" s="13"/>
      <c r="B10556" s="13"/>
      <c r="C10556" s="13"/>
      <c r="D10556" s="13"/>
      <c r="E10556" s="13"/>
      <c r="G10556" s="13"/>
    </row>
    <row r="10557" spans="1:7">
      <c r="A10557" s="13"/>
      <c r="B10557" s="13"/>
      <c r="C10557" s="13"/>
      <c r="D10557" s="13"/>
      <c r="E10557" s="13"/>
      <c r="G10557" s="13"/>
    </row>
    <row r="10558" spans="1:7">
      <c r="A10558" s="13"/>
      <c r="B10558" s="13"/>
      <c r="C10558" s="13"/>
      <c r="D10558" s="13"/>
      <c r="E10558" s="13"/>
      <c r="G10558" s="13"/>
    </row>
    <row r="10559" spans="1:7">
      <c r="A10559" s="13"/>
      <c r="B10559" s="13"/>
      <c r="C10559" s="13"/>
      <c r="D10559" s="13"/>
      <c r="E10559" s="13"/>
      <c r="F10559" s="13"/>
    </row>
    <row r="10560" spans="1:7">
      <c r="A10560" s="13"/>
      <c r="B10560" s="13"/>
      <c r="C10560" s="13"/>
      <c r="D10560" s="13"/>
      <c r="E10560" s="13"/>
      <c r="F10560" s="13"/>
    </row>
    <row r="10561" spans="1:7">
      <c r="A10561" s="13"/>
      <c r="B10561" s="13"/>
      <c r="C10561" s="13"/>
      <c r="D10561" s="13"/>
      <c r="E10561" s="13"/>
      <c r="F10561" s="13"/>
    </row>
    <row r="10562" spans="1:7">
      <c r="A10562" s="13"/>
      <c r="B10562" s="13"/>
      <c r="C10562" s="13"/>
      <c r="D10562" s="13"/>
      <c r="E10562" s="13"/>
      <c r="F10562" s="13"/>
    </row>
    <row r="10563" spans="1:7">
      <c r="A10563" s="13"/>
      <c r="B10563" s="13"/>
      <c r="C10563" s="13"/>
      <c r="D10563" s="13"/>
      <c r="E10563" s="13"/>
      <c r="F10563" s="13"/>
    </row>
    <row r="10564" spans="1:7">
      <c r="A10564" s="13"/>
      <c r="B10564" s="13"/>
      <c r="C10564" s="13"/>
      <c r="D10564" s="13"/>
      <c r="E10564" s="13"/>
      <c r="F10564" s="13"/>
    </row>
    <row r="10565" spans="1:7">
      <c r="A10565" s="13"/>
      <c r="B10565" s="13"/>
      <c r="C10565" s="13"/>
      <c r="D10565" s="13"/>
      <c r="E10565" s="13"/>
      <c r="F10565" s="13"/>
    </row>
    <row r="10566" spans="1:7">
      <c r="A10566" s="13"/>
      <c r="B10566" s="13"/>
      <c r="C10566" s="13"/>
      <c r="D10566" s="13"/>
      <c r="E10566" s="13"/>
      <c r="F10566" s="13"/>
    </row>
    <row r="10567" spans="1:7">
      <c r="A10567" s="13"/>
      <c r="B10567" s="13"/>
      <c r="C10567" s="13"/>
      <c r="D10567" s="13"/>
      <c r="E10567" s="13"/>
      <c r="F10567" s="13"/>
    </row>
    <row r="10568" spans="1:7">
      <c r="A10568" s="13"/>
      <c r="B10568" s="13"/>
      <c r="C10568" s="13"/>
      <c r="D10568" s="13"/>
      <c r="E10568" s="13"/>
      <c r="F10568" s="13"/>
    </row>
    <row r="10569" spans="1:7">
      <c r="A10569" s="13"/>
      <c r="B10569" s="13"/>
      <c r="C10569" s="13"/>
      <c r="D10569" s="13"/>
      <c r="E10569" s="13"/>
      <c r="F10569" s="13"/>
    </row>
    <row r="10570" spans="1:7">
      <c r="A10570" s="13"/>
      <c r="B10570" s="13"/>
      <c r="C10570" s="13"/>
      <c r="D10570" s="13"/>
      <c r="E10570" s="13"/>
      <c r="F10570" s="13"/>
    </row>
    <row r="10571" spans="1:7">
      <c r="A10571" s="13"/>
      <c r="B10571" s="13"/>
      <c r="C10571" s="13"/>
      <c r="D10571" s="13"/>
      <c r="E10571" s="13"/>
      <c r="F10571" s="13"/>
    </row>
    <row r="10572" spans="1:7">
      <c r="A10572" s="13"/>
      <c r="B10572" s="13"/>
      <c r="C10572" s="13"/>
      <c r="D10572" s="13"/>
      <c r="E10572" s="13"/>
      <c r="F10572" s="13"/>
    </row>
    <row r="10573" spans="1:7">
      <c r="A10573" s="13"/>
      <c r="B10573" s="13"/>
      <c r="C10573" s="13"/>
      <c r="D10573" s="13"/>
      <c r="E10573" s="13"/>
      <c r="G10573" s="13"/>
    </row>
    <row r="10574" spans="1:7">
      <c r="A10574" s="13"/>
      <c r="B10574" s="13"/>
      <c r="C10574" s="13"/>
      <c r="D10574" s="13"/>
      <c r="E10574" s="13"/>
      <c r="G10574" s="13"/>
    </row>
    <row r="10575" spans="1:7">
      <c r="A10575" s="13"/>
      <c r="B10575" s="13"/>
      <c r="C10575" s="13"/>
      <c r="D10575" s="13"/>
      <c r="E10575" s="13"/>
      <c r="G10575" s="13"/>
    </row>
    <row r="10576" spans="1:7">
      <c r="A10576" s="13"/>
      <c r="B10576" s="13"/>
      <c r="C10576" s="13"/>
      <c r="D10576" s="13"/>
      <c r="E10576" s="13"/>
      <c r="G10576" s="13"/>
    </row>
    <row r="10577" spans="1:7">
      <c r="A10577" s="13"/>
      <c r="B10577" s="13"/>
      <c r="C10577" s="13"/>
      <c r="D10577" s="13"/>
      <c r="E10577" s="13"/>
      <c r="G10577" s="13"/>
    </row>
    <row r="10578" spans="1:7">
      <c r="A10578" s="13"/>
      <c r="B10578" s="13"/>
      <c r="C10578" s="13"/>
      <c r="D10578" s="13"/>
      <c r="E10578" s="13"/>
      <c r="G10578" s="13"/>
    </row>
    <row r="10579" spans="1:7">
      <c r="A10579" s="13"/>
      <c r="B10579" s="13"/>
      <c r="C10579" s="13"/>
      <c r="D10579" s="13"/>
      <c r="E10579" s="13"/>
      <c r="F10579" s="13"/>
    </row>
    <row r="10580" spans="1:7">
      <c r="A10580" s="13"/>
      <c r="B10580" s="13"/>
      <c r="C10580" s="13"/>
      <c r="D10580" s="13"/>
      <c r="E10580" s="13"/>
      <c r="G10580" s="13"/>
    </row>
    <row r="10581" spans="1:7">
      <c r="A10581" s="13"/>
      <c r="B10581" s="13"/>
      <c r="C10581" s="13"/>
      <c r="D10581" s="13"/>
      <c r="E10581" s="13"/>
      <c r="G10581" s="13"/>
    </row>
    <row r="10582" spans="1:7">
      <c r="A10582" s="13"/>
      <c r="B10582" s="13"/>
      <c r="C10582" s="13"/>
      <c r="D10582" s="13"/>
      <c r="E10582" s="13"/>
      <c r="G10582" s="13"/>
    </row>
    <row r="10583" spans="1:7">
      <c r="A10583" s="13"/>
      <c r="B10583" s="13"/>
      <c r="C10583" s="13"/>
      <c r="D10583" s="13"/>
      <c r="E10583" s="13"/>
      <c r="F10583" s="13"/>
    </row>
    <row r="10584" spans="1:7">
      <c r="A10584" s="13"/>
      <c r="B10584" s="13"/>
      <c r="C10584" s="13"/>
      <c r="D10584" s="13"/>
      <c r="E10584" s="13"/>
      <c r="F10584" s="13"/>
    </row>
    <row r="10585" spans="1:7">
      <c r="A10585" s="13"/>
      <c r="B10585" s="13"/>
      <c r="C10585" s="13"/>
      <c r="D10585" s="13"/>
      <c r="E10585" s="13"/>
      <c r="F10585" s="13"/>
    </row>
    <row r="10586" spans="1:7">
      <c r="A10586" s="13"/>
      <c r="B10586" s="13"/>
      <c r="C10586" s="13"/>
      <c r="D10586" s="13"/>
      <c r="E10586" s="13"/>
      <c r="F10586" s="13"/>
    </row>
    <row r="10587" spans="1:7">
      <c r="A10587" s="13"/>
      <c r="B10587" s="13"/>
      <c r="C10587" s="13"/>
      <c r="D10587" s="13"/>
      <c r="E10587" s="13"/>
      <c r="F10587" s="13"/>
    </row>
    <row r="10588" spans="1:7">
      <c r="A10588" s="13"/>
      <c r="B10588" s="13"/>
      <c r="C10588" s="13"/>
      <c r="D10588" s="13"/>
      <c r="E10588" s="13"/>
      <c r="F10588" s="13"/>
    </row>
    <row r="10589" spans="1:7">
      <c r="A10589" s="13"/>
      <c r="B10589" s="13"/>
      <c r="C10589" s="13"/>
      <c r="D10589" s="13"/>
      <c r="E10589" s="13"/>
      <c r="F10589" s="13"/>
    </row>
    <row r="10590" spans="1:7">
      <c r="A10590" s="13"/>
      <c r="B10590" s="13"/>
      <c r="C10590" s="13"/>
      <c r="D10590" s="13"/>
      <c r="E10590" s="13"/>
      <c r="G10590" s="13"/>
    </row>
    <row r="10591" spans="1:7">
      <c r="A10591" s="13"/>
      <c r="B10591" s="13"/>
      <c r="C10591" s="13"/>
      <c r="D10591" s="13"/>
      <c r="E10591" s="13"/>
      <c r="F10591" s="13"/>
    </row>
    <row r="10592" spans="1:7">
      <c r="A10592" s="13"/>
      <c r="B10592" s="13"/>
      <c r="C10592" s="13"/>
      <c r="D10592" s="13"/>
      <c r="E10592" s="13"/>
      <c r="F10592" s="13"/>
    </row>
    <row r="10593" spans="1:7">
      <c r="A10593" s="13"/>
      <c r="B10593" s="13"/>
      <c r="C10593" s="13"/>
      <c r="D10593" s="13"/>
      <c r="E10593" s="13"/>
      <c r="F10593" s="13"/>
    </row>
    <row r="10594" spans="1:7">
      <c r="A10594" s="13"/>
      <c r="B10594" s="13"/>
      <c r="C10594" s="13"/>
      <c r="D10594" s="13"/>
      <c r="E10594" s="13"/>
      <c r="F10594" s="13"/>
    </row>
    <row r="10595" spans="1:7">
      <c r="A10595" s="13"/>
      <c r="B10595" s="13"/>
      <c r="C10595" s="13"/>
      <c r="D10595" s="13"/>
      <c r="E10595" s="13"/>
      <c r="F10595" s="13"/>
    </row>
    <row r="10596" spans="1:7">
      <c r="A10596" s="13"/>
      <c r="B10596" s="13"/>
      <c r="C10596" s="13"/>
      <c r="D10596" s="13"/>
      <c r="E10596" s="13"/>
      <c r="F10596" s="13"/>
    </row>
    <row r="10597" spans="1:7">
      <c r="A10597" s="13"/>
      <c r="B10597" s="13"/>
      <c r="C10597" s="13"/>
      <c r="D10597" s="13"/>
      <c r="E10597" s="13"/>
      <c r="G10597" s="13"/>
    </row>
    <row r="10598" spans="1:7">
      <c r="A10598" s="13"/>
      <c r="B10598" s="13"/>
      <c r="C10598" s="13"/>
      <c r="D10598" s="13"/>
      <c r="E10598" s="13"/>
      <c r="G10598" s="13"/>
    </row>
    <row r="10599" spans="1:7">
      <c r="A10599" s="13"/>
      <c r="B10599" s="13"/>
      <c r="C10599" s="13"/>
      <c r="D10599" s="13"/>
      <c r="E10599" s="13"/>
      <c r="F10599" s="13"/>
    </row>
    <row r="10600" spans="1:7">
      <c r="A10600" s="13"/>
      <c r="B10600" s="13"/>
      <c r="C10600" s="13"/>
      <c r="D10600" s="13"/>
      <c r="E10600" s="13"/>
      <c r="G10600" s="13"/>
    </row>
    <row r="10601" spans="1:7">
      <c r="A10601" s="13"/>
      <c r="B10601" s="13"/>
      <c r="C10601" s="13"/>
      <c r="D10601" s="13"/>
      <c r="E10601" s="13"/>
      <c r="G10601" s="13"/>
    </row>
    <row r="10602" spans="1:7">
      <c r="A10602" s="13"/>
      <c r="B10602" s="13"/>
      <c r="C10602" s="13"/>
      <c r="D10602" s="13"/>
      <c r="E10602" s="13"/>
      <c r="G10602" s="13"/>
    </row>
    <row r="10603" spans="1:7">
      <c r="A10603" s="13"/>
      <c r="B10603" s="13"/>
      <c r="C10603" s="13"/>
      <c r="D10603" s="13"/>
      <c r="E10603" s="13"/>
      <c r="F10603" s="13"/>
    </row>
    <row r="10604" spans="1:7">
      <c r="A10604" s="13"/>
      <c r="B10604" s="13"/>
      <c r="C10604" s="13"/>
      <c r="D10604" s="13"/>
      <c r="E10604" s="13"/>
      <c r="F10604" s="13"/>
    </row>
    <row r="10605" spans="1:7">
      <c r="A10605" s="13"/>
      <c r="B10605" s="13"/>
      <c r="C10605" s="13"/>
      <c r="D10605" s="13"/>
      <c r="E10605" s="13"/>
      <c r="F10605" s="13"/>
    </row>
    <row r="10606" spans="1:7">
      <c r="A10606" s="13"/>
      <c r="B10606" s="13"/>
      <c r="C10606" s="13"/>
      <c r="D10606" s="13"/>
      <c r="E10606" s="13"/>
      <c r="F10606" s="13"/>
    </row>
    <row r="10607" spans="1:7">
      <c r="A10607" s="13"/>
      <c r="B10607" s="13"/>
      <c r="C10607" s="13"/>
      <c r="D10607" s="13"/>
      <c r="E10607" s="13"/>
      <c r="F10607" s="13"/>
    </row>
    <row r="10608" spans="1:7">
      <c r="A10608" s="13"/>
      <c r="B10608" s="13"/>
      <c r="C10608" s="13"/>
      <c r="D10608" s="13"/>
      <c r="E10608" s="13"/>
      <c r="F10608" s="13"/>
    </row>
    <row r="10609" spans="1:7">
      <c r="A10609" s="13"/>
      <c r="B10609" s="13"/>
      <c r="C10609" s="13"/>
      <c r="D10609" s="13"/>
      <c r="E10609" s="13"/>
      <c r="F10609" s="13"/>
    </row>
    <row r="10610" spans="1:7">
      <c r="A10610" s="13"/>
      <c r="B10610" s="13"/>
      <c r="C10610" s="13"/>
      <c r="D10610" s="13"/>
      <c r="E10610" s="13"/>
      <c r="F10610" s="13"/>
    </row>
    <row r="10611" spans="1:7">
      <c r="A10611" s="13"/>
      <c r="B10611" s="13"/>
      <c r="C10611" s="13"/>
      <c r="D10611" s="13"/>
      <c r="E10611" s="13"/>
      <c r="F10611" s="13"/>
    </row>
    <row r="10612" spans="1:7">
      <c r="A10612" s="13"/>
      <c r="B10612" s="13"/>
      <c r="C10612" s="13"/>
      <c r="D10612" s="13"/>
      <c r="E10612" s="13"/>
      <c r="F10612" s="13"/>
    </row>
    <row r="10613" spans="1:7">
      <c r="A10613" s="13"/>
      <c r="B10613" s="13"/>
      <c r="C10613" s="13"/>
      <c r="D10613" s="13"/>
      <c r="E10613" s="13"/>
      <c r="F10613" s="13"/>
    </row>
    <row r="10614" spans="1:7">
      <c r="A10614" s="13"/>
      <c r="B10614" s="13"/>
      <c r="C10614" s="13"/>
      <c r="D10614" s="13"/>
      <c r="E10614" s="13"/>
      <c r="F10614" s="13"/>
    </row>
    <row r="10615" spans="1:7">
      <c r="A10615" s="13"/>
      <c r="B10615" s="13"/>
      <c r="C10615" s="13"/>
      <c r="D10615" s="13"/>
      <c r="E10615" s="13"/>
      <c r="F10615" s="13"/>
    </row>
    <row r="10616" spans="1:7">
      <c r="A10616" s="13"/>
      <c r="B10616" s="13"/>
      <c r="C10616" s="13"/>
      <c r="D10616" s="13"/>
      <c r="E10616" s="13"/>
      <c r="F10616" s="13"/>
    </row>
    <row r="10617" spans="1:7">
      <c r="A10617" s="13"/>
      <c r="B10617" s="13"/>
      <c r="C10617" s="13"/>
      <c r="D10617" s="13"/>
      <c r="E10617" s="13"/>
      <c r="G10617" s="13"/>
    </row>
    <row r="10618" spans="1:7">
      <c r="A10618" s="13"/>
      <c r="B10618" s="13"/>
      <c r="C10618" s="13"/>
      <c r="D10618" s="13"/>
      <c r="E10618" s="13"/>
      <c r="G10618" s="13"/>
    </row>
    <row r="10619" spans="1:7">
      <c r="A10619" s="13"/>
      <c r="B10619" s="13"/>
      <c r="C10619" s="13"/>
      <c r="D10619" s="13"/>
      <c r="E10619" s="13"/>
      <c r="G10619" s="13"/>
    </row>
    <row r="10620" spans="1:7">
      <c r="A10620" s="13"/>
      <c r="B10620" s="13"/>
      <c r="C10620" s="13"/>
      <c r="D10620" s="13"/>
      <c r="E10620" s="13"/>
      <c r="G10620" s="13"/>
    </row>
    <row r="10621" spans="1:7">
      <c r="A10621" s="13"/>
      <c r="B10621" s="13"/>
      <c r="C10621" s="13"/>
      <c r="D10621" s="13"/>
      <c r="E10621" s="13"/>
      <c r="F10621" s="13"/>
    </row>
    <row r="10622" spans="1:7">
      <c r="A10622" s="13"/>
      <c r="B10622" s="13"/>
      <c r="C10622" s="13"/>
      <c r="D10622" s="13"/>
      <c r="E10622" s="13"/>
      <c r="G10622" s="13"/>
    </row>
    <row r="10623" spans="1:7">
      <c r="A10623" s="13"/>
      <c r="B10623" s="13"/>
      <c r="C10623" s="13"/>
      <c r="D10623" s="13"/>
      <c r="E10623" s="13"/>
      <c r="F10623" s="13"/>
    </row>
    <row r="10624" spans="1:7">
      <c r="A10624" s="13"/>
      <c r="B10624" s="13"/>
      <c r="C10624" s="13"/>
      <c r="D10624" s="13"/>
      <c r="E10624" s="13"/>
      <c r="F10624" s="13"/>
    </row>
    <row r="10625" spans="1:6">
      <c r="A10625" s="13"/>
      <c r="B10625" s="13"/>
      <c r="C10625" s="13"/>
      <c r="D10625" s="13"/>
      <c r="E10625" s="13"/>
      <c r="F10625" s="13"/>
    </row>
    <row r="10626" spans="1:6">
      <c r="A10626" s="13"/>
      <c r="B10626" s="13"/>
      <c r="C10626" s="13"/>
      <c r="D10626" s="13"/>
      <c r="E10626" s="13"/>
      <c r="F10626" s="13"/>
    </row>
    <row r="10627" spans="1:6">
      <c r="A10627" s="13"/>
      <c r="B10627" s="13"/>
      <c r="C10627" s="13"/>
      <c r="D10627" s="13"/>
      <c r="E10627" s="13"/>
      <c r="F10627" s="13"/>
    </row>
    <row r="10628" spans="1:6">
      <c r="A10628" s="13"/>
      <c r="B10628" s="13"/>
      <c r="C10628" s="13"/>
      <c r="D10628" s="13"/>
      <c r="E10628" s="13"/>
      <c r="F10628" s="13"/>
    </row>
    <row r="10629" spans="1:6">
      <c r="A10629" s="13"/>
      <c r="B10629" s="13"/>
      <c r="C10629" s="13"/>
      <c r="D10629" s="13"/>
      <c r="E10629" s="13"/>
      <c r="F10629" s="13"/>
    </row>
    <row r="10630" spans="1:6">
      <c r="A10630" s="13"/>
      <c r="B10630" s="13"/>
      <c r="C10630" s="13"/>
      <c r="D10630" s="13"/>
      <c r="E10630" s="13"/>
      <c r="F10630" s="13"/>
    </row>
    <row r="10631" spans="1:6">
      <c r="A10631" s="13"/>
      <c r="B10631" s="13"/>
      <c r="C10631" s="13"/>
      <c r="D10631" s="13"/>
      <c r="E10631" s="13"/>
      <c r="F10631" s="13"/>
    </row>
    <row r="10632" spans="1:6">
      <c r="A10632" s="13"/>
      <c r="B10632" s="13"/>
      <c r="C10632" s="13"/>
      <c r="D10632" s="13"/>
      <c r="E10632" s="13"/>
      <c r="F10632" s="13"/>
    </row>
    <row r="10633" spans="1:6">
      <c r="A10633" s="13"/>
      <c r="B10633" s="13"/>
      <c r="C10633" s="13"/>
      <c r="D10633" s="13"/>
      <c r="E10633" s="13"/>
      <c r="F10633" s="13"/>
    </row>
    <row r="10634" spans="1:6">
      <c r="A10634" s="13"/>
      <c r="B10634" s="13"/>
      <c r="C10634" s="13"/>
      <c r="D10634" s="13"/>
      <c r="E10634" s="13"/>
      <c r="F10634" s="13"/>
    </row>
    <row r="10635" spans="1:6">
      <c r="A10635" s="13"/>
      <c r="B10635" s="13"/>
      <c r="C10635" s="13"/>
      <c r="D10635" s="13"/>
      <c r="E10635" s="13"/>
      <c r="F10635" s="13"/>
    </row>
    <row r="10636" spans="1:6">
      <c r="A10636" s="13"/>
      <c r="B10636" s="13"/>
      <c r="C10636" s="13"/>
      <c r="D10636" s="13"/>
      <c r="E10636" s="13"/>
      <c r="F10636" s="13"/>
    </row>
    <row r="10637" spans="1:6">
      <c r="A10637" s="13"/>
      <c r="B10637" s="13"/>
      <c r="C10637" s="13"/>
      <c r="D10637" s="13"/>
      <c r="E10637" s="13"/>
      <c r="F10637" s="13"/>
    </row>
    <row r="10638" spans="1:6">
      <c r="A10638" s="13"/>
      <c r="B10638" s="13"/>
      <c r="C10638" s="13"/>
      <c r="D10638" s="13"/>
      <c r="E10638" s="13"/>
      <c r="F10638" s="13"/>
    </row>
    <row r="10639" spans="1:6">
      <c r="A10639" s="13"/>
      <c r="B10639" s="13"/>
      <c r="C10639" s="13"/>
      <c r="D10639" s="13"/>
      <c r="E10639" s="13"/>
      <c r="F10639" s="13"/>
    </row>
    <row r="10640" spans="1:6">
      <c r="A10640" s="13"/>
      <c r="B10640" s="13"/>
      <c r="C10640" s="13"/>
      <c r="D10640" s="13"/>
      <c r="E10640" s="13"/>
      <c r="F10640" s="13"/>
    </row>
    <row r="10641" spans="1:7">
      <c r="A10641" s="13"/>
      <c r="B10641" s="13"/>
      <c r="C10641" s="13"/>
      <c r="D10641" s="13"/>
      <c r="E10641" s="13"/>
      <c r="F10641" s="13"/>
    </row>
    <row r="10642" spans="1:7">
      <c r="A10642" s="13"/>
      <c r="B10642" s="13"/>
      <c r="C10642" s="13"/>
      <c r="D10642" s="13"/>
      <c r="E10642" s="13"/>
      <c r="F10642" s="13"/>
    </row>
    <row r="10643" spans="1:7">
      <c r="A10643" s="13"/>
      <c r="B10643" s="13"/>
      <c r="C10643" s="13"/>
      <c r="D10643" s="13"/>
      <c r="E10643" s="13"/>
      <c r="F10643" s="13"/>
    </row>
    <row r="10644" spans="1:7">
      <c r="A10644" s="13"/>
      <c r="B10644" s="13"/>
      <c r="C10644" s="13"/>
      <c r="D10644" s="13"/>
      <c r="E10644" s="13"/>
      <c r="F10644" s="13"/>
    </row>
    <row r="10645" spans="1:7">
      <c r="A10645" s="13"/>
      <c r="B10645" s="13"/>
      <c r="C10645" s="13"/>
      <c r="D10645" s="13"/>
      <c r="E10645" s="13"/>
      <c r="F10645" s="13"/>
    </row>
    <row r="10646" spans="1:7">
      <c r="A10646" s="13"/>
      <c r="B10646" s="13"/>
      <c r="C10646" s="13"/>
      <c r="D10646" s="13"/>
      <c r="E10646" s="13"/>
      <c r="G10646" s="13"/>
    </row>
    <row r="10647" spans="1:7">
      <c r="A10647" s="13"/>
      <c r="B10647" s="13"/>
      <c r="C10647" s="13"/>
      <c r="D10647" s="13"/>
      <c r="E10647" s="13"/>
      <c r="G10647" s="13"/>
    </row>
    <row r="10648" spans="1:7">
      <c r="A10648" s="13"/>
      <c r="B10648" s="13"/>
      <c r="C10648" s="13"/>
      <c r="D10648" s="13"/>
      <c r="E10648" s="13"/>
      <c r="G10648" s="13"/>
    </row>
    <row r="10649" spans="1:7">
      <c r="A10649" s="13"/>
      <c r="B10649" s="13"/>
      <c r="C10649" s="13"/>
      <c r="D10649" s="13"/>
      <c r="E10649" s="13"/>
      <c r="G10649" s="13"/>
    </row>
    <row r="10650" spans="1:7">
      <c r="A10650" s="13"/>
      <c r="B10650" s="13"/>
      <c r="C10650" s="13"/>
      <c r="D10650" s="13"/>
      <c r="E10650" s="13"/>
      <c r="G10650" s="13"/>
    </row>
    <row r="10651" spans="1:7">
      <c r="A10651" s="13"/>
      <c r="B10651" s="13"/>
      <c r="C10651" s="13"/>
      <c r="D10651" s="13"/>
      <c r="E10651" s="13"/>
      <c r="G10651" s="13"/>
    </row>
    <row r="10652" spans="1:7">
      <c r="A10652" s="13"/>
      <c r="B10652" s="13"/>
      <c r="C10652" s="13"/>
      <c r="D10652" s="13"/>
      <c r="E10652" s="13"/>
      <c r="F10652" s="13"/>
    </row>
    <row r="10653" spans="1:7">
      <c r="A10653" s="13"/>
      <c r="B10653" s="13"/>
      <c r="C10653" s="13"/>
      <c r="D10653" s="13"/>
      <c r="E10653" s="13"/>
      <c r="F10653" s="13"/>
    </row>
    <row r="10654" spans="1:7">
      <c r="A10654" s="13"/>
      <c r="B10654" s="13"/>
      <c r="C10654" s="13"/>
      <c r="D10654" s="13"/>
      <c r="E10654" s="13"/>
      <c r="F10654" s="13"/>
    </row>
    <row r="10655" spans="1:7">
      <c r="A10655" s="13"/>
      <c r="B10655" s="13"/>
      <c r="C10655" s="13"/>
      <c r="D10655" s="13"/>
      <c r="E10655" s="13"/>
      <c r="F10655" s="13"/>
    </row>
    <row r="10656" spans="1:7">
      <c r="A10656" s="13"/>
      <c r="B10656" s="13"/>
      <c r="C10656" s="13"/>
      <c r="D10656" s="13"/>
      <c r="E10656" s="13"/>
      <c r="F10656" s="13"/>
    </row>
    <row r="10657" spans="1:7">
      <c r="A10657" s="13"/>
      <c r="B10657" s="13"/>
      <c r="C10657" s="13"/>
      <c r="D10657" s="13"/>
      <c r="E10657" s="13"/>
      <c r="F10657" s="13"/>
    </row>
    <row r="10658" spans="1:7">
      <c r="A10658" s="13"/>
      <c r="B10658" s="13"/>
      <c r="C10658" s="13"/>
      <c r="D10658" s="13"/>
      <c r="E10658" s="13"/>
      <c r="F10658" s="13"/>
    </row>
    <row r="10659" spans="1:7">
      <c r="A10659" s="13"/>
      <c r="B10659" s="13"/>
      <c r="C10659" s="13"/>
      <c r="D10659" s="13"/>
      <c r="E10659" s="13"/>
      <c r="F10659" s="13"/>
    </row>
    <row r="10660" spans="1:7">
      <c r="A10660" s="13"/>
      <c r="B10660" s="13"/>
      <c r="C10660" s="13"/>
      <c r="D10660" s="13"/>
      <c r="E10660" s="13"/>
      <c r="F10660" s="13"/>
    </row>
    <row r="10661" spans="1:7">
      <c r="A10661" s="13"/>
      <c r="B10661" s="13"/>
      <c r="C10661" s="13"/>
      <c r="D10661" s="13"/>
      <c r="E10661" s="13"/>
      <c r="F10661" s="13"/>
    </row>
    <row r="10662" spans="1:7">
      <c r="A10662" s="13"/>
      <c r="B10662" s="13"/>
      <c r="C10662" s="13"/>
      <c r="D10662" s="13"/>
      <c r="E10662" s="13"/>
      <c r="F10662" s="13"/>
    </row>
    <row r="10663" spans="1:7">
      <c r="A10663" s="13"/>
      <c r="B10663" s="13"/>
      <c r="C10663" s="13"/>
      <c r="D10663" s="13"/>
      <c r="E10663" s="13"/>
      <c r="F10663" s="13"/>
    </row>
    <row r="10664" spans="1:7">
      <c r="A10664" s="13"/>
      <c r="B10664" s="13"/>
      <c r="C10664" s="13"/>
      <c r="D10664" s="13"/>
      <c r="E10664" s="13"/>
      <c r="F10664" s="13"/>
    </row>
    <row r="10665" spans="1:7">
      <c r="A10665" s="13"/>
      <c r="B10665" s="13"/>
      <c r="C10665" s="13"/>
      <c r="D10665" s="13"/>
      <c r="E10665" s="13"/>
      <c r="F10665" s="13"/>
    </row>
    <row r="10666" spans="1:7">
      <c r="A10666" s="13"/>
      <c r="B10666" s="13"/>
      <c r="C10666" s="13"/>
      <c r="D10666" s="13"/>
      <c r="E10666" s="13"/>
      <c r="F10666" s="13"/>
    </row>
    <row r="10667" spans="1:7">
      <c r="A10667" s="13"/>
      <c r="B10667" s="13"/>
      <c r="C10667" s="13"/>
      <c r="D10667" s="13"/>
      <c r="E10667" s="13"/>
      <c r="F10667" s="13"/>
    </row>
    <row r="10668" spans="1:7">
      <c r="A10668" s="13"/>
      <c r="B10668" s="13"/>
      <c r="C10668" s="13"/>
      <c r="D10668" s="13"/>
      <c r="E10668" s="13"/>
      <c r="F10668" s="13"/>
    </row>
    <row r="10669" spans="1:7">
      <c r="A10669" s="13"/>
      <c r="B10669" s="13"/>
      <c r="C10669" s="13"/>
      <c r="D10669" s="13"/>
      <c r="E10669" s="13"/>
      <c r="F10669" s="13"/>
    </row>
    <row r="10670" spans="1:7">
      <c r="A10670" s="13"/>
      <c r="B10670" s="13"/>
      <c r="C10670" s="13"/>
      <c r="D10670" s="13"/>
      <c r="E10670" s="13"/>
      <c r="G10670" s="13"/>
    </row>
    <row r="10671" spans="1:7">
      <c r="A10671" s="13"/>
      <c r="B10671" s="13"/>
      <c r="C10671" s="13"/>
      <c r="D10671" s="13"/>
      <c r="E10671" s="13"/>
      <c r="G10671" s="13"/>
    </row>
    <row r="10672" spans="1:7">
      <c r="A10672" s="13"/>
      <c r="B10672" s="13"/>
      <c r="C10672" s="13"/>
      <c r="D10672" s="13"/>
      <c r="E10672" s="13"/>
      <c r="F10672" s="13"/>
    </row>
    <row r="10673" spans="1:7">
      <c r="A10673" s="13"/>
      <c r="B10673" s="13"/>
      <c r="C10673" s="13"/>
      <c r="D10673" s="13"/>
      <c r="E10673" s="13"/>
      <c r="F10673" s="13"/>
    </row>
    <row r="10674" spans="1:7">
      <c r="A10674" s="13"/>
      <c r="B10674" s="13"/>
      <c r="C10674" s="13"/>
      <c r="D10674" s="13"/>
      <c r="E10674" s="13"/>
      <c r="F10674" s="13"/>
    </row>
    <row r="10675" spans="1:7">
      <c r="A10675" s="13"/>
      <c r="B10675" s="13"/>
      <c r="C10675" s="13"/>
      <c r="D10675" s="13"/>
      <c r="E10675" s="13"/>
      <c r="F10675" s="13"/>
    </row>
    <row r="10676" spans="1:7">
      <c r="A10676" s="13"/>
      <c r="B10676" s="13"/>
      <c r="C10676" s="13"/>
      <c r="D10676" s="13"/>
      <c r="E10676" s="13"/>
      <c r="F10676" s="13"/>
    </row>
    <row r="10677" spans="1:7">
      <c r="A10677" s="13"/>
      <c r="B10677" s="13"/>
      <c r="C10677" s="13"/>
      <c r="D10677" s="13"/>
      <c r="E10677" s="13"/>
      <c r="F10677" s="13"/>
    </row>
    <row r="10678" spans="1:7">
      <c r="A10678" s="13"/>
      <c r="B10678" s="13"/>
      <c r="C10678" s="13"/>
      <c r="D10678" s="13"/>
      <c r="E10678" s="13"/>
      <c r="F10678" s="13"/>
    </row>
    <row r="10679" spans="1:7">
      <c r="A10679" s="13"/>
      <c r="B10679" s="13"/>
      <c r="C10679" s="13"/>
      <c r="D10679" s="13"/>
      <c r="E10679" s="13"/>
      <c r="F10679" s="13"/>
    </row>
    <row r="10680" spans="1:7">
      <c r="A10680" s="13"/>
      <c r="B10680" s="13"/>
      <c r="C10680" s="13"/>
      <c r="D10680" s="13"/>
      <c r="E10680" s="13"/>
      <c r="F10680" s="13"/>
    </row>
    <row r="10681" spans="1:7">
      <c r="A10681" s="13"/>
      <c r="B10681" s="13"/>
      <c r="C10681" s="13"/>
      <c r="D10681" s="13"/>
      <c r="E10681" s="13"/>
      <c r="F10681" s="13"/>
    </row>
    <row r="10682" spans="1:7">
      <c r="A10682" s="13"/>
      <c r="B10682" s="13"/>
      <c r="C10682" s="13"/>
      <c r="D10682" s="13"/>
      <c r="E10682" s="13"/>
      <c r="F10682" s="13"/>
    </row>
    <row r="10683" spans="1:7">
      <c r="A10683" s="13"/>
      <c r="B10683" s="13"/>
      <c r="C10683" s="13"/>
      <c r="D10683" s="13"/>
      <c r="E10683" s="13"/>
      <c r="G10683" s="13"/>
    </row>
    <row r="10684" spans="1:7">
      <c r="A10684" s="13"/>
      <c r="B10684" s="13"/>
      <c r="C10684" s="13"/>
      <c r="D10684" s="13"/>
      <c r="E10684" s="13"/>
      <c r="G10684" s="13"/>
    </row>
    <row r="10685" spans="1:7">
      <c r="A10685" s="13"/>
      <c r="B10685" s="13"/>
      <c r="C10685" s="13"/>
      <c r="D10685" s="13"/>
      <c r="E10685" s="13"/>
      <c r="F10685" s="13"/>
    </row>
    <row r="10686" spans="1:7">
      <c r="A10686" s="13"/>
      <c r="B10686" s="13"/>
      <c r="C10686" s="13"/>
      <c r="D10686" s="13"/>
      <c r="E10686" s="13"/>
      <c r="G10686" s="13"/>
    </row>
    <row r="10687" spans="1:7">
      <c r="A10687" s="13"/>
      <c r="B10687" s="13"/>
      <c r="C10687" s="13"/>
      <c r="D10687" s="13"/>
      <c r="E10687" s="13"/>
      <c r="F10687" s="13"/>
    </row>
    <row r="10688" spans="1:7">
      <c r="A10688" s="13"/>
      <c r="B10688" s="13"/>
      <c r="C10688" s="13"/>
      <c r="D10688" s="13"/>
      <c r="E10688" s="13"/>
      <c r="G10688" s="13"/>
    </row>
    <row r="10689" spans="1:6">
      <c r="A10689" s="13"/>
      <c r="B10689" s="13"/>
      <c r="C10689" s="13"/>
      <c r="D10689" s="13"/>
      <c r="E10689" s="13"/>
      <c r="F10689" s="13"/>
    </row>
    <row r="10690" spans="1:6">
      <c r="A10690" s="13"/>
      <c r="B10690" s="13"/>
      <c r="C10690" s="13"/>
      <c r="D10690" s="13"/>
      <c r="E10690" s="13"/>
      <c r="F10690" s="13"/>
    </row>
    <row r="10691" spans="1:6">
      <c r="A10691" s="13"/>
      <c r="B10691" s="13"/>
      <c r="C10691" s="13"/>
      <c r="D10691" s="13"/>
      <c r="E10691" s="13"/>
      <c r="F10691" s="13"/>
    </row>
    <row r="10692" spans="1:6">
      <c r="A10692" s="13"/>
      <c r="B10692" s="13"/>
      <c r="C10692" s="13"/>
      <c r="D10692" s="13"/>
      <c r="E10692" s="13"/>
      <c r="F10692" s="13"/>
    </row>
    <row r="10693" spans="1:6">
      <c r="A10693" s="13"/>
      <c r="B10693" s="13"/>
      <c r="C10693" s="13"/>
      <c r="D10693" s="13"/>
      <c r="E10693" s="13"/>
      <c r="F10693" s="13"/>
    </row>
    <row r="10694" spans="1:6">
      <c r="A10694" s="13"/>
      <c r="B10694" s="13"/>
      <c r="C10694" s="13"/>
      <c r="D10694" s="13"/>
      <c r="E10694" s="13"/>
      <c r="F10694" s="13"/>
    </row>
    <row r="10695" spans="1:6">
      <c r="A10695" s="13"/>
      <c r="B10695" s="13"/>
      <c r="C10695" s="13"/>
      <c r="D10695" s="13"/>
      <c r="E10695" s="13"/>
      <c r="F10695" s="13"/>
    </row>
    <row r="10696" spans="1:6">
      <c r="A10696" s="13"/>
      <c r="B10696" s="13"/>
      <c r="C10696" s="13"/>
      <c r="D10696" s="13"/>
      <c r="E10696" s="13"/>
      <c r="F10696" s="13"/>
    </row>
    <row r="10697" spans="1:6">
      <c r="A10697" s="13"/>
      <c r="B10697" s="13"/>
      <c r="C10697" s="13"/>
      <c r="D10697" s="13"/>
      <c r="E10697" s="13"/>
      <c r="F10697" s="13"/>
    </row>
    <row r="10698" spans="1:6">
      <c r="A10698" s="13"/>
      <c r="B10698" s="13"/>
      <c r="C10698" s="13"/>
      <c r="D10698" s="13"/>
      <c r="E10698" s="13"/>
      <c r="F10698" s="13"/>
    </row>
    <row r="10699" spans="1:6">
      <c r="A10699" s="13"/>
      <c r="B10699" s="13"/>
      <c r="C10699" s="13"/>
      <c r="D10699" s="13"/>
      <c r="E10699" s="13"/>
      <c r="F10699" s="13"/>
    </row>
    <row r="10700" spans="1:6">
      <c r="A10700" s="13"/>
      <c r="B10700" s="13"/>
      <c r="C10700" s="13"/>
      <c r="D10700" s="13"/>
      <c r="E10700" s="13"/>
      <c r="F10700" s="13"/>
    </row>
    <row r="10701" spans="1:6">
      <c r="A10701" s="13"/>
      <c r="B10701" s="13"/>
      <c r="C10701" s="13"/>
      <c r="D10701" s="13"/>
      <c r="E10701" s="13"/>
      <c r="F10701" s="13"/>
    </row>
    <row r="10702" spans="1:6">
      <c r="A10702" s="13"/>
      <c r="B10702" s="13"/>
      <c r="C10702" s="13"/>
      <c r="D10702" s="13"/>
      <c r="E10702" s="13"/>
      <c r="F10702" s="13"/>
    </row>
    <row r="10703" spans="1:6">
      <c r="A10703" s="13"/>
      <c r="B10703" s="13"/>
      <c r="C10703" s="13"/>
      <c r="D10703" s="13"/>
      <c r="E10703" s="13"/>
      <c r="F10703" s="13"/>
    </row>
    <row r="10704" spans="1:6">
      <c r="A10704" s="13"/>
      <c r="B10704" s="13"/>
      <c r="C10704" s="13"/>
      <c r="D10704" s="13"/>
      <c r="E10704" s="13"/>
      <c r="F10704" s="13"/>
    </row>
    <row r="10705" spans="1:7">
      <c r="A10705" s="13"/>
      <c r="B10705" s="13"/>
      <c r="C10705" s="13"/>
      <c r="D10705" s="13"/>
      <c r="E10705" s="13"/>
      <c r="F10705" s="13"/>
    </row>
    <row r="10706" spans="1:7">
      <c r="A10706" s="13"/>
      <c r="B10706" s="13"/>
      <c r="C10706" s="13"/>
      <c r="D10706" s="13"/>
      <c r="E10706" s="13"/>
      <c r="F10706" s="13"/>
    </row>
    <row r="10707" spans="1:7">
      <c r="A10707" s="13"/>
      <c r="B10707" s="13"/>
      <c r="C10707" s="13"/>
      <c r="D10707" s="13"/>
      <c r="E10707" s="13"/>
      <c r="F10707" s="13"/>
    </row>
    <row r="10708" spans="1:7">
      <c r="A10708" s="13"/>
      <c r="B10708" s="13"/>
      <c r="C10708" s="13"/>
      <c r="D10708" s="13"/>
      <c r="E10708" s="13"/>
      <c r="G10708" s="13"/>
    </row>
    <row r="10709" spans="1:7">
      <c r="A10709" s="13"/>
      <c r="B10709" s="13"/>
      <c r="C10709" s="13"/>
      <c r="D10709" s="13"/>
      <c r="E10709" s="13"/>
      <c r="F10709" s="13"/>
    </row>
    <row r="10710" spans="1:7">
      <c r="A10710" s="13"/>
      <c r="B10710" s="13"/>
      <c r="C10710" s="13"/>
      <c r="D10710" s="13"/>
      <c r="E10710" s="13"/>
      <c r="G10710" s="13"/>
    </row>
    <row r="10711" spans="1:7">
      <c r="A10711" s="13"/>
      <c r="B10711" s="13"/>
      <c r="C10711" s="13"/>
      <c r="D10711" s="13"/>
      <c r="E10711" s="13"/>
      <c r="F10711" s="13"/>
    </row>
    <row r="10712" spans="1:7">
      <c r="A10712" s="13"/>
      <c r="B10712" s="13"/>
      <c r="C10712" s="13"/>
      <c r="D10712" s="13"/>
      <c r="E10712" s="13"/>
      <c r="G10712" s="13"/>
    </row>
    <row r="10713" spans="1:7">
      <c r="A10713" s="13"/>
      <c r="B10713" s="13"/>
      <c r="C10713" s="13"/>
      <c r="D10713" s="13"/>
      <c r="E10713" s="13"/>
      <c r="G10713" s="13"/>
    </row>
    <row r="10714" spans="1:7">
      <c r="A10714" s="13"/>
      <c r="B10714" s="13"/>
      <c r="C10714" s="13"/>
      <c r="D10714" s="13"/>
      <c r="E10714" s="13"/>
      <c r="F10714" s="13"/>
    </row>
    <row r="10715" spans="1:7">
      <c r="A10715" s="13"/>
      <c r="B10715" s="13"/>
      <c r="C10715" s="13"/>
      <c r="D10715" s="13"/>
      <c r="E10715" s="13"/>
      <c r="F10715" s="13"/>
    </row>
    <row r="10716" spans="1:7">
      <c r="A10716" s="13"/>
      <c r="B10716" s="13"/>
      <c r="C10716" s="13"/>
      <c r="D10716" s="13"/>
      <c r="E10716" s="13"/>
      <c r="F10716" s="13"/>
    </row>
    <row r="10717" spans="1:7">
      <c r="A10717" s="13"/>
      <c r="B10717" s="13"/>
      <c r="C10717" s="13"/>
      <c r="D10717" s="13"/>
      <c r="E10717" s="13"/>
      <c r="F10717" s="13"/>
    </row>
    <row r="10718" spans="1:7">
      <c r="A10718" s="13"/>
      <c r="B10718" s="13"/>
      <c r="C10718" s="13"/>
      <c r="D10718" s="13"/>
      <c r="E10718" s="13"/>
      <c r="F10718" s="13"/>
    </row>
    <row r="10719" spans="1:7">
      <c r="A10719" s="13"/>
      <c r="B10719" s="13"/>
      <c r="C10719" s="13"/>
      <c r="D10719" s="13"/>
      <c r="E10719" s="13"/>
      <c r="F10719" s="13"/>
    </row>
    <row r="10720" spans="1:7">
      <c r="A10720" s="13"/>
      <c r="B10720" s="13"/>
      <c r="C10720" s="13"/>
      <c r="D10720" s="13"/>
      <c r="E10720" s="13"/>
      <c r="F10720" s="13"/>
    </row>
    <row r="10721" spans="1:7">
      <c r="A10721" s="13"/>
      <c r="B10721" s="13"/>
      <c r="C10721" s="13"/>
      <c r="D10721" s="13"/>
      <c r="E10721" s="13"/>
      <c r="F10721" s="13"/>
    </row>
    <row r="10722" spans="1:7">
      <c r="A10722" s="13"/>
      <c r="B10722" s="13"/>
      <c r="C10722" s="13"/>
      <c r="D10722" s="13"/>
      <c r="E10722" s="13"/>
      <c r="F10722" s="13"/>
    </row>
    <row r="10723" spans="1:7">
      <c r="A10723" s="13"/>
      <c r="B10723" s="13"/>
      <c r="C10723" s="13"/>
      <c r="D10723" s="13"/>
      <c r="E10723" s="13"/>
      <c r="F10723" s="13"/>
    </row>
    <row r="10724" spans="1:7">
      <c r="A10724" s="13"/>
      <c r="B10724" s="13"/>
      <c r="C10724" s="13"/>
      <c r="D10724" s="13"/>
      <c r="E10724" s="13"/>
      <c r="F10724" s="13"/>
    </row>
    <row r="10725" spans="1:7">
      <c r="A10725" s="13"/>
      <c r="B10725" s="13"/>
      <c r="C10725" s="13"/>
      <c r="D10725" s="13"/>
      <c r="E10725" s="13"/>
      <c r="F10725" s="13"/>
    </row>
    <row r="10726" spans="1:7">
      <c r="A10726" s="13"/>
      <c r="B10726" s="13"/>
      <c r="C10726" s="13"/>
      <c r="D10726" s="13"/>
      <c r="E10726" s="13"/>
      <c r="F10726" s="13"/>
    </row>
    <row r="10727" spans="1:7">
      <c r="A10727" s="13"/>
      <c r="B10727" s="13"/>
      <c r="C10727" s="13"/>
      <c r="D10727" s="13"/>
      <c r="E10727" s="13"/>
      <c r="F10727" s="13"/>
    </row>
    <row r="10728" spans="1:7">
      <c r="A10728" s="13"/>
      <c r="B10728" s="13"/>
      <c r="C10728" s="13"/>
      <c r="D10728" s="13"/>
      <c r="E10728" s="13"/>
      <c r="F10728" s="13"/>
    </row>
    <row r="10729" spans="1:7">
      <c r="A10729" s="13"/>
      <c r="B10729" s="13"/>
      <c r="C10729" s="13"/>
      <c r="D10729" s="13"/>
      <c r="E10729" s="13"/>
      <c r="F10729" s="13"/>
    </row>
    <row r="10730" spans="1:7">
      <c r="A10730" s="13"/>
      <c r="B10730" s="13"/>
      <c r="C10730" s="13"/>
      <c r="D10730" s="13"/>
      <c r="E10730" s="13"/>
      <c r="F10730" s="13"/>
    </row>
    <row r="10731" spans="1:7">
      <c r="A10731" s="13"/>
      <c r="B10731" s="13"/>
      <c r="C10731" s="13"/>
      <c r="D10731" s="13"/>
      <c r="E10731" s="13"/>
      <c r="F10731" s="13"/>
    </row>
    <row r="10732" spans="1:7">
      <c r="A10732" s="13"/>
      <c r="B10732" s="13"/>
      <c r="C10732" s="13"/>
      <c r="D10732" s="13"/>
      <c r="E10732" s="13"/>
      <c r="F10732" s="13"/>
    </row>
    <row r="10733" spans="1:7">
      <c r="A10733" s="13"/>
      <c r="B10733" s="13"/>
      <c r="C10733" s="13"/>
      <c r="D10733" s="13"/>
      <c r="E10733" s="13"/>
      <c r="G10733" s="13"/>
    </row>
    <row r="10734" spans="1:7">
      <c r="A10734" s="13"/>
      <c r="B10734" s="13"/>
      <c r="C10734" s="13"/>
      <c r="D10734" s="13"/>
      <c r="E10734" s="13"/>
      <c r="G10734" s="13"/>
    </row>
    <row r="10735" spans="1:7">
      <c r="A10735" s="13"/>
      <c r="B10735" s="13"/>
      <c r="C10735" s="13"/>
      <c r="D10735" s="13"/>
      <c r="E10735" s="13"/>
      <c r="F10735" s="13"/>
    </row>
    <row r="10736" spans="1:7">
      <c r="A10736" s="13"/>
      <c r="B10736" s="13"/>
      <c r="C10736" s="13"/>
      <c r="D10736" s="13"/>
      <c r="E10736" s="13"/>
      <c r="G10736" s="13"/>
    </row>
    <row r="10737" spans="1:7">
      <c r="A10737" s="13"/>
      <c r="B10737" s="13"/>
      <c r="C10737" s="13"/>
      <c r="D10737" s="13"/>
      <c r="E10737" s="13"/>
      <c r="F10737" s="13"/>
    </row>
    <row r="10738" spans="1:7">
      <c r="A10738" s="13"/>
      <c r="B10738" s="13"/>
      <c r="C10738" s="13"/>
      <c r="D10738" s="13"/>
      <c r="E10738" s="13"/>
      <c r="F10738" s="13"/>
    </row>
    <row r="10739" spans="1:7">
      <c r="A10739" s="13"/>
      <c r="B10739" s="13"/>
      <c r="C10739" s="13"/>
      <c r="D10739" s="13"/>
      <c r="E10739" s="13"/>
      <c r="F10739" s="13"/>
    </row>
    <row r="10740" spans="1:7">
      <c r="A10740" s="13"/>
      <c r="B10740" s="13"/>
      <c r="C10740" s="13"/>
      <c r="D10740" s="13"/>
      <c r="E10740" s="13"/>
      <c r="F10740" s="13"/>
    </row>
    <row r="10741" spans="1:7">
      <c r="A10741" s="13"/>
      <c r="B10741" s="13"/>
      <c r="C10741" s="13"/>
      <c r="D10741" s="13"/>
      <c r="E10741" s="13"/>
      <c r="F10741" s="13"/>
    </row>
    <row r="10742" spans="1:7">
      <c r="A10742" s="13"/>
      <c r="B10742" s="13"/>
      <c r="C10742" s="13"/>
      <c r="D10742" s="13"/>
      <c r="E10742" s="13"/>
      <c r="G10742" s="13"/>
    </row>
    <row r="10743" spans="1:7">
      <c r="A10743" s="13"/>
      <c r="B10743" s="13"/>
      <c r="C10743" s="13"/>
      <c r="D10743" s="13"/>
      <c r="E10743" s="13"/>
      <c r="G10743" s="13"/>
    </row>
    <row r="10744" spans="1:7">
      <c r="A10744" s="13"/>
      <c r="B10744" s="13"/>
      <c r="C10744" s="13"/>
      <c r="D10744" s="13"/>
      <c r="E10744" s="13"/>
      <c r="G10744" s="13"/>
    </row>
    <row r="10745" spans="1:7">
      <c r="A10745" s="13"/>
      <c r="B10745" s="13"/>
      <c r="C10745" s="13"/>
      <c r="D10745" s="13"/>
      <c r="E10745" s="13"/>
      <c r="G10745" s="13"/>
    </row>
    <row r="10746" spans="1:7">
      <c r="A10746" s="13"/>
      <c r="B10746" s="13"/>
      <c r="C10746" s="13"/>
      <c r="D10746" s="13"/>
      <c r="E10746" s="13"/>
      <c r="G10746" s="13"/>
    </row>
    <row r="10747" spans="1:7">
      <c r="A10747" s="13"/>
      <c r="B10747" s="13"/>
      <c r="C10747" s="13"/>
      <c r="D10747" s="13"/>
      <c r="E10747" s="13"/>
      <c r="G10747" s="13"/>
    </row>
    <row r="10748" spans="1:7">
      <c r="A10748" s="13"/>
      <c r="B10748" s="13"/>
      <c r="C10748" s="13"/>
      <c r="D10748" s="13"/>
      <c r="E10748" s="13"/>
      <c r="G10748" s="13"/>
    </row>
    <row r="10749" spans="1:7">
      <c r="A10749" s="13"/>
      <c r="B10749" s="13"/>
      <c r="C10749" s="13"/>
      <c r="D10749" s="13"/>
      <c r="E10749" s="13"/>
      <c r="G10749" s="13"/>
    </row>
    <row r="10750" spans="1:7">
      <c r="A10750" s="13"/>
      <c r="B10750" s="13"/>
      <c r="C10750" s="13"/>
      <c r="D10750" s="13"/>
      <c r="E10750" s="13"/>
      <c r="G10750" s="13"/>
    </row>
    <row r="10751" spans="1:7">
      <c r="A10751" s="13"/>
      <c r="B10751" s="13"/>
      <c r="C10751" s="13"/>
      <c r="D10751" s="13"/>
      <c r="E10751" s="13"/>
      <c r="G10751" s="13"/>
    </row>
    <row r="10752" spans="1:7">
      <c r="A10752" s="13"/>
      <c r="B10752" s="13"/>
      <c r="C10752" s="13"/>
      <c r="D10752" s="13"/>
      <c r="E10752" s="13"/>
      <c r="F10752" s="13"/>
    </row>
    <row r="10753" spans="1:7">
      <c r="A10753" s="13"/>
      <c r="B10753" s="13"/>
      <c r="C10753" s="13"/>
      <c r="D10753" s="13"/>
      <c r="E10753" s="13"/>
      <c r="F10753" s="13"/>
    </row>
    <row r="10754" spans="1:7">
      <c r="A10754" s="13"/>
      <c r="B10754" s="13"/>
      <c r="C10754" s="13"/>
      <c r="D10754" s="13"/>
      <c r="E10754" s="13"/>
      <c r="F10754" s="13"/>
    </row>
    <row r="10755" spans="1:7">
      <c r="A10755" s="13"/>
      <c r="B10755" s="13"/>
      <c r="C10755" s="13"/>
      <c r="D10755" s="13"/>
      <c r="E10755" s="13"/>
      <c r="F10755" s="13"/>
    </row>
    <row r="10756" spans="1:7">
      <c r="A10756" s="13"/>
      <c r="B10756" s="13"/>
      <c r="C10756" s="13"/>
      <c r="D10756" s="13"/>
      <c r="E10756" s="13"/>
      <c r="F10756" s="13"/>
    </row>
    <row r="10757" spans="1:7">
      <c r="A10757" s="13"/>
      <c r="B10757" s="13"/>
      <c r="C10757" s="13"/>
      <c r="D10757" s="13"/>
      <c r="E10757" s="13"/>
      <c r="F10757" s="13"/>
    </row>
    <row r="10758" spans="1:7">
      <c r="A10758" s="13"/>
      <c r="B10758" s="13"/>
      <c r="C10758" s="13"/>
      <c r="D10758" s="13"/>
      <c r="E10758" s="13"/>
      <c r="F10758" s="13"/>
    </row>
    <row r="10759" spans="1:7">
      <c r="A10759" s="13"/>
      <c r="B10759" s="13"/>
      <c r="C10759" s="13"/>
      <c r="D10759" s="13"/>
      <c r="E10759" s="13"/>
      <c r="F10759" s="13"/>
    </row>
    <row r="10760" spans="1:7">
      <c r="A10760" s="13"/>
      <c r="B10760" s="13"/>
    </row>
    <row r="10761" spans="1:7">
      <c r="A10761" s="13"/>
      <c r="B10761" s="13"/>
    </row>
    <row r="10762" spans="1:7">
      <c r="A10762" s="13"/>
      <c r="B10762" s="13"/>
      <c r="C10762" s="13"/>
      <c r="D10762" s="13"/>
      <c r="E10762" s="13"/>
      <c r="G10762" s="13"/>
    </row>
    <row r="10763" spans="1:7">
      <c r="A10763" s="13"/>
      <c r="B10763" s="13"/>
      <c r="C10763" s="13"/>
      <c r="D10763" s="13"/>
      <c r="E10763" s="13"/>
      <c r="G10763" s="13"/>
    </row>
    <row r="10764" spans="1:7">
      <c r="A10764" s="13"/>
      <c r="B10764" s="13"/>
      <c r="C10764" s="13"/>
      <c r="D10764" s="13"/>
      <c r="E10764" s="13"/>
      <c r="G10764" s="13"/>
    </row>
    <row r="10765" spans="1:7">
      <c r="A10765" s="13"/>
      <c r="B10765" s="13"/>
      <c r="C10765" s="13"/>
      <c r="D10765" s="13"/>
      <c r="E10765" s="13"/>
      <c r="G10765" s="13"/>
    </row>
    <row r="10766" spans="1:7">
      <c r="A10766" s="13"/>
      <c r="B10766" s="13"/>
      <c r="C10766" s="13"/>
      <c r="D10766" s="13"/>
      <c r="E10766" s="13"/>
      <c r="F10766" s="13"/>
    </row>
    <row r="10767" spans="1:7">
      <c r="A10767" s="13"/>
      <c r="B10767" s="13"/>
      <c r="C10767" s="13"/>
      <c r="D10767" s="13"/>
      <c r="E10767" s="13"/>
      <c r="F10767" s="13"/>
    </row>
    <row r="10768" spans="1:7">
      <c r="A10768" s="13"/>
      <c r="B10768" s="13"/>
      <c r="C10768" s="13"/>
      <c r="D10768" s="13"/>
      <c r="E10768" s="13"/>
      <c r="F10768" s="13"/>
    </row>
    <row r="10769" spans="1:6">
      <c r="A10769" s="13"/>
      <c r="B10769" s="13"/>
      <c r="C10769" s="13"/>
      <c r="D10769" s="13"/>
      <c r="E10769" s="13"/>
      <c r="F10769" s="13"/>
    </row>
    <row r="10770" spans="1:6">
      <c r="A10770" s="13"/>
      <c r="B10770" s="13"/>
      <c r="C10770" s="13"/>
      <c r="D10770" s="13"/>
      <c r="E10770" s="13"/>
      <c r="F10770" s="13"/>
    </row>
    <row r="10771" spans="1:6">
      <c r="A10771" s="13"/>
      <c r="B10771" s="13"/>
      <c r="C10771" s="13"/>
      <c r="D10771" s="13"/>
      <c r="E10771" s="13"/>
      <c r="F10771" s="13"/>
    </row>
    <row r="10772" spans="1:6">
      <c r="A10772" s="13"/>
      <c r="B10772" s="13"/>
      <c r="C10772" s="13"/>
      <c r="D10772" s="13"/>
      <c r="E10772" s="13"/>
      <c r="F10772" s="13"/>
    </row>
    <row r="10773" spans="1:6">
      <c r="A10773" s="13"/>
      <c r="B10773" s="13"/>
      <c r="C10773" s="13"/>
      <c r="D10773" s="13"/>
      <c r="E10773" s="13"/>
      <c r="F10773" s="13"/>
    </row>
    <row r="10774" spans="1:6">
      <c r="A10774" s="13"/>
      <c r="B10774" s="13"/>
      <c r="C10774" s="13"/>
      <c r="D10774" s="13"/>
      <c r="E10774" s="13"/>
      <c r="F10774" s="13"/>
    </row>
    <row r="10775" spans="1:6">
      <c r="A10775" s="13"/>
      <c r="B10775" s="13"/>
      <c r="C10775" s="13"/>
      <c r="D10775" s="13"/>
      <c r="E10775" s="13"/>
      <c r="F10775" s="13"/>
    </row>
    <row r="10776" spans="1:6">
      <c r="A10776" s="13"/>
      <c r="B10776" s="13"/>
      <c r="C10776" s="13"/>
      <c r="D10776" s="13"/>
      <c r="E10776" s="13"/>
      <c r="F10776" s="13"/>
    </row>
    <row r="10777" spans="1:6">
      <c r="A10777" s="13"/>
      <c r="B10777" s="13"/>
      <c r="C10777" s="13"/>
      <c r="D10777" s="13"/>
      <c r="E10777" s="13"/>
      <c r="F10777" s="13"/>
    </row>
    <row r="10778" spans="1:6">
      <c r="A10778" s="13"/>
      <c r="B10778" s="13"/>
      <c r="C10778" s="13"/>
      <c r="D10778" s="13"/>
      <c r="E10778" s="13"/>
      <c r="F10778" s="13"/>
    </row>
    <row r="10779" spans="1:6">
      <c r="A10779" s="13"/>
      <c r="B10779" s="13"/>
      <c r="C10779" s="13"/>
      <c r="D10779" s="13"/>
      <c r="E10779" s="13"/>
      <c r="F10779" s="13"/>
    </row>
    <row r="10780" spans="1:6">
      <c r="A10780" s="13"/>
      <c r="B10780" s="13"/>
      <c r="C10780" s="13"/>
      <c r="D10780" s="13"/>
      <c r="E10780" s="13"/>
      <c r="F10780" s="13"/>
    </row>
    <row r="10781" spans="1:6">
      <c r="A10781" s="13"/>
      <c r="B10781" s="13"/>
      <c r="C10781" s="13"/>
      <c r="D10781" s="13"/>
      <c r="E10781" s="13"/>
      <c r="F10781" s="13"/>
    </row>
    <row r="10782" spans="1:6">
      <c r="A10782" s="13"/>
      <c r="B10782" s="13"/>
      <c r="C10782" s="13"/>
      <c r="D10782" s="13"/>
      <c r="E10782" s="13"/>
      <c r="F10782" s="13"/>
    </row>
    <row r="10783" spans="1:6">
      <c r="A10783" s="13"/>
      <c r="B10783" s="13"/>
      <c r="C10783" s="13"/>
      <c r="D10783" s="13"/>
      <c r="E10783" s="13"/>
      <c r="F10783" s="13"/>
    </row>
    <row r="10784" spans="1:6">
      <c r="A10784" s="13"/>
      <c r="B10784" s="13"/>
      <c r="C10784" s="13"/>
      <c r="D10784" s="13"/>
      <c r="E10784" s="13"/>
      <c r="F10784" s="13"/>
    </row>
    <row r="10785" spans="1:7">
      <c r="A10785" s="13"/>
      <c r="B10785" s="13"/>
      <c r="C10785" s="13"/>
      <c r="D10785" s="13"/>
      <c r="E10785" s="13"/>
      <c r="F10785" s="13"/>
    </row>
    <row r="10786" spans="1:7">
      <c r="A10786" s="13"/>
      <c r="B10786" s="13"/>
      <c r="C10786" s="13"/>
      <c r="D10786" s="13"/>
      <c r="E10786" s="13"/>
      <c r="F10786" s="13"/>
    </row>
    <row r="10787" spans="1:7">
      <c r="A10787" s="13"/>
      <c r="B10787" s="13"/>
      <c r="C10787" s="13"/>
      <c r="D10787" s="13"/>
      <c r="E10787" s="13"/>
      <c r="F10787" s="13"/>
    </row>
    <row r="10788" spans="1:7">
      <c r="A10788" s="13"/>
      <c r="B10788" s="13"/>
      <c r="C10788" s="13"/>
      <c r="D10788" s="13"/>
      <c r="E10788" s="13"/>
      <c r="F10788" s="13"/>
    </row>
    <row r="10789" spans="1:7">
      <c r="A10789" s="13"/>
      <c r="B10789" s="13"/>
      <c r="C10789" s="13"/>
      <c r="D10789" s="13"/>
      <c r="E10789" s="13"/>
      <c r="F10789" s="13"/>
    </row>
    <row r="10790" spans="1:7">
      <c r="A10790" s="13"/>
      <c r="B10790" s="13"/>
      <c r="C10790" s="13"/>
      <c r="D10790" s="13"/>
      <c r="E10790" s="13"/>
      <c r="F10790" s="13"/>
    </row>
    <row r="10791" spans="1:7">
      <c r="A10791" s="13"/>
      <c r="B10791" s="13"/>
      <c r="C10791" s="13"/>
      <c r="D10791" s="13"/>
      <c r="E10791" s="13"/>
      <c r="F10791" s="13"/>
    </row>
    <row r="10792" spans="1:7">
      <c r="A10792" s="13"/>
      <c r="B10792" s="13"/>
      <c r="C10792" s="13"/>
      <c r="D10792" s="13"/>
      <c r="E10792" s="13"/>
      <c r="F10792" s="13"/>
    </row>
    <row r="10793" spans="1:7">
      <c r="A10793" s="13"/>
      <c r="B10793" s="13"/>
      <c r="C10793" s="13"/>
      <c r="D10793" s="13"/>
      <c r="E10793" s="13"/>
      <c r="G10793" s="13"/>
    </row>
    <row r="10794" spans="1:7">
      <c r="A10794" s="13"/>
      <c r="B10794" s="13"/>
      <c r="C10794" s="13"/>
      <c r="D10794" s="13"/>
      <c r="E10794" s="13"/>
      <c r="G10794" s="13"/>
    </row>
    <row r="10795" spans="1:7">
      <c r="A10795" s="13"/>
      <c r="B10795" s="13"/>
      <c r="C10795" s="13"/>
      <c r="D10795" s="13"/>
      <c r="E10795" s="13"/>
      <c r="G10795" s="13"/>
    </row>
    <row r="10796" spans="1:7">
      <c r="A10796" s="13"/>
      <c r="B10796" s="13"/>
      <c r="C10796" s="13"/>
      <c r="D10796" s="13"/>
      <c r="E10796" s="13"/>
      <c r="G10796" s="13"/>
    </row>
    <row r="10797" spans="1:7">
      <c r="A10797" s="13"/>
      <c r="B10797" s="13"/>
      <c r="C10797" s="13"/>
      <c r="D10797" s="13"/>
      <c r="E10797" s="13"/>
      <c r="G10797" s="13"/>
    </row>
    <row r="10798" spans="1:7">
      <c r="A10798" s="13"/>
      <c r="B10798" s="13"/>
      <c r="C10798" s="13"/>
      <c r="D10798" s="13"/>
      <c r="E10798" s="13"/>
      <c r="F10798" s="13"/>
    </row>
    <row r="10799" spans="1:7">
      <c r="A10799" s="13"/>
      <c r="B10799" s="13"/>
      <c r="C10799" s="13"/>
      <c r="D10799" s="13"/>
      <c r="E10799" s="13"/>
      <c r="G10799" s="13"/>
    </row>
    <row r="10800" spans="1:7">
      <c r="A10800" s="13"/>
      <c r="B10800" s="13"/>
      <c r="C10800" s="13"/>
      <c r="D10800" s="13"/>
      <c r="E10800" s="13"/>
      <c r="F10800" s="13"/>
    </row>
    <row r="10801" spans="1:7">
      <c r="A10801" s="13"/>
      <c r="B10801" s="13"/>
      <c r="C10801" s="13"/>
      <c r="D10801" s="13"/>
      <c r="E10801" s="13"/>
      <c r="G10801" s="13"/>
    </row>
    <row r="10802" spans="1:7">
      <c r="A10802" s="13"/>
      <c r="B10802" s="13"/>
      <c r="C10802" s="13"/>
      <c r="D10802" s="13"/>
      <c r="E10802" s="13"/>
      <c r="G10802" s="13"/>
    </row>
    <row r="10803" spans="1:7">
      <c r="A10803" s="13"/>
      <c r="B10803" s="13"/>
      <c r="C10803" s="13"/>
      <c r="D10803" s="13"/>
      <c r="E10803" s="13"/>
      <c r="G10803" s="13"/>
    </row>
    <row r="10804" spans="1:7">
      <c r="A10804" s="13"/>
      <c r="B10804" s="13"/>
      <c r="C10804" s="13"/>
      <c r="D10804" s="13"/>
      <c r="E10804" s="13"/>
      <c r="G10804" s="13"/>
    </row>
    <row r="10805" spans="1:7">
      <c r="A10805" s="13"/>
      <c r="B10805" s="13"/>
      <c r="C10805" s="13"/>
      <c r="D10805" s="13"/>
      <c r="E10805" s="13"/>
      <c r="G10805" s="13"/>
    </row>
    <row r="10806" spans="1:7">
      <c r="A10806" s="13"/>
      <c r="B10806" s="13"/>
      <c r="C10806" s="13"/>
      <c r="D10806" s="13"/>
      <c r="E10806" s="13"/>
      <c r="G10806" s="13"/>
    </row>
    <row r="10807" spans="1:7">
      <c r="A10807" s="13"/>
      <c r="B10807" s="13"/>
      <c r="C10807" s="13"/>
      <c r="D10807" s="13"/>
      <c r="E10807" s="13"/>
      <c r="G10807" s="13"/>
    </row>
    <row r="10808" spans="1:7">
      <c r="A10808" s="13"/>
      <c r="B10808" s="13"/>
      <c r="C10808" s="13"/>
      <c r="D10808" s="13"/>
      <c r="E10808" s="13"/>
      <c r="G10808" s="13"/>
    </row>
    <row r="10809" spans="1:7">
      <c r="A10809" s="13"/>
      <c r="B10809" s="13"/>
      <c r="C10809" s="13"/>
      <c r="D10809" s="13"/>
      <c r="E10809" s="13"/>
      <c r="F10809" s="13"/>
    </row>
    <row r="10810" spans="1:7">
      <c r="A10810" s="13"/>
      <c r="B10810" s="13"/>
      <c r="C10810" s="13"/>
      <c r="D10810" s="13"/>
      <c r="E10810" s="13"/>
      <c r="F10810" s="13"/>
    </row>
    <row r="10811" spans="1:7">
      <c r="A10811" s="13"/>
      <c r="B10811" s="13"/>
      <c r="C10811" s="13"/>
      <c r="D10811" s="13"/>
      <c r="E10811" s="13"/>
      <c r="F10811" s="13"/>
    </row>
    <row r="10812" spans="1:7">
      <c r="A10812" s="13"/>
      <c r="B10812" s="13"/>
      <c r="C10812" s="13"/>
      <c r="D10812" s="13"/>
      <c r="E10812" s="13"/>
      <c r="F10812" s="13"/>
    </row>
    <row r="10813" spans="1:7">
      <c r="A10813" s="13"/>
      <c r="B10813" s="13"/>
      <c r="C10813" s="13"/>
      <c r="D10813" s="13"/>
      <c r="E10813" s="13"/>
      <c r="F10813" s="13"/>
    </row>
    <row r="10814" spans="1:7">
      <c r="A10814" s="13"/>
      <c r="B10814" s="13"/>
      <c r="C10814" s="13"/>
      <c r="D10814" s="13"/>
      <c r="E10814" s="13"/>
      <c r="F10814" s="13"/>
    </row>
    <row r="10815" spans="1:7">
      <c r="A10815" s="13"/>
      <c r="B10815" s="13"/>
      <c r="C10815" s="13"/>
      <c r="D10815" s="13"/>
      <c r="E10815" s="13"/>
      <c r="F10815" s="13"/>
    </row>
    <row r="10816" spans="1:7">
      <c r="A10816" s="13"/>
      <c r="B10816" s="13"/>
      <c r="C10816" s="13"/>
      <c r="D10816" s="13"/>
      <c r="E10816" s="13"/>
      <c r="F10816" s="13"/>
    </row>
    <row r="10817" spans="1:6">
      <c r="A10817" s="13"/>
      <c r="B10817" s="13"/>
      <c r="C10817" s="13"/>
      <c r="D10817" s="13"/>
      <c r="E10817" s="13"/>
      <c r="F10817" s="13"/>
    </row>
    <row r="10818" spans="1:6">
      <c r="A10818" s="13"/>
      <c r="B10818" s="13"/>
      <c r="C10818" s="13"/>
      <c r="D10818" s="13"/>
      <c r="E10818" s="13"/>
      <c r="F10818" s="13"/>
    </row>
    <row r="10819" spans="1:6">
      <c r="A10819" s="13"/>
      <c r="B10819" s="13"/>
      <c r="C10819" s="13"/>
      <c r="D10819" s="13"/>
      <c r="E10819" s="13"/>
      <c r="F10819" s="13"/>
    </row>
    <row r="10820" spans="1:6">
      <c r="A10820" s="13"/>
      <c r="B10820" s="13"/>
      <c r="C10820" s="13"/>
      <c r="D10820" s="13"/>
      <c r="E10820" s="13"/>
      <c r="F10820" s="13"/>
    </row>
    <row r="10821" spans="1:6">
      <c r="A10821" s="13"/>
      <c r="B10821" s="13"/>
      <c r="C10821" s="13"/>
      <c r="D10821" s="13"/>
      <c r="E10821" s="13"/>
      <c r="F10821" s="13"/>
    </row>
    <row r="10822" spans="1:6">
      <c r="A10822" s="13"/>
      <c r="B10822" s="13"/>
      <c r="C10822" s="13"/>
      <c r="D10822" s="13"/>
      <c r="E10822" s="13"/>
      <c r="F10822" s="13"/>
    </row>
    <row r="10823" spans="1:6">
      <c r="A10823" s="13"/>
      <c r="B10823" s="13"/>
      <c r="C10823" s="13"/>
      <c r="D10823" s="13"/>
      <c r="E10823" s="13"/>
      <c r="F10823" s="13"/>
    </row>
    <row r="10824" spans="1:6">
      <c r="A10824" s="13"/>
      <c r="B10824" s="13"/>
      <c r="C10824" s="13"/>
      <c r="D10824" s="13"/>
      <c r="E10824" s="13"/>
      <c r="F10824" s="13"/>
    </row>
    <row r="10825" spans="1:6">
      <c r="A10825" s="13"/>
      <c r="B10825" s="13"/>
      <c r="C10825" s="13"/>
      <c r="D10825" s="13"/>
      <c r="E10825" s="13"/>
      <c r="F10825" s="13"/>
    </row>
    <row r="10826" spans="1:6">
      <c r="A10826" s="13"/>
      <c r="B10826" s="13"/>
      <c r="C10826" s="13"/>
      <c r="D10826" s="13"/>
      <c r="E10826" s="13"/>
      <c r="F10826" s="13"/>
    </row>
    <row r="10827" spans="1:6">
      <c r="A10827" s="13"/>
      <c r="B10827" s="13"/>
      <c r="C10827" s="13"/>
      <c r="D10827" s="13"/>
      <c r="E10827" s="13"/>
      <c r="F10827" s="13"/>
    </row>
    <row r="10828" spans="1:6">
      <c r="A10828" s="13"/>
      <c r="B10828" s="13"/>
      <c r="C10828" s="13"/>
      <c r="D10828" s="13"/>
      <c r="E10828" s="13"/>
      <c r="F10828" s="13"/>
    </row>
    <row r="10829" spans="1:6">
      <c r="A10829" s="13"/>
      <c r="B10829" s="13"/>
      <c r="C10829" s="13"/>
      <c r="D10829" s="13"/>
      <c r="E10829" s="13"/>
      <c r="F10829" s="13"/>
    </row>
    <row r="10830" spans="1:6">
      <c r="A10830" s="13"/>
      <c r="B10830" s="13"/>
      <c r="C10830" s="13"/>
      <c r="D10830" s="13"/>
      <c r="E10830" s="13"/>
      <c r="F10830" s="13"/>
    </row>
    <row r="10831" spans="1:6">
      <c r="A10831" s="13"/>
      <c r="B10831" s="13"/>
      <c r="C10831" s="13"/>
      <c r="D10831" s="13"/>
      <c r="E10831" s="13"/>
      <c r="F10831" s="13"/>
    </row>
    <row r="10832" spans="1:6">
      <c r="A10832" s="13"/>
      <c r="B10832" s="13"/>
      <c r="C10832" s="13"/>
      <c r="D10832" s="13"/>
      <c r="E10832" s="13"/>
      <c r="F10832" s="13"/>
    </row>
    <row r="10833" spans="1:6">
      <c r="A10833" s="13"/>
      <c r="B10833" s="13"/>
      <c r="C10833" s="13"/>
      <c r="D10833" s="13"/>
      <c r="E10833" s="13"/>
      <c r="F10833" s="13"/>
    </row>
    <row r="10834" spans="1:6">
      <c r="A10834" s="13"/>
      <c r="B10834" s="13"/>
      <c r="C10834" s="13"/>
      <c r="D10834" s="13"/>
      <c r="E10834" s="13"/>
      <c r="F10834" s="13"/>
    </row>
    <row r="10835" spans="1:6">
      <c r="A10835" s="13"/>
      <c r="B10835" s="13"/>
      <c r="C10835" s="13"/>
      <c r="D10835" s="13"/>
      <c r="E10835" s="13"/>
      <c r="F10835" s="13"/>
    </row>
    <row r="10836" spans="1:6">
      <c r="A10836" s="13"/>
      <c r="B10836" s="13"/>
      <c r="C10836" s="13"/>
      <c r="D10836" s="13"/>
      <c r="E10836" s="13"/>
      <c r="F10836" s="13"/>
    </row>
    <row r="10837" spans="1:6">
      <c r="A10837" s="13"/>
      <c r="B10837" s="13"/>
      <c r="C10837" s="13"/>
      <c r="D10837" s="13"/>
      <c r="E10837" s="13"/>
      <c r="F10837" s="13"/>
    </row>
    <row r="10838" spans="1:6">
      <c r="A10838" s="13"/>
      <c r="B10838" s="13"/>
      <c r="C10838" s="13"/>
      <c r="D10838" s="13"/>
      <c r="E10838" s="13"/>
      <c r="F10838" s="13"/>
    </row>
    <row r="10839" spans="1:6">
      <c r="A10839" s="13"/>
      <c r="B10839" s="13"/>
      <c r="C10839" s="13"/>
      <c r="D10839" s="13"/>
      <c r="E10839" s="13"/>
      <c r="F10839" s="13"/>
    </row>
    <row r="10840" spans="1:6">
      <c r="A10840" s="13"/>
      <c r="B10840" s="13"/>
      <c r="C10840" s="13"/>
      <c r="D10840" s="13"/>
      <c r="E10840" s="13"/>
      <c r="F10840" s="13"/>
    </row>
    <row r="10841" spans="1:6">
      <c r="A10841" s="13"/>
      <c r="B10841" s="13"/>
      <c r="C10841" s="13"/>
      <c r="D10841" s="13"/>
      <c r="E10841" s="13"/>
      <c r="F10841" s="13"/>
    </row>
    <row r="10842" spans="1:6">
      <c r="A10842" s="13"/>
      <c r="B10842" s="13"/>
      <c r="C10842" s="13"/>
      <c r="D10842" s="13"/>
      <c r="E10842" s="13"/>
      <c r="F10842" s="13"/>
    </row>
    <row r="10843" spans="1:6">
      <c r="A10843" s="13"/>
      <c r="B10843" s="13"/>
      <c r="C10843" s="13"/>
      <c r="D10843" s="13"/>
      <c r="E10843" s="13"/>
      <c r="F10843" s="13"/>
    </row>
    <row r="10844" spans="1:6">
      <c r="A10844" s="13"/>
      <c r="B10844" s="13"/>
      <c r="C10844" s="13"/>
      <c r="D10844" s="13"/>
      <c r="E10844" s="13"/>
      <c r="F10844" s="13"/>
    </row>
    <row r="10845" spans="1:6">
      <c r="A10845" s="13"/>
      <c r="B10845" s="13"/>
      <c r="C10845" s="13"/>
      <c r="D10845" s="13"/>
      <c r="E10845" s="13"/>
      <c r="F10845" s="13"/>
    </row>
    <row r="10846" spans="1:6">
      <c r="A10846" s="13"/>
      <c r="B10846" s="13"/>
      <c r="C10846" s="13"/>
      <c r="D10846" s="13"/>
      <c r="E10846" s="13"/>
      <c r="F10846" s="13"/>
    </row>
    <row r="10847" spans="1:6">
      <c r="A10847" s="13"/>
      <c r="B10847" s="13"/>
      <c r="C10847" s="13"/>
      <c r="D10847" s="13"/>
      <c r="E10847" s="13"/>
      <c r="F10847" s="13"/>
    </row>
    <row r="10848" spans="1:6">
      <c r="A10848" s="13"/>
      <c r="B10848" s="13"/>
      <c r="C10848" s="13"/>
      <c r="D10848" s="13"/>
      <c r="E10848" s="13"/>
      <c r="F10848" s="13"/>
    </row>
    <row r="10849" spans="1:7">
      <c r="A10849" s="13"/>
      <c r="B10849" s="13"/>
      <c r="C10849" s="13"/>
      <c r="D10849" s="13"/>
      <c r="E10849" s="13"/>
      <c r="F10849" s="13"/>
    </row>
    <row r="10850" spans="1:7">
      <c r="A10850" s="13"/>
      <c r="B10850" s="13"/>
      <c r="C10850" s="13"/>
      <c r="D10850" s="13"/>
      <c r="E10850" s="13"/>
      <c r="F10850" s="13"/>
    </row>
    <row r="10851" spans="1:7">
      <c r="A10851" s="13"/>
      <c r="B10851" s="13"/>
      <c r="C10851" s="13"/>
      <c r="D10851" s="13"/>
      <c r="E10851" s="13"/>
      <c r="F10851" s="13"/>
    </row>
    <row r="10852" spans="1:7">
      <c r="A10852" s="13"/>
      <c r="B10852" s="13"/>
      <c r="C10852" s="13"/>
      <c r="D10852" s="13"/>
      <c r="E10852" s="13"/>
      <c r="F10852" s="13"/>
    </row>
    <row r="10853" spans="1:7">
      <c r="A10853" s="13"/>
      <c r="B10853" s="13"/>
      <c r="C10853" s="13"/>
      <c r="D10853" s="13"/>
      <c r="E10853" s="13"/>
      <c r="F10853" s="13"/>
    </row>
    <row r="10854" spans="1:7">
      <c r="A10854" s="13"/>
      <c r="B10854" s="13"/>
      <c r="C10854" s="13"/>
      <c r="D10854" s="13"/>
      <c r="E10854" s="13"/>
      <c r="F10854" s="13"/>
    </row>
    <row r="10855" spans="1:7">
      <c r="A10855" s="13"/>
      <c r="B10855" s="13"/>
      <c r="C10855" s="13"/>
      <c r="D10855" s="13"/>
      <c r="E10855" s="13"/>
      <c r="G10855" s="13"/>
    </row>
    <row r="10856" spans="1:7">
      <c r="A10856" s="13"/>
      <c r="B10856" s="13"/>
      <c r="C10856" s="13"/>
      <c r="D10856" s="13"/>
      <c r="E10856" s="13"/>
      <c r="G10856" s="13"/>
    </row>
    <row r="10857" spans="1:7">
      <c r="A10857" s="13"/>
      <c r="B10857" s="13"/>
      <c r="C10857" s="13"/>
      <c r="D10857" s="13"/>
      <c r="E10857" s="13"/>
      <c r="F10857" s="13"/>
    </row>
    <row r="10858" spans="1:7">
      <c r="A10858" s="13"/>
      <c r="B10858" s="13"/>
      <c r="C10858" s="13"/>
      <c r="D10858" s="13"/>
      <c r="E10858" s="13"/>
      <c r="F10858" s="13"/>
    </row>
    <row r="10859" spans="1:7">
      <c r="A10859" s="13"/>
      <c r="B10859" s="13"/>
      <c r="C10859" s="13"/>
      <c r="D10859" s="13"/>
      <c r="E10859" s="13"/>
      <c r="G10859" s="13"/>
    </row>
    <row r="10860" spans="1:7">
      <c r="A10860" s="13"/>
      <c r="B10860" s="13"/>
      <c r="C10860" s="13"/>
      <c r="D10860" s="13"/>
      <c r="E10860" s="13"/>
      <c r="G10860" s="13"/>
    </row>
    <row r="10861" spans="1:7">
      <c r="A10861" s="13"/>
      <c r="B10861" s="13"/>
      <c r="C10861" s="13"/>
      <c r="D10861" s="13"/>
      <c r="E10861" s="13"/>
      <c r="G10861" s="13"/>
    </row>
    <row r="10862" spans="1:7">
      <c r="A10862" s="13"/>
      <c r="B10862" s="13"/>
      <c r="C10862" s="13"/>
      <c r="D10862" s="13"/>
      <c r="E10862" s="13"/>
      <c r="G10862" s="13"/>
    </row>
    <row r="10863" spans="1:7">
      <c r="A10863" s="13"/>
      <c r="B10863" s="13"/>
      <c r="C10863" s="13"/>
      <c r="D10863" s="13"/>
      <c r="E10863" s="13"/>
      <c r="G10863" s="13"/>
    </row>
    <row r="10864" spans="1:7">
      <c r="A10864" s="13"/>
      <c r="B10864" s="13"/>
      <c r="C10864" s="13"/>
      <c r="D10864" s="13"/>
      <c r="E10864" s="13"/>
      <c r="G10864" s="13"/>
    </row>
    <row r="10865" spans="1:7">
      <c r="A10865" s="13"/>
      <c r="B10865" s="13"/>
      <c r="C10865" s="13"/>
      <c r="D10865" s="13"/>
      <c r="E10865" s="13"/>
      <c r="G10865" s="13"/>
    </row>
    <row r="10866" spans="1:7">
      <c r="A10866" s="13"/>
      <c r="B10866" s="13"/>
      <c r="C10866" s="13"/>
      <c r="D10866" s="13"/>
      <c r="E10866" s="13"/>
      <c r="F10866" s="13"/>
    </row>
    <row r="10867" spans="1:7">
      <c r="A10867" s="13"/>
      <c r="B10867" s="13"/>
      <c r="C10867" s="13"/>
      <c r="D10867" s="13"/>
      <c r="E10867" s="13"/>
      <c r="F10867" s="13"/>
    </row>
    <row r="10868" spans="1:7">
      <c r="A10868" s="13"/>
      <c r="B10868" s="13"/>
      <c r="C10868" s="13"/>
      <c r="D10868" s="13"/>
      <c r="E10868" s="13"/>
      <c r="F10868" s="13"/>
    </row>
    <row r="10869" spans="1:7">
      <c r="A10869" s="13"/>
      <c r="B10869" s="13"/>
      <c r="C10869" s="13"/>
      <c r="D10869" s="13"/>
      <c r="E10869" s="13"/>
      <c r="F10869" s="13"/>
    </row>
    <row r="10870" spans="1:7">
      <c r="A10870" s="13"/>
      <c r="B10870" s="13"/>
      <c r="C10870" s="13"/>
      <c r="D10870" s="13"/>
      <c r="E10870" s="13"/>
      <c r="F10870" s="13"/>
    </row>
    <row r="10871" spans="1:7">
      <c r="A10871" s="13"/>
      <c r="B10871" s="13"/>
      <c r="C10871" s="13"/>
      <c r="D10871" s="13"/>
      <c r="E10871" s="13"/>
      <c r="F10871" s="13"/>
    </row>
    <row r="10872" spans="1:7">
      <c r="A10872" s="13"/>
      <c r="B10872" s="13"/>
      <c r="C10872" s="13"/>
      <c r="D10872" s="13"/>
      <c r="E10872" s="13"/>
      <c r="F10872" s="13"/>
    </row>
    <row r="10873" spans="1:7">
      <c r="A10873" s="13"/>
      <c r="B10873" s="13"/>
      <c r="C10873" s="13"/>
      <c r="D10873" s="13"/>
      <c r="E10873" s="13"/>
      <c r="F10873" s="13"/>
    </row>
    <row r="10874" spans="1:7">
      <c r="A10874" s="13"/>
      <c r="B10874" s="13"/>
      <c r="C10874" s="13"/>
      <c r="D10874" s="13"/>
      <c r="E10874" s="13"/>
      <c r="F10874" s="13"/>
    </row>
    <row r="10875" spans="1:7">
      <c r="A10875" s="13"/>
      <c r="B10875" s="13"/>
      <c r="C10875" s="13"/>
      <c r="D10875" s="13"/>
      <c r="E10875" s="13"/>
      <c r="F10875" s="13"/>
    </row>
    <row r="10876" spans="1:7">
      <c r="A10876" s="13"/>
      <c r="B10876" s="13"/>
      <c r="C10876" s="13"/>
      <c r="D10876" s="13"/>
      <c r="E10876" s="13"/>
      <c r="G10876" s="13"/>
    </row>
    <row r="10877" spans="1:7">
      <c r="A10877" s="13"/>
      <c r="B10877" s="13"/>
      <c r="C10877" s="13"/>
      <c r="D10877" s="13"/>
      <c r="E10877" s="13"/>
      <c r="G10877" s="13"/>
    </row>
    <row r="10878" spans="1:7">
      <c r="A10878" s="13"/>
      <c r="B10878" s="13"/>
      <c r="C10878" s="13"/>
      <c r="D10878" s="13"/>
      <c r="E10878" s="13"/>
      <c r="G10878" s="13"/>
    </row>
    <row r="10879" spans="1:7">
      <c r="A10879" s="13"/>
      <c r="B10879" s="13"/>
      <c r="C10879" s="13"/>
      <c r="D10879" s="13"/>
      <c r="E10879" s="13"/>
      <c r="G10879" s="13"/>
    </row>
    <row r="10880" spans="1:7">
      <c r="A10880" s="13"/>
      <c r="B10880" s="13"/>
      <c r="C10880" s="13"/>
      <c r="D10880" s="13"/>
      <c r="E10880" s="13"/>
      <c r="G10880" s="13"/>
    </row>
    <row r="10881" spans="1:7">
      <c r="A10881" s="13"/>
      <c r="B10881" s="13"/>
      <c r="C10881" s="13"/>
      <c r="D10881" s="13"/>
      <c r="E10881" s="13"/>
      <c r="G10881" s="13"/>
    </row>
    <row r="10882" spans="1:7">
      <c r="A10882" s="13"/>
      <c r="B10882" s="13"/>
      <c r="C10882" s="13"/>
      <c r="D10882" s="13"/>
      <c r="E10882" s="13"/>
      <c r="G10882" s="13"/>
    </row>
    <row r="10883" spans="1:7">
      <c r="A10883" s="13"/>
      <c r="B10883" s="13"/>
      <c r="C10883" s="13"/>
      <c r="D10883" s="13"/>
      <c r="E10883" s="13"/>
      <c r="F10883" s="13"/>
    </row>
    <row r="10884" spans="1:7">
      <c r="A10884" s="13"/>
      <c r="B10884" s="13"/>
      <c r="C10884" s="13"/>
      <c r="D10884" s="13"/>
      <c r="E10884" s="13"/>
      <c r="F10884" s="13"/>
    </row>
    <row r="10885" spans="1:7">
      <c r="A10885" s="13"/>
      <c r="B10885" s="13"/>
      <c r="C10885" s="13"/>
      <c r="D10885" s="13"/>
      <c r="E10885" s="13"/>
      <c r="G10885" s="13"/>
    </row>
    <row r="10886" spans="1:7">
      <c r="A10886" s="13"/>
      <c r="B10886" s="13"/>
      <c r="C10886" s="13"/>
      <c r="D10886" s="13"/>
      <c r="E10886" s="13"/>
      <c r="G10886" s="13"/>
    </row>
    <row r="10887" spans="1:7">
      <c r="A10887" s="13"/>
      <c r="B10887" s="13"/>
      <c r="C10887" s="13"/>
      <c r="D10887" s="13"/>
      <c r="E10887" s="13"/>
      <c r="F10887" s="13"/>
    </row>
    <row r="10888" spans="1:7">
      <c r="A10888" s="13"/>
      <c r="B10888" s="13"/>
      <c r="C10888" s="13"/>
      <c r="D10888" s="13"/>
      <c r="E10888" s="13"/>
      <c r="G10888" s="13"/>
    </row>
    <row r="10889" spans="1:7">
      <c r="A10889" s="13"/>
      <c r="B10889" s="13"/>
      <c r="C10889" s="13"/>
      <c r="D10889" s="13"/>
      <c r="E10889" s="13"/>
      <c r="G10889" s="13"/>
    </row>
    <row r="10890" spans="1:7">
      <c r="A10890" s="13"/>
      <c r="B10890" s="13"/>
      <c r="C10890" s="13"/>
      <c r="D10890" s="13"/>
      <c r="E10890" s="13"/>
      <c r="F10890" s="13"/>
    </row>
    <row r="10891" spans="1:7">
      <c r="A10891" s="13"/>
      <c r="B10891" s="13"/>
      <c r="C10891" s="13"/>
      <c r="D10891" s="13"/>
      <c r="E10891" s="13"/>
      <c r="F10891" s="13"/>
    </row>
    <row r="10892" spans="1:7">
      <c r="A10892" s="13"/>
      <c r="B10892" s="13"/>
      <c r="C10892" s="13"/>
      <c r="D10892" s="13"/>
      <c r="E10892" s="13"/>
      <c r="F10892" s="13"/>
    </row>
    <row r="10893" spans="1:7">
      <c r="A10893" s="13"/>
      <c r="B10893" s="13"/>
      <c r="C10893" s="13"/>
      <c r="D10893" s="13"/>
      <c r="E10893" s="13"/>
      <c r="F10893" s="13"/>
    </row>
    <row r="10894" spans="1:7">
      <c r="A10894" s="13"/>
      <c r="B10894" s="13"/>
      <c r="C10894" s="13"/>
      <c r="D10894" s="13"/>
      <c r="E10894" s="13"/>
      <c r="F10894" s="13"/>
    </row>
    <row r="10895" spans="1:7">
      <c r="A10895" s="13"/>
      <c r="B10895" s="13"/>
      <c r="C10895" s="13"/>
      <c r="D10895" s="13"/>
      <c r="E10895" s="13"/>
      <c r="F10895" s="13"/>
    </row>
    <row r="10896" spans="1:7">
      <c r="A10896" s="13"/>
      <c r="B10896" s="13"/>
      <c r="C10896" s="13"/>
      <c r="D10896" s="13"/>
      <c r="E10896" s="13"/>
      <c r="F10896" s="13"/>
    </row>
    <row r="10897" spans="1:7">
      <c r="A10897" s="13"/>
      <c r="B10897" s="13"/>
      <c r="C10897" s="13"/>
      <c r="D10897" s="13"/>
      <c r="E10897" s="13"/>
      <c r="F10897" s="13"/>
    </row>
    <row r="10898" spans="1:7">
      <c r="A10898" s="13"/>
      <c r="B10898" s="13"/>
      <c r="C10898" s="13"/>
      <c r="D10898" s="13"/>
      <c r="E10898" s="13"/>
      <c r="F10898" s="13"/>
    </row>
    <row r="10899" spans="1:7">
      <c r="A10899" s="13"/>
      <c r="B10899" s="13"/>
      <c r="C10899" s="13"/>
      <c r="D10899" s="13"/>
      <c r="E10899" s="13"/>
      <c r="F10899" s="13"/>
    </row>
    <row r="10900" spans="1:7">
      <c r="A10900" s="13"/>
      <c r="B10900" s="13"/>
      <c r="C10900" s="13"/>
      <c r="D10900" s="13"/>
      <c r="E10900" s="13"/>
      <c r="F10900" s="13"/>
    </row>
    <row r="10901" spans="1:7">
      <c r="A10901" s="13"/>
      <c r="B10901" s="13"/>
      <c r="C10901" s="13"/>
      <c r="D10901" s="13"/>
      <c r="E10901" s="13"/>
      <c r="F10901" s="13"/>
    </row>
    <row r="10902" spans="1:7">
      <c r="A10902" s="13"/>
      <c r="B10902" s="13"/>
      <c r="C10902" s="13"/>
      <c r="D10902" s="13"/>
      <c r="E10902" s="13"/>
      <c r="F10902" s="13"/>
    </row>
    <row r="10903" spans="1:7">
      <c r="A10903" s="13"/>
      <c r="B10903" s="13"/>
      <c r="C10903" s="13"/>
      <c r="D10903" s="13"/>
      <c r="E10903" s="13"/>
      <c r="F10903" s="13"/>
    </row>
    <row r="10904" spans="1:7">
      <c r="A10904" s="13"/>
      <c r="B10904" s="13"/>
      <c r="C10904" s="13"/>
      <c r="D10904" s="13"/>
      <c r="E10904" s="13"/>
      <c r="F10904" s="13"/>
    </row>
    <row r="10905" spans="1:7">
      <c r="A10905" s="13"/>
      <c r="B10905" s="13"/>
      <c r="C10905" s="13"/>
      <c r="D10905" s="13"/>
      <c r="E10905" s="13"/>
      <c r="F10905" s="13"/>
    </row>
    <row r="10906" spans="1:7">
      <c r="A10906" s="13"/>
      <c r="B10906" s="13"/>
      <c r="C10906" s="13"/>
      <c r="D10906" s="13"/>
      <c r="E10906" s="13"/>
      <c r="F10906" s="13"/>
    </row>
    <row r="10907" spans="1:7">
      <c r="A10907" s="13"/>
      <c r="B10907" s="13"/>
      <c r="C10907" s="13"/>
      <c r="D10907" s="13"/>
      <c r="E10907" s="13"/>
      <c r="F10907" s="13"/>
    </row>
    <row r="10908" spans="1:7">
      <c r="A10908" s="13"/>
      <c r="B10908" s="13"/>
      <c r="C10908" s="13"/>
      <c r="D10908" s="13"/>
      <c r="E10908" s="13"/>
      <c r="F10908" s="13"/>
    </row>
    <row r="10909" spans="1:7">
      <c r="A10909" s="13"/>
      <c r="B10909" s="13"/>
      <c r="C10909" s="13"/>
      <c r="D10909" s="13"/>
      <c r="E10909" s="13"/>
      <c r="F10909" s="13"/>
    </row>
    <row r="10910" spans="1:7">
      <c r="A10910" s="13"/>
      <c r="B10910" s="13"/>
      <c r="C10910" s="13"/>
      <c r="D10910" s="13"/>
      <c r="E10910" s="13"/>
      <c r="F10910" s="13"/>
    </row>
    <row r="10911" spans="1:7">
      <c r="A10911" s="13"/>
      <c r="B10911" s="13"/>
      <c r="C10911" s="13"/>
      <c r="D10911" s="13"/>
      <c r="E10911" s="13"/>
      <c r="F10911" s="13"/>
    </row>
    <row r="10912" spans="1:7">
      <c r="A10912" s="13"/>
      <c r="B10912" s="13"/>
      <c r="C10912" s="13"/>
      <c r="D10912" s="13"/>
      <c r="E10912" s="13"/>
      <c r="G10912" s="13"/>
    </row>
    <row r="10913" spans="1:7">
      <c r="A10913" s="13"/>
      <c r="B10913" s="13"/>
      <c r="C10913" s="13"/>
      <c r="D10913" s="13"/>
      <c r="E10913" s="13"/>
      <c r="G10913" s="13"/>
    </row>
    <row r="10914" spans="1:7">
      <c r="A10914" s="13"/>
      <c r="B10914" s="13"/>
      <c r="C10914" s="13"/>
      <c r="D10914" s="13"/>
      <c r="E10914" s="13"/>
      <c r="F10914" s="13"/>
    </row>
    <row r="10915" spans="1:7">
      <c r="A10915" s="13"/>
      <c r="B10915" s="13"/>
      <c r="C10915" s="13"/>
      <c r="D10915" s="13"/>
      <c r="E10915" s="13"/>
      <c r="F10915" s="13"/>
    </row>
    <row r="10916" spans="1:7">
      <c r="A10916" s="13"/>
      <c r="B10916" s="13"/>
      <c r="C10916" s="13"/>
      <c r="D10916" s="13"/>
      <c r="E10916" s="13"/>
      <c r="F10916" s="13"/>
    </row>
    <row r="10917" spans="1:7">
      <c r="A10917" s="13"/>
      <c r="B10917" s="13"/>
      <c r="C10917" s="13"/>
      <c r="D10917" s="13"/>
      <c r="E10917" s="13"/>
      <c r="G10917" s="13"/>
    </row>
    <row r="10918" spans="1:7">
      <c r="A10918" s="13"/>
      <c r="B10918" s="13"/>
      <c r="C10918" s="13"/>
      <c r="D10918" s="13"/>
      <c r="E10918" s="13"/>
      <c r="G10918" s="13"/>
    </row>
    <row r="10919" spans="1:7">
      <c r="A10919" s="13"/>
      <c r="B10919" s="13"/>
      <c r="C10919" s="13"/>
      <c r="D10919" s="13"/>
      <c r="E10919" s="13"/>
      <c r="G10919" s="13"/>
    </row>
    <row r="10920" spans="1:7">
      <c r="A10920" s="13"/>
      <c r="B10920" s="13"/>
      <c r="C10920" s="13"/>
      <c r="D10920" s="13"/>
      <c r="E10920" s="13"/>
      <c r="F10920" s="13"/>
    </row>
    <row r="10921" spans="1:7">
      <c r="A10921" s="13"/>
      <c r="B10921" s="13"/>
      <c r="C10921" s="13"/>
      <c r="D10921" s="13"/>
      <c r="E10921" s="13"/>
      <c r="F10921" s="13"/>
    </row>
    <row r="10922" spans="1:7">
      <c r="A10922" s="13"/>
      <c r="B10922" s="13"/>
      <c r="C10922" s="13"/>
      <c r="D10922" s="13"/>
      <c r="E10922" s="13"/>
      <c r="F10922" s="13"/>
    </row>
    <row r="10923" spans="1:7">
      <c r="A10923" s="13"/>
      <c r="B10923" s="13"/>
      <c r="C10923" s="13"/>
      <c r="D10923" s="13"/>
      <c r="E10923" s="13"/>
      <c r="F10923" s="13"/>
    </row>
    <row r="10924" spans="1:7">
      <c r="A10924" s="13"/>
      <c r="B10924" s="13"/>
      <c r="C10924" s="13"/>
      <c r="D10924" s="13"/>
      <c r="E10924" s="13"/>
      <c r="F10924" s="13"/>
    </row>
    <row r="10925" spans="1:7">
      <c r="A10925" s="13"/>
      <c r="B10925" s="13"/>
      <c r="C10925" s="13"/>
      <c r="D10925" s="13"/>
      <c r="E10925" s="13"/>
      <c r="F10925" s="13"/>
    </row>
    <row r="10926" spans="1:7">
      <c r="A10926" s="13"/>
      <c r="B10926" s="13"/>
      <c r="C10926" s="13"/>
      <c r="D10926" s="13"/>
      <c r="E10926" s="13"/>
      <c r="F10926" s="13"/>
    </row>
    <row r="10927" spans="1:7">
      <c r="A10927" s="13"/>
      <c r="B10927" s="13"/>
      <c r="C10927" s="13"/>
      <c r="D10927" s="13"/>
      <c r="E10927" s="13"/>
      <c r="F10927" s="13"/>
    </row>
    <row r="10928" spans="1:7">
      <c r="A10928" s="13"/>
      <c r="B10928" s="13"/>
      <c r="C10928" s="13"/>
      <c r="D10928" s="13"/>
      <c r="E10928" s="13"/>
      <c r="G10928" s="13"/>
    </row>
    <row r="10929" spans="1:7">
      <c r="A10929" s="13"/>
      <c r="B10929" s="13"/>
      <c r="C10929" s="13"/>
      <c r="D10929" s="13"/>
      <c r="E10929" s="13"/>
      <c r="G10929" s="13"/>
    </row>
    <row r="10930" spans="1:7">
      <c r="A10930" s="13"/>
      <c r="B10930" s="13"/>
      <c r="C10930" s="13"/>
      <c r="D10930" s="13"/>
      <c r="E10930" s="13"/>
      <c r="G10930" s="13"/>
    </row>
    <row r="10931" spans="1:7">
      <c r="A10931" s="13"/>
      <c r="B10931" s="13"/>
      <c r="C10931" s="13"/>
      <c r="D10931" s="13"/>
      <c r="E10931" s="13"/>
      <c r="G10931" s="13"/>
    </row>
    <row r="10932" spans="1:7">
      <c r="A10932" s="13"/>
      <c r="B10932" s="13"/>
      <c r="C10932" s="13"/>
      <c r="D10932" s="13"/>
      <c r="E10932" s="13"/>
      <c r="F10932" s="13"/>
    </row>
    <row r="10933" spans="1:7">
      <c r="A10933" s="13"/>
      <c r="B10933" s="13"/>
      <c r="C10933" s="13"/>
      <c r="D10933" s="13"/>
      <c r="E10933" s="13"/>
      <c r="F10933" s="13"/>
    </row>
    <row r="10934" spans="1:7">
      <c r="A10934" s="13"/>
      <c r="B10934" s="13"/>
      <c r="C10934" s="13"/>
      <c r="D10934" s="13"/>
      <c r="E10934" s="13"/>
      <c r="F10934" s="13"/>
    </row>
    <row r="10935" spans="1:7">
      <c r="A10935" s="13"/>
      <c r="B10935" s="13"/>
      <c r="C10935" s="13"/>
      <c r="D10935" s="13"/>
      <c r="E10935" s="13"/>
      <c r="F10935" s="13"/>
    </row>
    <row r="10936" spans="1:7">
      <c r="A10936" s="13"/>
      <c r="B10936" s="13"/>
      <c r="C10936" s="13"/>
      <c r="D10936" s="13"/>
      <c r="E10936" s="13"/>
      <c r="F10936" s="13"/>
    </row>
    <row r="10937" spans="1:7">
      <c r="A10937" s="13"/>
      <c r="B10937" s="13"/>
      <c r="C10937" s="13"/>
      <c r="D10937" s="13"/>
      <c r="E10937" s="13"/>
      <c r="F10937" s="13"/>
    </row>
    <row r="10938" spans="1:7">
      <c r="A10938" s="13"/>
      <c r="B10938" s="13"/>
      <c r="C10938" s="13"/>
      <c r="D10938" s="13"/>
      <c r="E10938" s="13"/>
      <c r="F10938" s="13"/>
    </row>
    <row r="10939" spans="1:7">
      <c r="A10939" s="13"/>
      <c r="B10939" s="13"/>
      <c r="C10939" s="13"/>
      <c r="D10939" s="13"/>
      <c r="E10939" s="13"/>
      <c r="G10939" s="13"/>
    </row>
    <row r="10940" spans="1:7">
      <c r="A10940" s="13"/>
      <c r="B10940" s="13"/>
      <c r="C10940" s="13"/>
      <c r="D10940" s="13"/>
      <c r="E10940" s="13"/>
      <c r="F10940" s="13"/>
    </row>
    <row r="10941" spans="1:7">
      <c r="A10941" s="13"/>
      <c r="B10941" s="13"/>
      <c r="C10941" s="13"/>
      <c r="D10941" s="13"/>
      <c r="E10941" s="13"/>
      <c r="F10941" s="13"/>
    </row>
    <row r="10942" spans="1:7">
      <c r="A10942" s="13"/>
      <c r="B10942" s="13"/>
      <c r="C10942" s="13"/>
      <c r="D10942" s="13"/>
      <c r="E10942" s="13"/>
      <c r="F10942" s="13"/>
    </row>
    <row r="10943" spans="1:7">
      <c r="A10943" s="13"/>
      <c r="B10943" s="13"/>
      <c r="C10943" s="13"/>
      <c r="D10943" s="13"/>
      <c r="E10943" s="13"/>
      <c r="F10943" s="13"/>
    </row>
    <row r="10944" spans="1:7">
      <c r="A10944" s="13"/>
      <c r="B10944" s="13"/>
      <c r="C10944" s="13"/>
      <c r="D10944" s="13"/>
      <c r="E10944" s="13"/>
      <c r="F10944" s="13"/>
    </row>
    <row r="10945" spans="1:7">
      <c r="A10945" s="13"/>
      <c r="B10945" s="13"/>
      <c r="C10945" s="13"/>
      <c r="D10945" s="13"/>
      <c r="E10945" s="13"/>
      <c r="G10945" s="13"/>
    </row>
    <row r="10946" spans="1:7">
      <c r="A10946" s="13"/>
      <c r="B10946" s="13"/>
      <c r="C10946" s="13"/>
      <c r="D10946" s="13"/>
      <c r="E10946" s="13"/>
      <c r="G10946" s="13"/>
    </row>
    <row r="10947" spans="1:7">
      <c r="A10947" s="13"/>
      <c r="B10947" s="13"/>
      <c r="C10947" s="13"/>
      <c r="D10947" s="13"/>
      <c r="E10947" s="13"/>
      <c r="G10947" s="13"/>
    </row>
    <row r="10948" spans="1:7">
      <c r="A10948" s="13"/>
      <c r="B10948" s="13"/>
      <c r="C10948" s="13"/>
      <c r="D10948" s="13"/>
      <c r="E10948" s="13"/>
      <c r="G10948" s="13"/>
    </row>
    <row r="10949" spans="1:7">
      <c r="A10949" s="13"/>
      <c r="B10949" s="13"/>
      <c r="C10949" s="13"/>
      <c r="D10949" s="13"/>
      <c r="E10949" s="13"/>
      <c r="G10949" s="13"/>
    </row>
    <row r="10950" spans="1:7">
      <c r="A10950" s="13"/>
      <c r="B10950" s="13"/>
      <c r="C10950" s="13"/>
      <c r="D10950" s="13"/>
      <c r="E10950" s="13"/>
      <c r="F10950" s="13"/>
    </row>
    <row r="10951" spans="1:7">
      <c r="A10951" s="13"/>
      <c r="B10951" s="13"/>
      <c r="C10951" s="13"/>
      <c r="D10951" s="13"/>
      <c r="E10951" s="13"/>
      <c r="F10951" s="13"/>
    </row>
    <row r="10952" spans="1:7">
      <c r="A10952" s="13"/>
      <c r="B10952" s="13"/>
      <c r="C10952" s="13"/>
      <c r="D10952" s="13"/>
      <c r="E10952" s="13"/>
      <c r="F10952" s="13"/>
    </row>
    <row r="10953" spans="1:7">
      <c r="A10953" s="13"/>
      <c r="B10953" s="13"/>
      <c r="C10953" s="13"/>
      <c r="D10953" s="13"/>
      <c r="E10953" s="13"/>
      <c r="F10953" s="13"/>
    </row>
    <row r="10954" spans="1:7">
      <c r="A10954" s="13"/>
      <c r="B10954" s="13"/>
      <c r="C10954" s="13"/>
      <c r="D10954" s="13"/>
      <c r="E10954" s="13"/>
      <c r="F10954" s="13"/>
    </row>
    <row r="10955" spans="1:7">
      <c r="A10955" s="13"/>
      <c r="B10955" s="13"/>
      <c r="C10955" s="13"/>
      <c r="D10955" s="13"/>
      <c r="E10955" s="13"/>
      <c r="F10955" s="13"/>
    </row>
    <row r="10956" spans="1:7">
      <c r="A10956" s="13"/>
      <c r="B10956" s="13"/>
      <c r="C10956" s="13"/>
      <c r="D10956" s="13"/>
      <c r="E10956" s="13"/>
      <c r="F10956" s="13"/>
    </row>
    <row r="10957" spans="1:7">
      <c r="A10957" s="13"/>
      <c r="B10957" s="13"/>
      <c r="C10957" s="13"/>
      <c r="D10957" s="13"/>
      <c r="E10957" s="13"/>
      <c r="F10957" s="13"/>
    </row>
    <row r="10958" spans="1:7">
      <c r="A10958" s="13"/>
      <c r="B10958" s="13"/>
      <c r="C10958" s="13"/>
      <c r="D10958" s="13"/>
      <c r="E10958" s="13"/>
      <c r="F10958" s="13"/>
    </row>
    <row r="10959" spans="1:7">
      <c r="A10959" s="13"/>
      <c r="B10959" s="13"/>
      <c r="C10959" s="13"/>
      <c r="D10959" s="13"/>
      <c r="E10959" s="13"/>
      <c r="F10959" s="13"/>
    </row>
    <row r="10960" spans="1:7">
      <c r="A10960" s="13"/>
      <c r="B10960" s="13"/>
      <c r="C10960" s="13"/>
      <c r="D10960" s="13"/>
      <c r="E10960" s="13"/>
      <c r="F10960" s="13"/>
    </row>
    <row r="10961" spans="1:6">
      <c r="A10961" s="13"/>
      <c r="B10961" s="13"/>
      <c r="C10961" s="13"/>
      <c r="D10961" s="13"/>
      <c r="E10961" s="13"/>
      <c r="F10961" s="13"/>
    </row>
    <row r="10962" spans="1:6">
      <c r="A10962" s="13"/>
      <c r="B10962" s="13"/>
      <c r="C10962" s="13"/>
      <c r="D10962" s="13"/>
      <c r="E10962" s="13"/>
      <c r="F10962" s="13"/>
    </row>
    <row r="10963" spans="1:6">
      <c r="A10963" s="13"/>
      <c r="B10963" s="13"/>
      <c r="C10963" s="13"/>
      <c r="D10963" s="13"/>
      <c r="E10963" s="13"/>
      <c r="F10963" s="13"/>
    </row>
    <row r="10964" spans="1:6">
      <c r="A10964" s="13"/>
      <c r="B10964" s="13"/>
      <c r="C10964" s="13"/>
      <c r="D10964" s="13"/>
      <c r="E10964" s="13"/>
      <c r="F10964" s="13"/>
    </row>
    <row r="10965" spans="1:6">
      <c r="A10965" s="13"/>
      <c r="B10965" s="13"/>
      <c r="C10965" s="13"/>
      <c r="D10965" s="13"/>
      <c r="E10965" s="13"/>
      <c r="F10965" s="13"/>
    </row>
    <row r="10966" spans="1:6">
      <c r="A10966" s="13"/>
      <c r="B10966" s="13"/>
      <c r="C10966" s="13"/>
      <c r="D10966" s="13"/>
      <c r="E10966" s="13"/>
      <c r="F10966" s="13"/>
    </row>
    <row r="10967" spans="1:6">
      <c r="A10967" s="13"/>
      <c r="B10967" s="13"/>
      <c r="C10967" s="13"/>
      <c r="D10967" s="13"/>
      <c r="E10967" s="13"/>
      <c r="F10967" s="13"/>
    </row>
    <row r="10968" spans="1:6">
      <c r="A10968" s="13"/>
      <c r="B10968" s="13"/>
      <c r="C10968" s="13"/>
      <c r="D10968" s="13"/>
      <c r="E10968" s="13"/>
      <c r="F10968" s="13"/>
    </row>
    <row r="10969" spans="1:6">
      <c r="A10969" s="13"/>
      <c r="B10969" s="13"/>
      <c r="C10969" s="13"/>
      <c r="D10969" s="13"/>
      <c r="E10969" s="13"/>
      <c r="F10969" s="13"/>
    </row>
    <row r="10970" spans="1:6">
      <c r="A10970" s="13"/>
      <c r="B10970" s="13"/>
      <c r="C10970" s="13"/>
      <c r="D10970" s="13"/>
      <c r="E10970" s="13"/>
      <c r="F10970" s="13"/>
    </row>
    <row r="10971" spans="1:6">
      <c r="A10971" s="13"/>
      <c r="B10971" s="13"/>
      <c r="C10971" s="13"/>
      <c r="D10971" s="13"/>
      <c r="E10971" s="13"/>
      <c r="F10971" s="13"/>
    </row>
    <row r="10972" spans="1:6">
      <c r="A10972" s="13"/>
      <c r="B10972" s="13"/>
      <c r="C10972" s="13"/>
      <c r="D10972" s="13"/>
      <c r="E10972" s="13"/>
      <c r="F10972" s="13"/>
    </row>
    <row r="10973" spans="1:6">
      <c r="A10973" s="13"/>
      <c r="B10973" s="13"/>
      <c r="C10973" s="13"/>
      <c r="D10973" s="13"/>
      <c r="E10973" s="13"/>
      <c r="F10973" s="13"/>
    </row>
    <row r="10974" spans="1:6">
      <c r="A10974" s="13"/>
      <c r="B10974" s="13"/>
      <c r="C10974" s="13"/>
      <c r="D10974" s="13"/>
      <c r="E10974" s="13"/>
      <c r="F10974" s="13"/>
    </row>
    <row r="10975" spans="1:6">
      <c r="A10975" s="13"/>
      <c r="B10975" s="13"/>
      <c r="C10975" s="13"/>
      <c r="D10975" s="13"/>
      <c r="E10975" s="13"/>
      <c r="F10975" s="13"/>
    </row>
    <row r="10976" spans="1:6">
      <c r="A10976" s="13"/>
      <c r="B10976" s="13"/>
      <c r="C10976" s="13"/>
      <c r="D10976" s="13"/>
      <c r="E10976" s="13"/>
      <c r="F10976" s="13"/>
    </row>
    <row r="10977" spans="1:6">
      <c r="A10977" s="13"/>
      <c r="B10977" s="13"/>
      <c r="C10977" s="13"/>
      <c r="D10977" s="13"/>
      <c r="E10977" s="13"/>
      <c r="F10977" s="13"/>
    </row>
    <row r="10978" spans="1:6">
      <c r="A10978" s="13"/>
      <c r="B10978" s="13"/>
      <c r="C10978" s="13"/>
      <c r="D10978" s="13"/>
      <c r="E10978" s="13"/>
      <c r="F10978" s="13"/>
    </row>
    <row r="10979" spans="1:6">
      <c r="A10979" s="13"/>
      <c r="B10979" s="13"/>
      <c r="C10979" s="13"/>
      <c r="D10979" s="13"/>
      <c r="E10979" s="13"/>
      <c r="F10979" s="13"/>
    </row>
    <row r="10980" spans="1:6">
      <c r="A10980" s="13"/>
      <c r="B10980" s="13"/>
      <c r="C10980" s="13"/>
      <c r="D10980" s="13"/>
      <c r="E10980" s="13"/>
      <c r="F10980" s="13"/>
    </row>
    <row r="10981" spans="1:6">
      <c r="A10981" s="13"/>
      <c r="B10981" s="13"/>
      <c r="C10981" s="13"/>
      <c r="D10981" s="13"/>
      <c r="E10981" s="13"/>
      <c r="F10981" s="13"/>
    </row>
    <row r="10982" spans="1:6">
      <c r="A10982" s="13"/>
      <c r="B10982" s="13"/>
      <c r="C10982" s="13"/>
      <c r="D10982" s="13"/>
      <c r="E10982" s="13"/>
      <c r="F10982" s="13"/>
    </row>
    <row r="10983" spans="1:6">
      <c r="A10983" s="13"/>
      <c r="B10983" s="13"/>
      <c r="C10983" s="13"/>
      <c r="D10983" s="13"/>
      <c r="E10983" s="13"/>
      <c r="F10983" s="13"/>
    </row>
    <row r="10984" spans="1:6">
      <c r="A10984" s="13"/>
      <c r="B10984" s="13"/>
      <c r="C10984" s="13"/>
      <c r="D10984" s="13"/>
      <c r="E10984" s="13"/>
      <c r="F10984" s="13"/>
    </row>
    <row r="10985" spans="1:6">
      <c r="A10985" s="13"/>
      <c r="B10985" s="13"/>
      <c r="C10985" s="13"/>
      <c r="D10985" s="13"/>
      <c r="E10985" s="13"/>
      <c r="F10985" s="13"/>
    </row>
    <row r="10986" spans="1:6">
      <c r="A10986" s="13"/>
      <c r="B10986" s="13"/>
      <c r="C10986" s="13"/>
      <c r="D10986" s="13"/>
      <c r="E10986" s="13"/>
      <c r="F10986" s="13"/>
    </row>
    <row r="10987" spans="1:6">
      <c r="A10987" s="13"/>
      <c r="B10987" s="13"/>
      <c r="C10987" s="13"/>
      <c r="D10987" s="13"/>
      <c r="E10987" s="13"/>
      <c r="F10987" s="13"/>
    </row>
    <row r="10988" spans="1:6">
      <c r="A10988" s="13"/>
      <c r="B10988" s="13"/>
      <c r="C10988" s="13"/>
      <c r="D10988" s="13"/>
      <c r="E10988" s="13"/>
      <c r="F10988" s="13"/>
    </row>
    <row r="10989" spans="1:6">
      <c r="A10989" s="13"/>
      <c r="B10989" s="13"/>
      <c r="C10989" s="13"/>
      <c r="D10989" s="13"/>
      <c r="E10989" s="13"/>
      <c r="F10989" s="13"/>
    </row>
    <row r="10990" spans="1:6">
      <c r="A10990" s="13"/>
      <c r="B10990" s="13"/>
      <c r="C10990" s="13"/>
      <c r="D10990" s="13"/>
      <c r="E10990" s="13"/>
      <c r="F10990" s="13"/>
    </row>
    <row r="10991" spans="1:6">
      <c r="A10991" s="13"/>
      <c r="B10991" s="13"/>
      <c r="C10991" s="13"/>
      <c r="D10991" s="13"/>
      <c r="E10991" s="13"/>
      <c r="F10991" s="13"/>
    </row>
    <row r="10992" spans="1:6">
      <c r="A10992" s="13"/>
      <c r="B10992" s="13"/>
      <c r="C10992" s="13"/>
      <c r="D10992" s="13"/>
      <c r="E10992" s="13"/>
      <c r="F10992" s="13"/>
    </row>
    <row r="10993" spans="1:7">
      <c r="A10993" s="13"/>
      <c r="B10993" s="13"/>
      <c r="C10993" s="13"/>
      <c r="D10993" s="13"/>
      <c r="E10993" s="13"/>
      <c r="F10993" s="13"/>
    </row>
    <row r="10994" spans="1:7">
      <c r="A10994" s="13"/>
      <c r="B10994" s="13"/>
      <c r="C10994" s="13"/>
      <c r="D10994" s="13"/>
      <c r="E10994" s="13"/>
      <c r="F10994" s="13"/>
    </row>
    <row r="10995" spans="1:7">
      <c r="A10995" s="13"/>
      <c r="B10995" s="13"/>
      <c r="C10995" s="13"/>
      <c r="D10995" s="13"/>
      <c r="E10995" s="13"/>
      <c r="F10995" s="13"/>
    </row>
    <row r="10996" spans="1:7">
      <c r="A10996" s="13"/>
      <c r="B10996" s="13"/>
      <c r="C10996" s="13"/>
      <c r="D10996" s="13"/>
      <c r="E10996" s="13"/>
      <c r="F10996" s="13"/>
    </row>
    <row r="10997" spans="1:7">
      <c r="A10997" s="13"/>
      <c r="B10997" s="13"/>
      <c r="C10997" s="13"/>
      <c r="D10997" s="13"/>
      <c r="E10997" s="13"/>
      <c r="F10997" s="13"/>
    </row>
    <row r="10998" spans="1:7">
      <c r="A10998" s="13"/>
      <c r="B10998" s="13"/>
      <c r="C10998" s="13"/>
      <c r="D10998" s="13"/>
      <c r="E10998" s="13"/>
      <c r="F10998" s="13"/>
    </row>
    <row r="10999" spans="1:7">
      <c r="A10999" s="13"/>
      <c r="B10999" s="13"/>
      <c r="C10999" s="13"/>
      <c r="D10999" s="13"/>
      <c r="E10999" s="13"/>
      <c r="F10999" s="13"/>
    </row>
    <row r="11000" spans="1:7">
      <c r="A11000" s="13"/>
      <c r="B11000" s="13"/>
      <c r="C11000" s="13"/>
      <c r="D11000" s="13"/>
      <c r="E11000" s="13"/>
      <c r="F11000" s="13"/>
    </row>
    <row r="11001" spans="1:7">
      <c r="A11001" s="13"/>
      <c r="B11001" s="13"/>
      <c r="C11001" s="13"/>
      <c r="D11001" s="13"/>
      <c r="E11001" s="13"/>
      <c r="F11001" s="13"/>
    </row>
    <row r="11002" spans="1:7">
      <c r="A11002" s="13"/>
      <c r="B11002" s="13"/>
      <c r="C11002" s="13"/>
      <c r="D11002" s="13"/>
      <c r="E11002" s="13"/>
      <c r="G11002" s="13"/>
    </row>
    <row r="11003" spans="1:7">
      <c r="A11003" s="13"/>
      <c r="B11003" s="13"/>
      <c r="C11003" s="13"/>
      <c r="D11003" s="13"/>
      <c r="E11003" s="13"/>
      <c r="G11003" s="13"/>
    </row>
    <row r="11004" spans="1:7">
      <c r="A11004" s="13"/>
      <c r="B11004" s="13"/>
      <c r="C11004" s="13"/>
      <c r="D11004" s="13"/>
      <c r="E11004" s="13"/>
      <c r="F11004" s="13"/>
    </row>
    <row r="11005" spans="1:7">
      <c r="A11005" s="13"/>
      <c r="B11005" s="13"/>
      <c r="C11005" s="13"/>
      <c r="D11005" s="13"/>
      <c r="E11005" s="13"/>
      <c r="F11005" s="13"/>
    </row>
    <row r="11006" spans="1:7">
      <c r="A11006" s="13"/>
      <c r="B11006" s="13"/>
      <c r="C11006" s="13"/>
      <c r="D11006" s="13"/>
      <c r="E11006" s="13"/>
      <c r="F11006" s="13"/>
    </row>
    <row r="11007" spans="1:7">
      <c r="A11007" s="13"/>
      <c r="B11007" s="13"/>
      <c r="C11007" s="13"/>
      <c r="D11007" s="13"/>
      <c r="E11007" s="13"/>
      <c r="F11007" s="13"/>
    </row>
    <row r="11008" spans="1:7">
      <c r="A11008" s="13"/>
      <c r="B11008" s="13"/>
      <c r="C11008" s="13"/>
      <c r="D11008" s="13"/>
      <c r="E11008" s="13"/>
      <c r="F11008" s="13"/>
    </row>
    <row r="11009" spans="1:7">
      <c r="A11009" s="13"/>
      <c r="B11009" s="13"/>
      <c r="C11009" s="13"/>
      <c r="D11009" s="13"/>
      <c r="E11009" s="13"/>
      <c r="G11009" s="13"/>
    </row>
    <row r="11010" spans="1:7">
      <c r="A11010" s="13"/>
      <c r="B11010" s="13"/>
      <c r="C11010" s="13"/>
      <c r="D11010" s="13"/>
      <c r="E11010" s="13"/>
      <c r="F11010" s="13"/>
    </row>
    <row r="11011" spans="1:7">
      <c r="A11011" s="13"/>
      <c r="B11011" s="13"/>
      <c r="C11011" s="13"/>
      <c r="D11011" s="13"/>
      <c r="E11011" s="13"/>
      <c r="G11011" s="13"/>
    </row>
    <row r="11012" spans="1:7">
      <c r="A11012" s="13"/>
      <c r="B11012" s="13"/>
      <c r="C11012" s="13"/>
      <c r="D11012" s="13"/>
      <c r="E11012" s="13"/>
      <c r="G11012" s="13"/>
    </row>
    <row r="11013" spans="1:7">
      <c r="A11013" s="13"/>
      <c r="B11013" s="13"/>
      <c r="C11013" s="13"/>
      <c r="D11013" s="13"/>
      <c r="E11013" s="13"/>
      <c r="F11013" s="13"/>
    </row>
    <row r="11014" spans="1:7">
      <c r="A11014" s="13"/>
      <c r="B11014" s="13"/>
      <c r="C11014" s="13"/>
      <c r="D11014" s="13"/>
      <c r="E11014" s="13"/>
      <c r="F11014" s="13"/>
    </row>
    <row r="11015" spans="1:7">
      <c r="A11015" s="13"/>
      <c r="B11015" s="13"/>
      <c r="C11015" s="13"/>
      <c r="D11015" s="13"/>
      <c r="E11015" s="13"/>
      <c r="G11015" s="13"/>
    </row>
    <row r="11016" spans="1:7">
      <c r="A11016" s="13"/>
      <c r="B11016" s="13"/>
      <c r="C11016" s="13"/>
      <c r="D11016" s="13"/>
      <c r="E11016" s="13"/>
      <c r="G11016" s="13"/>
    </row>
    <row r="11017" spans="1:7">
      <c r="A11017" s="13"/>
      <c r="B11017" s="13"/>
      <c r="C11017" s="13"/>
      <c r="D11017" s="13"/>
      <c r="E11017" s="13"/>
      <c r="F11017" s="13"/>
    </row>
    <row r="11018" spans="1:7">
      <c r="A11018" s="13"/>
      <c r="B11018" s="13"/>
      <c r="C11018" s="13"/>
      <c r="D11018" s="13"/>
      <c r="E11018" s="13"/>
      <c r="F11018" s="13"/>
    </row>
    <row r="11019" spans="1:7">
      <c r="A11019" s="13"/>
      <c r="B11019" s="13"/>
      <c r="C11019" s="13"/>
      <c r="D11019" s="13"/>
      <c r="E11019" s="13"/>
      <c r="F11019" s="13"/>
    </row>
    <row r="11020" spans="1:7">
      <c r="A11020" s="13"/>
      <c r="B11020" s="13"/>
      <c r="C11020" s="13"/>
      <c r="D11020" s="13"/>
      <c r="E11020" s="13"/>
      <c r="F11020" s="13"/>
    </row>
    <row r="11021" spans="1:7">
      <c r="A11021" s="13"/>
      <c r="B11021" s="13"/>
      <c r="C11021" s="13"/>
      <c r="D11021" s="13"/>
      <c r="E11021" s="13"/>
      <c r="F11021" s="13"/>
    </row>
    <row r="11022" spans="1:7">
      <c r="A11022" s="13"/>
      <c r="B11022" s="13"/>
      <c r="C11022" s="13"/>
      <c r="D11022" s="13"/>
      <c r="E11022" s="13"/>
      <c r="F11022" s="13"/>
    </row>
    <row r="11023" spans="1:7">
      <c r="A11023" s="13"/>
      <c r="B11023" s="13"/>
      <c r="C11023" s="13"/>
      <c r="D11023" s="13"/>
      <c r="E11023" s="13"/>
      <c r="F11023" s="13"/>
    </row>
    <row r="11024" spans="1:7">
      <c r="A11024" s="13"/>
      <c r="B11024" s="13"/>
      <c r="C11024" s="13"/>
      <c r="D11024" s="13"/>
      <c r="E11024" s="13"/>
      <c r="F11024" s="13"/>
    </row>
    <row r="11025" spans="1:7">
      <c r="A11025" s="13"/>
      <c r="B11025" s="13"/>
      <c r="C11025" s="13"/>
      <c r="D11025" s="13"/>
      <c r="E11025" s="13"/>
      <c r="F11025" s="13"/>
    </row>
    <row r="11026" spans="1:7">
      <c r="A11026" s="13"/>
      <c r="B11026" s="13"/>
      <c r="C11026" s="13"/>
      <c r="D11026" s="13"/>
      <c r="E11026" s="13"/>
      <c r="F11026" s="13"/>
    </row>
    <row r="11027" spans="1:7">
      <c r="A11027" s="13"/>
      <c r="B11027" s="13"/>
      <c r="C11027" s="13"/>
      <c r="D11027" s="13"/>
      <c r="E11027" s="13"/>
      <c r="F11027" s="13"/>
    </row>
    <row r="11028" spans="1:7">
      <c r="A11028" s="13"/>
      <c r="B11028" s="13"/>
      <c r="C11028" s="13"/>
      <c r="D11028" s="13"/>
      <c r="E11028" s="13"/>
      <c r="F11028" s="13"/>
    </row>
    <row r="11029" spans="1:7">
      <c r="A11029" s="13"/>
      <c r="B11029" s="13"/>
      <c r="C11029" s="13"/>
      <c r="D11029" s="13"/>
      <c r="E11029" s="13"/>
      <c r="F11029" s="13"/>
    </row>
    <row r="11030" spans="1:7">
      <c r="A11030" s="13"/>
      <c r="B11030" s="13"/>
      <c r="C11030" s="13"/>
      <c r="D11030" s="13"/>
      <c r="E11030" s="13"/>
      <c r="F11030" s="13"/>
    </row>
    <row r="11031" spans="1:7">
      <c r="A11031" s="13"/>
      <c r="B11031" s="13"/>
      <c r="C11031" s="13"/>
      <c r="D11031" s="13"/>
      <c r="E11031" s="13"/>
      <c r="F11031" s="13"/>
    </row>
    <row r="11032" spans="1:7">
      <c r="A11032" s="13"/>
      <c r="B11032" s="13"/>
      <c r="C11032" s="13"/>
      <c r="D11032" s="13"/>
      <c r="E11032" s="13"/>
      <c r="F11032" s="13"/>
    </row>
    <row r="11033" spans="1:7">
      <c r="A11033" s="13"/>
      <c r="B11033" s="13"/>
      <c r="C11033" s="13"/>
      <c r="D11033" s="13"/>
      <c r="E11033" s="13"/>
      <c r="F11033" s="13"/>
    </row>
    <row r="11034" spans="1:7">
      <c r="A11034" s="13"/>
      <c r="B11034" s="13"/>
      <c r="C11034" s="13"/>
      <c r="D11034" s="13"/>
      <c r="E11034" s="13"/>
      <c r="F11034" s="13"/>
    </row>
    <row r="11035" spans="1:7">
      <c r="A11035" s="13"/>
      <c r="B11035" s="13"/>
      <c r="C11035" s="13"/>
      <c r="D11035" s="13"/>
      <c r="E11035" s="13"/>
      <c r="F11035" s="13"/>
    </row>
    <row r="11036" spans="1:7">
      <c r="A11036" s="13"/>
      <c r="B11036" s="13"/>
      <c r="C11036" s="13"/>
      <c r="D11036" s="13"/>
      <c r="E11036" s="13"/>
      <c r="F11036" s="13"/>
    </row>
    <row r="11037" spans="1:7">
      <c r="A11037" s="13"/>
      <c r="B11037" s="13"/>
      <c r="C11037" s="13"/>
      <c r="D11037" s="13"/>
      <c r="E11037" s="13"/>
      <c r="G11037" s="13"/>
    </row>
    <row r="11038" spans="1:7">
      <c r="A11038" s="13"/>
      <c r="B11038" s="13"/>
      <c r="C11038" s="13"/>
      <c r="D11038" s="13"/>
      <c r="E11038" s="13"/>
      <c r="G11038" s="13"/>
    </row>
    <row r="11039" spans="1:7">
      <c r="A11039" s="13"/>
      <c r="B11039" s="13"/>
      <c r="C11039" s="13"/>
      <c r="D11039" s="13"/>
      <c r="E11039" s="13"/>
      <c r="G11039" s="13"/>
    </row>
    <row r="11040" spans="1:7">
      <c r="A11040" s="13"/>
      <c r="B11040" s="13"/>
      <c r="C11040" s="13"/>
      <c r="D11040" s="13"/>
      <c r="E11040" s="13"/>
      <c r="G11040" s="13"/>
    </row>
    <row r="11041" spans="1:7">
      <c r="A11041" s="13"/>
      <c r="B11041" s="13"/>
      <c r="C11041" s="13"/>
      <c r="D11041" s="13"/>
      <c r="E11041" s="13"/>
      <c r="F11041" s="13"/>
    </row>
    <row r="11042" spans="1:7">
      <c r="A11042" s="13"/>
      <c r="B11042" s="13"/>
      <c r="C11042" s="13"/>
      <c r="D11042" s="13"/>
      <c r="E11042" s="13"/>
      <c r="G11042" s="13"/>
    </row>
    <row r="11043" spans="1:7">
      <c r="A11043" s="13"/>
      <c r="B11043" s="13"/>
      <c r="C11043" s="13"/>
      <c r="D11043" s="13"/>
      <c r="E11043" s="13"/>
      <c r="F11043" s="13"/>
    </row>
    <row r="11044" spans="1:7">
      <c r="A11044" s="13"/>
      <c r="B11044" s="13"/>
      <c r="C11044" s="13"/>
      <c r="D11044" s="13"/>
      <c r="E11044" s="13"/>
      <c r="F11044" s="13"/>
    </row>
    <row r="11045" spans="1:7">
      <c r="A11045" s="13"/>
      <c r="B11045" s="13"/>
      <c r="C11045" s="13"/>
      <c r="D11045" s="13"/>
      <c r="E11045" s="13"/>
      <c r="G11045" s="13"/>
    </row>
    <row r="11046" spans="1:7">
      <c r="A11046" s="13"/>
      <c r="B11046" s="13"/>
      <c r="C11046" s="13"/>
      <c r="D11046" s="13"/>
      <c r="E11046" s="13"/>
      <c r="G11046" s="13"/>
    </row>
    <row r="11047" spans="1:7">
      <c r="A11047" s="13"/>
      <c r="B11047" s="13"/>
      <c r="C11047" s="13"/>
      <c r="D11047" s="13"/>
      <c r="E11047" s="13"/>
      <c r="G11047" s="13"/>
    </row>
    <row r="11048" spans="1:7">
      <c r="A11048" s="13"/>
      <c r="B11048" s="13"/>
      <c r="C11048" s="13"/>
      <c r="D11048" s="13"/>
      <c r="E11048" s="13"/>
      <c r="F11048" s="13"/>
    </row>
    <row r="11049" spans="1:7">
      <c r="A11049" s="13"/>
      <c r="B11049" s="13"/>
      <c r="C11049" s="13"/>
      <c r="D11049" s="13"/>
      <c r="E11049" s="13"/>
      <c r="F11049" s="13"/>
    </row>
    <row r="11050" spans="1:7">
      <c r="A11050" s="13"/>
      <c r="B11050" s="13"/>
      <c r="C11050" s="13"/>
      <c r="D11050" s="13"/>
      <c r="E11050" s="13"/>
      <c r="F11050" s="13"/>
    </row>
    <row r="11051" spans="1:7">
      <c r="A11051" s="13"/>
      <c r="B11051" s="13"/>
      <c r="C11051" s="13"/>
      <c r="D11051" s="13"/>
      <c r="E11051" s="13"/>
      <c r="F11051" s="13"/>
    </row>
    <row r="11052" spans="1:7">
      <c r="A11052" s="13"/>
      <c r="B11052" s="13"/>
      <c r="C11052" s="13"/>
      <c r="D11052" s="13"/>
      <c r="E11052" s="13"/>
      <c r="F11052" s="13"/>
    </row>
    <row r="11053" spans="1:7">
      <c r="A11053" s="13"/>
      <c r="B11053" s="13"/>
      <c r="C11053" s="13"/>
      <c r="D11053" s="13"/>
      <c r="E11053" s="13"/>
      <c r="F11053" s="13"/>
    </row>
    <row r="11054" spans="1:7">
      <c r="A11054" s="13"/>
      <c r="B11054" s="13"/>
      <c r="C11054" s="13"/>
      <c r="D11054" s="13"/>
      <c r="E11054" s="13"/>
      <c r="F11054" s="13"/>
    </row>
    <row r="11055" spans="1:7">
      <c r="A11055" s="13"/>
      <c r="B11055" s="13"/>
      <c r="C11055" s="13"/>
      <c r="D11055" s="13"/>
      <c r="E11055" s="13"/>
      <c r="F11055" s="13"/>
    </row>
    <row r="11056" spans="1:7">
      <c r="A11056" s="13"/>
      <c r="B11056" s="13"/>
      <c r="C11056" s="13"/>
      <c r="D11056" s="13"/>
      <c r="E11056" s="13"/>
      <c r="F11056" s="13"/>
    </row>
    <row r="11057" spans="1:7">
      <c r="A11057" s="13"/>
      <c r="B11057" s="13"/>
      <c r="C11057" s="13"/>
      <c r="D11057" s="13"/>
      <c r="E11057" s="13"/>
      <c r="F11057" s="13"/>
    </row>
    <row r="11058" spans="1:7">
      <c r="A11058" s="13"/>
      <c r="B11058" s="13"/>
      <c r="C11058" s="13"/>
      <c r="D11058" s="13"/>
      <c r="E11058" s="13"/>
      <c r="F11058" s="13"/>
    </row>
    <row r="11059" spans="1:7">
      <c r="A11059" s="13"/>
      <c r="B11059" s="13"/>
      <c r="C11059" s="13"/>
      <c r="D11059" s="13"/>
      <c r="E11059" s="13"/>
      <c r="F11059" s="13"/>
    </row>
    <row r="11060" spans="1:7">
      <c r="A11060" s="13"/>
      <c r="B11060" s="13"/>
      <c r="C11060" s="13"/>
      <c r="D11060" s="13"/>
      <c r="E11060" s="13"/>
      <c r="F11060" s="13"/>
    </row>
    <row r="11061" spans="1:7">
      <c r="A11061" s="13"/>
      <c r="B11061" s="13"/>
      <c r="C11061" s="13"/>
      <c r="D11061" s="13"/>
      <c r="E11061" s="13"/>
      <c r="F11061" s="13"/>
    </row>
    <row r="11062" spans="1:7">
      <c r="A11062" s="13"/>
      <c r="B11062" s="13"/>
      <c r="C11062" s="13"/>
      <c r="D11062" s="13"/>
      <c r="E11062" s="13"/>
      <c r="F11062" s="13"/>
    </row>
    <row r="11063" spans="1:7">
      <c r="A11063" s="13"/>
      <c r="B11063" s="13"/>
      <c r="C11063" s="13"/>
      <c r="D11063" s="13"/>
      <c r="E11063" s="13"/>
      <c r="G11063" s="13"/>
    </row>
    <row r="11064" spans="1:7">
      <c r="A11064" s="13"/>
      <c r="B11064" s="13"/>
      <c r="C11064" s="13"/>
      <c r="D11064" s="13"/>
      <c r="E11064" s="13"/>
      <c r="F11064" s="13"/>
    </row>
    <row r="11065" spans="1:7">
      <c r="A11065" s="13"/>
      <c r="B11065" s="13"/>
      <c r="C11065" s="13"/>
      <c r="D11065" s="13"/>
      <c r="E11065" s="13"/>
      <c r="F11065" s="13"/>
    </row>
    <row r="11066" spans="1:7">
      <c r="A11066" s="13"/>
      <c r="B11066" s="13"/>
      <c r="C11066" s="13"/>
      <c r="D11066" s="13"/>
      <c r="E11066" s="13"/>
      <c r="F11066" s="13"/>
    </row>
    <row r="11067" spans="1:7">
      <c r="A11067" s="13"/>
      <c r="B11067" s="13"/>
      <c r="C11067" s="13"/>
      <c r="D11067" s="13"/>
      <c r="E11067" s="13"/>
      <c r="F11067" s="13"/>
    </row>
    <row r="11068" spans="1:7">
      <c r="A11068" s="13"/>
      <c r="B11068" s="13"/>
      <c r="C11068" s="13"/>
      <c r="D11068" s="13"/>
      <c r="E11068" s="13"/>
      <c r="F11068" s="13"/>
    </row>
    <row r="11069" spans="1:7">
      <c r="A11069" s="13"/>
      <c r="B11069" s="13"/>
      <c r="C11069" s="13"/>
      <c r="D11069" s="13"/>
      <c r="E11069" s="13"/>
      <c r="F11069" s="13"/>
    </row>
    <row r="11070" spans="1:7">
      <c r="A11070" s="13"/>
      <c r="B11070" s="13"/>
      <c r="C11070" s="13"/>
      <c r="D11070" s="13"/>
      <c r="E11070" s="13"/>
      <c r="G11070" s="13"/>
    </row>
    <row r="11071" spans="1:7">
      <c r="A11071" s="13"/>
      <c r="B11071" s="13"/>
      <c r="C11071" s="13"/>
      <c r="D11071" s="13"/>
      <c r="E11071" s="13"/>
      <c r="G11071" s="13"/>
    </row>
    <row r="11072" spans="1:7">
      <c r="A11072" s="13"/>
      <c r="B11072" s="13"/>
      <c r="C11072" s="13"/>
      <c r="D11072" s="13"/>
      <c r="E11072" s="13"/>
      <c r="G11072" s="13"/>
    </row>
    <row r="11073" spans="1:7">
      <c r="A11073" s="13"/>
      <c r="B11073" s="13"/>
      <c r="C11073" s="13"/>
      <c r="D11073" s="13"/>
      <c r="E11073" s="13"/>
      <c r="G11073" s="13"/>
    </row>
    <row r="11074" spans="1:7">
      <c r="A11074" s="13"/>
      <c r="B11074" s="13"/>
      <c r="C11074" s="13"/>
      <c r="D11074" s="13"/>
      <c r="E11074" s="13"/>
      <c r="F11074" s="13"/>
    </row>
    <row r="11075" spans="1:7">
      <c r="A11075" s="13"/>
      <c r="B11075" s="13"/>
      <c r="C11075" s="13"/>
      <c r="D11075" s="13"/>
      <c r="E11075" s="13"/>
      <c r="G11075" s="13"/>
    </row>
    <row r="11076" spans="1:7">
      <c r="A11076" s="13"/>
      <c r="B11076" s="13"/>
      <c r="C11076" s="13"/>
      <c r="D11076" s="13"/>
      <c r="E11076" s="13"/>
      <c r="G11076" s="13"/>
    </row>
    <row r="11077" spans="1:7">
      <c r="A11077" s="13"/>
      <c r="B11077" s="13"/>
      <c r="C11077" s="13"/>
      <c r="D11077" s="13"/>
      <c r="E11077" s="13"/>
      <c r="G11077" s="13"/>
    </row>
    <row r="11078" spans="1:7">
      <c r="A11078" s="13"/>
      <c r="B11078" s="13"/>
      <c r="C11078" s="13"/>
      <c r="D11078" s="13"/>
      <c r="E11078" s="13"/>
      <c r="G11078" s="13"/>
    </row>
    <row r="11079" spans="1:7">
      <c r="A11079" s="13"/>
      <c r="B11079" s="13"/>
      <c r="C11079" s="13"/>
      <c r="D11079" s="13"/>
      <c r="E11079" s="13"/>
      <c r="F11079" s="13"/>
    </row>
    <row r="11080" spans="1:7">
      <c r="A11080" s="13"/>
      <c r="B11080" s="13"/>
      <c r="C11080" s="13"/>
      <c r="D11080" s="13"/>
      <c r="E11080" s="13"/>
      <c r="F11080" s="13"/>
    </row>
    <row r="11081" spans="1:7">
      <c r="A11081" s="13"/>
      <c r="B11081" s="13"/>
      <c r="C11081" s="13"/>
      <c r="D11081" s="13"/>
      <c r="E11081" s="13"/>
      <c r="F11081" s="13"/>
    </row>
    <row r="11082" spans="1:7">
      <c r="A11082" s="13"/>
      <c r="B11082" s="13"/>
      <c r="C11082" s="13"/>
      <c r="D11082" s="13"/>
      <c r="E11082" s="13"/>
      <c r="F11082" s="13"/>
    </row>
    <row r="11083" spans="1:7">
      <c r="A11083" s="13"/>
      <c r="B11083" s="13"/>
      <c r="C11083" s="13"/>
      <c r="D11083" s="13"/>
      <c r="E11083" s="13"/>
      <c r="F11083" s="13"/>
    </row>
    <row r="11084" spans="1:7">
      <c r="A11084" s="13"/>
      <c r="B11084" s="13"/>
      <c r="C11084" s="13"/>
      <c r="D11084" s="13"/>
      <c r="E11084" s="13"/>
      <c r="F11084" s="13"/>
    </row>
    <row r="11085" spans="1:7">
      <c r="A11085" s="13"/>
      <c r="B11085" s="13"/>
      <c r="C11085" s="13"/>
      <c r="D11085" s="13"/>
      <c r="E11085" s="13"/>
      <c r="F11085" s="13"/>
    </row>
    <row r="11086" spans="1:7">
      <c r="A11086" s="13"/>
      <c r="B11086" s="13"/>
      <c r="C11086" s="13"/>
      <c r="D11086" s="13"/>
      <c r="E11086" s="13"/>
      <c r="F11086" s="13"/>
    </row>
    <row r="11087" spans="1:7">
      <c r="A11087" s="13"/>
      <c r="B11087" s="13"/>
      <c r="C11087" s="13"/>
      <c r="D11087" s="13"/>
      <c r="E11087" s="13"/>
      <c r="G11087" s="13"/>
    </row>
    <row r="11088" spans="1:7">
      <c r="A11088" s="13"/>
      <c r="B11088" s="13"/>
    </row>
    <row r="11089" spans="1:6">
      <c r="A11089" s="13"/>
      <c r="B11089" s="13"/>
    </row>
    <row r="11090" spans="1:6">
      <c r="A11090" s="13"/>
      <c r="B11090" s="13"/>
      <c r="C11090" s="13"/>
      <c r="D11090" s="13"/>
      <c r="E11090" s="13"/>
      <c r="F11090" s="13"/>
    </row>
    <row r="11091" spans="1:6">
      <c r="A11091" s="13"/>
      <c r="B11091" s="13"/>
      <c r="C11091" s="13"/>
      <c r="D11091" s="13"/>
      <c r="E11091" s="13"/>
      <c r="F11091" s="13"/>
    </row>
    <row r="11092" spans="1:6">
      <c r="A11092" s="13"/>
      <c r="B11092" s="13"/>
      <c r="C11092" s="13"/>
      <c r="D11092" s="13"/>
      <c r="E11092" s="13"/>
      <c r="F11092" s="13"/>
    </row>
    <row r="11093" spans="1:6">
      <c r="A11093" s="13"/>
      <c r="B11093" s="13"/>
      <c r="C11093" s="13"/>
      <c r="D11093" s="13"/>
      <c r="E11093" s="13"/>
      <c r="F11093" s="13"/>
    </row>
    <row r="11094" spans="1:6">
      <c r="A11094" s="13"/>
      <c r="B11094" s="13"/>
      <c r="C11094" s="13"/>
      <c r="D11094" s="13"/>
      <c r="E11094" s="13"/>
      <c r="F11094" s="13"/>
    </row>
    <row r="11095" spans="1:6">
      <c r="A11095" s="13"/>
      <c r="B11095" s="13"/>
      <c r="C11095" s="13"/>
      <c r="D11095" s="13"/>
      <c r="E11095" s="13"/>
      <c r="F11095" s="13"/>
    </row>
    <row r="11096" spans="1:6">
      <c r="A11096" s="13"/>
      <c r="B11096" s="13"/>
      <c r="C11096" s="13"/>
      <c r="D11096" s="13"/>
      <c r="E11096" s="13"/>
      <c r="F11096" s="13"/>
    </row>
    <row r="11097" spans="1:6">
      <c r="A11097" s="13"/>
      <c r="B11097" s="13"/>
      <c r="C11097" s="13"/>
      <c r="D11097" s="13"/>
      <c r="E11097" s="13"/>
      <c r="F11097" s="13"/>
    </row>
    <row r="11098" spans="1:6">
      <c r="A11098" s="13"/>
      <c r="B11098" s="13"/>
      <c r="C11098" s="13"/>
      <c r="D11098" s="13"/>
      <c r="E11098" s="13"/>
      <c r="F11098" s="13"/>
    </row>
    <row r="11099" spans="1:6">
      <c r="A11099" s="13"/>
      <c r="B11099" s="13"/>
      <c r="C11099" s="13"/>
      <c r="D11099" s="13"/>
      <c r="E11099" s="13"/>
      <c r="F11099" s="13"/>
    </row>
    <row r="11100" spans="1:6">
      <c r="A11100" s="13"/>
      <c r="B11100" s="13"/>
      <c r="C11100" s="13"/>
      <c r="D11100" s="13"/>
      <c r="E11100" s="13"/>
      <c r="F11100" s="13"/>
    </row>
    <row r="11101" spans="1:6">
      <c r="A11101" s="13"/>
      <c r="B11101" s="13"/>
      <c r="C11101" s="13"/>
      <c r="D11101" s="13"/>
      <c r="E11101" s="13"/>
      <c r="F11101" s="13"/>
    </row>
    <row r="11102" spans="1:6">
      <c r="A11102" s="13"/>
      <c r="B11102" s="13"/>
      <c r="C11102" s="13"/>
      <c r="D11102" s="13"/>
      <c r="E11102" s="13"/>
      <c r="F11102" s="13"/>
    </row>
    <row r="11103" spans="1:6">
      <c r="A11103" s="13"/>
      <c r="B11103" s="13"/>
      <c r="C11103" s="13"/>
      <c r="D11103" s="13"/>
      <c r="E11103" s="13"/>
      <c r="F11103" s="13"/>
    </row>
    <row r="11104" spans="1:6">
      <c r="A11104" s="13"/>
      <c r="B11104" s="13"/>
      <c r="C11104" s="13"/>
      <c r="D11104" s="13"/>
      <c r="E11104" s="13"/>
      <c r="F11104" s="13"/>
    </row>
    <row r="11105" spans="1:7">
      <c r="A11105" s="13"/>
      <c r="B11105" s="13"/>
      <c r="C11105" s="13"/>
      <c r="D11105" s="13"/>
      <c r="E11105" s="13"/>
      <c r="F11105" s="13"/>
    </row>
    <row r="11106" spans="1:7">
      <c r="A11106" s="13"/>
      <c r="B11106" s="13"/>
      <c r="C11106" s="13"/>
      <c r="D11106" s="13"/>
      <c r="E11106" s="13"/>
      <c r="F11106" s="13"/>
    </row>
    <row r="11107" spans="1:7">
      <c r="A11107" s="13"/>
      <c r="B11107" s="13"/>
      <c r="C11107" s="13"/>
      <c r="D11107" s="13"/>
      <c r="E11107" s="13"/>
      <c r="F11107" s="13"/>
    </row>
    <row r="11108" spans="1:7">
      <c r="A11108" s="13"/>
      <c r="B11108" s="13"/>
      <c r="C11108" s="13"/>
      <c r="D11108" s="13"/>
      <c r="E11108" s="13"/>
      <c r="F11108" s="13"/>
    </row>
    <row r="11109" spans="1:7">
      <c r="A11109" s="13"/>
      <c r="B11109" s="13"/>
      <c r="C11109" s="13"/>
      <c r="D11109" s="13"/>
      <c r="E11109" s="13"/>
      <c r="F11109" s="13"/>
    </row>
    <row r="11110" spans="1:7">
      <c r="A11110" s="13"/>
      <c r="B11110" s="13"/>
      <c r="C11110" s="13"/>
      <c r="D11110" s="13"/>
      <c r="E11110" s="13"/>
      <c r="F11110" s="13"/>
    </row>
    <row r="11111" spans="1:7">
      <c r="A11111" s="13"/>
      <c r="B11111" s="13"/>
      <c r="C11111" s="13"/>
      <c r="D11111" s="13"/>
      <c r="E11111" s="13"/>
      <c r="F11111" s="13"/>
    </row>
    <row r="11112" spans="1:7">
      <c r="A11112" s="13"/>
      <c r="B11112" s="13"/>
      <c r="C11112" s="13"/>
      <c r="D11112" s="13"/>
      <c r="E11112" s="13"/>
      <c r="F11112" s="13"/>
    </row>
    <row r="11113" spans="1:7">
      <c r="A11113" s="13"/>
      <c r="B11113" s="13"/>
      <c r="C11113" s="13"/>
      <c r="D11113" s="13"/>
      <c r="E11113" s="13"/>
      <c r="F11113" s="13"/>
    </row>
    <row r="11114" spans="1:7">
      <c r="A11114" s="13"/>
      <c r="B11114" s="13"/>
      <c r="C11114" s="13"/>
      <c r="D11114" s="13"/>
      <c r="E11114" s="13"/>
      <c r="F11114" s="13"/>
    </row>
    <row r="11115" spans="1:7">
      <c r="A11115" s="13"/>
      <c r="B11115" s="13"/>
      <c r="C11115" s="13"/>
      <c r="D11115" s="13"/>
      <c r="E11115" s="13"/>
      <c r="F11115" s="13"/>
    </row>
    <row r="11116" spans="1:7">
      <c r="A11116" s="13"/>
      <c r="B11116" s="13"/>
      <c r="C11116" s="13"/>
      <c r="D11116" s="13"/>
      <c r="E11116" s="13"/>
      <c r="G11116" s="13"/>
    </row>
    <row r="11117" spans="1:7">
      <c r="A11117" s="13"/>
      <c r="B11117" s="13"/>
      <c r="C11117" s="13"/>
      <c r="D11117" s="13"/>
      <c r="E11117" s="13"/>
      <c r="G11117" s="13"/>
    </row>
    <row r="11118" spans="1:7">
      <c r="A11118" s="13"/>
      <c r="B11118" s="13"/>
      <c r="C11118" s="13"/>
      <c r="D11118" s="13"/>
      <c r="E11118" s="13"/>
      <c r="G11118" s="13"/>
    </row>
    <row r="11119" spans="1:7">
      <c r="A11119" s="13"/>
      <c r="B11119" s="13"/>
      <c r="C11119" s="13"/>
      <c r="D11119" s="13"/>
      <c r="E11119" s="13"/>
      <c r="G11119" s="13"/>
    </row>
    <row r="11120" spans="1:7">
      <c r="A11120" s="13"/>
      <c r="B11120" s="13"/>
      <c r="C11120" s="13"/>
      <c r="D11120" s="13"/>
      <c r="E11120" s="13"/>
      <c r="G11120" s="13"/>
    </row>
    <row r="11121" spans="1:7">
      <c r="A11121" s="13"/>
      <c r="B11121" s="13"/>
      <c r="C11121" s="13"/>
      <c r="D11121" s="13"/>
      <c r="E11121" s="13"/>
      <c r="G11121" s="13"/>
    </row>
    <row r="11122" spans="1:7">
      <c r="A11122" s="13"/>
      <c r="B11122" s="13"/>
      <c r="C11122" s="13"/>
      <c r="D11122" s="13"/>
      <c r="E11122" s="13"/>
      <c r="F11122" s="13"/>
    </row>
    <row r="11123" spans="1:7">
      <c r="A11123" s="13"/>
      <c r="B11123" s="13"/>
      <c r="C11123" s="13"/>
      <c r="D11123" s="13"/>
      <c r="E11123" s="13"/>
      <c r="F11123" s="13"/>
    </row>
    <row r="11124" spans="1:7">
      <c r="A11124" s="13"/>
      <c r="B11124" s="13"/>
      <c r="C11124" s="13"/>
      <c r="D11124" s="13"/>
      <c r="E11124" s="13"/>
      <c r="F11124" s="13"/>
    </row>
    <row r="11125" spans="1:7">
      <c r="A11125" s="13"/>
      <c r="B11125" s="13"/>
      <c r="C11125" s="13"/>
      <c r="D11125" s="13"/>
      <c r="E11125" s="13"/>
      <c r="F11125" s="13"/>
    </row>
    <row r="11126" spans="1:7">
      <c r="A11126" s="13"/>
      <c r="B11126" s="13"/>
      <c r="C11126" s="13"/>
      <c r="D11126" s="13"/>
      <c r="E11126" s="13"/>
      <c r="G11126" s="13"/>
    </row>
    <row r="11127" spans="1:7">
      <c r="A11127" s="13"/>
      <c r="B11127" s="13"/>
      <c r="C11127" s="13"/>
      <c r="D11127" s="13"/>
      <c r="E11127" s="13"/>
      <c r="G11127" s="13"/>
    </row>
    <row r="11128" spans="1:7">
      <c r="A11128" s="13"/>
      <c r="B11128" s="13"/>
      <c r="C11128" s="13"/>
      <c r="D11128" s="13"/>
      <c r="E11128" s="13"/>
      <c r="G11128" s="13"/>
    </row>
    <row r="11129" spans="1:7">
      <c r="A11129" s="13"/>
      <c r="B11129" s="13"/>
      <c r="C11129" s="13"/>
      <c r="D11129" s="13"/>
      <c r="E11129" s="13"/>
      <c r="F11129" s="13"/>
    </row>
    <row r="11130" spans="1:7">
      <c r="A11130" s="13"/>
      <c r="B11130" s="13"/>
      <c r="C11130" s="13"/>
      <c r="D11130" s="13"/>
      <c r="E11130" s="13"/>
      <c r="F11130" s="13"/>
    </row>
    <row r="11131" spans="1:7">
      <c r="A11131" s="13"/>
      <c r="B11131" s="13"/>
      <c r="C11131" s="13"/>
      <c r="D11131" s="13"/>
      <c r="E11131" s="13"/>
      <c r="F11131" s="13"/>
    </row>
    <row r="11132" spans="1:7">
      <c r="A11132" s="13"/>
      <c r="B11132" s="13"/>
      <c r="C11132" s="13"/>
      <c r="D11132" s="13"/>
      <c r="E11132" s="13"/>
      <c r="F11132" s="13"/>
    </row>
    <row r="11133" spans="1:7">
      <c r="A11133" s="13"/>
      <c r="B11133" s="13"/>
      <c r="C11133" s="13"/>
      <c r="D11133" s="13"/>
      <c r="E11133" s="13"/>
      <c r="F11133" s="13"/>
    </row>
    <row r="11134" spans="1:7">
      <c r="A11134" s="13"/>
      <c r="B11134" s="13"/>
      <c r="C11134" s="13"/>
      <c r="D11134" s="13"/>
      <c r="E11134" s="13"/>
      <c r="F11134" s="13"/>
    </row>
    <row r="11135" spans="1:7">
      <c r="A11135" s="13"/>
      <c r="B11135" s="13"/>
      <c r="C11135" s="13"/>
      <c r="D11135" s="13"/>
      <c r="E11135" s="13"/>
      <c r="F11135" s="13"/>
    </row>
    <row r="11136" spans="1:7">
      <c r="A11136" s="13"/>
      <c r="B11136" s="13"/>
      <c r="C11136" s="13"/>
      <c r="D11136" s="13"/>
      <c r="E11136" s="13"/>
      <c r="F11136" s="13"/>
    </row>
    <row r="11137" spans="1:6">
      <c r="A11137" s="13"/>
      <c r="B11137" s="13"/>
      <c r="C11137" s="13"/>
      <c r="D11137" s="13"/>
      <c r="E11137" s="13"/>
      <c r="F11137" s="13"/>
    </row>
    <row r="11138" spans="1:6">
      <c r="A11138" s="13"/>
      <c r="B11138" s="13"/>
      <c r="C11138" s="13"/>
      <c r="D11138" s="13"/>
      <c r="E11138" s="13"/>
      <c r="F11138" s="13"/>
    </row>
    <row r="11139" spans="1:6">
      <c r="A11139" s="13"/>
      <c r="B11139" s="13"/>
      <c r="C11139" s="13"/>
      <c r="D11139" s="13"/>
      <c r="E11139" s="13"/>
      <c r="F11139" s="13"/>
    </row>
    <row r="11140" spans="1:6">
      <c r="A11140" s="13"/>
      <c r="B11140" s="13"/>
      <c r="C11140" s="13"/>
      <c r="D11140" s="13"/>
      <c r="E11140" s="13"/>
      <c r="F11140" s="13"/>
    </row>
    <row r="11141" spans="1:6">
      <c r="A11141" s="13"/>
      <c r="B11141" s="13"/>
      <c r="C11141" s="13"/>
      <c r="D11141" s="13"/>
      <c r="E11141" s="13"/>
      <c r="F11141" s="13"/>
    </row>
    <row r="11142" spans="1:6">
      <c r="A11142" s="13"/>
      <c r="B11142" s="13"/>
      <c r="C11142" s="13"/>
      <c r="D11142" s="13"/>
      <c r="E11142" s="13"/>
      <c r="F11142" s="13"/>
    </row>
    <row r="11143" spans="1:6">
      <c r="A11143" s="13"/>
      <c r="B11143" s="13"/>
      <c r="C11143" s="13"/>
      <c r="D11143" s="13"/>
      <c r="E11143" s="13"/>
      <c r="F11143" s="13"/>
    </row>
    <row r="11144" spans="1:6">
      <c r="A11144" s="13"/>
      <c r="B11144" s="13"/>
      <c r="C11144" s="13"/>
      <c r="D11144" s="13"/>
      <c r="E11144" s="13"/>
      <c r="F11144" s="13"/>
    </row>
    <row r="11145" spans="1:6">
      <c r="A11145" s="13"/>
      <c r="B11145" s="13"/>
      <c r="C11145" s="13"/>
      <c r="D11145" s="13"/>
      <c r="E11145" s="13"/>
      <c r="F11145" s="13"/>
    </row>
    <row r="11146" spans="1:6">
      <c r="A11146" s="13"/>
      <c r="B11146" s="13"/>
      <c r="C11146" s="13"/>
      <c r="D11146" s="13"/>
      <c r="E11146" s="13"/>
      <c r="F11146" s="13"/>
    </row>
    <row r="11147" spans="1:6">
      <c r="A11147" s="13"/>
      <c r="B11147" s="13"/>
      <c r="C11147" s="13"/>
      <c r="D11147" s="13"/>
      <c r="E11147" s="13"/>
      <c r="F11147" s="13"/>
    </row>
    <row r="11148" spans="1:6">
      <c r="A11148" s="13"/>
      <c r="B11148" s="13"/>
      <c r="C11148" s="13"/>
      <c r="D11148" s="13"/>
      <c r="E11148" s="13"/>
      <c r="F11148" s="13"/>
    </row>
    <row r="11149" spans="1:6">
      <c r="A11149" s="13"/>
      <c r="B11149" s="13"/>
      <c r="C11149" s="13"/>
      <c r="D11149" s="13"/>
      <c r="E11149" s="13"/>
      <c r="F11149" s="13"/>
    </row>
    <row r="11150" spans="1:6">
      <c r="A11150" s="13"/>
      <c r="B11150" s="13"/>
      <c r="C11150" s="13"/>
      <c r="D11150" s="13"/>
      <c r="E11150" s="13"/>
      <c r="F11150" s="13"/>
    </row>
    <row r="11151" spans="1:6">
      <c r="A11151" s="13"/>
      <c r="B11151" s="13"/>
      <c r="C11151" s="13"/>
      <c r="D11151" s="13"/>
      <c r="E11151" s="13"/>
      <c r="F11151" s="13"/>
    </row>
    <row r="11152" spans="1:6">
      <c r="A11152" s="13"/>
      <c r="B11152" s="13"/>
      <c r="C11152" s="13"/>
      <c r="D11152" s="13"/>
      <c r="E11152" s="13"/>
      <c r="F11152" s="13"/>
    </row>
    <row r="11153" spans="1:6">
      <c r="A11153" s="13"/>
      <c r="B11153" s="13"/>
      <c r="C11153" s="13"/>
      <c r="D11153" s="13"/>
      <c r="E11153" s="13"/>
      <c r="F11153" s="13"/>
    </row>
    <row r="11154" spans="1:6">
      <c r="A11154" s="13"/>
      <c r="B11154" s="13"/>
      <c r="C11154" s="13"/>
      <c r="D11154" s="13"/>
      <c r="E11154" s="13"/>
      <c r="F11154" s="13"/>
    </row>
    <row r="11155" spans="1:6">
      <c r="A11155" s="13"/>
      <c r="B11155" s="13"/>
      <c r="C11155" s="13"/>
      <c r="D11155" s="13"/>
      <c r="E11155" s="13"/>
      <c r="F11155" s="13"/>
    </row>
    <row r="11156" spans="1:6">
      <c r="A11156" s="13"/>
      <c r="B11156" s="13"/>
      <c r="C11156" s="13"/>
      <c r="D11156" s="13"/>
      <c r="E11156" s="13"/>
      <c r="F11156" s="13"/>
    </row>
    <row r="11157" spans="1:6">
      <c r="A11157" s="13"/>
      <c r="B11157" s="13"/>
      <c r="C11157" s="13"/>
      <c r="D11157" s="13"/>
      <c r="E11157" s="13"/>
      <c r="F11157" s="13"/>
    </row>
    <row r="11158" spans="1:6">
      <c r="A11158" s="13"/>
      <c r="B11158" s="13"/>
      <c r="C11158" s="13"/>
      <c r="D11158" s="13"/>
      <c r="E11158" s="13"/>
      <c r="F11158" s="13"/>
    </row>
    <row r="11159" spans="1:6">
      <c r="A11159" s="13"/>
      <c r="B11159" s="13"/>
      <c r="C11159" s="13"/>
      <c r="D11159" s="13"/>
      <c r="E11159" s="13"/>
      <c r="F11159" s="13"/>
    </row>
    <row r="11160" spans="1:6">
      <c r="A11160" s="13"/>
      <c r="B11160" s="13"/>
      <c r="C11160" s="13"/>
      <c r="D11160" s="13"/>
      <c r="E11160" s="13"/>
      <c r="F11160" s="13"/>
    </row>
    <row r="11161" spans="1:6">
      <c r="A11161" s="13"/>
      <c r="B11161" s="13"/>
      <c r="C11161" s="13"/>
      <c r="D11161" s="13"/>
      <c r="E11161" s="13"/>
      <c r="F11161" s="13"/>
    </row>
    <row r="11162" spans="1:6">
      <c r="A11162" s="13"/>
      <c r="B11162" s="13"/>
      <c r="C11162" s="13"/>
      <c r="D11162" s="13"/>
      <c r="E11162" s="13"/>
      <c r="F11162" s="13"/>
    </row>
    <row r="11163" spans="1:6">
      <c r="A11163" s="13"/>
      <c r="B11163" s="13"/>
      <c r="C11163" s="13"/>
      <c r="D11163" s="13"/>
      <c r="E11163" s="13"/>
      <c r="F11163" s="13"/>
    </row>
    <row r="11164" spans="1:6">
      <c r="A11164" s="13"/>
      <c r="B11164" s="13"/>
      <c r="C11164" s="13"/>
      <c r="D11164" s="13"/>
      <c r="E11164" s="13"/>
      <c r="F11164" s="13"/>
    </row>
    <row r="11165" spans="1:6">
      <c r="A11165" s="13"/>
      <c r="B11165" s="13"/>
      <c r="C11165" s="13"/>
      <c r="D11165" s="13"/>
      <c r="E11165" s="13"/>
      <c r="F11165" s="13"/>
    </row>
    <row r="11166" spans="1:6">
      <c r="A11166" s="13"/>
      <c r="B11166" s="13"/>
      <c r="C11166" s="13"/>
      <c r="D11166" s="13"/>
      <c r="E11166" s="13"/>
      <c r="F11166" s="13"/>
    </row>
    <row r="11167" spans="1:6">
      <c r="A11167" s="13"/>
      <c r="B11167" s="13"/>
      <c r="C11167" s="13"/>
      <c r="D11167" s="13"/>
      <c r="E11167" s="13"/>
      <c r="F11167" s="13"/>
    </row>
    <row r="11168" spans="1:6">
      <c r="A11168" s="13"/>
      <c r="B11168" s="13"/>
      <c r="C11168" s="13"/>
      <c r="D11168" s="13"/>
      <c r="E11168" s="13"/>
      <c r="F11168" s="13"/>
    </row>
    <row r="11169" spans="1:7">
      <c r="A11169" s="13"/>
      <c r="B11169" s="13"/>
      <c r="C11169" s="13"/>
      <c r="D11169" s="13"/>
      <c r="E11169" s="13"/>
      <c r="F11169" s="13"/>
    </row>
    <row r="11170" spans="1:7">
      <c r="A11170" s="13"/>
      <c r="B11170" s="13"/>
      <c r="C11170" s="13"/>
      <c r="D11170" s="13"/>
      <c r="E11170" s="13"/>
      <c r="F11170" s="13"/>
    </row>
    <row r="11171" spans="1:7">
      <c r="A11171" s="13"/>
      <c r="B11171" s="13"/>
      <c r="C11171" s="13"/>
      <c r="D11171" s="13"/>
      <c r="E11171" s="13"/>
      <c r="F11171" s="13"/>
    </row>
    <row r="11172" spans="1:7">
      <c r="A11172" s="13"/>
      <c r="B11172" s="13"/>
      <c r="C11172" s="13"/>
      <c r="D11172" s="13"/>
      <c r="E11172" s="13"/>
      <c r="F11172" s="13"/>
    </row>
    <row r="11173" spans="1:7">
      <c r="A11173" s="13"/>
      <c r="B11173" s="13"/>
      <c r="C11173" s="13"/>
      <c r="D11173" s="13"/>
      <c r="E11173" s="13"/>
      <c r="F11173" s="13"/>
    </row>
    <row r="11174" spans="1:7">
      <c r="A11174" s="13"/>
      <c r="B11174" s="13"/>
      <c r="C11174" s="13"/>
      <c r="D11174" s="13"/>
      <c r="E11174" s="13"/>
      <c r="F11174" s="13"/>
    </row>
    <row r="11175" spans="1:7">
      <c r="A11175" s="13"/>
      <c r="B11175" s="13"/>
      <c r="C11175" s="13"/>
      <c r="D11175" s="13"/>
      <c r="E11175" s="13"/>
      <c r="F11175" s="13"/>
    </row>
    <row r="11176" spans="1:7">
      <c r="A11176" s="13"/>
      <c r="B11176" s="13"/>
      <c r="C11176" s="13"/>
      <c r="D11176" s="13"/>
      <c r="E11176" s="13"/>
      <c r="G11176" s="13"/>
    </row>
    <row r="11177" spans="1:7">
      <c r="A11177" s="13"/>
      <c r="B11177" s="13"/>
      <c r="C11177" s="13"/>
      <c r="D11177" s="13"/>
      <c r="E11177" s="13"/>
      <c r="G11177" s="13"/>
    </row>
    <row r="11178" spans="1:7">
      <c r="A11178" s="13"/>
      <c r="B11178" s="13"/>
      <c r="C11178" s="13"/>
      <c r="D11178" s="13"/>
      <c r="E11178" s="13"/>
      <c r="G11178" s="13"/>
    </row>
    <row r="11179" spans="1:7">
      <c r="A11179" s="13"/>
      <c r="B11179" s="13"/>
      <c r="C11179" s="13"/>
      <c r="D11179" s="13"/>
      <c r="E11179" s="13"/>
      <c r="G11179" s="13"/>
    </row>
    <row r="11180" spans="1:7">
      <c r="A11180" s="13"/>
      <c r="B11180" s="13"/>
      <c r="C11180" s="13"/>
      <c r="D11180" s="13"/>
      <c r="E11180" s="13"/>
      <c r="F11180" s="13"/>
    </row>
    <row r="11181" spans="1:7">
      <c r="A11181" s="13"/>
      <c r="B11181" s="13"/>
      <c r="C11181" s="13"/>
      <c r="D11181" s="13"/>
      <c r="E11181" s="13"/>
      <c r="F11181" s="13"/>
    </row>
    <row r="11182" spans="1:7">
      <c r="A11182" s="13"/>
      <c r="B11182" s="13"/>
      <c r="C11182" s="13"/>
      <c r="D11182" s="13"/>
      <c r="E11182" s="13"/>
      <c r="F11182" s="13"/>
    </row>
    <row r="11183" spans="1:7">
      <c r="A11183" s="13"/>
      <c r="B11183" s="13"/>
      <c r="C11183" s="13"/>
      <c r="D11183" s="13"/>
      <c r="E11183" s="13"/>
      <c r="F11183" s="13"/>
    </row>
    <row r="11184" spans="1:7">
      <c r="A11184" s="13"/>
      <c r="B11184" s="13"/>
      <c r="C11184" s="13"/>
      <c r="D11184" s="13"/>
      <c r="E11184" s="13"/>
      <c r="F11184" s="13"/>
    </row>
    <row r="11185" spans="1:7">
      <c r="A11185" s="13"/>
      <c r="B11185" s="13"/>
      <c r="C11185" s="13"/>
      <c r="D11185" s="13"/>
      <c r="E11185" s="13"/>
      <c r="G11185" s="13"/>
    </row>
    <row r="11186" spans="1:7">
      <c r="A11186" s="13"/>
      <c r="B11186" s="13"/>
      <c r="C11186" s="13"/>
      <c r="D11186" s="13"/>
      <c r="E11186" s="13"/>
      <c r="G11186" s="13"/>
    </row>
    <row r="11187" spans="1:7">
      <c r="A11187" s="13"/>
      <c r="B11187" s="13"/>
      <c r="C11187" s="13"/>
      <c r="D11187" s="13"/>
      <c r="E11187" s="13"/>
      <c r="G11187" s="13"/>
    </row>
    <row r="11188" spans="1:7">
      <c r="A11188" s="13"/>
      <c r="B11188" s="13"/>
      <c r="C11188" s="13"/>
      <c r="D11188" s="13"/>
      <c r="E11188" s="13"/>
      <c r="F11188" s="13"/>
    </row>
    <row r="11189" spans="1:7">
      <c r="A11189" s="13"/>
      <c r="B11189" s="13"/>
      <c r="C11189" s="13"/>
      <c r="D11189" s="13"/>
      <c r="E11189" s="13"/>
      <c r="F11189" s="13"/>
    </row>
    <row r="11190" spans="1:7">
      <c r="A11190" s="13"/>
      <c r="B11190" s="13"/>
      <c r="C11190" s="13"/>
      <c r="D11190" s="13"/>
      <c r="E11190" s="13"/>
      <c r="F11190" s="13"/>
    </row>
    <row r="11191" spans="1:7">
      <c r="A11191" s="13"/>
      <c r="B11191" s="13"/>
      <c r="C11191" s="13"/>
      <c r="D11191" s="13"/>
      <c r="E11191" s="13"/>
      <c r="G11191" s="13"/>
    </row>
    <row r="11192" spans="1:7">
      <c r="A11192" s="13"/>
      <c r="B11192" s="13"/>
      <c r="C11192" s="13"/>
      <c r="D11192" s="13"/>
      <c r="E11192" s="13"/>
      <c r="G11192" s="13"/>
    </row>
    <row r="11193" spans="1:7">
      <c r="A11193" s="13"/>
      <c r="B11193" s="13"/>
      <c r="C11193" s="13"/>
      <c r="D11193" s="13"/>
      <c r="E11193" s="13"/>
      <c r="F11193" s="13"/>
    </row>
    <row r="11194" spans="1:7">
      <c r="A11194" s="13"/>
      <c r="B11194" s="13"/>
      <c r="C11194" s="13"/>
      <c r="D11194" s="13"/>
      <c r="E11194" s="13"/>
      <c r="G11194" s="13"/>
    </row>
    <row r="11195" spans="1:7">
      <c r="A11195" s="13"/>
      <c r="B11195" s="13"/>
      <c r="C11195" s="13"/>
      <c r="D11195" s="13"/>
      <c r="E11195" s="13"/>
      <c r="G11195" s="13"/>
    </row>
    <row r="11196" spans="1:7">
      <c r="A11196" s="13"/>
      <c r="B11196" s="13"/>
      <c r="C11196" s="13"/>
      <c r="D11196" s="13"/>
      <c r="E11196" s="13"/>
      <c r="F11196" s="13"/>
    </row>
    <row r="11197" spans="1:7">
      <c r="A11197" s="13"/>
      <c r="B11197" s="13"/>
      <c r="C11197" s="13"/>
      <c r="D11197" s="13"/>
      <c r="E11197" s="13"/>
      <c r="F11197" s="13"/>
    </row>
    <row r="11198" spans="1:7">
      <c r="A11198" s="13"/>
      <c r="B11198" s="13"/>
      <c r="C11198" s="13"/>
      <c r="D11198" s="13"/>
      <c r="E11198" s="13"/>
      <c r="F11198" s="13"/>
    </row>
    <row r="11199" spans="1:7">
      <c r="A11199" s="13"/>
      <c r="B11199" s="13"/>
      <c r="C11199" s="13"/>
      <c r="D11199" s="13"/>
      <c r="E11199" s="13"/>
      <c r="G11199" s="13"/>
    </row>
    <row r="11200" spans="1:7">
      <c r="A11200" s="13"/>
      <c r="B11200" s="13"/>
      <c r="C11200" s="13"/>
      <c r="D11200" s="13"/>
      <c r="E11200" s="13"/>
      <c r="F11200" s="13"/>
    </row>
    <row r="11201" spans="1:7">
      <c r="A11201" s="13"/>
      <c r="B11201" s="13"/>
      <c r="C11201" s="13"/>
      <c r="D11201" s="13"/>
      <c r="E11201" s="13"/>
      <c r="F11201" s="13"/>
    </row>
    <row r="11202" spans="1:7">
      <c r="A11202" s="13"/>
      <c r="B11202" s="13"/>
      <c r="C11202" s="13"/>
      <c r="D11202" s="13"/>
      <c r="E11202" s="13"/>
      <c r="F11202" s="13"/>
    </row>
    <row r="11203" spans="1:7">
      <c r="A11203" s="13"/>
      <c r="B11203" s="13"/>
      <c r="C11203" s="13"/>
      <c r="D11203" s="13"/>
      <c r="E11203" s="13"/>
      <c r="F11203" s="13"/>
    </row>
    <row r="11204" spans="1:7">
      <c r="A11204" s="13"/>
      <c r="B11204" s="13"/>
      <c r="C11204" s="13"/>
      <c r="D11204" s="13"/>
      <c r="E11204" s="13"/>
      <c r="F11204" s="13"/>
    </row>
    <row r="11205" spans="1:7">
      <c r="A11205" s="13"/>
      <c r="B11205" s="13"/>
      <c r="C11205" s="13"/>
      <c r="D11205" s="13"/>
      <c r="E11205" s="13"/>
      <c r="F11205" s="13"/>
    </row>
    <row r="11206" spans="1:7">
      <c r="A11206" s="13"/>
      <c r="B11206" s="13"/>
      <c r="C11206" s="13"/>
      <c r="D11206" s="13"/>
      <c r="E11206" s="13"/>
      <c r="G11206" s="13"/>
    </row>
    <row r="11207" spans="1:7">
      <c r="A11207" s="13"/>
      <c r="B11207" s="13"/>
      <c r="C11207" s="13"/>
      <c r="D11207" s="13"/>
      <c r="E11207" s="13"/>
      <c r="G11207" s="13"/>
    </row>
    <row r="11208" spans="1:7">
      <c r="A11208" s="13"/>
      <c r="B11208" s="13"/>
      <c r="C11208" s="13"/>
      <c r="D11208" s="13"/>
      <c r="E11208" s="13"/>
      <c r="F11208" s="13"/>
    </row>
    <row r="11209" spans="1:7">
      <c r="A11209" s="13"/>
      <c r="B11209" s="13"/>
      <c r="C11209" s="13"/>
      <c r="D11209" s="13"/>
      <c r="E11209" s="13"/>
      <c r="F11209" s="13"/>
    </row>
    <row r="11210" spans="1:7">
      <c r="A11210" s="13"/>
      <c r="B11210" s="13"/>
      <c r="C11210" s="13"/>
      <c r="D11210" s="13"/>
      <c r="E11210" s="13"/>
      <c r="F11210" s="13"/>
    </row>
    <row r="11211" spans="1:7">
      <c r="A11211" s="13"/>
      <c r="B11211" s="13"/>
      <c r="C11211" s="13"/>
      <c r="D11211" s="13"/>
      <c r="E11211" s="13"/>
      <c r="F11211" s="13"/>
    </row>
    <row r="11212" spans="1:7">
      <c r="A11212" s="13"/>
      <c r="B11212" s="13"/>
      <c r="C11212" s="13"/>
      <c r="D11212" s="13"/>
      <c r="E11212" s="13"/>
      <c r="G11212" s="13"/>
    </row>
    <row r="11213" spans="1:7">
      <c r="A11213" s="13"/>
      <c r="B11213" s="13"/>
      <c r="C11213" s="13"/>
      <c r="D11213" s="13"/>
      <c r="E11213" s="13"/>
      <c r="G11213" s="13"/>
    </row>
    <row r="11214" spans="1:7">
      <c r="A11214" s="13"/>
      <c r="B11214" s="13"/>
      <c r="C11214" s="13"/>
      <c r="D11214" s="13"/>
      <c r="E11214" s="13"/>
      <c r="G11214" s="13"/>
    </row>
    <row r="11215" spans="1:7">
      <c r="A11215" s="13"/>
      <c r="B11215" s="13"/>
      <c r="C11215" s="13"/>
      <c r="D11215" s="13"/>
      <c r="E11215" s="13"/>
      <c r="F11215" s="13"/>
    </row>
    <row r="11216" spans="1:7">
      <c r="A11216" s="13"/>
      <c r="B11216" s="13"/>
      <c r="C11216" s="13"/>
      <c r="D11216" s="13"/>
      <c r="E11216" s="13"/>
      <c r="F11216" s="13"/>
    </row>
    <row r="11217" spans="1:6">
      <c r="A11217" s="13"/>
      <c r="B11217" s="13"/>
      <c r="C11217" s="13"/>
      <c r="D11217" s="13"/>
      <c r="E11217" s="13"/>
      <c r="F11217" s="13"/>
    </row>
    <row r="11218" spans="1:6">
      <c r="A11218" s="13"/>
      <c r="B11218" s="13"/>
      <c r="C11218" s="13"/>
      <c r="D11218" s="13"/>
      <c r="E11218" s="13"/>
      <c r="F11218" s="13"/>
    </row>
    <row r="11219" spans="1:6">
      <c r="A11219" s="13"/>
      <c r="B11219" s="13"/>
      <c r="C11219" s="13"/>
      <c r="D11219" s="13"/>
      <c r="E11219" s="13"/>
      <c r="F11219" s="13"/>
    </row>
    <row r="11220" spans="1:6">
      <c r="A11220" s="13"/>
      <c r="B11220" s="13"/>
      <c r="C11220" s="13"/>
      <c r="D11220" s="13"/>
      <c r="E11220" s="13"/>
      <c r="F11220" s="13"/>
    </row>
    <row r="11221" spans="1:6">
      <c r="A11221" s="13"/>
      <c r="B11221" s="13"/>
      <c r="C11221" s="13"/>
      <c r="D11221" s="13"/>
      <c r="E11221" s="13"/>
      <c r="F11221" s="13"/>
    </row>
    <row r="11222" spans="1:6">
      <c r="A11222" s="13"/>
      <c r="B11222" s="13"/>
      <c r="C11222" s="13"/>
      <c r="D11222" s="13"/>
      <c r="E11222" s="13"/>
      <c r="F11222" s="13"/>
    </row>
    <row r="11223" spans="1:6">
      <c r="A11223" s="13"/>
      <c r="B11223" s="13"/>
      <c r="C11223" s="13"/>
      <c r="D11223" s="13"/>
      <c r="E11223" s="13"/>
      <c r="F11223" s="13"/>
    </row>
    <row r="11224" spans="1:6">
      <c r="A11224" s="13"/>
      <c r="B11224" s="13"/>
      <c r="C11224" s="13"/>
      <c r="D11224" s="13"/>
      <c r="E11224" s="13"/>
      <c r="F11224" s="13"/>
    </row>
    <row r="11225" spans="1:6">
      <c r="A11225" s="13"/>
      <c r="B11225" s="13"/>
      <c r="C11225" s="13"/>
      <c r="D11225" s="13"/>
      <c r="E11225" s="13"/>
      <c r="F11225" s="13"/>
    </row>
    <row r="11226" spans="1:6">
      <c r="A11226" s="13"/>
      <c r="B11226" s="13"/>
      <c r="C11226" s="13"/>
      <c r="D11226" s="13"/>
      <c r="E11226" s="13"/>
      <c r="F11226" s="13"/>
    </row>
    <row r="11227" spans="1:6">
      <c r="A11227" s="13"/>
      <c r="B11227" s="13"/>
      <c r="C11227" s="13"/>
      <c r="D11227" s="13"/>
      <c r="E11227" s="13"/>
      <c r="F11227" s="13"/>
    </row>
    <row r="11228" spans="1:6">
      <c r="A11228" s="13"/>
      <c r="B11228" s="13"/>
      <c r="C11228" s="13"/>
      <c r="D11228" s="13"/>
      <c r="E11228" s="13"/>
      <c r="F11228" s="13"/>
    </row>
    <row r="11229" spans="1:6">
      <c r="A11229" s="13"/>
      <c r="B11229" s="13"/>
      <c r="C11229" s="13"/>
      <c r="D11229" s="13"/>
      <c r="E11229" s="13"/>
      <c r="F11229" s="13"/>
    </row>
    <row r="11230" spans="1:6">
      <c r="A11230" s="13"/>
      <c r="B11230" s="13"/>
      <c r="C11230" s="13"/>
      <c r="D11230" s="13"/>
      <c r="E11230" s="13"/>
      <c r="F11230" s="13"/>
    </row>
    <row r="11231" spans="1:6">
      <c r="A11231" s="13"/>
      <c r="B11231" s="13"/>
      <c r="C11231" s="13"/>
      <c r="D11231" s="13"/>
      <c r="E11231" s="13"/>
      <c r="F11231" s="13"/>
    </row>
    <row r="11232" spans="1:6">
      <c r="A11232" s="13"/>
      <c r="B11232" s="13"/>
      <c r="C11232" s="13"/>
      <c r="D11232" s="13"/>
      <c r="E11232" s="13"/>
      <c r="F11232" s="13"/>
    </row>
    <row r="11233" spans="1:6">
      <c r="A11233" s="13"/>
      <c r="B11233" s="13"/>
      <c r="C11233" s="13"/>
      <c r="D11233" s="13"/>
      <c r="E11233" s="13"/>
      <c r="F11233" s="13"/>
    </row>
    <row r="11234" spans="1:6">
      <c r="A11234" s="13"/>
      <c r="B11234" s="13"/>
      <c r="C11234" s="13"/>
      <c r="D11234" s="13"/>
      <c r="E11234" s="13"/>
      <c r="F11234" s="13"/>
    </row>
    <row r="11235" spans="1:6">
      <c r="A11235" s="13"/>
      <c r="B11235" s="13"/>
      <c r="C11235" s="13"/>
      <c r="D11235" s="13"/>
      <c r="E11235" s="13"/>
      <c r="F11235" s="13"/>
    </row>
    <row r="11236" spans="1:6">
      <c r="A11236" s="13"/>
      <c r="B11236" s="13"/>
      <c r="C11236" s="13"/>
      <c r="D11236" s="13"/>
      <c r="E11236" s="13"/>
      <c r="F11236" s="13"/>
    </row>
    <row r="11237" spans="1:6">
      <c r="A11237" s="13"/>
      <c r="B11237" s="13"/>
      <c r="C11237" s="13"/>
      <c r="D11237" s="13"/>
      <c r="E11237" s="13"/>
      <c r="F11237" s="13"/>
    </row>
    <row r="11238" spans="1:6">
      <c r="A11238" s="13"/>
      <c r="B11238" s="13"/>
      <c r="C11238" s="13"/>
      <c r="D11238" s="13"/>
      <c r="E11238" s="13"/>
      <c r="F11238" s="13"/>
    </row>
    <row r="11239" spans="1:6">
      <c r="A11239" s="13"/>
      <c r="B11239" s="13"/>
      <c r="C11239" s="13"/>
      <c r="D11239" s="13"/>
      <c r="E11239" s="13"/>
      <c r="F11239" s="13"/>
    </row>
    <row r="11240" spans="1:6">
      <c r="A11240" s="13"/>
      <c r="B11240" s="13"/>
      <c r="C11240" s="13"/>
      <c r="D11240" s="13"/>
      <c r="E11240" s="13"/>
      <c r="F11240" s="13"/>
    </row>
    <row r="11241" spans="1:6">
      <c r="A11241" s="13"/>
      <c r="B11241" s="13"/>
      <c r="C11241" s="13"/>
      <c r="D11241" s="13"/>
      <c r="E11241" s="13"/>
      <c r="F11241" s="13"/>
    </row>
    <row r="11242" spans="1:6">
      <c r="A11242" s="13"/>
      <c r="B11242" s="13"/>
      <c r="C11242" s="13"/>
      <c r="D11242" s="13"/>
      <c r="E11242" s="13"/>
      <c r="F11242" s="13"/>
    </row>
    <row r="11243" spans="1:6">
      <c r="A11243" s="13"/>
      <c r="B11243" s="13"/>
      <c r="C11243" s="13"/>
      <c r="D11243" s="13"/>
      <c r="E11243" s="13"/>
      <c r="F11243" s="13"/>
    </row>
    <row r="11244" spans="1:6">
      <c r="A11244" s="13"/>
      <c r="B11244" s="13"/>
      <c r="C11244" s="13"/>
      <c r="D11244" s="13"/>
      <c r="E11244" s="13"/>
      <c r="F11244" s="13"/>
    </row>
    <row r="11245" spans="1:6">
      <c r="A11245" s="13"/>
      <c r="B11245" s="13"/>
      <c r="C11245" s="13"/>
      <c r="D11245" s="13"/>
      <c r="E11245" s="13"/>
      <c r="F11245" s="13"/>
    </row>
    <row r="11246" spans="1:6">
      <c r="A11246" s="13"/>
      <c r="B11246" s="13"/>
      <c r="C11246" s="13"/>
      <c r="D11246" s="13"/>
      <c r="E11246" s="13"/>
      <c r="F11246" s="13"/>
    </row>
    <row r="11247" spans="1:6">
      <c r="A11247" s="13"/>
      <c r="B11247" s="13"/>
      <c r="C11247" s="13"/>
      <c r="D11247" s="13"/>
      <c r="E11247" s="13"/>
      <c r="F11247" s="13"/>
    </row>
    <row r="11248" spans="1:6">
      <c r="A11248" s="13"/>
      <c r="B11248" s="13"/>
      <c r="C11248" s="13"/>
      <c r="D11248" s="13"/>
      <c r="E11248" s="13"/>
      <c r="F11248" s="13"/>
    </row>
    <row r="11249" spans="1:7">
      <c r="A11249" s="13"/>
      <c r="B11249" s="13"/>
      <c r="C11249" s="13"/>
      <c r="D11249" s="13"/>
      <c r="E11249" s="13"/>
      <c r="F11249" s="13"/>
    </row>
    <row r="11250" spans="1:7">
      <c r="A11250" s="13"/>
      <c r="B11250" s="13"/>
      <c r="C11250" s="13"/>
      <c r="D11250" s="13"/>
      <c r="E11250" s="13"/>
      <c r="F11250" s="13"/>
    </row>
    <row r="11251" spans="1:7">
      <c r="A11251" s="13"/>
      <c r="B11251" s="13"/>
      <c r="C11251" s="13"/>
      <c r="D11251" s="13"/>
      <c r="E11251" s="13"/>
      <c r="F11251" s="13"/>
    </row>
    <row r="11252" spans="1:7">
      <c r="A11252" s="13"/>
      <c r="B11252" s="13"/>
      <c r="C11252" s="13"/>
      <c r="D11252" s="13"/>
      <c r="E11252" s="13"/>
      <c r="G11252" s="13"/>
    </row>
    <row r="11253" spans="1:7">
      <c r="A11253" s="13"/>
      <c r="B11253" s="13"/>
      <c r="C11253" s="13"/>
      <c r="D11253" s="13"/>
      <c r="E11253" s="13"/>
      <c r="G11253" s="13"/>
    </row>
    <row r="11254" spans="1:7">
      <c r="A11254" s="13"/>
      <c r="B11254" s="13"/>
      <c r="C11254" s="13"/>
      <c r="D11254" s="13"/>
      <c r="E11254" s="13"/>
      <c r="G11254" s="13"/>
    </row>
    <row r="11255" spans="1:7">
      <c r="A11255" s="13"/>
      <c r="B11255" s="13"/>
      <c r="C11255" s="13"/>
      <c r="D11255" s="13"/>
      <c r="E11255" s="13"/>
      <c r="G11255" s="13"/>
    </row>
    <row r="11256" spans="1:7">
      <c r="A11256" s="13"/>
      <c r="B11256" s="13"/>
      <c r="C11256" s="13"/>
      <c r="D11256" s="13"/>
      <c r="E11256" s="13"/>
      <c r="G11256" s="13"/>
    </row>
    <row r="11257" spans="1:7">
      <c r="A11257" s="13"/>
      <c r="B11257" s="13"/>
      <c r="C11257" s="13"/>
      <c r="D11257" s="13"/>
      <c r="E11257" s="13"/>
      <c r="G11257" s="13"/>
    </row>
    <row r="11258" spans="1:7">
      <c r="A11258" s="13"/>
      <c r="B11258" s="13"/>
      <c r="C11258" s="13"/>
      <c r="D11258" s="13"/>
      <c r="E11258" s="13"/>
      <c r="F11258" s="13"/>
    </row>
    <row r="11259" spans="1:7">
      <c r="A11259" s="13"/>
      <c r="B11259" s="13"/>
      <c r="C11259" s="13"/>
      <c r="D11259" s="13"/>
      <c r="E11259" s="13"/>
      <c r="F11259" s="13"/>
    </row>
    <row r="11260" spans="1:7">
      <c r="A11260" s="13"/>
      <c r="B11260" s="13"/>
      <c r="C11260" s="13"/>
      <c r="D11260" s="13"/>
      <c r="E11260" s="13"/>
      <c r="G11260" s="13"/>
    </row>
    <row r="11261" spans="1:7">
      <c r="A11261" s="13"/>
      <c r="B11261" s="13"/>
      <c r="C11261" s="13"/>
      <c r="D11261" s="13"/>
      <c r="E11261" s="13"/>
      <c r="G11261" s="13"/>
    </row>
    <row r="11262" spans="1:7">
      <c r="A11262" s="13"/>
      <c r="B11262" s="13"/>
      <c r="C11262" s="13"/>
      <c r="D11262" s="13"/>
      <c r="E11262" s="13"/>
      <c r="G11262" s="13"/>
    </row>
    <row r="11263" spans="1:7">
      <c r="A11263" s="13"/>
      <c r="B11263" s="13"/>
      <c r="C11263" s="13"/>
      <c r="D11263" s="13"/>
      <c r="E11263" s="13"/>
      <c r="F11263" s="13"/>
    </row>
    <row r="11264" spans="1:7">
      <c r="A11264" s="13"/>
      <c r="B11264" s="13"/>
      <c r="C11264" s="13"/>
      <c r="D11264" s="13"/>
      <c r="E11264" s="13"/>
      <c r="F11264" s="13"/>
    </row>
    <row r="11265" spans="1:7">
      <c r="A11265" s="13"/>
      <c r="B11265" s="13"/>
      <c r="C11265" s="13"/>
      <c r="D11265" s="13"/>
      <c r="E11265" s="13"/>
      <c r="F11265" s="13"/>
    </row>
    <row r="11266" spans="1:7">
      <c r="A11266" s="13"/>
      <c r="B11266" s="13"/>
      <c r="C11266" s="13"/>
      <c r="D11266" s="13"/>
      <c r="E11266" s="13"/>
      <c r="F11266" s="13"/>
    </row>
    <row r="11267" spans="1:7">
      <c r="A11267" s="13"/>
      <c r="B11267" s="13"/>
      <c r="C11267" s="13"/>
      <c r="D11267" s="13"/>
      <c r="E11267" s="13"/>
      <c r="F11267" s="13"/>
    </row>
    <row r="11268" spans="1:7">
      <c r="A11268" s="13"/>
      <c r="B11268" s="13"/>
      <c r="C11268" s="13"/>
      <c r="D11268" s="13"/>
      <c r="E11268" s="13"/>
      <c r="F11268" s="13"/>
    </row>
    <row r="11269" spans="1:7">
      <c r="A11269" s="13"/>
      <c r="B11269" s="13"/>
      <c r="C11269" s="13"/>
      <c r="D11269" s="13"/>
      <c r="E11269" s="13"/>
      <c r="F11269" s="13"/>
    </row>
    <row r="11270" spans="1:7">
      <c r="A11270" s="13"/>
      <c r="B11270" s="13"/>
      <c r="C11270" s="13"/>
      <c r="D11270" s="13"/>
      <c r="E11270" s="13"/>
      <c r="F11270" s="13"/>
    </row>
    <row r="11271" spans="1:7">
      <c r="A11271" s="13"/>
      <c r="B11271" s="13"/>
      <c r="C11271" s="13"/>
      <c r="D11271" s="13"/>
      <c r="E11271" s="13"/>
      <c r="G11271" s="13"/>
    </row>
    <row r="11272" spans="1:7">
      <c r="A11272" s="13"/>
      <c r="B11272" s="13"/>
      <c r="C11272" s="13"/>
      <c r="D11272" s="13"/>
      <c r="E11272" s="13"/>
      <c r="G11272" s="13"/>
    </row>
    <row r="11273" spans="1:7">
      <c r="A11273" s="13"/>
      <c r="B11273" s="13"/>
      <c r="C11273" s="13"/>
      <c r="D11273" s="13"/>
      <c r="E11273" s="13"/>
      <c r="G11273" s="13"/>
    </row>
    <row r="11274" spans="1:7">
      <c r="A11274" s="13"/>
      <c r="B11274" s="13"/>
      <c r="C11274" s="13"/>
      <c r="D11274" s="13"/>
      <c r="E11274" s="13"/>
      <c r="G11274" s="13"/>
    </row>
    <row r="11275" spans="1:7">
      <c r="A11275" s="13"/>
      <c r="B11275" s="13"/>
      <c r="C11275" s="13"/>
      <c r="D11275" s="13"/>
      <c r="E11275" s="13"/>
      <c r="G11275" s="13"/>
    </row>
    <row r="11276" spans="1:7">
      <c r="A11276" s="13"/>
      <c r="B11276" s="13"/>
      <c r="C11276" s="13"/>
      <c r="D11276" s="13"/>
      <c r="E11276" s="13"/>
      <c r="F11276" s="13"/>
    </row>
    <row r="11277" spans="1:7">
      <c r="A11277" s="13"/>
      <c r="B11277" s="13"/>
      <c r="C11277" s="13"/>
      <c r="D11277" s="13"/>
      <c r="E11277" s="13"/>
      <c r="F11277" s="13"/>
    </row>
    <row r="11278" spans="1:7">
      <c r="A11278" s="13"/>
      <c r="B11278" s="13"/>
      <c r="C11278" s="13"/>
      <c r="D11278" s="13"/>
      <c r="E11278" s="13"/>
      <c r="F11278" s="13"/>
    </row>
    <row r="11279" spans="1:7">
      <c r="A11279" s="13"/>
      <c r="B11279" s="13"/>
      <c r="C11279" s="13"/>
      <c r="D11279" s="13"/>
      <c r="E11279" s="13"/>
      <c r="F11279" s="13"/>
    </row>
    <row r="11280" spans="1:7">
      <c r="A11280" s="13"/>
      <c r="B11280" s="13"/>
      <c r="C11280" s="13"/>
      <c r="D11280" s="13"/>
      <c r="E11280" s="13"/>
      <c r="F11280" s="13"/>
    </row>
    <row r="11281" spans="1:7">
      <c r="A11281" s="13"/>
      <c r="B11281" s="13"/>
      <c r="C11281" s="13"/>
      <c r="D11281" s="13"/>
      <c r="E11281" s="13"/>
      <c r="G11281" s="13"/>
    </row>
    <row r="11282" spans="1:7">
      <c r="A11282" s="13"/>
      <c r="B11282" s="13"/>
      <c r="C11282" s="13"/>
      <c r="D11282" s="13"/>
      <c r="E11282" s="13"/>
      <c r="G11282" s="13"/>
    </row>
    <row r="11283" spans="1:7">
      <c r="A11283" s="13"/>
      <c r="B11283" s="13"/>
      <c r="C11283" s="13"/>
      <c r="D11283" s="13"/>
      <c r="E11283" s="13"/>
      <c r="F11283" s="13"/>
    </row>
    <row r="11284" spans="1:7">
      <c r="A11284" s="13"/>
      <c r="B11284" s="13"/>
      <c r="C11284" s="13"/>
      <c r="D11284" s="13"/>
      <c r="E11284" s="13"/>
      <c r="F11284" s="13"/>
    </row>
    <row r="11285" spans="1:7">
      <c r="A11285" s="13"/>
      <c r="B11285" s="13"/>
      <c r="C11285" s="13"/>
      <c r="D11285" s="13"/>
      <c r="E11285" s="13"/>
      <c r="F11285" s="13"/>
    </row>
    <row r="11286" spans="1:7">
      <c r="A11286" s="13"/>
      <c r="B11286" s="13"/>
      <c r="C11286" s="13"/>
      <c r="D11286" s="13"/>
      <c r="E11286" s="13"/>
      <c r="F11286" s="13"/>
    </row>
    <row r="11287" spans="1:7">
      <c r="A11287" s="13"/>
      <c r="B11287" s="13"/>
      <c r="C11287" s="13"/>
      <c r="D11287" s="13"/>
      <c r="E11287" s="13"/>
      <c r="F11287" s="13"/>
    </row>
    <row r="11288" spans="1:7">
      <c r="A11288" s="13"/>
      <c r="B11288" s="13"/>
      <c r="C11288" s="13"/>
      <c r="D11288" s="13"/>
      <c r="E11288" s="13"/>
      <c r="G11288" s="13"/>
    </row>
    <row r="11289" spans="1:7">
      <c r="A11289" s="13"/>
      <c r="B11289" s="13"/>
      <c r="C11289" s="13"/>
      <c r="D11289" s="13"/>
      <c r="E11289" s="13"/>
      <c r="G11289" s="13"/>
    </row>
    <row r="11290" spans="1:7">
      <c r="A11290" s="13"/>
      <c r="B11290" s="13"/>
      <c r="C11290" s="13"/>
      <c r="D11290" s="13"/>
      <c r="E11290" s="13"/>
      <c r="G11290" s="13"/>
    </row>
    <row r="11291" spans="1:7">
      <c r="A11291" s="13"/>
      <c r="B11291" s="13"/>
      <c r="C11291" s="13"/>
      <c r="D11291" s="13"/>
      <c r="E11291" s="13"/>
      <c r="G11291" s="13"/>
    </row>
    <row r="11292" spans="1:7">
      <c r="A11292" s="13"/>
      <c r="B11292" s="13"/>
      <c r="C11292" s="13"/>
      <c r="D11292" s="13"/>
      <c r="E11292" s="13"/>
      <c r="G11292" s="13"/>
    </row>
    <row r="11293" spans="1:7">
      <c r="A11293" s="13"/>
      <c r="B11293" s="13"/>
      <c r="C11293" s="13"/>
      <c r="D11293" s="13"/>
      <c r="E11293" s="13"/>
      <c r="G11293" s="13"/>
    </row>
    <row r="11294" spans="1:7">
      <c r="A11294" s="13"/>
      <c r="B11294" s="13"/>
      <c r="C11294" s="13"/>
      <c r="D11294" s="13"/>
      <c r="E11294" s="13"/>
      <c r="G11294" s="13"/>
    </row>
    <row r="11295" spans="1:7">
      <c r="A11295" s="13"/>
      <c r="B11295" s="13"/>
      <c r="C11295" s="13"/>
      <c r="D11295" s="13"/>
      <c r="E11295" s="13"/>
      <c r="G11295" s="13"/>
    </row>
    <row r="11296" spans="1:7">
      <c r="A11296" s="13"/>
      <c r="B11296" s="13"/>
      <c r="C11296" s="13"/>
      <c r="D11296" s="13"/>
      <c r="E11296" s="13"/>
      <c r="G11296" s="13"/>
    </row>
    <row r="11297" spans="1:7">
      <c r="A11297" s="13"/>
      <c r="B11297" s="13"/>
      <c r="C11297" s="13"/>
      <c r="D11297" s="13"/>
      <c r="E11297" s="13"/>
      <c r="G11297" s="13"/>
    </row>
    <row r="11298" spans="1:7">
      <c r="A11298" s="13"/>
      <c r="B11298" s="13"/>
      <c r="C11298" s="13"/>
      <c r="D11298" s="13"/>
      <c r="E11298" s="13"/>
      <c r="G11298" s="13"/>
    </row>
    <row r="11299" spans="1:7">
      <c r="A11299" s="13"/>
      <c r="B11299" s="13"/>
      <c r="C11299" s="13"/>
      <c r="D11299" s="13"/>
      <c r="E11299" s="13"/>
      <c r="G11299" s="13"/>
    </row>
    <row r="11300" spans="1:7">
      <c r="A11300" s="13"/>
      <c r="B11300" s="13"/>
      <c r="C11300" s="13"/>
      <c r="D11300" s="13"/>
      <c r="E11300" s="13"/>
      <c r="G11300" s="13"/>
    </row>
    <row r="11301" spans="1:7">
      <c r="A11301" s="13"/>
      <c r="B11301" s="13"/>
      <c r="C11301" s="13"/>
      <c r="D11301" s="13"/>
      <c r="E11301" s="13"/>
      <c r="G11301" s="13"/>
    </row>
    <row r="11302" spans="1:7">
      <c r="A11302" s="13"/>
      <c r="B11302" s="13"/>
      <c r="C11302" s="13"/>
      <c r="D11302" s="13"/>
      <c r="E11302" s="13"/>
      <c r="F11302" s="13"/>
    </row>
    <row r="11303" spans="1:7">
      <c r="A11303" s="13"/>
      <c r="B11303" s="13"/>
      <c r="C11303" s="13"/>
      <c r="D11303" s="13"/>
      <c r="E11303" s="13"/>
      <c r="G11303" s="13"/>
    </row>
    <row r="11304" spans="1:7">
      <c r="A11304" s="13"/>
      <c r="B11304" s="13"/>
      <c r="C11304" s="13"/>
      <c r="D11304" s="13"/>
      <c r="E11304" s="13"/>
      <c r="F11304" s="13"/>
    </row>
    <row r="11305" spans="1:7">
      <c r="A11305" s="13"/>
      <c r="B11305" s="13"/>
      <c r="C11305" s="13"/>
      <c r="D11305" s="13"/>
      <c r="E11305" s="13"/>
      <c r="F11305" s="13"/>
    </row>
    <row r="11306" spans="1:7">
      <c r="A11306" s="13"/>
      <c r="B11306" s="13"/>
      <c r="C11306" s="13"/>
      <c r="D11306" s="13"/>
      <c r="E11306" s="13"/>
      <c r="F11306" s="13"/>
    </row>
    <row r="11307" spans="1:7">
      <c r="A11307" s="13"/>
      <c r="B11307" s="13"/>
      <c r="C11307" s="13"/>
      <c r="D11307" s="13"/>
      <c r="E11307" s="13"/>
      <c r="F11307" s="13"/>
    </row>
    <row r="11308" spans="1:7">
      <c r="A11308" s="13"/>
      <c r="B11308" s="13"/>
      <c r="C11308" s="13"/>
      <c r="D11308" s="13"/>
      <c r="E11308" s="13"/>
      <c r="F11308" s="13"/>
    </row>
    <row r="11309" spans="1:7">
      <c r="A11309" s="13"/>
      <c r="B11309" s="13"/>
      <c r="C11309" s="13"/>
      <c r="D11309" s="13"/>
      <c r="E11309" s="13"/>
      <c r="F11309" s="13"/>
    </row>
    <row r="11310" spans="1:7">
      <c r="A11310" s="13"/>
      <c r="B11310" s="13"/>
      <c r="C11310" s="13"/>
      <c r="D11310" s="13"/>
      <c r="E11310" s="13"/>
      <c r="F11310" s="13"/>
    </row>
    <row r="11311" spans="1:7">
      <c r="A11311" s="13"/>
      <c r="B11311" s="13"/>
      <c r="C11311" s="13"/>
      <c r="D11311" s="13"/>
      <c r="E11311" s="13"/>
      <c r="F11311" s="13"/>
    </row>
    <row r="11312" spans="1:7">
      <c r="A11312" s="13"/>
      <c r="B11312" s="13"/>
      <c r="C11312" s="13"/>
      <c r="D11312" s="13"/>
      <c r="E11312" s="13"/>
      <c r="F11312" s="13"/>
    </row>
    <row r="11313" spans="1:6">
      <c r="A11313" s="13"/>
      <c r="B11313" s="13"/>
      <c r="C11313" s="13"/>
      <c r="D11313" s="13"/>
      <c r="E11313" s="13"/>
      <c r="F11313" s="13"/>
    </row>
    <row r="11314" spans="1:6">
      <c r="A11314" s="13"/>
      <c r="B11314" s="13"/>
      <c r="C11314" s="13"/>
      <c r="D11314" s="13"/>
      <c r="E11314" s="13"/>
      <c r="F11314" s="13"/>
    </row>
    <row r="11315" spans="1:6">
      <c r="A11315" s="13"/>
      <c r="B11315" s="13"/>
      <c r="C11315" s="13"/>
      <c r="D11315" s="13"/>
      <c r="E11315" s="13"/>
      <c r="F11315" s="13"/>
    </row>
    <row r="11316" spans="1:6">
      <c r="A11316" s="13"/>
      <c r="B11316" s="13"/>
      <c r="C11316" s="13"/>
      <c r="D11316" s="13"/>
      <c r="E11316" s="13"/>
      <c r="F11316" s="13"/>
    </row>
    <row r="11317" spans="1:6">
      <c r="A11317" s="13"/>
      <c r="B11317" s="13"/>
      <c r="C11317" s="13"/>
      <c r="D11317" s="13"/>
      <c r="E11317" s="13"/>
      <c r="F11317" s="13"/>
    </row>
    <row r="11318" spans="1:6">
      <c r="A11318" s="13"/>
      <c r="B11318" s="13"/>
      <c r="C11318" s="13"/>
      <c r="D11318" s="13"/>
      <c r="E11318" s="13"/>
      <c r="F11318" s="13"/>
    </row>
    <row r="11319" spans="1:6">
      <c r="A11319" s="13"/>
      <c r="B11319" s="13"/>
      <c r="C11319" s="13"/>
      <c r="D11319" s="13"/>
      <c r="E11319" s="13"/>
      <c r="F11319" s="13"/>
    </row>
    <row r="11320" spans="1:6">
      <c r="A11320" s="13"/>
      <c r="B11320" s="13"/>
      <c r="C11320" s="13"/>
      <c r="D11320" s="13"/>
      <c r="E11320" s="13"/>
      <c r="F11320" s="13"/>
    </row>
    <row r="11321" spans="1:6">
      <c r="A11321" s="13"/>
      <c r="B11321" s="13"/>
      <c r="C11321" s="13"/>
      <c r="D11321" s="13"/>
      <c r="E11321" s="13"/>
      <c r="F11321" s="13"/>
    </row>
    <row r="11322" spans="1:6">
      <c r="A11322" s="13"/>
      <c r="B11322" s="13"/>
      <c r="C11322" s="13"/>
      <c r="D11322" s="13"/>
      <c r="E11322" s="13"/>
      <c r="F11322" s="13"/>
    </row>
    <row r="11323" spans="1:6">
      <c r="A11323" s="13"/>
      <c r="B11323" s="13"/>
      <c r="C11323" s="13"/>
      <c r="D11323" s="13"/>
      <c r="E11323" s="13"/>
      <c r="F11323" s="13"/>
    </row>
    <row r="11324" spans="1:6">
      <c r="A11324" s="13"/>
      <c r="B11324" s="13"/>
      <c r="C11324" s="13"/>
      <c r="D11324" s="13"/>
      <c r="E11324" s="13"/>
      <c r="F11324" s="13"/>
    </row>
    <row r="11325" spans="1:6">
      <c r="A11325" s="13"/>
      <c r="B11325" s="13"/>
      <c r="C11325" s="13"/>
      <c r="D11325" s="13"/>
      <c r="E11325" s="13"/>
      <c r="F11325" s="13"/>
    </row>
    <row r="11326" spans="1:6">
      <c r="A11326" s="13"/>
      <c r="B11326" s="13"/>
      <c r="C11326" s="13"/>
      <c r="D11326" s="13"/>
      <c r="E11326" s="13"/>
      <c r="F11326" s="13"/>
    </row>
    <row r="11327" spans="1:6">
      <c r="A11327" s="13"/>
      <c r="B11327" s="13"/>
      <c r="C11327" s="13"/>
      <c r="D11327" s="13"/>
      <c r="E11327" s="13"/>
      <c r="F11327" s="13"/>
    </row>
    <row r="11328" spans="1:6">
      <c r="A11328" s="13"/>
      <c r="B11328" s="13"/>
      <c r="C11328" s="13"/>
      <c r="D11328" s="13"/>
      <c r="E11328" s="13"/>
      <c r="F11328" s="13"/>
    </row>
    <row r="11329" spans="1:7">
      <c r="A11329" s="13"/>
      <c r="B11329" s="13"/>
      <c r="C11329" s="13"/>
      <c r="D11329" s="13"/>
      <c r="E11329" s="13"/>
      <c r="F11329" s="13"/>
    </row>
    <row r="11330" spans="1:7">
      <c r="A11330" s="13"/>
      <c r="B11330" s="13"/>
      <c r="C11330" s="13"/>
      <c r="D11330" s="13"/>
      <c r="E11330" s="13"/>
      <c r="F11330" s="13"/>
    </row>
    <row r="11331" spans="1:7">
      <c r="A11331" s="13"/>
      <c r="B11331" s="13"/>
      <c r="C11331" s="13"/>
      <c r="D11331" s="13"/>
      <c r="E11331" s="13"/>
      <c r="F11331" s="13"/>
    </row>
    <row r="11332" spans="1:7">
      <c r="A11332" s="13"/>
      <c r="B11332" s="13"/>
      <c r="C11332" s="13"/>
      <c r="D11332" s="13"/>
      <c r="E11332" s="13"/>
      <c r="F11332" s="13"/>
    </row>
    <row r="11333" spans="1:7">
      <c r="A11333" s="13"/>
      <c r="B11333" s="13"/>
      <c r="C11333" s="13"/>
      <c r="D11333" s="13"/>
      <c r="E11333" s="13"/>
      <c r="F11333" s="13"/>
    </row>
    <row r="11334" spans="1:7">
      <c r="A11334" s="13"/>
      <c r="B11334" s="13"/>
      <c r="C11334" s="13"/>
      <c r="D11334" s="13"/>
      <c r="E11334" s="13"/>
      <c r="F11334" s="13"/>
    </row>
    <row r="11335" spans="1:7">
      <c r="A11335" s="13"/>
      <c r="B11335" s="13"/>
      <c r="C11335" s="13"/>
      <c r="D11335" s="13"/>
      <c r="E11335" s="13"/>
      <c r="F11335" s="13"/>
    </row>
    <row r="11336" spans="1:7">
      <c r="A11336" s="13"/>
      <c r="B11336" s="13"/>
      <c r="C11336" s="13"/>
      <c r="D11336" s="13"/>
      <c r="E11336" s="13"/>
      <c r="F11336" s="13"/>
    </row>
    <row r="11337" spans="1:7">
      <c r="A11337" s="13"/>
      <c r="B11337" s="13"/>
      <c r="C11337" s="13"/>
      <c r="D11337" s="13"/>
      <c r="E11337" s="13"/>
      <c r="F11337" s="13"/>
    </row>
    <row r="11338" spans="1:7">
      <c r="A11338" s="13"/>
      <c r="B11338" s="13"/>
      <c r="C11338" s="13"/>
      <c r="D11338" s="13"/>
      <c r="E11338" s="13"/>
      <c r="F11338" s="13"/>
    </row>
    <row r="11339" spans="1:7">
      <c r="A11339" s="13"/>
      <c r="B11339" s="13"/>
      <c r="C11339" s="13"/>
      <c r="D11339" s="13"/>
      <c r="E11339" s="13"/>
      <c r="F11339" s="13"/>
    </row>
    <row r="11340" spans="1:7">
      <c r="A11340" s="13"/>
      <c r="B11340" s="13"/>
      <c r="C11340" s="13"/>
      <c r="D11340" s="13"/>
      <c r="E11340" s="13"/>
      <c r="F11340" s="13"/>
    </row>
    <row r="11341" spans="1:7">
      <c r="A11341" s="13"/>
      <c r="B11341" s="13"/>
      <c r="C11341" s="13"/>
      <c r="D11341" s="13"/>
      <c r="E11341" s="13"/>
      <c r="F11341" s="13"/>
    </row>
    <row r="11342" spans="1:7">
      <c r="A11342" s="13"/>
      <c r="B11342" s="13"/>
      <c r="C11342" s="13"/>
      <c r="D11342" s="13"/>
      <c r="E11342" s="13"/>
      <c r="F11342" s="13"/>
    </row>
    <row r="11343" spans="1:7">
      <c r="A11343" s="13"/>
      <c r="B11343" s="13"/>
      <c r="C11343" s="13"/>
      <c r="D11343" s="13"/>
      <c r="E11343" s="13"/>
      <c r="G11343" s="13"/>
    </row>
    <row r="11344" spans="1:7">
      <c r="A11344" s="13"/>
      <c r="B11344" s="13"/>
      <c r="C11344" s="13"/>
      <c r="D11344" s="13"/>
      <c r="E11344" s="13"/>
      <c r="G11344" s="13"/>
    </row>
    <row r="11345" spans="1:7">
      <c r="A11345" s="13"/>
      <c r="B11345" s="13"/>
      <c r="C11345" s="13"/>
      <c r="D11345" s="13"/>
      <c r="E11345" s="13"/>
      <c r="G11345" s="13"/>
    </row>
    <row r="11346" spans="1:7">
      <c r="A11346" s="13"/>
      <c r="B11346" s="13"/>
      <c r="C11346" s="13"/>
      <c r="D11346" s="13"/>
      <c r="E11346" s="13"/>
      <c r="F11346" s="13"/>
    </row>
    <row r="11347" spans="1:7">
      <c r="A11347" s="13"/>
      <c r="B11347" s="13"/>
      <c r="C11347" s="13"/>
      <c r="D11347" s="13"/>
      <c r="E11347" s="13"/>
      <c r="F11347" s="13"/>
    </row>
    <row r="11348" spans="1:7">
      <c r="A11348" s="13"/>
      <c r="B11348" s="13"/>
      <c r="C11348" s="13"/>
      <c r="D11348" s="13"/>
      <c r="E11348" s="13"/>
      <c r="F11348" s="13"/>
    </row>
    <row r="11349" spans="1:7">
      <c r="A11349" s="13"/>
      <c r="B11349" s="13"/>
      <c r="C11349" s="13"/>
      <c r="D11349" s="13"/>
      <c r="E11349" s="13"/>
      <c r="G11349" s="13"/>
    </row>
    <row r="11350" spans="1:7">
      <c r="A11350" s="13"/>
      <c r="B11350" s="13"/>
      <c r="C11350" s="13"/>
      <c r="D11350" s="13"/>
      <c r="E11350" s="13"/>
      <c r="G11350" s="13"/>
    </row>
    <row r="11351" spans="1:7">
      <c r="A11351" s="13"/>
      <c r="B11351" s="13"/>
      <c r="C11351" s="13"/>
      <c r="D11351" s="13"/>
      <c r="E11351" s="13"/>
      <c r="G11351" s="13"/>
    </row>
    <row r="11352" spans="1:7">
      <c r="A11352" s="13"/>
      <c r="B11352" s="13"/>
      <c r="C11352" s="13"/>
      <c r="D11352" s="13"/>
      <c r="E11352" s="13"/>
      <c r="G11352" s="13"/>
    </row>
    <row r="11353" spans="1:7">
      <c r="A11353" s="13"/>
      <c r="B11353" s="13"/>
      <c r="C11353" s="13"/>
      <c r="D11353" s="13"/>
      <c r="E11353" s="13"/>
      <c r="G11353" s="13"/>
    </row>
    <row r="11354" spans="1:7">
      <c r="A11354" s="13"/>
      <c r="B11354" s="13"/>
      <c r="C11354" s="13"/>
      <c r="D11354" s="13"/>
      <c r="E11354" s="13"/>
      <c r="G11354" s="13"/>
    </row>
    <row r="11355" spans="1:7">
      <c r="A11355" s="13"/>
      <c r="B11355" s="13"/>
      <c r="C11355" s="13"/>
      <c r="D11355" s="13"/>
      <c r="E11355" s="13"/>
      <c r="G11355" s="13"/>
    </row>
    <row r="11356" spans="1:7">
      <c r="A11356" s="13"/>
      <c r="B11356" s="13"/>
      <c r="C11356" s="13"/>
      <c r="D11356" s="13"/>
      <c r="E11356" s="13"/>
      <c r="G11356" s="13"/>
    </row>
    <row r="11357" spans="1:7">
      <c r="A11357" s="13"/>
      <c r="B11357" s="13"/>
      <c r="C11357" s="13"/>
      <c r="D11357" s="13"/>
      <c r="E11357" s="13"/>
      <c r="G11357" s="13"/>
    </row>
    <row r="11358" spans="1:7">
      <c r="A11358" s="13"/>
      <c r="B11358" s="13"/>
      <c r="C11358" s="13"/>
      <c r="D11358" s="13"/>
      <c r="E11358" s="13"/>
      <c r="G11358" s="13"/>
    </row>
    <row r="11359" spans="1:7">
      <c r="A11359" s="13"/>
      <c r="B11359" s="13"/>
      <c r="C11359" s="13"/>
      <c r="D11359" s="13"/>
      <c r="E11359" s="13"/>
      <c r="F11359" s="13"/>
    </row>
    <row r="11360" spans="1:7">
      <c r="A11360" s="13"/>
      <c r="B11360" s="13"/>
      <c r="C11360" s="13"/>
      <c r="D11360" s="13"/>
      <c r="E11360" s="13"/>
      <c r="F11360" s="13"/>
    </row>
    <row r="11361" spans="1:7">
      <c r="A11361" s="13"/>
      <c r="B11361" s="13"/>
      <c r="C11361" s="13"/>
      <c r="D11361" s="13"/>
      <c r="E11361" s="13"/>
      <c r="F11361" s="13"/>
    </row>
    <row r="11362" spans="1:7">
      <c r="A11362" s="13"/>
      <c r="B11362" s="13"/>
      <c r="C11362" s="13"/>
      <c r="D11362" s="13"/>
      <c r="E11362" s="13"/>
      <c r="F11362" s="13"/>
    </row>
    <row r="11363" spans="1:7">
      <c r="A11363" s="13"/>
      <c r="B11363" s="13"/>
      <c r="C11363" s="13"/>
      <c r="D11363" s="13"/>
      <c r="E11363" s="13"/>
      <c r="F11363" s="13"/>
    </row>
    <row r="11364" spans="1:7">
      <c r="A11364" s="13"/>
      <c r="B11364" s="13"/>
      <c r="C11364" s="13"/>
      <c r="D11364" s="13"/>
      <c r="E11364" s="13"/>
      <c r="F11364" s="13"/>
    </row>
    <row r="11365" spans="1:7">
      <c r="A11365" s="13"/>
      <c r="B11365" s="13"/>
      <c r="C11365" s="13"/>
      <c r="D11365" s="13"/>
      <c r="E11365" s="13"/>
      <c r="F11365" s="13"/>
    </row>
    <row r="11366" spans="1:7">
      <c r="A11366" s="13"/>
      <c r="B11366" s="13"/>
      <c r="C11366" s="13"/>
      <c r="D11366" s="13"/>
      <c r="E11366" s="13"/>
      <c r="F11366" s="13"/>
    </row>
    <row r="11367" spans="1:7">
      <c r="A11367" s="13"/>
      <c r="B11367" s="13"/>
      <c r="C11367" s="13"/>
      <c r="D11367" s="13"/>
      <c r="E11367" s="13"/>
      <c r="F11367" s="13"/>
    </row>
    <row r="11368" spans="1:7">
      <c r="A11368" s="13"/>
      <c r="B11368" s="13"/>
      <c r="C11368" s="13"/>
      <c r="D11368" s="13"/>
      <c r="E11368" s="13"/>
      <c r="F11368" s="13"/>
    </row>
    <row r="11369" spans="1:7">
      <c r="A11369" s="13"/>
      <c r="B11369" s="13"/>
      <c r="C11369" s="13"/>
      <c r="D11369" s="13"/>
      <c r="E11369" s="13"/>
      <c r="G11369" s="13"/>
    </row>
    <row r="11370" spans="1:7">
      <c r="A11370" s="13"/>
      <c r="B11370" s="13"/>
      <c r="C11370" s="13"/>
      <c r="D11370" s="13"/>
      <c r="E11370" s="13"/>
      <c r="G11370" s="13"/>
    </row>
    <row r="11371" spans="1:7">
      <c r="A11371" s="13"/>
      <c r="B11371" s="13"/>
      <c r="C11371" s="13"/>
      <c r="D11371" s="13"/>
      <c r="E11371" s="13"/>
      <c r="F11371" s="13"/>
    </row>
    <row r="11372" spans="1:7">
      <c r="A11372" s="13"/>
      <c r="B11372" s="13"/>
      <c r="C11372" s="13"/>
      <c r="D11372" s="13"/>
      <c r="E11372" s="13"/>
      <c r="F11372" s="13"/>
    </row>
    <row r="11373" spans="1:7">
      <c r="A11373" s="13"/>
      <c r="B11373" s="13"/>
      <c r="C11373" s="13"/>
      <c r="D11373" s="13"/>
      <c r="E11373" s="13"/>
      <c r="F11373" s="13"/>
    </row>
    <row r="11374" spans="1:7">
      <c r="A11374" s="13"/>
      <c r="B11374" s="13"/>
      <c r="C11374" s="13"/>
      <c r="D11374" s="13"/>
      <c r="E11374" s="13"/>
      <c r="F11374" s="13"/>
    </row>
    <row r="11375" spans="1:7">
      <c r="A11375" s="13"/>
      <c r="B11375" s="13"/>
      <c r="C11375" s="13"/>
      <c r="D11375" s="13"/>
      <c r="E11375" s="13"/>
      <c r="F11375" s="13"/>
    </row>
    <row r="11376" spans="1:7">
      <c r="A11376" s="13"/>
      <c r="B11376" s="13"/>
      <c r="C11376" s="13"/>
      <c r="D11376" s="13"/>
      <c r="E11376" s="13"/>
      <c r="F11376" s="13"/>
    </row>
    <row r="11377" spans="1:7">
      <c r="A11377" s="13"/>
      <c r="B11377" s="13"/>
      <c r="C11377" s="13"/>
      <c r="D11377" s="13"/>
      <c r="E11377" s="13"/>
      <c r="F11377" s="13"/>
    </row>
    <row r="11378" spans="1:7">
      <c r="A11378" s="13"/>
      <c r="B11378" s="13"/>
      <c r="C11378" s="13"/>
      <c r="D11378" s="13"/>
      <c r="E11378" s="13"/>
      <c r="F11378" s="13"/>
    </row>
    <row r="11379" spans="1:7">
      <c r="A11379" s="13"/>
      <c r="B11379" s="13"/>
      <c r="C11379" s="13"/>
      <c r="D11379" s="13"/>
      <c r="E11379" s="13"/>
      <c r="F11379" s="13"/>
    </row>
    <row r="11380" spans="1:7">
      <c r="A11380" s="13"/>
      <c r="B11380" s="13"/>
      <c r="C11380" s="13"/>
      <c r="D11380" s="13"/>
      <c r="E11380" s="13"/>
      <c r="F11380" s="13"/>
    </row>
    <row r="11381" spans="1:7">
      <c r="A11381" s="13"/>
      <c r="B11381" s="13"/>
      <c r="C11381" s="13"/>
      <c r="D11381" s="13"/>
      <c r="E11381" s="13"/>
      <c r="F11381" s="13"/>
    </row>
    <row r="11382" spans="1:7">
      <c r="A11382" s="13"/>
      <c r="B11382" s="13"/>
      <c r="C11382" s="13"/>
      <c r="D11382" s="13"/>
      <c r="E11382" s="13"/>
      <c r="F11382" s="13"/>
    </row>
    <row r="11383" spans="1:7">
      <c r="A11383" s="13"/>
      <c r="B11383" s="13"/>
      <c r="C11383" s="13"/>
      <c r="D11383" s="13"/>
      <c r="E11383" s="13"/>
      <c r="F11383" s="13"/>
    </row>
    <row r="11384" spans="1:7">
      <c r="A11384" s="13"/>
      <c r="B11384" s="13"/>
      <c r="C11384" s="13"/>
      <c r="D11384" s="13"/>
      <c r="E11384" s="13"/>
      <c r="F11384" s="13"/>
    </row>
    <row r="11385" spans="1:7">
      <c r="A11385" s="13"/>
      <c r="B11385" s="13"/>
      <c r="C11385" s="13"/>
      <c r="D11385" s="13"/>
      <c r="E11385" s="13"/>
      <c r="F11385" s="13"/>
    </row>
    <row r="11386" spans="1:7">
      <c r="A11386" s="13"/>
      <c r="B11386" s="13"/>
      <c r="C11386" s="13"/>
      <c r="D11386" s="13"/>
      <c r="E11386" s="13"/>
      <c r="F11386" s="13"/>
    </row>
    <row r="11387" spans="1:7">
      <c r="A11387" s="13"/>
      <c r="B11387" s="13"/>
      <c r="C11387" s="13"/>
      <c r="D11387" s="13"/>
      <c r="E11387" s="13"/>
      <c r="F11387" s="13"/>
    </row>
    <row r="11388" spans="1:7">
      <c r="A11388" s="13"/>
      <c r="B11388" s="13"/>
      <c r="C11388" s="13"/>
      <c r="D11388" s="13"/>
      <c r="E11388" s="13"/>
      <c r="G11388" s="13"/>
    </row>
    <row r="11389" spans="1:7">
      <c r="A11389" s="13"/>
      <c r="B11389" s="13"/>
      <c r="C11389" s="13"/>
      <c r="D11389" s="13"/>
      <c r="E11389" s="13"/>
      <c r="G11389" s="13"/>
    </row>
    <row r="11390" spans="1:7">
      <c r="A11390" s="13"/>
      <c r="B11390" s="13"/>
      <c r="C11390" s="13"/>
      <c r="D11390" s="13"/>
      <c r="E11390" s="13"/>
      <c r="G11390" s="13"/>
    </row>
    <row r="11391" spans="1:7">
      <c r="A11391" s="13"/>
      <c r="B11391" s="13"/>
      <c r="C11391" s="13"/>
      <c r="D11391" s="13"/>
      <c r="E11391" s="13"/>
      <c r="G11391" s="13"/>
    </row>
    <row r="11392" spans="1:7">
      <c r="A11392" s="13"/>
      <c r="B11392" s="13"/>
      <c r="C11392" s="13"/>
      <c r="D11392" s="13"/>
      <c r="E11392" s="13"/>
      <c r="G11392" s="13"/>
    </row>
    <row r="11393" spans="1:7">
      <c r="A11393" s="13"/>
      <c r="B11393" s="13"/>
      <c r="C11393" s="13"/>
      <c r="D11393" s="13"/>
      <c r="E11393" s="13"/>
      <c r="G11393" s="13"/>
    </row>
    <row r="11394" spans="1:7">
      <c r="A11394" s="13"/>
      <c r="B11394" s="13"/>
      <c r="C11394" s="13"/>
      <c r="D11394" s="13"/>
      <c r="E11394" s="13"/>
      <c r="F11394" s="13"/>
    </row>
    <row r="11395" spans="1:7">
      <c r="A11395" s="13"/>
      <c r="B11395" s="13"/>
      <c r="C11395" s="13"/>
      <c r="D11395" s="13"/>
      <c r="E11395" s="13"/>
      <c r="G11395" s="13"/>
    </row>
    <row r="11396" spans="1:7">
      <c r="A11396" s="13"/>
      <c r="B11396" s="13"/>
      <c r="C11396" s="13"/>
      <c r="D11396" s="13"/>
      <c r="E11396" s="13"/>
      <c r="F11396" s="13"/>
    </row>
    <row r="11397" spans="1:7">
      <c r="A11397" s="13"/>
      <c r="B11397" s="13"/>
      <c r="C11397" s="13"/>
      <c r="D11397" s="13"/>
      <c r="E11397" s="13"/>
      <c r="F11397" s="13"/>
    </row>
    <row r="11398" spans="1:7">
      <c r="A11398" s="13"/>
      <c r="B11398" s="13"/>
      <c r="C11398" s="13"/>
      <c r="D11398" s="13"/>
      <c r="E11398" s="13"/>
      <c r="F11398" s="13"/>
    </row>
    <row r="11399" spans="1:7">
      <c r="A11399" s="13"/>
      <c r="B11399" s="13"/>
      <c r="C11399" s="13"/>
      <c r="D11399" s="13"/>
      <c r="E11399" s="13"/>
      <c r="F11399" s="13"/>
    </row>
    <row r="11400" spans="1:7">
      <c r="A11400" s="13"/>
      <c r="B11400" s="13"/>
      <c r="C11400" s="13"/>
      <c r="D11400" s="13"/>
      <c r="E11400" s="13"/>
      <c r="F11400" s="13"/>
    </row>
    <row r="11401" spans="1:7">
      <c r="A11401" s="13"/>
      <c r="B11401" s="13"/>
      <c r="C11401" s="13"/>
      <c r="D11401" s="13"/>
      <c r="E11401" s="13"/>
      <c r="F11401" s="13"/>
    </row>
    <row r="11402" spans="1:7">
      <c r="A11402" s="13"/>
      <c r="B11402" s="13"/>
      <c r="C11402" s="13"/>
      <c r="D11402" s="13"/>
      <c r="E11402" s="13"/>
      <c r="F11402" s="13"/>
    </row>
    <row r="11403" spans="1:7">
      <c r="A11403" s="13"/>
      <c r="B11403" s="13"/>
      <c r="C11403" s="13"/>
      <c r="D11403" s="13"/>
      <c r="E11403" s="13"/>
      <c r="F11403" s="13"/>
    </row>
    <row r="11404" spans="1:7">
      <c r="A11404" s="13"/>
      <c r="B11404" s="13"/>
      <c r="C11404" s="13"/>
      <c r="D11404" s="13"/>
      <c r="E11404" s="13"/>
      <c r="F11404" s="13"/>
    </row>
    <row r="11405" spans="1:7">
      <c r="A11405" s="13"/>
      <c r="B11405" s="13"/>
      <c r="C11405" s="13"/>
      <c r="D11405" s="13"/>
      <c r="E11405" s="13"/>
      <c r="F11405" s="13"/>
    </row>
    <row r="11406" spans="1:7">
      <c r="A11406" s="13"/>
      <c r="B11406" s="13"/>
      <c r="C11406" s="13"/>
      <c r="D11406" s="13"/>
      <c r="E11406" s="13"/>
      <c r="F11406" s="13"/>
    </row>
    <row r="11407" spans="1:7">
      <c r="A11407" s="13"/>
      <c r="B11407" s="13"/>
      <c r="C11407" s="13"/>
      <c r="D11407" s="13"/>
      <c r="E11407" s="13"/>
      <c r="F11407" s="13"/>
    </row>
    <row r="11408" spans="1:7">
      <c r="A11408" s="13"/>
      <c r="B11408" s="13"/>
      <c r="C11408" s="13"/>
      <c r="D11408" s="13"/>
      <c r="E11408" s="13"/>
      <c r="F11408" s="13"/>
    </row>
    <row r="11409" spans="1:7">
      <c r="A11409" s="13"/>
      <c r="B11409" s="13"/>
      <c r="C11409" s="13"/>
      <c r="D11409" s="13"/>
      <c r="E11409" s="13"/>
      <c r="F11409" s="13"/>
    </row>
    <row r="11410" spans="1:7">
      <c r="A11410" s="13"/>
      <c r="B11410" s="13"/>
      <c r="C11410" s="13"/>
      <c r="D11410" s="13"/>
      <c r="E11410" s="13"/>
      <c r="F11410" s="13"/>
    </row>
    <row r="11411" spans="1:7">
      <c r="A11411" s="13"/>
      <c r="B11411" s="13"/>
      <c r="C11411" s="13"/>
      <c r="D11411" s="13"/>
      <c r="E11411" s="13"/>
      <c r="F11411" s="13"/>
    </row>
    <row r="11412" spans="1:7">
      <c r="A11412" s="13"/>
      <c r="B11412" s="13"/>
      <c r="C11412" s="13"/>
      <c r="D11412" s="13"/>
      <c r="E11412" s="13"/>
      <c r="F11412" s="13"/>
    </row>
    <row r="11413" spans="1:7">
      <c r="A11413" s="13"/>
      <c r="B11413" s="13"/>
      <c r="C11413" s="13"/>
      <c r="D11413" s="13"/>
      <c r="E11413" s="13"/>
      <c r="F11413" s="13"/>
    </row>
    <row r="11414" spans="1:7">
      <c r="A11414" s="13"/>
      <c r="B11414" s="13"/>
      <c r="C11414" s="13"/>
      <c r="D11414" s="13"/>
      <c r="E11414" s="13"/>
      <c r="F11414" s="13"/>
    </row>
    <row r="11415" spans="1:7">
      <c r="A11415" s="13"/>
      <c r="B11415" s="13"/>
      <c r="C11415" s="13"/>
      <c r="D11415" s="13"/>
      <c r="E11415" s="13"/>
      <c r="F11415" s="13"/>
    </row>
    <row r="11416" spans="1:7">
      <c r="A11416" s="13"/>
      <c r="B11416" s="13"/>
      <c r="C11416" s="13"/>
      <c r="D11416" s="13"/>
      <c r="E11416" s="13"/>
      <c r="F11416" s="13"/>
    </row>
    <row r="11417" spans="1:7">
      <c r="A11417" s="13"/>
      <c r="B11417" s="13"/>
      <c r="C11417" s="13"/>
      <c r="D11417" s="13"/>
      <c r="E11417" s="13"/>
      <c r="F11417" s="13"/>
    </row>
    <row r="11418" spans="1:7">
      <c r="A11418" s="13"/>
      <c r="B11418" s="13"/>
      <c r="C11418" s="13"/>
      <c r="D11418" s="13"/>
      <c r="E11418" s="13"/>
      <c r="F11418" s="13"/>
    </row>
    <row r="11419" spans="1:7">
      <c r="A11419" s="13"/>
      <c r="B11419" s="13"/>
      <c r="C11419" s="13"/>
      <c r="D11419" s="13"/>
      <c r="E11419" s="13"/>
      <c r="F11419" s="13"/>
    </row>
    <row r="11420" spans="1:7">
      <c r="A11420" s="13"/>
      <c r="B11420" s="13"/>
      <c r="C11420" s="13"/>
      <c r="D11420" s="13"/>
      <c r="E11420" s="13"/>
      <c r="F11420" s="13"/>
    </row>
    <row r="11421" spans="1:7">
      <c r="A11421" s="13"/>
      <c r="B11421" s="13"/>
      <c r="C11421" s="13"/>
      <c r="D11421" s="13"/>
      <c r="E11421" s="13"/>
      <c r="F11421" s="13"/>
    </row>
    <row r="11422" spans="1:7">
      <c r="A11422" s="13"/>
      <c r="B11422" s="13"/>
      <c r="C11422" s="13"/>
      <c r="D11422" s="13"/>
      <c r="E11422" s="13"/>
      <c r="F11422" s="13"/>
    </row>
    <row r="11423" spans="1:7">
      <c r="A11423" s="13"/>
      <c r="B11423" s="13"/>
      <c r="C11423" s="13"/>
      <c r="D11423" s="13"/>
      <c r="E11423" s="13"/>
      <c r="G11423" s="13"/>
    </row>
    <row r="11424" spans="1:7">
      <c r="A11424" s="13"/>
      <c r="B11424" s="13"/>
      <c r="C11424" s="13"/>
      <c r="D11424" s="13"/>
      <c r="E11424" s="13"/>
      <c r="G11424" s="13"/>
    </row>
    <row r="11425" spans="1:7">
      <c r="A11425" s="13"/>
      <c r="B11425" s="13"/>
      <c r="C11425" s="13"/>
      <c r="D11425" s="13"/>
      <c r="E11425" s="13"/>
      <c r="F11425" s="13"/>
    </row>
    <row r="11426" spans="1:7">
      <c r="A11426" s="13"/>
      <c r="B11426" s="13"/>
      <c r="C11426" s="13"/>
      <c r="D11426" s="13"/>
      <c r="E11426" s="13"/>
      <c r="F11426" s="13"/>
    </row>
    <row r="11427" spans="1:7">
      <c r="A11427" s="13"/>
      <c r="B11427" s="13"/>
      <c r="C11427" s="13"/>
      <c r="D11427" s="13"/>
      <c r="E11427" s="13"/>
      <c r="F11427" s="13"/>
    </row>
    <row r="11428" spans="1:7">
      <c r="A11428" s="13"/>
      <c r="B11428" s="13"/>
      <c r="C11428" s="13"/>
      <c r="D11428" s="13"/>
      <c r="E11428" s="13"/>
      <c r="F11428" s="13"/>
    </row>
    <row r="11429" spans="1:7">
      <c r="A11429" s="13"/>
      <c r="B11429" s="13"/>
      <c r="C11429" s="13"/>
      <c r="D11429" s="13"/>
      <c r="E11429" s="13"/>
      <c r="F11429" s="13"/>
    </row>
    <row r="11430" spans="1:7">
      <c r="A11430" s="13"/>
      <c r="B11430" s="13"/>
      <c r="C11430" s="13"/>
      <c r="D11430" s="13"/>
      <c r="E11430" s="13"/>
      <c r="F11430" s="13"/>
    </row>
    <row r="11431" spans="1:7">
      <c r="A11431" s="13"/>
      <c r="B11431" s="13"/>
      <c r="C11431" s="13"/>
      <c r="D11431" s="13"/>
      <c r="E11431" s="13"/>
      <c r="F11431" s="13"/>
    </row>
    <row r="11432" spans="1:7">
      <c r="A11432" s="13"/>
      <c r="B11432" s="13"/>
      <c r="C11432" s="13"/>
      <c r="D11432" s="13"/>
      <c r="E11432" s="13"/>
      <c r="F11432" s="13"/>
    </row>
    <row r="11433" spans="1:7">
      <c r="A11433" s="13"/>
      <c r="B11433" s="13"/>
      <c r="C11433" s="13"/>
      <c r="D11433" s="13"/>
      <c r="E11433" s="13"/>
      <c r="F11433" s="13"/>
    </row>
    <row r="11434" spans="1:7">
      <c r="A11434" s="13"/>
      <c r="B11434" s="13"/>
      <c r="C11434" s="13"/>
      <c r="D11434" s="13"/>
      <c r="E11434" s="13"/>
      <c r="G11434" s="13"/>
    </row>
    <row r="11435" spans="1:7">
      <c r="A11435" s="13"/>
      <c r="B11435" s="13"/>
      <c r="C11435" s="13"/>
      <c r="D11435" s="13"/>
      <c r="E11435" s="13"/>
      <c r="G11435" s="13"/>
    </row>
    <row r="11436" spans="1:7">
      <c r="A11436" s="13"/>
      <c r="B11436" s="13"/>
      <c r="C11436" s="13"/>
      <c r="D11436" s="13"/>
      <c r="E11436" s="13"/>
      <c r="G11436" s="13"/>
    </row>
    <row r="11437" spans="1:7">
      <c r="A11437" s="13"/>
      <c r="B11437" s="13"/>
      <c r="C11437" s="13"/>
      <c r="D11437" s="13"/>
      <c r="E11437" s="13"/>
      <c r="G11437" s="13"/>
    </row>
    <row r="11438" spans="1:7">
      <c r="A11438" s="13"/>
      <c r="B11438" s="13"/>
      <c r="C11438" s="13"/>
      <c r="D11438" s="13"/>
      <c r="E11438" s="13"/>
      <c r="F11438" s="13"/>
    </row>
    <row r="11439" spans="1:7">
      <c r="A11439" s="13"/>
      <c r="B11439" s="13"/>
      <c r="C11439" s="13"/>
      <c r="D11439" s="13"/>
      <c r="E11439" s="13"/>
      <c r="G11439" s="13"/>
    </row>
    <row r="11440" spans="1:7">
      <c r="A11440" s="13"/>
      <c r="B11440" s="13"/>
      <c r="C11440" s="13"/>
      <c r="D11440" s="13"/>
      <c r="E11440" s="13"/>
      <c r="G11440" s="13"/>
    </row>
    <row r="11441" spans="1:7">
      <c r="A11441" s="13"/>
      <c r="B11441" s="13"/>
      <c r="C11441" s="13"/>
      <c r="D11441" s="13"/>
      <c r="E11441" s="13"/>
      <c r="F11441" s="13"/>
    </row>
    <row r="11442" spans="1:7">
      <c r="A11442" s="13"/>
      <c r="B11442" s="13"/>
      <c r="C11442" s="13"/>
      <c r="D11442" s="13"/>
      <c r="E11442" s="13"/>
      <c r="F11442" s="13"/>
    </row>
    <row r="11443" spans="1:7">
      <c r="A11443" s="13"/>
      <c r="B11443" s="13"/>
      <c r="C11443" s="13"/>
      <c r="D11443" s="13"/>
      <c r="E11443" s="13"/>
      <c r="F11443" s="13"/>
    </row>
    <row r="11444" spans="1:7">
      <c r="A11444" s="13"/>
      <c r="B11444" s="13"/>
      <c r="C11444" s="13"/>
      <c r="D11444" s="13"/>
      <c r="E11444" s="13"/>
      <c r="F11444" s="13"/>
    </row>
    <row r="11445" spans="1:7">
      <c r="A11445" s="13"/>
      <c r="B11445" s="13"/>
      <c r="C11445" s="13"/>
      <c r="D11445" s="13"/>
      <c r="E11445" s="13"/>
      <c r="F11445" s="13"/>
    </row>
    <row r="11446" spans="1:7">
      <c r="A11446" s="13"/>
      <c r="B11446" s="13"/>
      <c r="C11446" s="13"/>
      <c r="D11446" s="13"/>
      <c r="E11446" s="13"/>
      <c r="F11446" s="13"/>
    </row>
    <row r="11447" spans="1:7">
      <c r="A11447" s="13"/>
      <c r="B11447" s="13"/>
      <c r="C11447" s="13"/>
      <c r="D11447" s="13"/>
      <c r="E11447" s="13"/>
      <c r="F11447" s="13"/>
    </row>
    <row r="11448" spans="1:7">
      <c r="A11448" s="13"/>
      <c r="B11448" s="13"/>
      <c r="C11448" s="13"/>
      <c r="D11448" s="13"/>
      <c r="E11448" s="13"/>
      <c r="F11448" s="13"/>
    </row>
    <row r="11449" spans="1:7">
      <c r="A11449" s="13"/>
      <c r="B11449" s="13"/>
      <c r="C11449" s="13"/>
      <c r="D11449" s="13"/>
      <c r="E11449" s="13"/>
      <c r="F11449" s="13"/>
    </row>
    <row r="11450" spans="1:7">
      <c r="A11450" s="13"/>
      <c r="B11450" s="13"/>
      <c r="C11450" s="13"/>
      <c r="D11450" s="13"/>
      <c r="E11450" s="13"/>
      <c r="F11450" s="13"/>
    </row>
    <row r="11451" spans="1:7">
      <c r="A11451" s="13"/>
      <c r="B11451" s="13"/>
      <c r="C11451" s="13"/>
      <c r="D11451" s="13"/>
      <c r="E11451" s="13"/>
      <c r="F11451" s="13"/>
    </row>
    <row r="11452" spans="1:7">
      <c r="A11452" s="13"/>
      <c r="B11452" s="13"/>
      <c r="C11452" s="13"/>
      <c r="D11452" s="13"/>
      <c r="E11452" s="13"/>
      <c r="F11452" s="13"/>
    </row>
    <row r="11453" spans="1:7">
      <c r="A11453" s="13"/>
      <c r="B11453" s="13"/>
      <c r="C11453" s="13"/>
      <c r="D11453" s="13"/>
      <c r="E11453" s="13"/>
      <c r="F11453" s="13"/>
    </row>
    <row r="11454" spans="1:7">
      <c r="A11454" s="13"/>
      <c r="B11454" s="13"/>
      <c r="C11454" s="13"/>
      <c r="D11454" s="13"/>
      <c r="E11454" s="13"/>
      <c r="F11454" s="13"/>
    </row>
    <row r="11455" spans="1:7">
      <c r="A11455" s="13"/>
      <c r="B11455" s="13"/>
      <c r="C11455" s="13"/>
      <c r="D11455" s="13"/>
      <c r="E11455" s="13"/>
      <c r="G11455" s="13"/>
    </row>
    <row r="11456" spans="1:7">
      <c r="A11456" s="13"/>
      <c r="B11456" s="13"/>
      <c r="C11456" s="13"/>
      <c r="D11456" s="13"/>
      <c r="E11456" s="13"/>
      <c r="G11456" s="13"/>
    </row>
    <row r="11457" spans="1:7">
      <c r="A11457" s="13"/>
      <c r="B11457" s="13"/>
      <c r="C11457" s="13"/>
      <c r="D11457" s="13"/>
      <c r="E11457" s="13"/>
      <c r="G11457" s="13"/>
    </row>
    <row r="11458" spans="1:7">
      <c r="A11458" s="13"/>
      <c r="B11458" s="13"/>
      <c r="C11458" s="13"/>
      <c r="D11458" s="13"/>
      <c r="E11458" s="13"/>
      <c r="G11458" s="13"/>
    </row>
    <row r="11459" spans="1:7">
      <c r="A11459" s="13"/>
      <c r="B11459" s="13"/>
      <c r="C11459" s="13"/>
      <c r="D11459" s="13"/>
      <c r="E11459" s="13"/>
      <c r="G11459" s="13"/>
    </row>
    <row r="11460" spans="1:7">
      <c r="A11460" s="13"/>
      <c r="B11460" s="13"/>
      <c r="C11460" s="13"/>
      <c r="D11460" s="13"/>
      <c r="E11460" s="13"/>
      <c r="F11460" s="13"/>
    </row>
    <row r="11461" spans="1:7">
      <c r="A11461" s="13"/>
      <c r="B11461" s="13"/>
      <c r="C11461" s="13"/>
      <c r="D11461" s="13"/>
      <c r="E11461" s="13"/>
      <c r="G11461" s="13"/>
    </row>
    <row r="11462" spans="1:7">
      <c r="A11462" s="13"/>
      <c r="B11462" s="13"/>
      <c r="C11462" s="13"/>
      <c r="D11462" s="13"/>
      <c r="E11462" s="13"/>
      <c r="G11462" s="13"/>
    </row>
    <row r="11463" spans="1:7">
      <c r="A11463" s="13"/>
      <c r="B11463" s="13"/>
      <c r="C11463" s="13"/>
      <c r="D11463" s="13"/>
      <c r="E11463" s="13"/>
      <c r="F11463" s="13"/>
    </row>
    <row r="11464" spans="1:7">
      <c r="A11464" s="13"/>
      <c r="B11464" s="13"/>
      <c r="C11464" s="13"/>
      <c r="D11464" s="13"/>
      <c r="E11464" s="13"/>
      <c r="F11464" s="13"/>
    </row>
    <row r="11465" spans="1:7">
      <c r="A11465" s="13"/>
      <c r="B11465" s="13"/>
      <c r="C11465" s="13"/>
      <c r="D11465" s="13"/>
      <c r="E11465" s="13"/>
      <c r="F11465" s="13"/>
    </row>
    <row r="11466" spans="1:7">
      <c r="A11466" s="13"/>
      <c r="B11466" s="13"/>
      <c r="C11466" s="13"/>
      <c r="D11466" s="13"/>
      <c r="E11466" s="13"/>
      <c r="F11466" s="13"/>
    </row>
    <row r="11467" spans="1:7">
      <c r="A11467" s="13"/>
      <c r="B11467" s="13"/>
      <c r="C11467" s="13"/>
      <c r="D11467" s="13"/>
      <c r="E11467" s="13"/>
      <c r="F11467" s="13"/>
    </row>
    <row r="11468" spans="1:7">
      <c r="A11468" s="13"/>
      <c r="B11468" s="13"/>
      <c r="C11468" s="13"/>
      <c r="D11468" s="13"/>
      <c r="E11468" s="13"/>
      <c r="F11468" s="13"/>
    </row>
    <row r="11469" spans="1:7">
      <c r="A11469" s="13"/>
      <c r="B11469" s="13"/>
      <c r="C11469" s="13"/>
      <c r="D11469" s="13"/>
      <c r="E11469" s="13"/>
      <c r="F11469" s="13"/>
    </row>
    <row r="11470" spans="1:7">
      <c r="A11470" s="13"/>
      <c r="B11470" s="13"/>
      <c r="C11470" s="13"/>
      <c r="D11470" s="13"/>
      <c r="E11470" s="13"/>
      <c r="F11470" s="13"/>
    </row>
    <row r="11471" spans="1:7">
      <c r="A11471" s="13"/>
      <c r="B11471" s="13"/>
      <c r="C11471" s="13"/>
      <c r="D11471" s="13"/>
      <c r="E11471" s="13"/>
      <c r="F11471" s="13"/>
    </row>
    <row r="11472" spans="1:7">
      <c r="A11472" s="13"/>
      <c r="B11472" s="13"/>
      <c r="C11472" s="13"/>
      <c r="D11472" s="13"/>
      <c r="E11472" s="13"/>
      <c r="F11472" s="13"/>
    </row>
    <row r="11473" spans="1:6">
      <c r="A11473" s="13"/>
      <c r="B11473" s="13"/>
      <c r="C11473" s="13"/>
      <c r="D11473" s="13"/>
      <c r="E11473" s="13"/>
      <c r="F11473" s="13"/>
    </row>
    <row r="11474" spans="1:6">
      <c r="A11474" s="13"/>
      <c r="B11474" s="13"/>
      <c r="C11474" s="13"/>
      <c r="D11474" s="13"/>
      <c r="E11474" s="13"/>
      <c r="F11474" s="13"/>
    </row>
    <row r="11475" spans="1:6">
      <c r="A11475" s="13"/>
      <c r="B11475" s="13"/>
      <c r="C11475" s="13"/>
      <c r="D11475" s="13"/>
      <c r="E11475" s="13"/>
      <c r="F11475" s="13"/>
    </row>
    <row r="11476" spans="1:6">
      <c r="A11476" s="13"/>
      <c r="B11476" s="13"/>
      <c r="C11476" s="13"/>
      <c r="D11476" s="13"/>
      <c r="E11476" s="13"/>
      <c r="F11476" s="13"/>
    </row>
    <row r="11477" spans="1:6">
      <c r="A11477" s="13"/>
      <c r="B11477" s="13"/>
      <c r="C11477" s="13"/>
      <c r="D11477" s="13"/>
      <c r="E11477" s="13"/>
      <c r="F11477" s="13"/>
    </row>
    <row r="11478" spans="1:6">
      <c r="A11478" s="13"/>
      <c r="B11478" s="13"/>
      <c r="C11478" s="13"/>
      <c r="D11478" s="13"/>
      <c r="E11478" s="13"/>
      <c r="F11478" s="13"/>
    </row>
    <row r="11479" spans="1:6">
      <c r="A11479" s="13"/>
      <c r="B11479" s="13"/>
      <c r="C11479" s="13"/>
      <c r="D11479" s="13"/>
      <c r="E11479" s="13"/>
      <c r="F11479" s="13"/>
    </row>
    <row r="11480" spans="1:6">
      <c r="A11480" s="13"/>
      <c r="B11480" s="13"/>
      <c r="C11480" s="13"/>
      <c r="D11480" s="13"/>
      <c r="E11480" s="13"/>
      <c r="F11480" s="13"/>
    </row>
    <row r="11481" spans="1:6">
      <c r="A11481" s="13"/>
      <c r="B11481" s="13"/>
      <c r="C11481" s="13"/>
      <c r="D11481" s="13"/>
      <c r="E11481" s="13"/>
      <c r="F11481" s="13"/>
    </row>
    <row r="11482" spans="1:6">
      <c r="A11482" s="13"/>
      <c r="B11482" s="13"/>
      <c r="C11482" s="13"/>
      <c r="D11482" s="13"/>
      <c r="E11482" s="13"/>
      <c r="F11482" s="13"/>
    </row>
    <row r="11483" spans="1:6">
      <c r="A11483" s="13"/>
      <c r="B11483" s="13"/>
      <c r="C11483" s="13"/>
      <c r="D11483" s="13"/>
      <c r="E11483" s="13"/>
      <c r="F11483" s="13"/>
    </row>
    <row r="11484" spans="1:6">
      <c r="A11484" s="13"/>
      <c r="B11484" s="13"/>
      <c r="C11484" s="13"/>
      <c r="D11484" s="13"/>
      <c r="E11484" s="13"/>
      <c r="F11484" s="13"/>
    </row>
    <row r="11485" spans="1:6">
      <c r="A11485" s="13"/>
      <c r="B11485" s="13"/>
      <c r="C11485" s="13"/>
      <c r="D11485" s="13"/>
      <c r="E11485" s="13"/>
      <c r="F11485" s="13"/>
    </row>
    <row r="11486" spans="1:6">
      <c r="A11486" s="13"/>
      <c r="B11486" s="13"/>
      <c r="C11486" s="13"/>
      <c r="D11486" s="13"/>
      <c r="E11486" s="13"/>
      <c r="F11486" s="13"/>
    </row>
    <row r="11487" spans="1:6">
      <c r="A11487" s="13"/>
      <c r="B11487" s="13"/>
      <c r="C11487" s="13"/>
      <c r="D11487" s="13"/>
      <c r="E11487" s="13"/>
      <c r="F11487" s="13"/>
    </row>
    <row r="11488" spans="1:6">
      <c r="A11488" s="13"/>
      <c r="B11488" s="13"/>
      <c r="C11488" s="13"/>
      <c r="D11488" s="13"/>
      <c r="E11488" s="13"/>
      <c r="F11488" s="13"/>
    </row>
    <row r="11489" spans="1:7">
      <c r="A11489" s="13"/>
      <c r="B11489" s="13"/>
      <c r="C11489" s="13"/>
      <c r="D11489" s="13"/>
      <c r="E11489" s="13"/>
      <c r="F11489" s="13"/>
    </row>
    <row r="11490" spans="1:7">
      <c r="A11490" s="13"/>
      <c r="B11490" s="13"/>
      <c r="C11490" s="13"/>
      <c r="D11490" s="13"/>
      <c r="E11490" s="13"/>
      <c r="F11490" s="13"/>
    </row>
    <row r="11491" spans="1:7">
      <c r="A11491" s="13"/>
      <c r="B11491" s="13"/>
      <c r="C11491" s="13"/>
      <c r="D11491" s="13"/>
      <c r="E11491" s="13"/>
      <c r="F11491" s="13"/>
    </row>
    <row r="11492" spans="1:7">
      <c r="A11492" s="13"/>
      <c r="B11492" s="13"/>
      <c r="C11492" s="13"/>
      <c r="D11492" s="13"/>
      <c r="E11492" s="13"/>
      <c r="F11492" s="13"/>
    </row>
    <row r="11493" spans="1:7">
      <c r="A11493" s="13"/>
      <c r="B11493" s="13"/>
      <c r="C11493" s="13"/>
      <c r="D11493" s="13"/>
      <c r="E11493" s="13"/>
      <c r="F11493" s="13"/>
    </row>
    <row r="11494" spans="1:7">
      <c r="A11494" s="13"/>
      <c r="B11494" s="13"/>
      <c r="C11494" s="13"/>
      <c r="D11494" s="13"/>
      <c r="E11494" s="13"/>
      <c r="F11494" s="13"/>
    </row>
    <row r="11495" spans="1:7">
      <c r="A11495" s="13"/>
      <c r="B11495" s="13"/>
      <c r="C11495" s="13"/>
      <c r="D11495" s="13"/>
      <c r="E11495" s="13"/>
      <c r="F11495" s="13"/>
    </row>
    <row r="11496" spans="1:7">
      <c r="A11496" s="13"/>
      <c r="B11496" s="13"/>
      <c r="C11496" s="13"/>
      <c r="D11496" s="13"/>
      <c r="E11496" s="13"/>
      <c r="F11496" s="13"/>
    </row>
    <row r="11497" spans="1:7">
      <c r="A11497" s="13"/>
      <c r="B11497" s="13"/>
      <c r="C11497" s="13"/>
      <c r="D11497" s="13"/>
      <c r="E11497" s="13"/>
      <c r="F11497" s="13"/>
    </row>
    <row r="11498" spans="1:7">
      <c r="A11498" s="13"/>
      <c r="B11498" s="13"/>
      <c r="C11498" s="13"/>
      <c r="D11498" s="13"/>
      <c r="E11498" s="13"/>
      <c r="F11498" s="13"/>
    </row>
    <row r="11499" spans="1:7">
      <c r="A11499" s="13"/>
      <c r="B11499" s="13"/>
      <c r="C11499" s="13"/>
      <c r="D11499" s="13"/>
      <c r="E11499" s="13"/>
      <c r="G11499" s="13"/>
    </row>
    <row r="11500" spans="1:7">
      <c r="A11500" s="13"/>
      <c r="B11500" s="13"/>
      <c r="C11500" s="13"/>
      <c r="D11500" s="13"/>
      <c r="E11500" s="13"/>
      <c r="G11500" s="13"/>
    </row>
    <row r="11501" spans="1:7">
      <c r="A11501" s="13"/>
      <c r="B11501" s="13"/>
      <c r="C11501" s="13"/>
      <c r="D11501" s="13"/>
      <c r="E11501" s="13"/>
      <c r="G11501" s="13"/>
    </row>
    <row r="11502" spans="1:7">
      <c r="A11502" s="13"/>
      <c r="B11502" s="13"/>
      <c r="C11502" s="13"/>
      <c r="D11502" s="13"/>
      <c r="E11502" s="13"/>
      <c r="G11502" s="13"/>
    </row>
    <row r="11503" spans="1:7">
      <c r="A11503" s="13"/>
      <c r="B11503" s="13"/>
      <c r="C11503" s="13"/>
      <c r="D11503" s="13"/>
      <c r="E11503" s="13"/>
      <c r="G11503" s="13"/>
    </row>
    <row r="11504" spans="1:7">
      <c r="A11504" s="13"/>
      <c r="B11504" s="13"/>
      <c r="C11504" s="13"/>
      <c r="D11504" s="13"/>
      <c r="E11504" s="13"/>
      <c r="G11504" s="13"/>
    </row>
    <row r="11505" spans="1:7">
      <c r="A11505" s="13"/>
      <c r="B11505" s="13"/>
      <c r="C11505" s="13"/>
      <c r="D11505" s="13"/>
      <c r="E11505" s="13"/>
      <c r="F11505" s="13"/>
    </row>
    <row r="11506" spans="1:7">
      <c r="A11506" s="13"/>
      <c r="B11506" s="13"/>
      <c r="C11506" s="13"/>
      <c r="D11506" s="13"/>
      <c r="E11506" s="13"/>
      <c r="F11506" s="13"/>
    </row>
    <row r="11507" spans="1:7">
      <c r="A11507" s="13"/>
      <c r="B11507" s="13"/>
      <c r="C11507" s="13"/>
      <c r="D11507" s="13"/>
      <c r="E11507" s="13"/>
      <c r="F11507" s="13"/>
    </row>
    <row r="11508" spans="1:7">
      <c r="A11508" s="13"/>
      <c r="B11508" s="13"/>
      <c r="C11508" s="13"/>
      <c r="D11508" s="13"/>
      <c r="E11508" s="13"/>
      <c r="F11508" s="13"/>
    </row>
    <row r="11509" spans="1:7">
      <c r="A11509" s="13"/>
      <c r="B11509" s="13"/>
      <c r="C11509" s="13"/>
      <c r="D11509" s="13"/>
      <c r="E11509" s="13"/>
      <c r="F11509" s="13"/>
    </row>
    <row r="11510" spans="1:7">
      <c r="A11510" s="13"/>
      <c r="B11510" s="13"/>
      <c r="C11510" s="13"/>
      <c r="D11510" s="13"/>
      <c r="E11510" s="13"/>
      <c r="F11510" s="13"/>
    </row>
    <row r="11511" spans="1:7">
      <c r="A11511" s="13"/>
      <c r="B11511" s="13"/>
      <c r="C11511" s="13"/>
      <c r="D11511" s="13"/>
      <c r="E11511" s="13"/>
      <c r="F11511" s="13"/>
    </row>
    <row r="11512" spans="1:7">
      <c r="A11512" s="13"/>
      <c r="B11512" s="13"/>
      <c r="C11512" s="13"/>
      <c r="D11512" s="13"/>
      <c r="E11512" s="13"/>
      <c r="F11512" s="13"/>
    </row>
    <row r="11513" spans="1:7">
      <c r="A11513" s="13"/>
      <c r="B11513" s="13"/>
      <c r="C11513" s="13"/>
      <c r="D11513" s="13"/>
      <c r="E11513" s="13"/>
      <c r="F11513" s="13"/>
    </row>
    <row r="11514" spans="1:7">
      <c r="A11514" s="13"/>
      <c r="B11514" s="13"/>
      <c r="C11514" s="13"/>
      <c r="D11514" s="13"/>
      <c r="E11514" s="13"/>
      <c r="F11514" s="13"/>
    </row>
    <row r="11515" spans="1:7">
      <c r="A11515" s="13"/>
      <c r="B11515" s="13"/>
      <c r="C11515" s="13"/>
      <c r="D11515" s="13"/>
      <c r="E11515" s="13"/>
      <c r="F11515" s="13"/>
    </row>
    <row r="11516" spans="1:7">
      <c r="A11516" s="13"/>
      <c r="B11516" s="13"/>
      <c r="C11516" s="13"/>
      <c r="D11516" s="13"/>
      <c r="E11516" s="13"/>
      <c r="F11516" s="13"/>
    </row>
    <row r="11517" spans="1:7">
      <c r="A11517" s="13"/>
      <c r="B11517" s="13"/>
      <c r="C11517" s="13"/>
      <c r="D11517" s="13"/>
      <c r="E11517" s="13"/>
      <c r="F11517" s="13"/>
    </row>
    <row r="11518" spans="1:7">
      <c r="A11518" s="13"/>
      <c r="B11518" s="13"/>
      <c r="C11518" s="13"/>
      <c r="D11518" s="13"/>
      <c r="E11518" s="13"/>
      <c r="F11518" s="13"/>
    </row>
    <row r="11519" spans="1:7">
      <c r="A11519" s="13"/>
      <c r="B11519" s="13"/>
      <c r="C11519" s="13"/>
      <c r="D11519" s="13"/>
      <c r="E11519" s="13"/>
      <c r="G11519" s="13"/>
    </row>
    <row r="11520" spans="1:7">
      <c r="A11520" s="13"/>
      <c r="B11520" s="13"/>
      <c r="C11520" s="13"/>
      <c r="D11520" s="13"/>
      <c r="E11520" s="13"/>
      <c r="G11520" s="13"/>
    </row>
    <row r="11521" spans="1:7">
      <c r="A11521" s="13"/>
      <c r="B11521" s="13"/>
      <c r="C11521" s="13"/>
      <c r="D11521" s="13"/>
      <c r="E11521" s="13"/>
      <c r="F11521" s="13"/>
    </row>
    <row r="11522" spans="1:7">
      <c r="A11522" s="13"/>
      <c r="B11522" s="13"/>
      <c r="C11522" s="13"/>
      <c r="D11522" s="13"/>
      <c r="E11522" s="13"/>
      <c r="F11522" s="13"/>
    </row>
    <row r="11523" spans="1:7">
      <c r="A11523" s="13"/>
      <c r="B11523" s="13"/>
      <c r="C11523" s="13"/>
      <c r="D11523" s="13"/>
      <c r="E11523" s="13"/>
      <c r="G11523" s="13"/>
    </row>
    <row r="11524" spans="1:7">
      <c r="A11524" s="13"/>
      <c r="B11524" s="13"/>
      <c r="C11524" s="13"/>
      <c r="D11524" s="13"/>
      <c r="E11524" s="13"/>
      <c r="G11524" s="13"/>
    </row>
    <row r="11525" spans="1:7">
      <c r="A11525" s="13"/>
      <c r="B11525" s="13"/>
      <c r="C11525" s="13"/>
      <c r="D11525" s="13"/>
      <c r="E11525" s="13"/>
      <c r="F11525" s="13"/>
    </row>
    <row r="11526" spans="1:7">
      <c r="A11526" s="13"/>
      <c r="B11526" s="13"/>
      <c r="C11526" s="13"/>
      <c r="D11526" s="13"/>
      <c r="E11526" s="13"/>
      <c r="G11526" s="13"/>
    </row>
    <row r="11527" spans="1:7">
      <c r="A11527" s="13"/>
      <c r="B11527" s="13"/>
      <c r="C11527" s="13"/>
      <c r="D11527" s="13"/>
      <c r="E11527" s="13"/>
      <c r="F11527" s="13"/>
    </row>
    <row r="11528" spans="1:7">
      <c r="A11528" s="13"/>
      <c r="B11528" s="13"/>
      <c r="C11528" s="13"/>
      <c r="D11528" s="13"/>
      <c r="E11528" s="13"/>
      <c r="F11528" s="13"/>
    </row>
    <row r="11529" spans="1:7">
      <c r="A11529" s="13"/>
      <c r="B11529" s="13"/>
      <c r="C11529" s="13"/>
      <c r="D11529" s="13"/>
      <c r="E11529" s="13"/>
      <c r="F11529" s="13"/>
    </row>
    <row r="11530" spans="1:7">
      <c r="A11530" s="13"/>
      <c r="B11530" s="13"/>
      <c r="C11530" s="13"/>
      <c r="D11530" s="13"/>
      <c r="E11530" s="13"/>
      <c r="F11530" s="13"/>
    </row>
    <row r="11531" spans="1:7">
      <c r="A11531" s="13"/>
      <c r="B11531" s="13"/>
      <c r="C11531" s="13"/>
      <c r="D11531" s="13"/>
      <c r="E11531" s="13"/>
      <c r="F11531" s="13"/>
    </row>
    <row r="11532" spans="1:7">
      <c r="A11532" s="13"/>
      <c r="B11532" s="13"/>
      <c r="C11532" s="13"/>
      <c r="D11532" s="13"/>
      <c r="E11532" s="13"/>
      <c r="F11532" s="13"/>
    </row>
    <row r="11533" spans="1:7">
      <c r="A11533" s="13"/>
      <c r="B11533" s="13"/>
      <c r="C11533" s="13"/>
      <c r="D11533" s="13"/>
      <c r="E11533" s="13"/>
      <c r="F11533" s="13"/>
    </row>
    <row r="11534" spans="1:7">
      <c r="A11534" s="13"/>
      <c r="B11534" s="13"/>
      <c r="C11534" s="13"/>
      <c r="D11534" s="13"/>
      <c r="E11534" s="13"/>
      <c r="F11534" s="13"/>
    </row>
    <row r="11535" spans="1:7">
      <c r="A11535" s="13"/>
      <c r="B11535" s="13"/>
      <c r="C11535" s="13"/>
      <c r="D11535" s="13"/>
      <c r="E11535" s="13"/>
      <c r="F11535" s="13"/>
    </row>
    <row r="11536" spans="1:7">
      <c r="A11536" s="13"/>
      <c r="B11536" s="13"/>
      <c r="C11536" s="13"/>
      <c r="D11536" s="13"/>
      <c r="E11536" s="13"/>
      <c r="F11536" s="13"/>
    </row>
    <row r="11537" spans="1:6">
      <c r="A11537" s="13"/>
      <c r="B11537" s="13"/>
      <c r="C11537" s="13"/>
      <c r="D11537" s="13"/>
      <c r="E11537" s="13"/>
      <c r="F11537" s="13"/>
    </row>
    <row r="11538" spans="1:6">
      <c r="A11538" s="13"/>
      <c r="B11538" s="13"/>
      <c r="C11538" s="13"/>
      <c r="D11538" s="13"/>
      <c r="E11538" s="13"/>
      <c r="F11538" s="13"/>
    </row>
    <row r="11539" spans="1:6">
      <c r="A11539" s="13"/>
      <c r="B11539" s="13"/>
      <c r="C11539" s="13"/>
      <c r="D11539" s="13"/>
      <c r="E11539" s="13"/>
      <c r="F11539" s="13"/>
    </row>
    <row r="11540" spans="1:6">
      <c r="A11540" s="13"/>
      <c r="B11540" s="13"/>
      <c r="C11540" s="13"/>
      <c r="D11540" s="13"/>
      <c r="E11540" s="13"/>
      <c r="F11540" s="13"/>
    </row>
    <row r="11541" spans="1:6">
      <c r="A11541" s="13"/>
      <c r="B11541" s="13"/>
      <c r="C11541" s="13"/>
      <c r="D11541" s="13"/>
      <c r="E11541" s="13"/>
      <c r="F11541" s="13"/>
    </row>
    <row r="11542" spans="1:6">
      <c r="A11542" s="13"/>
      <c r="B11542" s="13"/>
      <c r="C11542" s="13"/>
      <c r="D11542" s="13"/>
      <c r="E11542" s="13"/>
      <c r="F11542" s="13"/>
    </row>
    <row r="11543" spans="1:6">
      <c r="A11543" s="13"/>
      <c r="B11543" s="13"/>
      <c r="C11543" s="13"/>
      <c r="D11543" s="13"/>
      <c r="E11543" s="13"/>
      <c r="F11543" s="13"/>
    </row>
    <row r="11544" spans="1:6">
      <c r="A11544" s="13"/>
      <c r="B11544" s="13"/>
      <c r="C11544" s="13"/>
      <c r="D11544" s="13"/>
      <c r="E11544" s="13"/>
      <c r="F11544" s="13"/>
    </row>
    <row r="11545" spans="1:6">
      <c r="A11545" s="13"/>
      <c r="B11545" s="13"/>
      <c r="C11545" s="13"/>
      <c r="D11545" s="13"/>
      <c r="E11545" s="13"/>
      <c r="F11545" s="13"/>
    </row>
    <row r="11546" spans="1:6">
      <c r="A11546" s="13"/>
      <c r="B11546" s="13"/>
      <c r="C11546" s="13"/>
      <c r="D11546" s="13"/>
      <c r="E11546" s="13"/>
      <c r="F11546" s="13"/>
    </row>
    <row r="11547" spans="1:6">
      <c r="A11547" s="13"/>
      <c r="B11547" s="13"/>
      <c r="C11547" s="13"/>
      <c r="D11547" s="13"/>
      <c r="E11547" s="13"/>
      <c r="F11547" s="13"/>
    </row>
    <row r="11548" spans="1:6">
      <c r="A11548" s="13"/>
      <c r="B11548" s="13"/>
      <c r="C11548" s="13"/>
      <c r="D11548" s="13"/>
      <c r="E11548" s="13"/>
      <c r="F11548" s="13"/>
    </row>
    <row r="11549" spans="1:6">
      <c r="A11549" s="13"/>
      <c r="B11549" s="13"/>
      <c r="C11549" s="13"/>
      <c r="D11549" s="13"/>
      <c r="E11549" s="13"/>
      <c r="F11549" s="13"/>
    </row>
    <row r="11550" spans="1:6">
      <c r="A11550" s="13"/>
      <c r="B11550" s="13"/>
      <c r="C11550" s="13"/>
      <c r="D11550" s="13"/>
      <c r="E11550" s="13"/>
      <c r="F11550" s="13"/>
    </row>
    <row r="11551" spans="1:6">
      <c r="A11551" s="13"/>
      <c r="B11551" s="13"/>
      <c r="C11551" s="13"/>
      <c r="D11551" s="13"/>
      <c r="E11551" s="13"/>
      <c r="F11551" s="13"/>
    </row>
    <row r="11552" spans="1:6">
      <c r="A11552" s="13"/>
      <c r="B11552" s="13"/>
      <c r="C11552" s="13"/>
      <c r="D11552" s="13"/>
      <c r="E11552" s="13"/>
      <c r="F11552" s="13"/>
    </row>
    <row r="11553" spans="1:6">
      <c r="A11553" s="13"/>
      <c r="B11553" s="13"/>
      <c r="C11553" s="13"/>
      <c r="D11553" s="13"/>
      <c r="E11553" s="13"/>
      <c r="F11553" s="13"/>
    </row>
    <row r="11554" spans="1:6">
      <c r="A11554" s="13"/>
      <c r="B11554" s="13"/>
      <c r="C11554" s="13"/>
      <c r="D11554" s="13"/>
      <c r="E11554" s="13"/>
      <c r="F11554" s="13"/>
    </row>
    <row r="11555" spans="1:6">
      <c r="A11555" s="13"/>
      <c r="B11555" s="13"/>
      <c r="C11555" s="13"/>
      <c r="D11555" s="13"/>
      <c r="E11555" s="13"/>
      <c r="F11555" s="13"/>
    </row>
    <row r="11556" spans="1:6">
      <c r="A11556" s="13"/>
      <c r="B11556" s="13"/>
      <c r="C11556" s="13"/>
      <c r="D11556" s="13"/>
      <c r="E11556" s="13"/>
      <c r="F11556" s="13"/>
    </row>
    <row r="11557" spans="1:6">
      <c r="A11557" s="13"/>
      <c r="B11557" s="13"/>
      <c r="C11557" s="13"/>
      <c r="D11557" s="13"/>
      <c r="E11557" s="13"/>
      <c r="F11557" s="13"/>
    </row>
    <row r="11558" spans="1:6">
      <c r="A11558" s="13"/>
      <c r="B11558" s="13"/>
      <c r="C11558" s="13"/>
      <c r="D11558" s="13"/>
      <c r="E11558" s="13"/>
      <c r="F11558" s="13"/>
    </row>
    <row r="11559" spans="1:6">
      <c r="A11559" s="13"/>
      <c r="B11559" s="13"/>
      <c r="C11559" s="13"/>
      <c r="D11559" s="13"/>
      <c r="E11559" s="13"/>
      <c r="F11559" s="13"/>
    </row>
    <row r="11560" spans="1:6">
      <c r="A11560" s="13"/>
      <c r="B11560" s="13"/>
      <c r="C11560" s="13"/>
      <c r="D11560" s="13"/>
      <c r="E11560" s="13"/>
      <c r="F11560" s="13"/>
    </row>
    <row r="11561" spans="1:6">
      <c r="A11561" s="13"/>
      <c r="B11561" s="13"/>
      <c r="C11561" s="13"/>
      <c r="D11561" s="13"/>
      <c r="E11561" s="13"/>
      <c r="F11561" s="13"/>
    </row>
    <row r="11562" spans="1:6">
      <c r="A11562" s="13"/>
      <c r="B11562" s="13"/>
      <c r="C11562" s="13"/>
      <c r="D11562" s="13"/>
      <c r="E11562" s="13"/>
      <c r="F11562" s="13"/>
    </row>
    <row r="11563" spans="1:6">
      <c r="A11563" s="13"/>
      <c r="B11563" s="13"/>
      <c r="C11563" s="13"/>
      <c r="D11563" s="13"/>
      <c r="E11563" s="13"/>
      <c r="F11563" s="13"/>
    </row>
    <row r="11564" spans="1:6">
      <c r="A11564" s="13"/>
      <c r="B11564" s="13"/>
      <c r="C11564" s="13"/>
      <c r="D11564" s="13"/>
      <c r="E11564" s="13"/>
      <c r="F11564" s="13"/>
    </row>
    <row r="11565" spans="1:6">
      <c r="A11565" s="13"/>
      <c r="B11565" s="13"/>
      <c r="C11565" s="13"/>
      <c r="D11565" s="13"/>
      <c r="E11565" s="13"/>
      <c r="F11565" s="13"/>
    </row>
    <row r="11566" spans="1:6">
      <c r="A11566" s="13"/>
      <c r="B11566" s="13"/>
      <c r="C11566" s="13"/>
      <c r="D11566" s="13"/>
      <c r="E11566" s="13"/>
      <c r="F11566" s="13"/>
    </row>
    <row r="11567" spans="1:6">
      <c r="A11567" s="13"/>
      <c r="B11567" s="13"/>
      <c r="C11567" s="13"/>
      <c r="D11567" s="13"/>
      <c r="E11567" s="13"/>
      <c r="F11567" s="13"/>
    </row>
    <row r="11568" spans="1:6">
      <c r="A11568" s="13"/>
      <c r="B11568" s="13"/>
      <c r="C11568" s="13"/>
      <c r="D11568" s="13"/>
      <c r="E11568" s="13"/>
      <c r="F11568" s="13"/>
    </row>
    <row r="11569" spans="1:6">
      <c r="A11569" s="13"/>
      <c r="B11569" s="13"/>
      <c r="C11569" s="13"/>
      <c r="D11569" s="13"/>
      <c r="E11569" s="13"/>
      <c r="F11569" s="13"/>
    </row>
    <row r="11570" spans="1:6">
      <c r="A11570" s="13"/>
      <c r="B11570" s="13"/>
      <c r="C11570" s="13"/>
      <c r="D11570" s="13"/>
      <c r="E11570" s="13"/>
      <c r="F11570" s="13"/>
    </row>
    <row r="11571" spans="1:6">
      <c r="A11571" s="13"/>
      <c r="B11571" s="13"/>
      <c r="C11571" s="13"/>
      <c r="D11571" s="13"/>
      <c r="E11571" s="13"/>
      <c r="F11571" s="13"/>
    </row>
    <row r="11572" spans="1:6">
      <c r="A11572" s="13"/>
      <c r="B11572" s="13"/>
      <c r="C11572" s="13"/>
      <c r="D11572" s="13"/>
      <c r="E11572" s="13"/>
      <c r="F11572" s="13"/>
    </row>
    <row r="11573" spans="1:6">
      <c r="A11573" s="13"/>
      <c r="B11573" s="13"/>
      <c r="C11573" s="13"/>
      <c r="D11573" s="13"/>
      <c r="E11573" s="13"/>
      <c r="F11573" s="13"/>
    </row>
    <row r="11574" spans="1:6">
      <c r="A11574" s="13"/>
      <c r="B11574" s="13"/>
      <c r="C11574" s="13"/>
      <c r="D11574" s="13"/>
      <c r="E11574" s="13"/>
      <c r="F11574" s="13"/>
    </row>
    <row r="11575" spans="1:6">
      <c r="A11575" s="13"/>
      <c r="B11575" s="13"/>
      <c r="C11575" s="13"/>
      <c r="D11575" s="13"/>
      <c r="E11575" s="13"/>
      <c r="F11575" s="13"/>
    </row>
    <row r="11576" spans="1:6">
      <c r="A11576" s="13"/>
      <c r="B11576" s="13"/>
      <c r="C11576" s="13"/>
      <c r="D11576" s="13"/>
      <c r="E11576" s="13"/>
      <c r="F11576" s="13"/>
    </row>
    <row r="11577" spans="1:6">
      <c r="A11577" s="13"/>
      <c r="B11577" s="13"/>
      <c r="C11577" s="13"/>
      <c r="D11577" s="13"/>
      <c r="E11577" s="13"/>
      <c r="F11577" s="13"/>
    </row>
    <row r="11578" spans="1:6">
      <c r="A11578" s="13"/>
      <c r="B11578" s="13"/>
      <c r="C11578" s="13"/>
      <c r="D11578" s="13"/>
      <c r="E11578" s="13"/>
      <c r="F11578" s="13"/>
    </row>
    <row r="11579" spans="1:6">
      <c r="A11579" s="13"/>
      <c r="B11579" s="13"/>
      <c r="C11579" s="13"/>
      <c r="D11579" s="13"/>
      <c r="E11579" s="13"/>
      <c r="F11579" s="13"/>
    </row>
    <row r="11580" spans="1:6">
      <c r="A11580" s="13"/>
      <c r="B11580" s="13"/>
      <c r="C11580" s="13"/>
      <c r="D11580" s="13"/>
      <c r="E11580" s="13"/>
      <c r="F11580" s="13"/>
    </row>
    <row r="11581" spans="1:6">
      <c r="A11581" s="13"/>
      <c r="B11581" s="13"/>
      <c r="C11581" s="13"/>
      <c r="D11581" s="13"/>
      <c r="E11581" s="13"/>
      <c r="F11581" s="13"/>
    </row>
    <row r="11582" spans="1:6">
      <c r="A11582" s="13"/>
      <c r="B11582" s="13"/>
      <c r="C11582" s="13"/>
      <c r="D11582" s="13"/>
      <c r="E11582" s="13"/>
      <c r="F11582" s="13"/>
    </row>
    <row r="11583" spans="1:6">
      <c r="A11583" s="13"/>
      <c r="B11583" s="13"/>
      <c r="C11583" s="13"/>
      <c r="D11583" s="13"/>
      <c r="E11583" s="13"/>
      <c r="F11583" s="13"/>
    </row>
    <row r="11584" spans="1:6">
      <c r="A11584" s="13"/>
      <c r="B11584" s="13"/>
      <c r="C11584" s="13"/>
      <c r="D11584" s="13"/>
      <c r="E11584" s="13"/>
      <c r="F11584" s="13"/>
    </row>
    <row r="11585" spans="1:7">
      <c r="A11585" s="13"/>
      <c r="B11585" s="13"/>
      <c r="C11585" s="13"/>
      <c r="D11585" s="13"/>
      <c r="E11585" s="13"/>
      <c r="F11585" s="13"/>
    </row>
    <row r="11586" spans="1:7">
      <c r="A11586" s="13"/>
      <c r="B11586" s="13"/>
      <c r="C11586" s="13"/>
      <c r="D11586" s="13"/>
      <c r="E11586" s="13"/>
      <c r="F11586" s="13"/>
    </row>
    <row r="11587" spans="1:7">
      <c r="A11587" s="13"/>
      <c r="B11587" s="13"/>
      <c r="C11587" s="13"/>
      <c r="D11587" s="13"/>
      <c r="E11587" s="13"/>
      <c r="F11587" s="13"/>
    </row>
    <row r="11588" spans="1:7">
      <c r="A11588" s="13"/>
      <c r="B11588" s="13"/>
      <c r="C11588" s="13"/>
      <c r="D11588" s="13"/>
      <c r="E11588" s="13"/>
      <c r="F11588" s="13"/>
    </row>
    <row r="11589" spans="1:7">
      <c r="A11589" s="13"/>
      <c r="B11589" s="13"/>
      <c r="C11589" s="13"/>
      <c r="D11589" s="13"/>
      <c r="E11589" s="13"/>
      <c r="F11589" s="13"/>
    </row>
    <row r="11590" spans="1:7">
      <c r="A11590" s="13"/>
      <c r="B11590" s="13"/>
      <c r="C11590" s="13"/>
      <c r="D11590" s="13"/>
      <c r="E11590" s="13"/>
      <c r="F11590" s="13"/>
    </row>
    <row r="11591" spans="1:7">
      <c r="A11591" s="13"/>
      <c r="B11591" s="13"/>
      <c r="C11591" s="13"/>
      <c r="D11591" s="13"/>
      <c r="E11591" s="13"/>
      <c r="F11591" s="13"/>
    </row>
    <row r="11592" spans="1:7">
      <c r="A11592" s="13"/>
      <c r="B11592" s="13"/>
      <c r="C11592" s="13"/>
      <c r="D11592" s="13"/>
      <c r="E11592" s="13"/>
      <c r="F11592" s="13"/>
    </row>
    <row r="11593" spans="1:7">
      <c r="A11593" s="13"/>
      <c r="B11593" s="13"/>
      <c r="C11593" s="13"/>
      <c r="D11593" s="13"/>
      <c r="E11593" s="13"/>
      <c r="G11593" s="13"/>
    </row>
    <row r="11594" spans="1:7">
      <c r="A11594" s="13"/>
      <c r="B11594" s="13"/>
      <c r="C11594" s="13"/>
      <c r="D11594" s="13"/>
      <c r="E11594" s="13"/>
      <c r="G11594" s="13"/>
    </row>
    <row r="11595" spans="1:7">
      <c r="A11595" s="13"/>
      <c r="B11595" s="13"/>
      <c r="C11595" s="13"/>
      <c r="D11595" s="13"/>
      <c r="E11595" s="13"/>
      <c r="G11595" s="13"/>
    </row>
    <row r="11596" spans="1:7">
      <c r="A11596" s="13"/>
      <c r="B11596" s="13"/>
      <c r="C11596" s="13"/>
      <c r="D11596" s="13"/>
      <c r="E11596" s="13"/>
      <c r="G11596" s="13"/>
    </row>
    <row r="11597" spans="1:7">
      <c r="A11597" s="13"/>
      <c r="B11597" s="13"/>
      <c r="C11597" s="13"/>
      <c r="D11597" s="13"/>
      <c r="E11597" s="13"/>
      <c r="F11597" s="13"/>
    </row>
    <row r="11598" spans="1:7">
      <c r="A11598" s="13"/>
    </row>
    <row r="11599" spans="1:7">
      <c r="A11599" s="13"/>
    </row>
    <row r="11600" spans="1:7">
      <c r="A11600" s="13"/>
      <c r="B11600" s="13"/>
      <c r="C11600" s="13"/>
      <c r="D11600" s="13"/>
      <c r="E11600" s="13"/>
      <c r="G11600" s="13"/>
    </row>
    <row r="11601" spans="1:7">
      <c r="A11601" s="13"/>
      <c r="B11601" s="13"/>
      <c r="C11601" s="13"/>
      <c r="D11601" s="13"/>
      <c r="E11601" s="13"/>
      <c r="G11601" s="13"/>
    </row>
    <row r="11602" spans="1:7">
      <c r="A11602" s="13"/>
      <c r="B11602" s="13"/>
      <c r="C11602" s="13"/>
      <c r="D11602" s="13"/>
      <c r="E11602" s="13"/>
      <c r="F11602" s="13"/>
    </row>
    <row r="11603" spans="1:7">
      <c r="A11603" s="13"/>
      <c r="B11603" s="13"/>
      <c r="C11603" s="13"/>
      <c r="D11603" s="13"/>
      <c r="E11603" s="13"/>
      <c r="F11603" s="13"/>
    </row>
    <row r="11604" spans="1:7">
      <c r="A11604" s="13"/>
      <c r="B11604" s="13"/>
      <c r="C11604" s="13"/>
      <c r="D11604" s="13"/>
      <c r="E11604" s="13"/>
      <c r="F11604" s="13"/>
    </row>
    <row r="11605" spans="1:7">
      <c r="A11605" s="13"/>
      <c r="B11605" s="13"/>
      <c r="C11605" s="13"/>
      <c r="D11605" s="13"/>
      <c r="E11605" s="13"/>
      <c r="F11605" s="13"/>
    </row>
    <row r="11606" spans="1:7">
      <c r="A11606" s="13"/>
      <c r="B11606" s="13"/>
      <c r="C11606" s="13"/>
      <c r="D11606" s="13"/>
      <c r="E11606" s="13"/>
      <c r="F11606" s="13"/>
    </row>
    <row r="11607" spans="1:7">
      <c r="A11607" s="13"/>
      <c r="B11607" s="13"/>
      <c r="C11607" s="13"/>
      <c r="D11607" s="13"/>
      <c r="E11607" s="13"/>
      <c r="F11607" s="13"/>
    </row>
    <row r="11608" spans="1:7">
      <c r="A11608" s="13"/>
      <c r="B11608" s="13"/>
      <c r="C11608" s="13"/>
      <c r="D11608" s="13"/>
      <c r="E11608" s="13"/>
      <c r="F11608" s="13"/>
    </row>
    <row r="11609" spans="1:7">
      <c r="A11609" s="13"/>
      <c r="B11609" s="13"/>
      <c r="C11609" s="13"/>
      <c r="D11609" s="13"/>
      <c r="E11609" s="13"/>
      <c r="F11609" s="13"/>
    </row>
    <row r="11610" spans="1:7">
      <c r="A11610" s="13"/>
      <c r="B11610" s="13"/>
      <c r="C11610" s="13"/>
      <c r="D11610" s="13"/>
      <c r="E11610" s="13"/>
      <c r="F11610" s="13"/>
    </row>
    <row r="11611" spans="1:7">
      <c r="A11611" s="13"/>
      <c r="B11611" s="13"/>
      <c r="C11611" s="13"/>
      <c r="D11611" s="13"/>
      <c r="E11611" s="13"/>
      <c r="F11611" s="13"/>
    </row>
    <row r="11612" spans="1:7">
      <c r="A11612" s="13"/>
      <c r="B11612" s="13"/>
      <c r="C11612" s="13"/>
      <c r="D11612" s="13"/>
      <c r="E11612" s="13"/>
      <c r="F11612" s="13"/>
    </row>
    <row r="11613" spans="1:7">
      <c r="A11613" s="13"/>
      <c r="B11613" s="13"/>
      <c r="C11613" s="13"/>
      <c r="D11613" s="13"/>
      <c r="E11613" s="13"/>
      <c r="F11613" s="13"/>
    </row>
    <row r="11614" spans="1:7">
      <c r="A11614" s="13"/>
      <c r="B11614" s="13"/>
      <c r="C11614" s="13"/>
      <c r="D11614" s="13"/>
      <c r="E11614" s="13"/>
      <c r="F11614" s="13"/>
    </row>
    <row r="11615" spans="1:7">
      <c r="A11615" s="13"/>
      <c r="B11615" s="13"/>
      <c r="C11615" s="13"/>
      <c r="D11615" s="13"/>
      <c r="E11615" s="13"/>
      <c r="F11615" s="13"/>
    </row>
    <row r="11616" spans="1:7">
      <c r="A11616" s="13"/>
      <c r="B11616" s="13"/>
      <c r="C11616" s="13"/>
      <c r="D11616" s="13"/>
      <c r="E11616" s="13"/>
      <c r="G11616" s="13"/>
    </row>
    <row r="11617" spans="1:7">
      <c r="A11617" s="13"/>
      <c r="B11617" s="13"/>
      <c r="C11617" s="13"/>
      <c r="D11617" s="13"/>
      <c r="E11617" s="13"/>
      <c r="G11617" s="13"/>
    </row>
    <row r="11618" spans="1:7">
      <c r="A11618" s="13"/>
      <c r="B11618" s="13"/>
      <c r="C11618" s="13"/>
      <c r="D11618" s="13"/>
      <c r="E11618" s="13"/>
      <c r="G11618" s="13"/>
    </row>
    <row r="11619" spans="1:7">
      <c r="A11619" s="13"/>
      <c r="B11619" s="13"/>
      <c r="C11619" s="13"/>
      <c r="D11619" s="13"/>
      <c r="E11619" s="13"/>
      <c r="G11619" s="13"/>
    </row>
    <row r="11620" spans="1:7">
      <c r="A11620" s="13"/>
      <c r="B11620" s="13"/>
      <c r="C11620" s="13"/>
      <c r="D11620" s="13"/>
      <c r="E11620" s="13"/>
      <c r="F11620" s="13"/>
    </row>
    <row r="11621" spans="1:7">
      <c r="A11621" s="13"/>
      <c r="B11621" s="13"/>
      <c r="C11621" s="13"/>
      <c r="D11621" s="13"/>
      <c r="E11621" s="13"/>
      <c r="F11621" s="13"/>
    </row>
    <row r="11622" spans="1:7">
      <c r="A11622" s="13"/>
      <c r="B11622" s="13"/>
      <c r="C11622" s="13"/>
      <c r="D11622" s="13"/>
      <c r="E11622" s="13"/>
      <c r="F11622" s="13"/>
    </row>
    <row r="11623" spans="1:7">
      <c r="A11623" s="13"/>
      <c r="B11623" s="13"/>
      <c r="C11623" s="13"/>
      <c r="D11623" s="13"/>
      <c r="E11623" s="13"/>
      <c r="F11623" s="13"/>
    </row>
    <row r="11624" spans="1:7">
      <c r="A11624" s="13"/>
      <c r="B11624" s="13"/>
      <c r="C11624" s="13"/>
      <c r="D11624" s="13"/>
      <c r="E11624" s="13"/>
      <c r="F11624" s="13"/>
    </row>
    <row r="11625" spans="1:7">
      <c r="A11625" s="13"/>
      <c r="B11625" s="13"/>
      <c r="C11625" s="13"/>
      <c r="D11625" s="13"/>
      <c r="E11625" s="13"/>
      <c r="F11625" s="13"/>
    </row>
    <row r="11626" spans="1:7">
      <c r="A11626" s="13"/>
      <c r="B11626" s="13"/>
      <c r="C11626" s="13"/>
      <c r="D11626" s="13"/>
      <c r="E11626" s="13"/>
      <c r="F11626" s="13"/>
    </row>
    <row r="11627" spans="1:7">
      <c r="A11627" s="13"/>
      <c r="B11627" s="13"/>
      <c r="C11627" s="13"/>
      <c r="D11627" s="13"/>
      <c r="E11627" s="13"/>
      <c r="F11627" s="13"/>
    </row>
    <row r="11628" spans="1:7">
      <c r="A11628" s="13"/>
      <c r="B11628" s="13"/>
      <c r="C11628" s="13"/>
      <c r="D11628" s="13"/>
      <c r="E11628" s="13"/>
      <c r="F11628" s="13"/>
    </row>
    <row r="11629" spans="1:7">
      <c r="A11629" s="13"/>
      <c r="B11629" s="13"/>
      <c r="C11629" s="13"/>
      <c r="D11629" s="13"/>
      <c r="E11629" s="13"/>
      <c r="F11629" s="13"/>
    </row>
    <row r="11630" spans="1:7">
      <c r="A11630" s="13"/>
      <c r="B11630" s="13"/>
      <c r="C11630" s="13"/>
      <c r="D11630" s="13"/>
      <c r="E11630" s="13"/>
      <c r="F11630" s="13"/>
    </row>
    <row r="11631" spans="1:7">
      <c r="A11631" s="13"/>
      <c r="B11631" s="13"/>
      <c r="C11631" s="13"/>
      <c r="D11631" s="13"/>
      <c r="E11631" s="13"/>
      <c r="F11631" s="13"/>
    </row>
    <row r="11632" spans="1:7">
      <c r="A11632" s="13"/>
      <c r="B11632" s="13"/>
      <c r="C11632" s="13"/>
      <c r="D11632" s="13"/>
      <c r="E11632" s="13"/>
      <c r="F11632" s="13"/>
    </row>
    <row r="11633" spans="1:7">
      <c r="A11633" s="13"/>
      <c r="B11633" s="13"/>
      <c r="C11633" s="13"/>
      <c r="D11633" s="13"/>
      <c r="E11633" s="13"/>
      <c r="F11633" s="13"/>
    </row>
    <row r="11634" spans="1:7">
      <c r="A11634" s="13"/>
      <c r="B11634" s="13"/>
      <c r="C11634" s="13"/>
      <c r="D11634" s="13"/>
      <c r="E11634" s="13"/>
      <c r="G11634" s="13"/>
    </row>
    <row r="11635" spans="1:7">
      <c r="A11635" s="13"/>
      <c r="B11635" s="13"/>
      <c r="C11635" s="13"/>
      <c r="D11635" s="13"/>
      <c r="E11635" s="13"/>
      <c r="G11635" s="13"/>
    </row>
    <row r="11636" spans="1:7">
      <c r="A11636" s="13"/>
      <c r="B11636" s="13"/>
      <c r="C11636" s="13"/>
      <c r="D11636" s="13"/>
      <c r="E11636" s="13"/>
      <c r="G11636" s="13"/>
    </row>
    <row r="11637" spans="1:7">
      <c r="A11637" s="13"/>
      <c r="B11637" s="13"/>
      <c r="C11637" s="13"/>
      <c r="D11637" s="13"/>
      <c r="E11637" s="13"/>
      <c r="G11637" s="13"/>
    </row>
    <row r="11638" spans="1:7">
      <c r="A11638" s="13"/>
      <c r="B11638" s="13"/>
      <c r="C11638" s="13"/>
      <c r="D11638" s="13"/>
      <c r="E11638" s="13"/>
      <c r="G11638" s="13"/>
    </row>
    <row r="11639" spans="1:7">
      <c r="A11639" s="13"/>
      <c r="B11639" s="13"/>
      <c r="C11639" s="13"/>
      <c r="D11639" s="13"/>
      <c r="E11639" s="13"/>
      <c r="G11639" s="13"/>
    </row>
    <row r="11640" spans="1:7">
      <c r="A11640" s="13"/>
      <c r="B11640" s="13"/>
      <c r="C11640" s="13"/>
      <c r="D11640" s="13"/>
      <c r="E11640" s="13"/>
      <c r="G11640" s="13"/>
    </row>
    <row r="11641" spans="1:7">
      <c r="A11641" s="13"/>
      <c r="B11641" s="13"/>
      <c r="C11641" s="13"/>
      <c r="D11641" s="13"/>
      <c r="E11641" s="13"/>
      <c r="G11641" s="13"/>
    </row>
    <row r="11642" spans="1:7">
      <c r="A11642" s="13"/>
      <c r="B11642" s="13"/>
      <c r="C11642" s="13"/>
      <c r="D11642" s="13"/>
      <c r="E11642" s="13"/>
      <c r="G11642" s="13"/>
    </row>
    <row r="11643" spans="1:7">
      <c r="A11643" s="13"/>
      <c r="B11643" s="13"/>
      <c r="C11643" s="13"/>
      <c r="D11643" s="13"/>
      <c r="E11643" s="13"/>
      <c r="F11643" s="13"/>
    </row>
    <row r="11644" spans="1:7">
      <c r="A11644" s="13"/>
      <c r="B11644" s="13"/>
      <c r="C11644" s="13"/>
      <c r="D11644" s="13"/>
      <c r="E11644" s="13"/>
      <c r="F11644" s="13"/>
    </row>
    <row r="11645" spans="1:7">
      <c r="A11645" s="13"/>
      <c r="B11645" s="13"/>
      <c r="C11645" s="13"/>
      <c r="D11645" s="13"/>
      <c r="E11645" s="13"/>
      <c r="F11645" s="13"/>
    </row>
    <row r="11646" spans="1:7">
      <c r="A11646" s="13"/>
      <c r="B11646" s="13"/>
      <c r="C11646" s="13"/>
      <c r="D11646" s="13"/>
      <c r="E11646" s="13"/>
      <c r="F11646" s="13"/>
    </row>
    <row r="11647" spans="1:7">
      <c r="A11647" s="13"/>
      <c r="B11647" s="13"/>
      <c r="C11647" s="13"/>
      <c r="D11647" s="13"/>
      <c r="E11647" s="13"/>
      <c r="F11647" s="13"/>
    </row>
    <row r="11648" spans="1:7">
      <c r="A11648" s="13"/>
      <c r="B11648" s="13"/>
      <c r="C11648" s="13"/>
      <c r="D11648" s="13"/>
      <c r="E11648" s="13"/>
      <c r="F11648" s="13"/>
    </row>
    <row r="11649" spans="1:7">
      <c r="A11649" s="13"/>
      <c r="B11649" s="13"/>
      <c r="C11649" s="13"/>
      <c r="D11649" s="13"/>
      <c r="E11649" s="13"/>
      <c r="F11649" s="13"/>
    </row>
    <row r="11650" spans="1:7">
      <c r="A11650" s="13"/>
      <c r="B11650" s="13"/>
      <c r="C11650" s="13"/>
      <c r="D11650" s="13"/>
      <c r="E11650" s="13"/>
      <c r="F11650" s="13"/>
    </row>
    <row r="11651" spans="1:7">
      <c r="A11651" s="13"/>
      <c r="B11651" s="13"/>
      <c r="C11651" s="13"/>
      <c r="D11651" s="13"/>
      <c r="E11651" s="13"/>
      <c r="F11651" s="13"/>
    </row>
    <row r="11652" spans="1:7">
      <c r="A11652" s="13"/>
      <c r="B11652" s="13"/>
      <c r="C11652" s="13"/>
      <c r="D11652" s="13"/>
      <c r="E11652" s="13"/>
      <c r="F11652" s="13"/>
    </row>
    <row r="11653" spans="1:7">
      <c r="A11653" s="13"/>
      <c r="B11653" s="13"/>
      <c r="C11653" s="13"/>
      <c r="D11653" s="13"/>
      <c r="E11653" s="13"/>
      <c r="F11653" s="13"/>
    </row>
    <row r="11654" spans="1:7">
      <c r="A11654" s="13"/>
      <c r="B11654" s="13"/>
      <c r="C11654" s="13"/>
      <c r="D11654" s="13"/>
      <c r="E11654" s="13"/>
      <c r="F11654" s="13"/>
    </row>
    <row r="11655" spans="1:7">
      <c r="A11655" s="13"/>
      <c r="B11655" s="13"/>
      <c r="C11655" s="13"/>
      <c r="D11655" s="13"/>
      <c r="E11655" s="13"/>
      <c r="F11655" s="13"/>
    </row>
    <row r="11656" spans="1:7">
      <c r="A11656" s="13"/>
      <c r="B11656" s="13"/>
      <c r="C11656" s="13"/>
      <c r="D11656" s="13"/>
      <c r="E11656" s="13"/>
      <c r="F11656" s="13"/>
    </row>
    <row r="11657" spans="1:7">
      <c r="A11657" s="13"/>
      <c r="B11657" s="13"/>
      <c r="C11657" s="13"/>
      <c r="D11657" s="13"/>
      <c r="E11657" s="13"/>
      <c r="F11657" s="13"/>
    </row>
    <row r="11658" spans="1:7">
      <c r="A11658" s="13"/>
      <c r="B11658" s="13"/>
      <c r="C11658" s="13"/>
      <c r="D11658" s="13"/>
      <c r="E11658" s="13"/>
      <c r="F11658" s="13"/>
    </row>
    <row r="11659" spans="1:7">
      <c r="A11659" s="13"/>
      <c r="B11659" s="13"/>
      <c r="C11659" s="13"/>
      <c r="D11659" s="13"/>
      <c r="E11659" s="13"/>
      <c r="G11659" s="13"/>
    </row>
    <row r="11660" spans="1:7">
      <c r="A11660" s="13"/>
      <c r="B11660" s="13"/>
      <c r="C11660" s="13"/>
      <c r="D11660" s="13"/>
      <c r="E11660" s="13"/>
      <c r="G11660" s="13"/>
    </row>
    <row r="11661" spans="1:7">
      <c r="A11661" s="13"/>
      <c r="B11661" s="13"/>
      <c r="C11661" s="13"/>
      <c r="D11661" s="13"/>
      <c r="E11661" s="13"/>
      <c r="F11661" s="13"/>
    </row>
    <row r="11662" spans="1:7">
      <c r="A11662" s="13"/>
      <c r="B11662" s="13"/>
      <c r="C11662" s="13"/>
      <c r="D11662" s="13"/>
      <c r="E11662" s="13"/>
      <c r="F11662" s="13"/>
    </row>
    <row r="11663" spans="1:7">
      <c r="A11663" s="13"/>
      <c r="B11663" s="13"/>
      <c r="C11663" s="13"/>
      <c r="D11663" s="13"/>
      <c r="E11663" s="13"/>
      <c r="F11663" s="13"/>
    </row>
    <row r="11664" spans="1:7">
      <c r="A11664" s="13"/>
      <c r="B11664" s="13"/>
      <c r="C11664" s="13"/>
      <c r="D11664" s="13"/>
      <c r="E11664" s="13"/>
      <c r="F11664" s="13"/>
    </row>
    <row r="11665" spans="1:7">
      <c r="A11665" s="13"/>
      <c r="B11665" s="13"/>
      <c r="C11665" s="13"/>
      <c r="D11665" s="13"/>
      <c r="E11665" s="13"/>
      <c r="F11665" s="13"/>
    </row>
    <row r="11666" spans="1:7">
      <c r="A11666" s="13"/>
      <c r="B11666" s="13"/>
      <c r="C11666" s="13"/>
      <c r="D11666" s="13"/>
      <c r="E11666" s="13"/>
      <c r="F11666" s="13"/>
    </row>
    <row r="11667" spans="1:7">
      <c r="A11667" s="13"/>
      <c r="B11667" s="13"/>
      <c r="C11667" s="13"/>
      <c r="D11667" s="13"/>
      <c r="E11667" s="13"/>
      <c r="F11667" s="13"/>
    </row>
    <row r="11668" spans="1:7">
      <c r="A11668" s="13"/>
      <c r="B11668" s="13"/>
      <c r="C11668" s="13"/>
      <c r="D11668" s="13"/>
      <c r="E11668" s="13"/>
      <c r="F11668" s="13"/>
    </row>
    <row r="11669" spans="1:7">
      <c r="A11669" s="13"/>
      <c r="B11669" s="13"/>
      <c r="C11669" s="13"/>
      <c r="D11669" s="13"/>
      <c r="E11669" s="13"/>
      <c r="F11669" s="13"/>
    </row>
    <row r="11670" spans="1:7">
      <c r="A11670" s="13"/>
      <c r="B11670" s="13"/>
      <c r="C11670" s="13"/>
      <c r="D11670" s="13"/>
      <c r="E11670" s="13"/>
      <c r="F11670" s="13"/>
    </row>
    <row r="11671" spans="1:7">
      <c r="A11671" s="13"/>
      <c r="B11671" s="13"/>
      <c r="C11671" s="13"/>
      <c r="D11671" s="13"/>
      <c r="E11671" s="13"/>
      <c r="F11671" s="13"/>
    </row>
    <row r="11672" spans="1:7">
      <c r="A11672" s="13"/>
      <c r="B11672" s="13"/>
      <c r="C11672" s="13"/>
      <c r="D11672" s="13"/>
      <c r="E11672" s="13"/>
      <c r="F11672" s="13"/>
    </row>
    <row r="11673" spans="1:7">
      <c r="A11673" s="13"/>
      <c r="B11673" s="13"/>
      <c r="C11673" s="13"/>
      <c r="D11673" s="13"/>
      <c r="E11673" s="13"/>
      <c r="F11673" s="13"/>
    </row>
    <row r="11674" spans="1:7">
      <c r="A11674" s="13"/>
      <c r="B11674" s="13"/>
      <c r="C11674" s="13"/>
      <c r="D11674" s="13"/>
      <c r="E11674" s="13"/>
      <c r="F11674" s="13"/>
    </row>
    <row r="11675" spans="1:7">
      <c r="A11675" s="13"/>
      <c r="B11675" s="13"/>
      <c r="C11675" s="13"/>
      <c r="D11675" s="13"/>
      <c r="E11675" s="13"/>
      <c r="G11675" s="13"/>
    </row>
    <row r="11676" spans="1:7">
      <c r="A11676" s="13"/>
      <c r="B11676" s="13"/>
      <c r="C11676" s="13"/>
      <c r="D11676" s="13"/>
      <c r="E11676" s="13"/>
      <c r="G11676" s="13"/>
    </row>
    <row r="11677" spans="1:7">
      <c r="A11677" s="13"/>
      <c r="B11677" s="13"/>
      <c r="C11677" s="13"/>
      <c r="D11677" s="13"/>
      <c r="E11677" s="13"/>
      <c r="F11677" s="13"/>
    </row>
    <row r="11678" spans="1:7">
      <c r="A11678" s="13"/>
      <c r="B11678" s="13"/>
      <c r="C11678" s="13"/>
      <c r="D11678" s="13"/>
      <c r="E11678" s="13"/>
      <c r="F11678" s="13"/>
    </row>
    <row r="11679" spans="1:7">
      <c r="A11679" s="13"/>
      <c r="B11679" s="13"/>
      <c r="C11679" s="13"/>
      <c r="D11679" s="13"/>
      <c r="E11679" s="13"/>
      <c r="F11679" s="13"/>
    </row>
    <row r="11680" spans="1:7">
      <c r="A11680" s="13"/>
      <c r="B11680" s="13"/>
      <c r="C11680" s="13"/>
      <c r="D11680" s="13"/>
      <c r="E11680" s="13"/>
      <c r="G11680" s="13"/>
    </row>
    <row r="11681" spans="1:7">
      <c r="A11681" s="13"/>
      <c r="B11681" s="13"/>
      <c r="C11681" s="13"/>
      <c r="D11681" s="13"/>
      <c r="E11681" s="13"/>
      <c r="G11681" s="13"/>
    </row>
    <row r="11682" spans="1:7">
      <c r="A11682" s="13"/>
      <c r="B11682" s="13"/>
      <c r="C11682" s="13"/>
      <c r="D11682" s="13"/>
      <c r="E11682" s="13"/>
      <c r="F11682" s="13"/>
    </row>
    <row r="11683" spans="1:7">
      <c r="A11683" s="13"/>
      <c r="B11683" s="13"/>
      <c r="C11683" s="13"/>
      <c r="D11683" s="13"/>
      <c r="E11683" s="13"/>
      <c r="G11683" s="13"/>
    </row>
    <row r="11684" spans="1:7">
      <c r="A11684" s="13"/>
      <c r="B11684" s="13"/>
      <c r="C11684" s="13"/>
      <c r="D11684" s="13"/>
      <c r="E11684" s="13"/>
      <c r="F11684" s="13"/>
    </row>
    <row r="11685" spans="1:7">
      <c r="A11685" s="13"/>
      <c r="B11685" s="13"/>
      <c r="C11685" s="13"/>
      <c r="D11685" s="13"/>
      <c r="E11685" s="13"/>
      <c r="G11685" s="13"/>
    </row>
    <row r="11686" spans="1:7">
      <c r="A11686" s="13"/>
      <c r="B11686" s="13"/>
      <c r="C11686" s="13"/>
      <c r="D11686" s="13"/>
      <c r="E11686" s="13"/>
      <c r="G11686" s="13"/>
    </row>
    <row r="11687" spans="1:7">
      <c r="A11687" s="13"/>
      <c r="B11687" s="13"/>
      <c r="C11687" s="13"/>
      <c r="D11687" s="13"/>
      <c r="E11687" s="13"/>
      <c r="G11687" s="13"/>
    </row>
    <row r="11688" spans="1:7">
      <c r="A11688" s="13"/>
      <c r="B11688" s="13"/>
      <c r="C11688" s="13"/>
      <c r="D11688" s="13"/>
      <c r="E11688" s="13"/>
      <c r="G11688" s="13"/>
    </row>
    <row r="11689" spans="1:7">
      <c r="A11689" s="13"/>
      <c r="B11689" s="13"/>
      <c r="C11689" s="13"/>
      <c r="D11689" s="13"/>
      <c r="E11689" s="13"/>
      <c r="G11689" s="13"/>
    </row>
    <row r="11690" spans="1:7">
      <c r="A11690" s="13"/>
      <c r="B11690" s="13"/>
      <c r="C11690" s="13"/>
      <c r="D11690" s="13"/>
      <c r="E11690" s="13"/>
      <c r="F11690" s="13"/>
    </row>
    <row r="11691" spans="1:7">
      <c r="A11691" s="13"/>
      <c r="B11691" s="13"/>
      <c r="C11691" s="13"/>
      <c r="D11691" s="13"/>
      <c r="E11691" s="13"/>
      <c r="F11691" s="13"/>
    </row>
    <row r="11692" spans="1:7">
      <c r="A11692" s="13"/>
      <c r="B11692" s="13"/>
      <c r="C11692" s="13"/>
      <c r="D11692" s="13"/>
      <c r="E11692" s="13"/>
      <c r="F11692" s="13"/>
    </row>
    <row r="11693" spans="1:7">
      <c r="A11693" s="13"/>
      <c r="B11693" s="13"/>
      <c r="C11693" s="13"/>
      <c r="D11693" s="13"/>
      <c r="E11693" s="13"/>
      <c r="F11693" s="13"/>
    </row>
    <row r="11694" spans="1:7">
      <c r="A11694" s="13"/>
      <c r="B11694" s="13"/>
      <c r="C11694" s="13"/>
      <c r="D11694" s="13"/>
      <c r="E11694" s="13"/>
      <c r="F11694" s="13"/>
    </row>
    <row r="11695" spans="1:7">
      <c r="A11695" s="13"/>
      <c r="B11695" s="13"/>
      <c r="C11695" s="13"/>
      <c r="D11695" s="13"/>
      <c r="E11695" s="13"/>
      <c r="F11695" s="13"/>
    </row>
    <row r="11696" spans="1:7">
      <c r="A11696" s="13"/>
      <c r="B11696" s="13"/>
      <c r="C11696" s="13"/>
      <c r="D11696" s="13"/>
      <c r="E11696" s="13"/>
      <c r="G11696" s="13"/>
    </row>
    <row r="11697" spans="1:6">
      <c r="A11697" s="13"/>
      <c r="B11697" s="13"/>
      <c r="C11697" s="13"/>
      <c r="D11697" s="13"/>
      <c r="E11697" s="13"/>
      <c r="F11697" s="13"/>
    </row>
    <row r="11698" spans="1:6">
      <c r="A11698" s="13"/>
      <c r="B11698" s="13"/>
      <c r="C11698" s="13"/>
      <c r="D11698" s="13"/>
      <c r="E11698" s="13"/>
      <c r="F11698" s="13"/>
    </row>
    <row r="11699" spans="1:6">
      <c r="A11699" s="13"/>
      <c r="B11699" s="13"/>
      <c r="C11699" s="13"/>
      <c r="D11699" s="13"/>
      <c r="E11699" s="13"/>
      <c r="F11699" s="13"/>
    </row>
    <row r="11700" spans="1:6">
      <c r="A11700" s="13"/>
      <c r="B11700" s="13"/>
      <c r="C11700" s="13"/>
      <c r="D11700" s="13"/>
      <c r="E11700" s="13"/>
      <c r="F11700" s="13"/>
    </row>
    <row r="11701" spans="1:6">
      <c r="A11701" s="13"/>
      <c r="B11701" s="13"/>
      <c r="C11701" s="13"/>
      <c r="D11701" s="13"/>
      <c r="E11701" s="13"/>
      <c r="F11701" s="13"/>
    </row>
    <row r="11702" spans="1:6">
      <c r="A11702" s="13"/>
      <c r="B11702" s="13"/>
      <c r="C11702" s="13"/>
      <c r="D11702" s="13"/>
      <c r="E11702" s="13"/>
      <c r="F11702" s="13"/>
    </row>
    <row r="11703" spans="1:6">
      <c r="A11703" s="13"/>
      <c r="B11703" s="13"/>
      <c r="C11703" s="13"/>
      <c r="D11703" s="13"/>
      <c r="E11703" s="13"/>
      <c r="F11703" s="13"/>
    </row>
    <row r="11704" spans="1:6">
      <c r="A11704" s="13"/>
      <c r="B11704" s="13"/>
      <c r="C11704" s="13"/>
      <c r="D11704" s="13"/>
      <c r="E11704" s="13"/>
      <c r="F11704" s="13"/>
    </row>
    <row r="11705" spans="1:6">
      <c r="A11705" s="13"/>
      <c r="B11705" s="13"/>
      <c r="C11705" s="13"/>
      <c r="D11705" s="13"/>
      <c r="E11705" s="13"/>
      <c r="F11705" s="13"/>
    </row>
    <row r="11706" spans="1:6">
      <c r="A11706" s="13"/>
      <c r="B11706" s="13"/>
      <c r="C11706" s="13"/>
      <c r="D11706" s="13"/>
      <c r="E11706" s="13"/>
      <c r="F11706" s="13"/>
    </row>
    <row r="11707" spans="1:6">
      <c r="A11707" s="13"/>
      <c r="B11707" s="13"/>
      <c r="C11707" s="13"/>
      <c r="D11707" s="13"/>
      <c r="E11707" s="13"/>
      <c r="F11707" s="13"/>
    </row>
    <row r="11708" spans="1:6">
      <c r="A11708" s="13"/>
      <c r="B11708" s="13"/>
      <c r="C11708" s="13"/>
      <c r="D11708" s="13"/>
      <c r="E11708" s="13"/>
      <c r="F11708" s="13"/>
    </row>
    <row r="11709" spans="1:6">
      <c r="A11709" s="13"/>
      <c r="B11709" s="13"/>
      <c r="C11709" s="13"/>
      <c r="D11709" s="13"/>
      <c r="E11709" s="13"/>
      <c r="F11709" s="13"/>
    </row>
    <row r="11710" spans="1:6">
      <c r="A11710" s="13"/>
      <c r="B11710" s="13"/>
      <c r="C11710" s="13"/>
      <c r="D11710" s="13"/>
      <c r="E11710" s="13"/>
      <c r="F11710" s="13"/>
    </row>
    <row r="11711" spans="1:6">
      <c r="A11711" s="13"/>
      <c r="B11711" s="13"/>
      <c r="C11711" s="13"/>
      <c r="D11711" s="13"/>
      <c r="E11711" s="13"/>
      <c r="F11711" s="13"/>
    </row>
    <row r="11712" spans="1:6">
      <c r="A11712" s="13"/>
      <c r="B11712" s="13"/>
      <c r="C11712" s="13"/>
      <c r="D11712" s="13"/>
      <c r="E11712" s="13"/>
      <c r="F11712" s="13"/>
    </row>
    <row r="11713" spans="1:7">
      <c r="A11713" s="13"/>
      <c r="B11713" s="13"/>
      <c r="C11713" s="13"/>
      <c r="D11713" s="13"/>
      <c r="E11713" s="13"/>
      <c r="F11713" s="13"/>
    </row>
    <row r="11714" spans="1:7">
      <c r="A11714" s="13"/>
      <c r="B11714" s="13"/>
      <c r="C11714" s="13"/>
      <c r="D11714" s="13"/>
      <c r="E11714" s="13"/>
      <c r="F11714" s="13"/>
    </row>
    <row r="11715" spans="1:7">
      <c r="A11715" s="13"/>
      <c r="B11715" s="13"/>
      <c r="C11715" s="13"/>
      <c r="D11715" s="13"/>
      <c r="E11715" s="13"/>
      <c r="F11715" s="13"/>
    </row>
    <row r="11716" spans="1:7">
      <c r="A11716" s="13"/>
      <c r="B11716" s="13"/>
      <c r="C11716" s="13"/>
      <c r="D11716" s="13"/>
      <c r="E11716" s="13"/>
      <c r="F11716" s="13"/>
    </row>
    <row r="11717" spans="1:7">
      <c r="A11717" s="13"/>
      <c r="B11717" s="13"/>
      <c r="C11717" s="13"/>
      <c r="D11717" s="13"/>
      <c r="E11717" s="13"/>
      <c r="F11717" s="13"/>
    </row>
    <row r="11718" spans="1:7">
      <c r="A11718" s="13"/>
      <c r="B11718" s="13"/>
      <c r="C11718" s="13"/>
      <c r="D11718" s="13"/>
      <c r="E11718" s="13"/>
      <c r="G11718" s="13"/>
    </row>
    <row r="11719" spans="1:7">
      <c r="A11719" s="13"/>
      <c r="B11719" s="13"/>
      <c r="C11719" s="13"/>
      <c r="D11719" s="13"/>
      <c r="E11719" s="13"/>
      <c r="G11719" s="13"/>
    </row>
    <row r="11720" spans="1:7">
      <c r="A11720" s="13"/>
      <c r="B11720" s="13"/>
      <c r="C11720" s="13"/>
      <c r="D11720" s="13"/>
      <c r="E11720" s="13"/>
      <c r="G11720" s="13"/>
    </row>
    <row r="11721" spans="1:7">
      <c r="A11721" s="13"/>
      <c r="B11721" s="13"/>
      <c r="C11721" s="13"/>
      <c r="D11721" s="13"/>
      <c r="E11721" s="13"/>
      <c r="G11721" s="13"/>
    </row>
    <row r="11722" spans="1:7">
      <c r="A11722" s="13"/>
      <c r="B11722" s="13"/>
      <c r="C11722" s="13"/>
      <c r="D11722" s="13"/>
      <c r="E11722" s="13"/>
      <c r="G11722" s="13"/>
    </row>
    <row r="11723" spans="1:7">
      <c r="A11723" s="13"/>
      <c r="B11723" s="13"/>
      <c r="C11723" s="13"/>
      <c r="D11723" s="13"/>
      <c r="E11723" s="13"/>
      <c r="F11723" s="13"/>
    </row>
    <row r="11724" spans="1:7">
      <c r="A11724" s="13"/>
      <c r="B11724" s="13"/>
      <c r="C11724" s="13"/>
      <c r="D11724" s="13"/>
      <c r="E11724" s="13"/>
      <c r="F11724" s="13"/>
    </row>
    <row r="11725" spans="1:7">
      <c r="A11725" s="13"/>
      <c r="B11725" s="13"/>
      <c r="C11725" s="13"/>
      <c r="D11725" s="13"/>
      <c r="E11725" s="13"/>
      <c r="F11725" s="13"/>
    </row>
    <row r="11726" spans="1:7">
      <c r="A11726" s="13"/>
      <c r="B11726" s="13"/>
      <c r="C11726" s="13"/>
      <c r="D11726" s="13"/>
      <c r="E11726" s="13"/>
      <c r="F11726" s="13"/>
    </row>
    <row r="11727" spans="1:7">
      <c r="A11727" s="13"/>
      <c r="B11727" s="13"/>
      <c r="C11727" s="13"/>
      <c r="D11727" s="13"/>
      <c r="E11727" s="13"/>
      <c r="F11727" s="13"/>
    </row>
    <row r="11728" spans="1:7">
      <c r="A11728" s="13"/>
      <c r="B11728" s="13"/>
      <c r="C11728" s="13"/>
      <c r="D11728" s="13"/>
      <c r="E11728" s="13"/>
      <c r="F11728" s="13"/>
    </row>
    <row r="11729" spans="1:7">
      <c r="A11729" s="13"/>
      <c r="B11729" s="13"/>
      <c r="C11729" s="13"/>
      <c r="D11729" s="13"/>
      <c r="E11729" s="13"/>
      <c r="F11729" s="13"/>
    </row>
    <row r="11730" spans="1:7">
      <c r="A11730" s="13"/>
      <c r="B11730" s="13"/>
      <c r="C11730" s="13"/>
      <c r="D11730" s="13"/>
      <c r="E11730" s="13"/>
      <c r="F11730" s="13"/>
    </row>
    <row r="11731" spans="1:7">
      <c r="A11731" s="13"/>
      <c r="B11731" s="13"/>
      <c r="C11731" s="13"/>
      <c r="D11731" s="13"/>
      <c r="E11731" s="13"/>
      <c r="F11731" s="13"/>
    </row>
    <row r="11732" spans="1:7">
      <c r="A11732" s="13"/>
      <c r="B11732" s="13"/>
      <c r="C11732" s="13"/>
      <c r="D11732" s="13"/>
      <c r="E11732" s="13"/>
      <c r="G11732" s="13"/>
    </row>
    <row r="11733" spans="1:7">
      <c r="A11733" s="13"/>
      <c r="B11733" s="13"/>
      <c r="C11733" s="13"/>
      <c r="D11733" s="13"/>
      <c r="E11733" s="13"/>
      <c r="G11733" s="13"/>
    </row>
    <row r="11734" spans="1:7">
      <c r="A11734" s="13"/>
      <c r="B11734" s="13"/>
      <c r="C11734" s="13"/>
      <c r="D11734" s="13"/>
      <c r="E11734" s="13"/>
      <c r="G11734" s="13"/>
    </row>
    <row r="11735" spans="1:7">
      <c r="A11735" s="13"/>
      <c r="B11735" s="13"/>
      <c r="C11735" s="13"/>
      <c r="D11735" s="13"/>
      <c r="E11735" s="13"/>
      <c r="G11735" s="13"/>
    </row>
    <row r="11736" spans="1:7">
      <c r="A11736" s="13"/>
      <c r="B11736" s="13"/>
      <c r="C11736" s="13"/>
      <c r="D11736" s="13"/>
      <c r="E11736" s="13"/>
      <c r="F11736" s="13"/>
    </row>
    <row r="11737" spans="1:7">
      <c r="A11737" s="13"/>
      <c r="B11737" s="13"/>
      <c r="C11737" s="13"/>
      <c r="D11737" s="13"/>
      <c r="E11737" s="13"/>
      <c r="F11737" s="13"/>
    </row>
    <row r="11738" spans="1:7">
      <c r="A11738" s="13"/>
      <c r="B11738" s="13"/>
      <c r="C11738" s="13"/>
      <c r="D11738" s="13"/>
      <c r="E11738" s="13"/>
      <c r="G11738" s="13"/>
    </row>
    <row r="11739" spans="1:7">
      <c r="A11739" s="13"/>
      <c r="B11739" s="13"/>
      <c r="C11739" s="13"/>
      <c r="D11739" s="13"/>
      <c r="E11739" s="13"/>
      <c r="G11739" s="13"/>
    </row>
    <row r="11740" spans="1:7">
      <c r="A11740" s="13"/>
      <c r="B11740" s="13"/>
      <c r="C11740" s="13"/>
      <c r="D11740" s="13"/>
      <c r="E11740" s="13"/>
      <c r="G11740" s="13"/>
    </row>
    <row r="11741" spans="1:7">
      <c r="A11741" s="13"/>
      <c r="B11741" s="13"/>
      <c r="C11741" s="13"/>
      <c r="D11741" s="13"/>
      <c r="E11741" s="13"/>
      <c r="G11741" s="13"/>
    </row>
    <row r="11742" spans="1:7">
      <c r="A11742" s="13"/>
      <c r="B11742" s="13"/>
      <c r="C11742" s="13"/>
      <c r="D11742" s="13"/>
      <c r="E11742" s="13"/>
      <c r="G11742" s="13"/>
    </row>
    <row r="11743" spans="1:7">
      <c r="A11743" s="13"/>
      <c r="B11743" s="13"/>
      <c r="C11743" s="13"/>
      <c r="D11743" s="13"/>
      <c r="E11743" s="13"/>
      <c r="F11743" s="13"/>
    </row>
    <row r="11744" spans="1:7">
      <c r="A11744" s="13"/>
      <c r="B11744" s="13"/>
      <c r="C11744" s="13"/>
      <c r="D11744" s="13"/>
      <c r="E11744" s="13"/>
      <c r="F11744" s="13"/>
    </row>
    <row r="11745" spans="1:7">
      <c r="A11745" s="13"/>
      <c r="B11745" s="13"/>
      <c r="C11745" s="13"/>
      <c r="D11745" s="13"/>
      <c r="E11745" s="13"/>
      <c r="F11745" s="13"/>
    </row>
    <row r="11746" spans="1:7">
      <c r="A11746" s="13"/>
      <c r="B11746" s="13"/>
      <c r="C11746" s="13"/>
      <c r="D11746" s="13"/>
      <c r="E11746" s="13"/>
      <c r="F11746" s="13"/>
    </row>
    <row r="11747" spans="1:7">
      <c r="A11747" s="13"/>
      <c r="B11747" s="13"/>
      <c r="C11747" s="13"/>
      <c r="D11747" s="13"/>
      <c r="E11747" s="13"/>
      <c r="F11747" s="13"/>
    </row>
    <row r="11748" spans="1:7">
      <c r="A11748" s="13"/>
      <c r="B11748" s="13"/>
      <c r="C11748" s="13"/>
      <c r="D11748" s="13"/>
      <c r="E11748" s="13"/>
      <c r="F11748" s="13"/>
    </row>
    <row r="11749" spans="1:7">
      <c r="A11749" s="13"/>
      <c r="B11749" s="13"/>
      <c r="C11749" s="13"/>
      <c r="D11749" s="13"/>
      <c r="E11749" s="13"/>
      <c r="F11749" s="13"/>
    </row>
    <row r="11750" spans="1:7">
      <c r="A11750" s="13"/>
      <c r="B11750" s="13"/>
      <c r="C11750" s="13"/>
      <c r="D11750" s="13"/>
      <c r="E11750" s="13"/>
      <c r="F11750" s="13"/>
    </row>
    <row r="11751" spans="1:7">
      <c r="A11751" s="13"/>
      <c r="B11751" s="13"/>
      <c r="C11751" s="13"/>
      <c r="D11751" s="13"/>
      <c r="E11751" s="13"/>
      <c r="F11751" s="13"/>
    </row>
    <row r="11752" spans="1:7">
      <c r="A11752" s="13"/>
      <c r="B11752" s="13"/>
      <c r="C11752" s="13"/>
      <c r="D11752" s="13"/>
      <c r="E11752" s="13"/>
      <c r="F11752" s="13"/>
    </row>
    <row r="11753" spans="1:7">
      <c r="A11753" s="13"/>
      <c r="B11753" s="13"/>
      <c r="C11753" s="13"/>
      <c r="D11753" s="13"/>
      <c r="E11753" s="13"/>
      <c r="G11753" s="13"/>
    </row>
    <row r="11754" spans="1:7">
      <c r="A11754" s="13"/>
      <c r="B11754" s="13"/>
      <c r="C11754" s="13"/>
      <c r="D11754" s="13"/>
      <c r="E11754" s="13"/>
      <c r="G11754" s="13"/>
    </row>
    <row r="11755" spans="1:7">
      <c r="A11755" s="13"/>
      <c r="B11755" s="13"/>
      <c r="C11755" s="13"/>
      <c r="D11755" s="13"/>
      <c r="E11755" s="13"/>
      <c r="G11755" s="13"/>
    </row>
    <row r="11756" spans="1:7">
      <c r="A11756" s="13"/>
      <c r="B11756" s="13"/>
      <c r="C11756" s="13"/>
      <c r="D11756" s="13"/>
      <c r="E11756" s="13"/>
      <c r="G11756" s="13"/>
    </row>
    <row r="11757" spans="1:7">
      <c r="A11757" s="13"/>
      <c r="B11757" s="13"/>
      <c r="C11757" s="13"/>
      <c r="D11757" s="13"/>
      <c r="E11757" s="13"/>
      <c r="G11757" s="13"/>
    </row>
    <row r="11758" spans="1:7">
      <c r="A11758" s="13"/>
      <c r="B11758" s="13"/>
      <c r="C11758" s="13"/>
      <c r="D11758" s="13"/>
      <c r="E11758" s="13"/>
      <c r="F11758" s="13"/>
    </row>
    <row r="11759" spans="1:7">
      <c r="A11759" s="13"/>
      <c r="B11759" s="13"/>
      <c r="C11759" s="13"/>
      <c r="D11759" s="13"/>
      <c r="E11759" s="13"/>
      <c r="F11759" s="13"/>
    </row>
    <row r="11760" spans="1:7">
      <c r="A11760" s="13"/>
      <c r="B11760" s="13"/>
      <c r="C11760" s="13"/>
      <c r="D11760" s="13"/>
      <c r="E11760" s="13"/>
      <c r="F11760" s="13"/>
    </row>
    <row r="11761" spans="1:6">
      <c r="A11761" s="13"/>
      <c r="B11761" s="13"/>
      <c r="C11761" s="13"/>
      <c r="D11761" s="13"/>
      <c r="E11761" s="13"/>
      <c r="F11761" s="13"/>
    </row>
    <row r="11762" spans="1:6">
      <c r="A11762" s="13"/>
      <c r="B11762" s="13"/>
      <c r="C11762" s="13"/>
      <c r="D11762" s="13"/>
      <c r="E11762" s="13"/>
      <c r="F11762" s="13"/>
    </row>
    <row r="11763" spans="1:6">
      <c r="A11763" s="13"/>
      <c r="B11763" s="13"/>
      <c r="C11763" s="13"/>
      <c r="D11763" s="13"/>
      <c r="E11763" s="13"/>
      <c r="F11763" s="13"/>
    </row>
    <row r="11764" spans="1:6">
      <c r="A11764" s="13"/>
      <c r="B11764" s="13"/>
      <c r="C11764" s="13"/>
      <c r="D11764" s="13"/>
      <c r="E11764" s="13"/>
      <c r="F11764" s="13"/>
    </row>
    <row r="11765" spans="1:6">
      <c r="A11765" s="13"/>
      <c r="B11765" s="13"/>
      <c r="C11765" s="13"/>
      <c r="D11765" s="13"/>
      <c r="E11765" s="13"/>
      <c r="F11765" s="13"/>
    </row>
    <row r="11766" spans="1:6">
      <c r="A11766" s="13"/>
      <c r="B11766" s="13"/>
      <c r="C11766" s="13"/>
      <c r="D11766" s="13"/>
      <c r="E11766" s="13"/>
      <c r="F11766" s="13"/>
    </row>
    <row r="11767" spans="1:6">
      <c r="A11767" s="13"/>
      <c r="B11767" s="13"/>
      <c r="C11767" s="13"/>
      <c r="D11767" s="13"/>
      <c r="E11767" s="13"/>
      <c r="F11767" s="13"/>
    </row>
    <row r="11768" spans="1:6">
      <c r="A11768" s="13"/>
      <c r="B11768" s="13"/>
      <c r="C11768" s="13"/>
      <c r="D11768" s="13"/>
      <c r="E11768" s="13"/>
      <c r="F11768" s="13"/>
    </row>
    <row r="11769" spans="1:6">
      <c r="A11769" s="13"/>
      <c r="B11769" s="13"/>
      <c r="C11769" s="13"/>
      <c r="D11769" s="13"/>
      <c r="E11769" s="13"/>
      <c r="F11769" s="13"/>
    </row>
    <row r="11770" spans="1:6">
      <c r="A11770" s="13"/>
      <c r="B11770" s="13"/>
      <c r="C11770" s="13"/>
      <c r="D11770" s="13"/>
      <c r="E11770" s="13"/>
      <c r="F11770" s="13"/>
    </row>
    <row r="11771" spans="1:6">
      <c r="A11771" s="13"/>
      <c r="B11771" s="13"/>
      <c r="C11771" s="13"/>
      <c r="D11771" s="13"/>
      <c r="E11771" s="13"/>
      <c r="F11771" s="13"/>
    </row>
    <row r="11772" spans="1:6">
      <c r="A11772" s="13"/>
      <c r="B11772" s="13"/>
      <c r="C11772" s="13"/>
      <c r="D11772" s="13"/>
      <c r="E11772" s="13"/>
      <c r="F11772" s="13"/>
    </row>
    <row r="11773" spans="1:6">
      <c r="A11773" s="13"/>
      <c r="B11773" s="13"/>
      <c r="C11773" s="13"/>
      <c r="D11773" s="13"/>
      <c r="E11773" s="13"/>
      <c r="F11773" s="13"/>
    </row>
    <row r="11774" spans="1:6">
      <c r="A11774" s="13"/>
      <c r="B11774" s="13"/>
      <c r="C11774" s="13"/>
      <c r="D11774" s="13"/>
      <c r="E11774" s="13"/>
      <c r="F11774" s="13"/>
    </row>
    <row r="11775" spans="1:6">
      <c r="A11775" s="13"/>
      <c r="B11775" s="13"/>
      <c r="C11775" s="13"/>
      <c r="D11775" s="13"/>
      <c r="E11775" s="13"/>
      <c r="F11775" s="13"/>
    </row>
    <row r="11776" spans="1:6">
      <c r="A11776" s="13"/>
      <c r="B11776" s="13"/>
      <c r="C11776" s="13"/>
      <c r="D11776" s="13"/>
      <c r="E11776" s="13"/>
      <c r="F11776" s="13"/>
    </row>
    <row r="11777" spans="1:6">
      <c r="A11777" s="13"/>
      <c r="B11777" s="13"/>
      <c r="C11777" s="13"/>
      <c r="D11777" s="13"/>
      <c r="E11777" s="13"/>
      <c r="F11777" s="13"/>
    </row>
    <row r="11778" spans="1:6">
      <c r="A11778" s="13"/>
      <c r="B11778" s="13"/>
      <c r="C11778" s="13"/>
      <c r="D11778" s="13"/>
      <c r="E11778" s="13"/>
      <c r="F11778" s="13"/>
    </row>
    <row r="11779" spans="1:6">
      <c r="A11779" s="13"/>
      <c r="B11779" s="13"/>
      <c r="C11779" s="13"/>
      <c r="D11779" s="13"/>
      <c r="E11779" s="13"/>
      <c r="F11779" s="13"/>
    </row>
    <row r="11780" spans="1:6">
      <c r="A11780" s="13"/>
      <c r="B11780" s="13"/>
      <c r="C11780" s="13"/>
      <c r="D11780" s="13"/>
      <c r="E11780" s="13"/>
      <c r="F11780" s="13"/>
    </row>
    <row r="11781" spans="1:6">
      <c r="A11781" s="13"/>
      <c r="B11781" s="13"/>
      <c r="C11781" s="13"/>
      <c r="D11781" s="13"/>
      <c r="E11781" s="13"/>
      <c r="F11781" s="13"/>
    </row>
    <row r="11782" spans="1:6">
      <c r="A11782" s="13"/>
      <c r="B11782" s="13"/>
      <c r="C11782" s="13"/>
      <c r="D11782" s="13"/>
      <c r="E11782" s="13"/>
      <c r="F11782" s="13"/>
    </row>
    <row r="11783" spans="1:6">
      <c r="A11783" s="13"/>
      <c r="B11783" s="13"/>
      <c r="C11783" s="13"/>
      <c r="D11783" s="13"/>
      <c r="E11783" s="13"/>
      <c r="F11783" s="13"/>
    </row>
    <row r="11784" spans="1:6">
      <c r="A11784" s="13"/>
      <c r="B11784" s="13"/>
      <c r="C11784" s="13"/>
      <c r="D11784" s="13"/>
      <c r="E11784" s="13"/>
      <c r="F11784" s="13"/>
    </row>
    <row r="11785" spans="1:6">
      <c r="A11785" s="13"/>
      <c r="B11785" s="13"/>
      <c r="C11785" s="13"/>
      <c r="D11785" s="13"/>
      <c r="E11785" s="13"/>
      <c r="F11785" s="13"/>
    </row>
    <row r="11786" spans="1:6">
      <c r="A11786" s="13"/>
      <c r="B11786" s="13"/>
      <c r="C11786" s="13"/>
      <c r="D11786" s="13"/>
      <c r="E11786" s="13"/>
      <c r="F11786" s="13"/>
    </row>
    <row r="11787" spans="1:6">
      <c r="A11787" s="13"/>
      <c r="B11787" s="13"/>
      <c r="C11787" s="13"/>
      <c r="D11787" s="13"/>
      <c r="E11787" s="13"/>
      <c r="F11787" s="13"/>
    </row>
    <row r="11788" spans="1:6">
      <c r="A11788" s="13"/>
      <c r="B11788" s="13"/>
      <c r="C11788" s="13"/>
      <c r="D11788" s="13"/>
      <c r="E11788" s="13"/>
      <c r="F11788" s="13"/>
    </row>
    <row r="11789" spans="1:6">
      <c r="A11789" s="13"/>
      <c r="B11789" s="13"/>
      <c r="C11789" s="13"/>
      <c r="D11789" s="13"/>
      <c r="E11789" s="13"/>
      <c r="F11789" s="13"/>
    </row>
    <row r="11790" spans="1:6">
      <c r="A11790" s="13"/>
      <c r="B11790" s="13"/>
      <c r="C11790" s="13"/>
      <c r="D11790" s="13"/>
      <c r="E11790" s="13"/>
      <c r="F11790" s="13"/>
    </row>
    <row r="11791" spans="1:6">
      <c r="A11791" s="13"/>
      <c r="B11791" s="13"/>
      <c r="C11791" s="13"/>
      <c r="D11791" s="13"/>
      <c r="E11791" s="13"/>
      <c r="F11791" s="13"/>
    </row>
    <row r="11792" spans="1:6">
      <c r="A11792" s="13"/>
      <c r="B11792" s="13"/>
      <c r="C11792" s="13"/>
      <c r="D11792" s="13"/>
      <c r="E11792" s="13"/>
      <c r="F11792" s="13"/>
    </row>
    <row r="11793" spans="1:7">
      <c r="A11793" s="13"/>
      <c r="B11793" s="13"/>
      <c r="C11793" s="13"/>
      <c r="D11793" s="13"/>
      <c r="E11793" s="13"/>
      <c r="F11793" s="13"/>
    </row>
    <row r="11794" spans="1:7">
      <c r="A11794" s="13"/>
      <c r="B11794" s="13"/>
      <c r="C11794" s="13"/>
      <c r="D11794" s="13"/>
      <c r="E11794" s="13"/>
      <c r="F11794" s="13"/>
    </row>
    <row r="11795" spans="1:7">
      <c r="A11795" s="13"/>
      <c r="B11795" s="13"/>
      <c r="C11795" s="13"/>
      <c r="D11795" s="13"/>
      <c r="E11795" s="13"/>
      <c r="F11795" s="13"/>
    </row>
    <row r="11796" spans="1:7">
      <c r="A11796" s="13"/>
      <c r="B11796" s="13"/>
      <c r="C11796" s="13"/>
      <c r="D11796" s="13"/>
      <c r="E11796" s="13"/>
      <c r="F11796" s="13"/>
    </row>
    <row r="11797" spans="1:7">
      <c r="A11797" s="13"/>
      <c r="B11797" s="13"/>
      <c r="C11797" s="13"/>
      <c r="D11797" s="13"/>
      <c r="E11797" s="13"/>
      <c r="F11797" s="13"/>
    </row>
    <row r="11798" spans="1:7">
      <c r="A11798" s="13"/>
      <c r="B11798" s="13"/>
      <c r="C11798" s="13"/>
      <c r="D11798" s="13"/>
      <c r="E11798" s="13"/>
      <c r="F11798" s="13"/>
    </row>
    <row r="11799" spans="1:7">
      <c r="A11799" s="13"/>
      <c r="B11799" s="13"/>
      <c r="C11799" s="13"/>
      <c r="D11799" s="13"/>
      <c r="E11799" s="13"/>
      <c r="F11799" s="13"/>
    </row>
    <row r="11800" spans="1:7">
      <c r="A11800" s="13"/>
      <c r="B11800" s="13"/>
      <c r="C11800" s="13"/>
      <c r="D11800" s="13"/>
      <c r="E11800" s="13"/>
      <c r="G11800" s="13"/>
    </row>
    <row r="11801" spans="1:7">
      <c r="A11801" s="13"/>
      <c r="B11801" s="13"/>
      <c r="C11801" s="13"/>
      <c r="D11801" s="13"/>
      <c r="E11801" s="13"/>
      <c r="G11801" s="13"/>
    </row>
    <row r="11802" spans="1:7">
      <c r="A11802" s="13"/>
      <c r="B11802" s="13"/>
      <c r="C11802" s="13"/>
      <c r="D11802" s="13"/>
      <c r="E11802" s="13"/>
      <c r="F11802" s="13"/>
    </row>
    <row r="11803" spans="1:7">
      <c r="A11803" s="13"/>
      <c r="B11803" s="13"/>
      <c r="C11803" s="13"/>
      <c r="D11803" s="13"/>
      <c r="E11803" s="13"/>
      <c r="F11803" s="13"/>
    </row>
    <row r="11804" spans="1:7">
      <c r="A11804" s="13"/>
      <c r="B11804" s="13"/>
      <c r="C11804" s="13"/>
      <c r="D11804" s="13"/>
      <c r="E11804" s="13"/>
      <c r="F11804" s="13"/>
    </row>
    <row r="11805" spans="1:7">
      <c r="A11805" s="13"/>
      <c r="B11805" s="13"/>
      <c r="C11805" s="13"/>
      <c r="D11805" s="13"/>
      <c r="E11805" s="13"/>
      <c r="F11805" s="13"/>
    </row>
    <row r="11806" spans="1:7">
      <c r="A11806" s="13"/>
      <c r="B11806" s="13"/>
      <c r="C11806" s="13"/>
      <c r="D11806" s="13"/>
      <c r="E11806" s="13"/>
      <c r="F11806" s="13"/>
    </row>
    <row r="11807" spans="1:7">
      <c r="A11807" s="13"/>
      <c r="B11807" s="13"/>
      <c r="C11807" s="13"/>
      <c r="D11807" s="13"/>
      <c r="E11807" s="13"/>
      <c r="F11807" s="13"/>
    </row>
    <row r="11808" spans="1:7">
      <c r="A11808" s="13"/>
      <c r="B11808" s="13"/>
      <c r="C11808" s="13"/>
      <c r="D11808" s="13"/>
      <c r="E11808" s="13"/>
      <c r="G11808" s="13"/>
    </row>
    <row r="11809" spans="1:7">
      <c r="A11809" s="13"/>
      <c r="B11809" s="13"/>
      <c r="C11809" s="13"/>
      <c r="D11809" s="13"/>
      <c r="E11809" s="13"/>
      <c r="F11809" s="13"/>
    </row>
    <row r="11810" spans="1:7">
      <c r="A11810" s="13"/>
      <c r="B11810" s="13"/>
      <c r="C11810" s="13"/>
      <c r="D11810" s="13"/>
      <c r="E11810" s="13"/>
      <c r="F11810" s="13"/>
    </row>
    <row r="11811" spans="1:7">
      <c r="A11811" s="13"/>
      <c r="B11811" s="13"/>
      <c r="C11811" s="13"/>
      <c r="D11811" s="13"/>
      <c r="E11811" s="13"/>
      <c r="F11811" s="13"/>
    </row>
    <row r="11812" spans="1:7">
      <c r="A11812" s="13"/>
      <c r="B11812" s="13"/>
      <c r="C11812" s="13"/>
      <c r="D11812" s="13"/>
      <c r="E11812" s="13"/>
      <c r="F11812" s="13"/>
    </row>
    <row r="11813" spans="1:7">
      <c r="A11813" s="13"/>
      <c r="B11813" s="13"/>
      <c r="C11813" s="13"/>
      <c r="D11813" s="13"/>
      <c r="E11813" s="13"/>
      <c r="F11813" s="13"/>
    </row>
    <row r="11814" spans="1:7">
      <c r="A11814" s="13"/>
      <c r="B11814" s="13"/>
      <c r="C11814" s="13"/>
      <c r="D11814" s="13"/>
      <c r="E11814" s="13"/>
      <c r="F11814" s="13"/>
    </row>
    <row r="11815" spans="1:7">
      <c r="A11815" s="13"/>
      <c r="B11815" s="13"/>
      <c r="C11815" s="13"/>
      <c r="D11815" s="13"/>
      <c r="E11815" s="13"/>
      <c r="F11815" s="13"/>
    </row>
    <row r="11816" spans="1:7">
      <c r="A11816" s="13"/>
      <c r="B11816" s="13"/>
      <c r="C11816" s="13"/>
      <c r="D11816" s="13"/>
      <c r="E11816" s="13"/>
      <c r="F11816" s="13"/>
    </row>
    <row r="11817" spans="1:7">
      <c r="A11817" s="13"/>
      <c r="B11817" s="13"/>
      <c r="C11817" s="13"/>
      <c r="D11817" s="13"/>
      <c r="E11817" s="13"/>
      <c r="F11817" s="13"/>
    </row>
    <row r="11818" spans="1:7">
      <c r="A11818" s="13"/>
      <c r="B11818" s="13"/>
      <c r="C11818" s="13"/>
      <c r="D11818" s="13"/>
      <c r="E11818" s="13"/>
      <c r="F11818" s="13"/>
    </row>
    <row r="11819" spans="1:7">
      <c r="A11819" s="13"/>
      <c r="B11819" s="13"/>
      <c r="C11819" s="13"/>
      <c r="D11819" s="13"/>
      <c r="E11819" s="13"/>
      <c r="F11819" s="13"/>
    </row>
    <row r="11820" spans="1:7">
      <c r="A11820" s="13"/>
      <c r="B11820" s="13"/>
      <c r="C11820" s="13"/>
      <c r="D11820" s="13"/>
      <c r="E11820" s="13"/>
      <c r="G11820" s="13"/>
    </row>
    <row r="11821" spans="1:7">
      <c r="A11821" s="13"/>
      <c r="B11821" s="13"/>
      <c r="C11821" s="13"/>
      <c r="D11821" s="13"/>
      <c r="E11821" s="13"/>
      <c r="G11821" s="13"/>
    </row>
    <row r="11822" spans="1:7">
      <c r="A11822" s="13"/>
      <c r="B11822" s="13"/>
      <c r="C11822" s="13"/>
      <c r="D11822" s="13"/>
      <c r="E11822" s="13"/>
      <c r="F11822" s="13"/>
    </row>
    <row r="11823" spans="1:7">
      <c r="A11823" s="13"/>
      <c r="B11823" s="13"/>
      <c r="C11823" s="13"/>
      <c r="D11823" s="13"/>
      <c r="E11823" s="13"/>
      <c r="F11823" s="13"/>
    </row>
    <row r="11824" spans="1:7">
      <c r="A11824" s="13"/>
      <c r="B11824" s="13"/>
      <c r="C11824" s="13"/>
      <c r="D11824" s="13"/>
      <c r="E11824" s="13"/>
      <c r="F11824" s="13"/>
    </row>
    <row r="11825" spans="1:7">
      <c r="A11825" s="13"/>
      <c r="B11825" s="13"/>
      <c r="C11825" s="13"/>
      <c r="D11825" s="13"/>
      <c r="E11825" s="13"/>
      <c r="F11825" s="13"/>
    </row>
    <row r="11826" spans="1:7">
      <c r="A11826" s="13"/>
      <c r="B11826" s="13"/>
      <c r="C11826" s="13"/>
      <c r="D11826" s="13"/>
      <c r="E11826" s="13"/>
      <c r="F11826" s="13"/>
    </row>
    <row r="11827" spans="1:7">
      <c r="A11827" s="13"/>
      <c r="B11827" s="13"/>
      <c r="C11827" s="13"/>
      <c r="D11827" s="13"/>
      <c r="E11827" s="13"/>
      <c r="F11827" s="13"/>
    </row>
    <row r="11828" spans="1:7">
      <c r="A11828" s="13"/>
      <c r="B11828" s="13"/>
      <c r="C11828" s="13"/>
      <c r="D11828" s="13"/>
      <c r="E11828" s="13"/>
      <c r="F11828" s="13"/>
    </row>
    <row r="11829" spans="1:7">
      <c r="A11829" s="13"/>
      <c r="B11829" s="13"/>
      <c r="C11829" s="13"/>
      <c r="D11829" s="13"/>
      <c r="E11829" s="13"/>
      <c r="F11829" s="13"/>
    </row>
    <row r="11830" spans="1:7">
      <c r="A11830" s="13"/>
      <c r="B11830" s="13"/>
      <c r="C11830" s="13"/>
      <c r="D11830" s="13"/>
      <c r="E11830" s="13"/>
      <c r="F11830" s="13"/>
    </row>
    <row r="11831" spans="1:7">
      <c r="A11831" s="13"/>
      <c r="B11831" s="13"/>
      <c r="C11831" s="13"/>
      <c r="D11831" s="13"/>
      <c r="E11831" s="13"/>
      <c r="F11831" s="13"/>
    </row>
    <row r="11832" spans="1:7">
      <c r="A11832" s="13"/>
      <c r="B11832" s="13"/>
      <c r="C11832" s="13"/>
      <c r="D11832" s="13"/>
      <c r="E11832" s="13"/>
      <c r="F11832" s="13"/>
    </row>
    <row r="11833" spans="1:7">
      <c r="A11833" s="13"/>
      <c r="B11833" s="13"/>
      <c r="C11833" s="13"/>
      <c r="D11833" s="13"/>
      <c r="E11833" s="13"/>
      <c r="F11833" s="13"/>
    </row>
    <row r="11834" spans="1:7">
      <c r="A11834" s="13"/>
      <c r="B11834" s="13"/>
      <c r="C11834" s="13"/>
      <c r="D11834" s="13"/>
      <c r="E11834" s="13"/>
      <c r="F11834" s="13"/>
    </row>
    <row r="11835" spans="1:7">
      <c r="A11835" s="13"/>
      <c r="B11835" s="13"/>
      <c r="C11835" s="13"/>
      <c r="D11835" s="13"/>
      <c r="E11835" s="13"/>
      <c r="F11835" s="13"/>
    </row>
    <row r="11836" spans="1:7">
      <c r="A11836" s="13"/>
      <c r="B11836" s="13"/>
      <c r="C11836" s="13"/>
      <c r="D11836" s="13"/>
      <c r="E11836" s="13"/>
      <c r="G11836" s="13"/>
    </row>
    <row r="11837" spans="1:7">
      <c r="A11837" s="13"/>
      <c r="B11837" s="13"/>
      <c r="C11837" s="13"/>
      <c r="D11837" s="13"/>
      <c r="E11837" s="13"/>
      <c r="G11837" s="13"/>
    </row>
    <row r="11838" spans="1:7">
      <c r="A11838" s="13"/>
      <c r="B11838" s="13"/>
      <c r="C11838" s="13"/>
      <c r="D11838" s="13"/>
      <c r="E11838" s="13"/>
      <c r="F11838" s="13"/>
    </row>
    <row r="11839" spans="1:7">
      <c r="A11839" s="13"/>
      <c r="B11839" s="13"/>
      <c r="C11839" s="13"/>
      <c r="D11839" s="13"/>
      <c r="E11839" s="13"/>
      <c r="F11839" s="13"/>
    </row>
    <row r="11840" spans="1:7">
      <c r="A11840" s="13"/>
      <c r="B11840" s="13"/>
      <c r="C11840" s="13"/>
      <c r="D11840" s="13"/>
      <c r="E11840" s="13"/>
      <c r="F11840" s="13"/>
    </row>
    <row r="11841" spans="1:7">
      <c r="A11841" s="13"/>
      <c r="B11841" s="13"/>
      <c r="C11841" s="13"/>
      <c r="D11841" s="13"/>
      <c r="E11841" s="13"/>
      <c r="F11841" s="13"/>
    </row>
    <row r="11842" spans="1:7">
      <c r="A11842" s="13"/>
      <c r="B11842" s="13"/>
      <c r="C11842" s="13"/>
      <c r="D11842" s="13"/>
      <c r="E11842" s="13"/>
      <c r="F11842" s="13"/>
    </row>
    <row r="11843" spans="1:7">
      <c r="A11843" s="13"/>
      <c r="B11843" s="13"/>
      <c r="C11843" s="13"/>
      <c r="D11843" s="13"/>
      <c r="E11843" s="13"/>
      <c r="F11843" s="13"/>
    </row>
    <row r="11844" spans="1:7">
      <c r="A11844" s="13"/>
      <c r="B11844" s="13"/>
      <c r="C11844" s="13"/>
      <c r="D11844" s="13"/>
      <c r="E11844" s="13"/>
      <c r="F11844" s="13"/>
    </row>
    <row r="11845" spans="1:7">
      <c r="A11845" s="13"/>
      <c r="B11845" s="13"/>
      <c r="C11845" s="13"/>
      <c r="D11845" s="13"/>
      <c r="E11845" s="13"/>
      <c r="G11845" s="13"/>
    </row>
    <row r="11846" spans="1:7">
      <c r="A11846" s="13"/>
      <c r="B11846" s="13"/>
      <c r="C11846" s="13"/>
      <c r="D11846" s="13"/>
      <c r="E11846" s="13"/>
      <c r="G11846" s="13"/>
    </row>
    <row r="11847" spans="1:7">
      <c r="A11847" s="13"/>
      <c r="B11847" s="13"/>
      <c r="C11847" s="13"/>
      <c r="D11847" s="13"/>
      <c r="E11847" s="13"/>
      <c r="G11847" s="13"/>
    </row>
    <row r="11848" spans="1:7">
      <c r="A11848" s="13"/>
      <c r="B11848" s="13"/>
      <c r="C11848" s="13"/>
      <c r="D11848" s="13"/>
      <c r="E11848" s="13"/>
      <c r="G11848" s="13"/>
    </row>
    <row r="11849" spans="1:7">
      <c r="A11849" s="13"/>
      <c r="B11849" s="13"/>
      <c r="C11849" s="13"/>
      <c r="D11849" s="13"/>
      <c r="E11849" s="13"/>
      <c r="G11849" s="13"/>
    </row>
    <row r="11850" spans="1:7">
      <c r="A11850" s="13"/>
      <c r="B11850" s="13"/>
      <c r="C11850" s="13"/>
      <c r="D11850" s="13"/>
      <c r="E11850" s="13"/>
      <c r="F11850" s="13"/>
    </row>
    <row r="11851" spans="1:7">
      <c r="A11851" s="13"/>
      <c r="B11851" s="13"/>
      <c r="C11851" s="13"/>
      <c r="D11851" s="13"/>
      <c r="E11851" s="13"/>
      <c r="F11851" s="13"/>
    </row>
    <row r="11852" spans="1:7">
      <c r="A11852" s="13"/>
      <c r="B11852" s="13"/>
      <c r="C11852" s="13"/>
      <c r="D11852" s="13"/>
      <c r="E11852" s="13"/>
      <c r="F11852" s="13"/>
    </row>
    <row r="11853" spans="1:7">
      <c r="A11853" s="13"/>
      <c r="B11853" s="13"/>
      <c r="C11853" s="13"/>
      <c r="D11853" s="13"/>
      <c r="E11853" s="13"/>
      <c r="F11853" s="13"/>
    </row>
    <row r="11854" spans="1:7">
      <c r="A11854" s="13"/>
      <c r="B11854" s="13"/>
      <c r="C11854" s="13"/>
      <c r="D11854" s="13"/>
      <c r="E11854" s="13"/>
      <c r="F11854" s="13"/>
    </row>
    <row r="11855" spans="1:7">
      <c r="A11855" s="13"/>
      <c r="B11855" s="13"/>
      <c r="C11855" s="13"/>
      <c r="D11855" s="13"/>
      <c r="E11855" s="13"/>
      <c r="F11855" s="13"/>
    </row>
    <row r="11856" spans="1:7">
      <c r="A11856" s="13"/>
      <c r="B11856" s="13"/>
      <c r="C11856" s="13"/>
      <c r="D11856" s="13"/>
      <c r="E11856" s="13"/>
      <c r="F11856" s="13"/>
    </row>
    <row r="11857" spans="1:7">
      <c r="A11857" s="13"/>
      <c r="B11857" s="13"/>
      <c r="C11857" s="13"/>
      <c r="D11857" s="13"/>
      <c r="E11857" s="13"/>
      <c r="G11857" s="13"/>
    </row>
    <row r="11858" spans="1:7">
      <c r="A11858" s="13"/>
      <c r="B11858" s="13"/>
      <c r="C11858" s="13"/>
      <c r="D11858" s="13"/>
      <c r="E11858" s="13"/>
      <c r="G11858" s="13"/>
    </row>
    <row r="11859" spans="1:7">
      <c r="A11859" s="13"/>
      <c r="B11859" s="13"/>
      <c r="C11859" s="13"/>
      <c r="D11859" s="13"/>
      <c r="E11859" s="13"/>
      <c r="G11859" s="13"/>
    </row>
    <row r="11860" spans="1:7">
      <c r="A11860" s="13"/>
      <c r="B11860" s="13"/>
      <c r="C11860" s="13"/>
      <c r="D11860" s="13"/>
      <c r="E11860" s="13"/>
      <c r="F11860" s="13"/>
    </row>
    <row r="11861" spans="1:7">
      <c r="A11861" s="13"/>
      <c r="B11861" s="13"/>
      <c r="C11861" s="13"/>
      <c r="D11861" s="13"/>
      <c r="E11861" s="13"/>
      <c r="G11861" s="13"/>
    </row>
    <row r="11862" spans="1:7">
      <c r="A11862" s="13"/>
      <c r="B11862" s="13"/>
      <c r="C11862" s="13"/>
      <c r="D11862" s="13"/>
      <c r="E11862" s="13"/>
      <c r="G11862" s="13"/>
    </row>
    <row r="11863" spans="1:7">
      <c r="A11863" s="13"/>
      <c r="B11863" s="13"/>
      <c r="C11863" s="13"/>
      <c r="D11863" s="13"/>
      <c r="E11863" s="13"/>
      <c r="G11863" s="13"/>
    </row>
    <row r="11864" spans="1:7">
      <c r="A11864" s="13"/>
      <c r="B11864" s="13"/>
      <c r="C11864" s="13"/>
      <c r="D11864" s="13"/>
      <c r="E11864" s="13"/>
      <c r="G11864" s="13"/>
    </row>
    <row r="11865" spans="1:7">
      <c r="A11865" s="13"/>
      <c r="B11865" s="13"/>
      <c r="C11865" s="13"/>
      <c r="D11865" s="13"/>
      <c r="E11865" s="13"/>
      <c r="F11865" s="13"/>
    </row>
    <row r="11866" spans="1:7">
      <c r="A11866" s="13"/>
      <c r="B11866" s="13"/>
      <c r="C11866" s="13"/>
      <c r="D11866" s="13"/>
      <c r="E11866" s="13"/>
      <c r="F11866" s="13"/>
    </row>
    <row r="11867" spans="1:7">
      <c r="A11867" s="13"/>
      <c r="B11867" s="13"/>
      <c r="C11867" s="13"/>
      <c r="D11867" s="13"/>
      <c r="E11867" s="13"/>
      <c r="F11867" s="13"/>
    </row>
    <row r="11868" spans="1:7">
      <c r="A11868" s="13"/>
      <c r="B11868" s="13"/>
      <c r="C11868" s="13"/>
      <c r="D11868" s="13"/>
      <c r="E11868" s="13"/>
      <c r="F11868" s="13"/>
    </row>
    <row r="11869" spans="1:7">
      <c r="A11869" s="13"/>
      <c r="B11869" s="13"/>
      <c r="C11869" s="13"/>
      <c r="D11869" s="13"/>
      <c r="E11869" s="13"/>
      <c r="F11869" s="13"/>
    </row>
    <row r="11870" spans="1:7">
      <c r="A11870" s="13"/>
      <c r="B11870" s="13"/>
      <c r="C11870" s="13"/>
      <c r="D11870" s="13"/>
      <c r="E11870" s="13"/>
      <c r="F11870" s="13"/>
    </row>
    <row r="11871" spans="1:7">
      <c r="A11871" s="13"/>
      <c r="B11871" s="13"/>
      <c r="C11871" s="13"/>
      <c r="D11871" s="13"/>
      <c r="E11871" s="13"/>
      <c r="F11871" s="13"/>
    </row>
    <row r="11872" spans="1:7">
      <c r="A11872" s="13"/>
      <c r="B11872" s="13"/>
      <c r="C11872" s="13"/>
      <c r="D11872" s="13"/>
      <c r="E11872" s="13"/>
      <c r="F11872" s="13"/>
    </row>
    <row r="11873" spans="1:6">
      <c r="A11873" s="13"/>
      <c r="B11873" s="13"/>
      <c r="C11873" s="13"/>
      <c r="D11873" s="13"/>
      <c r="E11873" s="13"/>
      <c r="F11873" s="13"/>
    </row>
    <row r="11874" spans="1:6">
      <c r="A11874" s="13"/>
      <c r="B11874" s="13"/>
      <c r="C11874" s="13"/>
      <c r="D11874" s="13"/>
      <c r="E11874" s="13"/>
      <c r="F11874" s="13"/>
    </row>
    <row r="11875" spans="1:6">
      <c r="A11875" s="13"/>
      <c r="B11875" s="13"/>
      <c r="C11875" s="13"/>
      <c r="D11875" s="13"/>
      <c r="E11875" s="13"/>
      <c r="F11875" s="13"/>
    </row>
    <row r="11876" spans="1:6">
      <c r="A11876" s="13"/>
      <c r="B11876" s="13"/>
      <c r="C11876" s="13"/>
      <c r="D11876" s="13"/>
      <c r="E11876" s="13"/>
      <c r="F11876" s="13"/>
    </row>
    <row r="11877" spans="1:6">
      <c r="A11877" s="13"/>
      <c r="B11877" s="13"/>
      <c r="C11877" s="13"/>
      <c r="D11877" s="13"/>
      <c r="E11877" s="13"/>
      <c r="F11877" s="13"/>
    </row>
    <row r="11878" spans="1:6">
      <c r="A11878" s="13"/>
      <c r="B11878" s="13"/>
      <c r="C11878" s="13"/>
      <c r="D11878" s="13"/>
      <c r="E11878" s="13"/>
      <c r="F11878" s="13"/>
    </row>
    <row r="11879" spans="1:6">
      <c r="A11879" s="13"/>
      <c r="B11879" s="13"/>
      <c r="C11879" s="13"/>
      <c r="D11879" s="13"/>
      <c r="E11879" s="13"/>
      <c r="F11879" s="13"/>
    </row>
    <row r="11880" spans="1:6">
      <c r="A11880" s="13"/>
      <c r="B11880" s="13"/>
      <c r="C11880" s="13"/>
      <c r="D11880" s="13"/>
      <c r="E11880" s="13"/>
      <c r="F11880" s="13"/>
    </row>
    <row r="11881" spans="1:6">
      <c r="A11881" s="13"/>
      <c r="B11881" s="13"/>
      <c r="C11881" s="13"/>
      <c r="D11881" s="13"/>
      <c r="E11881" s="13"/>
      <c r="F11881" s="13"/>
    </row>
    <row r="11882" spans="1:6">
      <c r="A11882" s="13"/>
      <c r="B11882" s="13"/>
      <c r="C11882" s="13"/>
      <c r="D11882" s="13"/>
      <c r="E11882" s="13"/>
      <c r="F11882" s="13"/>
    </row>
    <row r="11883" spans="1:6">
      <c r="A11883" s="13"/>
      <c r="B11883" s="13"/>
      <c r="C11883" s="13"/>
      <c r="D11883" s="13"/>
      <c r="E11883" s="13"/>
      <c r="F11883" s="13"/>
    </row>
    <row r="11884" spans="1:6">
      <c r="A11884" s="13"/>
      <c r="B11884" s="13"/>
      <c r="C11884" s="13"/>
      <c r="D11884" s="13"/>
      <c r="E11884" s="13"/>
      <c r="F11884" s="13"/>
    </row>
    <row r="11885" spans="1:6">
      <c r="A11885" s="13"/>
      <c r="B11885" s="13"/>
      <c r="C11885" s="13"/>
      <c r="D11885" s="13"/>
      <c r="E11885" s="13"/>
      <c r="F11885" s="13"/>
    </row>
    <row r="11886" spans="1:6">
      <c r="A11886" s="13"/>
      <c r="B11886" s="13"/>
      <c r="C11886" s="13"/>
      <c r="D11886" s="13"/>
      <c r="E11886" s="13"/>
      <c r="F11886" s="13"/>
    </row>
    <row r="11887" spans="1:6">
      <c r="A11887" s="13"/>
      <c r="B11887" s="13"/>
      <c r="C11887" s="13"/>
      <c r="D11887" s="13"/>
      <c r="E11887" s="13"/>
      <c r="F11887" s="13"/>
    </row>
    <row r="11888" spans="1:6">
      <c r="A11888" s="13"/>
      <c r="B11888" s="13"/>
      <c r="C11888" s="13"/>
      <c r="D11888" s="13"/>
      <c r="E11888" s="13"/>
      <c r="F11888" s="13"/>
    </row>
    <row r="11889" spans="1:7">
      <c r="A11889" s="13"/>
      <c r="B11889" s="13"/>
      <c r="C11889" s="13"/>
      <c r="D11889" s="13"/>
      <c r="E11889" s="13"/>
      <c r="F11889" s="13"/>
    </row>
    <row r="11890" spans="1:7">
      <c r="A11890" s="13"/>
      <c r="B11890" s="13"/>
      <c r="C11890" s="13"/>
      <c r="D11890" s="13"/>
      <c r="E11890" s="13"/>
      <c r="G11890" s="13"/>
    </row>
    <row r="11891" spans="1:7">
      <c r="A11891" s="13"/>
      <c r="B11891" s="13"/>
      <c r="C11891" s="13"/>
      <c r="D11891" s="13"/>
      <c r="E11891" s="13"/>
      <c r="F11891" s="13"/>
    </row>
    <row r="11892" spans="1:7">
      <c r="A11892" s="13"/>
      <c r="B11892" s="13"/>
      <c r="C11892" s="13"/>
      <c r="D11892" s="13"/>
      <c r="E11892" s="13"/>
      <c r="F11892" s="13"/>
    </row>
    <row r="11893" spans="1:7">
      <c r="A11893" s="13"/>
      <c r="B11893" s="13"/>
      <c r="C11893" s="13"/>
      <c r="D11893" s="13"/>
      <c r="E11893" s="13"/>
      <c r="F11893" s="13"/>
    </row>
    <row r="11894" spans="1:7">
      <c r="A11894" s="13"/>
      <c r="B11894" s="13"/>
      <c r="C11894" s="13"/>
      <c r="D11894" s="13"/>
      <c r="E11894" s="13"/>
      <c r="F11894" s="13"/>
    </row>
    <row r="11895" spans="1:7">
      <c r="A11895" s="13"/>
      <c r="B11895" s="13"/>
      <c r="C11895" s="13"/>
      <c r="D11895" s="13"/>
      <c r="E11895" s="13"/>
      <c r="F11895" s="13"/>
    </row>
    <row r="11896" spans="1:7">
      <c r="A11896" s="13"/>
      <c r="B11896" s="13"/>
      <c r="C11896" s="13"/>
      <c r="D11896" s="13"/>
      <c r="E11896" s="13"/>
      <c r="F11896" s="13"/>
    </row>
    <row r="11897" spans="1:7">
      <c r="A11897" s="13"/>
      <c r="B11897" s="13"/>
      <c r="C11897" s="13"/>
      <c r="D11897" s="13"/>
      <c r="E11897" s="13"/>
      <c r="F11897" s="13"/>
    </row>
    <row r="11898" spans="1:7">
      <c r="A11898" s="13"/>
      <c r="B11898" s="13"/>
      <c r="C11898" s="13"/>
      <c r="D11898" s="13"/>
      <c r="E11898" s="13"/>
      <c r="F11898" s="13"/>
    </row>
    <row r="11899" spans="1:7">
      <c r="A11899" s="13"/>
      <c r="B11899" s="13"/>
      <c r="C11899" s="13"/>
      <c r="D11899" s="13"/>
      <c r="E11899" s="13"/>
      <c r="F11899" s="13"/>
    </row>
    <row r="11900" spans="1:7">
      <c r="A11900" s="13"/>
      <c r="B11900" s="13"/>
      <c r="C11900" s="13"/>
      <c r="D11900" s="13"/>
      <c r="E11900" s="13"/>
      <c r="F11900" s="13"/>
    </row>
    <row r="11901" spans="1:7">
      <c r="A11901" s="13"/>
      <c r="B11901" s="13"/>
      <c r="C11901" s="13"/>
      <c r="D11901" s="13"/>
      <c r="E11901" s="13"/>
      <c r="F11901" s="13"/>
    </row>
    <row r="11902" spans="1:7">
      <c r="A11902" s="13"/>
      <c r="B11902" s="13"/>
      <c r="C11902" s="13"/>
      <c r="D11902" s="13"/>
      <c r="E11902" s="13"/>
      <c r="F11902" s="13"/>
    </row>
    <row r="11903" spans="1:7">
      <c r="A11903" s="13"/>
      <c r="B11903" s="13"/>
      <c r="C11903" s="13"/>
      <c r="D11903" s="13"/>
      <c r="E11903" s="13"/>
      <c r="F11903" s="13"/>
    </row>
    <row r="11904" spans="1:7">
      <c r="A11904" s="13"/>
      <c r="B11904" s="13"/>
      <c r="C11904" s="13"/>
      <c r="D11904" s="13"/>
      <c r="E11904" s="13"/>
      <c r="F11904" s="13"/>
    </row>
    <row r="11905" spans="1:7">
      <c r="A11905" s="13"/>
      <c r="B11905" s="13"/>
      <c r="C11905" s="13"/>
      <c r="D11905" s="13"/>
      <c r="E11905" s="13"/>
      <c r="F11905" s="13"/>
    </row>
    <row r="11906" spans="1:7">
      <c r="A11906" s="13"/>
      <c r="B11906" s="13"/>
      <c r="C11906" s="13"/>
      <c r="D11906" s="13"/>
      <c r="E11906" s="13"/>
      <c r="F11906" s="13"/>
    </row>
    <row r="11907" spans="1:7">
      <c r="A11907" s="13"/>
      <c r="B11907" s="13"/>
      <c r="C11907" s="13"/>
      <c r="D11907" s="13"/>
      <c r="E11907" s="13"/>
      <c r="F11907" s="13"/>
    </row>
    <row r="11908" spans="1:7">
      <c r="A11908" s="13"/>
      <c r="B11908" s="13"/>
      <c r="D11908" s="13"/>
      <c r="E11908" s="13"/>
      <c r="G11908" s="13"/>
    </row>
    <row r="11909" spans="1:7">
      <c r="A11909" s="13"/>
      <c r="B11909" s="13"/>
      <c r="C11909" s="13"/>
      <c r="D11909" s="13"/>
      <c r="E11909" s="13"/>
      <c r="G11909" s="13"/>
    </row>
    <row r="11910" spans="1:7">
      <c r="A11910" s="13"/>
      <c r="B11910" s="13"/>
      <c r="C11910" s="13"/>
      <c r="D11910" s="13"/>
      <c r="E11910" s="13"/>
      <c r="G11910" s="13"/>
    </row>
    <row r="11911" spans="1:7">
      <c r="A11911" s="13"/>
      <c r="B11911" s="13"/>
      <c r="C11911" s="13"/>
      <c r="D11911" s="13"/>
      <c r="E11911" s="13"/>
      <c r="G11911" s="13"/>
    </row>
    <row r="11912" spans="1:7">
      <c r="A11912" s="13"/>
      <c r="B11912" s="13"/>
      <c r="C11912" s="13"/>
      <c r="D11912" s="13"/>
      <c r="E11912" s="13"/>
      <c r="G11912" s="13"/>
    </row>
    <row r="11913" spans="1:7">
      <c r="A11913" s="13"/>
      <c r="B11913" s="13"/>
      <c r="C11913" s="13"/>
      <c r="D11913" s="13"/>
      <c r="E11913" s="13"/>
      <c r="G11913" s="13"/>
    </row>
    <row r="11914" spans="1:7">
      <c r="A11914" s="13"/>
      <c r="B11914" s="13"/>
      <c r="C11914" s="13"/>
      <c r="D11914" s="13"/>
      <c r="E11914" s="13"/>
      <c r="G11914" s="13"/>
    </row>
    <row r="11915" spans="1:7">
      <c r="A11915" s="13"/>
      <c r="B11915" s="13"/>
      <c r="C11915" s="13"/>
      <c r="D11915" s="13"/>
      <c r="E11915" s="13"/>
      <c r="G11915" s="13"/>
    </row>
    <row r="11916" spans="1:7">
      <c r="A11916" s="13"/>
      <c r="B11916" s="13"/>
      <c r="C11916" s="13"/>
      <c r="D11916" s="13"/>
      <c r="E11916" s="13"/>
      <c r="G11916" s="13"/>
    </row>
    <row r="11917" spans="1:7">
      <c r="A11917" s="13"/>
      <c r="B11917" s="13"/>
      <c r="C11917" s="13"/>
      <c r="D11917" s="13"/>
      <c r="E11917" s="13"/>
      <c r="G11917" s="13"/>
    </row>
    <row r="11918" spans="1:7">
      <c r="A11918" s="13"/>
      <c r="B11918" s="13"/>
      <c r="C11918" s="13"/>
      <c r="D11918" s="13"/>
      <c r="E11918" s="13"/>
      <c r="G11918" s="13"/>
    </row>
    <row r="11919" spans="1:7">
      <c r="A11919" s="13"/>
      <c r="B11919" s="13"/>
      <c r="C11919" s="13"/>
      <c r="D11919" s="13"/>
      <c r="E11919" s="13"/>
      <c r="F11919" s="13"/>
    </row>
    <row r="11920" spans="1:7">
      <c r="A11920" s="13"/>
      <c r="B11920" s="13"/>
      <c r="C11920" s="13"/>
      <c r="D11920" s="13"/>
      <c r="E11920" s="13"/>
      <c r="F11920" s="13"/>
    </row>
    <row r="11921" spans="1:6">
      <c r="A11921" s="13"/>
      <c r="B11921" s="13"/>
      <c r="C11921" s="13"/>
      <c r="D11921" s="13"/>
      <c r="E11921" s="13"/>
      <c r="F11921" s="13"/>
    </row>
    <row r="11922" spans="1:6">
      <c r="A11922" s="13"/>
      <c r="B11922" s="13"/>
      <c r="C11922" s="13"/>
      <c r="D11922" s="13"/>
      <c r="E11922" s="13"/>
      <c r="F11922" s="13"/>
    </row>
    <row r="11923" spans="1:6">
      <c r="A11923" s="13"/>
      <c r="B11923" s="13"/>
      <c r="C11923" s="13"/>
      <c r="D11923" s="13"/>
      <c r="E11923" s="13"/>
      <c r="F11923" s="13"/>
    </row>
    <row r="11924" spans="1:6">
      <c r="A11924" s="13"/>
      <c r="B11924" s="13"/>
      <c r="C11924" s="13"/>
      <c r="D11924" s="13"/>
      <c r="E11924" s="13"/>
      <c r="F11924" s="13"/>
    </row>
    <row r="11925" spans="1:6">
      <c r="A11925" s="13"/>
      <c r="B11925" s="13"/>
      <c r="C11925" s="13"/>
      <c r="D11925" s="13"/>
      <c r="E11925" s="13"/>
      <c r="F11925" s="13"/>
    </row>
    <row r="11926" spans="1:6">
      <c r="A11926" s="13"/>
      <c r="B11926" s="13"/>
      <c r="C11926" s="13"/>
      <c r="D11926" s="13"/>
      <c r="E11926" s="13"/>
      <c r="F11926" s="13"/>
    </row>
    <row r="11927" spans="1:6">
      <c r="A11927" s="13"/>
      <c r="B11927" s="13"/>
      <c r="C11927" s="13"/>
      <c r="D11927" s="13"/>
      <c r="E11927" s="13"/>
      <c r="F11927" s="13"/>
    </row>
    <row r="11928" spans="1:6">
      <c r="A11928" s="13"/>
      <c r="B11928" s="13"/>
      <c r="C11928" s="13"/>
      <c r="D11928" s="13"/>
      <c r="E11928" s="13"/>
      <c r="F11928" s="13"/>
    </row>
    <row r="11929" spans="1:6">
      <c r="A11929" s="13"/>
      <c r="B11929" s="13"/>
      <c r="C11929" s="13"/>
      <c r="D11929" s="13"/>
      <c r="E11929" s="13"/>
      <c r="F11929" s="13"/>
    </row>
    <row r="11930" spans="1:6">
      <c r="A11930" s="13"/>
      <c r="B11930" s="13"/>
      <c r="C11930" s="13"/>
      <c r="D11930" s="13"/>
      <c r="E11930" s="13"/>
      <c r="F11930" s="13"/>
    </row>
    <row r="11931" spans="1:6">
      <c r="A11931" s="13"/>
      <c r="B11931" s="13"/>
      <c r="C11931" s="13"/>
      <c r="D11931" s="13"/>
      <c r="E11931" s="13"/>
      <c r="F11931" s="13"/>
    </row>
    <row r="11932" spans="1:6">
      <c r="A11932" s="13"/>
      <c r="B11932" s="13"/>
      <c r="C11932" s="13"/>
      <c r="D11932" s="13"/>
      <c r="E11932" s="13"/>
      <c r="F11932" s="13"/>
    </row>
    <row r="11933" spans="1:6">
      <c r="A11933" s="13"/>
      <c r="B11933" s="13"/>
      <c r="C11933" s="13"/>
      <c r="D11933" s="13"/>
      <c r="E11933" s="13"/>
      <c r="F11933" s="13"/>
    </row>
    <row r="11934" spans="1:6">
      <c r="A11934" s="13"/>
      <c r="B11934" s="13"/>
      <c r="C11934" s="13"/>
      <c r="D11934" s="13"/>
      <c r="E11934" s="13"/>
      <c r="F11934" s="13"/>
    </row>
    <row r="11935" spans="1:6">
      <c r="A11935" s="13"/>
      <c r="B11935" s="13"/>
      <c r="C11935" s="13"/>
      <c r="D11935" s="13"/>
      <c r="E11935" s="13"/>
      <c r="F11935" s="13"/>
    </row>
    <row r="11936" spans="1:6">
      <c r="A11936" s="13"/>
      <c r="B11936" s="13"/>
      <c r="C11936" s="13"/>
      <c r="D11936" s="13"/>
      <c r="E11936" s="13"/>
      <c r="F11936" s="13"/>
    </row>
    <row r="11937" spans="1:6">
      <c r="A11937" s="13"/>
      <c r="B11937" s="13"/>
      <c r="C11937" s="13"/>
      <c r="D11937" s="13"/>
      <c r="E11937" s="13"/>
      <c r="F11937" s="13"/>
    </row>
    <row r="11938" spans="1:6">
      <c r="A11938" s="13"/>
      <c r="B11938" s="13"/>
      <c r="C11938" s="13"/>
      <c r="D11938" s="13"/>
      <c r="E11938" s="13"/>
      <c r="F11938" s="13"/>
    </row>
    <row r="11939" spans="1:6">
      <c r="A11939" s="13"/>
      <c r="B11939" s="13"/>
      <c r="C11939" s="13"/>
      <c r="D11939" s="13"/>
      <c r="E11939" s="13"/>
      <c r="F11939" s="13"/>
    </row>
    <row r="11940" spans="1:6">
      <c r="A11940" s="13"/>
      <c r="B11940" s="13"/>
      <c r="C11940" s="13"/>
      <c r="D11940" s="13"/>
      <c r="E11940" s="13"/>
      <c r="F11940" s="13"/>
    </row>
    <row r="11941" spans="1:6">
      <c r="A11941" s="13"/>
      <c r="B11941" s="13"/>
      <c r="C11941" s="13"/>
      <c r="D11941" s="13"/>
      <c r="E11941" s="13"/>
      <c r="F11941" s="13"/>
    </row>
    <row r="11942" spans="1:6">
      <c r="A11942" s="13"/>
      <c r="B11942" s="13"/>
      <c r="C11942" s="13"/>
      <c r="D11942" s="13"/>
      <c r="E11942" s="13"/>
      <c r="F11942" s="13"/>
    </row>
    <row r="11943" spans="1:6">
      <c r="A11943" s="13"/>
      <c r="B11943" s="13"/>
      <c r="C11943" s="13"/>
      <c r="D11943" s="13"/>
      <c r="E11943" s="13"/>
      <c r="F11943" s="13"/>
    </row>
    <row r="11944" spans="1:6">
      <c r="A11944" s="13"/>
      <c r="B11944" s="13"/>
      <c r="C11944" s="13"/>
      <c r="D11944" s="13"/>
      <c r="E11944" s="13"/>
      <c r="F11944" s="13"/>
    </row>
    <row r="11945" spans="1:6">
      <c r="A11945" s="13"/>
      <c r="B11945" s="13"/>
      <c r="C11945" s="13"/>
      <c r="D11945" s="13"/>
      <c r="E11945" s="13"/>
      <c r="F11945" s="13"/>
    </row>
    <row r="11946" spans="1:6">
      <c r="A11946" s="13"/>
      <c r="B11946" s="13"/>
      <c r="C11946" s="13"/>
      <c r="D11946" s="13"/>
      <c r="E11946" s="13"/>
      <c r="F11946" s="13"/>
    </row>
    <row r="11947" spans="1:6">
      <c r="A11947" s="13"/>
      <c r="B11947" s="13"/>
      <c r="C11947" s="13"/>
      <c r="D11947" s="13"/>
      <c r="E11947" s="13"/>
      <c r="F11947" s="13"/>
    </row>
    <row r="11948" spans="1:6">
      <c r="A11948" s="13"/>
      <c r="B11948" s="13"/>
      <c r="C11948" s="13"/>
      <c r="D11948" s="13"/>
      <c r="E11948" s="13"/>
      <c r="F11948" s="13"/>
    </row>
    <row r="11949" spans="1:6">
      <c r="A11949" s="13"/>
      <c r="B11949" s="13"/>
      <c r="C11949" s="13"/>
      <c r="D11949" s="13"/>
      <c r="E11949" s="13"/>
      <c r="F11949" s="13"/>
    </row>
    <row r="11950" spans="1:6">
      <c r="A11950" s="13"/>
      <c r="B11950" s="13"/>
      <c r="C11950" s="13"/>
      <c r="D11950" s="13"/>
      <c r="E11950" s="13"/>
      <c r="F11950" s="13"/>
    </row>
    <row r="11951" spans="1:6">
      <c r="A11951" s="13"/>
      <c r="B11951" s="13"/>
      <c r="C11951" s="13"/>
      <c r="D11951" s="13"/>
      <c r="E11951" s="13"/>
      <c r="F11951" s="13"/>
    </row>
    <row r="11952" spans="1:6">
      <c r="A11952" s="13"/>
      <c r="B11952" s="13"/>
      <c r="C11952" s="13"/>
      <c r="D11952" s="13"/>
      <c r="E11952" s="13"/>
      <c r="F11952" s="13"/>
    </row>
    <row r="11953" spans="1:7">
      <c r="A11953" s="13"/>
      <c r="B11953" s="13"/>
      <c r="C11953" s="13"/>
      <c r="D11953" s="13"/>
      <c r="E11953" s="13"/>
      <c r="F11953" s="13"/>
    </row>
    <row r="11954" spans="1:7">
      <c r="A11954" s="13"/>
      <c r="B11954" s="13"/>
      <c r="C11954" s="13"/>
      <c r="D11954" s="13"/>
      <c r="E11954" s="13"/>
      <c r="F11954" s="13"/>
    </row>
    <row r="11955" spans="1:7">
      <c r="A11955" s="13"/>
      <c r="B11955" s="13"/>
      <c r="C11955" s="13"/>
      <c r="D11955" s="13"/>
      <c r="E11955" s="13"/>
      <c r="F11955" s="13"/>
    </row>
    <row r="11956" spans="1:7">
      <c r="A11956" s="13"/>
      <c r="B11956" s="13"/>
      <c r="C11956" s="13"/>
      <c r="D11956" s="13"/>
      <c r="E11956" s="13"/>
      <c r="F11956" s="13"/>
    </row>
    <row r="11957" spans="1:7">
      <c r="A11957" s="13"/>
      <c r="B11957" s="13"/>
      <c r="C11957" s="13"/>
      <c r="D11957" s="13"/>
      <c r="E11957" s="13"/>
      <c r="F11957" s="13"/>
    </row>
    <row r="11958" spans="1:7">
      <c r="A11958" s="13"/>
      <c r="B11958" s="13"/>
      <c r="C11958" s="13"/>
      <c r="D11958" s="13"/>
      <c r="E11958" s="13"/>
      <c r="F11958" s="13"/>
    </row>
    <row r="11959" spans="1:7">
      <c r="A11959" s="13"/>
      <c r="B11959" s="13"/>
      <c r="C11959" s="13"/>
      <c r="D11959" s="13"/>
      <c r="E11959" s="13"/>
      <c r="G11959" s="13"/>
    </row>
    <row r="11960" spans="1:7">
      <c r="A11960" s="13"/>
      <c r="B11960" s="13"/>
      <c r="C11960" s="13"/>
      <c r="D11960" s="13"/>
      <c r="E11960" s="13"/>
      <c r="G11960" s="13"/>
    </row>
    <row r="11961" spans="1:7">
      <c r="A11961" s="13"/>
      <c r="B11961" s="13"/>
      <c r="C11961" s="13"/>
      <c r="D11961" s="13"/>
      <c r="E11961" s="13"/>
      <c r="F11961" s="13"/>
    </row>
    <row r="11962" spans="1:7">
      <c r="A11962" s="13"/>
      <c r="B11962" s="13"/>
      <c r="C11962" s="13"/>
      <c r="D11962" s="13"/>
      <c r="E11962" s="13"/>
      <c r="F11962" s="13"/>
    </row>
    <row r="11963" spans="1:7">
      <c r="A11963" s="13"/>
      <c r="B11963" s="13"/>
      <c r="C11963" s="13"/>
      <c r="D11963" s="13"/>
      <c r="E11963" s="13"/>
      <c r="F11963" s="13"/>
    </row>
    <row r="11964" spans="1:7">
      <c r="A11964" s="13"/>
      <c r="B11964" s="13"/>
      <c r="C11964" s="13"/>
      <c r="D11964" s="13"/>
      <c r="E11964" s="13"/>
      <c r="F11964" s="13"/>
    </row>
    <row r="11965" spans="1:7">
      <c r="A11965" s="13"/>
      <c r="B11965" s="13"/>
      <c r="C11965" s="13"/>
      <c r="D11965" s="13"/>
      <c r="E11965" s="13"/>
      <c r="F11965" s="13"/>
    </row>
    <row r="11966" spans="1:7">
      <c r="A11966" s="13"/>
      <c r="B11966" s="13"/>
      <c r="C11966" s="13"/>
      <c r="D11966" s="13"/>
      <c r="E11966" s="13"/>
      <c r="F11966" s="13"/>
    </row>
    <row r="11967" spans="1:7">
      <c r="A11967" s="13"/>
      <c r="B11967" s="13"/>
      <c r="C11967" s="13"/>
      <c r="D11967" s="13"/>
      <c r="E11967" s="13"/>
      <c r="F11967" s="13"/>
    </row>
    <row r="11968" spans="1:7">
      <c r="A11968" s="13"/>
      <c r="B11968" s="13"/>
      <c r="C11968" s="13"/>
      <c r="D11968" s="13"/>
      <c r="E11968" s="13"/>
      <c r="F11968" s="13"/>
    </row>
    <row r="11969" spans="1:7">
      <c r="A11969" s="13"/>
      <c r="B11969" s="13"/>
      <c r="C11969" s="13"/>
      <c r="D11969" s="13"/>
      <c r="E11969" s="13"/>
      <c r="F11969" s="13"/>
    </row>
    <row r="11970" spans="1:7">
      <c r="A11970" s="13"/>
      <c r="B11970" s="13"/>
      <c r="C11970" s="13"/>
      <c r="D11970" s="13"/>
      <c r="E11970" s="13"/>
      <c r="F11970" s="13"/>
    </row>
    <row r="11971" spans="1:7">
      <c r="A11971" s="13"/>
      <c r="B11971" s="13"/>
      <c r="C11971" s="13"/>
      <c r="D11971" s="13"/>
      <c r="E11971" s="13"/>
      <c r="F11971" s="13"/>
    </row>
    <row r="11972" spans="1:7">
      <c r="A11972" s="13"/>
      <c r="B11972" s="13"/>
      <c r="C11972" s="13"/>
      <c r="D11972" s="13"/>
      <c r="E11972" s="13"/>
      <c r="F11972" s="13"/>
    </row>
    <row r="11973" spans="1:7">
      <c r="A11973" s="13"/>
      <c r="B11973" s="13"/>
      <c r="C11973" s="13"/>
      <c r="D11973" s="13"/>
      <c r="E11973" s="13"/>
      <c r="F11973" s="13"/>
    </row>
    <row r="11974" spans="1:7">
      <c r="A11974" s="13"/>
      <c r="B11974" s="13"/>
      <c r="C11974" s="13"/>
      <c r="D11974" s="13"/>
      <c r="E11974" s="13"/>
      <c r="F11974" s="13"/>
    </row>
    <row r="11975" spans="1:7">
      <c r="A11975" s="13"/>
      <c r="B11975" s="13"/>
      <c r="C11975" s="13"/>
      <c r="D11975" s="13"/>
      <c r="E11975" s="13"/>
      <c r="G11975" s="13"/>
    </row>
    <row r="11976" spans="1:7">
      <c r="A11976" s="13"/>
      <c r="B11976" s="13"/>
      <c r="C11976" s="13"/>
      <c r="D11976" s="13"/>
      <c r="E11976" s="13"/>
      <c r="G11976" s="13"/>
    </row>
    <row r="11977" spans="1:7">
      <c r="A11977" s="13"/>
      <c r="B11977" s="13"/>
      <c r="C11977" s="13"/>
      <c r="D11977" s="13"/>
      <c r="E11977" s="13"/>
      <c r="G11977" s="13"/>
    </row>
    <row r="11978" spans="1:7">
      <c r="A11978" s="13"/>
      <c r="B11978" s="13"/>
      <c r="C11978" s="13"/>
      <c r="D11978" s="13"/>
      <c r="E11978" s="13"/>
      <c r="G11978" s="13"/>
    </row>
    <row r="11979" spans="1:7">
      <c r="A11979" s="13"/>
      <c r="B11979" s="13"/>
      <c r="C11979" s="13"/>
      <c r="D11979" s="13"/>
      <c r="E11979" s="13"/>
      <c r="F11979" s="13"/>
    </row>
    <row r="11980" spans="1:7">
      <c r="A11980" s="13"/>
      <c r="B11980" s="13"/>
      <c r="C11980" s="13"/>
      <c r="D11980" s="13"/>
      <c r="E11980" s="13"/>
      <c r="F11980" s="13"/>
    </row>
    <row r="11981" spans="1:7">
      <c r="A11981" s="13"/>
      <c r="B11981" s="13"/>
      <c r="C11981" s="13"/>
      <c r="D11981" s="13"/>
      <c r="E11981" s="13"/>
      <c r="F11981" s="13"/>
    </row>
    <row r="11982" spans="1:7">
      <c r="A11982" s="13"/>
      <c r="B11982" s="13"/>
      <c r="C11982" s="13"/>
      <c r="D11982" s="13"/>
      <c r="E11982" s="13"/>
      <c r="F11982" s="13"/>
    </row>
    <row r="11983" spans="1:7">
      <c r="A11983" s="13"/>
      <c r="B11983" s="13"/>
      <c r="C11983" s="13"/>
      <c r="D11983" s="13"/>
      <c r="E11983" s="13"/>
      <c r="F11983" s="13"/>
    </row>
    <row r="11984" spans="1:7">
      <c r="A11984" s="13"/>
      <c r="B11984" s="13"/>
      <c r="C11984" s="13"/>
      <c r="D11984" s="13"/>
      <c r="E11984" s="13"/>
      <c r="F11984" s="13"/>
    </row>
    <row r="11985" spans="1:7">
      <c r="A11985" s="13"/>
      <c r="B11985" s="13"/>
      <c r="C11985" s="13"/>
      <c r="D11985" s="13"/>
      <c r="E11985" s="13"/>
      <c r="F11985" s="13"/>
    </row>
    <row r="11986" spans="1:7">
      <c r="A11986" s="13"/>
      <c r="B11986" s="13"/>
      <c r="C11986" s="13"/>
      <c r="D11986" s="13"/>
      <c r="E11986" s="13"/>
      <c r="F11986" s="13"/>
    </row>
    <row r="11987" spans="1:7">
      <c r="A11987" s="13"/>
      <c r="B11987" s="13"/>
      <c r="C11987" s="13"/>
      <c r="D11987" s="13"/>
      <c r="E11987" s="13"/>
      <c r="F11987" s="13"/>
    </row>
    <row r="11988" spans="1:7">
      <c r="A11988" s="13"/>
      <c r="B11988" s="13"/>
      <c r="C11988" s="13"/>
      <c r="D11988" s="13"/>
      <c r="E11988" s="13"/>
      <c r="F11988" s="13"/>
    </row>
    <row r="11989" spans="1:7">
      <c r="A11989" s="13"/>
      <c r="B11989" s="13"/>
      <c r="C11989" s="13"/>
      <c r="D11989" s="13"/>
      <c r="E11989" s="13"/>
      <c r="F11989" s="13"/>
    </row>
    <row r="11990" spans="1:7">
      <c r="A11990" s="13"/>
      <c r="B11990" s="13"/>
      <c r="C11990" s="13"/>
      <c r="D11990" s="13"/>
      <c r="E11990" s="13"/>
      <c r="F11990" s="13"/>
    </row>
    <row r="11991" spans="1:7">
      <c r="A11991" s="13"/>
      <c r="B11991" s="13"/>
      <c r="C11991" s="13"/>
      <c r="D11991" s="13"/>
      <c r="E11991" s="13"/>
      <c r="F11991" s="13"/>
    </row>
    <row r="11992" spans="1:7">
      <c r="A11992" s="13"/>
      <c r="B11992" s="13"/>
      <c r="C11992" s="13"/>
      <c r="D11992" s="13"/>
      <c r="E11992" s="13"/>
      <c r="F11992" s="13"/>
    </row>
    <row r="11993" spans="1:7">
      <c r="A11993" s="13"/>
      <c r="B11993" s="13"/>
      <c r="C11993" s="13"/>
      <c r="D11993" s="13"/>
      <c r="E11993" s="13"/>
      <c r="F11993" s="13"/>
    </row>
    <row r="11994" spans="1:7">
      <c r="A11994" s="13"/>
      <c r="B11994" s="13"/>
      <c r="C11994" s="13"/>
      <c r="D11994" s="13"/>
      <c r="E11994" s="13"/>
      <c r="F11994" s="13"/>
    </row>
    <row r="11995" spans="1:7">
      <c r="A11995" s="13"/>
      <c r="B11995" s="13"/>
      <c r="C11995" s="13"/>
      <c r="D11995" s="13"/>
      <c r="E11995" s="13"/>
      <c r="F11995" s="13"/>
    </row>
    <row r="11996" spans="1:7">
      <c r="A11996" s="13"/>
      <c r="B11996" s="13"/>
      <c r="C11996" s="13"/>
      <c r="D11996" s="13"/>
      <c r="E11996" s="13"/>
      <c r="F11996" s="13"/>
    </row>
    <row r="11997" spans="1:7">
      <c r="A11997" s="13"/>
      <c r="B11997" s="13"/>
      <c r="C11997" s="13"/>
      <c r="D11997" s="13"/>
      <c r="E11997" s="13"/>
      <c r="F11997" s="13"/>
    </row>
    <row r="11998" spans="1:7">
      <c r="A11998" s="13"/>
      <c r="B11998" s="13"/>
      <c r="C11998" s="13"/>
      <c r="D11998" s="13"/>
      <c r="E11998" s="13"/>
      <c r="F11998" s="13"/>
    </row>
    <row r="11999" spans="1:7">
      <c r="A11999" s="13"/>
      <c r="B11999" s="13"/>
      <c r="C11999" s="13"/>
      <c r="D11999" s="13"/>
      <c r="E11999" s="13"/>
      <c r="G11999" s="13"/>
    </row>
    <row r="12000" spans="1:7">
      <c r="A12000" s="13"/>
      <c r="B12000" s="13"/>
      <c r="C12000" s="13"/>
      <c r="D12000" s="13"/>
      <c r="E12000" s="13"/>
      <c r="G12000" s="13"/>
    </row>
    <row r="12001" spans="1:7">
      <c r="A12001" s="13"/>
      <c r="B12001" s="13"/>
      <c r="C12001" s="13"/>
      <c r="D12001" s="13"/>
      <c r="E12001" s="13"/>
      <c r="G12001" s="13"/>
    </row>
    <row r="12002" spans="1:7">
      <c r="A12002" s="13"/>
      <c r="B12002" s="13"/>
      <c r="C12002" s="13"/>
      <c r="D12002" s="13"/>
      <c r="E12002" s="13"/>
      <c r="G12002" s="13"/>
    </row>
    <row r="12003" spans="1:7">
      <c r="A12003" s="13"/>
      <c r="B12003" s="13"/>
      <c r="C12003" s="13"/>
      <c r="D12003" s="13"/>
      <c r="E12003" s="13"/>
      <c r="G12003" s="13"/>
    </row>
    <row r="12004" spans="1:7">
      <c r="A12004" s="13"/>
      <c r="B12004" s="13"/>
      <c r="C12004" s="13"/>
      <c r="D12004" s="13"/>
      <c r="E12004" s="13"/>
      <c r="G12004" s="13"/>
    </row>
    <row r="12005" spans="1:7">
      <c r="A12005" s="13"/>
      <c r="B12005" s="13"/>
      <c r="C12005" s="13"/>
      <c r="D12005" s="13"/>
      <c r="E12005" s="13"/>
      <c r="G12005" s="13"/>
    </row>
    <row r="12006" spans="1:7">
      <c r="A12006" s="13"/>
      <c r="B12006" s="13"/>
      <c r="C12006" s="13"/>
      <c r="D12006" s="13"/>
      <c r="E12006" s="13"/>
      <c r="G12006" s="13"/>
    </row>
    <row r="12007" spans="1:7">
      <c r="A12007" s="13"/>
      <c r="B12007" s="13"/>
      <c r="C12007" s="13"/>
      <c r="D12007" s="13"/>
      <c r="E12007" s="13"/>
      <c r="F12007" s="13"/>
    </row>
    <row r="12008" spans="1:7">
      <c r="A12008" s="13"/>
      <c r="B12008" s="13"/>
      <c r="C12008" s="13"/>
      <c r="D12008" s="13"/>
      <c r="E12008" s="13"/>
      <c r="F12008" s="13"/>
    </row>
    <row r="12009" spans="1:7">
      <c r="A12009" s="13"/>
      <c r="B12009" s="13"/>
      <c r="C12009" s="13"/>
      <c r="D12009" s="13"/>
      <c r="E12009" s="13"/>
      <c r="F12009" s="13"/>
    </row>
    <row r="12010" spans="1:7">
      <c r="A12010" s="13"/>
      <c r="B12010" s="13"/>
      <c r="C12010" s="13"/>
      <c r="D12010" s="13"/>
      <c r="E12010" s="13"/>
      <c r="F12010" s="13"/>
    </row>
    <row r="12011" spans="1:7">
      <c r="A12011" s="13"/>
      <c r="B12011" s="13"/>
      <c r="C12011" s="13"/>
      <c r="D12011" s="13"/>
      <c r="E12011" s="13"/>
      <c r="F12011" s="13"/>
    </row>
    <row r="12012" spans="1:7">
      <c r="A12012" s="13"/>
      <c r="B12012" s="13"/>
      <c r="C12012" s="13"/>
      <c r="D12012" s="13"/>
      <c r="E12012" s="13"/>
      <c r="F12012" s="13"/>
    </row>
    <row r="12013" spans="1:7">
      <c r="A12013" s="13"/>
    </row>
    <row r="12014" spans="1:7">
      <c r="A12014" s="13"/>
    </row>
    <row r="12015" spans="1:7">
      <c r="A12015" s="13"/>
      <c r="B12015" s="13"/>
      <c r="C12015" s="13"/>
      <c r="D12015" s="13"/>
      <c r="E12015" s="13"/>
      <c r="G12015" s="13"/>
    </row>
    <row r="12016" spans="1:7">
      <c r="A12016" s="13"/>
      <c r="B12016" s="13"/>
      <c r="C12016" s="13"/>
      <c r="D12016" s="13"/>
      <c r="E12016" s="13"/>
      <c r="G12016" s="13"/>
    </row>
    <row r="12017" spans="1:7">
      <c r="A12017" s="13"/>
      <c r="B12017" s="13"/>
      <c r="C12017" s="13"/>
      <c r="D12017" s="13"/>
      <c r="E12017" s="13"/>
      <c r="G12017" s="13"/>
    </row>
    <row r="12018" spans="1:7">
      <c r="A12018" s="13"/>
      <c r="B12018" s="13"/>
      <c r="C12018" s="13"/>
      <c r="D12018" s="13"/>
      <c r="E12018" s="13"/>
      <c r="G12018" s="13"/>
    </row>
    <row r="12019" spans="1:7">
      <c r="A12019" s="13"/>
      <c r="B12019" s="13"/>
      <c r="C12019" s="13"/>
      <c r="D12019" s="13"/>
      <c r="E12019" s="13"/>
      <c r="F12019" s="13"/>
    </row>
    <row r="12020" spans="1:7">
      <c r="A12020" s="13"/>
      <c r="B12020" s="13"/>
      <c r="C12020" s="13"/>
      <c r="D12020" s="13"/>
      <c r="E12020" s="13"/>
      <c r="F12020" s="13"/>
    </row>
    <row r="12021" spans="1:7">
      <c r="A12021" s="13"/>
      <c r="B12021" s="13"/>
      <c r="C12021" s="13"/>
      <c r="D12021" s="13"/>
      <c r="E12021" s="13"/>
      <c r="F12021" s="13"/>
    </row>
    <row r="12022" spans="1:7">
      <c r="A12022" s="13"/>
      <c r="B12022" s="13"/>
      <c r="C12022" s="13"/>
      <c r="D12022" s="13"/>
      <c r="E12022" s="13"/>
      <c r="F12022" s="13"/>
    </row>
    <row r="12023" spans="1:7">
      <c r="A12023" s="13"/>
      <c r="B12023" s="13"/>
      <c r="C12023" s="13"/>
      <c r="D12023" s="13"/>
      <c r="E12023" s="13"/>
      <c r="F12023" s="13"/>
    </row>
    <row r="12024" spans="1:7">
      <c r="A12024" s="13"/>
      <c r="B12024" s="13"/>
      <c r="C12024" s="13"/>
      <c r="D12024" s="13"/>
      <c r="E12024" s="13"/>
      <c r="F12024" s="13"/>
    </row>
    <row r="12025" spans="1:7">
      <c r="A12025" s="13"/>
      <c r="B12025" s="13"/>
      <c r="C12025" s="13"/>
      <c r="D12025" s="13"/>
      <c r="E12025" s="13"/>
      <c r="F12025" s="13"/>
    </row>
    <row r="12026" spans="1:7">
      <c r="A12026" s="13"/>
      <c r="B12026" s="13"/>
      <c r="C12026" s="13"/>
      <c r="D12026" s="13"/>
      <c r="E12026" s="13"/>
      <c r="F12026" s="13"/>
    </row>
    <row r="12027" spans="1:7">
      <c r="A12027" s="13"/>
      <c r="B12027" s="13"/>
      <c r="C12027" s="13"/>
      <c r="D12027" s="13"/>
      <c r="E12027" s="13"/>
      <c r="F12027" s="13"/>
    </row>
    <row r="12028" spans="1:7">
      <c r="A12028" s="13"/>
      <c r="B12028" s="13"/>
      <c r="C12028" s="13"/>
      <c r="D12028" s="13"/>
      <c r="E12028" s="13"/>
      <c r="F12028" s="13"/>
    </row>
    <row r="12029" spans="1:7">
      <c r="A12029" s="13"/>
      <c r="B12029" s="13"/>
      <c r="C12029" s="13"/>
      <c r="D12029" s="13"/>
      <c r="E12029" s="13"/>
      <c r="F12029" s="13"/>
    </row>
    <row r="12030" spans="1:7">
      <c r="A12030" s="13"/>
      <c r="B12030" s="13"/>
      <c r="C12030" s="13"/>
      <c r="D12030" s="13"/>
      <c r="E12030" s="13"/>
      <c r="F12030" s="13"/>
    </row>
    <row r="12031" spans="1:7">
      <c r="A12031" s="13"/>
      <c r="B12031" s="13"/>
      <c r="C12031" s="13"/>
      <c r="D12031" s="13"/>
      <c r="E12031" s="13"/>
      <c r="F12031" s="13"/>
    </row>
    <row r="12032" spans="1:7">
      <c r="A12032" s="13"/>
      <c r="B12032" s="13"/>
      <c r="C12032" s="13"/>
      <c r="D12032" s="13"/>
      <c r="E12032" s="13"/>
      <c r="F12032" s="13"/>
    </row>
    <row r="12033" spans="1:7">
      <c r="A12033" s="13"/>
      <c r="B12033" s="13"/>
      <c r="C12033" s="13"/>
      <c r="D12033" s="13"/>
      <c r="E12033" s="13"/>
      <c r="F12033" s="13"/>
    </row>
    <row r="12034" spans="1:7">
      <c r="A12034" s="13"/>
      <c r="B12034" s="13"/>
      <c r="C12034" s="13"/>
      <c r="D12034" s="13"/>
      <c r="E12034" s="13"/>
      <c r="F12034" s="13"/>
    </row>
    <row r="12035" spans="1:7">
      <c r="A12035" s="13"/>
      <c r="B12035" s="13"/>
      <c r="C12035" s="13"/>
      <c r="D12035" s="13"/>
      <c r="E12035" s="13"/>
      <c r="F12035" s="13"/>
    </row>
    <row r="12036" spans="1:7">
      <c r="A12036" s="13"/>
      <c r="B12036" s="13"/>
      <c r="C12036" s="13"/>
      <c r="D12036" s="13"/>
      <c r="E12036" s="13"/>
      <c r="F12036" s="13"/>
    </row>
    <row r="12037" spans="1:7">
      <c r="A12037" s="13"/>
      <c r="B12037" s="13"/>
      <c r="C12037" s="13"/>
      <c r="D12037" s="13"/>
      <c r="E12037" s="13"/>
      <c r="F12037" s="13"/>
    </row>
    <row r="12038" spans="1:7">
      <c r="A12038" s="13"/>
      <c r="B12038" s="13"/>
      <c r="C12038" s="13"/>
      <c r="D12038" s="13"/>
      <c r="E12038" s="13"/>
      <c r="F12038" s="13"/>
    </row>
    <row r="12039" spans="1:7">
      <c r="A12039" s="13"/>
      <c r="B12039" s="13"/>
      <c r="C12039" s="13"/>
      <c r="D12039" s="13"/>
      <c r="E12039" s="13"/>
      <c r="F12039" s="13"/>
    </row>
    <row r="12040" spans="1:7">
      <c r="A12040" s="13"/>
      <c r="B12040" s="13"/>
      <c r="C12040" s="13"/>
      <c r="D12040" s="13"/>
      <c r="E12040" s="13"/>
      <c r="F12040" s="13"/>
    </row>
    <row r="12041" spans="1:7">
      <c r="A12041" s="13"/>
      <c r="B12041" s="13"/>
      <c r="C12041" s="13"/>
      <c r="D12041" s="13"/>
      <c r="E12041" s="13"/>
      <c r="F12041" s="13"/>
    </row>
    <row r="12042" spans="1:7">
      <c r="A12042" s="13"/>
      <c r="B12042" s="13"/>
      <c r="C12042" s="13"/>
      <c r="D12042" s="13"/>
      <c r="E12042" s="13"/>
      <c r="F12042" s="13"/>
    </row>
    <row r="12043" spans="1:7">
      <c r="A12043" s="13"/>
      <c r="B12043" s="13"/>
      <c r="C12043" s="13"/>
      <c r="D12043" s="13"/>
      <c r="E12043" s="13"/>
      <c r="F12043" s="13"/>
    </row>
    <row r="12044" spans="1:7">
      <c r="A12044" s="13"/>
      <c r="B12044" s="13"/>
      <c r="C12044" s="13"/>
      <c r="D12044" s="13"/>
      <c r="E12044" s="13"/>
      <c r="G12044" s="13"/>
    </row>
    <row r="12045" spans="1:7">
      <c r="A12045" s="13"/>
      <c r="B12045" s="13"/>
      <c r="C12045" s="13"/>
      <c r="D12045" s="13"/>
      <c r="E12045" s="13"/>
      <c r="G12045" s="13"/>
    </row>
    <row r="12046" spans="1:7">
      <c r="A12046" s="13"/>
      <c r="B12046" s="13"/>
      <c r="C12046" s="13"/>
      <c r="D12046" s="13"/>
      <c r="E12046" s="13"/>
      <c r="G12046" s="13"/>
    </row>
    <row r="12047" spans="1:7">
      <c r="A12047" s="13"/>
      <c r="B12047" s="13"/>
      <c r="C12047" s="13"/>
      <c r="D12047" s="13"/>
      <c r="E12047" s="13"/>
      <c r="G12047" s="13"/>
    </row>
    <row r="12048" spans="1:7">
      <c r="A12048" s="13"/>
      <c r="B12048" s="13"/>
      <c r="C12048" s="13"/>
      <c r="D12048" s="13"/>
      <c r="E12048" s="13"/>
      <c r="F12048" s="13"/>
    </row>
    <row r="12049" spans="1:7">
      <c r="A12049" s="13"/>
      <c r="B12049" s="13"/>
      <c r="C12049" s="13"/>
      <c r="D12049" s="13"/>
      <c r="E12049" s="13"/>
      <c r="G12049" s="13"/>
    </row>
    <row r="12050" spans="1:7">
      <c r="A12050" s="13"/>
      <c r="B12050" s="13"/>
      <c r="C12050" s="13"/>
      <c r="D12050" s="13"/>
      <c r="E12050" s="13"/>
      <c r="G12050" s="13"/>
    </row>
    <row r="12051" spans="1:7">
      <c r="A12051" s="13"/>
      <c r="B12051" s="13"/>
      <c r="C12051" s="13"/>
      <c r="D12051" s="13"/>
      <c r="E12051" s="13"/>
      <c r="G12051" s="13"/>
    </row>
    <row r="12052" spans="1:7">
      <c r="A12052" s="13"/>
      <c r="B12052" s="13"/>
      <c r="C12052" s="13"/>
      <c r="D12052" s="13"/>
      <c r="E12052" s="13"/>
      <c r="G12052" s="13"/>
    </row>
    <row r="12053" spans="1:7">
      <c r="A12053" s="13"/>
      <c r="B12053" s="13"/>
      <c r="C12053" s="13"/>
      <c r="D12053" s="13"/>
      <c r="E12053" s="13"/>
      <c r="F12053" s="13"/>
    </row>
    <row r="12054" spans="1:7">
      <c r="A12054" s="13"/>
      <c r="B12054" s="13"/>
      <c r="C12054" s="13"/>
      <c r="D12054" s="13"/>
      <c r="E12054" s="13"/>
      <c r="F12054" s="13"/>
    </row>
    <row r="12055" spans="1:7">
      <c r="A12055" s="13"/>
      <c r="B12055" s="13"/>
      <c r="C12055" s="13"/>
      <c r="D12055" s="13"/>
      <c r="E12055" s="13"/>
      <c r="F12055" s="13"/>
    </row>
    <row r="12056" spans="1:7">
      <c r="A12056" s="13"/>
      <c r="B12056" s="13"/>
      <c r="C12056" s="13"/>
      <c r="D12056" s="13"/>
      <c r="E12056" s="13"/>
      <c r="F12056" s="13"/>
    </row>
    <row r="12057" spans="1:7">
      <c r="A12057" s="13"/>
      <c r="B12057" s="13"/>
      <c r="C12057" s="13"/>
      <c r="D12057" s="13"/>
      <c r="E12057" s="13"/>
      <c r="F12057" s="13"/>
    </row>
    <row r="12058" spans="1:7">
      <c r="A12058" s="13"/>
      <c r="B12058" s="13"/>
      <c r="C12058" s="13"/>
      <c r="D12058" s="13"/>
      <c r="E12058" s="13"/>
      <c r="G12058" s="13"/>
    </row>
    <row r="12059" spans="1:7">
      <c r="A12059" s="13"/>
      <c r="B12059" s="13"/>
      <c r="C12059" s="13"/>
      <c r="D12059" s="13"/>
      <c r="E12059" s="13"/>
      <c r="G12059" s="13"/>
    </row>
    <row r="12060" spans="1:7">
      <c r="A12060" s="13"/>
      <c r="B12060" s="13"/>
      <c r="C12060" s="13"/>
      <c r="D12060" s="13"/>
      <c r="E12060" s="13"/>
      <c r="F12060" s="13"/>
    </row>
    <row r="12061" spans="1:7">
      <c r="A12061" s="13"/>
      <c r="B12061" s="13"/>
      <c r="C12061" s="13"/>
      <c r="D12061" s="13"/>
      <c r="E12061" s="13"/>
      <c r="G12061" s="13"/>
    </row>
    <row r="12062" spans="1:7">
      <c r="A12062" s="13"/>
      <c r="B12062" s="13"/>
      <c r="C12062" s="13"/>
      <c r="D12062" s="13"/>
      <c r="E12062" s="13"/>
      <c r="G12062" s="13"/>
    </row>
    <row r="12063" spans="1:7">
      <c r="A12063" s="13"/>
      <c r="B12063" s="13"/>
      <c r="C12063" s="13"/>
      <c r="D12063" s="13"/>
      <c r="E12063" s="13"/>
      <c r="G12063" s="13"/>
    </row>
    <row r="12064" spans="1:7">
      <c r="A12064" s="13"/>
      <c r="B12064" s="13"/>
      <c r="C12064" s="13"/>
      <c r="D12064" s="13"/>
      <c r="E12064" s="13"/>
      <c r="G12064" s="13"/>
    </row>
    <row r="12065" spans="1:7">
      <c r="A12065" s="13"/>
      <c r="B12065" s="13"/>
      <c r="C12065" s="13"/>
      <c r="D12065" s="13"/>
      <c r="E12065" s="13"/>
      <c r="F12065" s="13"/>
    </row>
    <row r="12066" spans="1:7">
      <c r="A12066" s="13"/>
      <c r="B12066" s="13"/>
      <c r="C12066" s="13"/>
      <c r="D12066" s="13"/>
      <c r="E12066" s="13"/>
      <c r="F12066" s="13"/>
    </row>
    <row r="12067" spans="1:7">
      <c r="A12067" s="13"/>
      <c r="B12067" s="13"/>
      <c r="C12067" s="13"/>
      <c r="D12067" s="13"/>
      <c r="E12067" s="13"/>
      <c r="F12067" s="13"/>
    </row>
    <row r="12068" spans="1:7">
      <c r="A12068" s="13"/>
      <c r="B12068" s="13"/>
      <c r="C12068" s="13"/>
      <c r="D12068" s="13"/>
      <c r="E12068" s="13"/>
      <c r="F12068" s="13"/>
    </row>
    <row r="12069" spans="1:7">
      <c r="A12069" s="13"/>
      <c r="B12069" s="13"/>
      <c r="C12069" s="13"/>
      <c r="D12069" s="13"/>
      <c r="E12069" s="13"/>
      <c r="F12069" s="13"/>
    </row>
    <row r="12070" spans="1:7">
      <c r="A12070" s="13"/>
      <c r="B12070" s="13"/>
      <c r="C12070" s="13"/>
      <c r="D12070" s="13"/>
      <c r="E12070" s="13"/>
      <c r="F12070" s="13"/>
    </row>
    <row r="12071" spans="1:7">
      <c r="A12071" s="13"/>
      <c r="B12071" s="13"/>
      <c r="C12071" s="13"/>
      <c r="D12071" s="13"/>
      <c r="E12071" s="13"/>
      <c r="F12071" s="13"/>
    </row>
    <row r="12072" spans="1:7">
      <c r="A12072" s="13"/>
      <c r="B12072" s="13"/>
      <c r="C12072" s="13"/>
      <c r="D12072" s="13"/>
      <c r="E12072" s="13"/>
      <c r="F12072" s="13"/>
    </row>
    <row r="12073" spans="1:7">
      <c r="A12073" s="13"/>
      <c r="B12073" s="13"/>
      <c r="C12073" s="13"/>
      <c r="D12073" s="13"/>
      <c r="E12073" s="13"/>
      <c r="F12073" s="13"/>
    </row>
    <row r="12074" spans="1:7">
      <c r="A12074" s="13"/>
      <c r="B12074" s="13"/>
      <c r="C12074" s="13"/>
      <c r="D12074" s="13"/>
      <c r="E12074" s="13"/>
      <c r="F12074" s="13"/>
    </row>
    <row r="12075" spans="1:7">
      <c r="A12075" s="13"/>
      <c r="B12075" s="13"/>
      <c r="C12075" s="13"/>
      <c r="D12075" s="13"/>
      <c r="E12075" s="13"/>
      <c r="F12075" s="13"/>
    </row>
    <row r="12076" spans="1:7">
      <c r="A12076" s="13"/>
      <c r="B12076" s="13"/>
      <c r="C12076" s="13"/>
      <c r="D12076" s="13"/>
      <c r="E12076" s="13"/>
      <c r="G12076" s="13"/>
    </row>
    <row r="12077" spans="1:7">
      <c r="A12077" s="13"/>
      <c r="B12077" s="13"/>
      <c r="C12077" s="13"/>
      <c r="D12077" s="13"/>
      <c r="E12077" s="13"/>
      <c r="G12077" s="13"/>
    </row>
    <row r="12078" spans="1:7">
      <c r="A12078" s="13"/>
      <c r="B12078" s="13"/>
      <c r="C12078" s="13"/>
      <c r="D12078" s="13"/>
      <c r="E12078" s="13"/>
      <c r="G12078" s="13"/>
    </row>
    <row r="12079" spans="1:7">
      <c r="A12079" s="13"/>
      <c r="B12079" s="13"/>
      <c r="C12079" s="13"/>
      <c r="D12079" s="13"/>
      <c r="E12079" s="13"/>
      <c r="F12079" s="13"/>
    </row>
    <row r="12080" spans="1:7">
      <c r="A12080" s="13"/>
      <c r="B12080" s="13"/>
      <c r="C12080" s="13"/>
      <c r="D12080" s="13"/>
      <c r="E12080" s="13"/>
      <c r="F12080" s="13"/>
    </row>
    <row r="12081" spans="1:7">
      <c r="A12081" s="13"/>
      <c r="B12081" s="13"/>
      <c r="C12081" s="13"/>
      <c r="D12081" s="13"/>
      <c r="E12081" s="13"/>
      <c r="F12081" s="13"/>
    </row>
    <row r="12082" spans="1:7">
      <c r="A12082" s="13"/>
      <c r="B12082" s="13"/>
      <c r="C12082" s="13"/>
      <c r="D12082" s="13"/>
      <c r="E12082" s="13"/>
      <c r="F12082" s="13"/>
    </row>
    <row r="12083" spans="1:7">
      <c r="A12083" s="13"/>
      <c r="B12083" s="13"/>
      <c r="C12083" s="13"/>
      <c r="D12083" s="13"/>
      <c r="E12083" s="13"/>
      <c r="F12083" s="13"/>
    </row>
    <row r="12084" spans="1:7">
      <c r="A12084" s="13"/>
      <c r="B12084" s="13"/>
      <c r="C12084" s="13"/>
      <c r="D12084" s="13"/>
      <c r="E12084" s="13"/>
      <c r="F12084" s="13"/>
    </row>
    <row r="12085" spans="1:7">
      <c r="A12085" s="13"/>
      <c r="B12085" s="13"/>
      <c r="C12085" s="13"/>
      <c r="D12085" s="13"/>
      <c r="E12085" s="13"/>
      <c r="G12085" s="13"/>
    </row>
    <row r="12086" spans="1:7">
      <c r="A12086" s="13"/>
      <c r="B12086" s="13"/>
      <c r="C12086" s="13"/>
      <c r="D12086" s="13"/>
      <c r="E12086" s="13"/>
      <c r="G12086" s="13"/>
    </row>
    <row r="12087" spans="1:7">
      <c r="A12087" s="13"/>
      <c r="B12087" s="13"/>
      <c r="C12087" s="13"/>
      <c r="D12087" s="13"/>
      <c r="E12087" s="13"/>
      <c r="G12087" s="13"/>
    </row>
    <row r="12088" spans="1:7">
      <c r="A12088" s="13"/>
      <c r="B12088" s="13"/>
      <c r="C12088" s="13"/>
      <c r="D12088" s="13"/>
      <c r="E12088" s="13"/>
      <c r="F12088" s="13"/>
    </row>
    <row r="12089" spans="1:7">
      <c r="A12089" s="13"/>
      <c r="B12089" s="13"/>
      <c r="C12089" s="13"/>
      <c r="D12089" s="13"/>
      <c r="E12089" s="13"/>
      <c r="F12089" s="13"/>
    </row>
    <row r="12090" spans="1:7">
      <c r="A12090" s="13"/>
      <c r="B12090" s="13"/>
      <c r="C12090" s="13"/>
      <c r="D12090" s="13"/>
      <c r="E12090" s="13"/>
      <c r="F12090" s="13"/>
    </row>
    <row r="12091" spans="1:7">
      <c r="A12091" s="13"/>
      <c r="B12091" s="13"/>
      <c r="C12091" s="13"/>
      <c r="D12091" s="13"/>
      <c r="E12091" s="13"/>
      <c r="F12091" s="13"/>
    </row>
    <row r="12092" spans="1:7">
      <c r="A12092" s="13"/>
      <c r="B12092" s="13"/>
      <c r="C12092" s="13"/>
      <c r="D12092" s="13"/>
      <c r="E12092" s="13"/>
      <c r="F12092" s="13"/>
    </row>
    <row r="12093" spans="1:7">
      <c r="A12093" s="13"/>
      <c r="B12093" s="13"/>
      <c r="C12093" s="13"/>
      <c r="D12093" s="13"/>
      <c r="E12093" s="13"/>
      <c r="F12093" s="13"/>
    </row>
    <row r="12094" spans="1:7">
      <c r="A12094" s="13"/>
      <c r="B12094" s="13"/>
      <c r="C12094" s="13"/>
      <c r="D12094" s="13"/>
      <c r="E12094" s="13"/>
      <c r="G12094" s="13"/>
    </row>
    <row r="12095" spans="1:7">
      <c r="A12095" s="13"/>
      <c r="B12095" s="13"/>
      <c r="C12095" s="13"/>
      <c r="D12095" s="13"/>
      <c r="E12095" s="13"/>
      <c r="G12095" s="13"/>
    </row>
    <row r="12096" spans="1:7">
      <c r="A12096" s="13"/>
      <c r="B12096" s="13"/>
      <c r="C12096" s="13"/>
      <c r="D12096" s="13"/>
      <c r="E12096" s="13"/>
      <c r="G12096" s="13"/>
    </row>
    <row r="12097" spans="1:7">
      <c r="A12097" s="13"/>
      <c r="B12097" s="13"/>
      <c r="C12097" s="13"/>
      <c r="D12097" s="13"/>
      <c r="E12097" s="13"/>
      <c r="F12097" s="13"/>
    </row>
    <row r="12098" spans="1:7">
      <c r="A12098" s="13"/>
      <c r="B12098" s="13"/>
      <c r="C12098" s="13"/>
      <c r="D12098" s="13"/>
      <c r="E12098" s="13"/>
      <c r="F12098" s="13"/>
    </row>
    <row r="12099" spans="1:7">
      <c r="A12099" s="13"/>
      <c r="B12099" s="13"/>
      <c r="C12099" s="13"/>
      <c r="D12099" s="13"/>
      <c r="E12099" s="13"/>
      <c r="G12099" s="13"/>
    </row>
    <row r="12100" spans="1:7">
      <c r="A12100" s="13"/>
      <c r="B12100" s="13"/>
      <c r="C12100" s="13"/>
      <c r="D12100" s="13"/>
      <c r="E12100" s="13"/>
      <c r="F12100" s="13"/>
    </row>
    <row r="12101" spans="1:7">
      <c r="A12101" s="13"/>
      <c r="B12101" s="13"/>
      <c r="C12101" s="13"/>
      <c r="D12101" s="13"/>
      <c r="E12101" s="13"/>
      <c r="G12101" s="13"/>
    </row>
    <row r="12102" spans="1:7">
      <c r="A12102" s="13"/>
      <c r="B12102" s="13"/>
      <c r="C12102" s="13"/>
      <c r="D12102" s="13"/>
      <c r="E12102" s="13"/>
      <c r="F12102" s="13"/>
    </row>
    <row r="12103" spans="1:7">
      <c r="A12103" s="13"/>
      <c r="B12103" s="13"/>
      <c r="C12103" s="13"/>
      <c r="D12103" s="13"/>
      <c r="E12103" s="13"/>
      <c r="F12103" s="13"/>
    </row>
    <row r="12104" spans="1:7">
      <c r="A12104" s="13"/>
      <c r="B12104" s="13"/>
      <c r="C12104" s="13"/>
      <c r="D12104" s="13"/>
      <c r="E12104" s="13"/>
      <c r="F12104" s="13"/>
    </row>
    <row r="12105" spans="1:7">
      <c r="A12105" s="13"/>
      <c r="B12105" s="13"/>
      <c r="C12105" s="13"/>
      <c r="D12105" s="13"/>
      <c r="E12105" s="13"/>
      <c r="F12105" s="13"/>
    </row>
    <row r="12106" spans="1:7">
      <c r="A12106" s="13"/>
      <c r="B12106" s="13"/>
      <c r="C12106" s="13"/>
      <c r="D12106" s="13"/>
      <c r="E12106" s="13"/>
      <c r="F12106" s="13"/>
    </row>
    <row r="12107" spans="1:7">
      <c r="A12107" s="13"/>
      <c r="B12107" s="13"/>
      <c r="C12107" s="13"/>
      <c r="D12107" s="13"/>
      <c r="E12107" s="13"/>
      <c r="F12107" s="13"/>
    </row>
    <row r="12108" spans="1:7">
      <c r="A12108" s="13"/>
      <c r="B12108" s="13"/>
      <c r="C12108" s="13"/>
      <c r="D12108" s="13"/>
      <c r="E12108" s="13"/>
      <c r="F12108" s="13"/>
    </row>
    <row r="12109" spans="1:7">
      <c r="A12109" s="13"/>
      <c r="B12109" s="13"/>
      <c r="C12109" s="13"/>
      <c r="D12109" s="13"/>
      <c r="E12109" s="13"/>
      <c r="G12109" s="13"/>
    </row>
    <row r="12110" spans="1:7">
      <c r="A12110" s="13"/>
      <c r="B12110" s="13"/>
      <c r="C12110" s="13"/>
      <c r="D12110" s="13"/>
      <c r="E12110" s="13"/>
      <c r="G12110" s="13"/>
    </row>
    <row r="12111" spans="1:7">
      <c r="A12111" s="13"/>
      <c r="B12111" s="13"/>
      <c r="C12111" s="13"/>
      <c r="D12111" s="13"/>
      <c r="E12111" s="13"/>
      <c r="G12111" s="13"/>
    </row>
    <row r="12112" spans="1:7">
      <c r="A12112" s="13"/>
      <c r="B12112" s="13"/>
      <c r="C12112" s="13"/>
      <c r="D12112" s="13"/>
      <c r="E12112" s="13"/>
      <c r="G12112" s="13"/>
    </row>
    <row r="12113" spans="1:6">
      <c r="A12113" s="13"/>
      <c r="B12113" s="13"/>
      <c r="C12113" s="13"/>
      <c r="D12113" s="13"/>
      <c r="E12113" s="13"/>
      <c r="F12113" s="13"/>
    </row>
    <row r="12114" spans="1:6">
      <c r="A12114" s="13"/>
      <c r="B12114" s="13"/>
      <c r="C12114" s="13"/>
      <c r="D12114" s="13"/>
      <c r="E12114" s="13"/>
      <c r="F12114" s="13"/>
    </row>
    <row r="12115" spans="1:6">
      <c r="A12115" s="13"/>
      <c r="B12115" s="13"/>
      <c r="C12115" s="13"/>
      <c r="D12115" s="13"/>
      <c r="E12115" s="13"/>
      <c r="F12115" s="13"/>
    </row>
    <row r="12116" spans="1:6">
      <c r="A12116" s="13"/>
      <c r="B12116" s="13"/>
      <c r="C12116" s="13"/>
      <c r="D12116" s="13"/>
      <c r="E12116" s="13"/>
      <c r="F12116" s="13"/>
    </row>
    <row r="12117" spans="1:6">
      <c r="A12117" s="13"/>
      <c r="B12117" s="13"/>
      <c r="C12117" s="13"/>
      <c r="D12117" s="13"/>
      <c r="E12117" s="13"/>
      <c r="F12117" s="13"/>
    </row>
    <row r="12118" spans="1:6">
      <c r="A12118" s="13"/>
      <c r="B12118" s="13"/>
      <c r="C12118" s="13"/>
      <c r="D12118" s="13"/>
      <c r="E12118" s="13"/>
      <c r="F12118" s="13"/>
    </row>
    <row r="12119" spans="1:6">
      <c r="A12119" s="13"/>
      <c r="B12119" s="13"/>
      <c r="C12119" s="13"/>
      <c r="D12119" s="13"/>
      <c r="E12119" s="13"/>
      <c r="F12119" s="13"/>
    </row>
    <row r="12120" spans="1:6">
      <c r="A12120" s="13"/>
      <c r="B12120" s="13"/>
      <c r="C12120" s="13"/>
      <c r="D12120" s="13"/>
      <c r="E12120" s="13"/>
      <c r="F12120" s="13"/>
    </row>
    <row r="12121" spans="1:6">
      <c r="A12121" s="13"/>
      <c r="B12121" s="13"/>
      <c r="C12121" s="13"/>
      <c r="D12121" s="13"/>
      <c r="E12121" s="13"/>
      <c r="F12121" s="13"/>
    </row>
    <row r="12122" spans="1:6">
      <c r="A12122" s="13"/>
      <c r="B12122" s="13"/>
      <c r="C12122" s="13"/>
      <c r="D12122" s="13"/>
      <c r="E12122" s="13"/>
      <c r="F12122" s="13"/>
    </row>
    <row r="12123" spans="1:6">
      <c r="A12123" s="13"/>
      <c r="B12123" s="13"/>
      <c r="C12123" s="13"/>
      <c r="D12123" s="13"/>
      <c r="E12123" s="13"/>
      <c r="F12123" s="13"/>
    </row>
    <row r="12124" spans="1:6">
      <c r="A12124" s="13"/>
      <c r="B12124" s="13"/>
      <c r="C12124" s="13"/>
      <c r="D12124" s="13"/>
      <c r="E12124" s="13"/>
      <c r="F12124" s="13"/>
    </row>
    <row r="12125" spans="1:6">
      <c r="A12125" s="13"/>
      <c r="B12125" s="13"/>
      <c r="C12125" s="13"/>
      <c r="D12125" s="13"/>
      <c r="E12125" s="13"/>
      <c r="F12125" s="13"/>
    </row>
    <row r="12126" spans="1:6">
      <c r="A12126" s="13"/>
      <c r="B12126" s="13"/>
      <c r="C12126" s="13"/>
      <c r="D12126" s="13"/>
      <c r="E12126" s="13"/>
      <c r="F12126" s="13"/>
    </row>
    <row r="12127" spans="1:6">
      <c r="A12127" s="13"/>
      <c r="B12127" s="13"/>
      <c r="C12127" s="13"/>
      <c r="D12127" s="13"/>
      <c r="E12127" s="13"/>
      <c r="F12127" s="13"/>
    </row>
    <row r="12128" spans="1:6">
      <c r="A12128" s="13"/>
      <c r="B12128" s="13"/>
      <c r="C12128" s="13"/>
      <c r="D12128" s="13"/>
      <c r="E12128" s="13"/>
      <c r="F12128" s="13"/>
    </row>
    <row r="12129" spans="1:6">
      <c r="A12129" s="13"/>
      <c r="B12129" s="13"/>
      <c r="C12129" s="13"/>
      <c r="D12129" s="13"/>
      <c r="E12129" s="13"/>
      <c r="F12129" s="13"/>
    </row>
    <row r="12130" spans="1:6">
      <c r="A12130" s="13"/>
      <c r="B12130" s="13"/>
      <c r="C12130" s="13"/>
      <c r="D12130" s="13"/>
      <c r="E12130" s="13"/>
      <c r="F12130" s="13"/>
    </row>
    <row r="12131" spans="1:6">
      <c r="A12131" s="13"/>
      <c r="B12131" s="13"/>
      <c r="C12131" s="13"/>
      <c r="D12131" s="13"/>
      <c r="E12131" s="13"/>
      <c r="F12131" s="13"/>
    </row>
    <row r="12132" spans="1:6">
      <c r="A12132" s="13"/>
      <c r="B12132" s="13"/>
      <c r="C12132" s="13"/>
      <c r="D12132" s="13"/>
      <c r="E12132" s="13"/>
      <c r="F12132" s="13"/>
    </row>
    <row r="12133" spans="1:6">
      <c r="A12133" s="13"/>
      <c r="B12133" s="13"/>
      <c r="C12133" s="13"/>
      <c r="D12133" s="13"/>
      <c r="E12133" s="13"/>
      <c r="F12133" s="13"/>
    </row>
    <row r="12134" spans="1:6">
      <c r="A12134" s="13"/>
      <c r="B12134" s="13"/>
      <c r="C12134" s="13"/>
      <c r="D12134" s="13"/>
      <c r="E12134" s="13"/>
      <c r="F12134" s="13"/>
    </row>
    <row r="12135" spans="1:6">
      <c r="A12135" s="13"/>
      <c r="B12135" s="13"/>
      <c r="C12135" s="13"/>
      <c r="D12135" s="13"/>
      <c r="E12135" s="13"/>
      <c r="F12135" s="13"/>
    </row>
    <row r="12136" spans="1:6">
      <c r="A12136" s="13"/>
      <c r="B12136" s="13"/>
      <c r="C12136" s="13"/>
      <c r="D12136" s="13"/>
      <c r="E12136" s="13"/>
      <c r="F12136" s="13"/>
    </row>
    <row r="12137" spans="1:6">
      <c r="A12137" s="13"/>
      <c r="B12137" s="13"/>
      <c r="C12137" s="13"/>
      <c r="D12137" s="13"/>
      <c r="E12137" s="13"/>
      <c r="F12137" s="13"/>
    </row>
    <row r="12138" spans="1:6">
      <c r="A12138" s="13"/>
      <c r="B12138" s="13"/>
      <c r="C12138" s="13"/>
      <c r="D12138" s="13"/>
      <c r="E12138" s="13"/>
      <c r="F12138" s="13"/>
    </row>
    <row r="12139" spans="1:6">
      <c r="A12139" s="13"/>
      <c r="B12139" s="13"/>
      <c r="C12139" s="13"/>
      <c r="D12139" s="13"/>
      <c r="E12139" s="13"/>
      <c r="F12139" s="13"/>
    </row>
    <row r="12140" spans="1:6">
      <c r="A12140" s="13"/>
      <c r="B12140" s="13"/>
      <c r="C12140" s="13"/>
      <c r="D12140" s="13"/>
      <c r="E12140" s="13"/>
      <c r="F12140" s="13"/>
    </row>
    <row r="12141" spans="1:6">
      <c r="A12141" s="13"/>
      <c r="B12141" s="13"/>
      <c r="C12141" s="13"/>
      <c r="D12141" s="13"/>
      <c r="E12141" s="13"/>
      <c r="F12141" s="13"/>
    </row>
    <row r="12142" spans="1:6">
      <c r="A12142" s="13"/>
      <c r="B12142" s="13"/>
      <c r="C12142" s="13"/>
      <c r="D12142" s="13"/>
      <c r="E12142" s="13"/>
      <c r="F12142" s="13"/>
    </row>
    <row r="12143" spans="1:6">
      <c r="A12143" s="13"/>
      <c r="B12143" s="13"/>
      <c r="C12143" s="13"/>
      <c r="D12143" s="13"/>
      <c r="E12143" s="13"/>
      <c r="F12143" s="13"/>
    </row>
    <row r="12144" spans="1:6">
      <c r="A12144" s="13"/>
      <c r="B12144" s="13"/>
      <c r="C12144" s="13"/>
      <c r="D12144" s="13"/>
      <c r="E12144" s="13"/>
      <c r="F12144" s="13"/>
    </row>
    <row r="12145" spans="1:7">
      <c r="A12145" s="13"/>
      <c r="B12145" s="13"/>
      <c r="C12145" s="13"/>
      <c r="D12145" s="13"/>
      <c r="E12145" s="13"/>
      <c r="F12145" s="13"/>
    </row>
    <row r="12146" spans="1:7">
      <c r="A12146" s="13"/>
      <c r="B12146" s="13"/>
      <c r="C12146" s="13"/>
      <c r="D12146" s="13"/>
      <c r="E12146" s="13"/>
      <c r="F12146" s="13"/>
    </row>
    <row r="12147" spans="1:7">
      <c r="A12147" s="13"/>
      <c r="B12147" s="13"/>
      <c r="C12147" s="13"/>
      <c r="D12147" s="13"/>
      <c r="E12147" s="13"/>
      <c r="F12147" s="13"/>
    </row>
    <row r="12148" spans="1:7">
      <c r="A12148" s="13"/>
      <c r="B12148" s="13"/>
      <c r="C12148" s="13"/>
      <c r="D12148" s="13"/>
      <c r="E12148" s="13"/>
      <c r="F12148" s="13"/>
    </row>
    <row r="12149" spans="1:7">
      <c r="A12149" s="13"/>
      <c r="B12149" s="13"/>
      <c r="C12149" s="13"/>
      <c r="D12149" s="13"/>
      <c r="E12149" s="13"/>
      <c r="F12149" s="13"/>
    </row>
    <row r="12150" spans="1:7">
      <c r="A12150" s="13"/>
      <c r="B12150" s="13"/>
      <c r="C12150" s="13"/>
      <c r="D12150" s="13"/>
      <c r="E12150" s="13"/>
      <c r="G12150" s="13"/>
    </row>
    <row r="12151" spans="1:7">
      <c r="A12151" s="13"/>
      <c r="B12151" s="13"/>
      <c r="C12151" s="13"/>
      <c r="D12151" s="13"/>
      <c r="E12151" s="13"/>
      <c r="G12151" s="13"/>
    </row>
    <row r="12152" spans="1:7">
      <c r="A12152" s="13"/>
      <c r="B12152" s="13"/>
      <c r="C12152" s="13"/>
      <c r="D12152" s="13"/>
      <c r="E12152" s="13"/>
      <c r="G12152" s="13"/>
    </row>
    <row r="12153" spans="1:7">
      <c r="A12153" s="13"/>
      <c r="B12153" s="13"/>
      <c r="C12153" s="13"/>
      <c r="D12153" s="13"/>
      <c r="E12153" s="13"/>
      <c r="F12153" s="13"/>
    </row>
    <row r="12154" spans="1:7">
      <c r="A12154" s="13"/>
      <c r="B12154" s="13"/>
      <c r="C12154" s="13"/>
      <c r="D12154" s="13"/>
      <c r="E12154" s="13"/>
      <c r="F12154" s="13"/>
    </row>
    <row r="12155" spans="1:7">
      <c r="A12155" s="13"/>
      <c r="B12155" s="13"/>
      <c r="C12155" s="13"/>
      <c r="D12155" s="13"/>
      <c r="E12155" s="13"/>
      <c r="F12155" s="13"/>
    </row>
    <row r="12156" spans="1:7">
      <c r="A12156" s="13"/>
      <c r="B12156" s="13"/>
      <c r="C12156" s="13"/>
      <c r="D12156" s="13"/>
      <c r="E12156" s="13"/>
      <c r="F12156" s="13"/>
    </row>
    <row r="12157" spans="1:7">
      <c r="A12157" s="13"/>
      <c r="B12157" s="13"/>
      <c r="C12157" s="13"/>
      <c r="D12157" s="13"/>
      <c r="E12157" s="13"/>
      <c r="G12157" s="13"/>
    </row>
    <row r="12158" spans="1:7">
      <c r="A12158" s="13"/>
      <c r="B12158" s="13"/>
      <c r="C12158" s="13"/>
      <c r="D12158" s="13"/>
      <c r="E12158" s="13"/>
      <c r="G12158" s="13"/>
    </row>
    <row r="12159" spans="1:7">
      <c r="A12159" s="13"/>
      <c r="B12159" s="13"/>
      <c r="C12159" s="13"/>
      <c r="D12159" s="13"/>
      <c r="E12159" s="13"/>
      <c r="G12159" s="13"/>
    </row>
    <row r="12160" spans="1:7">
      <c r="A12160" s="13"/>
      <c r="B12160" s="13"/>
      <c r="C12160" s="13"/>
      <c r="D12160" s="13"/>
      <c r="E12160" s="13"/>
      <c r="G12160" s="13"/>
    </row>
    <row r="12161" spans="1:7">
      <c r="A12161" s="13"/>
      <c r="B12161" s="13"/>
      <c r="C12161" s="13"/>
      <c r="D12161" s="13"/>
      <c r="E12161" s="13"/>
      <c r="G12161" s="13"/>
    </row>
    <row r="12162" spans="1:7">
      <c r="A12162" s="13"/>
      <c r="B12162" s="13"/>
      <c r="C12162" s="13"/>
      <c r="D12162" s="13"/>
      <c r="E12162" s="13"/>
      <c r="G12162" s="13"/>
    </row>
    <row r="12163" spans="1:7">
      <c r="A12163" s="13"/>
      <c r="B12163" s="13"/>
      <c r="C12163" s="13"/>
      <c r="D12163" s="13"/>
      <c r="E12163" s="13"/>
      <c r="G12163" s="13"/>
    </row>
    <row r="12164" spans="1:7">
      <c r="A12164" s="13"/>
      <c r="B12164" s="13"/>
      <c r="C12164" s="13"/>
      <c r="D12164" s="13"/>
      <c r="E12164" s="13"/>
      <c r="F12164" s="13"/>
    </row>
    <row r="12165" spans="1:7">
      <c r="A12165" s="13"/>
      <c r="B12165" s="13"/>
      <c r="C12165" s="13"/>
      <c r="D12165" s="13"/>
      <c r="E12165" s="13"/>
      <c r="F12165" s="13"/>
    </row>
    <row r="12166" spans="1:7">
      <c r="A12166" s="13"/>
      <c r="B12166" s="13"/>
      <c r="C12166" s="13"/>
      <c r="D12166" s="13"/>
      <c r="E12166" s="13"/>
      <c r="F12166" s="13"/>
    </row>
    <row r="12167" spans="1:7">
      <c r="A12167" s="13"/>
      <c r="B12167" s="13"/>
      <c r="C12167" s="13"/>
      <c r="D12167" s="13"/>
      <c r="E12167" s="13"/>
      <c r="F12167" s="13"/>
    </row>
    <row r="12168" spans="1:7">
      <c r="A12168" s="13"/>
      <c r="B12168" s="13"/>
      <c r="C12168" s="13"/>
      <c r="D12168" s="13"/>
      <c r="E12168" s="13"/>
      <c r="F12168" s="13"/>
    </row>
    <row r="12169" spans="1:7">
      <c r="A12169" s="13"/>
      <c r="B12169" s="13"/>
      <c r="C12169" s="13"/>
      <c r="D12169" s="13"/>
      <c r="E12169" s="13"/>
      <c r="F12169" s="13"/>
    </row>
    <row r="12170" spans="1:7">
      <c r="A12170" s="13"/>
      <c r="B12170" s="13"/>
      <c r="C12170" s="13"/>
      <c r="D12170" s="13"/>
      <c r="E12170" s="13"/>
      <c r="F12170" s="13"/>
    </row>
    <row r="12171" spans="1:7">
      <c r="A12171" s="13"/>
      <c r="B12171" s="13"/>
      <c r="C12171" s="13"/>
      <c r="D12171" s="13"/>
      <c r="E12171" s="13"/>
      <c r="F12171" s="13"/>
    </row>
    <row r="12172" spans="1:7">
      <c r="A12172" s="13"/>
      <c r="B12172" s="13"/>
      <c r="C12172" s="13"/>
      <c r="D12172" s="13"/>
      <c r="E12172" s="13"/>
      <c r="F12172" s="13"/>
    </row>
    <row r="12173" spans="1:7">
      <c r="A12173" s="13"/>
      <c r="B12173" s="13"/>
      <c r="C12173" s="13"/>
      <c r="D12173" s="13"/>
      <c r="E12173" s="13"/>
      <c r="F12173" s="13"/>
    </row>
    <row r="12174" spans="1:7">
      <c r="A12174" s="13"/>
      <c r="B12174" s="13"/>
      <c r="C12174" s="13"/>
      <c r="D12174" s="13"/>
      <c r="E12174" s="13"/>
      <c r="G12174" s="13"/>
    </row>
    <row r="12175" spans="1:7">
      <c r="A12175" s="13"/>
      <c r="B12175" s="13"/>
      <c r="C12175" s="13"/>
      <c r="D12175" s="13"/>
      <c r="E12175" s="13"/>
      <c r="G12175" s="13"/>
    </row>
    <row r="12176" spans="1:7">
      <c r="A12176" s="13"/>
      <c r="B12176" s="13"/>
      <c r="C12176" s="13"/>
      <c r="D12176" s="13"/>
      <c r="E12176" s="13"/>
      <c r="F12176" s="13"/>
    </row>
    <row r="12177" spans="1:7">
      <c r="A12177" s="13"/>
      <c r="B12177" s="13"/>
      <c r="C12177" s="13"/>
      <c r="D12177" s="13"/>
      <c r="E12177" s="13"/>
      <c r="F12177" s="13"/>
    </row>
    <row r="12178" spans="1:7">
      <c r="A12178" s="13"/>
      <c r="B12178" s="13"/>
      <c r="C12178" s="13"/>
      <c r="D12178" s="13"/>
      <c r="E12178" s="13"/>
      <c r="F12178" s="13"/>
    </row>
    <row r="12179" spans="1:7">
      <c r="A12179" s="13"/>
      <c r="B12179" s="13"/>
      <c r="C12179" s="13"/>
      <c r="D12179" s="13"/>
      <c r="E12179" s="13"/>
      <c r="F12179" s="13"/>
    </row>
    <row r="12180" spans="1:7">
      <c r="A12180" s="13"/>
      <c r="B12180" s="13"/>
      <c r="C12180" s="13"/>
      <c r="D12180" s="13"/>
      <c r="E12180" s="13"/>
      <c r="G12180" s="13"/>
    </row>
    <row r="12181" spans="1:7">
      <c r="A12181" s="13"/>
      <c r="B12181" s="13"/>
      <c r="C12181" s="13"/>
      <c r="D12181" s="13"/>
      <c r="E12181" s="13"/>
      <c r="G12181" s="13"/>
    </row>
    <row r="12182" spans="1:7">
      <c r="A12182" s="13"/>
      <c r="B12182" s="13"/>
      <c r="C12182" s="13"/>
      <c r="D12182" s="13"/>
      <c r="E12182" s="13"/>
      <c r="F12182" s="13"/>
    </row>
    <row r="12183" spans="1:7">
      <c r="A12183" s="13"/>
      <c r="B12183" s="13"/>
      <c r="C12183" s="13"/>
      <c r="D12183" s="13"/>
      <c r="E12183" s="13"/>
      <c r="F12183" s="13"/>
    </row>
    <row r="12184" spans="1:7">
      <c r="A12184" s="13"/>
      <c r="B12184" s="13"/>
      <c r="C12184" s="13"/>
      <c r="D12184" s="13"/>
      <c r="E12184" s="13"/>
      <c r="G12184" s="13"/>
    </row>
    <row r="12185" spans="1:7">
      <c r="A12185" s="13"/>
      <c r="B12185" s="13"/>
      <c r="C12185" s="13"/>
      <c r="D12185" s="13"/>
      <c r="E12185" s="13"/>
      <c r="G12185" s="13"/>
    </row>
    <row r="12186" spans="1:7">
      <c r="A12186" s="13"/>
      <c r="B12186" s="13"/>
      <c r="C12186" s="13"/>
      <c r="D12186" s="13"/>
      <c r="E12186" s="13"/>
      <c r="G12186" s="13"/>
    </row>
    <row r="12187" spans="1:7">
      <c r="A12187" s="13"/>
      <c r="B12187" s="13"/>
      <c r="C12187" s="13"/>
      <c r="D12187" s="13"/>
      <c r="E12187" s="13"/>
      <c r="F12187" s="13"/>
    </row>
    <row r="12188" spans="1:7">
      <c r="A12188" s="13"/>
      <c r="B12188" s="13"/>
      <c r="C12188" s="13"/>
      <c r="D12188" s="13"/>
      <c r="E12188" s="13"/>
      <c r="G12188" s="13"/>
    </row>
    <row r="12189" spans="1:7">
      <c r="A12189" s="13"/>
      <c r="B12189" s="13"/>
      <c r="C12189" s="13"/>
      <c r="D12189" s="13"/>
      <c r="E12189" s="13"/>
      <c r="G12189" s="13"/>
    </row>
    <row r="12190" spans="1:7">
      <c r="A12190" s="13"/>
      <c r="B12190" s="13"/>
      <c r="C12190" s="13"/>
      <c r="D12190" s="13"/>
      <c r="E12190" s="13"/>
      <c r="F12190" s="13"/>
    </row>
    <row r="12191" spans="1:7">
      <c r="A12191" s="13"/>
      <c r="B12191" s="13"/>
      <c r="C12191" s="13"/>
      <c r="D12191" s="13"/>
      <c r="E12191" s="13"/>
      <c r="G12191" s="13"/>
    </row>
    <row r="12192" spans="1:7">
      <c r="A12192" s="13"/>
      <c r="B12192" s="13"/>
      <c r="C12192" s="13"/>
      <c r="D12192" s="13"/>
      <c r="E12192" s="13"/>
      <c r="G12192" s="13"/>
    </row>
    <row r="12193" spans="1:7">
      <c r="A12193" s="13"/>
      <c r="B12193" s="13"/>
      <c r="C12193" s="13"/>
      <c r="D12193" s="13"/>
      <c r="E12193" s="13"/>
      <c r="F12193" s="13"/>
    </row>
    <row r="12194" spans="1:7">
      <c r="A12194" s="13"/>
      <c r="B12194" s="13"/>
      <c r="C12194" s="13"/>
      <c r="D12194" s="13"/>
      <c r="E12194" s="13"/>
      <c r="F12194" s="13"/>
    </row>
    <row r="12195" spans="1:7">
      <c r="A12195" s="13"/>
      <c r="B12195" s="13"/>
      <c r="C12195" s="13"/>
      <c r="D12195" s="13"/>
      <c r="E12195" s="13"/>
      <c r="G12195" s="13"/>
    </row>
    <row r="12196" spans="1:7">
      <c r="A12196" s="13"/>
      <c r="B12196" s="13"/>
      <c r="C12196" s="13"/>
      <c r="D12196" s="13"/>
      <c r="E12196" s="13"/>
      <c r="G12196" s="13"/>
    </row>
    <row r="12197" spans="1:7">
      <c r="A12197" s="13"/>
      <c r="B12197" s="13"/>
      <c r="C12197" s="13"/>
      <c r="D12197" s="13"/>
      <c r="E12197" s="13"/>
      <c r="G12197" s="13"/>
    </row>
    <row r="12198" spans="1:7">
      <c r="A12198" s="13"/>
      <c r="B12198" s="13"/>
      <c r="C12198" s="13"/>
      <c r="D12198" s="13"/>
      <c r="E12198" s="13"/>
      <c r="G12198" s="13"/>
    </row>
    <row r="12199" spans="1:7">
      <c r="A12199" s="13"/>
      <c r="B12199" s="13"/>
      <c r="C12199" s="13"/>
      <c r="D12199" s="13"/>
      <c r="E12199" s="13"/>
      <c r="G12199" s="13"/>
    </row>
    <row r="12200" spans="1:7">
      <c r="A12200" s="13"/>
      <c r="B12200" s="13"/>
      <c r="C12200" s="13"/>
      <c r="D12200" s="13"/>
      <c r="E12200" s="13"/>
      <c r="G12200" s="13"/>
    </row>
    <row r="12201" spans="1:7">
      <c r="A12201" s="13"/>
      <c r="B12201" s="13"/>
      <c r="C12201" s="13"/>
      <c r="D12201" s="13"/>
      <c r="E12201" s="13"/>
      <c r="F12201" s="13"/>
    </row>
    <row r="12202" spans="1:7">
      <c r="A12202" s="13"/>
      <c r="B12202" s="13"/>
      <c r="C12202" s="13"/>
      <c r="D12202" s="13"/>
      <c r="E12202" s="13"/>
      <c r="F12202" s="13"/>
    </row>
    <row r="12203" spans="1:7">
      <c r="A12203" s="13"/>
      <c r="B12203" s="13"/>
      <c r="C12203" s="13"/>
      <c r="D12203" s="13"/>
      <c r="E12203" s="13"/>
      <c r="F12203" s="13"/>
    </row>
    <row r="12204" spans="1:7">
      <c r="A12204" s="13"/>
      <c r="B12204" s="13"/>
      <c r="C12204" s="13"/>
      <c r="D12204" s="13"/>
      <c r="E12204" s="13"/>
      <c r="F12204" s="13"/>
    </row>
    <row r="12205" spans="1:7">
      <c r="A12205" s="13"/>
      <c r="B12205" s="13"/>
      <c r="C12205" s="13"/>
      <c r="D12205" s="13"/>
      <c r="E12205" s="13"/>
      <c r="F12205" s="13"/>
    </row>
    <row r="12206" spans="1:7">
      <c r="A12206" s="13"/>
      <c r="B12206" s="13"/>
      <c r="C12206" s="13"/>
      <c r="D12206" s="13"/>
      <c r="E12206" s="13"/>
      <c r="F12206" s="13"/>
    </row>
    <row r="12207" spans="1:7">
      <c r="A12207" s="13"/>
      <c r="B12207" s="13"/>
      <c r="C12207" s="13"/>
      <c r="D12207" s="13"/>
      <c r="E12207" s="13"/>
      <c r="F12207" s="13"/>
    </row>
    <row r="12208" spans="1:7">
      <c r="A12208" s="13"/>
      <c r="B12208" s="13"/>
      <c r="C12208" s="13"/>
      <c r="D12208" s="13"/>
      <c r="E12208" s="13"/>
      <c r="F12208" s="13"/>
    </row>
    <row r="12209" spans="1:7">
      <c r="A12209" s="13"/>
      <c r="B12209" s="13"/>
      <c r="C12209" s="13"/>
      <c r="D12209" s="13"/>
      <c r="E12209" s="13"/>
      <c r="F12209" s="13"/>
    </row>
    <row r="12210" spans="1:7">
      <c r="A12210" s="13"/>
      <c r="B12210" s="13"/>
      <c r="C12210" s="13"/>
      <c r="D12210" s="13"/>
      <c r="E12210" s="13"/>
      <c r="F12210" s="13"/>
    </row>
    <row r="12211" spans="1:7">
      <c r="A12211" s="13"/>
      <c r="B12211" s="13"/>
      <c r="C12211" s="13"/>
      <c r="D12211" s="13"/>
      <c r="E12211" s="13"/>
      <c r="F12211" s="13"/>
    </row>
    <row r="12212" spans="1:7">
      <c r="A12212" s="13"/>
      <c r="B12212" s="13"/>
      <c r="C12212" s="13"/>
      <c r="D12212" s="13"/>
      <c r="E12212" s="13"/>
      <c r="F12212" s="13"/>
    </row>
    <row r="12213" spans="1:7">
      <c r="A12213" s="13"/>
      <c r="B12213" s="13"/>
      <c r="C12213" s="13"/>
      <c r="D12213" s="13"/>
      <c r="E12213" s="13"/>
      <c r="F12213" s="13"/>
    </row>
    <row r="12214" spans="1:7">
      <c r="A12214" s="13"/>
      <c r="B12214" s="13"/>
      <c r="C12214" s="13"/>
      <c r="D12214" s="13"/>
      <c r="E12214" s="13"/>
      <c r="F12214" s="13"/>
    </row>
    <row r="12215" spans="1:7">
      <c r="A12215" s="13"/>
      <c r="B12215" s="13"/>
      <c r="C12215" s="13"/>
      <c r="D12215" s="13"/>
      <c r="E12215" s="13"/>
      <c r="G12215" s="13"/>
    </row>
    <row r="12216" spans="1:7">
      <c r="A12216" s="13"/>
      <c r="B12216" s="13"/>
      <c r="C12216" s="13"/>
      <c r="D12216" s="13"/>
      <c r="E12216" s="13"/>
      <c r="G12216" s="13"/>
    </row>
    <row r="12217" spans="1:7">
      <c r="A12217" s="13"/>
      <c r="B12217" s="13"/>
      <c r="C12217" s="13"/>
      <c r="D12217" s="13"/>
      <c r="E12217" s="13"/>
      <c r="F12217" s="13"/>
    </row>
    <row r="12218" spans="1:7">
      <c r="A12218" s="13"/>
      <c r="B12218" s="13"/>
      <c r="C12218" s="13"/>
      <c r="D12218" s="13"/>
      <c r="E12218" s="13"/>
      <c r="F12218" s="13"/>
    </row>
    <row r="12219" spans="1:7">
      <c r="A12219" s="13"/>
      <c r="B12219" s="13"/>
      <c r="C12219" s="13"/>
      <c r="D12219" s="13"/>
      <c r="E12219" s="13"/>
      <c r="F12219" s="13"/>
    </row>
    <row r="12220" spans="1:7">
      <c r="A12220" s="13"/>
      <c r="B12220" s="13"/>
      <c r="C12220" s="13"/>
      <c r="D12220" s="13"/>
      <c r="E12220" s="13"/>
      <c r="F12220" s="13"/>
    </row>
    <row r="12221" spans="1:7">
      <c r="A12221" s="13"/>
      <c r="B12221" s="13"/>
      <c r="C12221" s="13"/>
      <c r="D12221" s="13"/>
      <c r="E12221" s="13"/>
      <c r="F12221" s="13"/>
    </row>
    <row r="12222" spans="1:7">
      <c r="A12222" s="13"/>
      <c r="B12222" s="13"/>
      <c r="C12222" s="13"/>
      <c r="D12222" s="13"/>
      <c r="E12222" s="13"/>
      <c r="F12222" s="13"/>
    </row>
    <row r="12223" spans="1:7">
      <c r="A12223" s="13"/>
      <c r="B12223" s="13"/>
      <c r="C12223" s="13"/>
      <c r="D12223" s="13"/>
      <c r="E12223" s="13"/>
      <c r="G12223" s="13"/>
    </row>
    <row r="12224" spans="1:7">
      <c r="A12224" s="13"/>
      <c r="B12224" s="13"/>
      <c r="C12224" s="13"/>
      <c r="D12224" s="13"/>
      <c r="E12224" s="13"/>
      <c r="F12224" s="13"/>
    </row>
    <row r="12225" spans="1:7">
      <c r="A12225" s="13"/>
      <c r="B12225" s="13"/>
      <c r="C12225" s="13"/>
      <c r="D12225" s="13"/>
      <c r="E12225" s="13"/>
      <c r="F12225" s="13"/>
    </row>
    <row r="12226" spans="1:7">
      <c r="A12226" s="13"/>
      <c r="B12226" s="13"/>
      <c r="C12226" s="13"/>
      <c r="D12226" s="13"/>
      <c r="E12226" s="13"/>
      <c r="G12226" s="13"/>
    </row>
    <row r="12227" spans="1:7">
      <c r="A12227" s="13"/>
      <c r="B12227" s="13"/>
      <c r="C12227" s="13"/>
      <c r="D12227" s="13"/>
      <c r="E12227" s="13"/>
      <c r="F12227" s="13"/>
    </row>
    <row r="12228" spans="1:7">
      <c r="A12228" s="13"/>
      <c r="B12228" s="13"/>
      <c r="C12228" s="13"/>
      <c r="D12228" s="13"/>
      <c r="E12228" s="13"/>
      <c r="F12228" s="13"/>
    </row>
    <row r="12229" spans="1:7">
      <c r="A12229" s="13"/>
      <c r="B12229" s="13"/>
      <c r="C12229" s="13"/>
      <c r="D12229" s="13"/>
      <c r="E12229" s="13"/>
      <c r="F12229" s="13"/>
    </row>
    <row r="12230" spans="1:7">
      <c r="A12230" s="13"/>
      <c r="B12230" s="13"/>
      <c r="C12230" s="13"/>
      <c r="D12230" s="13"/>
      <c r="E12230" s="13"/>
      <c r="F12230" s="13"/>
    </row>
    <row r="12231" spans="1:7">
      <c r="A12231" s="13"/>
      <c r="B12231" s="13"/>
      <c r="C12231" s="13"/>
      <c r="D12231" s="13"/>
      <c r="E12231" s="13"/>
      <c r="F12231" s="13"/>
    </row>
    <row r="12232" spans="1:7">
      <c r="A12232" s="13"/>
      <c r="B12232" s="13"/>
      <c r="C12232" s="13"/>
      <c r="D12232" s="13"/>
      <c r="E12232" s="13"/>
      <c r="G12232" s="13"/>
    </row>
    <row r="12233" spans="1:7">
      <c r="A12233" s="13"/>
      <c r="B12233" s="13"/>
      <c r="C12233" s="13"/>
      <c r="D12233" s="13"/>
      <c r="E12233" s="13"/>
      <c r="G12233" s="13"/>
    </row>
    <row r="12234" spans="1:7">
      <c r="A12234" s="13"/>
      <c r="B12234" s="13"/>
      <c r="C12234" s="13"/>
      <c r="D12234" s="13"/>
      <c r="E12234" s="13"/>
      <c r="G12234" s="13"/>
    </row>
    <row r="12235" spans="1:7">
      <c r="A12235" s="13"/>
      <c r="B12235" s="13"/>
      <c r="C12235" s="13"/>
      <c r="D12235" s="13"/>
      <c r="E12235" s="13"/>
      <c r="G12235" s="13"/>
    </row>
    <row r="12236" spans="1:7">
      <c r="A12236" s="13"/>
      <c r="B12236" s="13"/>
      <c r="C12236" s="13"/>
      <c r="D12236" s="13"/>
      <c r="E12236" s="13"/>
      <c r="G12236" s="13"/>
    </row>
    <row r="12237" spans="1:7">
      <c r="A12237" s="13"/>
      <c r="B12237" s="13"/>
      <c r="C12237" s="13"/>
      <c r="D12237" s="13"/>
      <c r="E12237" s="13"/>
      <c r="G12237" s="13"/>
    </row>
    <row r="12238" spans="1:7">
      <c r="A12238" s="13"/>
      <c r="B12238" s="13"/>
      <c r="C12238" s="13"/>
      <c r="D12238" s="13"/>
      <c r="E12238" s="13"/>
      <c r="G12238" s="13"/>
    </row>
    <row r="12239" spans="1:7">
      <c r="A12239" s="13"/>
      <c r="B12239" s="13"/>
      <c r="C12239" s="13"/>
      <c r="D12239" s="13"/>
      <c r="E12239" s="13"/>
      <c r="G12239" s="13"/>
    </row>
    <row r="12240" spans="1:7">
      <c r="A12240" s="13"/>
      <c r="B12240" s="13"/>
      <c r="C12240" s="13"/>
      <c r="D12240" s="13"/>
      <c r="E12240" s="13"/>
      <c r="G12240" s="13"/>
    </row>
    <row r="12241" spans="1:7">
      <c r="A12241" s="13"/>
      <c r="B12241" s="13"/>
      <c r="C12241" s="13"/>
      <c r="D12241" s="13"/>
      <c r="E12241" s="13"/>
      <c r="G12241" s="13"/>
    </row>
    <row r="12242" spans="1:7">
      <c r="A12242" s="13"/>
      <c r="B12242" s="13"/>
      <c r="C12242" s="13"/>
      <c r="D12242" s="13"/>
      <c r="E12242" s="13"/>
      <c r="G12242" s="13"/>
    </row>
    <row r="12243" spans="1:7">
      <c r="A12243" s="13"/>
      <c r="B12243" s="13"/>
      <c r="C12243" s="13"/>
      <c r="D12243" s="13"/>
      <c r="E12243" s="13"/>
      <c r="F12243" s="13"/>
    </row>
    <row r="12244" spans="1:7">
      <c r="A12244" s="13"/>
      <c r="B12244" s="13"/>
      <c r="C12244" s="13"/>
      <c r="D12244" s="13"/>
      <c r="E12244" s="13"/>
      <c r="F12244" s="13"/>
    </row>
    <row r="12245" spans="1:7">
      <c r="A12245" s="13"/>
      <c r="B12245" s="13"/>
      <c r="C12245" s="13"/>
      <c r="D12245" s="13"/>
      <c r="E12245" s="13"/>
      <c r="F12245" s="13"/>
    </row>
    <row r="12246" spans="1:7">
      <c r="A12246" s="13"/>
      <c r="B12246" s="13"/>
      <c r="C12246" s="13"/>
      <c r="D12246" s="13"/>
      <c r="E12246" s="13"/>
      <c r="F12246" s="13"/>
    </row>
    <row r="12247" spans="1:7">
      <c r="A12247" s="13"/>
      <c r="B12247" s="13"/>
      <c r="C12247" s="13"/>
      <c r="D12247" s="13"/>
      <c r="E12247" s="13"/>
      <c r="F12247" s="13"/>
    </row>
    <row r="12248" spans="1:7">
      <c r="A12248" s="13"/>
      <c r="B12248" s="13"/>
      <c r="C12248" s="13"/>
      <c r="D12248" s="13"/>
      <c r="E12248" s="13"/>
      <c r="F12248" s="13"/>
    </row>
    <row r="12249" spans="1:7">
      <c r="A12249" s="13"/>
      <c r="B12249" s="13"/>
      <c r="C12249" s="13"/>
      <c r="D12249" s="13"/>
      <c r="E12249" s="13"/>
      <c r="F12249" s="13"/>
    </row>
    <row r="12250" spans="1:7">
      <c r="A12250" s="13"/>
      <c r="B12250" s="13"/>
      <c r="C12250" s="13"/>
      <c r="D12250" s="13"/>
      <c r="E12250" s="13"/>
      <c r="F12250" s="13"/>
    </row>
    <row r="12251" spans="1:7">
      <c r="A12251" s="13"/>
      <c r="B12251" s="13"/>
      <c r="C12251" s="13"/>
      <c r="D12251" s="13"/>
      <c r="E12251" s="13"/>
      <c r="F12251" s="13"/>
    </row>
    <row r="12252" spans="1:7">
      <c r="A12252" s="13"/>
      <c r="B12252" s="13"/>
      <c r="C12252" s="13"/>
      <c r="D12252" s="13"/>
      <c r="E12252" s="13"/>
      <c r="F12252" s="13"/>
    </row>
    <row r="12253" spans="1:7">
      <c r="A12253" s="13"/>
      <c r="B12253" s="13"/>
      <c r="C12253" s="13"/>
      <c r="D12253" s="13"/>
      <c r="E12253" s="13"/>
      <c r="F12253" s="13"/>
    </row>
    <row r="12254" spans="1:7">
      <c r="A12254" s="13"/>
      <c r="B12254" s="13"/>
      <c r="C12254" s="13"/>
      <c r="D12254" s="13"/>
      <c r="E12254" s="13"/>
      <c r="F12254" s="13"/>
    </row>
    <row r="12255" spans="1:7">
      <c r="A12255" s="13"/>
      <c r="B12255" s="13"/>
      <c r="C12255" s="13"/>
      <c r="D12255" s="13"/>
      <c r="E12255" s="13"/>
      <c r="F12255" s="13"/>
    </row>
    <row r="12256" spans="1:7">
      <c r="A12256" s="13"/>
      <c r="B12256" s="13"/>
      <c r="C12256" s="13"/>
      <c r="D12256" s="13"/>
      <c r="E12256" s="13"/>
      <c r="F12256" s="13"/>
    </row>
    <row r="12257" spans="1:6">
      <c r="A12257" s="13"/>
      <c r="B12257" s="13"/>
      <c r="C12257" s="13"/>
      <c r="D12257" s="13"/>
      <c r="E12257" s="13"/>
      <c r="F12257" s="13"/>
    </row>
    <row r="12258" spans="1:6">
      <c r="A12258" s="13"/>
      <c r="B12258" s="13"/>
      <c r="C12258" s="13"/>
      <c r="D12258" s="13"/>
      <c r="E12258" s="13"/>
      <c r="F12258" s="13"/>
    </row>
    <row r="12259" spans="1:6">
      <c r="A12259" s="13"/>
      <c r="B12259" s="13"/>
      <c r="C12259" s="13"/>
      <c r="D12259" s="13"/>
      <c r="E12259" s="13"/>
      <c r="F12259" s="13"/>
    </row>
    <row r="12260" spans="1:6">
      <c r="A12260" s="13"/>
      <c r="B12260" s="13"/>
      <c r="C12260" s="13"/>
      <c r="D12260" s="13"/>
      <c r="E12260" s="13"/>
      <c r="F12260" s="13"/>
    </row>
    <row r="12261" spans="1:6">
      <c r="A12261" s="13"/>
      <c r="B12261" s="13"/>
      <c r="C12261" s="13"/>
      <c r="D12261" s="13"/>
      <c r="E12261" s="13"/>
      <c r="F12261" s="13"/>
    </row>
    <row r="12262" spans="1:6">
      <c r="A12262" s="13"/>
      <c r="B12262" s="13"/>
      <c r="C12262" s="13"/>
      <c r="D12262" s="13"/>
      <c r="E12262" s="13"/>
      <c r="F12262" s="13"/>
    </row>
    <row r="12263" spans="1:6">
      <c r="A12263" s="13"/>
      <c r="B12263" s="13"/>
      <c r="C12263" s="13"/>
      <c r="D12263" s="13"/>
      <c r="E12263" s="13"/>
      <c r="F12263" s="13"/>
    </row>
    <row r="12264" spans="1:6">
      <c r="A12264" s="13"/>
      <c r="B12264" s="13"/>
      <c r="C12264" s="13"/>
      <c r="D12264" s="13"/>
      <c r="E12264" s="13"/>
      <c r="F12264" s="13"/>
    </row>
    <row r="12265" spans="1:6">
      <c r="A12265" s="13"/>
      <c r="B12265" s="13"/>
      <c r="C12265" s="13"/>
      <c r="D12265" s="13"/>
      <c r="E12265" s="13"/>
      <c r="F12265" s="13"/>
    </row>
    <row r="12266" spans="1:6">
      <c r="A12266" s="13"/>
      <c r="B12266" s="13"/>
      <c r="C12266" s="13"/>
      <c r="D12266" s="13"/>
      <c r="E12266" s="13"/>
      <c r="F12266" s="13"/>
    </row>
    <row r="12267" spans="1:6">
      <c r="A12267" s="13"/>
      <c r="B12267" s="13"/>
      <c r="C12267" s="13"/>
      <c r="D12267" s="13"/>
      <c r="E12267" s="13"/>
      <c r="F12267" s="13"/>
    </row>
    <row r="12268" spans="1:6">
      <c r="A12268" s="13"/>
      <c r="B12268" s="13"/>
      <c r="C12268" s="13"/>
      <c r="D12268" s="13"/>
      <c r="E12268" s="13"/>
      <c r="F12268" s="13"/>
    </row>
    <row r="12269" spans="1:6">
      <c r="A12269" s="13"/>
      <c r="B12269" s="13"/>
      <c r="C12269" s="13"/>
      <c r="D12269" s="13"/>
      <c r="E12269" s="13"/>
      <c r="F12269" s="13"/>
    </row>
    <row r="12270" spans="1:6">
      <c r="A12270" s="13"/>
      <c r="B12270" s="13"/>
      <c r="C12270" s="13"/>
      <c r="D12270" s="13"/>
      <c r="E12270" s="13"/>
      <c r="F12270" s="13"/>
    </row>
    <row r="12271" spans="1:6">
      <c r="A12271" s="13"/>
      <c r="B12271" s="13"/>
      <c r="C12271" s="13"/>
      <c r="D12271" s="13"/>
      <c r="E12271" s="13"/>
      <c r="F12271" s="13"/>
    </row>
    <row r="12272" spans="1:6">
      <c r="A12272" s="13"/>
      <c r="B12272" s="13"/>
      <c r="C12272" s="13"/>
      <c r="D12272" s="13"/>
      <c r="E12272" s="13"/>
      <c r="F12272" s="13"/>
    </row>
    <row r="12273" spans="1:7">
      <c r="A12273" s="13"/>
      <c r="B12273" s="13"/>
      <c r="C12273" s="13"/>
      <c r="D12273" s="13"/>
      <c r="E12273" s="13"/>
      <c r="F12273" s="13"/>
    </row>
    <row r="12274" spans="1:7">
      <c r="A12274" s="13"/>
      <c r="B12274" s="13"/>
      <c r="C12274" s="13"/>
      <c r="D12274" s="13"/>
      <c r="E12274" s="13"/>
      <c r="F12274" s="13"/>
    </row>
    <row r="12275" spans="1:7">
      <c r="A12275" s="13"/>
      <c r="B12275" s="13"/>
      <c r="C12275" s="13"/>
      <c r="D12275" s="13"/>
      <c r="E12275" s="13"/>
      <c r="F12275" s="13"/>
    </row>
    <row r="12276" spans="1:7">
      <c r="A12276" s="13"/>
      <c r="B12276" s="13"/>
      <c r="C12276" s="13"/>
      <c r="D12276" s="13"/>
      <c r="E12276" s="13"/>
      <c r="F12276" s="13"/>
    </row>
    <row r="12277" spans="1:7">
      <c r="A12277" s="13"/>
      <c r="B12277" s="13"/>
      <c r="C12277" s="13"/>
      <c r="D12277" s="13"/>
      <c r="E12277" s="13"/>
      <c r="F12277" s="13"/>
    </row>
    <row r="12278" spans="1:7">
      <c r="A12278" s="13"/>
      <c r="B12278" s="13"/>
      <c r="C12278" s="13"/>
      <c r="D12278" s="13"/>
      <c r="E12278" s="13"/>
      <c r="F12278" s="13"/>
    </row>
    <row r="12279" spans="1:7">
      <c r="A12279" s="13"/>
      <c r="B12279" s="13"/>
      <c r="C12279" s="13"/>
      <c r="D12279" s="13"/>
      <c r="E12279" s="13"/>
      <c r="F12279" s="13"/>
    </row>
    <row r="12280" spans="1:7">
      <c r="A12280" s="13"/>
      <c r="B12280" s="13"/>
      <c r="C12280" s="13"/>
      <c r="D12280" s="13"/>
      <c r="E12280" s="13"/>
      <c r="F12280" s="13"/>
    </row>
    <row r="12281" spans="1:7">
      <c r="A12281" s="13"/>
      <c r="B12281" s="13"/>
      <c r="C12281" s="13"/>
      <c r="D12281" s="13"/>
      <c r="E12281" s="13"/>
      <c r="F12281" s="13"/>
    </row>
    <row r="12282" spans="1:7">
      <c r="A12282" s="13"/>
      <c r="B12282" s="13"/>
      <c r="C12282" s="13"/>
      <c r="D12282" s="13"/>
      <c r="E12282" s="13"/>
      <c r="G12282" s="13"/>
    </row>
    <row r="12283" spans="1:7">
      <c r="A12283" s="13"/>
      <c r="B12283" s="13"/>
      <c r="C12283" s="13"/>
      <c r="D12283" s="13"/>
      <c r="E12283" s="13"/>
      <c r="G12283" s="13"/>
    </row>
    <row r="12284" spans="1:7">
      <c r="A12284" s="13"/>
      <c r="B12284" s="13"/>
      <c r="C12284" s="13"/>
      <c r="D12284" s="13"/>
      <c r="E12284" s="13"/>
      <c r="G12284" s="13"/>
    </row>
    <row r="12285" spans="1:7">
      <c r="A12285" s="13"/>
      <c r="B12285" s="13"/>
      <c r="C12285" s="13"/>
      <c r="D12285" s="13"/>
      <c r="E12285" s="13"/>
      <c r="F12285" s="13"/>
    </row>
    <row r="12286" spans="1:7">
      <c r="A12286" s="13"/>
      <c r="B12286" s="13"/>
      <c r="C12286" s="13"/>
      <c r="D12286" s="13"/>
      <c r="E12286" s="13"/>
      <c r="F12286" s="13"/>
    </row>
    <row r="12287" spans="1:7">
      <c r="A12287" s="13"/>
      <c r="B12287" s="13"/>
      <c r="C12287" s="13"/>
      <c r="D12287" s="13"/>
      <c r="E12287" s="13"/>
      <c r="F12287" s="13"/>
    </row>
    <row r="12288" spans="1:7">
      <c r="A12288" s="13"/>
      <c r="B12288" s="13"/>
      <c r="C12288" s="13"/>
      <c r="D12288" s="13"/>
      <c r="E12288" s="13"/>
      <c r="F12288" s="13"/>
    </row>
    <row r="12289" spans="1:7">
      <c r="A12289" s="13"/>
      <c r="B12289" s="13"/>
      <c r="C12289" s="13"/>
      <c r="D12289" s="13"/>
      <c r="E12289" s="13"/>
      <c r="F12289" s="13"/>
    </row>
    <row r="12290" spans="1:7">
      <c r="A12290" s="13"/>
      <c r="B12290" s="13"/>
      <c r="C12290" s="13"/>
      <c r="D12290" s="13"/>
      <c r="E12290" s="13"/>
      <c r="F12290" s="13"/>
    </row>
    <row r="12291" spans="1:7">
      <c r="A12291" s="13"/>
      <c r="B12291" s="13"/>
      <c r="C12291" s="13"/>
      <c r="D12291" s="13"/>
      <c r="E12291" s="13"/>
      <c r="F12291" s="13"/>
    </row>
    <row r="12292" spans="1:7">
      <c r="A12292" s="13"/>
      <c r="B12292" s="13"/>
      <c r="C12292" s="13"/>
      <c r="D12292" s="13"/>
      <c r="E12292" s="13"/>
      <c r="F12292" s="13"/>
    </row>
    <row r="12293" spans="1:7">
      <c r="A12293" s="13"/>
      <c r="B12293" s="13"/>
      <c r="C12293" s="13"/>
      <c r="D12293" s="13"/>
      <c r="E12293" s="13"/>
      <c r="F12293" s="13"/>
    </row>
    <row r="12294" spans="1:7">
      <c r="A12294" s="13"/>
      <c r="B12294" s="13"/>
      <c r="C12294" s="13"/>
      <c r="D12294" s="13"/>
      <c r="E12294" s="13"/>
      <c r="F12294" s="13"/>
    </row>
    <row r="12295" spans="1:7">
      <c r="A12295" s="13"/>
      <c r="B12295" s="13"/>
      <c r="C12295" s="13"/>
      <c r="D12295" s="13"/>
      <c r="E12295" s="13"/>
      <c r="F12295" s="13"/>
    </row>
    <row r="12296" spans="1:7">
      <c r="A12296" s="13"/>
      <c r="B12296" s="13"/>
      <c r="C12296" s="13"/>
      <c r="D12296" s="13"/>
      <c r="E12296" s="13"/>
      <c r="F12296" s="13"/>
    </row>
    <row r="12297" spans="1:7">
      <c r="A12297" s="13"/>
      <c r="B12297" s="13"/>
      <c r="C12297" s="13"/>
      <c r="D12297" s="13"/>
      <c r="E12297" s="13"/>
      <c r="F12297" s="13"/>
    </row>
    <row r="12298" spans="1:7">
      <c r="A12298" s="13"/>
      <c r="B12298" s="13"/>
      <c r="C12298" s="13"/>
      <c r="D12298" s="13"/>
      <c r="E12298" s="13"/>
      <c r="F12298" s="13"/>
    </row>
    <row r="12299" spans="1:7">
      <c r="A12299" s="13"/>
      <c r="B12299" s="13"/>
      <c r="C12299" s="13"/>
      <c r="D12299" s="13"/>
      <c r="E12299" s="13"/>
      <c r="F12299" s="13"/>
    </row>
    <row r="12300" spans="1:7">
      <c r="A12300" s="13"/>
      <c r="B12300" s="13"/>
      <c r="C12300" s="13"/>
      <c r="D12300" s="13"/>
      <c r="E12300" s="13"/>
      <c r="F12300" s="13"/>
    </row>
    <row r="12301" spans="1:7">
      <c r="A12301" s="13"/>
      <c r="B12301" s="13"/>
      <c r="C12301" s="13"/>
      <c r="D12301" s="13"/>
      <c r="E12301" s="13"/>
      <c r="F12301" s="13"/>
    </row>
    <row r="12302" spans="1:7">
      <c r="A12302" s="13"/>
      <c r="B12302" s="13"/>
      <c r="C12302" s="13"/>
      <c r="D12302" s="13"/>
      <c r="E12302" s="13"/>
      <c r="G12302" s="13"/>
    </row>
    <row r="12303" spans="1:7">
      <c r="A12303" s="13"/>
      <c r="B12303" s="13"/>
      <c r="C12303" s="13"/>
      <c r="D12303" s="13"/>
      <c r="E12303" s="13"/>
      <c r="G12303" s="13"/>
    </row>
    <row r="12304" spans="1:7">
      <c r="A12304" s="13"/>
      <c r="B12304" s="13"/>
      <c r="C12304" s="13"/>
      <c r="D12304" s="13"/>
      <c r="E12304" s="13"/>
      <c r="G12304" s="13"/>
    </row>
    <row r="12305" spans="1:7">
      <c r="A12305" s="13"/>
      <c r="B12305" s="13"/>
      <c r="C12305" s="13"/>
      <c r="D12305" s="13"/>
      <c r="E12305" s="13"/>
      <c r="G12305" s="13"/>
    </row>
    <row r="12306" spans="1:7">
      <c r="A12306" s="13"/>
      <c r="B12306" s="13"/>
      <c r="C12306" s="13"/>
      <c r="D12306" s="13"/>
      <c r="E12306" s="13"/>
      <c r="G12306" s="13"/>
    </row>
    <row r="12307" spans="1:7">
      <c r="A12307" s="13"/>
      <c r="B12307" s="13"/>
      <c r="C12307" s="13"/>
      <c r="D12307" s="13"/>
      <c r="E12307" s="13"/>
      <c r="G12307" s="13"/>
    </row>
    <row r="12308" spans="1:7">
      <c r="A12308" s="13"/>
      <c r="B12308" s="13"/>
      <c r="C12308" s="13"/>
      <c r="D12308" s="13"/>
      <c r="E12308" s="13"/>
      <c r="G12308" s="13"/>
    </row>
    <row r="12309" spans="1:7">
      <c r="A12309" s="13"/>
      <c r="B12309" s="13"/>
      <c r="C12309" s="13"/>
      <c r="D12309" s="13"/>
      <c r="E12309" s="13"/>
      <c r="G12309" s="13"/>
    </row>
    <row r="12310" spans="1:7">
      <c r="A12310" s="13"/>
      <c r="B12310" s="13"/>
      <c r="C12310" s="13"/>
      <c r="D12310" s="13"/>
      <c r="E12310" s="13"/>
      <c r="G12310" s="13"/>
    </row>
    <row r="12311" spans="1:7">
      <c r="A12311" s="13"/>
      <c r="B12311" s="13"/>
      <c r="C12311" s="13"/>
      <c r="D12311" s="13"/>
      <c r="E12311" s="13"/>
      <c r="G12311" s="13"/>
    </row>
    <row r="12312" spans="1:7">
      <c r="A12312" s="13"/>
      <c r="B12312" s="13"/>
      <c r="C12312" s="13"/>
      <c r="D12312" s="13"/>
      <c r="E12312" s="13"/>
      <c r="G12312" s="13"/>
    </row>
    <row r="12313" spans="1:7">
      <c r="A12313" s="13"/>
      <c r="B12313" s="13"/>
      <c r="C12313" s="13"/>
      <c r="D12313" s="13"/>
      <c r="E12313" s="13"/>
      <c r="G12313" s="13"/>
    </row>
    <row r="12314" spans="1:7">
      <c r="A12314" s="13"/>
      <c r="B12314" s="13"/>
      <c r="C12314" s="13"/>
      <c r="D12314" s="13"/>
      <c r="E12314" s="13"/>
      <c r="G12314" s="13"/>
    </row>
    <row r="12315" spans="1:7">
      <c r="A12315" s="13"/>
      <c r="B12315" s="13"/>
      <c r="C12315" s="13"/>
      <c r="D12315" s="13"/>
      <c r="E12315" s="13"/>
      <c r="G12315" s="13"/>
    </row>
    <row r="12316" spans="1:7">
      <c r="A12316" s="13"/>
      <c r="B12316" s="13"/>
      <c r="C12316" s="13"/>
      <c r="D12316" s="13"/>
      <c r="E12316" s="13"/>
      <c r="G12316" s="13"/>
    </row>
    <row r="12317" spans="1:7">
      <c r="A12317" s="13"/>
      <c r="B12317" s="13"/>
      <c r="C12317" s="13"/>
      <c r="D12317" s="13"/>
      <c r="E12317" s="13"/>
      <c r="F12317" s="13"/>
    </row>
    <row r="12318" spans="1:7">
      <c r="A12318" s="13"/>
      <c r="B12318" s="13"/>
      <c r="C12318" s="13"/>
      <c r="D12318" s="13"/>
      <c r="E12318" s="13"/>
      <c r="F12318" s="13"/>
    </row>
    <row r="12319" spans="1:7">
      <c r="A12319" s="13"/>
      <c r="B12319" s="13"/>
      <c r="C12319" s="13"/>
      <c r="D12319" s="13"/>
      <c r="E12319" s="13"/>
      <c r="F12319" s="13"/>
    </row>
    <row r="12320" spans="1:7">
      <c r="A12320" s="13"/>
      <c r="B12320" s="13"/>
      <c r="C12320" s="13"/>
      <c r="D12320" s="13"/>
      <c r="E12320" s="13"/>
      <c r="F12320" s="13"/>
    </row>
    <row r="12321" spans="1:7">
      <c r="A12321" s="13"/>
      <c r="B12321" s="13"/>
      <c r="C12321" s="13"/>
      <c r="D12321" s="13"/>
      <c r="E12321" s="13"/>
      <c r="F12321" s="13"/>
    </row>
    <row r="12322" spans="1:7">
      <c r="A12322" s="13"/>
      <c r="B12322" s="13"/>
      <c r="C12322" s="13"/>
      <c r="D12322" s="13"/>
      <c r="E12322" s="13"/>
      <c r="F12322" s="13"/>
    </row>
    <row r="12323" spans="1:7">
      <c r="A12323" s="13"/>
      <c r="B12323" s="13"/>
      <c r="C12323" s="13"/>
      <c r="D12323" s="13"/>
      <c r="E12323" s="13"/>
      <c r="F12323" s="13"/>
    </row>
    <row r="12324" spans="1:7">
      <c r="A12324" s="13"/>
      <c r="B12324" s="13"/>
      <c r="C12324" s="13"/>
      <c r="D12324" s="13"/>
      <c r="E12324" s="13"/>
      <c r="F12324" s="13"/>
    </row>
    <row r="12325" spans="1:7">
      <c r="A12325" s="13"/>
      <c r="B12325" s="13"/>
      <c r="C12325" s="13"/>
      <c r="D12325" s="13"/>
      <c r="E12325" s="13"/>
      <c r="F12325" s="13"/>
    </row>
    <row r="12326" spans="1:7">
      <c r="A12326" s="13"/>
      <c r="B12326" s="13"/>
      <c r="C12326" s="13"/>
      <c r="D12326" s="13"/>
      <c r="E12326" s="13"/>
      <c r="F12326" s="13"/>
    </row>
    <row r="12327" spans="1:7">
      <c r="A12327" s="13"/>
      <c r="B12327" s="13"/>
      <c r="C12327" s="13"/>
      <c r="D12327" s="13"/>
      <c r="E12327" s="13"/>
      <c r="F12327" s="13"/>
    </row>
    <row r="12328" spans="1:7">
      <c r="A12328" s="13"/>
      <c r="B12328" s="13"/>
      <c r="C12328" s="13"/>
      <c r="D12328" s="13"/>
      <c r="E12328" s="13"/>
      <c r="F12328" s="13"/>
    </row>
    <row r="12329" spans="1:7">
      <c r="A12329" s="13"/>
      <c r="B12329" s="13"/>
      <c r="C12329" s="13"/>
      <c r="D12329" s="13"/>
      <c r="E12329" s="13"/>
      <c r="F12329" s="13"/>
    </row>
    <row r="12330" spans="1:7">
      <c r="A12330" s="13"/>
      <c r="B12330" s="13"/>
      <c r="C12330" s="13"/>
      <c r="D12330" s="13"/>
      <c r="E12330" s="13"/>
      <c r="F12330" s="13"/>
    </row>
    <row r="12331" spans="1:7">
      <c r="A12331" s="13"/>
      <c r="B12331" s="13"/>
      <c r="C12331" s="13"/>
      <c r="D12331" s="13"/>
      <c r="E12331" s="13"/>
      <c r="G12331" s="13"/>
    </row>
    <row r="12332" spans="1:7">
      <c r="A12332" s="13"/>
      <c r="B12332" s="13"/>
      <c r="C12332" s="13"/>
      <c r="D12332" s="13"/>
      <c r="E12332" s="13"/>
      <c r="G12332" s="13"/>
    </row>
    <row r="12333" spans="1:7">
      <c r="A12333" s="13"/>
      <c r="B12333" s="13"/>
      <c r="C12333" s="13"/>
      <c r="D12333" s="13"/>
      <c r="E12333" s="13"/>
      <c r="G12333" s="13"/>
    </row>
    <row r="12334" spans="1:7">
      <c r="A12334" s="13"/>
      <c r="B12334" s="13"/>
      <c r="C12334" s="13"/>
      <c r="D12334" s="13"/>
      <c r="E12334" s="13"/>
      <c r="G12334" s="13"/>
    </row>
    <row r="12335" spans="1:7">
      <c r="A12335" s="13"/>
      <c r="B12335" s="13"/>
      <c r="C12335" s="13"/>
      <c r="D12335" s="13"/>
      <c r="E12335" s="13"/>
      <c r="F12335" s="13"/>
    </row>
    <row r="12336" spans="1:7">
      <c r="A12336" s="13"/>
      <c r="B12336" s="13"/>
      <c r="C12336" s="13"/>
      <c r="D12336" s="13"/>
      <c r="E12336" s="13"/>
      <c r="F12336" s="13"/>
    </row>
    <row r="12337" spans="1:6">
      <c r="A12337" s="13"/>
      <c r="B12337" s="13"/>
      <c r="C12337" s="13"/>
      <c r="D12337" s="13"/>
      <c r="E12337" s="13"/>
      <c r="F12337" s="13"/>
    </row>
    <row r="12338" spans="1:6">
      <c r="A12338" s="13"/>
      <c r="B12338" s="13"/>
      <c r="C12338" s="13"/>
      <c r="D12338" s="13"/>
      <c r="E12338" s="13"/>
      <c r="F12338" s="13"/>
    </row>
    <row r="12339" spans="1:6">
      <c r="A12339" s="13"/>
      <c r="B12339" s="13"/>
      <c r="C12339" s="13"/>
      <c r="D12339" s="13"/>
      <c r="E12339" s="13"/>
      <c r="F12339" s="13"/>
    </row>
    <row r="12340" spans="1:6">
      <c r="A12340" s="13"/>
      <c r="B12340" s="13"/>
      <c r="C12340" s="13"/>
      <c r="D12340" s="13"/>
      <c r="E12340" s="13"/>
      <c r="F12340" s="13"/>
    </row>
    <row r="12341" spans="1:6">
      <c r="A12341" s="13"/>
      <c r="B12341" s="13"/>
      <c r="C12341" s="13"/>
      <c r="D12341" s="13"/>
      <c r="E12341" s="13"/>
      <c r="F12341" s="13"/>
    </row>
    <row r="12342" spans="1:6">
      <c r="A12342" s="13"/>
      <c r="B12342" s="13"/>
      <c r="C12342" s="13"/>
      <c r="D12342" s="13"/>
      <c r="E12342" s="13"/>
      <c r="F12342" s="13"/>
    </row>
    <row r="12343" spans="1:6">
      <c r="A12343" s="13"/>
      <c r="B12343" s="13"/>
      <c r="C12343" s="13"/>
      <c r="D12343" s="13"/>
      <c r="E12343" s="13"/>
      <c r="F12343" s="13"/>
    </row>
    <row r="12344" spans="1:6">
      <c r="A12344" s="13"/>
      <c r="B12344" s="13"/>
      <c r="C12344" s="13"/>
      <c r="D12344" s="13"/>
      <c r="E12344" s="13"/>
      <c r="F12344" s="13"/>
    </row>
    <row r="12345" spans="1:6">
      <c r="A12345" s="13"/>
      <c r="B12345" s="13"/>
      <c r="C12345" s="13"/>
      <c r="D12345" s="13"/>
      <c r="E12345" s="13"/>
      <c r="F12345" s="13"/>
    </row>
    <row r="12346" spans="1:6">
      <c r="A12346" s="13"/>
      <c r="B12346" s="13"/>
      <c r="C12346" s="13"/>
      <c r="D12346" s="13"/>
      <c r="E12346" s="13"/>
      <c r="F12346" s="13"/>
    </row>
    <row r="12347" spans="1:6">
      <c r="A12347" s="13"/>
      <c r="B12347" s="13"/>
      <c r="C12347" s="13"/>
      <c r="D12347" s="13"/>
      <c r="E12347" s="13"/>
      <c r="F12347" s="13"/>
    </row>
    <row r="12348" spans="1:6">
      <c r="A12348" s="13"/>
      <c r="B12348" s="13"/>
      <c r="C12348" s="13"/>
      <c r="D12348" s="13"/>
      <c r="E12348" s="13"/>
      <c r="F12348" s="13"/>
    </row>
    <row r="12349" spans="1:6">
      <c r="A12349" s="13"/>
      <c r="B12349" s="13"/>
      <c r="C12349" s="13"/>
      <c r="D12349" s="13"/>
      <c r="E12349" s="13"/>
      <c r="F12349" s="13"/>
    </row>
    <row r="12350" spans="1:6">
      <c r="A12350" s="13"/>
      <c r="B12350" s="13"/>
      <c r="C12350" s="13"/>
      <c r="D12350" s="13"/>
      <c r="E12350" s="13"/>
      <c r="F12350" s="13"/>
    </row>
    <row r="12351" spans="1:6">
      <c r="A12351" s="13"/>
      <c r="B12351" s="13"/>
      <c r="C12351" s="13"/>
      <c r="D12351" s="13"/>
      <c r="E12351" s="13"/>
      <c r="F12351" s="13"/>
    </row>
    <row r="12352" spans="1:6">
      <c r="A12352" s="13"/>
      <c r="B12352" s="13"/>
      <c r="C12352" s="13"/>
      <c r="D12352" s="13"/>
      <c r="E12352" s="13"/>
      <c r="F12352" s="13"/>
    </row>
    <row r="12353" spans="1:6">
      <c r="A12353" s="13"/>
      <c r="B12353" s="13"/>
      <c r="C12353" s="13"/>
      <c r="D12353" s="13"/>
      <c r="E12353" s="13"/>
      <c r="F12353" s="13"/>
    </row>
    <row r="12354" spans="1:6">
      <c r="A12354" s="13"/>
      <c r="B12354" s="13"/>
      <c r="C12354" s="13"/>
      <c r="D12354" s="13"/>
      <c r="E12354" s="13"/>
      <c r="F12354" s="13"/>
    </row>
    <row r="12355" spans="1:6">
      <c r="A12355" s="13"/>
      <c r="B12355" s="13"/>
      <c r="C12355" s="13"/>
      <c r="D12355" s="13"/>
      <c r="E12355" s="13"/>
      <c r="F12355" s="13"/>
    </row>
    <row r="12356" spans="1:6">
      <c r="A12356" s="13"/>
      <c r="B12356" s="13"/>
      <c r="C12356" s="13"/>
      <c r="D12356" s="13"/>
      <c r="E12356" s="13"/>
      <c r="F12356" s="13"/>
    </row>
    <row r="12357" spans="1:6">
      <c r="A12357" s="13"/>
      <c r="B12357" s="13"/>
      <c r="C12357" s="13"/>
      <c r="D12357" s="13"/>
      <c r="E12357" s="13"/>
      <c r="F12357" s="13"/>
    </row>
    <row r="12358" spans="1:6">
      <c r="A12358" s="13"/>
      <c r="B12358" s="13"/>
      <c r="C12358" s="13"/>
      <c r="D12358" s="13"/>
      <c r="E12358" s="13"/>
      <c r="F12358" s="13"/>
    </row>
    <row r="12359" spans="1:6">
      <c r="A12359" s="13"/>
      <c r="B12359" s="13"/>
      <c r="C12359" s="13"/>
      <c r="D12359" s="13"/>
      <c r="E12359" s="13"/>
      <c r="F12359" s="13"/>
    </row>
    <row r="12360" spans="1:6">
      <c r="A12360" s="13"/>
      <c r="B12360" s="13"/>
      <c r="C12360" s="13"/>
      <c r="D12360" s="13"/>
      <c r="E12360" s="13"/>
      <c r="F12360" s="13"/>
    </row>
    <row r="12361" spans="1:6">
      <c r="A12361" s="13"/>
      <c r="B12361" s="13"/>
      <c r="C12361" s="13"/>
      <c r="D12361" s="13"/>
      <c r="E12361" s="13"/>
      <c r="F12361" s="13"/>
    </row>
    <row r="12362" spans="1:6">
      <c r="A12362" s="13"/>
      <c r="B12362" s="13"/>
      <c r="C12362" s="13"/>
      <c r="D12362" s="13"/>
      <c r="E12362" s="13"/>
      <c r="F12362" s="13"/>
    </row>
    <row r="12363" spans="1:6">
      <c r="A12363" s="13"/>
      <c r="B12363" s="13"/>
      <c r="C12363" s="13"/>
      <c r="D12363" s="13"/>
      <c r="E12363" s="13"/>
      <c r="F12363" s="13"/>
    </row>
    <row r="12364" spans="1:6">
      <c r="A12364" s="13"/>
      <c r="B12364" s="13"/>
      <c r="C12364" s="13"/>
      <c r="D12364" s="13"/>
      <c r="E12364" s="13"/>
      <c r="F12364" s="13"/>
    </row>
    <row r="12365" spans="1:6">
      <c r="A12365" s="13"/>
      <c r="B12365" s="13"/>
      <c r="C12365" s="13"/>
      <c r="D12365" s="13"/>
      <c r="E12365" s="13"/>
      <c r="F12365" s="13"/>
    </row>
    <row r="12366" spans="1:6">
      <c r="A12366" s="13"/>
      <c r="B12366" s="13"/>
      <c r="C12366" s="13"/>
      <c r="D12366" s="13"/>
      <c r="E12366" s="13"/>
      <c r="F12366" s="13"/>
    </row>
    <row r="12367" spans="1:6">
      <c r="A12367" s="13"/>
      <c r="B12367" s="13"/>
      <c r="C12367" s="13"/>
      <c r="D12367" s="13"/>
      <c r="E12367" s="13"/>
      <c r="F12367" s="13"/>
    </row>
    <row r="12368" spans="1:6">
      <c r="A12368" s="13"/>
      <c r="B12368" s="13"/>
      <c r="C12368" s="13"/>
      <c r="D12368" s="13"/>
      <c r="E12368" s="13"/>
      <c r="F12368" s="13"/>
    </row>
    <row r="12369" spans="1:7">
      <c r="A12369" s="13"/>
      <c r="B12369" s="13"/>
      <c r="C12369" s="13"/>
      <c r="D12369" s="13"/>
      <c r="E12369" s="13"/>
      <c r="F12369" s="13"/>
    </row>
    <row r="12370" spans="1:7">
      <c r="A12370" s="13"/>
      <c r="B12370" s="13"/>
      <c r="C12370" s="13"/>
      <c r="D12370" s="13"/>
      <c r="E12370" s="13"/>
      <c r="F12370" s="13"/>
    </row>
    <row r="12371" spans="1:7">
      <c r="A12371" s="13"/>
      <c r="B12371" s="13"/>
      <c r="C12371" s="13"/>
      <c r="D12371" s="13"/>
      <c r="E12371" s="13"/>
      <c r="F12371" s="13"/>
    </row>
    <row r="12372" spans="1:7">
      <c r="A12372" s="13"/>
      <c r="B12372" s="13"/>
      <c r="C12372" s="13"/>
      <c r="D12372" s="13"/>
      <c r="E12372" s="13"/>
      <c r="F12372" s="13"/>
    </row>
    <row r="12373" spans="1:7">
      <c r="A12373" s="13"/>
      <c r="B12373" s="13"/>
      <c r="C12373" s="13"/>
      <c r="D12373" s="13"/>
      <c r="E12373" s="13"/>
      <c r="F12373" s="13"/>
    </row>
    <row r="12374" spans="1:7">
      <c r="A12374" s="13"/>
      <c r="B12374" s="13"/>
      <c r="C12374" s="13"/>
      <c r="D12374" s="13"/>
      <c r="E12374" s="13"/>
      <c r="F12374" s="13"/>
    </row>
    <row r="12375" spans="1:7">
      <c r="A12375" s="13"/>
      <c r="B12375" s="13"/>
      <c r="C12375" s="13"/>
      <c r="D12375" s="13"/>
      <c r="E12375" s="13"/>
      <c r="F12375" s="13"/>
    </row>
    <row r="12376" spans="1:7">
      <c r="A12376" s="13"/>
      <c r="B12376" s="13"/>
      <c r="C12376" s="13"/>
      <c r="D12376" s="13"/>
      <c r="E12376" s="13"/>
      <c r="F12376" s="13"/>
    </row>
    <row r="12377" spans="1:7">
      <c r="A12377" s="13"/>
      <c r="B12377" s="13"/>
    </row>
    <row r="12378" spans="1:7">
      <c r="A12378" s="13"/>
    </row>
    <row r="12379" spans="1:7">
      <c r="A12379" s="13"/>
    </row>
    <row r="12380" spans="1:7">
      <c r="A12380" s="13"/>
      <c r="B12380" s="13"/>
      <c r="C12380" s="13"/>
      <c r="D12380" s="13"/>
      <c r="E12380" s="13"/>
      <c r="F12380" s="13"/>
    </row>
    <row r="12381" spans="1:7">
      <c r="A12381" s="13"/>
      <c r="B12381" s="13"/>
      <c r="C12381" s="13"/>
      <c r="D12381" s="13"/>
      <c r="E12381" s="13"/>
      <c r="G12381" s="13"/>
    </row>
    <row r="12382" spans="1:7">
      <c r="A12382" s="13"/>
      <c r="B12382" s="13"/>
      <c r="C12382" s="13"/>
      <c r="D12382" s="13"/>
      <c r="E12382" s="13"/>
      <c r="G12382" s="13"/>
    </row>
    <row r="12383" spans="1:7">
      <c r="A12383" s="13"/>
      <c r="B12383" s="13"/>
      <c r="C12383" s="13"/>
      <c r="D12383" s="13"/>
      <c r="E12383" s="13"/>
      <c r="G12383" s="13"/>
    </row>
    <row r="12384" spans="1:7">
      <c r="A12384" s="13"/>
      <c r="B12384" s="13"/>
      <c r="C12384" s="13"/>
      <c r="D12384" s="13"/>
      <c r="E12384" s="13"/>
      <c r="G12384" s="13"/>
    </row>
    <row r="12385" spans="1:7">
      <c r="A12385" s="13"/>
      <c r="B12385" s="13"/>
      <c r="C12385" s="13"/>
      <c r="D12385" s="13"/>
      <c r="E12385" s="13"/>
      <c r="G12385" s="13"/>
    </row>
    <row r="12386" spans="1:7">
      <c r="A12386" s="13"/>
      <c r="B12386" s="13"/>
      <c r="C12386" s="13"/>
      <c r="D12386" s="13"/>
      <c r="E12386" s="13"/>
      <c r="G12386" s="13"/>
    </row>
    <row r="12387" spans="1:7">
      <c r="A12387" s="13"/>
      <c r="B12387" s="13"/>
      <c r="C12387" s="13"/>
      <c r="D12387" s="13"/>
      <c r="E12387" s="13"/>
      <c r="G12387" s="13"/>
    </row>
    <row r="12388" spans="1:7">
      <c r="A12388" s="13"/>
      <c r="B12388" s="13"/>
      <c r="C12388" s="13"/>
      <c r="D12388" s="13"/>
      <c r="E12388" s="13"/>
      <c r="G12388" s="13"/>
    </row>
    <row r="12389" spans="1:7">
      <c r="A12389" s="13"/>
      <c r="B12389" s="13"/>
      <c r="C12389" s="13"/>
      <c r="D12389" s="13"/>
      <c r="E12389" s="13"/>
      <c r="G12389" s="13"/>
    </row>
    <row r="12390" spans="1:7">
      <c r="A12390" s="13"/>
      <c r="B12390" s="13"/>
      <c r="C12390" s="13"/>
      <c r="D12390" s="13"/>
      <c r="E12390" s="13"/>
      <c r="G12390" s="13"/>
    </row>
    <row r="12391" spans="1:7">
      <c r="A12391" s="13"/>
      <c r="B12391" s="13"/>
      <c r="C12391" s="13"/>
      <c r="D12391" s="13"/>
      <c r="E12391" s="13"/>
      <c r="G12391" s="13"/>
    </row>
    <row r="12392" spans="1:7">
      <c r="A12392" s="13"/>
      <c r="B12392" s="13"/>
      <c r="C12392" s="13"/>
      <c r="D12392" s="13"/>
      <c r="E12392" s="13"/>
      <c r="G12392" s="13"/>
    </row>
    <row r="12393" spans="1:7">
      <c r="A12393" s="13"/>
      <c r="B12393" s="13"/>
      <c r="C12393" s="13"/>
      <c r="D12393" s="13"/>
      <c r="E12393" s="13"/>
      <c r="G12393" s="13"/>
    </row>
    <row r="12394" spans="1:7">
      <c r="A12394" s="13"/>
      <c r="B12394" s="13"/>
      <c r="C12394" s="13"/>
      <c r="D12394" s="13"/>
      <c r="E12394" s="13"/>
      <c r="G12394" s="13"/>
    </row>
    <row r="12395" spans="1:7">
      <c r="A12395" s="13"/>
      <c r="B12395" s="13"/>
      <c r="C12395" s="13"/>
      <c r="D12395" s="13"/>
      <c r="E12395" s="13"/>
      <c r="G12395" s="13"/>
    </row>
    <row r="12396" spans="1:7">
      <c r="A12396" s="13"/>
      <c r="B12396" s="13"/>
      <c r="C12396" s="13"/>
      <c r="D12396" s="13"/>
      <c r="E12396" s="13"/>
      <c r="G12396" s="13"/>
    </row>
    <row r="12397" spans="1:7">
      <c r="A12397" s="13"/>
      <c r="B12397" s="13"/>
      <c r="C12397" s="13"/>
      <c r="D12397" s="13"/>
      <c r="E12397" s="13"/>
      <c r="G12397" s="13"/>
    </row>
    <row r="12398" spans="1:7">
      <c r="A12398" s="13"/>
      <c r="B12398" s="13"/>
      <c r="C12398" s="13"/>
      <c r="D12398" s="13"/>
      <c r="E12398" s="13"/>
      <c r="G12398" s="13"/>
    </row>
    <row r="12399" spans="1:7">
      <c r="A12399" s="13"/>
      <c r="B12399" s="13"/>
      <c r="C12399" s="13"/>
      <c r="D12399" s="13"/>
      <c r="E12399" s="13"/>
      <c r="G12399" s="13"/>
    </row>
    <row r="12400" spans="1:7">
      <c r="A12400" s="13"/>
      <c r="B12400" s="13"/>
      <c r="C12400" s="13"/>
      <c r="D12400" s="13"/>
      <c r="E12400" s="13"/>
      <c r="G12400" s="13"/>
    </row>
    <row r="12401" spans="1:7">
      <c r="A12401" s="13"/>
      <c r="B12401" s="13"/>
      <c r="C12401" s="13"/>
      <c r="D12401" s="13"/>
      <c r="E12401" s="13"/>
      <c r="G12401" s="13"/>
    </row>
    <row r="12402" spans="1:7">
      <c r="A12402" s="13"/>
      <c r="B12402" s="13"/>
      <c r="C12402" s="13"/>
      <c r="D12402" s="13"/>
      <c r="E12402" s="13"/>
      <c r="G12402" s="13"/>
    </row>
    <row r="12403" spans="1:7">
      <c r="A12403" s="13"/>
      <c r="B12403" s="13"/>
      <c r="C12403" s="13"/>
      <c r="D12403" s="13"/>
      <c r="E12403" s="13"/>
      <c r="F12403" s="13"/>
    </row>
    <row r="12404" spans="1:7">
      <c r="A12404" s="13"/>
      <c r="B12404" s="13"/>
      <c r="C12404" s="13"/>
      <c r="D12404" s="13"/>
      <c r="E12404" s="13"/>
      <c r="F12404" s="13"/>
    </row>
    <row r="12405" spans="1:7">
      <c r="A12405" s="13"/>
      <c r="B12405" s="13"/>
      <c r="C12405" s="13"/>
      <c r="D12405" s="13"/>
      <c r="E12405" s="13"/>
      <c r="F12405" s="13"/>
    </row>
    <row r="12406" spans="1:7">
      <c r="A12406" s="13"/>
      <c r="B12406" s="13"/>
      <c r="C12406" s="13"/>
      <c r="D12406" s="13"/>
      <c r="E12406" s="13"/>
      <c r="G12406" s="13"/>
    </row>
    <row r="12407" spans="1:7">
      <c r="A12407" s="13"/>
      <c r="B12407" s="13"/>
      <c r="C12407" s="13"/>
      <c r="D12407" s="13"/>
      <c r="E12407" s="13"/>
      <c r="G12407" s="13"/>
    </row>
    <row r="12408" spans="1:7">
      <c r="A12408" s="13"/>
      <c r="B12408" s="13"/>
      <c r="C12408" s="13"/>
      <c r="D12408" s="13"/>
      <c r="E12408" s="13"/>
      <c r="G12408" s="13"/>
    </row>
    <row r="12409" spans="1:7">
      <c r="A12409" s="13"/>
      <c r="B12409" s="13"/>
      <c r="C12409" s="13"/>
      <c r="D12409" s="13"/>
      <c r="E12409" s="13"/>
      <c r="F12409" s="13"/>
    </row>
    <row r="12410" spans="1:7">
      <c r="A12410" s="13"/>
      <c r="B12410" s="13"/>
      <c r="C12410" s="13"/>
      <c r="D12410" s="13"/>
      <c r="E12410" s="13"/>
      <c r="G12410" s="13"/>
    </row>
    <row r="12411" spans="1:7">
      <c r="A12411" s="13"/>
      <c r="B12411" s="13"/>
      <c r="C12411" s="13"/>
      <c r="D12411" s="13"/>
      <c r="E12411" s="13"/>
      <c r="G12411" s="13"/>
    </row>
    <row r="12412" spans="1:7">
      <c r="A12412" s="13"/>
      <c r="B12412" s="13"/>
      <c r="C12412" s="13"/>
      <c r="D12412" s="13"/>
      <c r="E12412" s="13"/>
      <c r="G12412" s="13"/>
    </row>
    <row r="12413" spans="1:7">
      <c r="A12413" s="13"/>
      <c r="B12413" s="13"/>
      <c r="C12413" s="13"/>
      <c r="D12413" s="13"/>
      <c r="E12413" s="13"/>
      <c r="F12413" s="13"/>
    </row>
    <row r="12414" spans="1:7">
      <c r="A12414" s="13"/>
      <c r="B12414" s="13"/>
      <c r="C12414" s="13"/>
      <c r="D12414" s="13"/>
      <c r="E12414" s="13"/>
      <c r="G12414" s="13"/>
    </row>
    <row r="12415" spans="1:7">
      <c r="A12415" s="13"/>
      <c r="B12415" s="13"/>
      <c r="C12415" s="13"/>
      <c r="D12415" s="13"/>
      <c r="E12415" s="13"/>
      <c r="G12415" s="13"/>
    </row>
    <row r="12416" spans="1:7">
      <c r="A12416" s="13"/>
      <c r="B12416" s="13"/>
      <c r="C12416" s="13"/>
      <c r="D12416" s="13"/>
      <c r="E12416" s="13"/>
      <c r="G12416" s="13"/>
    </row>
    <row r="12417" spans="1:7">
      <c r="A12417" s="13"/>
      <c r="B12417" s="13"/>
      <c r="C12417" s="13"/>
      <c r="D12417" s="13"/>
      <c r="E12417" s="13"/>
      <c r="G12417" s="13"/>
    </row>
    <row r="12418" spans="1:7">
      <c r="A12418" s="13"/>
      <c r="B12418" s="13"/>
      <c r="C12418" s="13"/>
      <c r="D12418" s="13"/>
      <c r="E12418" s="13"/>
      <c r="G12418" s="13"/>
    </row>
    <row r="12419" spans="1:7">
      <c r="A12419" s="13"/>
      <c r="B12419" s="13"/>
      <c r="C12419" s="13"/>
      <c r="D12419" s="13"/>
      <c r="E12419" s="13"/>
      <c r="G12419" s="13"/>
    </row>
    <row r="12420" spans="1:7">
      <c r="A12420" s="13"/>
      <c r="B12420" s="13"/>
      <c r="C12420" s="13"/>
      <c r="D12420" s="13"/>
      <c r="E12420" s="13"/>
      <c r="G12420" s="13"/>
    </row>
    <row r="12421" spans="1:7">
      <c r="A12421" s="13"/>
      <c r="B12421" s="13"/>
      <c r="C12421" s="13"/>
      <c r="D12421" s="13"/>
      <c r="E12421" s="13"/>
      <c r="G12421" s="13"/>
    </row>
    <row r="12422" spans="1:7">
      <c r="A12422" s="13"/>
      <c r="B12422" s="13"/>
      <c r="C12422" s="13"/>
      <c r="D12422" s="13"/>
      <c r="E12422" s="13"/>
      <c r="G12422" s="13"/>
    </row>
    <row r="12423" spans="1:7">
      <c r="A12423" s="13"/>
      <c r="B12423" s="13"/>
      <c r="C12423" s="13"/>
      <c r="D12423" s="13"/>
      <c r="E12423" s="13"/>
      <c r="G12423" s="13"/>
    </row>
    <row r="12424" spans="1:7">
      <c r="A12424" s="13"/>
      <c r="B12424" s="13"/>
      <c r="C12424" s="13"/>
      <c r="D12424" s="13"/>
      <c r="E12424" s="13"/>
      <c r="G12424" s="13"/>
    </row>
    <row r="12425" spans="1:7">
      <c r="A12425" s="13"/>
      <c r="B12425" s="13"/>
      <c r="C12425" s="13"/>
      <c r="D12425" s="13"/>
      <c r="E12425" s="13"/>
      <c r="G12425" s="13"/>
    </row>
    <row r="12426" spans="1:7">
      <c r="A12426" s="13"/>
      <c r="B12426" s="13"/>
      <c r="C12426" s="13"/>
      <c r="D12426" s="13"/>
      <c r="E12426" s="13"/>
      <c r="G12426" s="13"/>
    </row>
    <row r="12427" spans="1:7">
      <c r="A12427" s="13"/>
      <c r="B12427" s="13"/>
      <c r="C12427" s="13"/>
      <c r="D12427" s="13"/>
      <c r="E12427" s="13"/>
      <c r="G12427" s="13"/>
    </row>
    <row r="12428" spans="1:7">
      <c r="A12428" s="13"/>
      <c r="B12428" s="13"/>
      <c r="C12428" s="13"/>
      <c r="D12428" s="13"/>
      <c r="E12428" s="13"/>
      <c r="G12428" s="13"/>
    </row>
    <row r="12429" spans="1:7">
      <c r="A12429" s="13"/>
      <c r="B12429" s="13"/>
      <c r="C12429" s="13"/>
      <c r="D12429" s="13"/>
      <c r="E12429" s="13"/>
      <c r="G12429" s="13"/>
    </row>
    <row r="12430" spans="1:7">
      <c r="A12430" s="13"/>
      <c r="B12430" s="13"/>
      <c r="C12430" s="13"/>
      <c r="D12430" s="13"/>
      <c r="E12430" s="13"/>
      <c r="G12430" s="13"/>
    </row>
    <row r="12431" spans="1:7">
      <c r="A12431" s="13"/>
      <c r="B12431" s="13"/>
      <c r="C12431" s="13"/>
      <c r="D12431" s="13"/>
      <c r="E12431" s="13"/>
      <c r="G12431" s="13"/>
    </row>
    <row r="12432" spans="1:7">
      <c r="A12432" s="13"/>
      <c r="B12432" s="13"/>
      <c r="C12432" s="13"/>
      <c r="D12432" s="13"/>
      <c r="E12432" s="13"/>
      <c r="G12432" s="13"/>
    </row>
    <row r="12433" spans="1:7">
      <c r="A12433" s="13"/>
      <c r="B12433" s="13"/>
      <c r="C12433" s="13"/>
      <c r="D12433" s="13"/>
      <c r="E12433" s="13"/>
      <c r="F12433" s="13"/>
    </row>
    <row r="12434" spans="1:7">
      <c r="A12434" s="13"/>
      <c r="B12434" s="13"/>
      <c r="C12434" s="13"/>
      <c r="D12434" s="13"/>
      <c r="E12434" s="13"/>
      <c r="G12434" s="13"/>
    </row>
    <row r="12435" spans="1:7">
      <c r="A12435" s="13"/>
      <c r="B12435" s="13"/>
      <c r="C12435" s="13"/>
      <c r="D12435" s="13"/>
      <c r="E12435" s="13"/>
      <c r="G12435" s="13"/>
    </row>
    <row r="12436" spans="1:7">
      <c r="A12436" s="13"/>
      <c r="B12436" s="13"/>
      <c r="C12436" s="13"/>
      <c r="D12436" s="13"/>
      <c r="E12436" s="13"/>
      <c r="G12436" s="13"/>
    </row>
    <row r="12437" spans="1:7">
      <c r="A12437" s="13"/>
      <c r="B12437" s="13"/>
      <c r="C12437" s="13"/>
      <c r="D12437" s="13"/>
      <c r="E12437" s="13"/>
      <c r="G12437" s="13"/>
    </row>
    <row r="12438" spans="1:7">
      <c r="A12438" s="13"/>
      <c r="B12438" s="13"/>
      <c r="C12438" s="13"/>
      <c r="D12438" s="13"/>
      <c r="E12438" s="13"/>
      <c r="G12438" s="13"/>
    </row>
    <row r="12439" spans="1:7">
      <c r="A12439" s="13"/>
      <c r="B12439" s="13"/>
      <c r="C12439" s="13"/>
      <c r="D12439" s="13"/>
      <c r="E12439" s="13"/>
      <c r="G12439" s="13"/>
    </row>
    <row r="12440" spans="1:7">
      <c r="A12440" s="13"/>
      <c r="B12440" s="13"/>
      <c r="C12440" s="13"/>
      <c r="D12440" s="13"/>
      <c r="E12440" s="13"/>
      <c r="G12440" s="13"/>
    </row>
    <row r="12441" spans="1:7">
      <c r="A12441" s="13"/>
      <c r="B12441" s="13"/>
      <c r="C12441" s="13"/>
      <c r="D12441" s="13"/>
      <c r="E12441" s="13"/>
      <c r="G12441" s="13"/>
    </row>
    <row r="12442" spans="1:7">
      <c r="A12442" s="13"/>
      <c r="B12442" s="13"/>
      <c r="C12442" s="13"/>
      <c r="D12442" s="13"/>
      <c r="E12442" s="13"/>
      <c r="G12442" s="13"/>
    </row>
    <row r="12443" spans="1:7">
      <c r="A12443" s="13"/>
      <c r="B12443" s="13"/>
      <c r="C12443" s="13"/>
      <c r="D12443" s="13"/>
      <c r="E12443" s="13"/>
      <c r="F12443" s="13"/>
    </row>
    <row r="12444" spans="1:7">
      <c r="A12444" s="13"/>
      <c r="B12444" s="13"/>
      <c r="C12444" s="13"/>
      <c r="D12444" s="13"/>
      <c r="E12444" s="13"/>
      <c r="G12444" s="13"/>
    </row>
    <row r="12445" spans="1:7">
      <c r="A12445" s="13"/>
      <c r="B12445" s="13"/>
      <c r="C12445" s="13"/>
      <c r="D12445" s="13"/>
      <c r="E12445" s="13"/>
      <c r="G12445" s="13"/>
    </row>
    <row r="12446" spans="1:7">
      <c r="A12446" s="13"/>
      <c r="B12446" s="13"/>
      <c r="C12446" s="13"/>
      <c r="D12446" s="13"/>
      <c r="E12446" s="13"/>
      <c r="G12446" s="13"/>
    </row>
    <row r="12447" spans="1:7">
      <c r="A12447" s="13"/>
      <c r="B12447" s="13"/>
      <c r="C12447" s="13"/>
      <c r="D12447" s="13"/>
      <c r="E12447" s="13"/>
      <c r="G12447" s="13"/>
    </row>
    <row r="12448" spans="1:7">
      <c r="A12448" s="13"/>
      <c r="B12448" s="13"/>
      <c r="C12448" s="13"/>
      <c r="D12448" s="13"/>
      <c r="E12448" s="13"/>
      <c r="F12448" s="13"/>
    </row>
    <row r="12449" spans="1:7">
      <c r="A12449" s="13"/>
      <c r="B12449" s="13"/>
      <c r="C12449" s="13"/>
      <c r="D12449" s="13"/>
      <c r="E12449" s="13"/>
      <c r="F12449" s="13"/>
    </row>
    <row r="12450" spans="1:7">
      <c r="A12450" s="13"/>
      <c r="B12450" s="13"/>
      <c r="C12450" s="13"/>
      <c r="D12450" s="13"/>
      <c r="E12450" s="13"/>
      <c r="G12450" s="13"/>
    </row>
    <row r="12451" spans="1:7">
      <c r="A12451" s="13"/>
      <c r="B12451" s="13"/>
      <c r="C12451" s="13"/>
      <c r="D12451" s="13"/>
      <c r="E12451" s="13"/>
      <c r="G12451" s="13"/>
    </row>
    <row r="12452" spans="1:7">
      <c r="A12452" s="13"/>
      <c r="B12452" s="13"/>
      <c r="C12452" s="13"/>
      <c r="D12452" s="13"/>
      <c r="E12452" s="13"/>
      <c r="G12452" s="13"/>
    </row>
    <row r="12453" spans="1:7">
      <c r="A12453" s="13"/>
      <c r="B12453" s="13"/>
      <c r="C12453" s="13"/>
      <c r="D12453" s="13"/>
      <c r="E12453" s="13"/>
      <c r="G12453" s="13"/>
    </row>
    <row r="12454" spans="1:7">
      <c r="A12454" s="13"/>
      <c r="B12454" s="13"/>
      <c r="C12454" s="13"/>
      <c r="D12454" s="13"/>
      <c r="E12454" s="13"/>
      <c r="G12454" s="13"/>
    </row>
    <row r="12455" spans="1:7">
      <c r="A12455" s="13"/>
      <c r="B12455" s="13"/>
      <c r="C12455" s="13"/>
      <c r="D12455" s="13"/>
      <c r="E12455" s="13"/>
      <c r="G12455" s="13"/>
    </row>
    <row r="12456" spans="1:7">
      <c r="A12456" s="13"/>
      <c r="B12456" s="13"/>
      <c r="C12456" s="13"/>
      <c r="D12456" s="13"/>
      <c r="E12456" s="13"/>
      <c r="G12456" s="13"/>
    </row>
    <row r="12457" spans="1:7">
      <c r="A12457" s="13"/>
      <c r="B12457" s="13"/>
      <c r="C12457" s="13"/>
      <c r="D12457" s="13"/>
      <c r="E12457" s="13"/>
      <c r="G12457" s="13"/>
    </row>
    <row r="12458" spans="1:7">
      <c r="A12458" s="13"/>
      <c r="B12458" s="13"/>
      <c r="C12458" s="13"/>
      <c r="D12458" s="13"/>
      <c r="E12458" s="13"/>
      <c r="G12458" s="13"/>
    </row>
    <row r="12459" spans="1:7">
      <c r="A12459" s="13"/>
      <c r="B12459" s="13"/>
      <c r="C12459" s="13"/>
      <c r="D12459" s="13"/>
      <c r="E12459" s="13"/>
      <c r="F12459" s="13"/>
    </row>
    <row r="12460" spans="1:7">
      <c r="A12460" s="13"/>
      <c r="B12460" s="13"/>
      <c r="C12460" s="13"/>
      <c r="D12460" s="13"/>
      <c r="E12460" s="13"/>
      <c r="G12460" s="13"/>
    </row>
    <row r="12461" spans="1:7">
      <c r="A12461" s="13"/>
      <c r="B12461" s="13"/>
      <c r="C12461" s="13"/>
      <c r="D12461" s="13"/>
      <c r="E12461" s="13"/>
      <c r="G12461" s="13"/>
    </row>
    <row r="12462" spans="1:7">
      <c r="A12462" s="13"/>
      <c r="B12462" s="13"/>
      <c r="C12462" s="13"/>
      <c r="D12462" s="13"/>
      <c r="E12462" s="13"/>
      <c r="G12462" s="13"/>
    </row>
    <row r="12463" spans="1:7">
      <c r="A12463" s="13"/>
      <c r="B12463" s="13"/>
      <c r="C12463" s="13"/>
      <c r="D12463" s="13"/>
      <c r="E12463" s="13"/>
      <c r="F12463" s="13"/>
    </row>
    <row r="12464" spans="1:7">
      <c r="A12464" s="13"/>
      <c r="B12464" s="13"/>
      <c r="C12464" s="13"/>
      <c r="D12464" s="13"/>
      <c r="E12464" s="13"/>
      <c r="F12464" s="13"/>
    </row>
    <row r="12465" spans="1:7">
      <c r="A12465" s="13"/>
      <c r="B12465" s="13"/>
      <c r="C12465" s="13"/>
      <c r="D12465" s="13"/>
      <c r="E12465" s="13"/>
      <c r="G12465" s="13"/>
    </row>
    <row r="12466" spans="1:7">
      <c r="A12466" s="13"/>
      <c r="B12466" s="13"/>
      <c r="C12466" s="13"/>
      <c r="D12466" s="13"/>
      <c r="E12466" s="13"/>
      <c r="G12466" s="13"/>
    </row>
    <row r="12467" spans="1:7">
      <c r="A12467" s="13"/>
      <c r="B12467" s="13"/>
      <c r="C12467" s="13"/>
      <c r="D12467" s="13"/>
      <c r="E12467" s="13"/>
      <c r="G12467" s="13"/>
    </row>
    <row r="12468" spans="1:7">
      <c r="A12468" s="13"/>
      <c r="B12468" s="13"/>
      <c r="C12468" s="13"/>
      <c r="D12468" s="13"/>
      <c r="E12468" s="13"/>
      <c r="F12468" s="13"/>
    </row>
    <row r="12469" spans="1:7">
      <c r="A12469" s="13"/>
      <c r="B12469" s="13"/>
      <c r="C12469" s="13"/>
      <c r="D12469" s="13"/>
      <c r="E12469" s="13"/>
      <c r="F12469" s="13"/>
    </row>
    <row r="12470" spans="1:7">
      <c r="A12470" s="13"/>
      <c r="B12470" s="13"/>
      <c r="C12470" s="13"/>
      <c r="D12470" s="13"/>
      <c r="E12470" s="13"/>
      <c r="F12470" s="13"/>
    </row>
    <row r="12471" spans="1:7">
      <c r="A12471" s="13"/>
      <c r="B12471" s="13"/>
      <c r="C12471" s="13"/>
      <c r="D12471" s="13"/>
      <c r="E12471" s="13"/>
      <c r="F12471" s="13"/>
    </row>
    <row r="12472" spans="1:7">
      <c r="A12472" s="13"/>
      <c r="B12472" s="13"/>
    </row>
    <row r="12473" spans="1:7">
      <c r="A12473" s="13"/>
      <c r="B12473" s="13"/>
    </row>
    <row r="12474" spans="1:7">
      <c r="A12474" s="13"/>
      <c r="B12474" s="13"/>
      <c r="C12474" s="13"/>
      <c r="D12474" s="13"/>
      <c r="E12474" s="13"/>
      <c r="G12474" s="13"/>
    </row>
    <row r="12475" spans="1:7">
      <c r="A12475" s="13"/>
      <c r="B12475" s="13"/>
      <c r="C12475" s="13"/>
      <c r="D12475" s="13"/>
      <c r="E12475" s="13"/>
      <c r="G12475" s="13"/>
    </row>
    <row r="12476" spans="1:7">
      <c r="A12476" s="13"/>
      <c r="B12476" s="13"/>
      <c r="C12476" s="13"/>
      <c r="D12476" s="13"/>
      <c r="E12476" s="13"/>
      <c r="G12476" s="13"/>
    </row>
    <row r="12477" spans="1:7">
      <c r="A12477" s="13"/>
      <c r="B12477" s="13"/>
      <c r="C12477" s="13"/>
      <c r="D12477" s="13"/>
      <c r="E12477" s="13"/>
      <c r="F12477" s="13"/>
    </row>
    <row r="12478" spans="1:7">
      <c r="A12478" s="13"/>
      <c r="B12478" s="13"/>
      <c r="C12478" s="13"/>
      <c r="D12478" s="13"/>
      <c r="E12478" s="13"/>
      <c r="G12478" s="13"/>
    </row>
    <row r="12479" spans="1:7">
      <c r="A12479" s="13"/>
      <c r="B12479" s="13"/>
      <c r="C12479" s="13"/>
      <c r="D12479" s="13"/>
      <c r="E12479" s="13"/>
      <c r="G12479" s="13"/>
    </row>
    <row r="12480" spans="1:7">
      <c r="A12480" s="13"/>
      <c r="B12480" s="13"/>
      <c r="C12480" s="13"/>
      <c r="D12480" s="13"/>
      <c r="E12480" s="13"/>
      <c r="G12480" s="13"/>
    </row>
    <row r="12481" spans="1:7">
      <c r="A12481" s="13"/>
      <c r="B12481" s="13"/>
      <c r="C12481" s="13"/>
      <c r="D12481" s="13"/>
      <c r="E12481" s="13"/>
      <c r="F12481" s="13"/>
    </row>
    <row r="12482" spans="1:7">
      <c r="A12482" s="13"/>
      <c r="B12482" s="13"/>
      <c r="C12482" s="13"/>
      <c r="D12482" s="13"/>
      <c r="E12482" s="13"/>
      <c r="G12482" s="13"/>
    </row>
    <row r="12483" spans="1:7">
      <c r="A12483" s="13"/>
      <c r="B12483" s="13"/>
      <c r="C12483" s="13"/>
      <c r="D12483" s="13"/>
      <c r="E12483" s="13"/>
      <c r="G12483" s="13"/>
    </row>
    <row r="12484" spans="1:7">
      <c r="A12484" s="13"/>
      <c r="B12484" s="13"/>
      <c r="C12484" s="13"/>
      <c r="D12484" s="13"/>
      <c r="E12484" s="13"/>
      <c r="G12484" s="13"/>
    </row>
    <row r="12485" spans="1:7">
      <c r="A12485" s="13"/>
      <c r="B12485" s="13"/>
      <c r="C12485" s="13"/>
      <c r="D12485" s="13"/>
      <c r="E12485" s="13"/>
      <c r="G12485" s="13"/>
    </row>
    <row r="12486" spans="1:7">
      <c r="A12486" s="13"/>
      <c r="B12486" s="13"/>
      <c r="C12486" s="13"/>
      <c r="D12486" s="13"/>
      <c r="E12486" s="13"/>
      <c r="G12486" s="13"/>
    </row>
    <row r="12487" spans="1:7">
      <c r="A12487" s="13"/>
      <c r="B12487" s="13"/>
      <c r="C12487" s="13"/>
      <c r="D12487" s="13"/>
      <c r="E12487" s="13"/>
      <c r="F12487" s="13"/>
    </row>
    <row r="12488" spans="1:7">
      <c r="A12488" s="13"/>
      <c r="B12488" s="13"/>
      <c r="C12488" s="13"/>
      <c r="D12488" s="13"/>
      <c r="E12488" s="13"/>
      <c r="G12488" s="13"/>
    </row>
    <row r="12489" spans="1:7">
      <c r="A12489" s="13"/>
      <c r="B12489" s="13"/>
      <c r="C12489" s="13"/>
      <c r="D12489" s="13"/>
      <c r="E12489" s="13"/>
      <c r="G12489" s="13"/>
    </row>
    <row r="12490" spans="1:7">
      <c r="A12490" s="13"/>
      <c r="B12490" s="13"/>
      <c r="C12490" s="13"/>
      <c r="D12490" s="13"/>
      <c r="E12490" s="13"/>
      <c r="G12490" s="13"/>
    </row>
    <row r="12491" spans="1:7">
      <c r="A12491" s="13"/>
      <c r="B12491" s="13"/>
      <c r="C12491" s="13"/>
      <c r="D12491" s="13"/>
      <c r="E12491" s="13"/>
      <c r="G12491" s="13"/>
    </row>
    <row r="12492" spans="1:7">
      <c r="A12492" s="13"/>
      <c r="B12492" s="13"/>
      <c r="C12492" s="13"/>
      <c r="D12492" s="13"/>
      <c r="E12492" s="13"/>
      <c r="G12492" s="13"/>
    </row>
    <row r="12493" spans="1:7">
      <c r="A12493" s="13"/>
      <c r="B12493" s="13"/>
      <c r="C12493" s="13"/>
      <c r="D12493" s="13"/>
      <c r="E12493" s="13"/>
      <c r="G12493" s="13"/>
    </row>
    <row r="12494" spans="1:7">
      <c r="A12494" s="13"/>
      <c r="B12494" s="13"/>
      <c r="C12494" s="13"/>
      <c r="D12494" s="13"/>
      <c r="E12494" s="13"/>
      <c r="G12494" s="13"/>
    </row>
    <row r="12495" spans="1:7">
      <c r="A12495" s="13"/>
      <c r="B12495" s="13"/>
      <c r="C12495" s="13"/>
      <c r="D12495" s="13"/>
      <c r="E12495" s="13"/>
      <c r="G12495" s="13"/>
    </row>
    <row r="12496" spans="1:7">
      <c r="A12496" s="13"/>
      <c r="B12496" s="13"/>
      <c r="C12496" s="13"/>
      <c r="D12496" s="13"/>
      <c r="E12496" s="13"/>
      <c r="G12496" s="13"/>
    </row>
    <row r="12497" spans="1:7">
      <c r="A12497" s="13"/>
      <c r="B12497" s="13"/>
      <c r="C12497" s="13"/>
      <c r="D12497" s="13"/>
      <c r="E12497" s="13"/>
      <c r="G12497" s="13"/>
    </row>
    <row r="12498" spans="1:7">
      <c r="A12498" s="13"/>
      <c r="B12498" s="13"/>
      <c r="C12498" s="13"/>
      <c r="D12498" s="13"/>
      <c r="E12498" s="13"/>
      <c r="G12498" s="13"/>
    </row>
    <row r="12499" spans="1:7">
      <c r="A12499" s="13"/>
      <c r="B12499" s="13"/>
      <c r="D12499" s="13"/>
      <c r="E12499" s="13"/>
      <c r="G12499" s="13"/>
    </row>
    <row r="12500" spans="1:7">
      <c r="A12500" s="13"/>
      <c r="B12500" s="13"/>
      <c r="C12500" s="13"/>
      <c r="D12500" s="13"/>
      <c r="E12500" s="13"/>
      <c r="G12500" s="13"/>
    </row>
    <row r="12501" spans="1:7">
      <c r="A12501" s="13"/>
      <c r="B12501" s="13"/>
      <c r="C12501" s="13"/>
      <c r="D12501" s="13"/>
      <c r="E12501" s="13"/>
      <c r="F12501" s="13"/>
    </row>
    <row r="12502" spans="1:7">
      <c r="A12502" s="13"/>
      <c r="B12502" s="13"/>
      <c r="C12502" s="13"/>
      <c r="D12502" s="13"/>
      <c r="E12502" s="13"/>
      <c r="G12502" s="13"/>
    </row>
    <row r="12503" spans="1:7">
      <c r="A12503" s="13"/>
      <c r="B12503" s="13"/>
      <c r="C12503" s="13"/>
      <c r="D12503" s="13"/>
      <c r="E12503" s="13"/>
      <c r="G12503" s="13"/>
    </row>
    <row r="12504" spans="1:7">
      <c r="A12504" s="13"/>
      <c r="B12504" s="13"/>
      <c r="C12504" s="13"/>
      <c r="D12504" s="13"/>
      <c r="E12504" s="13"/>
      <c r="F12504" s="13"/>
    </row>
    <row r="12505" spans="1:7">
      <c r="A12505" s="13"/>
      <c r="B12505" s="13"/>
      <c r="C12505" s="13"/>
      <c r="D12505" s="13"/>
      <c r="E12505" s="13"/>
      <c r="G12505" s="13"/>
    </row>
    <row r="12506" spans="1:7">
      <c r="A12506" s="13"/>
      <c r="B12506" s="13"/>
      <c r="C12506" s="13"/>
      <c r="D12506" s="13"/>
      <c r="E12506" s="13"/>
      <c r="G12506" s="13"/>
    </row>
    <row r="12507" spans="1:7">
      <c r="A12507" s="13"/>
      <c r="B12507" s="13"/>
      <c r="C12507" s="13"/>
      <c r="D12507" s="13"/>
      <c r="E12507" s="13"/>
      <c r="G12507" s="13"/>
    </row>
    <row r="12508" spans="1:7">
      <c r="A12508" s="13"/>
      <c r="B12508" s="13"/>
      <c r="C12508" s="13"/>
      <c r="D12508" s="13"/>
      <c r="E12508" s="13"/>
      <c r="F12508" s="13"/>
    </row>
    <row r="12509" spans="1:7">
      <c r="A12509" s="13"/>
      <c r="B12509" s="13"/>
      <c r="C12509" s="13"/>
      <c r="D12509" s="13"/>
      <c r="E12509" s="13"/>
      <c r="G12509" s="13"/>
    </row>
    <row r="12510" spans="1:7">
      <c r="A12510" s="13"/>
      <c r="B12510" s="13"/>
      <c r="C12510" s="13"/>
      <c r="D12510" s="13"/>
      <c r="E12510" s="13"/>
      <c r="F12510" s="13"/>
    </row>
    <row r="12511" spans="1:7">
      <c r="A12511" s="13"/>
      <c r="B12511" s="13"/>
      <c r="C12511" s="13"/>
      <c r="D12511" s="13"/>
      <c r="E12511" s="13"/>
      <c r="G12511" s="13"/>
    </row>
    <row r="12512" spans="1:7">
      <c r="A12512" s="13"/>
      <c r="B12512" s="13"/>
      <c r="C12512" s="13"/>
      <c r="D12512" s="13"/>
      <c r="E12512" s="13"/>
      <c r="G12512" s="13"/>
    </row>
    <row r="12513" spans="1:7">
      <c r="A12513" s="13"/>
      <c r="B12513" s="13"/>
      <c r="C12513" s="13"/>
      <c r="D12513" s="13"/>
      <c r="E12513" s="13"/>
      <c r="G12513" s="13"/>
    </row>
    <row r="12514" spans="1:7">
      <c r="A12514" s="13"/>
      <c r="B12514" s="13"/>
      <c r="C12514" s="13"/>
      <c r="D12514" s="13"/>
      <c r="E12514" s="13"/>
      <c r="G12514" s="13"/>
    </row>
    <row r="12515" spans="1:7">
      <c r="A12515" s="13"/>
      <c r="B12515" s="13"/>
      <c r="C12515" s="13"/>
      <c r="D12515" s="13"/>
      <c r="E12515" s="13"/>
      <c r="G12515" s="13"/>
    </row>
    <row r="12516" spans="1:7">
      <c r="A12516" s="13"/>
      <c r="B12516" s="13"/>
      <c r="C12516" s="13"/>
      <c r="D12516" s="13"/>
      <c r="E12516" s="13"/>
      <c r="G12516" s="13"/>
    </row>
    <row r="12517" spans="1:7">
      <c r="A12517" s="13"/>
      <c r="B12517" s="13"/>
      <c r="C12517" s="13"/>
      <c r="D12517" s="13"/>
      <c r="E12517" s="13"/>
      <c r="G12517" s="13"/>
    </row>
    <row r="12518" spans="1:7">
      <c r="A12518" s="13"/>
      <c r="B12518" s="13"/>
      <c r="C12518" s="13"/>
      <c r="D12518" s="13"/>
      <c r="E12518" s="13"/>
      <c r="G12518" s="13"/>
    </row>
    <row r="12519" spans="1:7">
      <c r="A12519" s="13"/>
      <c r="B12519" s="13"/>
      <c r="C12519" s="13"/>
      <c r="D12519" s="13"/>
      <c r="E12519" s="13"/>
      <c r="F12519" s="13"/>
    </row>
    <row r="12520" spans="1:7">
      <c r="A12520" s="13"/>
      <c r="B12520" s="13"/>
      <c r="C12520" s="13"/>
      <c r="D12520" s="13"/>
      <c r="E12520" s="13"/>
      <c r="G12520" s="13"/>
    </row>
    <row r="12521" spans="1:7">
      <c r="A12521" s="13"/>
      <c r="B12521" s="13"/>
      <c r="C12521" s="13"/>
      <c r="D12521" s="13"/>
      <c r="E12521" s="13"/>
      <c r="G12521" s="13"/>
    </row>
    <row r="12522" spans="1:7">
      <c r="A12522" s="13"/>
      <c r="B12522" s="13"/>
      <c r="C12522" s="13"/>
      <c r="D12522" s="13"/>
      <c r="E12522" s="13"/>
      <c r="G12522" s="13"/>
    </row>
    <row r="12523" spans="1:7">
      <c r="A12523" s="13"/>
      <c r="B12523" s="13"/>
      <c r="C12523" s="13"/>
      <c r="D12523" s="13"/>
      <c r="E12523" s="13"/>
      <c r="G12523" s="13"/>
    </row>
    <row r="12524" spans="1:7">
      <c r="A12524" s="13"/>
      <c r="B12524" s="13"/>
      <c r="C12524" s="13"/>
      <c r="D12524" s="13"/>
      <c r="E12524" s="13"/>
      <c r="F12524" s="13"/>
    </row>
    <row r="12525" spans="1:7">
      <c r="A12525" s="13"/>
      <c r="B12525" s="13"/>
      <c r="C12525" s="13"/>
      <c r="D12525" s="13"/>
      <c r="E12525" s="13"/>
      <c r="G12525" s="13"/>
    </row>
    <row r="12526" spans="1:7">
      <c r="A12526" s="13"/>
      <c r="B12526" s="13"/>
      <c r="C12526" s="13"/>
      <c r="D12526" s="13"/>
      <c r="E12526" s="13"/>
      <c r="G12526" s="13"/>
    </row>
    <row r="12527" spans="1:7">
      <c r="A12527" s="13"/>
      <c r="B12527" s="13"/>
      <c r="C12527" s="13"/>
      <c r="D12527" s="13"/>
      <c r="E12527" s="13"/>
      <c r="G12527" s="13"/>
    </row>
    <row r="12528" spans="1:7">
      <c r="A12528" s="13"/>
      <c r="B12528" s="13"/>
      <c r="C12528" s="13"/>
      <c r="D12528" s="13"/>
      <c r="E12528" s="13"/>
      <c r="G12528" s="13"/>
    </row>
    <row r="12529" spans="1:7">
      <c r="A12529" s="13"/>
      <c r="B12529" s="13"/>
      <c r="C12529" s="13"/>
      <c r="D12529" s="13"/>
      <c r="E12529" s="13"/>
      <c r="G12529" s="13"/>
    </row>
    <row r="12530" spans="1:7">
      <c r="A12530" s="13"/>
      <c r="B12530" s="13"/>
      <c r="C12530" s="13"/>
      <c r="D12530" s="13"/>
      <c r="E12530" s="13"/>
      <c r="G12530" s="13"/>
    </row>
    <row r="12531" spans="1:7">
      <c r="A12531" s="13"/>
      <c r="B12531" s="13"/>
      <c r="C12531" s="13"/>
      <c r="D12531" s="13"/>
      <c r="E12531" s="13"/>
      <c r="G12531" s="13"/>
    </row>
    <row r="12532" spans="1:7">
      <c r="A12532" s="13"/>
      <c r="B12532" s="13"/>
      <c r="C12532" s="13"/>
      <c r="D12532" s="13"/>
      <c r="E12532" s="13"/>
      <c r="G12532" s="13"/>
    </row>
    <row r="12533" spans="1:7">
      <c r="A12533" s="13"/>
      <c r="B12533" s="13"/>
      <c r="C12533" s="13"/>
      <c r="D12533" s="13"/>
      <c r="E12533" s="13"/>
      <c r="G12533" s="13"/>
    </row>
    <row r="12534" spans="1:7">
      <c r="A12534" s="13"/>
      <c r="B12534" s="13"/>
      <c r="C12534" s="13"/>
      <c r="D12534" s="13"/>
      <c r="E12534" s="13"/>
      <c r="F12534" s="13"/>
    </row>
    <row r="12535" spans="1:7">
      <c r="A12535" s="13"/>
      <c r="B12535" s="13"/>
      <c r="C12535" s="13"/>
      <c r="D12535" s="13"/>
      <c r="E12535" s="13"/>
      <c r="G12535" s="13"/>
    </row>
    <row r="12536" spans="1:7">
      <c r="A12536" s="13"/>
      <c r="B12536" s="13"/>
      <c r="C12536" s="13"/>
      <c r="D12536" s="13"/>
      <c r="E12536" s="13"/>
      <c r="G12536" s="13"/>
    </row>
    <row r="12537" spans="1:7">
      <c r="A12537" s="13"/>
      <c r="B12537" s="13"/>
      <c r="C12537" s="13"/>
      <c r="D12537" s="13"/>
      <c r="E12537" s="13"/>
      <c r="G12537" s="13"/>
    </row>
    <row r="12538" spans="1:7">
      <c r="A12538" s="13"/>
      <c r="B12538" s="13"/>
      <c r="C12538" s="13"/>
      <c r="D12538" s="13"/>
      <c r="E12538" s="13"/>
      <c r="F12538" s="13"/>
    </row>
    <row r="12539" spans="1:7">
      <c r="A12539" s="13"/>
      <c r="B12539" s="13"/>
      <c r="C12539" s="13"/>
      <c r="D12539" s="13"/>
      <c r="E12539" s="13"/>
      <c r="G12539" s="13"/>
    </row>
    <row r="12540" spans="1:7">
      <c r="A12540" s="13"/>
      <c r="B12540" s="13"/>
      <c r="C12540" s="13"/>
      <c r="D12540" s="13"/>
      <c r="E12540" s="13"/>
      <c r="G12540" s="13"/>
    </row>
    <row r="12541" spans="1:7">
      <c r="A12541" s="13"/>
      <c r="B12541" s="13"/>
      <c r="C12541" s="13"/>
      <c r="D12541" s="13"/>
      <c r="E12541" s="13"/>
      <c r="G12541" s="13"/>
    </row>
    <row r="12542" spans="1:7">
      <c r="A12542" s="13"/>
      <c r="B12542" s="13"/>
      <c r="C12542" s="13"/>
      <c r="D12542" s="13"/>
      <c r="E12542" s="13"/>
      <c r="G12542" s="13"/>
    </row>
    <row r="12543" spans="1:7">
      <c r="A12543" s="13"/>
      <c r="B12543" s="13"/>
      <c r="C12543" s="13"/>
      <c r="D12543" s="13"/>
      <c r="E12543" s="13"/>
      <c r="G12543" s="13"/>
    </row>
    <row r="12544" spans="1:7">
      <c r="A12544" s="13"/>
      <c r="B12544" s="13"/>
      <c r="C12544" s="13"/>
      <c r="D12544" s="13"/>
      <c r="E12544" s="13"/>
      <c r="G12544" s="13"/>
    </row>
    <row r="12545" spans="1:7">
      <c r="A12545" s="13"/>
      <c r="B12545" s="13"/>
      <c r="C12545" s="13"/>
      <c r="D12545" s="13"/>
      <c r="E12545" s="13"/>
      <c r="G12545" s="13"/>
    </row>
    <row r="12546" spans="1:7">
      <c r="A12546" s="13"/>
      <c r="B12546" s="13"/>
      <c r="C12546" s="13"/>
      <c r="D12546" s="13"/>
      <c r="E12546" s="13"/>
      <c r="G12546" s="13"/>
    </row>
    <row r="12547" spans="1:7">
      <c r="A12547" s="13"/>
      <c r="B12547" s="13"/>
      <c r="C12547" s="13"/>
      <c r="D12547" s="13"/>
      <c r="E12547" s="13"/>
      <c r="G12547" s="13"/>
    </row>
    <row r="12548" spans="1:7">
      <c r="A12548" s="13"/>
      <c r="B12548" s="13"/>
      <c r="C12548" s="13"/>
      <c r="D12548" s="13"/>
      <c r="E12548" s="13"/>
      <c r="G12548" s="13"/>
    </row>
    <row r="12549" spans="1:7">
      <c r="A12549" s="13"/>
      <c r="B12549" s="13"/>
      <c r="C12549" s="13"/>
      <c r="D12549" s="13"/>
      <c r="E12549" s="13"/>
      <c r="G12549" s="13"/>
    </row>
    <row r="12550" spans="1:7">
      <c r="A12550" s="13"/>
      <c r="B12550" s="13"/>
      <c r="C12550" s="13"/>
      <c r="D12550" s="13"/>
      <c r="E12550" s="13"/>
      <c r="G12550" s="13"/>
    </row>
    <row r="12551" spans="1:7">
      <c r="A12551" s="13"/>
      <c r="B12551" s="13"/>
      <c r="C12551" s="13"/>
      <c r="D12551" s="13"/>
      <c r="E12551" s="13"/>
      <c r="F12551" s="13"/>
    </row>
    <row r="12552" spans="1:7">
      <c r="A12552" s="13"/>
      <c r="B12552" s="13"/>
      <c r="C12552" s="13"/>
      <c r="D12552" s="13"/>
      <c r="E12552" s="13"/>
      <c r="F12552" s="13"/>
    </row>
    <row r="12553" spans="1:7">
      <c r="A12553" s="13"/>
      <c r="B12553" s="13"/>
      <c r="C12553" s="13"/>
      <c r="D12553" s="13"/>
      <c r="E12553" s="13"/>
      <c r="F12553" s="13"/>
    </row>
    <row r="12554" spans="1:7">
      <c r="A12554" s="13"/>
      <c r="B12554" s="13"/>
      <c r="C12554" s="13"/>
      <c r="D12554" s="13"/>
      <c r="E12554" s="13"/>
      <c r="F12554" s="13"/>
    </row>
    <row r="12555" spans="1:7">
      <c r="A12555" s="13"/>
      <c r="B12555" s="13"/>
      <c r="C12555" s="13"/>
      <c r="D12555" s="13"/>
      <c r="E12555" s="13"/>
      <c r="F12555" s="13"/>
    </row>
    <row r="12556" spans="1:7">
      <c r="A12556" s="13"/>
      <c r="B12556" s="13"/>
      <c r="C12556" s="13"/>
      <c r="D12556" s="13"/>
      <c r="E12556" s="13"/>
      <c r="F12556" s="13"/>
    </row>
    <row r="12557" spans="1:7">
      <c r="A12557" s="13"/>
      <c r="B12557" s="13"/>
      <c r="C12557" s="13"/>
      <c r="D12557" s="13"/>
      <c r="E12557" s="13"/>
      <c r="F12557" s="13"/>
    </row>
    <row r="12558" spans="1:7">
      <c r="A12558" s="13"/>
      <c r="B12558" s="13"/>
      <c r="C12558" s="13"/>
      <c r="D12558" s="13"/>
      <c r="E12558" s="13"/>
      <c r="F12558" s="13"/>
    </row>
    <row r="12559" spans="1:7">
      <c r="A12559" s="13"/>
      <c r="B12559" s="13"/>
      <c r="C12559" s="13"/>
      <c r="D12559" s="13"/>
      <c r="E12559" s="13"/>
      <c r="F12559" s="13"/>
    </row>
    <row r="12560" spans="1:7">
      <c r="A12560" s="13"/>
      <c r="B12560" s="13"/>
      <c r="C12560" s="13"/>
      <c r="D12560" s="13"/>
      <c r="E12560" s="13"/>
      <c r="F12560" s="13"/>
    </row>
    <row r="12561" spans="1:7">
      <c r="A12561" s="13"/>
      <c r="B12561" s="13"/>
      <c r="C12561" s="13"/>
      <c r="D12561" s="13"/>
      <c r="E12561" s="13"/>
      <c r="F12561" s="13"/>
    </row>
    <row r="12562" spans="1:7">
      <c r="A12562" s="13"/>
      <c r="B12562" s="13"/>
      <c r="C12562" s="13"/>
      <c r="D12562" s="13"/>
      <c r="E12562" s="13"/>
      <c r="F12562" s="13"/>
    </row>
    <row r="12563" spans="1:7">
      <c r="A12563" s="13"/>
      <c r="B12563" s="13"/>
      <c r="C12563" s="13"/>
      <c r="D12563" s="13"/>
      <c r="E12563" s="13"/>
      <c r="F12563" s="13"/>
    </row>
    <row r="12564" spans="1:7">
      <c r="A12564" s="13"/>
      <c r="B12564" s="13"/>
      <c r="C12564" s="13"/>
      <c r="D12564" s="13"/>
      <c r="E12564" s="13"/>
      <c r="F12564" s="13"/>
    </row>
    <row r="12565" spans="1:7">
      <c r="A12565" s="13"/>
      <c r="B12565" s="13"/>
      <c r="C12565" s="13"/>
      <c r="D12565" s="13"/>
      <c r="E12565" s="13"/>
      <c r="G12565" s="13"/>
    </row>
    <row r="12566" spans="1:7">
      <c r="A12566" s="13"/>
      <c r="B12566" s="13"/>
      <c r="C12566" s="13"/>
      <c r="D12566" s="13"/>
      <c r="E12566" s="13"/>
      <c r="G12566" s="13"/>
    </row>
    <row r="12567" spans="1:7">
      <c r="A12567" s="13"/>
      <c r="B12567" s="13"/>
      <c r="C12567" s="13"/>
      <c r="D12567" s="13"/>
      <c r="E12567" s="13"/>
      <c r="G12567" s="13"/>
    </row>
    <row r="12568" spans="1:7">
      <c r="A12568" s="13"/>
      <c r="B12568" s="13"/>
      <c r="C12568" s="13"/>
      <c r="D12568" s="13"/>
      <c r="E12568" s="13"/>
      <c r="G12568" s="13"/>
    </row>
    <row r="12569" spans="1:7">
      <c r="A12569" s="13"/>
      <c r="B12569" s="13"/>
      <c r="C12569" s="13"/>
      <c r="D12569" s="13"/>
      <c r="E12569" s="13"/>
      <c r="G12569" s="13"/>
    </row>
    <row r="12570" spans="1:7">
      <c r="A12570" s="13"/>
      <c r="B12570" s="13"/>
      <c r="C12570" s="13"/>
      <c r="D12570" s="13"/>
      <c r="E12570" s="13"/>
      <c r="G12570" s="13"/>
    </row>
    <row r="12571" spans="1:7">
      <c r="A12571" s="13"/>
      <c r="B12571" s="13"/>
      <c r="C12571" s="13"/>
      <c r="D12571" s="13"/>
      <c r="E12571" s="13"/>
      <c r="G12571" s="13"/>
    </row>
    <row r="12572" spans="1:7">
      <c r="A12572" s="13"/>
      <c r="B12572" s="13"/>
      <c r="C12572" s="13"/>
      <c r="D12572" s="13"/>
      <c r="E12572" s="13"/>
      <c r="G12572" s="13"/>
    </row>
    <row r="12573" spans="1:7">
      <c r="A12573" s="13"/>
      <c r="B12573" s="13"/>
      <c r="C12573" s="13"/>
      <c r="D12573" s="13"/>
      <c r="E12573" s="13"/>
      <c r="G12573" s="13"/>
    </row>
    <row r="12574" spans="1:7">
      <c r="A12574" s="13"/>
      <c r="B12574" s="13"/>
      <c r="C12574" s="13"/>
      <c r="D12574" s="13"/>
      <c r="E12574" s="13"/>
      <c r="G12574" s="13"/>
    </row>
    <row r="12575" spans="1:7">
      <c r="A12575" s="13"/>
      <c r="B12575" s="13"/>
      <c r="C12575" s="13"/>
      <c r="D12575" s="13"/>
      <c r="E12575" s="13"/>
      <c r="G12575" s="13"/>
    </row>
    <row r="12576" spans="1:7">
      <c r="A12576" s="13"/>
      <c r="B12576" s="13"/>
      <c r="C12576" s="13"/>
      <c r="D12576" s="13"/>
      <c r="E12576" s="13"/>
      <c r="G12576" s="13"/>
    </row>
    <row r="12577" spans="1:7">
      <c r="A12577" s="13"/>
      <c r="B12577" s="13"/>
      <c r="C12577" s="13"/>
      <c r="D12577" s="13"/>
      <c r="E12577" s="13"/>
      <c r="F12577" s="13"/>
    </row>
    <row r="12578" spans="1:7">
      <c r="A12578" s="13"/>
      <c r="B12578" s="13"/>
      <c r="C12578" s="13"/>
      <c r="D12578" s="13"/>
      <c r="E12578" s="13"/>
      <c r="F12578" s="13"/>
    </row>
    <row r="12579" spans="1:7">
      <c r="A12579" s="13"/>
      <c r="B12579" s="13"/>
      <c r="C12579" s="13"/>
      <c r="D12579" s="13"/>
      <c r="E12579" s="13"/>
      <c r="F12579" s="13"/>
    </row>
    <row r="12580" spans="1:7">
      <c r="A12580" s="13"/>
      <c r="B12580" s="13"/>
      <c r="C12580" s="13"/>
      <c r="D12580" s="13"/>
      <c r="E12580" s="13"/>
      <c r="F12580" s="13"/>
    </row>
    <row r="12581" spans="1:7">
      <c r="A12581" s="13"/>
      <c r="B12581" s="13"/>
      <c r="C12581" s="13"/>
      <c r="D12581" s="13"/>
      <c r="E12581" s="13"/>
      <c r="G12581" s="13"/>
    </row>
    <row r="12582" spans="1:7">
      <c r="A12582" s="13"/>
      <c r="B12582" s="13"/>
      <c r="C12582" s="13"/>
      <c r="D12582" s="13"/>
      <c r="E12582" s="13"/>
      <c r="G12582" s="13"/>
    </row>
    <row r="12583" spans="1:7">
      <c r="A12583" s="13"/>
      <c r="B12583" s="13"/>
      <c r="C12583" s="13"/>
      <c r="D12583" s="13"/>
      <c r="E12583" s="13"/>
      <c r="G12583" s="13"/>
    </row>
    <row r="12584" spans="1:7">
      <c r="A12584" s="13"/>
      <c r="B12584" s="13"/>
      <c r="C12584" s="13"/>
      <c r="D12584" s="13"/>
      <c r="E12584" s="13"/>
      <c r="F12584" s="13"/>
    </row>
    <row r="12585" spans="1:7">
      <c r="A12585" s="13"/>
      <c r="B12585" s="13"/>
      <c r="C12585" s="13"/>
      <c r="D12585" s="13"/>
      <c r="E12585" s="13"/>
      <c r="F12585" s="13"/>
    </row>
    <row r="12586" spans="1:7">
      <c r="A12586" s="13"/>
      <c r="B12586" s="13"/>
      <c r="C12586" s="13"/>
      <c r="D12586" s="13"/>
      <c r="E12586" s="13"/>
      <c r="F12586" s="13"/>
    </row>
    <row r="12587" spans="1:7">
      <c r="A12587" s="13"/>
      <c r="B12587" s="13"/>
      <c r="C12587" s="13"/>
      <c r="D12587" s="13"/>
      <c r="E12587" s="13"/>
      <c r="F12587" s="13"/>
    </row>
    <row r="12588" spans="1:7">
      <c r="A12588" s="13"/>
      <c r="B12588" s="13"/>
      <c r="C12588" s="13"/>
      <c r="D12588" s="13"/>
      <c r="E12588" s="13"/>
      <c r="F12588" s="13"/>
    </row>
    <row r="12589" spans="1:7">
      <c r="A12589" s="13"/>
      <c r="B12589" s="13"/>
      <c r="C12589" s="13"/>
      <c r="D12589" s="13"/>
      <c r="E12589" s="13"/>
      <c r="F12589" s="13"/>
    </row>
    <row r="12590" spans="1:7">
      <c r="A12590" s="13"/>
      <c r="B12590" s="13"/>
      <c r="C12590" s="13"/>
      <c r="D12590" s="13"/>
      <c r="E12590" s="13"/>
      <c r="F12590" s="13"/>
    </row>
    <row r="12591" spans="1:7">
      <c r="A12591" s="13"/>
      <c r="B12591" s="13"/>
      <c r="C12591" s="13"/>
      <c r="D12591" s="13"/>
      <c r="E12591" s="13"/>
      <c r="F12591" s="13"/>
    </row>
    <row r="12592" spans="1:7">
      <c r="A12592" s="13"/>
      <c r="B12592" s="13"/>
      <c r="C12592" s="13"/>
      <c r="D12592" s="13"/>
      <c r="E12592" s="13"/>
      <c r="F12592" s="13"/>
    </row>
    <row r="12593" spans="1:7">
      <c r="A12593" s="13"/>
      <c r="B12593" s="13"/>
      <c r="C12593" s="13"/>
      <c r="D12593" s="13"/>
      <c r="E12593" s="13"/>
      <c r="F12593" s="13"/>
    </row>
    <row r="12594" spans="1:7">
      <c r="A12594" s="13"/>
      <c r="B12594" s="13"/>
      <c r="C12594" s="13"/>
      <c r="D12594" s="13"/>
      <c r="E12594" s="13"/>
      <c r="F12594" s="13"/>
    </row>
    <row r="12595" spans="1:7">
      <c r="A12595" s="13"/>
      <c r="B12595" s="13"/>
      <c r="C12595" s="13"/>
      <c r="D12595" s="13"/>
      <c r="E12595" s="13"/>
      <c r="F12595" s="13"/>
    </row>
    <row r="12596" spans="1:7">
      <c r="A12596" s="13"/>
      <c r="B12596" s="13"/>
      <c r="C12596" s="13"/>
      <c r="D12596" s="13"/>
      <c r="E12596" s="13"/>
      <c r="F12596" s="13"/>
    </row>
    <row r="12597" spans="1:7">
      <c r="A12597" s="13"/>
      <c r="B12597" s="13"/>
      <c r="C12597" s="13"/>
      <c r="D12597" s="13"/>
      <c r="E12597" s="13"/>
      <c r="F12597" s="13"/>
    </row>
    <row r="12598" spans="1:7">
      <c r="A12598" s="13"/>
      <c r="B12598" s="13"/>
      <c r="C12598" s="13"/>
      <c r="D12598" s="13"/>
      <c r="E12598" s="13"/>
      <c r="F12598" s="13"/>
    </row>
    <row r="12599" spans="1:7">
      <c r="A12599" s="13"/>
      <c r="B12599" s="13"/>
      <c r="C12599" s="13"/>
      <c r="D12599" s="13"/>
      <c r="E12599" s="13"/>
      <c r="F12599" s="13"/>
    </row>
    <row r="12600" spans="1:7">
      <c r="A12600" s="13"/>
      <c r="B12600" s="13"/>
      <c r="C12600" s="13"/>
      <c r="D12600" s="13"/>
      <c r="E12600" s="13"/>
      <c r="F12600" s="13"/>
    </row>
    <row r="12601" spans="1:7">
      <c r="A12601" s="13"/>
      <c r="B12601" s="13"/>
      <c r="C12601" s="13"/>
      <c r="D12601" s="13"/>
      <c r="E12601" s="13"/>
      <c r="F12601" s="13"/>
    </row>
    <row r="12602" spans="1:7">
      <c r="A12602" s="13"/>
      <c r="B12602" s="13"/>
      <c r="C12602" s="13"/>
      <c r="D12602" s="13"/>
      <c r="E12602" s="13"/>
      <c r="G12602" s="13"/>
    </row>
    <row r="12603" spans="1:7">
      <c r="A12603" s="13"/>
      <c r="B12603" s="13"/>
      <c r="C12603" s="13"/>
      <c r="D12603" s="13"/>
      <c r="E12603" s="13"/>
      <c r="G12603" s="13"/>
    </row>
    <row r="12604" spans="1:7">
      <c r="A12604" s="13"/>
      <c r="B12604" s="13"/>
      <c r="C12604" s="13"/>
      <c r="D12604" s="13"/>
      <c r="E12604" s="13"/>
      <c r="G12604" s="13"/>
    </row>
    <row r="12605" spans="1:7">
      <c r="A12605" s="13"/>
      <c r="B12605" s="13"/>
      <c r="C12605" s="13"/>
      <c r="D12605" s="13"/>
      <c r="E12605" s="13"/>
      <c r="F12605" s="13"/>
    </row>
    <row r="12606" spans="1:7">
      <c r="A12606" s="13"/>
      <c r="B12606" s="13"/>
      <c r="C12606" s="13"/>
      <c r="D12606" s="13"/>
      <c r="E12606" s="13"/>
      <c r="F12606" s="13"/>
    </row>
    <row r="12607" spans="1:7">
      <c r="A12607" s="13"/>
      <c r="B12607" s="13"/>
      <c r="C12607" s="13"/>
      <c r="D12607" s="13"/>
      <c r="E12607" s="13"/>
      <c r="G12607" s="13"/>
    </row>
    <row r="12608" spans="1:7">
      <c r="A12608" s="13"/>
      <c r="B12608" s="13"/>
      <c r="C12608" s="13"/>
      <c r="D12608" s="13"/>
      <c r="E12608" s="13"/>
      <c r="G12608" s="13"/>
    </row>
    <row r="12609" spans="1:7">
      <c r="A12609" s="13"/>
      <c r="B12609" s="13"/>
      <c r="C12609" s="13"/>
      <c r="D12609" s="13"/>
      <c r="E12609" s="13"/>
      <c r="G12609" s="13"/>
    </row>
    <row r="12610" spans="1:7">
      <c r="A12610" s="13"/>
      <c r="B12610" s="13"/>
      <c r="C12610" s="13"/>
      <c r="D12610" s="13"/>
      <c r="E12610" s="13"/>
      <c r="G12610" s="13"/>
    </row>
    <row r="12611" spans="1:7">
      <c r="A12611" s="13"/>
      <c r="B12611" s="13"/>
      <c r="C12611" s="13"/>
      <c r="D12611" s="13"/>
      <c r="E12611" s="13"/>
      <c r="G12611" s="13"/>
    </row>
    <row r="12612" spans="1:7">
      <c r="A12612" s="13"/>
      <c r="B12612" s="13"/>
      <c r="C12612" s="13"/>
      <c r="D12612" s="13"/>
      <c r="E12612" s="13"/>
      <c r="G12612" s="13"/>
    </row>
    <row r="12613" spans="1:7">
      <c r="A12613" s="13"/>
      <c r="B12613" s="13"/>
      <c r="C12613" s="13"/>
      <c r="D12613" s="13"/>
      <c r="E12613" s="13"/>
      <c r="G12613" s="13"/>
    </row>
    <row r="12614" spans="1:7">
      <c r="A12614" s="13"/>
      <c r="B12614" s="13"/>
      <c r="C12614" s="13"/>
      <c r="D12614" s="13"/>
      <c r="E12614" s="13"/>
      <c r="G12614" s="13"/>
    </row>
    <row r="12615" spans="1:7">
      <c r="A12615" s="13"/>
      <c r="B12615" s="13"/>
      <c r="C12615" s="13"/>
      <c r="D12615" s="13"/>
      <c r="E12615" s="13"/>
      <c r="G12615" s="13"/>
    </row>
    <row r="12616" spans="1:7">
      <c r="A12616" s="13"/>
      <c r="B12616" s="13"/>
      <c r="C12616" s="13"/>
      <c r="D12616" s="13"/>
      <c r="E12616" s="13"/>
      <c r="G12616" s="13"/>
    </row>
    <row r="12617" spans="1:7">
      <c r="A12617" s="13"/>
      <c r="B12617" s="13"/>
      <c r="C12617" s="13"/>
      <c r="D12617" s="13"/>
      <c r="E12617" s="13"/>
      <c r="G12617" s="13"/>
    </row>
    <row r="12618" spans="1:7">
      <c r="A12618" s="13"/>
      <c r="B12618" s="13"/>
      <c r="C12618" s="13"/>
      <c r="D12618" s="13"/>
      <c r="E12618" s="13"/>
      <c r="G12618" s="13"/>
    </row>
    <row r="12619" spans="1:7">
      <c r="A12619" s="13"/>
      <c r="B12619" s="13"/>
      <c r="C12619" s="13"/>
      <c r="D12619" s="13"/>
      <c r="E12619" s="13"/>
      <c r="F12619" s="13"/>
    </row>
    <row r="12620" spans="1:7">
      <c r="A12620" s="13"/>
      <c r="B12620" s="13"/>
      <c r="C12620" s="13"/>
      <c r="D12620" s="13"/>
      <c r="E12620" s="13"/>
      <c r="G12620" s="13"/>
    </row>
    <row r="12621" spans="1:7">
      <c r="A12621" s="13"/>
      <c r="B12621" s="13"/>
      <c r="C12621" s="13"/>
      <c r="D12621" s="13"/>
      <c r="E12621" s="13"/>
      <c r="G12621" s="13"/>
    </row>
    <row r="12622" spans="1:7">
      <c r="A12622" s="13"/>
      <c r="B12622" s="13"/>
      <c r="C12622" s="13"/>
      <c r="D12622" s="13"/>
      <c r="E12622" s="13"/>
      <c r="G12622" s="13"/>
    </row>
    <row r="12623" spans="1:7">
      <c r="A12623" s="13"/>
      <c r="B12623" s="13"/>
      <c r="C12623" s="13"/>
      <c r="D12623" s="13"/>
      <c r="E12623" s="13"/>
      <c r="F12623" s="13"/>
    </row>
    <row r="12624" spans="1:7">
      <c r="A12624" s="13"/>
      <c r="B12624" s="13"/>
      <c r="C12624" s="13"/>
      <c r="D12624" s="13"/>
      <c r="E12624" s="13"/>
      <c r="G12624" s="13"/>
    </row>
    <row r="12625" spans="1:7">
      <c r="A12625" s="13"/>
      <c r="B12625" s="13"/>
      <c r="C12625" s="13"/>
      <c r="D12625" s="13"/>
      <c r="E12625" s="13"/>
      <c r="G12625" s="13"/>
    </row>
    <row r="12626" spans="1:7">
      <c r="A12626" s="13"/>
      <c r="B12626" s="13"/>
      <c r="C12626" s="13"/>
      <c r="D12626" s="13"/>
      <c r="E12626" s="13"/>
      <c r="G12626" s="13"/>
    </row>
    <row r="12627" spans="1:7">
      <c r="A12627" s="13"/>
      <c r="B12627" s="13"/>
      <c r="C12627" s="13"/>
      <c r="D12627" s="13"/>
      <c r="E12627" s="13"/>
      <c r="G12627" s="13"/>
    </row>
    <row r="12628" spans="1:7">
      <c r="A12628" s="13"/>
      <c r="B12628" s="13"/>
      <c r="C12628" s="13"/>
      <c r="D12628" s="13"/>
      <c r="E12628" s="13"/>
      <c r="F12628" s="13"/>
    </row>
    <row r="12629" spans="1:7">
      <c r="A12629" s="13"/>
      <c r="B12629" s="13"/>
      <c r="C12629" s="13"/>
      <c r="D12629" s="13"/>
      <c r="E12629" s="13"/>
      <c r="F12629" s="13"/>
    </row>
    <row r="12630" spans="1:7">
      <c r="A12630" s="13"/>
      <c r="B12630" s="13"/>
      <c r="C12630" s="13"/>
      <c r="D12630" s="13"/>
      <c r="E12630" s="13"/>
      <c r="F12630" s="13"/>
    </row>
    <row r="12631" spans="1:7">
      <c r="A12631" s="13"/>
      <c r="B12631" s="13"/>
      <c r="C12631" s="13"/>
      <c r="D12631" s="13"/>
      <c r="E12631" s="13"/>
      <c r="F12631" s="13"/>
    </row>
    <row r="12632" spans="1:7">
      <c r="A12632" s="13"/>
      <c r="B12632" s="13"/>
      <c r="C12632" s="13"/>
      <c r="D12632" s="13"/>
      <c r="E12632" s="13"/>
      <c r="F12632" s="13"/>
    </row>
    <row r="12633" spans="1:7">
      <c r="A12633" s="13"/>
      <c r="B12633" s="13"/>
      <c r="C12633" s="13"/>
      <c r="D12633" s="13"/>
      <c r="E12633" s="13"/>
      <c r="G12633" s="13"/>
    </row>
    <row r="12634" spans="1:7">
      <c r="A12634" s="13"/>
      <c r="B12634" s="13"/>
      <c r="C12634" s="13"/>
      <c r="D12634" s="13"/>
      <c r="E12634" s="13"/>
      <c r="G12634" s="13"/>
    </row>
    <row r="12635" spans="1:7">
      <c r="A12635" s="13"/>
      <c r="B12635" s="13"/>
      <c r="C12635" s="13"/>
      <c r="D12635" s="13"/>
      <c r="E12635" s="13"/>
      <c r="G12635" s="13"/>
    </row>
    <row r="12636" spans="1:7">
      <c r="A12636" s="13"/>
      <c r="B12636" s="13"/>
      <c r="C12636" s="13"/>
      <c r="D12636" s="13"/>
      <c r="E12636" s="13"/>
      <c r="G12636" s="13"/>
    </row>
    <row r="12637" spans="1:7">
      <c r="A12637" s="13"/>
      <c r="B12637" s="13"/>
      <c r="C12637" s="13"/>
      <c r="D12637" s="13"/>
      <c r="E12637" s="13"/>
      <c r="G12637" s="13"/>
    </row>
    <row r="12638" spans="1:7">
      <c r="A12638" s="13"/>
      <c r="B12638" s="13"/>
      <c r="C12638" s="13"/>
      <c r="D12638" s="13"/>
      <c r="E12638" s="13"/>
      <c r="G12638" s="13"/>
    </row>
    <row r="12639" spans="1:7">
      <c r="A12639" s="13"/>
      <c r="B12639" s="13"/>
      <c r="C12639" s="13"/>
      <c r="D12639" s="13"/>
      <c r="E12639" s="13"/>
      <c r="G12639" s="13"/>
    </row>
    <row r="12640" spans="1:7">
      <c r="A12640" s="13"/>
      <c r="B12640" s="13"/>
      <c r="C12640" s="13"/>
      <c r="D12640" s="13"/>
      <c r="E12640" s="13"/>
      <c r="G12640" s="13"/>
    </row>
    <row r="12641" spans="1:7">
      <c r="A12641" s="13"/>
      <c r="B12641" s="13"/>
      <c r="C12641" s="13"/>
      <c r="D12641" s="13"/>
      <c r="E12641" s="13"/>
      <c r="G12641" s="13"/>
    </row>
    <row r="12642" spans="1:7">
      <c r="A12642" s="13"/>
      <c r="B12642" s="13"/>
      <c r="C12642" s="13"/>
      <c r="D12642" s="13"/>
      <c r="E12642" s="13"/>
      <c r="G12642" s="13"/>
    </row>
    <row r="12643" spans="1:7">
      <c r="A12643" s="13"/>
      <c r="B12643" s="13"/>
      <c r="C12643" s="13"/>
      <c r="D12643" s="13"/>
      <c r="E12643" s="13"/>
      <c r="G12643" s="13"/>
    </row>
    <row r="12644" spans="1:7">
      <c r="A12644" s="13"/>
      <c r="B12644" s="13"/>
      <c r="C12644" s="13"/>
      <c r="D12644" s="13"/>
      <c r="E12644" s="13"/>
      <c r="F12644" s="13"/>
    </row>
    <row r="12645" spans="1:7">
      <c r="A12645" s="13"/>
      <c r="B12645" s="13"/>
      <c r="C12645" s="13"/>
      <c r="D12645" s="13"/>
      <c r="E12645" s="13"/>
      <c r="F12645" s="13"/>
    </row>
    <row r="12646" spans="1:7">
      <c r="A12646" s="13"/>
      <c r="B12646" s="13"/>
      <c r="C12646" s="13"/>
      <c r="D12646" s="13"/>
      <c r="E12646" s="13"/>
      <c r="F12646" s="13"/>
    </row>
    <row r="12647" spans="1:7">
      <c r="A12647" s="13"/>
      <c r="B12647" s="13"/>
      <c r="C12647" s="13"/>
      <c r="D12647" s="13"/>
      <c r="E12647" s="13"/>
      <c r="F12647" s="13"/>
    </row>
    <row r="12648" spans="1:7">
      <c r="A12648" s="13"/>
      <c r="B12648" s="13"/>
      <c r="C12648" s="13"/>
      <c r="D12648" s="13"/>
      <c r="E12648" s="13"/>
      <c r="F12648" s="13"/>
    </row>
    <row r="12649" spans="1:7">
      <c r="A12649" s="13"/>
      <c r="B12649" s="13"/>
      <c r="C12649" s="13"/>
      <c r="D12649" s="13"/>
      <c r="E12649" s="13"/>
      <c r="F12649" s="13"/>
    </row>
    <row r="12650" spans="1:7">
      <c r="A12650" s="13"/>
      <c r="B12650" s="13"/>
      <c r="C12650" s="13"/>
      <c r="D12650" s="13"/>
      <c r="E12650" s="13"/>
      <c r="F12650" s="13"/>
    </row>
    <row r="12651" spans="1:7">
      <c r="A12651" s="13"/>
      <c r="B12651" s="13"/>
    </row>
    <row r="12652" spans="1:7">
      <c r="A12652" s="13"/>
      <c r="B12652" s="13"/>
    </row>
    <row r="12653" spans="1:7">
      <c r="A12653" s="13"/>
      <c r="B12653" s="13"/>
      <c r="C12653" s="13"/>
      <c r="D12653" s="13"/>
      <c r="E12653" s="13"/>
      <c r="G12653" s="13"/>
    </row>
    <row r="12654" spans="1:7">
      <c r="A12654" s="13"/>
      <c r="B12654" s="13"/>
      <c r="C12654" s="13"/>
      <c r="D12654" s="13"/>
      <c r="E12654" s="13"/>
      <c r="G12654" s="13"/>
    </row>
    <row r="12655" spans="1:7">
      <c r="A12655" s="13"/>
      <c r="B12655" s="13"/>
      <c r="C12655" s="13"/>
      <c r="D12655" s="13"/>
      <c r="E12655" s="13"/>
      <c r="G12655" s="13"/>
    </row>
    <row r="12656" spans="1:7">
      <c r="A12656" s="13"/>
      <c r="B12656" s="13"/>
      <c r="C12656" s="13"/>
      <c r="D12656" s="13"/>
      <c r="E12656" s="13"/>
      <c r="G12656" s="13"/>
    </row>
    <row r="12657" spans="1:7">
      <c r="A12657" s="13"/>
      <c r="B12657" s="13"/>
      <c r="C12657" s="13"/>
      <c r="D12657" s="13"/>
      <c r="E12657" s="13"/>
      <c r="F12657" s="13"/>
    </row>
    <row r="12658" spans="1:7">
      <c r="A12658" s="13"/>
      <c r="B12658" s="13"/>
      <c r="C12658" s="13"/>
      <c r="D12658" s="13"/>
      <c r="E12658" s="13"/>
      <c r="F12658" s="13"/>
    </row>
    <row r="12659" spans="1:7">
      <c r="A12659" s="13"/>
      <c r="B12659" s="13"/>
      <c r="C12659" s="13"/>
      <c r="D12659" s="13"/>
      <c r="E12659" s="13"/>
      <c r="F12659" s="13"/>
    </row>
    <row r="12660" spans="1:7">
      <c r="A12660" s="13"/>
      <c r="B12660" s="13"/>
      <c r="C12660" s="13"/>
      <c r="D12660" s="13"/>
      <c r="E12660" s="13"/>
      <c r="G12660" s="13"/>
    </row>
    <row r="12661" spans="1:7">
      <c r="A12661" s="13"/>
      <c r="B12661" s="13"/>
      <c r="C12661" s="13"/>
      <c r="D12661" s="13"/>
      <c r="E12661" s="13"/>
      <c r="G12661" s="13"/>
    </row>
    <row r="12662" spans="1:7">
      <c r="A12662" s="13"/>
      <c r="B12662" s="13"/>
      <c r="C12662" s="13"/>
      <c r="D12662" s="13"/>
      <c r="E12662" s="13"/>
      <c r="G12662" s="13"/>
    </row>
    <row r="12663" spans="1:7">
      <c r="A12663" s="13"/>
      <c r="B12663" s="13"/>
      <c r="C12663" s="13"/>
      <c r="D12663" s="13"/>
      <c r="E12663" s="13"/>
      <c r="G12663" s="13"/>
    </row>
    <row r="12664" spans="1:7">
      <c r="A12664" s="13"/>
      <c r="B12664" s="13"/>
      <c r="C12664" s="13"/>
      <c r="D12664" s="13"/>
      <c r="E12664" s="13"/>
      <c r="G12664" s="13"/>
    </row>
    <row r="12665" spans="1:7">
      <c r="A12665" s="13"/>
      <c r="B12665" s="13"/>
      <c r="C12665" s="13"/>
      <c r="D12665" s="13"/>
      <c r="E12665" s="13"/>
      <c r="G12665" s="13"/>
    </row>
    <row r="12666" spans="1:7">
      <c r="A12666" s="13"/>
      <c r="B12666" s="13"/>
      <c r="C12666" s="13"/>
      <c r="D12666" s="13"/>
      <c r="E12666" s="13"/>
      <c r="G12666" s="13"/>
    </row>
    <row r="12667" spans="1:7">
      <c r="A12667" s="13"/>
      <c r="B12667" s="13"/>
      <c r="C12667" s="13"/>
      <c r="D12667" s="13"/>
      <c r="E12667" s="13"/>
      <c r="F12667" s="13"/>
    </row>
    <row r="12668" spans="1:7">
      <c r="A12668" s="13"/>
      <c r="B12668" s="13"/>
      <c r="C12668" s="13"/>
      <c r="D12668" s="13"/>
      <c r="E12668" s="13"/>
      <c r="F12668" s="13"/>
    </row>
    <row r="12669" spans="1:7">
      <c r="A12669" s="13"/>
      <c r="B12669" s="13"/>
      <c r="C12669" s="13"/>
      <c r="D12669" s="13"/>
      <c r="E12669" s="13"/>
      <c r="F12669" s="13"/>
    </row>
    <row r="12670" spans="1:7">
      <c r="A12670" s="13"/>
      <c r="B12670" s="13"/>
      <c r="C12670" s="13"/>
      <c r="D12670" s="13"/>
      <c r="E12670" s="13"/>
      <c r="F12670" s="13"/>
    </row>
    <row r="12671" spans="1:7">
      <c r="A12671" s="13"/>
      <c r="B12671" s="13"/>
      <c r="C12671" s="13"/>
      <c r="D12671" s="13"/>
      <c r="E12671" s="13"/>
      <c r="F12671" s="13"/>
    </row>
    <row r="12672" spans="1:7">
      <c r="A12672" s="13"/>
      <c r="B12672" s="13"/>
      <c r="C12672" s="13"/>
      <c r="D12672" s="13"/>
      <c r="E12672" s="13"/>
      <c r="F12672" s="13"/>
    </row>
    <row r="12673" spans="1:7">
      <c r="A12673" s="13"/>
      <c r="B12673" s="13"/>
      <c r="C12673" s="13"/>
      <c r="D12673" s="13"/>
      <c r="E12673" s="13"/>
      <c r="F12673" s="13"/>
    </row>
    <row r="12674" spans="1:7">
      <c r="A12674" s="13"/>
      <c r="B12674" s="13"/>
      <c r="C12674" s="13"/>
      <c r="D12674" s="13"/>
      <c r="E12674" s="13"/>
      <c r="F12674" s="13"/>
    </row>
    <row r="12675" spans="1:7">
      <c r="A12675" s="13"/>
      <c r="B12675" s="13"/>
      <c r="C12675" s="13"/>
      <c r="D12675" s="13"/>
      <c r="E12675" s="13"/>
      <c r="F12675" s="13"/>
    </row>
    <row r="12676" spans="1:7">
      <c r="A12676" s="13"/>
      <c r="B12676" s="13"/>
      <c r="C12676" s="13"/>
      <c r="D12676" s="13"/>
      <c r="E12676" s="13"/>
      <c r="F12676" s="13"/>
    </row>
    <row r="12677" spans="1:7">
      <c r="A12677" s="13"/>
      <c r="B12677" s="13"/>
      <c r="C12677" s="13"/>
      <c r="D12677" s="13"/>
      <c r="E12677" s="13"/>
      <c r="F12677" s="13"/>
    </row>
    <row r="12678" spans="1:7">
      <c r="A12678" s="13"/>
      <c r="B12678" s="13"/>
      <c r="C12678" s="13"/>
      <c r="D12678" s="13"/>
      <c r="E12678" s="13"/>
      <c r="F12678" s="13"/>
    </row>
    <row r="12679" spans="1:7">
      <c r="A12679" s="13"/>
      <c r="B12679" s="13"/>
      <c r="C12679" s="13"/>
      <c r="D12679" s="13"/>
      <c r="E12679" s="13"/>
      <c r="F12679" s="13"/>
    </row>
    <row r="12680" spans="1:7">
      <c r="A12680" s="13"/>
      <c r="B12680" s="13"/>
      <c r="C12680" s="13"/>
      <c r="D12680" s="13"/>
      <c r="E12680" s="13"/>
      <c r="F12680" s="13"/>
    </row>
    <row r="12681" spans="1:7">
      <c r="A12681" s="13"/>
      <c r="B12681" s="13"/>
      <c r="C12681" s="13"/>
      <c r="D12681" s="13"/>
      <c r="E12681" s="13"/>
      <c r="F12681" s="13"/>
    </row>
    <row r="12682" spans="1:7">
      <c r="A12682" s="13"/>
      <c r="B12682" s="13"/>
      <c r="C12682" s="13"/>
      <c r="D12682" s="13"/>
      <c r="E12682" s="13"/>
      <c r="F12682" s="13"/>
    </row>
    <row r="12683" spans="1:7">
      <c r="A12683" s="13"/>
      <c r="B12683" s="13"/>
      <c r="C12683" s="13"/>
      <c r="D12683" s="13"/>
      <c r="E12683" s="13"/>
      <c r="G12683" s="13"/>
    </row>
    <row r="12684" spans="1:7">
      <c r="A12684" s="13"/>
      <c r="B12684" s="13"/>
      <c r="C12684" s="13"/>
      <c r="D12684" s="13"/>
      <c r="E12684" s="13"/>
      <c r="G12684" s="13"/>
    </row>
    <row r="12685" spans="1:7">
      <c r="A12685" s="13"/>
      <c r="B12685" s="13"/>
      <c r="C12685" s="13"/>
      <c r="D12685" s="13"/>
      <c r="E12685" s="13"/>
      <c r="G12685" s="13"/>
    </row>
    <row r="12686" spans="1:7">
      <c r="A12686" s="13"/>
      <c r="B12686" s="13"/>
      <c r="C12686" s="13"/>
      <c r="D12686" s="13"/>
      <c r="E12686" s="13"/>
      <c r="G12686" s="13"/>
    </row>
    <row r="12687" spans="1:7">
      <c r="A12687" s="13"/>
      <c r="B12687" s="13"/>
      <c r="C12687" s="13"/>
      <c r="D12687" s="13"/>
      <c r="E12687" s="13"/>
      <c r="G12687" s="13"/>
    </row>
    <row r="12688" spans="1:7">
      <c r="A12688" s="13"/>
      <c r="B12688" s="13"/>
      <c r="C12688" s="13"/>
      <c r="D12688" s="13"/>
      <c r="E12688" s="13"/>
      <c r="G12688" s="13"/>
    </row>
    <row r="12689" spans="1:7">
      <c r="A12689" s="13"/>
      <c r="B12689" s="13"/>
      <c r="C12689" s="13"/>
      <c r="D12689" s="13"/>
      <c r="E12689" s="13"/>
      <c r="F12689" s="13"/>
    </row>
    <row r="12690" spans="1:7">
      <c r="A12690" s="13"/>
      <c r="B12690" s="13"/>
      <c r="C12690" s="13"/>
      <c r="D12690" s="13"/>
      <c r="E12690" s="13"/>
      <c r="F12690" s="13"/>
    </row>
    <row r="12691" spans="1:7">
      <c r="A12691" s="13"/>
      <c r="B12691" s="13"/>
      <c r="C12691" s="13"/>
      <c r="D12691" s="13"/>
      <c r="E12691" s="13"/>
      <c r="F12691" s="13"/>
    </row>
    <row r="12692" spans="1:7">
      <c r="A12692" s="13"/>
      <c r="B12692" s="13"/>
      <c r="C12692" s="13"/>
      <c r="D12692" s="13"/>
      <c r="E12692" s="13"/>
      <c r="F12692" s="13"/>
    </row>
    <row r="12693" spans="1:7">
      <c r="A12693" s="13"/>
      <c r="B12693" s="13"/>
      <c r="C12693" s="13"/>
      <c r="D12693" s="13"/>
      <c r="E12693" s="13"/>
      <c r="F12693" s="13"/>
    </row>
    <row r="12694" spans="1:7">
      <c r="A12694" s="13"/>
      <c r="B12694" s="13"/>
      <c r="C12694" s="13"/>
      <c r="D12694" s="13"/>
      <c r="E12694" s="13"/>
      <c r="F12694" s="13"/>
    </row>
    <row r="12695" spans="1:7">
      <c r="A12695" s="13"/>
      <c r="B12695" s="13"/>
      <c r="C12695" s="13"/>
      <c r="D12695" s="13"/>
      <c r="E12695" s="13"/>
      <c r="F12695" s="13"/>
    </row>
    <row r="12696" spans="1:7">
      <c r="A12696" s="13"/>
      <c r="B12696" s="13"/>
      <c r="C12696" s="13"/>
      <c r="D12696" s="13"/>
      <c r="E12696" s="13"/>
      <c r="F12696" s="13"/>
    </row>
    <row r="12697" spans="1:7">
      <c r="A12697" s="13"/>
      <c r="B12697" s="13"/>
      <c r="C12697" s="13"/>
      <c r="D12697" s="13"/>
      <c r="E12697" s="13"/>
      <c r="F12697" s="13"/>
    </row>
    <row r="12698" spans="1:7">
      <c r="A12698" s="13"/>
      <c r="B12698" s="13"/>
      <c r="C12698" s="13"/>
      <c r="D12698" s="13"/>
      <c r="E12698" s="13"/>
      <c r="F12698" s="13"/>
    </row>
    <row r="12699" spans="1:7">
      <c r="A12699" s="13"/>
      <c r="B12699" s="13"/>
      <c r="C12699" s="13"/>
      <c r="D12699" s="13"/>
      <c r="E12699" s="13"/>
      <c r="F12699" s="13"/>
    </row>
    <row r="12700" spans="1:7">
      <c r="A12700" s="13"/>
      <c r="B12700" s="13"/>
      <c r="C12700" s="13"/>
      <c r="D12700" s="13"/>
      <c r="E12700" s="13"/>
      <c r="G12700" s="13"/>
    </row>
    <row r="12701" spans="1:7">
      <c r="A12701" s="13"/>
      <c r="B12701" s="13"/>
      <c r="C12701" s="13"/>
      <c r="D12701" s="13"/>
      <c r="E12701" s="13"/>
      <c r="G12701" s="13"/>
    </row>
    <row r="12702" spans="1:7">
      <c r="A12702" s="13"/>
      <c r="B12702" s="13"/>
      <c r="C12702" s="13"/>
      <c r="D12702" s="13"/>
      <c r="E12702" s="13"/>
      <c r="G12702" s="13"/>
    </row>
    <row r="12703" spans="1:7">
      <c r="A12703" s="13"/>
      <c r="B12703" s="13"/>
      <c r="C12703" s="13"/>
      <c r="D12703" s="13"/>
      <c r="E12703" s="13"/>
      <c r="F12703" s="13"/>
    </row>
    <row r="12704" spans="1:7">
      <c r="A12704" s="13"/>
      <c r="B12704" s="13"/>
      <c r="C12704" s="13"/>
      <c r="D12704" s="13"/>
      <c r="E12704" s="13"/>
      <c r="F12704" s="13"/>
    </row>
    <row r="12705" spans="1:7">
      <c r="A12705" s="13"/>
      <c r="B12705" s="13"/>
      <c r="C12705" s="13"/>
      <c r="D12705" s="13"/>
      <c r="E12705" s="13"/>
      <c r="F12705" s="13"/>
    </row>
    <row r="12706" spans="1:7">
      <c r="A12706" s="13"/>
      <c r="B12706" s="13"/>
      <c r="C12706" s="13"/>
      <c r="D12706" s="13"/>
      <c r="E12706" s="13"/>
      <c r="G12706" s="13"/>
    </row>
    <row r="12707" spans="1:7">
      <c r="A12707" s="13"/>
      <c r="B12707" s="13"/>
      <c r="C12707" s="13"/>
      <c r="D12707" s="13"/>
      <c r="E12707" s="13"/>
      <c r="G12707" s="13"/>
    </row>
    <row r="12708" spans="1:7">
      <c r="A12708" s="13"/>
      <c r="B12708" s="13"/>
      <c r="C12708" s="13"/>
      <c r="D12708" s="13"/>
      <c r="E12708" s="13"/>
      <c r="G12708" s="13"/>
    </row>
    <row r="12709" spans="1:7">
      <c r="A12709" s="13"/>
      <c r="B12709" s="13"/>
      <c r="C12709" s="13"/>
      <c r="D12709" s="13"/>
      <c r="E12709" s="13"/>
      <c r="G12709" s="13"/>
    </row>
    <row r="12710" spans="1:7">
      <c r="A12710" s="13"/>
      <c r="B12710" s="13"/>
      <c r="C12710" s="13"/>
      <c r="D12710" s="13"/>
      <c r="E12710" s="13"/>
      <c r="G12710" s="13"/>
    </row>
    <row r="12711" spans="1:7">
      <c r="A12711" s="13"/>
      <c r="B12711" s="13"/>
      <c r="C12711" s="13"/>
      <c r="D12711" s="13"/>
      <c r="E12711" s="13"/>
      <c r="G12711" s="13"/>
    </row>
    <row r="12712" spans="1:7">
      <c r="A12712" s="13"/>
      <c r="B12712" s="13"/>
      <c r="C12712" s="13"/>
      <c r="D12712" s="13"/>
      <c r="E12712" s="13"/>
      <c r="G12712" s="13"/>
    </row>
    <row r="12713" spans="1:7">
      <c r="A12713" s="13"/>
      <c r="B12713" s="13"/>
      <c r="C12713" s="13"/>
      <c r="D12713" s="13"/>
      <c r="E12713" s="13"/>
      <c r="F12713" s="13"/>
    </row>
    <row r="12714" spans="1:7">
      <c r="A12714" s="13"/>
      <c r="B12714" s="13"/>
      <c r="C12714" s="13"/>
      <c r="D12714" s="13"/>
      <c r="E12714" s="13"/>
      <c r="G12714" s="13"/>
    </row>
    <row r="12715" spans="1:7">
      <c r="A12715" s="13"/>
      <c r="B12715" s="13"/>
      <c r="C12715" s="13"/>
      <c r="D12715" s="13"/>
      <c r="E12715" s="13"/>
      <c r="G12715" s="13"/>
    </row>
    <row r="12716" spans="1:7">
      <c r="A12716" s="13"/>
      <c r="B12716" s="13"/>
      <c r="C12716" s="13"/>
      <c r="D12716" s="13"/>
      <c r="E12716" s="13"/>
      <c r="G12716" s="13"/>
    </row>
    <row r="12717" spans="1:7">
      <c r="A12717" s="13"/>
      <c r="B12717" s="13"/>
      <c r="C12717" s="13"/>
      <c r="D12717" s="13"/>
      <c r="E12717" s="13"/>
      <c r="G12717" s="13"/>
    </row>
    <row r="12718" spans="1:7">
      <c r="A12718" s="13"/>
      <c r="B12718" s="13"/>
      <c r="C12718" s="13"/>
      <c r="D12718" s="13"/>
      <c r="E12718" s="13"/>
      <c r="G12718" s="13"/>
    </row>
    <row r="12719" spans="1:7">
      <c r="A12719" s="13"/>
      <c r="B12719" s="13"/>
      <c r="C12719" s="13"/>
      <c r="D12719" s="13"/>
      <c r="E12719" s="13"/>
      <c r="G12719" s="13"/>
    </row>
    <row r="12720" spans="1:7">
      <c r="A12720" s="13"/>
      <c r="B12720" s="13"/>
      <c r="C12720" s="13"/>
      <c r="D12720" s="13"/>
      <c r="E12720" s="13"/>
      <c r="G12720" s="13"/>
    </row>
    <row r="12721" spans="1:7">
      <c r="A12721" s="13"/>
      <c r="B12721" s="13"/>
      <c r="C12721" s="13"/>
      <c r="D12721" s="13"/>
      <c r="E12721" s="13"/>
      <c r="F12721" s="13"/>
    </row>
    <row r="12722" spans="1:7">
      <c r="A12722" s="13"/>
      <c r="B12722" s="13"/>
      <c r="C12722" s="13"/>
      <c r="D12722" s="13"/>
      <c r="E12722" s="13"/>
      <c r="F12722" s="13"/>
    </row>
    <row r="12723" spans="1:7">
      <c r="A12723" s="13"/>
      <c r="B12723" s="13"/>
      <c r="C12723" s="13"/>
      <c r="D12723" s="13"/>
      <c r="E12723" s="13"/>
      <c r="F12723" s="13"/>
    </row>
    <row r="12724" spans="1:7">
      <c r="A12724" s="13"/>
      <c r="B12724" s="13"/>
      <c r="C12724" s="13"/>
      <c r="D12724" s="13"/>
      <c r="E12724" s="13"/>
      <c r="F12724" s="13"/>
    </row>
    <row r="12725" spans="1:7">
      <c r="A12725" s="13"/>
      <c r="B12725" s="13"/>
      <c r="C12725" s="13"/>
      <c r="D12725" s="13"/>
      <c r="E12725" s="13"/>
      <c r="F12725" s="13"/>
    </row>
    <row r="12726" spans="1:7">
      <c r="A12726" s="13"/>
      <c r="B12726" s="13"/>
      <c r="C12726" s="13"/>
      <c r="D12726" s="13"/>
      <c r="E12726" s="13"/>
      <c r="F12726" s="13"/>
    </row>
    <row r="12727" spans="1:7">
      <c r="A12727" s="13"/>
      <c r="B12727" s="13"/>
      <c r="C12727" s="13"/>
      <c r="D12727" s="13"/>
      <c r="E12727" s="13"/>
      <c r="F12727" s="13"/>
    </row>
    <row r="12728" spans="1:7">
      <c r="A12728" s="13"/>
      <c r="B12728" s="13"/>
      <c r="C12728" s="13"/>
      <c r="D12728" s="13"/>
      <c r="E12728" s="13"/>
      <c r="F12728" s="13"/>
    </row>
    <row r="12729" spans="1:7">
      <c r="A12729" s="13"/>
      <c r="B12729" s="13"/>
      <c r="C12729" s="13"/>
      <c r="D12729" s="13"/>
      <c r="E12729" s="13"/>
      <c r="G12729" s="13"/>
    </row>
    <row r="12730" spans="1:7">
      <c r="A12730" s="13"/>
      <c r="B12730" s="13"/>
      <c r="C12730" s="13"/>
      <c r="D12730" s="13"/>
      <c r="E12730" s="13"/>
      <c r="G12730" s="13"/>
    </row>
    <row r="12731" spans="1:7">
      <c r="A12731" s="13"/>
      <c r="B12731" s="13"/>
      <c r="C12731" s="13"/>
      <c r="D12731" s="13"/>
      <c r="E12731" s="13"/>
      <c r="G12731" s="13"/>
    </row>
    <row r="12732" spans="1:7">
      <c r="A12732" s="13"/>
      <c r="B12732" s="13"/>
      <c r="C12732" s="13"/>
      <c r="D12732" s="13"/>
      <c r="E12732" s="13"/>
      <c r="G12732" s="13"/>
    </row>
    <row r="12733" spans="1:7">
      <c r="A12733" s="13"/>
      <c r="B12733" s="13"/>
      <c r="C12733" s="13"/>
      <c r="D12733" s="13"/>
      <c r="E12733" s="13"/>
      <c r="G12733" s="13"/>
    </row>
    <row r="12734" spans="1:7">
      <c r="A12734" s="13"/>
      <c r="B12734" s="13"/>
      <c r="C12734" s="13"/>
      <c r="D12734" s="13"/>
      <c r="E12734" s="13"/>
      <c r="G12734" s="13"/>
    </row>
    <row r="12735" spans="1:7">
      <c r="A12735" s="13"/>
      <c r="B12735" s="13"/>
      <c r="C12735" s="13"/>
      <c r="D12735" s="13"/>
      <c r="E12735" s="13"/>
      <c r="G12735" s="13"/>
    </row>
    <row r="12736" spans="1:7">
      <c r="A12736" s="13"/>
      <c r="B12736" s="13"/>
      <c r="C12736" s="13"/>
      <c r="D12736" s="13"/>
      <c r="E12736" s="13"/>
      <c r="G12736" s="13"/>
    </row>
    <row r="12737" spans="1:7">
      <c r="A12737" s="13"/>
      <c r="B12737" s="13"/>
      <c r="C12737" s="13"/>
      <c r="D12737" s="13"/>
      <c r="E12737" s="13"/>
      <c r="G12737" s="13"/>
    </row>
    <row r="12738" spans="1:7">
      <c r="A12738" s="13"/>
      <c r="B12738" s="13"/>
      <c r="C12738" s="13"/>
      <c r="D12738" s="13"/>
      <c r="E12738" s="13"/>
      <c r="G12738" s="13"/>
    </row>
    <row r="12739" spans="1:7">
      <c r="A12739" s="13"/>
      <c r="B12739" s="13"/>
      <c r="C12739" s="13"/>
      <c r="D12739" s="13"/>
      <c r="E12739" s="13"/>
      <c r="G12739" s="13"/>
    </row>
    <row r="12740" spans="1:7">
      <c r="A12740" s="13"/>
      <c r="B12740" s="13"/>
      <c r="C12740" s="13"/>
      <c r="D12740" s="13"/>
      <c r="E12740" s="13"/>
      <c r="F12740" s="13"/>
    </row>
    <row r="12741" spans="1:7">
      <c r="A12741" s="13"/>
      <c r="B12741" s="13"/>
      <c r="C12741" s="13"/>
      <c r="D12741" s="13"/>
      <c r="E12741" s="13"/>
      <c r="F12741" s="13"/>
    </row>
    <row r="12742" spans="1:7">
      <c r="A12742" s="13"/>
      <c r="B12742" s="13"/>
      <c r="C12742" s="13"/>
      <c r="D12742" s="13"/>
      <c r="E12742" s="13"/>
      <c r="G12742" s="13"/>
    </row>
    <row r="12743" spans="1:7">
      <c r="A12743" s="13"/>
      <c r="B12743" s="13"/>
      <c r="C12743" s="13"/>
      <c r="D12743" s="13"/>
      <c r="E12743" s="13"/>
      <c r="G12743" s="13"/>
    </row>
    <row r="12744" spans="1:7">
      <c r="A12744" s="13"/>
      <c r="B12744" s="13"/>
      <c r="C12744" s="13"/>
      <c r="D12744" s="13"/>
      <c r="E12744" s="13"/>
      <c r="G12744" s="13"/>
    </row>
    <row r="12745" spans="1:7">
      <c r="A12745" s="13"/>
      <c r="B12745" s="13"/>
      <c r="C12745" s="13"/>
      <c r="D12745" s="13"/>
      <c r="E12745" s="13"/>
      <c r="G12745" s="13"/>
    </row>
    <row r="12746" spans="1:7">
      <c r="A12746" s="13"/>
      <c r="B12746" s="13"/>
      <c r="C12746" s="13"/>
      <c r="D12746" s="13"/>
      <c r="E12746" s="13"/>
      <c r="G12746" s="13"/>
    </row>
    <row r="12747" spans="1:7">
      <c r="A12747" s="13"/>
      <c r="B12747" s="13"/>
      <c r="C12747" s="13"/>
      <c r="D12747" s="13"/>
      <c r="E12747" s="13"/>
      <c r="G12747" s="13"/>
    </row>
    <row r="12748" spans="1:7">
      <c r="A12748" s="13"/>
      <c r="B12748" s="13"/>
      <c r="C12748" s="13"/>
      <c r="D12748" s="13"/>
      <c r="E12748" s="13"/>
      <c r="G12748" s="13"/>
    </row>
    <row r="12749" spans="1:7">
      <c r="A12749" s="13"/>
      <c r="B12749" s="13"/>
      <c r="C12749" s="13"/>
      <c r="D12749" s="13"/>
      <c r="E12749" s="13"/>
      <c r="G12749" s="13"/>
    </row>
    <row r="12750" spans="1:7">
      <c r="A12750" s="13"/>
      <c r="B12750" s="13"/>
      <c r="C12750" s="13"/>
      <c r="D12750" s="13"/>
      <c r="E12750" s="13"/>
      <c r="G12750" s="13"/>
    </row>
    <row r="12751" spans="1:7">
      <c r="A12751" s="13"/>
      <c r="B12751" s="13"/>
      <c r="D12751" s="13"/>
      <c r="E12751" s="13"/>
      <c r="G12751" s="13"/>
    </row>
    <row r="12752" spans="1:7">
      <c r="A12752" s="13"/>
      <c r="B12752" s="13"/>
      <c r="D12752" s="13"/>
      <c r="E12752" s="13"/>
      <c r="G12752" s="13"/>
    </row>
    <row r="12753" spans="1:7">
      <c r="A12753" s="13"/>
      <c r="B12753" s="13"/>
      <c r="C12753" s="13"/>
      <c r="D12753" s="13"/>
      <c r="E12753" s="13"/>
      <c r="G12753" s="13"/>
    </row>
    <row r="12754" spans="1:7">
      <c r="A12754" s="13"/>
      <c r="B12754" s="13"/>
      <c r="C12754" s="13"/>
      <c r="D12754" s="13"/>
      <c r="E12754" s="13"/>
      <c r="G12754" s="13"/>
    </row>
    <row r="12755" spans="1:7">
      <c r="A12755" s="13"/>
      <c r="B12755" s="13"/>
      <c r="C12755" s="13"/>
      <c r="D12755" s="13"/>
      <c r="E12755" s="13"/>
      <c r="G12755" s="13"/>
    </row>
    <row r="12756" spans="1:7">
      <c r="A12756" s="13"/>
      <c r="B12756" s="13"/>
      <c r="D12756" s="13"/>
      <c r="E12756" s="13"/>
      <c r="G12756" s="13"/>
    </row>
    <row r="12757" spans="1:7">
      <c r="A12757" s="13"/>
      <c r="B12757" s="13"/>
      <c r="C12757" s="13"/>
      <c r="D12757" s="13"/>
      <c r="E12757" s="13"/>
      <c r="G12757" s="13"/>
    </row>
    <row r="12758" spans="1:7">
      <c r="A12758" s="13"/>
      <c r="B12758" s="13"/>
      <c r="C12758" s="13"/>
      <c r="D12758" s="13"/>
      <c r="E12758" s="13"/>
      <c r="G12758" s="13"/>
    </row>
    <row r="12759" spans="1:7">
      <c r="A12759" s="13"/>
      <c r="B12759" s="13"/>
      <c r="C12759" s="13"/>
      <c r="D12759" s="13"/>
      <c r="E12759" s="13"/>
      <c r="G12759" s="13"/>
    </row>
    <row r="12760" spans="1:7">
      <c r="A12760" s="13"/>
      <c r="B12760" s="13"/>
      <c r="C12760" s="13"/>
      <c r="D12760" s="13"/>
      <c r="E12760" s="13"/>
      <c r="G12760" s="13"/>
    </row>
    <row r="12761" spans="1:7">
      <c r="A12761" s="13"/>
      <c r="B12761" s="13"/>
      <c r="C12761" s="13"/>
      <c r="D12761" s="13"/>
      <c r="E12761" s="13"/>
      <c r="F12761" s="13"/>
    </row>
    <row r="12762" spans="1:7">
      <c r="A12762" s="13"/>
      <c r="B12762" s="13"/>
      <c r="C12762" s="13"/>
      <c r="D12762" s="13"/>
      <c r="E12762" s="13"/>
      <c r="F12762" s="13"/>
    </row>
    <row r="12763" spans="1:7">
      <c r="A12763" s="13"/>
      <c r="B12763" s="13"/>
      <c r="C12763" s="13"/>
      <c r="D12763" s="13"/>
      <c r="E12763" s="13"/>
      <c r="F12763" s="13"/>
    </row>
    <row r="12764" spans="1:7">
      <c r="A12764" s="13"/>
      <c r="B12764" s="13"/>
      <c r="C12764" s="13"/>
      <c r="D12764" s="13"/>
      <c r="E12764" s="13"/>
      <c r="F12764" s="13"/>
    </row>
    <row r="12765" spans="1:7">
      <c r="A12765" s="13"/>
      <c r="B12765" s="13"/>
      <c r="C12765" s="13"/>
      <c r="D12765" s="13"/>
      <c r="E12765" s="13"/>
      <c r="F12765" s="13"/>
    </row>
    <row r="12766" spans="1:7">
      <c r="A12766" s="13"/>
      <c r="B12766" s="13"/>
      <c r="C12766" s="13"/>
      <c r="D12766" s="13"/>
      <c r="E12766" s="13"/>
      <c r="F12766" s="13"/>
    </row>
    <row r="12767" spans="1:7">
      <c r="A12767" s="13"/>
      <c r="B12767" s="13"/>
      <c r="C12767" s="13"/>
      <c r="D12767" s="13"/>
      <c r="E12767" s="13"/>
      <c r="F12767" s="13"/>
    </row>
    <row r="12768" spans="1:7">
      <c r="A12768" s="13"/>
      <c r="B12768" s="13"/>
      <c r="C12768" s="13"/>
      <c r="D12768" s="13"/>
      <c r="E12768" s="13"/>
      <c r="F12768" s="13"/>
    </row>
    <row r="12769" spans="1:7">
      <c r="A12769" s="13"/>
      <c r="B12769" s="13"/>
      <c r="C12769" s="13"/>
      <c r="D12769" s="13"/>
      <c r="E12769" s="13"/>
      <c r="F12769" s="13"/>
    </row>
    <row r="12770" spans="1:7">
      <c r="A12770" s="13"/>
      <c r="B12770" s="13"/>
      <c r="C12770" s="13"/>
      <c r="D12770" s="13"/>
      <c r="E12770" s="13"/>
      <c r="F12770" s="13"/>
    </row>
    <row r="12771" spans="1:7">
      <c r="A12771" s="13"/>
      <c r="B12771" s="13"/>
      <c r="C12771" s="13"/>
      <c r="D12771" s="13"/>
      <c r="E12771" s="13"/>
      <c r="F12771" s="13"/>
    </row>
    <row r="12772" spans="1:7">
      <c r="A12772" s="13"/>
      <c r="B12772" s="13"/>
      <c r="C12772" s="13"/>
      <c r="D12772" s="13"/>
      <c r="E12772" s="13"/>
      <c r="F12772" s="13"/>
    </row>
    <row r="12773" spans="1:7">
      <c r="A12773" s="13"/>
      <c r="B12773" s="13"/>
      <c r="C12773" s="13"/>
      <c r="D12773" s="13"/>
      <c r="E12773" s="13"/>
      <c r="F12773" s="13"/>
    </row>
    <row r="12774" spans="1:7">
      <c r="A12774" s="13"/>
      <c r="B12774" s="13"/>
      <c r="C12774" s="13"/>
      <c r="D12774" s="13"/>
      <c r="E12774" s="13"/>
      <c r="F12774" s="13"/>
    </row>
    <row r="12775" spans="1:7">
      <c r="A12775" s="13"/>
      <c r="B12775" s="13"/>
      <c r="C12775" s="13"/>
      <c r="D12775" s="13"/>
      <c r="E12775" s="13"/>
      <c r="F12775" s="13"/>
    </row>
    <row r="12776" spans="1:7">
      <c r="A12776" s="13"/>
      <c r="B12776" s="13"/>
      <c r="C12776" s="13"/>
      <c r="D12776" s="13"/>
      <c r="E12776" s="13"/>
      <c r="F12776" s="13"/>
    </row>
    <row r="12777" spans="1:7">
      <c r="A12777" s="13"/>
      <c r="B12777" s="13"/>
      <c r="C12777" s="13"/>
      <c r="D12777" s="13"/>
      <c r="E12777" s="13"/>
      <c r="F12777" s="13"/>
    </row>
    <row r="12778" spans="1:7">
      <c r="A12778" s="13"/>
      <c r="B12778" s="13"/>
      <c r="C12778" s="13"/>
      <c r="D12778" s="13"/>
      <c r="E12778" s="13"/>
      <c r="F12778" s="13"/>
    </row>
    <row r="12779" spans="1:7">
      <c r="A12779" s="13"/>
      <c r="B12779" s="13"/>
      <c r="C12779" s="13"/>
      <c r="D12779" s="13"/>
      <c r="E12779" s="13"/>
      <c r="F12779" s="13"/>
    </row>
    <row r="12780" spans="1:7">
      <c r="A12780" s="13"/>
      <c r="B12780" s="13"/>
      <c r="C12780" s="13"/>
      <c r="D12780" s="13"/>
      <c r="E12780" s="13"/>
      <c r="F12780" s="13"/>
    </row>
    <row r="12781" spans="1:7">
      <c r="A12781" s="13"/>
      <c r="B12781" s="13"/>
      <c r="C12781" s="13"/>
      <c r="D12781" s="13"/>
      <c r="E12781" s="13"/>
      <c r="F12781" s="13"/>
    </row>
    <row r="12782" spans="1:7">
      <c r="A12782" s="13"/>
      <c r="B12782" s="13"/>
      <c r="C12782" s="13"/>
      <c r="D12782" s="13"/>
      <c r="E12782" s="13"/>
      <c r="F12782" s="13"/>
    </row>
    <row r="12783" spans="1:7">
      <c r="A12783" s="13"/>
      <c r="B12783" s="13"/>
      <c r="C12783" s="13"/>
      <c r="D12783" s="13"/>
      <c r="E12783" s="13"/>
      <c r="G12783" s="13"/>
    </row>
    <row r="12784" spans="1:7">
      <c r="A12784" s="13"/>
      <c r="B12784" s="13"/>
      <c r="C12784" s="13"/>
      <c r="D12784" s="13"/>
      <c r="E12784" s="13"/>
      <c r="G12784" s="13"/>
    </row>
    <row r="12785" spans="1:7">
      <c r="A12785" s="13"/>
      <c r="B12785" s="13"/>
      <c r="C12785" s="13"/>
      <c r="D12785" s="13"/>
      <c r="E12785" s="13"/>
      <c r="G12785" s="13"/>
    </row>
    <row r="12786" spans="1:7">
      <c r="A12786" s="13"/>
      <c r="B12786" s="13"/>
      <c r="C12786" s="13"/>
      <c r="D12786" s="13"/>
      <c r="E12786" s="13"/>
      <c r="G12786" s="13"/>
    </row>
    <row r="12787" spans="1:7">
      <c r="A12787" s="13"/>
      <c r="B12787" s="13"/>
      <c r="C12787" s="13"/>
      <c r="D12787" s="13"/>
      <c r="E12787" s="13"/>
      <c r="G12787" s="13"/>
    </row>
    <row r="12788" spans="1:7">
      <c r="A12788" s="13"/>
      <c r="B12788" s="13"/>
      <c r="C12788" s="13"/>
      <c r="D12788" s="13"/>
      <c r="E12788" s="13"/>
      <c r="G12788" s="13"/>
    </row>
    <row r="12789" spans="1:7">
      <c r="A12789" s="13"/>
      <c r="B12789" s="13"/>
      <c r="C12789" s="13"/>
      <c r="D12789" s="13"/>
      <c r="E12789" s="13"/>
      <c r="G12789" s="13"/>
    </row>
    <row r="12790" spans="1:7">
      <c r="A12790" s="13"/>
      <c r="B12790" s="13"/>
      <c r="C12790" s="13"/>
      <c r="D12790" s="13"/>
      <c r="E12790" s="13"/>
      <c r="G12790" s="13"/>
    </row>
    <row r="12791" spans="1:7">
      <c r="A12791" s="13"/>
      <c r="B12791" s="13"/>
      <c r="C12791" s="13"/>
      <c r="D12791" s="13"/>
      <c r="E12791" s="13"/>
      <c r="G12791" s="13"/>
    </row>
    <row r="12792" spans="1:7">
      <c r="A12792" s="13"/>
      <c r="B12792" s="13"/>
      <c r="C12792" s="13"/>
      <c r="D12792" s="13"/>
      <c r="E12792" s="13"/>
      <c r="G12792" s="13"/>
    </row>
    <row r="12793" spans="1:7">
      <c r="A12793" s="13"/>
      <c r="B12793" s="13"/>
      <c r="C12793" s="13"/>
      <c r="D12793" s="13"/>
      <c r="E12793" s="13"/>
      <c r="G12793" s="13"/>
    </row>
    <row r="12794" spans="1:7">
      <c r="A12794" s="13"/>
      <c r="B12794" s="13"/>
      <c r="C12794" s="13"/>
      <c r="D12794" s="13"/>
      <c r="E12794" s="13"/>
      <c r="G12794" s="13"/>
    </row>
    <row r="12795" spans="1:7">
      <c r="A12795" s="13"/>
      <c r="B12795" s="13"/>
      <c r="C12795" s="13"/>
      <c r="D12795" s="13"/>
      <c r="E12795" s="13"/>
      <c r="F12795" s="13"/>
    </row>
    <row r="12796" spans="1:7">
      <c r="A12796" s="13"/>
      <c r="B12796" s="13"/>
      <c r="C12796" s="13"/>
      <c r="D12796" s="13"/>
      <c r="E12796" s="13"/>
      <c r="F12796" s="13"/>
    </row>
    <row r="12797" spans="1:7">
      <c r="A12797" s="13"/>
      <c r="B12797" s="13"/>
      <c r="C12797" s="13"/>
      <c r="D12797" s="13"/>
      <c r="E12797" s="13"/>
      <c r="F12797" s="13"/>
    </row>
    <row r="12798" spans="1:7">
      <c r="A12798" s="13"/>
      <c r="B12798" s="13"/>
      <c r="C12798" s="13"/>
      <c r="D12798" s="13"/>
      <c r="E12798" s="13"/>
      <c r="F12798" s="13"/>
    </row>
    <row r="12799" spans="1:7">
      <c r="A12799" s="13"/>
      <c r="B12799" s="13"/>
      <c r="C12799" s="13"/>
      <c r="D12799" s="13"/>
      <c r="E12799" s="13"/>
      <c r="F12799" s="13"/>
    </row>
    <row r="12800" spans="1:7">
      <c r="A12800" s="13"/>
      <c r="B12800" s="13"/>
      <c r="C12800" s="13"/>
      <c r="D12800" s="13"/>
      <c r="E12800" s="13"/>
      <c r="F12800" s="13"/>
    </row>
    <row r="12801" spans="1:7">
      <c r="A12801" s="13"/>
      <c r="B12801" s="13"/>
      <c r="C12801" s="13"/>
      <c r="D12801" s="13"/>
      <c r="E12801" s="13"/>
      <c r="G12801" s="13"/>
    </row>
    <row r="12802" spans="1:7">
      <c r="A12802" s="13"/>
      <c r="B12802" s="13"/>
      <c r="C12802" s="13"/>
      <c r="D12802" s="13"/>
      <c r="E12802" s="13"/>
      <c r="G12802" s="13"/>
    </row>
    <row r="12803" spans="1:7">
      <c r="A12803" s="13"/>
      <c r="B12803" s="13"/>
      <c r="C12803" s="13"/>
      <c r="D12803" s="13"/>
      <c r="E12803" s="13"/>
      <c r="G12803" s="13"/>
    </row>
    <row r="12804" spans="1:7">
      <c r="A12804" s="13"/>
      <c r="B12804" s="13"/>
      <c r="C12804" s="13"/>
      <c r="D12804" s="13"/>
      <c r="E12804" s="13"/>
      <c r="G12804" s="13"/>
    </row>
    <row r="12805" spans="1:7">
      <c r="A12805" s="13"/>
      <c r="B12805" s="13"/>
      <c r="C12805" s="13"/>
      <c r="D12805" s="13"/>
      <c r="E12805" s="13"/>
      <c r="G12805" s="13"/>
    </row>
    <row r="12806" spans="1:7">
      <c r="A12806" s="13"/>
      <c r="B12806" s="13"/>
      <c r="C12806" s="13"/>
      <c r="D12806" s="13"/>
      <c r="E12806" s="13"/>
      <c r="G12806" s="13"/>
    </row>
    <row r="12807" spans="1:7">
      <c r="A12807" s="13"/>
      <c r="B12807" s="13"/>
      <c r="C12807" s="13"/>
      <c r="D12807" s="13"/>
      <c r="E12807" s="13"/>
      <c r="G12807" s="13"/>
    </row>
    <row r="12808" spans="1:7">
      <c r="A12808" s="13"/>
      <c r="B12808" s="13"/>
      <c r="C12808" s="13"/>
      <c r="D12808" s="13"/>
      <c r="E12808" s="13"/>
      <c r="G12808" s="13"/>
    </row>
    <row r="12809" spans="1:7">
      <c r="A12809" s="13"/>
      <c r="B12809" s="13"/>
      <c r="C12809" s="13"/>
      <c r="D12809" s="13"/>
      <c r="E12809" s="13"/>
      <c r="G12809" s="13"/>
    </row>
    <row r="12810" spans="1:7">
      <c r="A12810" s="13"/>
      <c r="B12810" s="13"/>
      <c r="C12810" s="13"/>
      <c r="D12810" s="13"/>
      <c r="E12810" s="13"/>
      <c r="G12810" s="13"/>
    </row>
    <row r="12811" spans="1:7">
      <c r="A12811" s="13"/>
      <c r="B12811" s="13"/>
      <c r="C12811" s="13"/>
      <c r="D12811" s="13"/>
      <c r="E12811" s="13"/>
      <c r="G12811" s="13"/>
    </row>
    <row r="12812" spans="1:7">
      <c r="A12812" s="13"/>
      <c r="B12812" s="13"/>
      <c r="C12812" s="13"/>
      <c r="D12812" s="13"/>
      <c r="E12812" s="13"/>
      <c r="G12812" s="13"/>
    </row>
    <row r="12813" spans="1:7">
      <c r="A12813" s="13"/>
      <c r="B12813" s="13"/>
      <c r="C12813" s="13"/>
      <c r="D12813" s="13"/>
      <c r="E12813" s="13"/>
      <c r="G12813" s="13"/>
    </row>
    <row r="12814" spans="1:7">
      <c r="A12814" s="13"/>
      <c r="B12814" s="13"/>
      <c r="C12814" s="13"/>
      <c r="D12814" s="13"/>
      <c r="E12814" s="13"/>
      <c r="G12814" s="13"/>
    </row>
    <row r="12815" spans="1:7">
      <c r="A12815" s="13"/>
      <c r="B12815" s="13"/>
      <c r="C12815" s="13"/>
      <c r="D12815" s="13"/>
      <c r="E12815" s="13"/>
      <c r="G12815" s="13"/>
    </row>
    <row r="12816" spans="1:7">
      <c r="A12816" s="13"/>
      <c r="B12816" s="13"/>
      <c r="C12816" s="13"/>
      <c r="D12816" s="13"/>
      <c r="E12816" s="13"/>
      <c r="G12816" s="13"/>
    </row>
    <row r="12817" spans="1:7">
      <c r="A12817" s="13"/>
      <c r="B12817" s="13"/>
      <c r="C12817" s="13"/>
      <c r="D12817" s="13"/>
      <c r="E12817" s="13"/>
      <c r="G12817" s="13"/>
    </row>
    <row r="12818" spans="1:7">
      <c r="A12818" s="13"/>
      <c r="B12818" s="13"/>
      <c r="C12818" s="13"/>
      <c r="D12818" s="13"/>
      <c r="E12818" s="13"/>
      <c r="G12818" s="13"/>
    </row>
    <row r="12819" spans="1:7">
      <c r="A12819" s="13"/>
      <c r="B12819" s="13"/>
      <c r="C12819" s="13"/>
      <c r="D12819" s="13"/>
      <c r="E12819" s="13"/>
      <c r="F12819" s="13"/>
    </row>
    <row r="12820" spans="1:7">
      <c r="A12820" s="13"/>
      <c r="B12820" s="13"/>
      <c r="C12820" s="13"/>
      <c r="D12820" s="13"/>
      <c r="E12820" s="13"/>
      <c r="F12820" s="13"/>
    </row>
    <row r="12821" spans="1:7">
      <c r="A12821" s="13"/>
      <c r="B12821" s="13"/>
      <c r="C12821" s="13"/>
      <c r="D12821" s="13"/>
      <c r="E12821" s="13"/>
      <c r="G12821" s="13"/>
    </row>
    <row r="12822" spans="1:7">
      <c r="A12822" s="13"/>
      <c r="B12822" s="13"/>
      <c r="C12822" s="13"/>
      <c r="D12822" s="13"/>
      <c r="E12822" s="13"/>
      <c r="G12822" s="13"/>
    </row>
    <row r="12823" spans="1:7">
      <c r="A12823" s="13"/>
      <c r="B12823" s="13"/>
      <c r="C12823" s="13"/>
      <c r="D12823" s="13"/>
      <c r="E12823" s="13"/>
      <c r="G12823" s="13"/>
    </row>
    <row r="12824" spans="1:7">
      <c r="A12824" s="13"/>
      <c r="B12824" s="13"/>
      <c r="C12824" s="13"/>
      <c r="D12824" s="13"/>
      <c r="E12824" s="13"/>
      <c r="G12824" s="13"/>
    </row>
    <row r="12825" spans="1:7">
      <c r="A12825" s="13"/>
      <c r="B12825" s="13"/>
      <c r="C12825" s="13"/>
      <c r="D12825" s="13"/>
      <c r="E12825" s="13"/>
      <c r="G12825" s="13"/>
    </row>
    <row r="12826" spans="1:7">
      <c r="A12826" s="13"/>
      <c r="B12826" s="13"/>
      <c r="C12826" s="13"/>
      <c r="D12826" s="13"/>
      <c r="E12826" s="13"/>
      <c r="G12826" s="13"/>
    </row>
    <row r="12827" spans="1:7">
      <c r="A12827" s="13"/>
      <c r="B12827" s="13"/>
      <c r="C12827" s="13"/>
      <c r="D12827" s="13"/>
      <c r="E12827" s="13"/>
      <c r="G12827" s="13"/>
    </row>
    <row r="12828" spans="1:7">
      <c r="A12828" s="13"/>
      <c r="B12828" s="13"/>
      <c r="C12828" s="13"/>
      <c r="D12828" s="13"/>
      <c r="E12828" s="13"/>
      <c r="F12828" s="13"/>
    </row>
    <row r="12829" spans="1:7">
      <c r="A12829" s="13"/>
      <c r="B12829" s="13"/>
      <c r="C12829" s="13"/>
      <c r="D12829" s="13"/>
      <c r="E12829" s="13"/>
      <c r="F12829" s="13"/>
    </row>
    <row r="12830" spans="1:7">
      <c r="A12830" s="13"/>
      <c r="B12830" s="13"/>
      <c r="C12830" s="13"/>
      <c r="D12830" s="13"/>
      <c r="E12830" s="13"/>
      <c r="F12830" s="13"/>
    </row>
    <row r="12831" spans="1:7">
      <c r="A12831" s="13"/>
      <c r="B12831" s="13"/>
      <c r="C12831" s="13"/>
      <c r="D12831" s="13"/>
      <c r="E12831" s="13"/>
      <c r="F12831" s="13"/>
    </row>
    <row r="12832" spans="1:7">
      <c r="A12832" s="13"/>
      <c r="B12832" s="13"/>
      <c r="C12832" s="13"/>
      <c r="D12832" s="13"/>
      <c r="E12832" s="13"/>
      <c r="F12832" s="13"/>
    </row>
    <row r="12833" spans="1:7">
      <c r="A12833" s="13"/>
      <c r="B12833" s="13"/>
      <c r="C12833" s="13"/>
      <c r="D12833" s="13"/>
      <c r="E12833" s="13"/>
      <c r="F12833" s="13"/>
    </row>
    <row r="12834" spans="1:7">
      <c r="A12834" s="13"/>
      <c r="B12834" s="13"/>
      <c r="C12834" s="13"/>
      <c r="D12834" s="13"/>
      <c r="E12834" s="13"/>
      <c r="G12834" s="13"/>
    </row>
    <row r="12835" spans="1:7">
      <c r="A12835" s="13"/>
      <c r="B12835" s="13"/>
      <c r="C12835" s="13"/>
      <c r="D12835" s="13"/>
      <c r="E12835" s="13"/>
      <c r="G12835" s="13"/>
    </row>
    <row r="12836" spans="1:7">
      <c r="A12836" s="13"/>
      <c r="B12836" s="13"/>
      <c r="C12836" s="13"/>
      <c r="D12836" s="13"/>
      <c r="E12836" s="13"/>
      <c r="G12836" s="13"/>
    </row>
    <row r="12837" spans="1:7">
      <c r="A12837" s="13"/>
      <c r="B12837" s="13"/>
      <c r="C12837" s="13"/>
      <c r="D12837" s="13"/>
      <c r="E12837" s="13"/>
      <c r="G12837" s="13"/>
    </row>
    <row r="12838" spans="1:7">
      <c r="A12838" s="13"/>
      <c r="B12838" s="13"/>
      <c r="C12838" s="13"/>
      <c r="D12838" s="13"/>
      <c r="E12838" s="13"/>
      <c r="F12838" s="13"/>
    </row>
    <row r="12839" spans="1:7">
      <c r="A12839" s="13"/>
      <c r="B12839" s="13"/>
      <c r="C12839" s="13"/>
      <c r="D12839" s="13"/>
      <c r="E12839" s="13"/>
      <c r="F12839" s="13"/>
    </row>
    <row r="12840" spans="1:7">
      <c r="A12840" s="13"/>
      <c r="B12840" s="13"/>
      <c r="C12840" s="13"/>
      <c r="D12840" s="13"/>
      <c r="E12840" s="13"/>
      <c r="G12840" s="13"/>
    </row>
    <row r="12841" spans="1:7">
      <c r="A12841" s="13"/>
      <c r="B12841" s="13"/>
      <c r="C12841" s="13"/>
      <c r="D12841" s="13"/>
      <c r="E12841" s="13"/>
      <c r="G12841" s="13"/>
    </row>
    <row r="12842" spans="1:7">
      <c r="A12842" s="13"/>
      <c r="B12842" s="13"/>
      <c r="C12842" s="13"/>
      <c r="D12842" s="13"/>
      <c r="E12842" s="13"/>
      <c r="G12842" s="13"/>
    </row>
    <row r="12843" spans="1:7">
      <c r="A12843" s="13"/>
      <c r="B12843" s="13"/>
      <c r="C12843" s="13"/>
      <c r="D12843" s="13"/>
      <c r="E12843" s="13"/>
      <c r="G12843" s="13"/>
    </row>
    <row r="12844" spans="1:7">
      <c r="A12844" s="13"/>
      <c r="B12844" s="13"/>
      <c r="C12844" s="13"/>
      <c r="D12844" s="13"/>
      <c r="E12844" s="13"/>
      <c r="F12844" s="13"/>
    </row>
    <row r="12845" spans="1:7">
      <c r="A12845" s="13"/>
      <c r="B12845" s="13"/>
      <c r="C12845" s="13"/>
      <c r="D12845" s="13"/>
      <c r="E12845" s="13"/>
      <c r="F12845" s="13"/>
    </row>
    <row r="12846" spans="1:7">
      <c r="A12846" s="13"/>
      <c r="B12846" s="13"/>
      <c r="C12846" s="13"/>
      <c r="D12846" s="13"/>
      <c r="E12846" s="13"/>
      <c r="F12846" s="13"/>
    </row>
    <row r="12847" spans="1:7">
      <c r="A12847" s="13"/>
      <c r="B12847" s="13"/>
      <c r="C12847" s="13"/>
      <c r="D12847" s="13"/>
      <c r="E12847" s="13"/>
      <c r="G12847" s="13"/>
    </row>
    <row r="12848" spans="1:7">
      <c r="A12848" s="13"/>
      <c r="B12848" s="13"/>
      <c r="C12848" s="13"/>
      <c r="D12848" s="13"/>
      <c r="E12848" s="13"/>
      <c r="G12848" s="13"/>
    </row>
    <row r="12849" spans="1:7">
      <c r="A12849" s="13"/>
      <c r="B12849" s="13"/>
      <c r="C12849" s="13"/>
      <c r="D12849" s="13"/>
      <c r="E12849" s="13"/>
      <c r="G12849" s="13"/>
    </row>
    <row r="12850" spans="1:7">
      <c r="A12850" s="13"/>
      <c r="B12850" s="13"/>
      <c r="C12850" s="13"/>
      <c r="D12850" s="13"/>
      <c r="E12850" s="13"/>
      <c r="G12850" s="13"/>
    </row>
    <row r="12851" spans="1:7">
      <c r="A12851" s="13"/>
      <c r="B12851" s="13"/>
      <c r="C12851" s="13"/>
      <c r="D12851" s="13"/>
      <c r="E12851" s="13"/>
      <c r="G12851" s="13"/>
    </row>
    <row r="12852" spans="1:7">
      <c r="A12852" s="13"/>
      <c r="B12852" s="13"/>
      <c r="C12852" s="13"/>
      <c r="D12852" s="13"/>
      <c r="E12852" s="13"/>
      <c r="G12852" s="13"/>
    </row>
    <row r="12853" spans="1:7">
      <c r="A12853" s="13"/>
      <c r="B12853" s="13"/>
      <c r="C12853" s="13"/>
      <c r="D12853" s="13"/>
      <c r="E12853" s="13"/>
      <c r="G12853" s="13"/>
    </row>
    <row r="12854" spans="1:7">
      <c r="A12854" s="13"/>
      <c r="B12854" s="13"/>
      <c r="C12854" s="13"/>
      <c r="D12854" s="13"/>
      <c r="E12854" s="13"/>
      <c r="G12854" s="13"/>
    </row>
    <row r="12855" spans="1:7">
      <c r="A12855" s="13"/>
      <c r="B12855" s="13"/>
      <c r="C12855" s="13"/>
      <c r="D12855" s="13"/>
      <c r="E12855" s="13"/>
      <c r="G12855" s="13"/>
    </row>
    <row r="12856" spans="1:7">
      <c r="A12856" s="13"/>
      <c r="B12856" s="13"/>
      <c r="C12856" s="13"/>
      <c r="D12856" s="13"/>
      <c r="E12856" s="13"/>
      <c r="F12856" s="13"/>
    </row>
    <row r="12857" spans="1:7">
      <c r="A12857" s="13"/>
      <c r="B12857" s="13"/>
    </row>
    <row r="12858" spans="1:7">
      <c r="A12858" s="13"/>
      <c r="B12858" s="13"/>
    </row>
    <row r="12859" spans="1:7">
      <c r="A12859" s="13"/>
      <c r="B12859" s="13"/>
      <c r="C12859" s="13"/>
      <c r="D12859" s="13"/>
      <c r="E12859" s="13"/>
      <c r="G12859" s="13"/>
    </row>
    <row r="12860" spans="1:7">
      <c r="A12860" s="13"/>
      <c r="B12860" s="13"/>
      <c r="C12860" s="13"/>
      <c r="D12860" s="13"/>
      <c r="E12860" s="13"/>
      <c r="G12860" s="13"/>
    </row>
    <row r="12861" spans="1:7">
      <c r="A12861" s="13"/>
      <c r="B12861" s="13"/>
      <c r="C12861" s="13"/>
      <c r="D12861" s="13"/>
      <c r="E12861" s="13"/>
      <c r="G12861" s="13"/>
    </row>
    <row r="12862" spans="1:7">
      <c r="A12862" s="13"/>
      <c r="B12862" s="13"/>
      <c r="C12862" s="13"/>
      <c r="D12862" s="13"/>
      <c r="E12862" s="13"/>
      <c r="G12862" s="13"/>
    </row>
    <row r="12863" spans="1:7">
      <c r="A12863" s="13"/>
      <c r="B12863" s="13"/>
      <c r="C12863" s="13"/>
      <c r="D12863" s="13"/>
      <c r="E12863" s="13"/>
      <c r="F12863" s="13"/>
    </row>
    <row r="12864" spans="1:7">
      <c r="A12864" s="13"/>
      <c r="B12864" s="13"/>
      <c r="C12864" s="13"/>
      <c r="D12864" s="13"/>
      <c r="E12864" s="13"/>
      <c r="F12864" s="13"/>
    </row>
    <row r="12865" spans="1:7">
      <c r="A12865" s="13"/>
      <c r="B12865" s="13"/>
      <c r="C12865" s="13"/>
      <c r="D12865" s="13"/>
      <c r="E12865" s="13"/>
      <c r="F12865" s="13"/>
    </row>
    <row r="12866" spans="1:7">
      <c r="A12866" s="13"/>
      <c r="B12866" s="13"/>
      <c r="C12866" s="13"/>
      <c r="D12866" s="13"/>
      <c r="E12866" s="13"/>
      <c r="F12866" s="13"/>
    </row>
    <row r="12867" spans="1:7">
      <c r="A12867" s="13"/>
      <c r="B12867" s="13"/>
      <c r="C12867" s="13"/>
      <c r="D12867" s="13"/>
      <c r="E12867" s="13"/>
      <c r="F12867" s="13"/>
    </row>
    <row r="12868" spans="1:7">
      <c r="A12868" s="13"/>
      <c r="B12868" s="13"/>
      <c r="C12868" s="13"/>
      <c r="D12868" s="13"/>
      <c r="E12868" s="13"/>
      <c r="F12868" s="13"/>
    </row>
    <row r="12869" spans="1:7">
      <c r="A12869" s="13"/>
      <c r="B12869" s="13"/>
      <c r="C12869" s="13"/>
      <c r="D12869" s="13"/>
      <c r="E12869" s="13"/>
      <c r="F12869" s="13"/>
    </row>
    <row r="12870" spans="1:7">
      <c r="A12870" s="13"/>
      <c r="B12870" s="13"/>
      <c r="C12870" s="13"/>
      <c r="D12870" s="13"/>
      <c r="E12870" s="13"/>
      <c r="F12870" s="13"/>
    </row>
    <row r="12871" spans="1:7">
      <c r="A12871" s="13"/>
      <c r="B12871" s="13"/>
      <c r="C12871" s="13"/>
      <c r="D12871" s="13"/>
      <c r="E12871" s="13"/>
      <c r="F12871" s="13"/>
    </row>
    <row r="12872" spans="1:7">
      <c r="A12872" s="13"/>
      <c r="B12872" s="13"/>
      <c r="C12872" s="13"/>
      <c r="D12872" s="13"/>
      <c r="E12872" s="13"/>
      <c r="F12872" s="13"/>
    </row>
    <row r="12873" spans="1:7">
      <c r="A12873" s="13"/>
      <c r="B12873" s="13"/>
      <c r="C12873" s="13"/>
      <c r="D12873" s="13"/>
      <c r="E12873" s="13"/>
      <c r="F12873" s="13"/>
    </row>
    <row r="12874" spans="1:7">
      <c r="A12874" s="13"/>
      <c r="B12874" s="13"/>
      <c r="C12874" s="13"/>
      <c r="D12874" s="13"/>
      <c r="E12874" s="13"/>
      <c r="F12874" s="13"/>
    </row>
    <row r="12875" spans="1:7">
      <c r="A12875" s="13"/>
      <c r="B12875" s="13"/>
      <c r="C12875" s="13"/>
      <c r="D12875" s="13"/>
      <c r="E12875" s="13"/>
      <c r="F12875" s="13"/>
    </row>
    <row r="12876" spans="1:7">
      <c r="A12876" s="13"/>
      <c r="B12876" s="13"/>
      <c r="C12876" s="13"/>
      <c r="D12876" s="13"/>
      <c r="E12876" s="13"/>
      <c r="F12876" s="13"/>
    </row>
    <row r="12877" spans="1:7">
      <c r="A12877" s="13"/>
      <c r="B12877" s="13"/>
      <c r="C12877" s="13"/>
      <c r="D12877" s="13"/>
      <c r="E12877" s="13"/>
      <c r="F12877" s="13"/>
    </row>
    <row r="12878" spans="1:7">
      <c r="A12878" s="13"/>
      <c r="B12878" s="13"/>
      <c r="C12878" s="13"/>
      <c r="D12878" s="13"/>
      <c r="E12878" s="13"/>
      <c r="F12878" s="13"/>
    </row>
    <row r="12879" spans="1:7">
      <c r="A12879" s="13"/>
      <c r="B12879" s="13"/>
      <c r="C12879" s="13"/>
      <c r="D12879" s="13"/>
      <c r="E12879" s="13"/>
      <c r="F12879" s="13"/>
    </row>
    <row r="12880" spans="1:7">
      <c r="A12880" s="13"/>
      <c r="B12880" s="13"/>
      <c r="C12880" s="13"/>
      <c r="D12880" s="13"/>
      <c r="E12880" s="13"/>
      <c r="G12880" s="13"/>
    </row>
    <row r="12881" spans="1:7">
      <c r="A12881" s="13"/>
      <c r="B12881" s="13"/>
      <c r="C12881" s="13"/>
      <c r="D12881" s="13"/>
      <c r="E12881" s="13"/>
      <c r="G12881" s="13"/>
    </row>
    <row r="12882" spans="1:7">
      <c r="A12882" s="13"/>
      <c r="B12882" s="13"/>
      <c r="C12882" s="13"/>
      <c r="D12882" s="13"/>
      <c r="E12882" s="13"/>
      <c r="F12882" s="13"/>
    </row>
    <row r="12883" spans="1:7">
      <c r="A12883" s="13"/>
      <c r="B12883" s="13"/>
      <c r="C12883" s="13"/>
      <c r="D12883" s="13"/>
      <c r="E12883" s="13"/>
      <c r="G12883" s="13"/>
    </row>
    <row r="12884" spans="1:7">
      <c r="A12884" s="13"/>
      <c r="B12884" s="13"/>
      <c r="C12884" s="13"/>
      <c r="D12884" s="13"/>
      <c r="E12884" s="13"/>
      <c r="G12884" s="13"/>
    </row>
    <row r="12885" spans="1:7">
      <c r="A12885" s="13"/>
      <c r="B12885" s="13"/>
      <c r="C12885" s="13"/>
      <c r="D12885" s="13"/>
      <c r="E12885" s="13"/>
      <c r="G12885" s="13"/>
    </row>
    <row r="12886" spans="1:7">
      <c r="A12886" s="13"/>
      <c r="B12886" s="13"/>
      <c r="C12886" s="13"/>
      <c r="D12886" s="13"/>
      <c r="E12886" s="13"/>
      <c r="G12886" s="13"/>
    </row>
    <row r="12887" spans="1:7">
      <c r="A12887" s="13"/>
      <c r="B12887" s="13"/>
      <c r="C12887" s="13"/>
      <c r="D12887" s="13"/>
      <c r="E12887" s="13"/>
      <c r="G12887" s="13"/>
    </row>
    <row r="12888" spans="1:7">
      <c r="A12888" s="13"/>
      <c r="B12888" s="13"/>
      <c r="C12888" s="13"/>
      <c r="D12888" s="13"/>
      <c r="E12888" s="13"/>
      <c r="G12888" s="13"/>
    </row>
    <row r="12889" spans="1:7">
      <c r="A12889" s="13"/>
      <c r="B12889" s="13"/>
      <c r="C12889" s="13"/>
      <c r="D12889" s="13"/>
      <c r="E12889" s="13"/>
      <c r="G12889" s="13"/>
    </row>
    <row r="12890" spans="1:7">
      <c r="A12890" s="13"/>
      <c r="B12890" s="13"/>
      <c r="C12890" s="13"/>
      <c r="D12890" s="13"/>
      <c r="E12890" s="13"/>
      <c r="G12890" s="13"/>
    </row>
    <row r="12891" spans="1:7">
      <c r="A12891" s="13"/>
      <c r="B12891" s="13"/>
      <c r="C12891" s="13"/>
      <c r="D12891" s="13"/>
      <c r="E12891" s="13"/>
      <c r="G12891" s="13"/>
    </row>
    <row r="12892" spans="1:7">
      <c r="A12892" s="13"/>
      <c r="B12892" s="13"/>
      <c r="C12892" s="13"/>
      <c r="D12892" s="13"/>
      <c r="E12892" s="13"/>
      <c r="G12892" s="13"/>
    </row>
    <row r="12893" spans="1:7">
      <c r="A12893" s="13"/>
      <c r="B12893" s="13"/>
      <c r="C12893" s="13"/>
      <c r="D12893" s="13"/>
      <c r="E12893" s="13"/>
      <c r="G12893" s="13"/>
    </row>
    <row r="12894" spans="1:7">
      <c r="A12894" s="13"/>
      <c r="B12894" s="13"/>
      <c r="C12894" s="13"/>
      <c r="D12894" s="13"/>
      <c r="E12894" s="13"/>
      <c r="G12894" s="13"/>
    </row>
    <row r="12895" spans="1:7">
      <c r="A12895" s="13"/>
      <c r="B12895" s="13"/>
      <c r="C12895" s="13"/>
      <c r="D12895" s="13"/>
      <c r="E12895" s="13"/>
      <c r="F12895" s="13"/>
    </row>
    <row r="12896" spans="1:7">
      <c r="A12896" s="13"/>
      <c r="B12896" s="13"/>
      <c r="C12896" s="13"/>
      <c r="D12896" s="13"/>
      <c r="E12896" s="13"/>
      <c r="F12896" s="13"/>
    </row>
    <row r="12897" spans="1:7">
      <c r="A12897" s="13"/>
      <c r="B12897" s="13"/>
      <c r="C12897" s="13"/>
      <c r="D12897" s="13"/>
      <c r="E12897" s="13"/>
      <c r="F12897" s="13"/>
    </row>
    <row r="12898" spans="1:7">
      <c r="A12898" s="13"/>
      <c r="B12898" s="13"/>
      <c r="C12898" s="13"/>
      <c r="D12898" s="13"/>
      <c r="E12898" s="13"/>
      <c r="F12898" s="13"/>
    </row>
    <row r="12899" spans="1:7">
      <c r="A12899" s="13"/>
      <c r="B12899" s="13"/>
      <c r="C12899" s="13"/>
      <c r="D12899" s="13"/>
      <c r="E12899" s="13"/>
      <c r="F12899" s="13"/>
    </row>
    <row r="12900" spans="1:7">
      <c r="A12900" s="13"/>
      <c r="B12900" s="13"/>
      <c r="C12900" s="13"/>
      <c r="D12900" s="13"/>
      <c r="E12900" s="13"/>
      <c r="F12900" s="13"/>
    </row>
    <row r="12901" spans="1:7">
      <c r="A12901" s="13"/>
      <c r="B12901" s="13"/>
      <c r="C12901" s="13"/>
      <c r="D12901" s="13"/>
      <c r="E12901" s="13"/>
      <c r="F12901" s="13"/>
    </row>
    <row r="12902" spans="1:7">
      <c r="A12902" s="13"/>
      <c r="B12902" s="13"/>
      <c r="C12902" s="13"/>
      <c r="D12902" s="13"/>
      <c r="E12902" s="13"/>
      <c r="F12902" s="13"/>
    </row>
    <row r="12903" spans="1:7">
      <c r="A12903" s="13"/>
      <c r="B12903" s="13"/>
      <c r="C12903" s="13"/>
      <c r="D12903" s="13"/>
      <c r="E12903" s="13"/>
      <c r="F12903" s="13"/>
    </row>
    <row r="12904" spans="1:7">
      <c r="A12904" s="13"/>
      <c r="B12904" s="13"/>
      <c r="C12904" s="13"/>
      <c r="D12904" s="13"/>
      <c r="E12904" s="13"/>
      <c r="F12904" s="13"/>
    </row>
    <row r="12905" spans="1:7">
      <c r="A12905" s="13"/>
      <c r="B12905" s="13"/>
      <c r="C12905" s="13"/>
      <c r="D12905" s="13"/>
      <c r="E12905" s="13"/>
      <c r="F12905" s="13"/>
    </row>
    <row r="12906" spans="1:7">
      <c r="A12906" s="13"/>
      <c r="B12906" s="13"/>
      <c r="C12906" s="13"/>
      <c r="D12906" s="13"/>
      <c r="E12906" s="13"/>
      <c r="G12906" s="13"/>
    </row>
    <row r="12907" spans="1:7">
      <c r="A12907" s="13"/>
      <c r="B12907" s="13"/>
      <c r="C12907" s="13"/>
      <c r="D12907" s="13"/>
      <c r="E12907" s="13"/>
      <c r="G12907" s="13"/>
    </row>
    <row r="12908" spans="1:7">
      <c r="A12908" s="13"/>
      <c r="B12908" s="13"/>
      <c r="C12908" s="13"/>
      <c r="D12908" s="13"/>
      <c r="E12908" s="13"/>
      <c r="G12908" s="13"/>
    </row>
    <row r="12909" spans="1:7">
      <c r="A12909" s="13"/>
      <c r="B12909" s="13"/>
      <c r="C12909" s="13"/>
      <c r="D12909" s="13"/>
      <c r="E12909" s="13"/>
      <c r="G12909" s="13"/>
    </row>
    <row r="12910" spans="1:7">
      <c r="A12910" s="13"/>
      <c r="B12910" s="13"/>
      <c r="C12910" s="13"/>
      <c r="D12910" s="13"/>
      <c r="E12910" s="13"/>
      <c r="G12910" s="13"/>
    </row>
    <row r="12911" spans="1:7">
      <c r="A12911" s="13"/>
      <c r="B12911" s="13"/>
      <c r="C12911" s="13"/>
      <c r="D12911" s="13"/>
      <c r="E12911" s="13"/>
      <c r="F12911" s="13"/>
    </row>
    <row r="12912" spans="1:7">
      <c r="A12912" s="13"/>
      <c r="B12912" s="13"/>
      <c r="C12912" s="13"/>
      <c r="D12912" s="13"/>
      <c r="E12912" s="13"/>
      <c r="F12912" s="13"/>
    </row>
    <row r="12913" spans="1:7">
      <c r="A12913" s="13"/>
      <c r="B12913" s="13"/>
      <c r="C12913" s="13"/>
      <c r="D12913" s="13"/>
      <c r="E12913" s="13"/>
      <c r="G12913" s="13"/>
    </row>
    <row r="12914" spans="1:7">
      <c r="A12914" s="13"/>
      <c r="B12914" s="13"/>
      <c r="C12914" s="13"/>
      <c r="D12914" s="13"/>
      <c r="E12914" s="13"/>
      <c r="G12914" s="13"/>
    </row>
    <row r="12915" spans="1:7">
      <c r="A12915" s="13"/>
      <c r="B12915" s="13"/>
      <c r="C12915" s="13"/>
      <c r="D12915" s="13"/>
      <c r="E12915" s="13"/>
      <c r="G12915" s="13"/>
    </row>
    <row r="12916" spans="1:7">
      <c r="A12916" s="13"/>
      <c r="B12916" s="13"/>
      <c r="C12916" s="13"/>
      <c r="D12916" s="13"/>
      <c r="E12916" s="13"/>
      <c r="G12916" s="13"/>
    </row>
    <row r="12917" spans="1:7">
      <c r="A12917" s="13"/>
      <c r="B12917" s="13"/>
      <c r="C12917" s="13"/>
      <c r="D12917" s="13"/>
      <c r="E12917" s="13"/>
      <c r="G12917" s="13"/>
    </row>
    <row r="12918" spans="1:7">
      <c r="A12918" s="13"/>
      <c r="B12918" s="13"/>
      <c r="C12918" s="13"/>
      <c r="D12918" s="13"/>
      <c r="E12918" s="13"/>
      <c r="G12918" s="13"/>
    </row>
    <row r="12919" spans="1:7">
      <c r="A12919" s="13"/>
      <c r="B12919" s="13"/>
      <c r="C12919" s="13"/>
      <c r="D12919" s="13"/>
      <c r="E12919" s="13"/>
      <c r="G12919" s="13"/>
    </row>
    <row r="12920" spans="1:7">
      <c r="A12920" s="13"/>
      <c r="B12920" s="13"/>
      <c r="C12920" s="13"/>
      <c r="D12920" s="13"/>
      <c r="E12920" s="13"/>
      <c r="G12920" s="13"/>
    </row>
    <row r="12921" spans="1:7">
      <c r="A12921" s="13"/>
      <c r="B12921" s="13"/>
      <c r="C12921" s="13"/>
      <c r="D12921" s="13"/>
      <c r="E12921" s="13"/>
      <c r="G12921" s="13"/>
    </row>
    <row r="12922" spans="1:7">
      <c r="A12922" s="13"/>
      <c r="B12922" s="13"/>
      <c r="C12922" s="13"/>
      <c r="D12922" s="13"/>
      <c r="E12922" s="13"/>
      <c r="G12922" s="13"/>
    </row>
    <row r="12923" spans="1:7">
      <c r="A12923" s="13"/>
      <c r="B12923" s="13"/>
      <c r="C12923" s="13"/>
      <c r="D12923" s="13"/>
      <c r="E12923" s="13"/>
      <c r="G12923" s="13"/>
    </row>
    <row r="12924" spans="1:7">
      <c r="A12924" s="13"/>
      <c r="B12924" s="13"/>
      <c r="C12924" s="13"/>
      <c r="D12924" s="13"/>
      <c r="E12924" s="13"/>
      <c r="G12924" s="13"/>
    </row>
    <row r="12925" spans="1:7">
      <c r="A12925" s="13"/>
      <c r="B12925" s="13"/>
      <c r="C12925" s="13"/>
      <c r="D12925" s="13"/>
      <c r="E12925" s="13"/>
      <c r="G12925" s="13"/>
    </row>
    <row r="12926" spans="1:7">
      <c r="A12926" s="13"/>
      <c r="B12926" s="13"/>
      <c r="C12926" s="13"/>
      <c r="D12926" s="13"/>
      <c r="E12926" s="13"/>
      <c r="G12926" s="13"/>
    </row>
    <row r="12927" spans="1:7">
      <c r="A12927" s="13"/>
      <c r="B12927" s="13"/>
      <c r="C12927" s="13"/>
      <c r="D12927" s="13"/>
      <c r="E12927" s="13"/>
      <c r="G12927" s="13"/>
    </row>
    <row r="12928" spans="1:7">
      <c r="A12928" s="13"/>
      <c r="B12928" s="13"/>
      <c r="C12928" s="13"/>
      <c r="D12928" s="13"/>
      <c r="E12928" s="13"/>
      <c r="G12928" s="13"/>
    </row>
    <row r="12929" spans="1:7">
      <c r="A12929" s="13"/>
      <c r="B12929" s="13"/>
      <c r="C12929" s="13"/>
      <c r="D12929" s="13"/>
      <c r="E12929" s="13"/>
      <c r="G12929" s="13"/>
    </row>
    <row r="12930" spans="1:7">
      <c r="A12930" s="13"/>
      <c r="B12930" s="13"/>
      <c r="C12930" s="13"/>
      <c r="D12930" s="13"/>
      <c r="E12930" s="13"/>
      <c r="F12930" s="13"/>
    </row>
    <row r="12931" spans="1:7">
      <c r="A12931" s="13"/>
      <c r="B12931" s="13"/>
      <c r="C12931" s="13"/>
      <c r="D12931" s="13"/>
      <c r="E12931" s="13"/>
      <c r="F12931" s="13"/>
    </row>
    <row r="12932" spans="1:7">
      <c r="A12932" s="13"/>
      <c r="B12932" s="13"/>
      <c r="C12932" s="13"/>
      <c r="D12932" s="13"/>
      <c r="E12932" s="13"/>
      <c r="F12932" s="13"/>
    </row>
    <row r="12933" spans="1:7">
      <c r="A12933" s="13"/>
      <c r="B12933" s="13"/>
      <c r="C12933" s="13"/>
      <c r="D12933" s="13"/>
      <c r="E12933" s="13"/>
      <c r="F12933" s="13"/>
    </row>
    <row r="12934" spans="1:7">
      <c r="A12934" s="13"/>
      <c r="B12934" s="13"/>
      <c r="C12934" s="13"/>
      <c r="D12934" s="13"/>
      <c r="E12934" s="13"/>
      <c r="F12934" s="13"/>
    </row>
    <row r="12935" spans="1:7">
      <c r="A12935" s="13"/>
      <c r="B12935" s="13"/>
      <c r="C12935" s="13"/>
      <c r="D12935" s="13"/>
      <c r="E12935" s="13"/>
      <c r="F12935" s="13"/>
    </row>
    <row r="12936" spans="1:7">
      <c r="A12936" s="13"/>
      <c r="B12936" s="13"/>
      <c r="C12936" s="13"/>
      <c r="D12936" s="13"/>
      <c r="E12936" s="13"/>
      <c r="F12936" s="13"/>
    </row>
    <row r="12937" spans="1:7">
      <c r="A12937" s="13"/>
      <c r="B12937" s="13"/>
      <c r="C12937" s="13"/>
      <c r="D12937" s="13"/>
      <c r="E12937" s="13"/>
      <c r="F12937" s="13"/>
    </row>
    <row r="12938" spans="1:7">
      <c r="A12938" s="13"/>
      <c r="B12938" s="13"/>
      <c r="C12938" s="13"/>
      <c r="D12938" s="13"/>
      <c r="E12938" s="13"/>
      <c r="F12938" s="13"/>
    </row>
    <row r="12939" spans="1:7">
      <c r="A12939" s="13"/>
      <c r="B12939" s="13"/>
      <c r="C12939" s="13"/>
      <c r="D12939" s="13"/>
      <c r="E12939" s="13"/>
      <c r="F12939" s="13"/>
    </row>
    <row r="12940" spans="1:7">
      <c r="A12940" s="13"/>
      <c r="B12940" s="13"/>
      <c r="C12940" s="13"/>
      <c r="D12940" s="13"/>
      <c r="E12940" s="13"/>
      <c r="F12940" s="13"/>
    </row>
    <row r="12941" spans="1:7">
      <c r="A12941" s="13"/>
      <c r="B12941" s="13"/>
      <c r="C12941" s="13"/>
      <c r="D12941" s="13"/>
      <c r="E12941" s="13"/>
      <c r="F12941" s="13"/>
    </row>
    <row r="12942" spans="1:7">
      <c r="A12942" s="13"/>
      <c r="B12942" s="13"/>
      <c r="C12942" s="13"/>
      <c r="D12942" s="13"/>
      <c r="E12942" s="13"/>
      <c r="F12942" s="13"/>
    </row>
    <row r="12943" spans="1:7">
      <c r="A12943" s="13"/>
      <c r="B12943" s="13"/>
      <c r="C12943" s="13"/>
      <c r="D12943" s="13"/>
      <c r="E12943" s="13"/>
      <c r="F12943" s="13"/>
    </row>
    <row r="12944" spans="1:7">
      <c r="A12944" s="13"/>
      <c r="B12944" s="13"/>
      <c r="C12944" s="13"/>
      <c r="D12944" s="13"/>
      <c r="E12944" s="13"/>
      <c r="F12944" s="13"/>
    </row>
    <row r="12945" spans="1:7">
      <c r="A12945" s="13"/>
      <c r="B12945" s="13"/>
      <c r="C12945" s="13"/>
      <c r="D12945" s="13"/>
      <c r="E12945" s="13"/>
      <c r="G12945" s="13"/>
    </row>
    <row r="12946" spans="1:7">
      <c r="A12946" s="13"/>
      <c r="B12946" s="13"/>
      <c r="C12946" s="13"/>
      <c r="D12946" s="13"/>
      <c r="E12946" s="13"/>
      <c r="G12946" s="13"/>
    </row>
    <row r="12947" spans="1:7">
      <c r="A12947" s="13"/>
      <c r="B12947" s="13"/>
      <c r="C12947" s="13"/>
      <c r="D12947" s="13"/>
      <c r="E12947" s="13"/>
      <c r="G12947" s="13"/>
    </row>
    <row r="12948" spans="1:7">
      <c r="A12948" s="13"/>
      <c r="B12948" s="13"/>
      <c r="C12948" s="13"/>
      <c r="D12948" s="13"/>
      <c r="E12948" s="13"/>
      <c r="F12948" s="13"/>
    </row>
    <row r="12949" spans="1:7">
      <c r="A12949" s="13"/>
      <c r="B12949" s="13"/>
      <c r="C12949" s="13"/>
      <c r="D12949" s="13"/>
      <c r="E12949" s="13"/>
      <c r="F12949" s="13"/>
    </row>
    <row r="12950" spans="1:7">
      <c r="A12950" s="13"/>
      <c r="B12950" s="13"/>
      <c r="C12950" s="13"/>
      <c r="D12950" s="13"/>
      <c r="E12950" s="13"/>
      <c r="F12950" s="13"/>
    </row>
    <row r="12951" spans="1:7">
      <c r="A12951" s="13"/>
      <c r="B12951" s="13"/>
      <c r="C12951" s="13"/>
      <c r="D12951" s="13"/>
      <c r="E12951" s="13"/>
      <c r="G12951" s="13"/>
    </row>
    <row r="12952" spans="1:7">
      <c r="A12952" s="13"/>
      <c r="B12952" s="13"/>
      <c r="C12952" s="13"/>
      <c r="D12952" s="13"/>
      <c r="E12952" s="13"/>
      <c r="G12952" s="13"/>
    </row>
    <row r="12953" spans="1:7">
      <c r="A12953" s="13"/>
      <c r="B12953" s="13"/>
      <c r="C12953" s="13"/>
      <c r="D12953" s="13"/>
      <c r="E12953" s="13"/>
      <c r="G12953" s="13"/>
    </row>
    <row r="12954" spans="1:7">
      <c r="A12954" s="13"/>
      <c r="B12954" s="13"/>
      <c r="C12954" s="13"/>
      <c r="D12954" s="13"/>
      <c r="E12954" s="13"/>
      <c r="G12954" s="13"/>
    </row>
    <row r="12955" spans="1:7">
      <c r="A12955" s="13"/>
      <c r="B12955" s="13"/>
      <c r="C12955" s="13"/>
      <c r="D12955" s="13"/>
      <c r="E12955" s="13"/>
      <c r="F12955" s="13"/>
    </row>
    <row r="12956" spans="1:7">
      <c r="A12956" s="13"/>
      <c r="B12956" s="13"/>
      <c r="C12956" s="13"/>
      <c r="D12956" s="13"/>
      <c r="E12956" s="13"/>
      <c r="F12956" s="13"/>
    </row>
    <row r="12957" spans="1:7">
      <c r="A12957" s="13"/>
      <c r="B12957" s="13"/>
      <c r="C12957" s="13"/>
      <c r="D12957" s="13"/>
      <c r="E12957" s="13"/>
      <c r="G12957" s="13"/>
    </row>
    <row r="12958" spans="1:7">
      <c r="A12958" s="13"/>
      <c r="B12958" s="13"/>
      <c r="C12958" s="13"/>
      <c r="D12958" s="13"/>
      <c r="E12958" s="13"/>
      <c r="G12958" s="13"/>
    </row>
    <row r="12959" spans="1:7">
      <c r="A12959" s="13"/>
      <c r="B12959" s="13"/>
      <c r="C12959" s="13"/>
      <c r="D12959" s="13"/>
      <c r="E12959" s="13"/>
      <c r="G12959" s="13"/>
    </row>
    <row r="12960" spans="1:7">
      <c r="A12960" s="13"/>
      <c r="B12960" s="13"/>
      <c r="C12960" s="13"/>
      <c r="D12960" s="13"/>
      <c r="E12960" s="13"/>
      <c r="G12960" s="13"/>
    </row>
    <row r="12961" spans="1:7">
      <c r="A12961" s="13"/>
      <c r="B12961" s="13"/>
      <c r="C12961" s="13"/>
      <c r="D12961" s="13"/>
      <c r="E12961" s="13"/>
      <c r="G12961" s="13"/>
    </row>
    <row r="12962" spans="1:7">
      <c r="A12962" s="13"/>
      <c r="B12962" s="13"/>
      <c r="C12962" s="13"/>
      <c r="D12962" s="13"/>
      <c r="E12962" s="13"/>
      <c r="G12962" s="13"/>
    </row>
    <row r="12963" spans="1:7">
      <c r="A12963" s="13"/>
      <c r="B12963" s="13"/>
      <c r="C12963" s="13"/>
      <c r="D12963" s="13"/>
      <c r="E12963" s="13"/>
      <c r="G12963" s="13"/>
    </row>
    <row r="12964" spans="1:7">
      <c r="A12964" s="13"/>
      <c r="B12964" s="13"/>
      <c r="C12964" s="13"/>
      <c r="D12964" s="13"/>
      <c r="E12964" s="13"/>
      <c r="G12964" s="13"/>
    </row>
    <row r="12965" spans="1:7">
      <c r="A12965" s="13"/>
      <c r="B12965" s="13"/>
      <c r="C12965" s="13"/>
      <c r="D12965" s="13"/>
      <c r="E12965" s="13"/>
      <c r="G12965" s="13"/>
    </row>
    <row r="12966" spans="1:7">
      <c r="A12966" s="13"/>
      <c r="B12966" s="13"/>
      <c r="C12966" s="13"/>
      <c r="D12966" s="13"/>
      <c r="E12966" s="13"/>
      <c r="G12966" s="13"/>
    </row>
    <row r="12967" spans="1:7">
      <c r="A12967" s="13"/>
      <c r="B12967" s="13"/>
      <c r="C12967" s="13"/>
      <c r="D12967" s="13"/>
      <c r="E12967" s="13"/>
      <c r="G12967" s="13"/>
    </row>
    <row r="12968" spans="1:7">
      <c r="A12968" s="13"/>
      <c r="B12968" s="13"/>
      <c r="C12968" s="13"/>
      <c r="D12968" s="13"/>
      <c r="E12968" s="13"/>
      <c r="G12968" s="13"/>
    </row>
    <row r="12969" spans="1:7">
      <c r="A12969" s="13"/>
      <c r="B12969" s="13"/>
      <c r="C12969" s="13"/>
      <c r="D12969" s="13"/>
      <c r="E12969" s="13"/>
      <c r="G12969" s="13"/>
    </row>
    <row r="12970" spans="1:7">
      <c r="A12970" s="13"/>
      <c r="B12970" s="13"/>
      <c r="C12970" s="13"/>
      <c r="D12970" s="13"/>
      <c r="E12970" s="13"/>
      <c r="F12970" s="13"/>
    </row>
    <row r="12971" spans="1:7">
      <c r="A12971" s="13"/>
      <c r="B12971" s="13"/>
      <c r="C12971" s="13"/>
      <c r="D12971" s="13"/>
      <c r="E12971" s="13"/>
      <c r="F12971" s="13"/>
    </row>
    <row r="12972" spans="1:7">
      <c r="A12972" s="13"/>
      <c r="B12972" s="13"/>
      <c r="C12972" s="13"/>
      <c r="D12972" s="13"/>
      <c r="E12972" s="13"/>
      <c r="F12972" s="13"/>
    </row>
    <row r="12973" spans="1:7">
      <c r="A12973" s="13"/>
      <c r="B12973" s="13"/>
      <c r="C12973" s="13"/>
      <c r="D12973" s="13"/>
      <c r="E12973" s="13"/>
      <c r="F12973" s="13"/>
    </row>
    <row r="12974" spans="1:7">
      <c r="A12974" s="13"/>
      <c r="B12974" s="13"/>
      <c r="C12974" s="13"/>
      <c r="D12974" s="13"/>
      <c r="E12974" s="13"/>
      <c r="F12974" s="13"/>
    </row>
    <row r="12975" spans="1:7">
      <c r="A12975" s="13"/>
      <c r="B12975" s="13"/>
      <c r="C12975" s="13"/>
      <c r="D12975" s="13"/>
      <c r="E12975" s="13"/>
      <c r="F12975" s="13"/>
    </row>
    <row r="12976" spans="1:7">
      <c r="A12976" s="13"/>
      <c r="B12976" s="13"/>
      <c r="C12976" s="13"/>
      <c r="D12976" s="13"/>
      <c r="E12976" s="13"/>
      <c r="F12976" s="13"/>
    </row>
    <row r="12977" spans="1:7">
      <c r="A12977" s="13"/>
      <c r="B12977" s="13"/>
      <c r="C12977" s="13"/>
      <c r="D12977" s="13"/>
      <c r="E12977" s="13"/>
      <c r="F12977" s="13"/>
    </row>
    <row r="12978" spans="1:7">
      <c r="A12978" s="13"/>
      <c r="B12978" s="13"/>
      <c r="C12978" s="13"/>
      <c r="D12978" s="13"/>
      <c r="E12978" s="13"/>
      <c r="F12978" s="13"/>
    </row>
    <row r="12979" spans="1:7">
      <c r="A12979" s="13"/>
      <c r="B12979" s="13"/>
      <c r="C12979" s="13"/>
      <c r="D12979" s="13"/>
      <c r="E12979" s="13"/>
      <c r="F12979" s="13"/>
    </row>
    <row r="12980" spans="1:7">
      <c r="A12980" s="13"/>
      <c r="B12980" s="13"/>
      <c r="C12980" s="13"/>
      <c r="D12980" s="13"/>
      <c r="E12980" s="13"/>
      <c r="F12980" s="13"/>
    </row>
    <row r="12981" spans="1:7">
      <c r="A12981" s="13"/>
      <c r="B12981" s="13"/>
      <c r="C12981" s="13"/>
      <c r="D12981" s="13"/>
      <c r="E12981" s="13"/>
      <c r="G12981" s="13"/>
    </row>
    <row r="12982" spans="1:7">
      <c r="A12982" s="13"/>
      <c r="B12982" s="13"/>
      <c r="C12982" s="13"/>
      <c r="D12982" s="13"/>
      <c r="E12982" s="13"/>
      <c r="G12982" s="13"/>
    </row>
    <row r="12983" spans="1:7">
      <c r="A12983" s="13"/>
      <c r="B12983" s="13"/>
      <c r="C12983" s="13"/>
      <c r="D12983" s="13"/>
      <c r="E12983" s="13"/>
      <c r="G12983" s="13"/>
    </row>
    <row r="12984" spans="1:7">
      <c r="A12984" s="13"/>
      <c r="B12984" s="13"/>
      <c r="C12984" s="13"/>
      <c r="D12984" s="13"/>
      <c r="E12984" s="13"/>
      <c r="G12984" s="13"/>
    </row>
    <row r="12985" spans="1:7">
      <c r="A12985" s="13"/>
      <c r="B12985" s="13"/>
      <c r="C12985" s="13"/>
      <c r="D12985" s="13"/>
      <c r="E12985" s="13"/>
      <c r="F12985" s="13"/>
    </row>
    <row r="12986" spans="1:7">
      <c r="A12986" s="13"/>
      <c r="B12986" s="13"/>
      <c r="C12986" s="13"/>
      <c r="D12986" s="13"/>
      <c r="E12986" s="13"/>
      <c r="G12986" s="13"/>
    </row>
    <row r="12987" spans="1:7">
      <c r="A12987" s="13"/>
      <c r="B12987" s="13"/>
      <c r="C12987" s="13"/>
      <c r="D12987" s="13"/>
      <c r="E12987" s="13"/>
      <c r="G12987" s="13"/>
    </row>
    <row r="12988" spans="1:7">
      <c r="A12988" s="13"/>
      <c r="B12988" s="13"/>
      <c r="C12988" s="13"/>
      <c r="D12988" s="13"/>
      <c r="E12988" s="13"/>
      <c r="G12988" s="13"/>
    </row>
    <row r="12989" spans="1:7">
      <c r="A12989" s="13"/>
      <c r="B12989" s="13"/>
      <c r="C12989" s="13"/>
      <c r="D12989" s="13"/>
      <c r="E12989" s="13"/>
      <c r="G12989" s="13"/>
    </row>
    <row r="12990" spans="1:7">
      <c r="A12990" s="13"/>
      <c r="B12990" s="13"/>
      <c r="C12990" s="13"/>
      <c r="D12990" s="13"/>
      <c r="E12990" s="13"/>
      <c r="G12990" s="13"/>
    </row>
    <row r="12991" spans="1:7">
      <c r="A12991" s="13"/>
      <c r="B12991" s="13"/>
      <c r="C12991" s="13"/>
      <c r="D12991" s="13"/>
      <c r="E12991" s="13"/>
      <c r="G12991" s="13"/>
    </row>
    <row r="12992" spans="1:7">
      <c r="A12992" s="13"/>
      <c r="B12992" s="13"/>
      <c r="C12992" s="13"/>
      <c r="D12992" s="13"/>
      <c r="E12992" s="13"/>
      <c r="G12992" s="13"/>
    </row>
    <row r="12993" spans="1:7">
      <c r="A12993" s="13"/>
      <c r="B12993" s="13"/>
      <c r="C12993" s="13"/>
      <c r="D12993" s="13"/>
      <c r="E12993" s="13"/>
      <c r="G12993" s="13"/>
    </row>
    <row r="12994" spans="1:7">
      <c r="A12994" s="13"/>
      <c r="B12994" s="13"/>
      <c r="C12994" s="13"/>
      <c r="D12994" s="13"/>
      <c r="E12994" s="13"/>
      <c r="G12994" s="13"/>
    </row>
    <row r="12995" spans="1:7">
      <c r="A12995" s="13"/>
      <c r="B12995" s="13"/>
      <c r="C12995" s="13"/>
      <c r="D12995" s="13"/>
      <c r="E12995" s="13"/>
      <c r="G12995" s="13"/>
    </row>
    <row r="12996" spans="1:7">
      <c r="A12996" s="13"/>
      <c r="B12996" s="13"/>
      <c r="C12996" s="13"/>
      <c r="D12996" s="13"/>
      <c r="E12996" s="13"/>
      <c r="G12996" s="13"/>
    </row>
    <row r="12997" spans="1:7">
      <c r="A12997" s="13"/>
      <c r="B12997" s="13"/>
      <c r="C12997" s="13"/>
      <c r="D12997" s="13"/>
      <c r="E12997" s="13"/>
      <c r="G12997" s="13"/>
    </row>
    <row r="12998" spans="1:7">
      <c r="A12998" s="13"/>
      <c r="B12998" s="13"/>
      <c r="C12998" s="13"/>
      <c r="D12998" s="13"/>
      <c r="E12998" s="13"/>
      <c r="G12998" s="13"/>
    </row>
    <row r="12999" spans="1:7">
      <c r="A12999" s="13"/>
      <c r="B12999" s="13"/>
      <c r="C12999" s="13"/>
      <c r="D12999" s="13"/>
      <c r="E12999" s="13"/>
      <c r="F12999" s="13"/>
    </row>
    <row r="13000" spans="1:7">
      <c r="A13000" s="13"/>
      <c r="B13000" s="13"/>
      <c r="C13000" s="13"/>
      <c r="D13000" s="13"/>
      <c r="E13000" s="13"/>
      <c r="F13000" s="13"/>
    </row>
    <row r="13001" spans="1:7">
      <c r="A13001" s="13"/>
      <c r="B13001" s="13"/>
      <c r="C13001" s="13"/>
      <c r="D13001" s="13"/>
      <c r="E13001" s="13"/>
      <c r="G13001" s="13"/>
    </row>
    <row r="13002" spans="1:7">
      <c r="A13002" s="13"/>
      <c r="B13002" s="13"/>
      <c r="C13002" s="13"/>
      <c r="D13002" s="13"/>
      <c r="E13002" s="13"/>
      <c r="G13002" s="13"/>
    </row>
    <row r="13003" spans="1:7">
      <c r="A13003" s="13"/>
      <c r="B13003" s="13"/>
      <c r="C13003" s="13"/>
      <c r="D13003" s="13"/>
      <c r="E13003" s="13"/>
      <c r="G13003" s="13"/>
    </row>
    <row r="13004" spans="1:7">
      <c r="A13004" s="13"/>
      <c r="B13004" s="13"/>
      <c r="C13004" s="13"/>
      <c r="D13004" s="13"/>
      <c r="E13004" s="13"/>
      <c r="G13004" s="13"/>
    </row>
    <row r="13005" spans="1:7">
      <c r="A13005" s="13"/>
      <c r="B13005" s="13"/>
      <c r="C13005" s="13"/>
      <c r="D13005" s="13"/>
      <c r="E13005" s="13"/>
      <c r="G13005" s="13"/>
    </row>
    <row r="13006" spans="1:7">
      <c r="A13006" s="13"/>
      <c r="B13006" s="13"/>
      <c r="C13006" s="13"/>
      <c r="D13006" s="13"/>
      <c r="E13006" s="13"/>
      <c r="G13006" s="13"/>
    </row>
    <row r="13007" spans="1:7">
      <c r="A13007" s="13"/>
      <c r="B13007" s="13"/>
      <c r="C13007" s="13"/>
      <c r="D13007" s="13"/>
      <c r="E13007" s="13"/>
      <c r="G13007" s="13"/>
    </row>
    <row r="13008" spans="1:7">
      <c r="A13008" s="13"/>
      <c r="B13008" s="13"/>
      <c r="C13008" s="13"/>
      <c r="D13008" s="13"/>
      <c r="E13008" s="13"/>
      <c r="G13008" s="13"/>
    </row>
    <row r="13009" spans="1:7">
      <c r="A13009" s="13"/>
      <c r="B13009" s="13"/>
      <c r="C13009" s="13"/>
      <c r="D13009" s="13"/>
      <c r="E13009" s="13"/>
      <c r="G13009" s="13"/>
    </row>
    <row r="13010" spans="1:7">
      <c r="A13010" s="13"/>
      <c r="B13010" s="13"/>
      <c r="C13010" s="13"/>
      <c r="D13010" s="13"/>
      <c r="E13010" s="13"/>
      <c r="G13010" s="13"/>
    </row>
    <row r="13011" spans="1:7">
      <c r="A13011" s="13"/>
      <c r="B13011" s="13"/>
      <c r="C13011" s="13"/>
      <c r="D13011" s="13"/>
      <c r="E13011" s="13"/>
      <c r="F13011" s="13"/>
    </row>
    <row r="13012" spans="1:7">
      <c r="A13012" s="13"/>
      <c r="B13012" s="13"/>
      <c r="C13012" s="13"/>
      <c r="D13012" s="13"/>
      <c r="E13012" s="13"/>
      <c r="F13012" s="13"/>
    </row>
    <row r="13013" spans="1:7">
      <c r="A13013" s="13"/>
      <c r="B13013" s="13"/>
      <c r="C13013" s="13"/>
      <c r="D13013" s="13"/>
      <c r="E13013" s="13"/>
      <c r="G13013" s="13"/>
    </row>
    <row r="13014" spans="1:7">
      <c r="A13014" s="13"/>
      <c r="B13014" s="13"/>
      <c r="C13014" s="13"/>
      <c r="D13014" s="13"/>
      <c r="E13014" s="13"/>
      <c r="G13014" s="13"/>
    </row>
    <row r="13015" spans="1:7">
      <c r="A13015" s="13"/>
      <c r="B13015" s="13"/>
      <c r="C13015" s="13"/>
      <c r="D13015" s="13"/>
      <c r="E13015" s="13"/>
      <c r="G13015" s="13"/>
    </row>
    <row r="13016" spans="1:7">
      <c r="A13016" s="13"/>
      <c r="B13016" s="13"/>
      <c r="C13016" s="13"/>
      <c r="D13016" s="13"/>
      <c r="E13016" s="13"/>
      <c r="G13016" s="13"/>
    </row>
    <row r="13017" spans="1:7">
      <c r="A13017" s="13"/>
      <c r="B13017" s="13"/>
      <c r="C13017" s="13"/>
      <c r="D13017" s="13"/>
      <c r="E13017" s="13"/>
      <c r="G13017" s="13"/>
    </row>
    <row r="13018" spans="1:7">
      <c r="A13018" s="13"/>
      <c r="B13018" s="13"/>
      <c r="C13018" s="13"/>
      <c r="D13018" s="13"/>
      <c r="E13018" s="13"/>
      <c r="G13018" s="13"/>
    </row>
    <row r="13019" spans="1:7">
      <c r="A13019" s="13"/>
      <c r="B13019" s="13"/>
      <c r="C13019" s="13"/>
      <c r="D13019" s="13"/>
      <c r="E13019" s="13"/>
      <c r="G13019" s="13"/>
    </row>
    <row r="13020" spans="1:7">
      <c r="A13020" s="13"/>
      <c r="B13020" s="13"/>
      <c r="C13020" s="13"/>
      <c r="D13020" s="13"/>
      <c r="E13020" s="13"/>
      <c r="G13020" s="13"/>
    </row>
    <row r="13021" spans="1:7">
      <c r="A13021" s="13"/>
      <c r="B13021" s="13"/>
      <c r="C13021" s="13"/>
      <c r="D13021" s="13"/>
      <c r="E13021" s="13"/>
      <c r="G13021" s="13"/>
    </row>
    <row r="13022" spans="1:7">
      <c r="A13022" s="13"/>
      <c r="B13022" s="13"/>
      <c r="C13022" s="13"/>
      <c r="D13022" s="13"/>
      <c r="E13022" s="13"/>
      <c r="G13022" s="13"/>
    </row>
    <row r="13023" spans="1:7">
      <c r="A13023" s="13"/>
      <c r="B13023" s="13"/>
      <c r="C13023" s="13"/>
      <c r="D13023" s="13"/>
      <c r="E13023" s="13"/>
      <c r="G13023" s="13"/>
    </row>
    <row r="13024" spans="1:7">
      <c r="A13024" s="13"/>
      <c r="B13024" s="13"/>
      <c r="C13024" s="13"/>
      <c r="D13024" s="13"/>
      <c r="E13024" s="13"/>
      <c r="G13024" s="13"/>
    </row>
    <row r="13025" spans="1:7">
      <c r="A13025" s="13"/>
      <c r="B13025" s="13"/>
      <c r="C13025" s="13"/>
      <c r="D13025" s="13"/>
      <c r="E13025" s="13"/>
      <c r="G13025" s="13"/>
    </row>
    <row r="13026" spans="1:7">
      <c r="A13026" s="13"/>
      <c r="B13026" s="13"/>
      <c r="C13026" s="13"/>
      <c r="D13026" s="13"/>
      <c r="E13026" s="13"/>
      <c r="F13026" s="13"/>
    </row>
    <row r="13027" spans="1:7">
      <c r="A13027" s="13"/>
      <c r="B13027" s="13"/>
      <c r="C13027" s="13"/>
      <c r="D13027" s="13"/>
      <c r="E13027" s="13"/>
      <c r="G13027" s="13"/>
    </row>
    <row r="13028" spans="1:7">
      <c r="A13028" s="13"/>
      <c r="B13028" s="13"/>
      <c r="C13028" s="13"/>
      <c r="D13028" s="13"/>
      <c r="E13028" s="13"/>
      <c r="F13028" s="13"/>
    </row>
    <row r="13029" spans="1:7">
      <c r="A13029" s="13"/>
      <c r="B13029" s="13"/>
      <c r="C13029" s="13"/>
      <c r="D13029" s="13"/>
      <c r="E13029" s="13"/>
      <c r="G13029" s="13"/>
    </row>
    <row r="13030" spans="1:7">
      <c r="A13030" s="13"/>
      <c r="B13030" s="13"/>
      <c r="C13030" s="13"/>
      <c r="D13030" s="13"/>
      <c r="E13030" s="13"/>
      <c r="G13030" s="13"/>
    </row>
    <row r="13031" spans="1:7">
      <c r="A13031" s="13"/>
      <c r="B13031" s="13"/>
      <c r="C13031" s="13"/>
      <c r="D13031" s="13"/>
      <c r="E13031" s="13"/>
      <c r="G13031" s="13"/>
    </row>
    <row r="13032" spans="1:7">
      <c r="A13032" s="13"/>
      <c r="B13032" s="13"/>
      <c r="C13032" s="13"/>
      <c r="D13032" s="13"/>
      <c r="E13032" s="13"/>
      <c r="G13032" s="13"/>
    </row>
    <row r="13033" spans="1:7">
      <c r="A13033" s="13"/>
      <c r="B13033" s="13"/>
      <c r="C13033" s="13"/>
      <c r="D13033" s="13"/>
      <c r="E13033" s="13"/>
      <c r="G13033" s="13"/>
    </row>
    <row r="13034" spans="1:7">
      <c r="A13034" s="13"/>
      <c r="B13034" s="13"/>
      <c r="C13034" s="13"/>
      <c r="D13034" s="13"/>
      <c r="E13034" s="13"/>
      <c r="G13034" s="13"/>
    </row>
    <row r="13035" spans="1:7">
      <c r="A13035" s="13"/>
      <c r="B13035" s="13"/>
      <c r="C13035" s="13"/>
      <c r="D13035" s="13"/>
      <c r="E13035" s="13"/>
      <c r="G13035" s="13"/>
    </row>
    <row r="13036" spans="1:7">
      <c r="A13036" s="13"/>
      <c r="B13036" s="13"/>
      <c r="C13036" s="13"/>
      <c r="D13036" s="13"/>
      <c r="E13036" s="13"/>
      <c r="G13036" s="13"/>
    </row>
    <row r="13037" spans="1:7">
      <c r="A13037" s="13"/>
      <c r="B13037" s="13"/>
      <c r="C13037" s="13"/>
      <c r="D13037" s="13"/>
      <c r="E13037" s="13"/>
      <c r="G13037" s="13"/>
    </row>
    <row r="13038" spans="1:7">
      <c r="A13038" s="13"/>
      <c r="B13038" s="13"/>
      <c r="C13038" s="13"/>
      <c r="D13038" s="13"/>
      <c r="E13038" s="13"/>
      <c r="F13038" s="13"/>
    </row>
    <row r="13039" spans="1:7">
      <c r="A13039" s="13"/>
      <c r="B13039" s="13"/>
      <c r="C13039" s="13"/>
      <c r="D13039" s="13"/>
      <c r="E13039" s="13"/>
      <c r="F13039" s="13"/>
    </row>
    <row r="13040" spans="1:7">
      <c r="A13040" s="13"/>
      <c r="B13040" s="13"/>
      <c r="C13040" s="13"/>
      <c r="D13040" s="13"/>
      <c r="E13040" s="13"/>
      <c r="F13040" s="13"/>
    </row>
    <row r="13041" spans="1:7">
      <c r="A13041" s="13"/>
      <c r="B13041" s="13"/>
      <c r="C13041" s="13"/>
      <c r="D13041" s="13"/>
      <c r="E13041" s="13"/>
      <c r="G13041" s="13"/>
    </row>
    <row r="13042" spans="1:7">
      <c r="A13042" s="13"/>
      <c r="B13042" s="13"/>
      <c r="C13042" s="13"/>
      <c r="D13042" s="13"/>
      <c r="E13042" s="13"/>
      <c r="G13042" s="13"/>
    </row>
    <row r="13043" spans="1:7">
      <c r="A13043" s="13"/>
      <c r="B13043" s="13"/>
      <c r="C13043" s="13"/>
      <c r="D13043" s="13"/>
      <c r="E13043" s="13"/>
      <c r="G13043" s="13"/>
    </row>
    <row r="13044" spans="1:7">
      <c r="A13044" s="13"/>
      <c r="B13044" s="13"/>
      <c r="C13044" s="13"/>
      <c r="D13044" s="13"/>
      <c r="E13044" s="13"/>
      <c r="G13044" s="13"/>
    </row>
    <row r="13045" spans="1:7">
      <c r="A13045" s="13"/>
      <c r="B13045" s="13"/>
      <c r="C13045" s="13"/>
      <c r="D13045" s="13"/>
      <c r="E13045" s="13"/>
      <c r="G13045" s="13"/>
    </row>
    <row r="13046" spans="1:7">
      <c r="A13046" s="13"/>
      <c r="B13046" s="13"/>
      <c r="C13046" s="13"/>
      <c r="D13046" s="13"/>
      <c r="E13046" s="13"/>
      <c r="G13046" s="13"/>
    </row>
    <row r="13047" spans="1:7">
      <c r="A13047" s="13"/>
      <c r="B13047" s="13"/>
      <c r="C13047" s="13"/>
      <c r="D13047" s="13"/>
      <c r="E13047" s="13"/>
      <c r="G13047" s="13"/>
    </row>
    <row r="13048" spans="1:7">
      <c r="A13048" s="13"/>
      <c r="B13048" s="13"/>
      <c r="C13048" s="13"/>
      <c r="D13048" s="13"/>
      <c r="E13048" s="13"/>
      <c r="G13048" s="13"/>
    </row>
    <row r="13049" spans="1:7">
      <c r="A13049" s="13"/>
      <c r="B13049" s="13"/>
      <c r="C13049" s="13"/>
      <c r="D13049" s="13"/>
      <c r="E13049" s="13"/>
      <c r="G13049" s="13"/>
    </row>
    <row r="13050" spans="1:7">
      <c r="A13050" s="13"/>
      <c r="B13050" s="13"/>
      <c r="C13050" s="13"/>
      <c r="D13050" s="13"/>
      <c r="E13050" s="13"/>
      <c r="F13050" s="13"/>
    </row>
    <row r="13051" spans="1:7">
      <c r="A13051" s="13"/>
      <c r="B13051" s="13"/>
      <c r="C13051" s="13"/>
      <c r="D13051" s="13"/>
      <c r="E13051" s="13"/>
      <c r="F13051" s="13"/>
    </row>
    <row r="13052" spans="1:7">
      <c r="A13052" s="13"/>
      <c r="B13052" s="13"/>
      <c r="C13052" s="13"/>
      <c r="D13052" s="13"/>
      <c r="E13052" s="13"/>
      <c r="F13052" s="13"/>
    </row>
    <row r="13053" spans="1:7">
      <c r="A13053" s="13"/>
      <c r="B13053" s="13"/>
      <c r="C13053" s="13"/>
      <c r="D13053" s="13"/>
      <c r="E13053" s="13"/>
      <c r="F13053" s="13"/>
    </row>
    <row r="13054" spans="1:7">
      <c r="A13054" s="13"/>
      <c r="B13054" s="13"/>
      <c r="C13054" s="13"/>
      <c r="D13054" s="13"/>
      <c r="E13054" s="13"/>
      <c r="G13054" s="13"/>
    </row>
    <row r="13055" spans="1:7">
      <c r="A13055" s="13"/>
      <c r="B13055" s="13"/>
      <c r="C13055" s="13"/>
      <c r="D13055" s="13"/>
      <c r="E13055" s="13"/>
      <c r="G13055" s="13"/>
    </row>
    <row r="13056" spans="1:7">
      <c r="A13056" s="13"/>
      <c r="B13056" s="13"/>
      <c r="C13056" s="13"/>
      <c r="D13056" s="13"/>
      <c r="E13056" s="13"/>
      <c r="G13056" s="13"/>
    </row>
    <row r="13057" spans="1:7">
      <c r="A13057" s="13"/>
      <c r="B13057" s="13"/>
      <c r="C13057" s="13"/>
      <c r="D13057" s="13"/>
      <c r="E13057" s="13"/>
      <c r="G13057" s="13"/>
    </row>
    <row r="13058" spans="1:7">
      <c r="A13058" s="13"/>
      <c r="B13058" s="13"/>
      <c r="C13058" s="13"/>
      <c r="D13058" s="13"/>
      <c r="E13058" s="13"/>
      <c r="G13058" s="13"/>
    </row>
    <row r="13059" spans="1:7">
      <c r="A13059" s="13"/>
      <c r="B13059" s="13"/>
      <c r="C13059" s="13"/>
      <c r="D13059" s="13"/>
      <c r="E13059" s="13"/>
      <c r="G13059" s="13"/>
    </row>
    <row r="13060" spans="1:7">
      <c r="A13060" s="13"/>
      <c r="B13060" s="13"/>
      <c r="C13060" s="13"/>
      <c r="D13060" s="13"/>
      <c r="E13060" s="13"/>
      <c r="G13060" s="13"/>
    </row>
    <row r="13061" spans="1:7">
      <c r="A13061" s="13"/>
      <c r="B13061" s="13"/>
      <c r="C13061" s="13"/>
      <c r="D13061" s="13"/>
      <c r="E13061" s="13"/>
      <c r="G13061" s="13"/>
    </row>
    <row r="13062" spans="1:7">
      <c r="A13062" s="13"/>
      <c r="B13062" s="13"/>
      <c r="C13062" s="13"/>
      <c r="D13062" s="13"/>
      <c r="E13062" s="13"/>
      <c r="F13062" s="13"/>
    </row>
    <row r="13063" spans="1:7">
      <c r="A13063" s="13"/>
      <c r="B13063" s="13"/>
      <c r="C13063" s="13"/>
      <c r="D13063" s="13"/>
      <c r="E13063" s="13"/>
      <c r="F13063" s="13"/>
    </row>
    <row r="13064" spans="1:7">
      <c r="A13064" s="13"/>
      <c r="B13064" s="13"/>
      <c r="C13064" s="13"/>
      <c r="D13064" s="13"/>
      <c r="E13064" s="13"/>
      <c r="F13064" s="13"/>
    </row>
    <row r="13065" spans="1:7">
      <c r="A13065" s="13"/>
      <c r="B13065" s="13"/>
      <c r="C13065" s="13"/>
      <c r="D13065" s="13"/>
      <c r="E13065" s="13"/>
      <c r="F13065" s="13"/>
    </row>
    <row r="13066" spans="1:7">
      <c r="A13066" s="13"/>
      <c r="B13066" s="13"/>
      <c r="C13066" s="13"/>
      <c r="D13066" s="13"/>
      <c r="E13066" s="13"/>
      <c r="F13066" s="13"/>
    </row>
    <row r="13067" spans="1:7">
      <c r="A13067" s="13"/>
      <c r="B13067" s="13"/>
      <c r="C13067" s="13"/>
      <c r="D13067" s="13"/>
      <c r="E13067" s="13"/>
      <c r="F13067" s="13"/>
    </row>
    <row r="13068" spans="1:7">
      <c r="A13068" s="13"/>
      <c r="B13068" s="13"/>
      <c r="C13068" s="13"/>
      <c r="D13068" s="13"/>
      <c r="E13068" s="13"/>
      <c r="F13068" s="13"/>
    </row>
    <row r="13069" spans="1:7">
      <c r="A13069" s="13"/>
      <c r="B13069" s="13"/>
      <c r="C13069" s="13"/>
      <c r="D13069" s="13"/>
      <c r="E13069" s="13"/>
      <c r="F13069" s="13"/>
    </row>
    <row r="13070" spans="1:7">
      <c r="A13070" s="13"/>
      <c r="B13070" s="13"/>
      <c r="C13070" s="13"/>
      <c r="D13070" s="13"/>
      <c r="E13070" s="13"/>
      <c r="F13070" s="13"/>
    </row>
    <row r="13071" spans="1:7">
      <c r="A13071" s="13"/>
      <c r="B13071" s="13"/>
      <c r="C13071" s="13"/>
      <c r="D13071" s="13"/>
      <c r="E13071" s="13"/>
      <c r="F13071" s="13"/>
    </row>
    <row r="13072" spans="1:7">
      <c r="A13072" s="13"/>
      <c r="B13072" s="13"/>
      <c r="C13072" s="13"/>
      <c r="D13072" s="13"/>
      <c r="E13072" s="13"/>
      <c r="F13072" s="13"/>
    </row>
    <row r="13073" spans="1:7">
      <c r="A13073" s="13"/>
      <c r="B13073" s="13"/>
      <c r="C13073" s="13"/>
      <c r="D13073" s="13"/>
      <c r="E13073" s="13"/>
      <c r="F13073" s="13"/>
    </row>
    <row r="13074" spans="1:7">
      <c r="A13074" s="13"/>
      <c r="B13074" s="13"/>
      <c r="C13074" s="13"/>
      <c r="D13074" s="13"/>
      <c r="E13074" s="13"/>
      <c r="F13074" s="13"/>
    </row>
    <row r="13075" spans="1:7">
      <c r="A13075" s="13"/>
      <c r="B13075" s="13"/>
    </row>
    <row r="13076" spans="1:7">
      <c r="A13076" s="13"/>
      <c r="B13076" s="13"/>
    </row>
    <row r="13077" spans="1:7">
      <c r="A13077" s="13"/>
      <c r="B13077" s="13"/>
      <c r="C13077" s="13"/>
      <c r="D13077" s="13"/>
      <c r="E13077" s="13"/>
      <c r="F13077" s="13"/>
    </row>
    <row r="13078" spans="1:7">
      <c r="A13078" s="13"/>
      <c r="B13078" s="13"/>
      <c r="C13078" s="13"/>
      <c r="D13078" s="13"/>
      <c r="E13078" s="13"/>
      <c r="G13078" s="13"/>
    </row>
    <row r="13079" spans="1:7">
      <c r="A13079" s="13"/>
      <c r="B13079" s="13"/>
      <c r="C13079" s="13"/>
      <c r="D13079" s="13"/>
      <c r="E13079" s="13"/>
      <c r="G13079" s="13"/>
    </row>
    <row r="13080" spans="1:7">
      <c r="A13080" s="13"/>
      <c r="B13080" s="13"/>
      <c r="C13080" s="13"/>
      <c r="D13080" s="13"/>
      <c r="E13080" s="13"/>
      <c r="G13080" s="13"/>
    </row>
    <row r="13081" spans="1:7">
      <c r="A13081" s="13"/>
      <c r="B13081" s="13"/>
      <c r="C13081" s="13"/>
      <c r="D13081" s="13"/>
      <c r="E13081" s="13"/>
      <c r="G13081" s="13"/>
    </row>
    <row r="13082" spans="1:7">
      <c r="A13082" s="13"/>
      <c r="B13082" s="13"/>
      <c r="C13082" s="13"/>
      <c r="D13082" s="13"/>
      <c r="E13082" s="13"/>
      <c r="G13082" s="13"/>
    </row>
    <row r="13083" spans="1:7">
      <c r="A13083" s="13"/>
      <c r="B13083" s="13"/>
      <c r="C13083" s="13"/>
      <c r="D13083" s="13"/>
      <c r="E13083" s="13"/>
      <c r="G13083" s="13"/>
    </row>
    <row r="13084" spans="1:7">
      <c r="A13084" s="13"/>
      <c r="B13084" s="13"/>
      <c r="C13084" s="13"/>
      <c r="D13084" s="13"/>
      <c r="E13084" s="13"/>
      <c r="G13084" s="13"/>
    </row>
    <row r="13085" spans="1:7">
      <c r="A13085" s="13"/>
      <c r="B13085" s="13"/>
      <c r="C13085" s="13"/>
      <c r="D13085" s="13"/>
      <c r="E13085" s="13"/>
      <c r="G13085" s="13"/>
    </row>
    <row r="13086" spans="1:7">
      <c r="A13086" s="13"/>
      <c r="B13086" s="13"/>
      <c r="C13086" s="13"/>
      <c r="D13086" s="13"/>
      <c r="E13086" s="13"/>
      <c r="G13086" s="13"/>
    </row>
    <row r="13087" spans="1:7">
      <c r="A13087" s="13"/>
      <c r="B13087" s="13"/>
      <c r="C13087" s="13"/>
      <c r="D13087" s="13"/>
      <c r="E13087" s="13"/>
      <c r="G13087" s="13"/>
    </row>
    <row r="13088" spans="1:7">
      <c r="A13088" s="13"/>
      <c r="B13088" s="13"/>
      <c r="C13088" s="13"/>
      <c r="D13088" s="13"/>
      <c r="E13088" s="13"/>
      <c r="G13088" s="13"/>
    </row>
    <row r="13089" spans="1:7">
      <c r="A13089" s="13"/>
      <c r="B13089" s="13"/>
      <c r="C13089" s="13"/>
      <c r="D13089" s="13"/>
      <c r="E13089" s="13"/>
      <c r="G13089" s="13"/>
    </row>
    <row r="13090" spans="1:7">
      <c r="A13090" s="13"/>
      <c r="B13090" s="13"/>
      <c r="C13090" s="13"/>
      <c r="D13090" s="13"/>
      <c r="E13090" s="13"/>
      <c r="G13090" s="13"/>
    </row>
    <row r="13091" spans="1:7">
      <c r="A13091" s="13"/>
      <c r="B13091" s="13"/>
      <c r="C13091" s="13"/>
      <c r="D13091" s="13"/>
      <c r="E13091" s="13"/>
      <c r="G13091" s="13"/>
    </row>
    <row r="13092" spans="1:7">
      <c r="A13092" s="13"/>
      <c r="B13092" s="13"/>
      <c r="C13092" s="13"/>
      <c r="D13092" s="13"/>
      <c r="E13092" s="13"/>
      <c r="F13092" s="13"/>
    </row>
    <row r="13093" spans="1:7">
      <c r="A13093" s="13"/>
      <c r="B13093" s="13"/>
      <c r="C13093" s="13"/>
      <c r="D13093" s="13"/>
      <c r="E13093" s="13"/>
      <c r="F13093" s="13"/>
    </row>
    <row r="13094" spans="1:7">
      <c r="A13094" s="13"/>
      <c r="B13094" s="13"/>
      <c r="C13094" s="13"/>
      <c r="D13094" s="13"/>
      <c r="E13094" s="13"/>
      <c r="F13094" s="13"/>
    </row>
    <row r="13095" spans="1:7">
      <c r="A13095" s="13"/>
      <c r="B13095" s="13"/>
      <c r="C13095" s="13"/>
      <c r="D13095" s="13"/>
      <c r="E13095" s="13"/>
      <c r="F13095" s="13"/>
    </row>
    <row r="13096" spans="1:7">
      <c r="A13096" s="13"/>
      <c r="B13096" s="13"/>
      <c r="C13096" s="13"/>
      <c r="D13096" s="13"/>
      <c r="E13096" s="13"/>
      <c r="F13096" s="13"/>
    </row>
    <row r="13097" spans="1:7">
      <c r="A13097" s="13"/>
      <c r="B13097" s="13"/>
      <c r="C13097" s="13"/>
      <c r="D13097" s="13"/>
      <c r="E13097" s="13"/>
      <c r="F13097" s="13"/>
    </row>
    <row r="13098" spans="1:7">
      <c r="A13098" s="13"/>
      <c r="B13098" s="13"/>
      <c r="C13098" s="13"/>
      <c r="D13098" s="13"/>
      <c r="E13098" s="13"/>
      <c r="F13098" s="13"/>
    </row>
    <row r="13099" spans="1:7">
      <c r="A13099" s="13"/>
      <c r="B13099" s="13"/>
      <c r="C13099" s="13"/>
      <c r="D13099" s="13"/>
      <c r="E13099" s="13"/>
      <c r="F13099" s="13"/>
    </row>
    <row r="13100" spans="1:7">
      <c r="A13100" s="13"/>
      <c r="B13100" s="13"/>
      <c r="C13100" s="13"/>
      <c r="D13100" s="13"/>
      <c r="E13100" s="13"/>
      <c r="F13100" s="13"/>
    </row>
    <row r="13101" spans="1:7">
      <c r="A13101" s="13"/>
      <c r="B13101" s="13"/>
      <c r="C13101" s="13"/>
      <c r="D13101" s="13"/>
      <c r="E13101" s="13"/>
      <c r="F13101" s="13"/>
    </row>
    <row r="13102" spans="1:7">
      <c r="A13102" s="13"/>
      <c r="B13102" s="13"/>
      <c r="C13102" s="13"/>
      <c r="D13102" s="13"/>
      <c r="E13102" s="13"/>
      <c r="F13102" s="13"/>
    </row>
    <row r="13103" spans="1:7">
      <c r="A13103" s="13"/>
      <c r="B13103" s="13"/>
      <c r="C13103" s="13"/>
      <c r="D13103" s="13"/>
      <c r="E13103" s="13"/>
      <c r="F13103" s="13"/>
    </row>
    <row r="13104" spans="1:7">
      <c r="A13104" s="13"/>
      <c r="B13104" s="13"/>
      <c r="C13104" s="13"/>
      <c r="D13104" s="13"/>
      <c r="E13104" s="13"/>
      <c r="F13104" s="13"/>
    </row>
    <row r="13105" spans="1:7">
      <c r="A13105" s="13"/>
      <c r="B13105" s="13"/>
      <c r="C13105" s="13"/>
      <c r="D13105" s="13"/>
      <c r="E13105" s="13"/>
      <c r="F13105" s="13"/>
    </row>
    <row r="13106" spans="1:7">
      <c r="A13106" s="13"/>
      <c r="B13106" s="13"/>
      <c r="C13106" s="13"/>
      <c r="D13106" s="13"/>
      <c r="E13106" s="13"/>
      <c r="F13106" s="13"/>
    </row>
    <row r="13107" spans="1:7">
      <c r="A13107" s="13"/>
      <c r="B13107" s="13"/>
      <c r="C13107" s="13"/>
      <c r="D13107" s="13"/>
      <c r="E13107" s="13"/>
      <c r="F13107" s="13"/>
    </row>
    <row r="13108" spans="1:7">
      <c r="A13108" s="13"/>
      <c r="B13108" s="13"/>
      <c r="C13108" s="13"/>
      <c r="D13108" s="13"/>
      <c r="E13108" s="13"/>
      <c r="G13108" s="13"/>
    </row>
    <row r="13109" spans="1:7">
      <c r="A13109" s="13"/>
      <c r="B13109" s="13"/>
      <c r="C13109" s="13"/>
      <c r="D13109" s="13"/>
      <c r="E13109" s="13"/>
      <c r="G13109" s="13"/>
    </row>
    <row r="13110" spans="1:7">
      <c r="A13110" s="13"/>
      <c r="B13110" s="13"/>
      <c r="C13110" s="13"/>
      <c r="D13110" s="13"/>
      <c r="E13110" s="13"/>
      <c r="G13110" s="13"/>
    </row>
    <row r="13111" spans="1:7">
      <c r="A13111" s="13"/>
      <c r="B13111" s="13"/>
      <c r="C13111" s="13"/>
      <c r="D13111" s="13"/>
      <c r="E13111" s="13"/>
      <c r="G13111" s="13"/>
    </row>
    <row r="13112" spans="1:7">
      <c r="A13112" s="13"/>
      <c r="B13112" s="13"/>
      <c r="C13112" s="13"/>
      <c r="D13112" s="13"/>
      <c r="E13112" s="13"/>
      <c r="G13112" s="13"/>
    </row>
    <row r="13113" spans="1:7">
      <c r="A13113" s="13"/>
      <c r="B13113" s="13"/>
      <c r="C13113" s="13"/>
      <c r="D13113" s="13"/>
      <c r="E13113" s="13"/>
      <c r="G13113" s="13"/>
    </row>
    <row r="13114" spans="1:7">
      <c r="A13114" s="13"/>
      <c r="B13114" s="13"/>
      <c r="C13114" s="13"/>
      <c r="D13114" s="13"/>
      <c r="E13114" s="13"/>
      <c r="G13114" s="13"/>
    </row>
    <row r="13115" spans="1:7">
      <c r="A13115" s="13"/>
      <c r="B13115" s="13"/>
      <c r="C13115" s="13"/>
      <c r="D13115" s="13"/>
      <c r="E13115" s="13"/>
      <c r="G13115" s="13"/>
    </row>
    <row r="13116" spans="1:7">
      <c r="A13116" s="13"/>
      <c r="B13116" s="13"/>
      <c r="C13116" s="13"/>
      <c r="D13116" s="13"/>
      <c r="E13116" s="13"/>
      <c r="F13116" s="13"/>
    </row>
    <row r="13117" spans="1:7">
      <c r="A13117" s="13"/>
      <c r="B13117" s="13"/>
      <c r="C13117" s="13"/>
      <c r="D13117" s="13"/>
      <c r="E13117" s="13"/>
      <c r="F13117" s="13"/>
    </row>
    <row r="13118" spans="1:7">
      <c r="A13118" s="13"/>
      <c r="B13118" s="13"/>
      <c r="C13118" s="13"/>
      <c r="D13118" s="13"/>
      <c r="E13118" s="13"/>
      <c r="F13118" s="13"/>
    </row>
    <row r="13119" spans="1:7">
      <c r="A13119" s="13"/>
      <c r="B13119" s="13"/>
      <c r="C13119" s="13"/>
      <c r="D13119" s="13"/>
      <c r="E13119" s="13"/>
      <c r="G13119" s="13"/>
    </row>
    <row r="13120" spans="1:7">
      <c r="A13120" s="13"/>
      <c r="B13120" s="13"/>
      <c r="C13120" s="13"/>
      <c r="D13120" s="13"/>
      <c r="E13120" s="13"/>
      <c r="G13120" s="13"/>
    </row>
    <row r="13121" spans="1:7">
      <c r="A13121" s="13"/>
      <c r="B13121" s="13"/>
      <c r="C13121" s="13"/>
      <c r="D13121" s="13"/>
      <c r="E13121" s="13"/>
      <c r="G13121" s="13"/>
    </row>
    <row r="13122" spans="1:7">
      <c r="A13122" s="13"/>
      <c r="B13122" s="13"/>
      <c r="C13122" s="13"/>
      <c r="D13122" s="13"/>
      <c r="E13122" s="13"/>
      <c r="G13122" s="13"/>
    </row>
    <row r="13123" spans="1:7">
      <c r="A13123" s="13"/>
      <c r="B13123" s="13"/>
      <c r="C13123" s="13"/>
      <c r="D13123" s="13"/>
      <c r="E13123" s="13"/>
      <c r="F13123" s="13"/>
    </row>
    <row r="13124" spans="1:7">
      <c r="A13124" s="13"/>
      <c r="B13124" s="13"/>
      <c r="C13124" s="13"/>
      <c r="D13124" s="13"/>
      <c r="E13124" s="13"/>
      <c r="G13124" s="13"/>
    </row>
    <row r="13125" spans="1:7">
      <c r="A13125" s="13"/>
      <c r="B13125" s="13"/>
      <c r="C13125" s="13"/>
      <c r="D13125" s="13"/>
      <c r="E13125" s="13"/>
      <c r="G13125" s="13"/>
    </row>
    <row r="13126" spans="1:7">
      <c r="A13126" s="13"/>
      <c r="B13126" s="13"/>
      <c r="C13126" s="13"/>
      <c r="D13126" s="13"/>
      <c r="E13126" s="13"/>
      <c r="G13126" s="13"/>
    </row>
    <row r="13127" spans="1:7">
      <c r="A13127" s="13"/>
      <c r="B13127" s="13"/>
      <c r="C13127" s="13"/>
      <c r="D13127" s="13"/>
      <c r="E13127" s="13"/>
      <c r="G13127" s="13"/>
    </row>
    <row r="13128" spans="1:7">
      <c r="A13128" s="13"/>
      <c r="B13128" s="13"/>
      <c r="C13128" s="13"/>
      <c r="D13128" s="13"/>
      <c r="E13128" s="13"/>
      <c r="G13128" s="13"/>
    </row>
    <row r="13129" spans="1:7">
      <c r="A13129" s="13"/>
      <c r="B13129" s="13"/>
      <c r="C13129" s="13"/>
      <c r="D13129" s="13"/>
      <c r="E13129" s="13"/>
      <c r="G13129" s="13"/>
    </row>
    <row r="13130" spans="1:7">
      <c r="A13130" s="13"/>
      <c r="B13130" s="13"/>
      <c r="C13130" s="13"/>
      <c r="D13130" s="13"/>
      <c r="E13130" s="13"/>
      <c r="G13130" s="13"/>
    </row>
    <row r="13131" spans="1:7">
      <c r="A13131" s="13"/>
      <c r="B13131" s="13"/>
      <c r="C13131" s="13"/>
      <c r="D13131" s="13"/>
      <c r="E13131" s="13"/>
      <c r="G13131" s="13"/>
    </row>
    <row r="13132" spans="1:7">
      <c r="A13132" s="13"/>
      <c r="B13132" s="13"/>
      <c r="C13132" s="13"/>
      <c r="D13132" s="13"/>
      <c r="E13132" s="13"/>
      <c r="G13132" s="13"/>
    </row>
    <row r="13133" spans="1:7">
      <c r="A13133" s="13"/>
      <c r="B13133" s="13"/>
      <c r="C13133" s="13"/>
      <c r="D13133" s="13"/>
      <c r="E13133" s="13"/>
      <c r="G13133" s="13"/>
    </row>
    <row r="13134" spans="1:7">
      <c r="A13134" s="13"/>
      <c r="B13134" s="13"/>
      <c r="C13134" s="13"/>
      <c r="D13134" s="13"/>
      <c r="E13134" s="13"/>
      <c r="G13134" s="13"/>
    </row>
    <row r="13135" spans="1:7">
      <c r="A13135" s="13"/>
      <c r="B13135" s="13"/>
      <c r="C13135" s="13"/>
      <c r="D13135" s="13"/>
      <c r="E13135" s="13"/>
      <c r="G13135" s="13"/>
    </row>
    <row r="13136" spans="1:7">
      <c r="A13136" s="13"/>
      <c r="B13136" s="13"/>
      <c r="C13136" s="13"/>
      <c r="D13136" s="13"/>
      <c r="E13136" s="13"/>
      <c r="G13136" s="13"/>
    </row>
    <row r="13137" spans="1:7">
      <c r="A13137" s="13"/>
      <c r="B13137" s="13"/>
      <c r="C13137" s="13"/>
      <c r="D13137" s="13"/>
      <c r="E13137" s="13"/>
      <c r="G13137" s="13"/>
    </row>
    <row r="13138" spans="1:7">
      <c r="A13138" s="13"/>
      <c r="B13138" s="13"/>
      <c r="C13138" s="13"/>
      <c r="D13138" s="13"/>
      <c r="E13138" s="13"/>
      <c r="G13138" s="13"/>
    </row>
    <row r="13139" spans="1:7">
      <c r="A13139" s="13"/>
      <c r="B13139" s="13"/>
      <c r="C13139" s="13"/>
      <c r="D13139" s="13"/>
      <c r="E13139" s="13"/>
      <c r="F13139" s="13"/>
    </row>
    <row r="13140" spans="1:7">
      <c r="A13140" s="13"/>
      <c r="B13140" s="13"/>
      <c r="C13140" s="13"/>
      <c r="D13140" s="13"/>
      <c r="E13140" s="13"/>
      <c r="G13140" s="13"/>
    </row>
    <row r="13141" spans="1:7">
      <c r="A13141" s="13"/>
      <c r="B13141" s="13"/>
      <c r="C13141" s="13"/>
      <c r="D13141" s="13"/>
      <c r="E13141" s="13"/>
      <c r="G13141" s="13"/>
    </row>
    <row r="13142" spans="1:7">
      <c r="A13142" s="13"/>
      <c r="B13142" s="13"/>
      <c r="C13142" s="13"/>
      <c r="D13142" s="13"/>
      <c r="E13142" s="13"/>
      <c r="G13142" s="13"/>
    </row>
    <row r="13143" spans="1:7">
      <c r="A13143" s="13"/>
      <c r="B13143" s="13"/>
      <c r="C13143" s="13"/>
      <c r="D13143" s="13"/>
      <c r="E13143" s="13"/>
      <c r="G13143" s="13"/>
    </row>
    <row r="13144" spans="1:7">
      <c r="A13144" s="13"/>
      <c r="B13144" s="13"/>
      <c r="C13144" s="13"/>
      <c r="D13144" s="13"/>
      <c r="E13144" s="13"/>
      <c r="G13144" s="13"/>
    </row>
    <row r="13145" spans="1:7">
      <c r="A13145" s="13"/>
      <c r="B13145" s="13"/>
      <c r="C13145" s="13"/>
      <c r="D13145" s="13"/>
      <c r="E13145" s="13"/>
      <c r="G13145" s="13"/>
    </row>
    <row r="13146" spans="1:7">
      <c r="A13146" s="13"/>
      <c r="B13146" s="13"/>
      <c r="C13146" s="13"/>
      <c r="D13146" s="13"/>
      <c r="E13146" s="13"/>
      <c r="F13146" s="13"/>
    </row>
    <row r="13147" spans="1:7">
      <c r="A13147" s="13"/>
      <c r="B13147" s="13"/>
      <c r="C13147" s="13"/>
      <c r="D13147" s="13"/>
      <c r="E13147" s="13"/>
      <c r="G13147" s="13"/>
    </row>
    <row r="13148" spans="1:7">
      <c r="A13148" s="13"/>
      <c r="B13148" s="13"/>
      <c r="C13148" s="13"/>
      <c r="D13148" s="13"/>
      <c r="E13148" s="13"/>
      <c r="G13148" s="13"/>
    </row>
    <row r="13149" spans="1:7">
      <c r="A13149" s="13"/>
      <c r="B13149" s="13"/>
      <c r="C13149" s="13"/>
      <c r="D13149" s="13"/>
      <c r="E13149" s="13"/>
      <c r="G13149" s="13"/>
    </row>
    <row r="13150" spans="1:7">
      <c r="A13150" s="13"/>
      <c r="B13150" s="13"/>
      <c r="C13150" s="13"/>
      <c r="D13150" s="13"/>
      <c r="E13150" s="13"/>
      <c r="G13150" s="13"/>
    </row>
    <row r="13151" spans="1:7">
      <c r="A13151" s="13"/>
      <c r="B13151" s="13"/>
      <c r="C13151" s="13"/>
      <c r="D13151" s="13"/>
      <c r="E13151" s="13"/>
      <c r="G13151" s="13"/>
    </row>
    <row r="13152" spans="1:7">
      <c r="A13152" s="13"/>
      <c r="B13152" s="13"/>
      <c r="C13152" s="13"/>
      <c r="D13152" s="13"/>
      <c r="E13152" s="13"/>
      <c r="G13152" s="13"/>
    </row>
    <row r="13153" spans="1:7">
      <c r="A13153" s="13"/>
      <c r="B13153" s="13"/>
      <c r="C13153" s="13"/>
      <c r="D13153" s="13"/>
      <c r="E13153" s="13"/>
      <c r="G13153" s="13"/>
    </row>
    <row r="13154" spans="1:7">
      <c r="A13154" s="13"/>
      <c r="B13154" s="13"/>
      <c r="C13154" s="13"/>
      <c r="D13154" s="13"/>
      <c r="E13154" s="13"/>
      <c r="G13154" s="13"/>
    </row>
    <row r="13155" spans="1:7">
      <c r="A13155" s="13"/>
      <c r="B13155" s="13"/>
      <c r="C13155" s="13"/>
      <c r="D13155" s="13"/>
      <c r="E13155" s="13"/>
      <c r="G13155" s="13"/>
    </row>
    <row r="13156" spans="1:7">
      <c r="A13156" s="13"/>
      <c r="B13156" s="13"/>
      <c r="C13156" s="13"/>
      <c r="D13156" s="13"/>
      <c r="E13156" s="13"/>
      <c r="G13156" s="13"/>
    </row>
    <row r="13157" spans="1:7">
      <c r="A13157" s="13"/>
      <c r="B13157" s="13"/>
      <c r="C13157" s="13"/>
      <c r="D13157" s="13"/>
      <c r="E13157" s="13"/>
      <c r="G13157" s="13"/>
    </row>
    <row r="13158" spans="1:7">
      <c r="A13158" s="13"/>
      <c r="B13158" s="13"/>
      <c r="C13158" s="13"/>
      <c r="D13158" s="13"/>
      <c r="E13158" s="13"/>
      <c r="G13158" s="13"/>
    </row>
    <row r="13159" spans="1:7">
      <c r="A13159" s="13"/>
      <c r="B13159" s="13"/>
      <c r="C13159" s="13"/>
      <c r="D13159" s="13"/>
      <c r="E13159" s="13"/>
      <c r="G13159" s="13"/>
    </row>
    <row r="13160" spans="1:7">
      <c r="A13160" s="13"/>
      <c r="B13160" s="13"/>
      <c r="C13160" s="13"/>
      <c r="D13160" s="13"/>
      <c r="E13160" s="13"/>
      <c r="G13160" s="13"/>
    </row>
    <row r="13161" spans="1:7">
      <c r="A13161" s="13"/>
      <c r="B13161" s="13"/>
      <c r="C13161" s="13"/>
      <c r="D13161" s="13"/>
      <c r="E13161" s="13"/>
      <c r="G13161" s="13"/>
    </row>
    <row r="13162" spans="1:7">
      <c r="A13162" s="13"/>
      <c r="B13162" s="13"/>
      <c r="C13162" s="13"/>
      <c r="D13162" s="13"/>
      <c r="E13162" s="13"/>
      <c r="G13162" s="13"/>
    </row>
    <row r="13163" spans="1:7">
      <c r="A13163" s="13"/>
      <c r="B13163" s="13"/>
      <c r="C13163" s="13"/>
      <c r="D13163" s="13"/>
      <c r="E13163" s="13"/>
      <c r="G13163" s="13"/>
    </row>
    <row r="13164" spans="1:7">
      <c r="A13164" s="13"/>
      <c r="B13164" s="13"/>
      <c r="C13164" s="13"/>
      <c r="D13164" s="13"/>
      <c r="E13164" s="13"/>
      <c r="G13164" s="13"/>
    </row>
    <row r="13165" spans="1:7">
      <c r="A13165" s="13"/>
      <c r="B13165" s="13"/>
      <c r="C13165" s="13"/>
      <c r="D13165" s="13"/>
      <c r="E13165" s="13"/>
      <c r="G13165" s="13"/>
    </row>
    <row r="13166" spans="1:7">
      <c r="A13166" s="13"/>
      <c r="B13166" s="13"/>
      <c r="C13166" s="13"/>
      <c r="D13166" s="13"/>
      <c r="E13166" s="13"/>
      <c r="G13166" s="13"/>
    </row>
    <row r="13167" spans="1:7">
      <c r="A13167" s="13"/>
      <c r="B13167" s="13"/>
      <c r="C13167" s="13"/>
      <c r="D13167" s="13"/>
      <c r="E13167" s="13"/>
      <c r="G13167" s="13"/>
    </row>
    <row r="13168" spans="1:7">
      <c r="A13168" s="13"/>
      <c r="B13168" s="13"/>
      <c r="C13168" s="13"/>
      <c r="D13168" s="13"/>
      <c r="E13168" s="13"/>
      <c r="G13168" s="13"/>
    </row>
    <row r="13169" spans="1:7">
      <c r="A13169" s="13"/>
      <c r="B13169" s="13"/>
      <c r="C13169" s="13"/>
      <c r="D13169" s="13"/>
      <c r="E13169" s="13"/>
      <c r="F13169" s="13"/>
    </row>
    <row r="13170" spans="1:7">
      <c r="A13170" s="13"/>
      <c r="B13170" s="13"/>
      <c r="C13170" s="13"/>
      <c r="D13170" s="13"/>
      <c r="E13170" s="13"/>
      <c r="F13170" s="13"/>
    </row>
    <row r="13171" spans="1:7">
      <c r="A13171" s="13"/>
      <c r="B13171" s="13"/>
      <c r="C13171" s="13"/>
      <c r="D13171" s="13"/>
      <c r="E13171" s="13"/>
      <c r="G13171" s="13"/>
    </row>
    <row r="13172" spans="1:7">
      <c r="A13172" s="13"/>
      <c r="B13172" s="13"/>
      <c r="C13172" s="13"/>
      <c r="D13172" s="13"/>
      <c r="E13172" s="13"/>
      <c r="G13172" s="13"/>
    </row>
    <row r="13173" spans="1:7">
      <c r="A13173" s="13"/>
      <c r="B13173" s="13"/>
      <c r="C13173" s="13"/>
      <c r="D13173" s="13"/>
      <c r="E13173" s="13"/>
      <c r="G13173" s="13"/>
    </row>
    <row r="13174" spans="1:7">
      <c r="A13174" s="13"/>
      <c r="B13174" s="13"/>
      <c r="C13174" s="13"/>
      <c r="D13174" s="13"/>
      <c r="E13174" s="13"/>
      <c r="G13174" s="13"/>
    </row>
    <row r="13175" spans="1:7">
      <c r="A13175" s="13"/>
      <c r="B13175" s="13"/>
      <c r="C13175" s="13"/>
      <c r="D13175" s="13"/>
      <c r="E13175" s="13"/>
      <c r="G13175" s="13"/>
    </row>
    <row r="13176" spans="1:7">
      <c r="A13176" s="13"/>
      <c r="B13176" s="13"/>
      <c r="C13176" s="13"/>
      <c r="D13176" s="13"/>
      <c r="E13176" s="13"/>
      <c r="G13176" s="13"/>
    </row>
    <row r="13177" spans="1:7">
      <c r="A13177" s="13"/>
      <c r="B13177" s="13"/>
      <c r="C13177" s="13"/>
      <c r="D13177" s="13"/>
      <c r="E13177" s="13"/>
      <c r="G13177" s="13"/>
    </row>
    <row r="13178" spans="1:7">
      <c r="A13178" s="13"/>
      <c r="B13178" s="13"/>
      <c r="C13178" s="13"/>
      <c r="D13178" s="13"/>
      <c r="E13178" s="13"/>
      <c r="G13178" s="13"/>
    </row>
    <row r="13179" spans="1:7">
      <c r="A13179" s="13"/>
      <c r="B13179" s="13"/>
      <c r="C13179" s="13"/>
      <c r="D13179" s="13"/>
      <c r="E13179" s="13"/>
      <c r="G13179" s="13"/>
    </row>
    <row r="13180" spans="1:7">
      <c r="A13180" s="13"/>
      <c r="B13180" s="13"/>
      <c r="C13180" s="13"/>
      <c r="D13180" s="13"/>
      <c r="E13180" s="13"/>
      <c r="F13180" s="13"/>
    </row>
    <row r="13181" spans="1:7">
      <c r="A13181" s="13"/>
      <c r="B13181" s="13"/>
      <c r="C13181" s="13"/>
      <c r="D13181" s="13"/>
      <c r="E13181" s="13"/>
      <c r="G13181" s="13"/>
    </row>
    <row r="13182" spans="1:7">
      <c r="A13182" s="13"/>
      <c r="B13182" s="13"/>
      <c r="C13182" s="13"/>
      <c r="D13182" s="13"/>
      <c r="E13182" s="13"/>
      <c r="G13182" s="13"/>
    </row>
    <row r="13183" spans="1:7">
      <c r="A13183" s="13"/>
      <c r="B13183" s="13"/>
      <c r="C13183" s="13"/>
      <c r="D13183" s="13"/>
      <c r="E13183" s="13"/>
      <c r="G13183" s="13"/>
    </row>
    <row r="13184" spans="1:7">
      <c r="A13184" s="13"/>
      <c r="B13184" s="13"/>
      <c r="C13184" s="13"/>
      <c r="D13184" s="13"/>
      <c r="E13184" s="13"/>
      <c r="G13184" s="13"/>
    </row>
    <row r="13185" spans="1:7">
      <c r="A13185" s="13"/>
      <c r="B13185" s="13"/>
      <c r="C13185" s="13"/>
      <c r="D13185" s="13"/>
      <c r="E13185" s="13"/>
      <c r="G13185" s="13"/>
    </row>
    <row r="13186" spans="1:7">
      <c r="A13186" s="13"/>
      <c r="B13186" s="13"/>
      <c r="C13186" s="13"/>
      <c r="D13186" s="13"/>
      <c r="E13186" s="13"/>
      <c r="G13186" s="13"/>
    </row>
    <row r="13187" spans="1:7">
      <c r="A13187" s="13"/>
      <c r="B13187" s="13"/>
      <c r="C13187" s="13"/>
      <c r="D13187" s="13"/>
      <c r="E13187" s="13"/>
      <c r="G13187" s="13"/>
    </row>
    <row r="13188" spans="1:7">
      <c r="A13188" s="13"/>
      <c r="B13188" s="13"/>
      <c r="C13188" s="13"/>
      <c r="D13188" s="13"/>
      <c r="E13188" s="13"/>
      <c r="G13188" s="13"/>
    </row>
    <row r="13189" spans="1:7">
      <c r="A13189" s="13"/>
      <c r="B13189" s="13"/>
      <c r="C13189" s="13"/>
      <c r="D13189" s="13"/>
      <c r="E13189" s="13"/>
      <c r="G13189" s="13"/>
    </row>
    <row r="13190" spans="1:7">
      <c r="A13190" s="13"/>
      <c r="B13190" s="13"/>
      <c r="C13190" s="13"/>
      <c r="D13190" s="13"/>
      <c r="E13190" s="13"/>
      <c r="G13190" s="13"/>
    </row>
    <row r="13191" spans="1:7">
      <c r="A13191" s="13"/>
      <c r="B13191" s="13"/>
      <c r="C13191" s="13"/>
      <c r="D13191" s="13"/>
      <c r="E13191" s="13"/>
      <c r="G13191" s="13"/>
    </row>
    <row r="13192" spans="1:7">
      <c r="A13192" s="13"/>
      <c r="B13192" s="13"/>
      <c r="C13192" s="13"/>
      <c r="D13192" s="13"/>
      <c r="E13192" s="13"/>
      <c r="G13192" s="13"/>
    </row>
    <row r="13193" spans="1:7">
      <c r="A13193" s="13"/>
      <c r="B13193" s="13"/>
      <c r="C13193" s="13"/>
      <c r="D13193" s="13"/>
      <c r="E13193" s="13"/>
      <c r="G13193" s="13"/>
    </row>
    <row r="13194" spans="1:7">
      <c r="A13194" s="13"/>
      <c r="B13194" s="13"/>
      <c r="C13194" s="13"/>
      <c r="D13194" s="13"/>
      <c r="E13194" s="13"/>
      <c r="G13194" s="13"/>
    </row>
    <row r="13195" spans="1:7">
      <c r="A13195" s="13"/>
      <c r="B13195" s="13"/>
      <c r="C13195" s="13"/>
      <c r="D13195" s="13"/>
      <c r="E13195" s="13"/>
      <c r="G13195" s="13"/>
    </row>
    <row r="13196" spans="1:7">
      <c r="A13196" s="13"/>
      <c r="B13196" s="13"/>
      <c r="C13196" s="13"/>
      <c r="D13196" s="13"/>
      <c r="E13196" s="13"/>
      <c r="G13196" s="13"/>
    </row>
    <row r="13197" spans="1:7">
      <c r="A13197" s="13"/>
      <c r="B13197" s="13"/>
      <c r="C13197" s="13"/>
      <c r="D13197" s="13"/>
      <c r="E13197" s="13"/>
      <c r="F13197" s="13"/>
    </row>
    <row r="13198" spans="1:7">
      <c r="A13198" s="13"/>
      <c r="B13198" s="13"/>
      <c r="C13198" s="13"/>
      <c r="D13198" s="13"/>
      <c r="E13198" s="13"/>
      <c r="G13198" s="13"/>
    </row>
    <row r="13199" spans="1:7">
      <c r="A13199" s="13"/>
      <c r="B13199" s="13"/>
      <c r="C13199" s="13"/>
      <c r="D13199" s="13"/>
      <c r="E13199" s="13"/>
      <c r="G13199" s="13"/>
    </row>
    <row r="13200" spans="1:7">
      <c r="A13200" s="13"/>
      <c r="B13200" s="13"/>
      <c r="C13200" s="13"/>
      <c r="D13200" s="13"/>
      <c r="E13200" s="13"/>
      <c r="G13200" s="13"/>
    </row>
    <row r="13201" spans="1:7">
      <c r="A13201" s="13"/>
      <c r="B13201" s="13"/>
      <c r="C13201" s="13"/>
      <c r="D13201" s="13"/>
      <c r="E13201" s="13"/>
      <c r="F13201" s="13"/>
    </row>
    <row r="13202" spans="1:7">
      <c r="A13202" s="13"/>
      <c r="B13202" s="13"/>
      <c r="C13202" s="13"/>
      <c r="D13202" s="13"/>
      <c r="E13202" s="13"/>
      <c r="F13202" s="13"/>
    </row>
    <row r="13203" spans="1:7">
      <c r="A13203" s="13"/>
      <c r="B13203" s="13"/>
      <c r="C13203" s="13"/>
      <c r="D13203" s="13"/>
      <c r="E13203" s="13"/>
      <c r="F13203" s="13"/>
    </row>
    <row r="13204" spans="1:7">
      <c r="A13204" s="13"/>
      <c r="B13204" s="13"/>
      <c r="C13204" s="13"/>
      <c r="D13204" s="13"/>
      <c r="E13204" s="13"/>
      <c r="G13204" s="13"/>
    </row>
    <row r="13205" spans="1:7">
      <c r="A13205" s="13"/>
      <c r="B13205" s="13"/>
      <c r="C13205" s="13"/>
      <c r="D13205" s="13"/>
      <c r="E13205" s="13"/>
      <c r="G13205" s="13"/>
    </row>
    <row r="13206" spans="1:7">
      <c r="A13206" s="13"/>
      <c r="B13206" s="13"/>
      <c r="C13206" s="13"/>
      <c r="D13206" s="13"/>
      <c r="E13206" s="13"/>
      <c r="G13206" s="13"/>
    </row>
    <row r="13207" spans="1:7">
      <c r="A13207" s="13"/>
      <c r="B13207" s="13"/>
      <c r="C13207" s="13"/>
      <c r="D13207" s="13"/>
      <c r="E13207" s="13"/>
      <c r="F13207" s="13"/>
    </row>
    <row r="13208" spans="1:7">
      <c r="A13208" s="13"/>
      <c r="B13208" s="13"/>
      <c r="C13208" s="13"/>
      <c r="D13208" s="13"/>
      <c r="E13208" s="13"/>
      <c r="F13208" s="13"/>
    </row>
    <row r="13209" spans="1:7">
      <c r="A13209" s="13"/>
      <c r="B13209" s="13"/>
      <c r="C13209" s="13"/>
      <c r="D13209" s="13"/>
      <c r="E13209" s="13"/>
      <c r="F13209" s="13"/>
    </row>
    <row r="13210" spans="1:7">
      <c r="A13210" s="13"/>
      <c r="B13210" s="13"/>
      <c r="C13210" s="13"/>
      <c r="D13210" s="13"/>
      <c r="E13210" s="13"/>
      <c r="G13210" s="13"/>
    </row>
    <row r="13211" spans="1:7">
      <c r="A13211" s="13"/>
      <c r="B13211" s="13"/>
      <c r="C13211" s="13"/>
      <c r="D13211" s="13"/>
      <c r="E13211" s="13"/>
      <c r="G13211" s="13"/>
    </row>
    <row r="13212" spans="1:7">
      <c r="A13212" s="13"/>
      <c r="B13212" s="13"/>
      <c r="C13212" s="13"/>
      <c r="D13212" s="13"/>
      <c r="E13212" s="13"/>
      <c r="G13212" s="13"/>
    </row>
    <row r="13213" spans="1:7">
      <c r="A13213" s="13"/>
      <c r="B13213" s="13"/>
      <c r="C13213" s="13"/>
      <c r="D13213" s="13"/>
      <c r="E13213" s="13"/>
      <c r="F13213" s="13"/>
    </row>
    <row r="13214" spans="1:7">
      <c r="A13214" s="13"/>
      <c r="B13214" s="13"/>
      <c r="C13214" s="13"/>
      <c r="D13214" s="13"/>
      <c r="E13214" s="13"/>
      <c r="G13214" s="13"/>
    </row>
    <row r="13215" spans="1:7">
      <c r="A13215" s="13"/>
      <c r="B13215" s="13"/>
      <c r="C13215" s="13"/>
      <c r="D13215" s="13"/>
      <c r="E13215" s="13"/>
      <c r="G13215" s="13"/>
    </row>
    <row r="13216" spans="1:7">
      <c r="A13216" s="13"/>
      <c r="B13216" s="13"/>
      <c r="C13216" s="13"/>
      <c r="D13216" s="13"/>
      <c r="E13216" s="13"/>
      <c r="G13216" s="13"/>
    </row>
    <row r="13217" spans="1:7">
      <c r="A13217" s="13"/>
      <c r="B13217" s="13"/>
      <c r="C13217" s="13"/>
      <c r="D13217" s="13"/>
      <c r="E13217" s="13"/>
      <c r="F13217" s="13"/>
    </row>
    <row r="13218" spans="1:7">
      <c r="A13218" s="13"/>
      <c r="B13218" s="13"/>
      <c r="C13218" s="13"/>
      <c r="D13218" s="13"/>
      <c r="E13218" s="13"/>
      <c r="F13218" s="13"/>
    </row>
    <row r="13219" spans="1:7">
      <c r="A13219" s="13"/>
      <c r="B13219" s="13"/>
      <c r="C13219" s="13"/>
      <c r="D13219" s="13"/>
      <c r="E13219" s="13"/>
      <c r="F13219" s="13"/>
    </row>
    <row r="13220" spans="1:7">
      <c r="A13220" s="13"/>
      <c r="B13220" s="13"/>
      <c r="C13220" s="13"/>
      <c r="D13220" s="13"/>
      <c r="E13220" s="13"/>
      <c r="G13220" s="13"/>
    </row>
    <row r="13221" spans="1:7">
      <c r="A13221" s="13"/>
      <c r="B13221" s="13"/>
      <c r="C13221" s="13"/>
      <c r="D13221" s="13"/>
      <c r="E13221" s="13"/>
      <c r="G13221" s="13"/>
    </row>
    <row r="13222" spans="1:7">
      <c r="A13222" s="13"/>
      <c r="B13222" s="13"/>
      <c r="C13222" s="13"/>
      <c r="D13222" s="13"/>
      <c r="E13222" s="13"/>
      <c r="G13222" s="13"/>
    </row>
    <row r="13223" spans="1:7">
      <c r="A13223" s="13"/>
      <c r="B13223" s="13"/>
      <c r="C13223" s="13"/>
      <c r="D13223" s="13"/>
      <c r="E13223" s="13"/>
      <c r="G13223" s="13"/>
    </row>
    <row r="13224" spans="1:7">
      <c r="A13224" s="13"/>
      <c r="B13224" s="13"/>
      <c r="C13224" s="13"/>
      <c r="D13224" s="13"/>
      <c r="E13224" s="13"/>
      <c r="G13224" s="13"/>
    </row>
    <row r="13225" spans="1:7">
      <c r="A13225" s="13"/>
      <c r="B13225" s="13"/>
    </row>
    <row r="13226" spans="1:7">
      <c r="A13226" s="13"/>
      <c r="B13226" s="13"/>
    </row>
    <row r="13227" spans="1:7">
      <c r="A13227" s="13"/>
      <c r="B13227" s="13"/>
      <c r="C13227" s="13"/>
      <c r="D13227" s="13"/>
      <c r="E13227" s="13"/>
      <c r="F13227" s="13"/>
    </row>
    <row r="13228" spans="1:7">
      <c r="A13228" s="13"/>
      <c r="B13228" s="13"/>
      <c r="C13228" s="13"/>
      <c r="D13228" s="13"/>
      <c r="E13228" s="13"/>
      <c r="G13228" s="13"/>
    </row>
    <row r="13229" spans="1:7">
      <c r="A13229" s="13"/>
      <c r="B13229" s="13"/>
      <c r="C13229" s="13"/>
      <c r="D13229" s="13"/>
      <c r="E13229" s="13"/>
      <c r="G13229" s="13"/>
    </row>
    <row r="13230" spans="1:7">
      <c r="A13230" s="13"/>
      <c r="B13230" s="13"/>
      <c r="D13230" s="13"/>
      <c r="G13230" s="13"/>
    </row>
    <row r="13231" spans="1:7">
      <c r="A13231" s="13"/>
      <c r="B13231" s="13"/>
      <c r="D13231" s="13"/>
      <c r="G13231" s="13"/>
    </row>
    <row r="13232" spans="1:7">
      <c r="A13232" s="13"/>
      <c r="B13232" s="13"/>
      <c r="D13232" s="13"/>
      <c r="G13232" s="13"/>
    </row>
    <row r="13233" spans="1:7">
      <c r="A13233" s="13"/>
      <c r="B13233" s="13"/>
      <c r="C13233" s="13"/>
      <c r="D13233" s="13"/>
      <c r="E13233" s="13"/>
      <c r="G13233" s="13"/>
    </row>
    <row r="13234" spans="1:7">
      <c r="A13234" s="13"/>
      <c r="B13234" s="13"/>
      <c r="D13234" s="13"/>
      <c r="G13234" s="13"/>
    </row>
    <row r="13235" spans="1:7">
      <c r="A13235" s="13"/>
      <c r="B13235" s="13"/>
      <c r="D13235" s="13"/>
      <c r="G13235" s="13"/>
    </row>
    <row r="13236" spans="1:7">
      <c r="A13236" s="13"/>
      <c r="B13236" s="13"/>
      <c r="C13236" s="13"/>
      <c r="D13236" s="13"/>
      <c r="E13236" s="13"/>
      <c r="F13236" s="13"/>
    </row>
    <row r="13237" spans="1:7">
      <c r="A13237" s="13"/>
      <c r="B13237" s="13"/>
      <c r="D13237" s="13"/>
      <c r="G13237" s="13"/>
    </row>
    <row r="13238" spans="1:7">
      <c r="A13238" s="13"/>
      <c r="B13238" s="13"/>
      <c r="D13238" s="13"/>
      <c r="G13238" s="13"/>
    </row>
    <row r="13239" spans="1:7">
      <c r="A13239" s="13"/>
      <c r="B13239" s="13"/>
      <c r="D13239" s="13"/>
      <c r="G13239" s="13"/>
    </row>
    <row r="13240" spans="1:7">
      <c r="A13240" s="13"/>
      <c r="B13240" s="13"/>
      <c r="D13240" s="13"/>
      <c r="G13240" s="13"/>
    </row>
    <row r="13241" spans="1:7">
      <c r="A13241" s="13"/>
      <c r="B13241" s="13"/>
      <c r="D13241" s="13"/>
      <c r="G13241" s="13"/>
    </row>
    <row r="13242" spans="1:7">
      <c r="A13242" s="13"/>
      <c r="B13242" s="13"/>
      <c r="D13242" s="13"/>
      <c r="G13242" s="13"/>
    </row>
    <row r="13243" spans="1:7">
      <c r="A13243" s="13"/>
      <c r="B13243" s="13"/>
      <c r="D13243" s="13"/>
      <c r="G13243" s="13"/>
    </row>
    <row r="13244" spans="1:7">
      <c r="A13244" s="13"/>
      <c r="B13244" s="13"/>
      <c r="D13244" s="13"/>
      <c r="G13244" s="13"/>
    </row>
    <row r="13245" spans="1:7">
      <c r="A13245" s="13"/>
      <c r="B13245" s="13"/>
      <c r="D13245" s="13"/>
      <c r="G13245" s="13"/>
    </row>
    <row r="13246" spans="1:7">
      <c r="A13246" s="13"/>
      <c r="B13246" s="13"/>
      <c r="D13246" s="13"/>
      <c r="G13246" s="13"/>
    </row>
    <row r="13247" spans="1:7">
      <c r="A13247" s="13"/>
      <c r="B13247" s="13"/>
      <c r="D13247" s="13"/>
      <c r="G13247" s="13"/>
    </row>
    <row r="13248" spans="1:7">
      <c r="A13248" s="13"/>
      <c r="B13248" s="13"/>
      <c r="D13248" s="13"/>
      <c r="G13248" s="13"/>
    </row>
    <row r="13249" spans="1:7">
      <c r="A13249" s="13"/>
      <c r="B13249" s="13"/>
      <c r="C13249" s="13"/>
      <c r="D13249" s="13"/>
      <c r="E13249" s="13"/>
      <c r="F13249" s="13"/>
    </row>
    <row r="13250" spans="1:7">
      <c r="A13250" s="13"/>
      <c r="B13250" s="13"/>
      <c r="D13250" s="13"/>
      <c r="G13250" s="13"/>
    </row>
    <row r="13251" spans="1:7">
      <c r="A13251" s="13"/>
      <c r="B13251" s="13"/>
      <c r="D13251" s="13"/>
      <c r="G13251" s="13"/>
    </row>
    <row r="13252" spans="1:7">
      <c r="A13252" s="13"/>
      <c r="B13252" s="13"/>
      <c r="C13252" s="13"/>
      <c r="D13252" s="13"/>
      <c r="E13252" s="13"/>
      <c r="G13252" s="13"/>
    </row>
    <row r="13253" spans="1:7">
      <c r="A13253" s="13"/>
      <c r="B13253" s="13"/>
      <c r="D13253" s="13"/>
      <c r="G13253" s="13"/>
    </row>
    <row r="13254" spans="1:7">
      <c r="A13254" s="13"/>
      <c r="B13254" s="13"/>
      <c r="D13254" s="13"/>
      <c r="G13254" s="13"/>
    </row>
    <row r="13255" spans="1:7">
      <c r="A13255" s="13"/>
      <c r="B13255" s="13"/>
      <c r="C13255" s="13"/>
      <c r="D13255" s="13"/>
      <c r="E13255" s="13"/>
      <c r="G13255" s="13"/>
    </row>
    <row r="13256" spans="1:7">
      <c r="A13256" s="13"/>
      <c r="B13256" s="13"/>
      <c r="D13256" s="13"/>
      <c r="G13256" s="13"/>
    </row>
    <row r="13257" spans="1:7">
      <c r="A13257" s="13"/>
      <c r="B13257" s="13"/>
      <c r="D13257" s="13"/>
      <c r="G13257" s="13"/>
    </row>
    <row r="13258" spans="1:7">
      <c r="A13258" s="13"/>
      <c r="B13258" s="13"/>
      <c r="D13258" s="13"/>
      <c r="G13258" s="13"/>
    </row>
    <row r="13259" spans="1:7">
      <c r="A13259" s="13"/>
      <c r="B13259" s="13"/>
      <c r="C13259" s="13"/>
      <c r="D13259" s="13"/>
      <c r="E13259" s="13"/>
      <c r="G13259" s="13"/>
    </row>
    <row r="13260" spans="1:7">
      <c r="A13260" s="13"/>
      <c r="B13260" s="13"/>
      <c r="D13260" s="13"/>
      <c r="G13260" s="13"/>
    </row>
    <row r="13261" spans="1:7">
      <c r="A13261" s="13"/>
      <c r="B13261" s="13"/>
      <c r="D13261" s="13"/>
      <c r="G13261" s="13"/>
    </row>
    <row r="13262" spans="1:7">
      <c r="A13262" s="13"/>
      <c r="B13262" s="13"/>
      <c r="D13262" s="13"/>
      <c r="G13262" s="13"/>
    </row>
    <row r="13263" spans="1:7">
      <c r="A13263" s="13"/>
      <c r="B13263" s="13"/>
      <c r="D13263" s="13"/>
      <c r="G13263" s="13"/>
    </row>
    <row r="13264" spans="1:7">
      <c r="A13264" s="13"/>
      <c r="B13264" s="13"/>
      <c r="D13264" s="13"/>
      <c r="G13264" s="13"/>
    </row>
    <row r="13265" spans="1:7">
      <c r="A13265" s="13"/>
      <c r="B13265" s="13"/>
      <c r="D13265" s="13"/>
      <c r="G13265" s="13"/>
    </row>
    <row r="13266" spans="1:7">
      <c r="A13266" s="13"/>
      <c r="B13266" s="13"/>
      <c r="D13266" s="13"/>
      <c r="G13266" s="13"/>
    </row>
    <row r="13267" spans="1:7">
      <c r="A13267" s="13"/>
      <c r="B13267" s="13"/>
      <c r="D13267" s="13"/>
      <c r="G13267" s="13"/>
    </row>
    <row r="13268" spans="1:7">
      <c r="A13268" s="13"/>
      <c r="B13268" s="13"/>
      <c r="D13268" s="13"/>
      <c r="G13268" s="13"/>
    </row>
    <row r="13269" spans="1:7">
      <c r="A13269" s="13"/>
      <c r="B13269" s="13"/>
      <c r="C13269" s="13"/>
      <c r="D13269" s="13"/>
      <c r="E13269" s="13"/>
      <c r="F13269" s="13"/>
    </row>
    <row r="13270" spans="1:7">
      <c r="A13270" s="13"/>
      <c r="B13270" s="13"/>
      <c r="D13270" s="13"/>
      <c r="G13270" s="13"/>
    </row>
    <row r="13271" spans="1:7">
      <c r="A13271" s="13"/>
      <c r="B13271" s="13"/>
      <c r="D13271" s="13"/>
      <c r="G13271" s="13"/>
    </row>
    <row r="13272" spans="1:7">
      <c r="A13272" s="13"/>
      <c r="B13272" s="13"/>
      <c r="D13272" s="13"/>
      <c r="G13272" s="13"/>
    </row>
    <row r="13273" spans="1:7">
      <c r="A13273" s="13"/>
      <c r="B13273" s="13"/>
      <c r="D13273" s="13"/>
      <c r="G13273" s="13"/>
    </row>
    <row r="13274" spans="1:7">
      <c r="A13274" s="13"/>
      <c r="B13274" s="13"/>
      <c r="D13274" s="13"/>
      <c r="G13274" s="13"/>
    </row>
    <row r="13275" spans="1:7">
      <c r="A13275" s="13"/>
      <c r="B13275" s="13"/>
      <c r="D13275" s="13"/>
      <c r="G13275" s="13"/>
    </row>
    <row r="13276" spans="1:7">
      <c r="A13276" s="13"/>
      <c r="B13276" s="13"/>
      <c r="D13276" s="13"/>
      <c r="G13276" s="13"/>
    </row>
    <row r="13277" spans="1:7">
      <c r="A13277" s="13"/>
      <c r="B13277" s="13"/>
      <c r="D13277" s="13"/>
      <c r="G13277" s="13"/>
    </row>
    <row r="13278" spans="1:7">
      <c r="A13278" s="13"/>
      <c r="B13278" s="13"/>
      <c r="C13278" s="13"/>
      <c r="D13278" s="13"/>
      <c r="E13278" s="13"/>
      <c r="G13278" s="13"/>
    </row>
    <row r="13279" spans="1:7">
      <c r="A13279" s="13"/>
      <c r="B13279" s="13"/>
      <c r="D13279" s="13"/>
      <c r="G13279" s="13"/>
    </row>
    <row r="13280" spans="1:7">
      <c r="A13280" s="13"/>
      <c r="B13280" s="13"/>
      <c r="D13280" s="13"/>
      <c r="G13280" s="13"/>
    </row>
    <row r="13281" spans="1:7">
      <c r="A13281" s="13"/>
      <c r="B13281" s="13"/>
      <c r="D13281" s="13"/>
      <c r="G13281" s="13"/>
    </row>
    <row r="13282" spans="1:7">
      <c r="A13282" s="13"/>
      <c r="B13282" s="13"/>
      <c r="D13282" s="13"/>
      <c r="G13282" s="13"/>
    </row>
    <row r="13283" spans="1:7">
      <c r="A13283" s="13"/>
      <c r="B13283" s="13"/>
      <c r="C13283" s="13"/>
      <c r="D13283" s="13"/>
      <c r="E13283" s="13"/>
      <c r="F13283" s="13"/>
    </row>
    <row r="13284" spans="1:7">
      <c r="A13284" s="13"/>
      <c r="B13284" s="13"/>
      <c r="D13284" s="13"/>
      <c r="G13284" s="13"/>
    </row>
    <row r="13285" spans="1:7">
      <c r="A13285" s="13"/>
      <c r="B13285" s="13"/>
      <c r="D13285" s="13"/>
      <c r="G13285" s="13"/>
    </row>
    <row r="13286" spans="1:7">
      <c r="A13286" s="13"/>
      <c r="B13286" s="13"/>
      <c r="D13286" s="13"/>
      <c r="G13286" s="13"/>
    </row>
    <row r="13287" spans="1:7">
      <c r="A13287" s="13"/>
      <c r="B13287" s="13"/>
      <c r="D13287" s="13"/>
      <c r="G13287" s="13"/>
    </row>
    <row r="13288" spans="1:7">
      <c r="A13288" s="13"/>
      <c r="B13288" s="13"/>
      <c r="D13288" s="13"/>
      <c r="G13288" s="13"/>
    </row>
    <row r="13289" spans="1:7">
      <c r="A13289" s="13"/>
      <c r="B13289" s="13"/>
      <c r="C13289" s="13"/>
      <c r="D13289" s="13"/>
      <c r="E13289" s="13"/>
      <c r="G13289" s="13"/>
    </row>
    <row r="13290" spans="1:7">
      <c r="A13290" s="13"/>
      <c r="B13290" s="13"/>
      <c r="D13290" s="13"/>
      <c r="G13290" s="13"/>
    </row>
    <row r="13291" spans="1:7">
      <c r="A13291" s="13"/>
      <c r="B13291" s="13"/>
      <c r="C13291" s="13"/>
      <c r="D13291" s="13"/>
      <c r="E13291" s="13"/>
      <c r="G13291" s="13"/>
    </row>
    <row r="13292" spans="1:7">
      <c r="A13292" s="13"/>
      <c r="B13292" s="13"/>
      <c r="C13292" s="13"/>
      <c r="D13292" s="13"/>
      <c r="E13292" s="13"/>
      <c r="F13292" s="13"/>
    </row>
    <row r="13293" spans="1:7">
      <c r="A13293" s="13"/>
      <c r="B13293" s="13"/>
      <c r="D13293" s="13"/>
      <c r="G13293" s="13"/>
    </row>
    <row r="13294" spans="1:7">
      <c r="A13294" s="13"/>
      <c r="B13294" s="13"/>
      <c r="D13294" s="13"/>
      <c r="G13294" s="13"/>
    </row>
    <row r="13295" spans="1:7">
      <c r="A13295" s="13"/>
      <c r="B13295" s="13"/>
      <c r="D13295" s="13"/>
      <c r="G13295" s="13"/>
    </row>
    <row r="13296" spans="1:7">
      <c r="A13296" s="13"/>
      <c r="B13296" s="13"/>
      <c r="D13296" s="13"/>
      <c r="G13296" s="13"/>
    </row>
    <row r="13297" spans="1:7">
      <c r="A13297" s="13"/>
      <c r="B13297" s="13"/>
      <c r="D13297" s="13"/>
      <c r="G13297" s="13"/>
    </row>
    <row r="13298" spans="1:7">
      <c r="A13298" s="13"/>
      <c r="B13298" s="13"/>
      <c r="D13298" s="13"/>
      <c r="G13298" s="13"/>
    </row>
    <row r="13299" spans="1:7">
      <c r="A13299" s="13"/>
      <c r="B13299" s="13"/>
      <c r="C13299" s="13"/>
      <c r="D13299" s="13"/>
      <c r="E13299" s="13"/>
      <c r="F13299" s="13"/>
    </row>
    <row r="13300" spans="1:7">
      <c r="A13300" s="13"/>
      <c r="B13300" s="13"/>
      <c r="D13300" s="13"/>
      <c r="G13300" s="13"/>
    </row>
    <row r="13301" spans="1:7">
      <c r="A13301" s="13"/>
      <c r="B13301" s="13"/>
      <c r="D13301" s="13"/>
      <c r="G13301" s="13"/>
    </row>
    <row r="13302" spans="1:7">
      <c r="A13302" s="13"/>
      <c r="B13302" s="13"/>
      <c r="D13302" s="13"/>
      <c r="G13302" s="13"/>
    </row>
    <row r="13303" spans="1:7">
      <c r="A13303" s="13"/>
      <c r="B13303" s="13"/>
      <c r="D13303" s="13"/>
      <c r="G13303" s="13"/>
    </row>
    <row r="13304" spans="1:7">
      <c r="A13304" s="13"/>
      <c r="B13304" s="13"/>
      <c r="D13304" s="13"/>
      <c r="G13304" s="13"/>
    </row>
    <row r="13305" spans="1:7">
      <c r="A13305" s="13"/>
      <c r="B13305" s="13"/>
      <c r="D13305" s="13"/>
      <c r="G13305" s="13"/>
    </row>
    <row r="13306" spans="1:7">
      <c r="A13306" s="13"/>
      <c r="B13306" s="13"/>
      <c r="C13306" s="13"/>
      <c r="D13306" s="13"/>
      <c r="E13306" s="13"/>
      <c r="G13306" s="13"/>
    </row>
    <row r="13307" spans="1:7">
      <c r="A13307" s="13"/>
      <c r="B13307" s="13"/>
      <c r="D13307" s="13"/>
      <c r="G13307" s="13"/>
    </row>
    <row r="13308" spans="1:7">
      <c r="A13308" s="13"/>
      <c r="B13308" s="13"/>
      <c r="D13308" s="13"/>
      <c r="G13308" s="13"/>
    </row>
    <row r="13309" spans="1:7">
      <c r="A13309" s="13"/>
      <c r="B13309" s="13"/>
      <c r="D13309" s="13"/>
      <c r="G13309" s="13"/>
    </row>
    <row r="13310" spans="1:7">
      <c r="A13310" s="13"/>
      <c r="B13310" s="13"/>
      <c r="D13310" s="13"/>
      <c r="G13310" s="13"/>
    </row>
    <row r="13311" spans="1:7">
      <c r="A13311" s="13"/>
      <c r="B13311" s="13"/>
      <c r="C13311" s="13"/>
      <c r="D13311" s="13"/>
      <c r="E13311" s="13"/>
      <c r="G13311" s="13"/>
    </row>
    <row r="13312" spans="1:7">
      <c r="A13312" s="13"/>
      <c r="B13312" s="13"/>
      <c r="D13312" s="13"/>
      <c r="G13312" s="13"/>
    </row>
    <row r="13313" spans="1:7">
      <c r="A13313" s="13"/>
      <c r="B13313" s="13"/>
      <c r="D13313" s="13"/>
      <c r="G13313" s="13"/>
    </row>
    <row r="13314" spans="1:7">
      <c r="A13314" s="13"/>
      <c r="B13314" s="13"/>
      <c r="C13314" s="13"/>
      <c r="D13314" s="13"/>
      <c r="E13314" s="13"/>
      <c r="G13314" s="13"/>
    </row>
    <row r="13315" spans="1:7">
      <c r="A13315" s="13"/>
      <c r="B13315" s="13"/>
      <c r="D13315" s="13"/>
      <c r="G13315" s="13"/>
    </row>
    <row r="13316" spans="1:7">
      <c r="A13316" s="13"/>
      <c r="B13316" s="13"/>
      <c r="D13316" s="13"/>
      <c r="G13316" s="13"/>
    </row>
    <row r="13317" spans="1:7">
      <c r="A13317" s="13"/>
      <c r="B13317" s="13"/>
      <c r="D13317" s="13"/>
      <c r="G13317" s="13"/>
    </row>
    <row r="13318" spans="1:7">
      <c r="A13318" s="13"/>
      <c r="B13318" s="13"/>
      <c r="D13318" s="13"/>
      <c r="G13318" s="13"/>
    </row>
    <row r="13319" spans="1:7">
      <c r="A13319" s="13"/>
      <c r="B13319" s="13"/>
      <c r="D13319" s="13"/>
      <c r="G13319" s="13"/>
    </row>
    <row r="13320" spans="1:7">
      <c r="A13320" s="13"/>
      <c r="B13320" s="13"/>
      <c r="D13320" s="13"/>
      <c r="G13320" s="13"/>
    </row>
    <row r="13321" spans="1:7">
      <c r="A13321" s="13"/>
      <c r="B13321" s="13"/>
      <c r="C13321" s="13"/>
      <c r="D13321" s="13"/>
      <c r="E13321" s="13"/>
      <c r="G13321" s="13"/>
    </row>
    <row r="13322" spans="1:7">
      <c r="A13322" s="13"/>
      <c r="B13322" s="13"/>
      <c r="D13322" s="13"/>
      <c r="G13322" s="13"/>
    </row>
    <row r="13323" spans="1:7">
      <c r="A13323" s="13"/>
      <c r="B13323" s="13"/>
      <c r="D13323" s="13"/>
      <c r="G13323" s="13"/>
    </row>
    <row r="13324" spans="1:7">
      <c r="A13324" s="13"/>
      <c r="B13324" s="13"/>
      <c r="D13324" s="13"/>
      <c r="G13324" s="13"/>
    </row>
    <row r="13325" spans="1:7">
      <c r="A13325" s="13"/>
      <c r="B13325" s="13"/>
      <c r="D13325" s="13"/>
      <c r="G13325" s="13"/>
    </row>
    <row r="13326" spans="1:7">
      <c r="A13326" s="13"/>
      <c r="B13326" s="13"/>
      <c r="C13326" s="13"/>
      <c r="D13326" s="13"/>
      <c r="E13326" s="13"/>
      <c r="G13326" s="13"/>
    </row>
    <row r="13327" spans="1:7">
      <c r="A13327" s="13"/>
      <c r="B13327" s="13"/>
      <c r="D13327" s="13"/>
      <c r="G13327" s="13"/>
    </row>
    <row r="13328" spans="1:7">
      <c r="A13328" s="13"/>
      <c r="B13328" s="13"/>
      <c r="D13328" s="13"/>
      <c r="G13328" s="13"/>
    </row>
    <row r="13329" spans="1:6">
      <c r="A13329" s="13"/>
      <c r="B13329" s="13"/>
      <c r="C13329" s="13"/>
      <c r="D13329" s="13"/>
      <c r="E13329" s="13"/>
      <c r="F13329" s="13"/>
    </row>
    <row r="13330" spans="1:6">
      <c r="A13330" s="13"/>
      <c r="B13330" s="13"/>
      <c r="C13330" s="13"/>
      <c r="D13330" s="13"/>
      <c r="E13330" s="13"/>
      <c r="F13330" s="13"/>
    </row>
    <row r="13331" spans="1:6">
      <c r="A13331" s="13"/>
      <c r="B13331" s="13"/>
      <c r="C13331" s="13"/>
      <c r="D13331" s="13"/>
      <c r="E13331" s="13"/>
      <c r="F13331" s="13"/>
    </row>
    <row r="13332" spans="1:6">
      <c r="A13332" s="13"/>
      <c r="B13332" s="13"/>
      <c r="C13332" s="13"/>
      <c r="D13332" s="13"/>
      <c r="E13332" s="13"/>
      <c r="F13332" s="13"/>
    </row>
    <row r="13333" spans="1:6">
      <c r="A13333" s="13"/>
      <c r="B13333" s="13"/>
      <c r="C13333" s="13"/>
      <c r="D13333" s="13"/>
      <c r="E13333" s="13"/>
      <c r="F13333" s="13"/>
    </row>
    <row r="13334" spans="1:6">
      <c r="A13334" s="13"/>
      <c r="B13334" s="13"/>
      <c r="C13334" s="13"/>
      <c r="D13334" s="13"/>
      <c r="E13334" s="13"/>
      <c r="F13334" s="13"/>
    </row>
    <row r="13335" spans="1:6">
      <c r="A13335" s="13"/>
      <c r="B13335" s="13"/>
      <c r="C13335" s="13"/>
      <c r="D13335" s="13"/>
      <c r="E13335" s="13"/>
      <c r="F13335" s="13"/>
    </row>
    <row r="13336" spans="1:6">
      <c r="A13336" s="13"/>
      <c r="B13336" s="13"/>
      <c r="C13336" s="13"/>
      <c r="D13336" s="13"/>
      <c r="E13336" s="13"/>
      <c r="F13336" s="13"/>
    </row>
    <row r="13337" spans="1:6">
      <c r="A13337" s="13"/>
      <c r="B13337" s="13"/>
      <c r="C13337" s="13"/>
      <c r="D13337" s="13"/>
      <c r="E13337" s="13"/>
      <c r="F13337" s="13"/>
    </row>
    <row r="13338" spans="1:6">
      <c r="A13338" s="13"/>
      <c r="B13338" s="13"/>
      <c r="C13338" s="13"/>
      <c r="D13338" s="13"/>
      <c r="E13338" s="13"/>
      <c r="F13338" s="13"/>
    </row>
    <row r="13339" spans="1:6">
      <c r="A13339" s="13"/>
      <c r="B13339" s="13"/>
      <c r="C13339" s="13"/>
      <c r="D13339" s="13"/>
      <c r="E13339" s="13"/>
      <c r="F13339" s="13"/>
    </row>
    <row r="13340" spans="1:6">
      <c r="A13340" s="13"/>
      <c r="B13340" s="13"/>
      <c r="C13340" s="13"/>
      <c r="D13340" s="13"/>
      <c r="E13340" s="13"/>
      <c r="F13340" s="13"/>
    </row>
    <row r="13341" spans="1:6">
      <c r="A13341" s="13"/>
      <c r="B13341" s="13"/>
      <c r="C13341" s="13"/>
      <c r="D13341" s="13"/>
      <c r="E13341" s="13"/>
      <c r="F13341" s="13"/>
    </row>
    <row r="13342" spans="1:6">
      <c r="A13342" s="13"/>
      <c r="B13342" s="13"/>
      <c r="C13342" s="13"/>
      <c r="D13342" s="13"/>
      <c r="E13342" s="13"/>
      <c r="F13342" s="13"/>
    </row>
    <row r="13343" spans="1:6">
      <c r="A13343" s="13"/>
      <c r="B13343" s="13"/>
      <c r="C13343" s="13"/>
      <c r="D13343" s="13"/>
      <c r="E13343" s="13"/>
      <c r="F13343" s="13"/>
    </row>
    <row r="13344" spans="1:6">
      <c r="A13344" s="13"/>
      <c r="B13344" s="13"/>
      <c r="C13344" s="13"/>
      <c r="D13344" s="13"/>
      <c r="E13344" s="13"/>
      <c r="F13344" s="13"/>
    </row>
    <row r="13345" spans="1:7">
      <c r="A13345" s="13"/>
      <c r="B13345" s="13"/>
      <c r="C13345" s="13"/>
      <c r="D13345" s="13"/>
      <c r="E13345" s="13"/>
      <c r="F13345" s="13"/>
    </row>
    <row r="13346" spans="1:7">
      <c r="A13346" s="13"/>
      <c r="B13346" s="13"/>
      <c r="C13346" s="13"/>
      <c r="D13346" s="13"/>
      <c r="E13346" s="13"/>
      <c r="F13346" s="13"/>
    </row>
    <row r="13347" spans="1:7">
      <c r="A13347" s="13"/>
      <c r="B13347" s="13"/>
      <c r="C13347" s="13"/>
      <c r="D13347" s="13"/>
      <c r="E13347" s="13"/>
      <c r="F13347" s="13"/>
    </row>
    <row r="13348" spans="1:7">
      <c r="A13348" s="13"/>
      <c r="B13348" s="13"/>
      <c r="D13348" s="13"/>
      <c r="G13348" s="13"/>
    </row>
    <row r="13349" spans="1:7">
      <c r="A13349" s="13"/>
      <c r="B13349" s="13"/>
      <c r="D13349" s="13"/>
      <c r="G13349" s="13"/>
    </row>
    <row r="13350" spans="1:7">
      <c r="A13350" s="13"/>
      <c r="B13350" s="13"/>
      <c r="D13350" s="13"/>
      <c r="G13350" s="13"/>
    </row>
    <row r="13351" spans="1:7">
      <c r="A13351" s="13"/>
      <c r="B13351" s="13"/>
      <c r="D13351" s="13"/>
      <c r="G13351" s="13"/>
    </row>
    <row r="13352" spans="1:7">
      <c r="A13352" s="13"/>
      <c r="B13352" s="13"/>
      <c r="D13352" s="13"/>
      <c r="G13352" s="13"/>
    </row>
    <row r="13353" spans="1:7">
      <c r="A13353" s="13"/>
      <c r="B13353" s="13"/>
      <c r="D13353" s="13"/>
      <c r="G13353" s="13"/>
    </row>
    <row r="13354" spans="1:7">
      <c r="A13354" s="13"/>
      <c r="B13354" s="13"/>
      <c r="D13354" s="13"/>
      <c r="G13354" s="13"/>
    </row>
    <row r="13355" spans="1:7">
      <c r="A13355" s="13"/>
      <c r="B13355" s="13"/>
      <c r="C13355" s="13"/>
      <c r="D13355" s="13"/>
      <c r="E13355" s="13"/>
      <c r="F13355" s="13"/>
    </row>
    <row r="13356" spans="1:7">
      <c r="A13356" s="13"/>
      <c r="B13356" s="13"/>
      <c r="D13356" s="13"/>
      <c r="G13356" s="13"/>
    </row>
    <row r="13357" spans="1:7">
      <c r="A13357" s="13"/>
      <c r="B13357" s="13"/>
      <c r="D13357" s="13"/>
      <c r="G13357" s="13"/>
    </row>
    <row r="13358" spans="1:7">
      <c r="A13358" s="13"/>
      <c r="B13358" s="13"/>
      <c r="C13358" s="13"/>
      <c r="D13358" s="13"/>
      <c r="E13358" s="13"/>
      <c r="G13358" s="13"/>
    </row>
    <row r="13359" spans="1:7">
      <c r="A13359" s="13"/>
      <c r="B13359" s="13"/>
      <c r="D13359" s="13"/>
      <c r="G13359" s="13"/>
    </row>
    <row r="13360" spans="1:7">
      <c r="A13360" s="13"/>
      <c r="B13360" s="13"/>
      <c r="D13360" s="13"/>
      <c r="G13360" s="13"/>
    </row>
    <row r="13361" spans="1:7">
      <c r="A13361" s="13"/>
      <c r="B13361" s="13"/>
      <c r="D13361" s="13"/>
      <c r="G13361" s="13"/>
    </row>
    <row r="13362" spans="1:7">
      <c r="A13362" s="13"/>
      <c r="B13362" s="13"/>
      <c r="D13362" s="13"/>
      <c r="G13362" s="13"/>
    </row>
    <row r="13363" spans="1:7">
      <c r="A13363" s="13"/>
      <c r="B13363" s="13"/>
      <c r="D13363" s="13"/>
      <c r="G13363" s="13"/>
    </row>
    <row r="13364" spans="1:7">
      <c r="A13364" s="13"/>
      <c r="B13364" s="13"/>
      <c r="C13364" s="13"/>
      <c r="D13364" s="13"/>
      <c r="E13364" s="13"/>
      <c r="F13364" s="13"/>
    </row>
    <row r="13365" spans="1:7">
      <c r="A13365" s="13"/>
      <c r="B13365" s="13"/>
      <c r="D13365" s="13"/>
      <c r="G13365" s="13"/>
    </row>
    <row r="13366" spans="1:7">
      <c r="A13366" s="13"/>
      <c r="B13366" s="13"/>
      <c r="D13366" s="13"/>
      <c r="G13366" s="13"/>
    </row>
    <row r="13367" spans="1:7">
      <c r="A13367" s="13"/>
      <c r="B13367" s="13"/>
      <c r="D13367" s="13"/>
      <c r="G13367" s="13"/>
    </row>
    <row r="13368" spans="1:7">
      <c r="A13368" s="13"/>
      <c r="B13368" s="13"/>
      <c r="D13368" s="13"/>
      <c r="G13368" s="13"/>
    </row>
    <row r="13369" spans="1:7">
      <c r="A13369" s="13"/>
      <c r="B13369" s="13"/>
      <c r="D13369" s="13"/>
      <c r="G13369" s="13"/>
    </row>
    <row r="13370" spans="1:7">
      <c r="A13370" s="13"/>
      <c r="B13370" s="13"/>
      <c r="D13370" s="13"/>
      <c r="G13370" s="13"/>
    </row>
    <row r="13371" spans="1:7">
      <c r="A13371" s="13"/>
      <c r="B13371" s="13"/>
      <c r="D13371" s="13"/>
      <c r="G13371" s="13"/>
    </row>
    <row r="13372" spans="1:7">
      <c r="A13372" s="13"/>
      <c r="B13372" s="13"/>
      <c r="D13372" s="13"/>
      <c r="G13372" s="13"/>
    </row>
    <row r="13373" spans="1:7">
      <c r="A13373" s="13"/>
      <c r="B13373" s="13"/>
      <c r="C13373" s="13"/>
      <c r="D13373" s="13"/>
      <c r="E13373" s="13"/>
      <c r="F13373" s="13"/>
    </row>
    <row r="13374" spans="1:7">
      <c r="A13374" s="13"/>
      <c r="B13374" s="13"/>
      <c r="D13374" s="13"/>
      <c r="G13374" s="13"/>
    </row>
    <row r="13375" spans="1:7">
      <c r="A13375" s="13"/>
      <c r="B13375" s="13"/>
      <c r="D13375" s="13"/>
      <c r="G13375" s="13"/>
    </row>
    <row r="13376" spans="1:7">
      <c r="A13376" s="13"/>
      <c r="B13376" s="13"/>
      <c r="D13376" s="13"/>
      <c r="G13376" s="13"/>
    </row>
    <row r="13377" spans="1:7">
      <c r="A13377" s="13"/>
      <c r="B13377" s="13"/>
      <c r="D13377" s="13"/>
      <c r="G13377" s="13"/>
    </row>
    <row r="13378" spans="1:7">
      <c r="A13378" s="13"/>
      <c r="B13378" s="13"/>
      <c r="C13378" s="13"/>
      <c r="D13378" s="13"/>
      <c r="E13378" s="13"/>
      <c r="G13378" s="13"/>
    </row>
    <row r="13379" spans="1:7">
      <c r="A13379" s="13"/>
      <c r="B13379" s="13"/>
      <c r="D13379" s="13"/>
      <c r="G13379" s="13"/>
    </row>
    <row r="13380" spans="1:7">
      <c r="A13380" s="13"/>
      <c r="B13380" s="13"/>
      <c r="D13380" s="13"/>
      <c r="G13380" s="13"/>
    </row>
    <row r="13381" spans="1:7">
      <c r="A13381" s="13"/>
      <c r="B13381" s="13"/>
      <c r="D13381" s="13"/>
      <c r="G13381" s="13"/>
    </row>
    <row r="13382" spans="1:7">
      <c r="A13382" s="13"/>
      <c r="B13382" s="13"/>
      <c r="D13382" s="13"/>
      <c r="G13382" s="13"/>
    </row>
    <row r="13383" spans="1:7">
      <c r="A13383" s="13"/>
      <c r="B13383" s="13"/>
      <c r="D13383" s="13"/>
      <c r="G13383" s="13"/>
    </row>
    <row r="13384" spans="1:7">
      <c r="A13384" s="13"/>
      <c r="B13384" s="13"/>
      <c r="D13384" s="13"/>
      <c r="G13384" s="13"/>
    </row>
    <row r="13385" spans="1:7">
      <c r="A13385" s="13"/>
      <c r="B13385" s="13"/>
      <c r="D13385" s="13"/>
      <c r="G13385" s="13"/>
    </row>
    <row r="13386" spans="1:7">
      <c r="A13386" s="13"/>
      <c r="B13386" s="13"/>
      <c r="D13386" s="13"/>
      <c r="G13386" s="13"/>
    </row>
    <row r="13387" spans="1:7">
      <c r="A13387" s="13"/>
      <c r="B13387" s="13"/>
      <c r="D13387" s="13"/>
      <c r="G13387" s="13"/>
    </row>
    <row r="13388" spans="1:7">
      <c r="A13388" s="13"/>
      <c r="B13388" s="13"/>
      <c r="D13388" s="13"/>
      <c r="G13388" s="13"/>
    </row>
    <row r="13389" spans="1:7">
      <c r="A13389" s="13"/>
      <c r="B13389" s="13"/>
      <c r="D13389" s="13"/>
      <c r="G13389" s="13"/>
    </row>
    <row r="13390" spans="1:7">
      <c r="A13390" s="13"/>
      <c r="B13390" s="13"/>
      <c r="D13390" s="13"/>
      <c r="G13390" s="13"/>
    </row>
    <row r="13391" spans="1:7">
      <c r="A13391" s="13"/>
      <c r="B13391" s="13"/>
      <c r="C13391" s="13"/>
      <c r="D13391" s="13"/>
      <c r="E13391" s="13"/>
      <c r="G13391" s="13"/>
    </row>
    <row r="13392" spans="1:7">
      <c r="A13392" s="13"/>
      <c r="B13392" s="13"/>
      <c r="D13392" s="13"/>
      <c r="G13392" s="13"/>
    </row>
    <row r="13393" spans="1:7">
      <c r="A13393" s="13"/>
      <c r="B13393" s="13"/>
      <c r="D13393" s="13"/>
      <c r="G13393" s="13"/>
    </row>
    <row r="13394" spans="1:7">
      <c r="A13394" s="13"/>
      <c r="B13394" s="13"/>
      <c r="D13394" s="13"/>
      <c r="G13394" s="13"/>
    </row>
    <row r="13395" spans="1:7">
      <c r="A13395" s="13"/>
      <c r="B13395" s="13"/>
      <c r="D13395" s="13"/>
      <c r="G13395" s="13"/>
    </row>
    <row r="13396" spans="1:7">
      <c r="A13396" s="13"/>
      <c r="B13396" s="13"/>
      <c r="D13396" s="13"/>
      <c r="G13396" s="13"/>
    </row>
    <row r="13397" spans="1:7">
      <c r="A13397" s="13"/>
      <c r="B13397" s="13"/>
      <c r="D13397" s="13"/>
      <c r="G13397" s="13"/>
    </row>
    <row r="13398" spans="1:7">
      <c r="A13398" s="13"/>
      <c r="B13398" s="13"/>
      <c r="C13398" s="13"/>
      <c r="D13398" s="13"/>
      <c r="E13398" s="13"/>
      <c r="F13398" s="13"/>
    </row>
    <row r="13399" spans="1:7">
      <c r="A13399" s="13"/>
      <c r="B13399" s="13"/>
      <c r="D13399" s="13"/>
      <c r="G13399" s="13"/>
    </row>
    <row r="13400" spans="1:7">
      <c r="A13400" s="13"/>
      <c r="B13400" s="13"/>
      <c r="D13400" s="13"/>
      <c r="G13400" s="13"/>
    </row>
    <row r="13401" spans="1:7">
      <c r="A13401" s="13"/>
      <c r="B13401" s="13"/>
      <c r="D13401" s="13"/>
      <c r="G13401" s="13"/>
    </row>
    <row r="13402" spans="1:7">
      <c r="A13402" s="13"/>
      <c r="B13402" s="13"/>
      <c r="D13402" s="13"/>
      <c r="G13402" s="13"/>
    </row>
    <row r="13403" spans="1:7">
      <c r="A13403" s="13"/>
      <c r="B13403" s="13"/>
      <c r="D13403" s="13"/>
      <c r="G13403" s="13"/>
    </row>
    <row r="13404" spans="1:7">
      <c r="A13404" s="13"/>
      <c r="B13404" s="13"/>
      <c r="D13404" s="13"/>
      <c r="G13404" s="13"/>
    </row>
    <row r="13405" spans="1:7">
      <c r="A13405" s="13"/>
      <c r="B13405" s="13"/>
      <c r="D13405" s="13"/>
      <c r="G13405" s="13"/>
    </row>
    <row r="13406" spans="1:7">
      <c r="A13406" s="13"/>
      <c r="B13406" s="13"/>
      <c r="D13406" s="13"/>
      <c r="G13406" s="13"/>
    </row>
    <row r="13407" spans="1:7">
      <c r="A13407" s="13"/>
      <c r="B13407" s="13"/>
      <c r="D13407" s="13"/>
      <c r="G13407" s="13"/>
    </row>
    <row r="13408" spans="1:7">
      <c r="A13408" s="13"/>
      <c r="B13408" s="13"/>
      <c r="D13408" s="13"/>
      <c r="G13408" s="13"/>
    </row>
    <row r="13409" spans="1:7">
      <c r="A13409" s="13"/>
      <c r="B13409" s="13"/>
      <c r="D13409" s="13"/>
      <c r="G13409" s="13"/>
    </row>
    <row r="13410" spans="1:7">
      <c r="A13410" s="13"/>
      <c r="B13410" s="13"/>
      <c r="D13410" s="13"/>
      <c r="G13410" s="13"/>
    </row>
    <row r="13411" spans="1:7">
      <c r="A13411" s="13"/>
      <c r="B13411" s="13"/>
      <c r="D13411" s="13"/>
      <c r="G13411" s="13"/>
    </row>
    <row r="13412" spans="1:7">
      <c r="A13412" s="13"/>
      <c r="B13412" s="13"/>
      <c r="D13412" s="13"/>
      <c r="G13412" s="13"/>
    </row>
    <row r="13413" spans="1:7">
      <c r="A13413" s="13"/>
      <c r="B13413" s="13"/>
      <c r="D13413" s="13"/>
      <c r="G13413" s="13"/>
    </row>
    <row r="13414" spans="1:7">
      <c r="A13414" s="13"/>
      <c r="B13414" s="13"/>
      <c r="D13414" s="13"/>
      <c r="G13414" s="13"/>
    </row>
    <row r="13415" spans="1:7">
      <c r="A13415" s="13"/>
      <c r="B13415" s="13"/>
      <c r="D13415" s="13"/>
      <c r="G13415" s="13"/>
    </row>
    <row r="13416" spans="1:7">
      <c r="A13416" s="13"/>
      <c r="B13416" s="13"/>
      <c r="D13416" s="13"/>
      <c r="G13416" s="13"/>
    </row>
    <row r="13417" spans="1:7">
      <c r="A13417" s="13"/>
      <c r="B13417" s="13"/>
      <c r="D13417" s="13"/>
      <c r="G13417" s="13"/>
    </row>
    <row r="13418" spans="1:7">
      <c r="A13418" s="13"/>
      <c r="B13418" s="13"/>
      <c r="D13418" s="13"/>
      <c r="G13418" s="13"/>
    </row>
    <row r="13419" spans="1:7">
      <c r="A13419" s="13"/>
      <c r="B13419" s="13"/>
      <c r="D13419" s="13"/>
      <c r="G13419" s="13"/>
    </row>
    <row r="13420" spans="1:7">
      <c r="A13420" s="13"/>
      <c r="B13420" s="13"/>
      <c r="C13420" s="13"/>
      <c r="D13420" s="13"/>
      <c r="E13420" s="13"/>
      <c r="F13420" s="13"/>
    </row>
    <row r="13421" spans="1:7">
      <c r="A13421" s="13"/>
      <c r="B13421" s="13"/>
      <c r="C13421" s="13"/>
      <c r="D13421" s="13"/>
      <c r="E13421" s="13"/>
      <c r="F13421" s="13"/>
    </row>
    <row r="13422" spans="1:7">
      <c r="A13422" s="13"/>
      <c r="B13422" s="13"/>
      <c r="C13422" s="13"/>
      <c r="D13422" s="13"/>
      <c r="E13422" s="13"/>
      <c r="F13422" s="13"/>
    </row>
    <row r="13423" spans="1:7">
      <c r="A13423" s="13"/>
      <c r="B13423" s="13"/>
      <c r="C13423" s="13"/>
      <c r="D13423" s="13"/>
      <c r="E13423" s="13"/>
      <c r="F13423" s="13"/>
    </row>
    <row r="13424" spans="1:7">
      <c r="A13424" s="13"/>
      <c r="B13424" s="13"/>
      <c r="D13424" s="13"/>
      <c r="G13424" s="13"/>
    </row>
    <row r="13425" spans="1:7">
      <c r="A13425" s="13"/>
      <c r="B13425" s="13"/>
      <c r="D13425" s="13"/>
      <c r="G13425" s="13"/>
    </row>
    <row r="13426" spans="1:7">
      <c r="A13426" s="13"/>
      <c r="B13426" s="13"/>
      <c r="D13426" s="13"/>
      <c r="G13426" s="13"/>
    </row>
    <row r="13427" spans="1:7">
      <c r="A13427" s="13"/>
      <c r="B13427" s="13"/>
      <c r="D13427" s="13"/>
      <c r="G13427" s="13"/>
    </row>
    <row r="13428" spans="1:7">
      <c r="A13428" s="13"/>
      <c r="B13428" s="13"/>
      <c r="D13428" s="13"/>
      <c r="G13428" s="13"/>
    </row>
    <row r="13429" spans="1:7">
      <c r="A13429" s="13"/>
      <c r="B13429" s="13"/>
      <c r="D13429" s="13"/>
      <c r="G13429" s="13"/>
    </row>
    <row r="13430" spans="1:7">
      <c r="A13430" s="13"/>
      <c r="B13430" s="13"/>
      <c r="D13430" s="13"/>
      <c r="G13430" s="13"/>
    </row>
    <row r="13431" spans="1:7">
      <c r="A13431" s="13"/>
      <c r="B13431" s="13"/>
      <c r="C13431" s="13"/>
      <c r="D13431" s="13"/>
      <c r="E13431" s="13"/>
      <c r="G13431" s="13"/>
    </row>
    <row r="13432" spans="1:7">
      <c r="A13432" s="13"/>
      <c r="B13432" s="13"/>
      <c r="C13432" s="13"/>
      <c r="D13432" s="13"/>
      <c r="E13432" s="13"/>
      <c r="F13432" s="13"/>
    </row>
    <row r="13433" spans="1:7">
      <c r="A13433" s="13"/>
      <c r="B13433" s="13"/>
      <c r="C13433" s="13"/>
      <c r="D13433" s="13"/>
      <c r="E13433" s="13"/>
      <c r="F13433" s="13"/>
    </row>
    <row r="13434" spans="1:7">
      <c r="A13434" s="13"/>
      <c r="B13434" s="13"/>
      <c r="C13434" s="13"/>
      <c r="D13434" s="13"/>
      <c r="E13434" s="13"/>
      <c r="F13434" s="13"/>
    </row>
    <row r="13435" spans="1:7">
      <c r="A13435" s="13"/>
      <c r="B13435" s="13"/>
      <c r="D13435" s="13"/>
      <c r="G13435" s="13"/>
    </row>
    <row r="13436" spans="1:7">
      <c r="A13436" s="13"/>
      <c r="B13436" s="13"/>
      <c r="D13436" s="13"/>
      <c r="G13436" s="13"/>
    </row>
    <row r="13437" spans="1:7">
      <c r="A13437" s="13"/>
      <c r="B13437" s="13"/>
      <c r="D13437" s="13"/>
      <c r="G13437" s="13"/>
    </row>
    <row r="13438" spans="1:7">
      <c r="A13438" s="13"/>
      <c r="B13438" s="13"/>
      <c r="D13438" s="13"/>
      <c r="G13438" s="13"/>
    </row>
    <row r="13439" spans="1:7">
      <c r="A13439" s="13"/>
      <c r="B13439" s="13"/>
      <c r="D13439" s="13"/>
      <c r="G13439" s="13"/>
    </row>
    <row r="13440" spans="1:7">
      <c r="A13440" s="13"/>
      <c r="B13440" s="13"/>
      <c r="D13440" s="13"/>
      <c r="G13440" s="13"/>
    </row>
    <row r="13441" spans="1:7">
      <c r="A13441" s="13"/>
      <c r="B13441" s="13"/>
      <c r="D13441" s="13"/>
      <c r="G13441" s="13"/>
    </row>
    <row r="13442" spans="1:7">
      <c r="A13442" s="13"/>
      <c r="B13442" s="13"/>
      <c r="D13442" s="13"/>
      <c r="G13442" s="13"/>
    </row>
    <row r="13443" spans="1:7">
      <c r="A13443" s="13"/>
      <c r="B13443" s="13"/>
      <c r="D13443" s="13"/>
      <c r="G13443" s="13"/>
    </row>
    <row r="13444" spans="1:7">
      <c r="A13444" s="13"/>
      <c r="B13444" s="13"/>
      <c r="C13444" s="13"/>
      <c r="D13444" s="13"/>
      <c r="E13444" s="13"/>
      <c r="G13444" s="13"/>
    </row>
    <row r="13445" spans="1:7">
      <c r="A13445" s="13"/>
      <c r="B13445" s="13"/>
      <c r="D13445" s="13"/>
      <c r="G13445" s="13"/>
    </row>
    <row r="13446" spans="1:7">
      <c r="A13446" s="13"/>
      <c r="B13446" s="13"/>
      <c r="D13446" s="13"/>
      <c r="G13446" s="13"/>
    </row>
    <row r="13447" spans="1:7">
      <c r="A13447" s="13"/>
      <c r="B13447" s="13"/>
      <c r="D13447" s="13"/>
      <c r="G13447" s="13"/>
    </row>
    <row r="13448" spans="1:7">
      <c r="A13448" s="13"/>
      <c r="B13448" s="13"/>
      <c r="D13448" s="13"/>
      <c r="G13448" s="13"/>
    </row>
    <row r="13449" spans="1:7">
      <c r="A13449" s="13"/>
      <c r="B13449" s="13"/>
      <c r="D13449" s="13"/>
      <c r="G13449" s="13"/>
    </row>
    <row r="13450" spans="1:7">
      <c r="A13450" s="13"/>
      <c r="B13450" s="13"/>
      <c r="D13450" s="13"/>
      <c r="G13450" s="13"/>
    </row>
    <row r="13451" spans="1:7">
      <c r="A13451" s="13"/>
      <c r="B13451" s="13"/>
      <c r="D13451" s="13"/>
      <c r="G13451" s="13"/>
    </row>
    <row r="13452" spans="1:7">
      <c r="A13452" s="13"/>
      <c r="B13452" s="13"/>
      <c r="D13452" s="13"/>
      <c r="G13452" s="13"/>
    </row>
    <row r="13453" spans="1:7">
      <c r="A13453" s="13"/>
      <c r="B13453" s="13"/>
      <c r="D13453" s="13"/>
      <c r="G13453" s="13"/>
    </row>
    <row r="13454" spans="1:7">
      <c r="A13454" s="13"/>
      <c r="B13454" s="13"/>
      <c r="D13454" s="13"/>
      <c r="G13454" s="13"/>
    </row>
    <row r="13455" spans="1:7">
      <c r="A13455" s="13"/>
      <c r="B13455" s="13"/>
      <c r="D13455" s="13"/>
      <c r="G13455" s="13"/>
    </row>
    <row r="13456" spans="1:7">
      <c r="A13456" s="13"/>
      <c r="B13456" s="13"/>
      <c r="D13456" s="13"/>
      <c r="G13456" s="13"/>
    </row>
    <row r="13457" spans="1:7">
      <c r="A13457" s="13"/>
      <c r="B13457" s="13"/>
      <c r="C13457" s="13"/>
      <c r="D13457" s="13"/>
      <c r="E13457" s="13"/>
      <c r="F13457" s="13"/>
    </row>
    <row r="13458" spans="1:7">
      <c r="A13458" s="13"/>
      <c r="B13458" s="13"/>
      <c r="C13458" s="13"/>
      <c r="D13458" s="13"/>
      <c r="E13458" s="13"/>
      <c r="F13458" s="13"/>
    </row>
    <row r="13459" spans="1:7">
      <c r="A13459" s="13"/>
      <c r="B13459" s="13"/>
      <c r="C13459" s="13"/>
      <c r="D13459" s="13"/>
      <c r="E13459" s="13"/>
      <c r="F13459" s="13"/>
    </row>
    <row r="13460" spans="1:7">
      <c r="A13460" s="13"/>
      <c r="B13460" s="13"/>
      <c r="D13460" s="13"/>
      <c r="G13460" s="13"/>
    </row>
    <row r="13461" spans="1:7">
      <c r="A13461" s="13"/>
      <c r="B13461" s="13"/>
      <c r="D13461" s="13"/>
      <c r="G13461" s="13"/>
    </row>
    <row r="13462" spans="1:7">
      <c r="A13462" s="13"/>
      <c r="B13462" s="13"/>
      <c r="D13462" s="13"/>
      <c r="G13462" s="13"/>
    </row>
    <row r="13463" spans="1:7">
      <c r="A13463" s="13"/>
      <c r="B13463" s="13"/>
      <c r="D13463" s="13"/>
      <c r="G13463" s="13"/>
    </row>
    <row r="13464" spans="1:7">
      <c r="A13464" s="13"/>
      <c r="B13464" s="13"/>
      <c r="C13464" s="13"/>
      <c r="D13464" s="13"/>
      <c r="E13464" s="13"/>
      <c r="G13464" s="13"/>
    </row>
    <row r="13465" spans="1:7">
      <c r="A13465" s="13"/>
      <c r="B13465" s="13"/>
      <c r="D13465" s="13"/>
      <c r="G13465" s="13"/>
    </row>
    <row r="13466" spans="1:7">
      <c r="A13466" s="13"/>
      <c r="B13466" s="13"/>
      <c r="D13466" s="13"/>
      <c r="G13466" s="13"/>
    </row>
    <row r="13467" spans="1:7">
      <c r="A13467" s="13"/>
      <c r="B13467" s="13"/>
      <c r="C13467" s="13"/>
      <c r="D13467" s="13"/>
      <c r="E13467" s="13"/>
      <c r="G13467" s="13"/>
    </row>
    <row r="13468" spans="1:7">
      <c r="A13468" s="13"/>
      <c r="B13468" s="13"/>
    </row>
    <row r="13469" spans="1:7">
      <c r="A13469" s="13"/>
      <c r="B13469" s="13"/>
    </row>
    <row r="13470" spans="1:7">
      <c r="A13470" s="13"/>
      <c r="B13470" s="13"/>
      <c r="D13470" s="13"/>
      <c r="G13470" s="13"/>
    </row>
    <row r="13471" spans="1:7">
      <c r="A13471" s="13"/>
      <c r="B13471" s="13"/>
      <c r="D13471" s="13"/>
      <c r="G13471" s="13"/>
    </row>
    <row r="13472" spans="1:7">
      <c r="A13472" s="13"/>
      <c r="B13472" s="13"/>
      <c r="D13472" s="13"/>
      <c r="G13472" s="13"/>
    </row>
    <row r="13473" spans="1:7">
      <c r="A13473" s="13"/>
      <c r="B13473" s="13"/>
      <c r="D13473" s="13"/>
      <c r="G13473" s="13"/>
    </row>
    <row r="13474" spans="1:7">
      <c r="A13474" s="13"/>
      <c r="B13474" s="13"/>
      <c r="D13474" s="13"/>
      <c r="G13474" s="13"/>
    </row>
    <row r="13475" spans="1:7">
      <c r="A13475" s="13"/>
      <c r="B13475" s="13"/>
      <c r="D13475" s="13"/>
      <c r="G13475" s="13"/>
    </row>
    <row r="13476" spans="1:7">
      <c r="A13476" s="13"/>
      <c r="B13476" s="13"/>
      <c r="D13476" s="13"/>
      <c r="G13476" s="13"/>
    </row>
    <row r="13477" spans="1:7">
      <c r="A13477" s="13"/>
      <c r="B13477" s="13"/>
      <c r="C13477" s="13"/>
      <c r="D13477" s="13"/>
      <c r="E13477" s="13"/>
      <c r="F13477" s="13"/>
    </row>
    <row r="13478" spans="1:7">
      <c r="A13478" s="13"/>
      <c r="B13478" s="13"/>
      <c r="C13478" s="13"/>
      <c r="D13478" s="13"/>
      <c r="E13478" s="13"/>
      <c r="F13478" s="13"/>
    </row>
    <row r="13479" spans="1:7">
      <c r="A13479" s="13"/>
      <c r="B13479" s="13"/>
      <c r="D13479" s="13"/>
      <c r="G13479" s="13"/>
    </row>
    <row r="13480" spans="1:7">
      <c r="A13480" s="13"/>
      <c r="B13480" s="13"/>
      <c r="D13480" s="13"/>
      <c r="G13480" s="13"/>
    </row>
    <row r="13481" spans="1:7">
      <c r="A13481" s="13"/>
      <c r="B13481" s="13"/>
      <c r="D13481" s="13"/>
      <c r="G13481" s="13"/>
    </row>
    <row r="13482" spans="1:7">
      <c r="A13482" s="13"/>
      <c r="B13482" s="13"/>
      <c r="D13482" s="13"/>
      <c r="G13482" s="13"/>
    </row>
    <row r="13483" spans="1:7">
      <c r="A13483" s="13"/>
      <c r="B13483" s="13"/>
      <c r="D13483" s="13"/>
      <c r="G13483" s="13"/>
    </row>
    <row r="13484" spans="1:7">
      <c r="A13484" s="13"/>
      <c r="B13484" s="13"/>
      <c r="D13484" s="13"/>
      <c r="G13484" s="13"/>
    </row>
    <row r="13485" spans="1:7">
      <c r="A13485" s="13"/>
      <c r="B13485" s="13"/>
      <c r="C13485" s="13"/>
      <c r="D13485" s="13"/>
      <c r="E13485" s="13"/>
      <c r="F13485" s="13"/>
    </row>
    <row r="13486" spans="1:7">
      <c r="A13486" s="13"/>
      <c r="B13486" s="13"/>
      <c r="D13486" s="13"/>
      <c r="G13486" s="13"/>
    </row>
    <row r="13487" spans="1:7">
      <c r="A13487" s="13"/>
      <c r="B13487" s="13"/>
      <c r="D13487" s="13"/>
      <c r="G13487" s="13"/>
    </row>
    <row r="13488" spans="1:7">
      <c r="A13488" s="13"/>
      <c r="B13488" s="13"/>
      <c r="D13488" s="13"/>
      <c r="G13488" s="13"/>
    </row>
    <row r="13489" spans="1:7">
      <c r="A13489" s="13"/>
      <c r="B13489" s="13"/>
      <c r="D13489" s="13"/>
      <c r="G13489" s="13"/>
    </row>
    <row r="13490" spans="1:7">
      <c r="A13490" s="13"/>
      <c r="B13490" s="13"/>
      <c r="D13490" s="13"/>
      <c r="G13490" s="13"/>
    </row>
    <row r="13491" spans="1:7">
      <c r="A13491" s="13"/>
      <c r="B13491" s="13"/>
      <c r="D13491" s="13"/>
      <c r="G13491" s="13"/>
    </row>
    <row r="13492" spans="1:7">
      <c r="A13492" s="13"/>
      <c r="B13492" s="13"/>
      <c r="D13492" s="13"/>
      <c r="G13492" s="13"/>
    </row>
    <row r="13493" spans="1:7">
      <c r="A13493" s="13"/>
      <c r="B13493" s="13"/>
      <c r="C13493" s="13"/>
      <c r="D13493" s="13"/>
      <c r="E13493" s="13"/>
      <c r="F13493" s="13"/>
    </row>
    <row r="13494" spans="1:7">
      <c r="A13494" s="13"/>
      <c r="B13494" s="13"/>
      <c r="D13494" s="13"/>
      <c r="G13494" s="13"/>
    </row>
    <row r="13495" spans="1:7">
      <c r="A13495" s="13"/>
      <c r="B13495" s="13"/>
      <c r="D13495" s="13"/>
      <c r="G13495" s="13"/>
    </row>
    <row r="13496" spans="1:7">
      <c r="A13496" s="13"/>
      <c r="B13496" s="13"/>
      <c r="D13496" s="13"/>
      <c r="G13496" s="13"/>
    </row>
    <row r="13497" spans="1:7">
      <c r="A13497" s="13"/>
      <c r="B13497" s="13"/>
      <c r="D13497" s="13"/>
      <c r="G13497" s="13"/>
    </row>
    <row r="13498" spans="1:7">
      <c r="A13498" s="13"/>
      <c r="B13498" s="13"/>
      <c r="D13498" s="13"/>
      <c r="G13498" s="13"/>
    </row>
    <row r="13499" spans="1:7">
      <c r="A13499" s="13"/>
      <c r="B13499" s="13"/>
      <c r="D13499" s="13"/>
      <c r="G13499" s="13"/>
    </row>
    <row r="13500" spans="1:7">
      <c r="A13500" s="13"/>
      <c r="B13500" s="13"/>
      <c r="D13500" s="13"/>
      <c r="G13500" s="13"/>
    </row>
    <row r="13501" spans="1:7">
      <c r="A13501" s="13"/>
      <c r="B13501" s="13"/>
      <c r="C13501" s="13"/>
      <c r="D13501" s="13"/>
      <c r="E13501" s="13"/>
      <c r="F13501" s="13"/>
    </row>
    <row r="13502" spans="1:7">
      <c r="A13502" s="13"/>
      <c r="B13502" s="13"/>
      <c r="D13502" s="13"/>
      <c r="G13502" s="13"/>
    </row>
    <row r="13503" spans="1:7">
      <c r="A13503" s="13"/>
      <c r="B13503" s="13"/>
      <c r="C13503" s="13"/>
      <c r="D13503" s="13"/>
      <c r="E13503" s="13"/>
      <c r="G13503" s="13"/>
    </row>
    <row r="13504" spans="1:7">
      <c r="A13504" s="13"/>
      <c r="B13504" s="13"/>
      <c r="D13504" s="13"/>
      <c r="G13504" s="13"/>
    </row>
    <row r="13505" spans="1:7">
      <c r="A13505" s="13"/>
      <c r="B13505" s="13"/>
      <c r="D13505" s="13"/>
      <c r="G13505" s="13"/>
    </row>
    <row r="13506" spans="1:7">
      <c r="A13506" s="13"/>
      <c r="B13506" s="13"/>
      <c r="D13506" s="13"/>
      <c r="G13506" s="13"/>
    </row>
    <row r="13507" spans="1:7">
      <c r="A13507" s="13"/>
      <c r="B13507" s="13"/>
      <c r="D13507" s="13"/>
      <c r="G13507" s="13"/>
    </row>
    <row r="13508" spans="1:7">
      <c r="A13508" s="13"/>
      <c r="B13508" s="13"/>
      <c r="C13508" s="13"/>
      <c r="D13508" s="13"/>
      <c r="E13508" s="13"/>
      <c r="G13508" s="13"/>
    </row>
    <row r="13509" spans="1:7">
      <c r="A13509" s="13"/>
      <c r="B13509" s="13"/>
      <c r="D13509" s="13"/>
      <c r="G13509" s="13"/>
    </row>
    <row r="13510" spans="1:7">
      <c r="A13510" s="13"/>
      <c r="B13510" s="13"/>
      <c r="D13510" s="13"/>
      <c r="G13510" s="13"/>
    </row>
    <row r="13511" spans="1:7">
      <c r="A13511" s="13"/>
      <c r="B13511" s="13"/>
      <c r="C13511" s="13"/>
      <c r="D13511" s="13"/>
      <c r="E13511" s="13"/>
      <c r="G13511" s="13"/>
    </row>
    <row r="13512" spans="1:7">
      <c r="A13512" s="13"/>
      <c r="B13512" s="13"/>
      <c r="D13512" s="13"/>
      <c r="G13512" s="13"/>
    </row>
    <row r="13513" spans="1:7">
      <c r="A13513" s="13"/>
      <c r="B13513" s="13"/>
      <c r="D13513" s="13"/>
      <c r="G13513" s="13"/>
    </row>
    <row r="13514" spans="1:7">
      <c r="A13514" s="13"/>
      <c r="B13514" s="13"/>
      <c r="D13514" s="13"/>
      <c r="G13514" s="13"/>
    </row>
    <row r="13515" spans="1:7">
      <c r="A13515" s="13"/>
      <c r="B13515" s="13"/>
      <c r="D13515" s="13"/>
      <c r="G13515" s="13"/>
    </row>
    <row r="13516" spans="1:7">
      <c r="A13516" s="13"/>
      <c r="B13516" s="13"/>
      <c r="D13516" s="13"/>
      <c r="G13516" s="13"/>
    </row>
    <row r="13517" spans="1:7">
      <c r="A13517" s="13"/>
      <c r="B13517" s="13"/>
      <c r="C13517" s="13"/>
      <c r="D13517" s="13"/>
      <c r="E13517" s="13"/>
      <c r="G13517" s="13"/>
    </row>
    <row r="13518" spans="1:7">
      <c r="A13518" s="13"/>
      <c r="B13518" s="13"/>
      <c r="D13518" s="13"/>
      <c r="G13518" s="13"/>
    </row>
    <row r="13519" spans="1:7">
      <c r="A13519" s="13"/>
      <c r="B13519" s="13"/>
      <c r="C13519" s="13"/>
      <c r="D13519" s="13"/>
      <c r="E13519" s="13"/>
      <c r="F13519" s="13"/>
    </row>
    <row r="13520" spans="1:7">
      <c r="A13520" s="13"/>
      <c r="B13520" s="13"/>
      <c r="D13520" s="13"/>
      <c r="G13520" s="13"/>
    </row>
    <row r="13521" spans="1:7">
      <c r="A13521" s="13"/>
      <c r="B13521" s="13"/>
      <c r="D13521" s="13"/>
      <c r="G13521" s="13"/>
    </row>
    <row r="13522" spans="1:7">
      <c r="A13522" s="13"/>
      <c r="B13522" s="13"/>
      <c r="D13522" s="13"/>
      <c r="G13522" s="13"/>
    </row>
    <row r="13523" spans="1:7">
      <c r="A13523" s="13"/>
      <c r="B13523" s="13"/>
      <c r="D13523" s="13"/>
      <c r="G13523" s="13"/>
    </row>
    <row r="13524" spans="1:7">
      <c r="A13524" s="13"/>
      <c r="B13524" s="13"/>
      <c r="D13524" s="13"/>
      <c r="G13524" s="13"/>
    </row>
    <row r="13525" spans="1:7">
      <c r="A13525" s="13"/>
      <c r="B13525" s="13"/>
      <c r="D13525" s="13"/>
      <c r="G13525" s="13"/>
    </row>
    <row r="13526" spans="1:7">
      <c r="A13526" s="13"/>
      <c r="B13526" s="13"/>
      <c r="D13526" s="13"/>
      <c r="G13526" s="13"/>
    </row>
    <row r="13527" spans="1:7">
      <c r="A13527" s="13"/>
      <c r="B13527" s="13"/>
      <c r="D13527" s="13"/>
      <c r="G13527" s="13"/>
    </row>
    <row r="13528" spans="1:7">
      <c r="A13528" s="13"/>
      <c r="B13528" s="13"/>
      <c r="D13528" s="13"/>
      <c r="G13528" s="13"/>
    </row>
    <row r="13529" spans="1:7">
      <c r="A13529" s="13"/>
      <c r="B13529" s="13"/>
      <c r="D13529" s="13"/>
      <c r="G13529" s="13"/>
    </row>
    <row r="13530" spans="1:7">
      <c r="A13530" s="13"/>
      <c r="B13530" s="13"/>
      <c r="D13530" s="13"/>
      <c r="G13530" s="13"/>
    </row>
    <row r="13531" spans="1:7">
      <c r="A13531" s="13"/>
      <c r="B13531" s="13"/>
      <c r="D13531" s="13"/>
      <c r="G13531" s="13"/>
    </row>
    <row r="13532" spans="1:7">
      <c r="A13532" s="13"/>
      <c r="B13532" s="13"/>
      <c r="D13532" s="13"/>
      <c r="G13532" s="13"/>
    </row>
    <row r="13533" spans="1:7">
      <c r="A13533" s="13"/>
      <c r="B13533" s="13"/>
      <c r="C13533" s="13"/>
      <c r="D13533" s="13"/>
      <c r="E13533" s="13"/>
      <c r="G13533" s="13"/>
    </row>
    <row r="13534" spans="1:7">
      <c r="A13534" s="13"/>
      <c r="B13534" s="13"/>
      <c r="C13534" s="13"/>
      <c r="D13534" s="13"/>
      <c r="E13534" s="13"/>
      <c r="F13534" s="13"/>
    </row>
    <row r="13535" spans="1:7">
      <c r="A13535" s="13"/>
      <c r="B13535" s="13"/>
      <c r="D13535" s="13"/>
      <c r="G13535" s="13"/>
    </row>
    <row r="13536" spans="1:7">
      <c r="A13536" s="13"/>
      <c r="B13536" s="13"/>
      <c r="D13536" s="13"/>
      <c r="G13536" s="13"/>
    </row>
    <row r="13537" spans="1:7">
      <c r="A13537" s="13"/>
      <c r="B13537" s="13"/>
      <c r="D13537" s="13"/>
      <c r="G13537" s="13"/>
    </row>
    <row r="13538" spans="1:7">
      <c r="A13538" s="13"/>
      <c r="B13538" s="13"/>
      <c r="D13538" s="13"/>
      <c r="G13538" s="13"/>
    </row>
    <row r="13539" spans="1:7">
      <c r="A13539" s="13"/>
      <c r="B13539" s="13"/>
      <c r="D13539" s="13"/>
      <c r="G13539" s="13"/>
    </row>
    <row r="13540" spans="1:7">
      <c r="A13540" s="13"/>
      <c r="B13540" s="13"/>
      <c r="D13540" s="13"/>
      <c r="G13540" s="13"/>
    </row>
    <row r="13541" spans="1:7">
      <c r="A13541" s="13"/>
      <c r="B13541" s="13"/>
      <c r="D13541" s="13"/>
      <c r="G13541" s="13"/>
    </row>
    <row r="13542" spans="1:7">
      <c r="A13542" s="13"/>
      <c r="B13542" s="13"/>
      <c r="C13542" s="13"/>
      <c r="D13542" s="13"/>
      <c r="E13542" s="13"/>
      <c r="F13542" s="13"/>
    </row>
    <row r="13543" spans="1:7">
      <c r="A13543" s="13"/>
      <c r="B13543" s="13"/>
      <c r="D13543" s="13"/>
      <c r="G13543" s="13"/>
    </row>
    <row r="13544" spans="1:7">
      <c r="A13544" s="13"/>
      <c r="B13544" s="13"/>
      <c r="D13544" s="13"/>
      <c r="G13544" s="13"/>
    </row>
    <row r="13545" spans="1:7">
      <c r="A13545" s="13"/>
      <c r="B13545" s="13"/>
      <c r="D13545" s="13"/>
      <c r="G13545" s="13"/>
    </row>
    <row r="13546" spans="1:7">
      <c r="A13546" s="13"/>
      <c r="B13546" s="13"/>
      <c r="D13546" s="13"/>
      <c r="G13546" s="13"/>
    </row>
    <row r="13547" spans="1:7">
      <c r="A13547" s="13"/>
      <c r="B13547" s="13"/>
      <c r="D13547" s="13"/>
      <c r="G13547" s="13"/>
    </row>
    <row r="13548" spans="1:7">
      <c r="A13548" s="13"/>
      <c r="B13548" s="13"/>
      <c r="D13548" s="13"/>
      <c r="G13548" s="13"/>
    </row>
    <row r="13549" spans="1:7">
      <c r="A13549" s="13"/>
      <c r="B13549" s="13"/>
      <c r="D13549" s="13"/>
      <c r="G13549" s="13"/>
    </row>
    <row r="13550" spans="1:7">
      <c r="A13550" s="13"/>
      <c r="B13550" s="13"/>
      <c r="D13550" s="13"/>
      <c r="G13550" s="13"/>
    </row>
    <row r="13551" spans="1:7">
      <c r="A13551" s="13"/>
      <c r="B13551" s="13"/>
      <c r="D13551" s="13"/>
      <c r="G13551" s="13"/>
    </row>
    <row r="13552" spans="1:7">
      <c r="A13552" s="13"/>
      <c r="B13552" s="13"/>
      <c r="D13552" s="13"/>
      <c r="G13552" s="13"/>
    </row>
    <row r="13553" spans="1:7">
      <c r="A13553" s="13"/>
      <c r="B13553" s="13"/>
      <c r="D13553" s="13"/>
      <c r="G13553" s="13"/>
    </row>
    <row r="13554" spans="1:7">
      <c r="A13554" s="13"/>
      <c r="B13554" s="13"/>
      <c r="D13554" s="13"/>
      <c r="G13554" s="13"/>
    </row>
    <row r="13555" spans="1:7">
      <c r="A13555" s="13"/>
      <c r="B13555" s="13"/>
      <c r="D13555" s="13"/>
      <c r="G13555" s="13"/>
    </row>
    <row r="13556" spans="1:7">
      <c r="A13556" s="13"/>
      <c r="B13556" s="13"/>
      <c r="D13556" s="13"/>
      <c r="G13556" s="13"/>
    </row>
    <row r="13557" spans="1:7">
      <c r="A13557" s="13"/>
      <c r="B13557" s="13"/>
      <c r="D13557" s="13"/>
      <c r="G13557" s="13"/>
    </row>
    <row r="13558" spans="1:7">
      <c r="A13558" s="13"/>
      <c r="B13558" s="13"/>
      <c r="D13558" s="13"/>
      <c r="G13558" s="13"/>
    </row>
    <row r="13559" spans="1:7">
      <c r="A13559" s="13"/>
      <c r="B13559" s="13"/>
      <c r="D13559" s="13"/>
      <c r="G13559" s="13"/>
    </row>
    <row r="13560" spans="1:7">
      <c r="A13560" s="13"/>
      <c r="B13560" s="13"/>
      <c r="D13560" s="13"/>
      <c r="G13560" s="13"/>
    </row>
    <row r="13561" spans="1:7">
      <c r="A13561" s="13"/>
      <c r="B13561" s="13"/>
      <c r="D13561" s="13"/>
      <c r="G13561" s="13"/>
    </row>
    <row r="13562" spans="1:7">
      <c r="A13562" s="13"/>
      <c r="B13562" s="13"/>
      <c r="D13562" s="13"/>
      <c r="G13562" s="13"/>
    </row>
    <row r="13563" spans="1:7">
      <c r="A13563" s="13"/>
      <c r="B13563" s="13"/>
      <c r="D13563" s="13"/>
      <c r="G13563" s="13"/>
    </row>
    <row r="13564" spans="1:7">
      <c r="A13564" s="13"/>
      <c r="B13564" s="13"/>
      <c r="D13564" s="13"/>
      <c r="G13564" s="13"/>
    </row>
    <row r="13565" spans="1:7">
      <c r="A13565" s="13"/>
      <c r="B13565" s="13"/>
      <c r="D13565" s="13"/>
      <c r="G13565" s="13"/>
    </row>
    <row r="13566" spans="1:7">
      <c r="A13566" s="13"/>
      <c r="B13566" s="13"/>
      <c r="D13566" s="13"/>
      <c r="G13566" s="13"/>
    </row>
    <row r="13567" spans="1:7">
      <c r="A13567" s="13"/>
      <c r="B13567" s="13"/>
      <c r="D13567" s="13"/>
      <c r="G13567" s="13"/>
    </row>
    <row r="13568" spans="1:7">
      <c r="A13568" s="13"/>
      <c r="B13568" s="13"/>
      <c r="C13568" s="13"/>
      <c r="D13568" s="13"/>
      <c r="E13568" s="13"/>
      <c r="F13568" s="13"/>
    </row>
    <row r="13569" spans="1:7">
      <c r="A13569" s="13"/>
      <c r="B13569" s="13"/>
      <c r="D13569" s="13"/>
      <c r="G13569" s="13"/>
    </row>
    <row r="13570" spans="1:7">
      <c r="A13570" s="13"/>
      <c r="B13570" s="13"/>
      <c r="D13570" s="13"/>
      <c r="G13570" s="13"/>
    </row>
    <row r="13571" spans="1:7">
      <c r="A13571" s="13"/>
      <c r="B13571" s="13"/>
      <c r="D13571" s="13"/>
      <c r="G13571" s="13"/>
    </row>
    <row r="13572" spans="1:7">
      <c r="A13572" s="13"/>
      <c r="B13572" s="13"/>
      <c r="D13572" s="13"/>
      <c r="G13572" s="13"/>
    </row>
    <row r="13573" spans="1:7">
      <c r="A13573" s="13"/>
      <c r="B13573" s="13"/>
      <c r="D13573" s="13"/>
      <c r="G13573" s="13"/>
    </row>
    <row r="13574" spans="1:7">
      <c r="A13574" s="13"/>
      <c r="B13574" s="13"/>
      <c r="D13574" s="13"/>
      <c r="G13574" s="13"/>
    </row>
    <row r="13575" spans="1:7">
      <c r="A13575" s="13"/>
      <c r="B13575" s="13"/>
      <c r="D13575" s="13"/>
      <c r="G13575" s="13"/>
    </row>
    <row r="13576" spans="1:7">
      <c r="A13576" s="13"/>
      <c r="B13576" s="13"/>
      <c r="D13576" s="13"/>
      <c r="G13576" s="13"/>
    </row>
    <row r="13577" spans="1:7">
      <c r="A13577" s="13"/>
      <c r="B13577" s="13"/>
      <c r="D13577" s="13"/>
      <c r="G13577" s="13"/>
    </row>
    <row r="13578" spans="1:7">
      <c r="A13578" s="13"/>
      <c r="B13578" s="13"/>
      <c r="D13578" s="13"/>
      <c r="G13578" s="13"/>
    </row>
    <row r="13579" spans="1:7">
      <c r="A13579" s="13"/>
      <c r="B13579" s="13"/>
      <c r="D13579" s="13"/>
      <c r="G13579" s="13"/>
    </row>
    <row r="13580" spans="1:7">
      <c r="A13580" s="13"/>
      <c r="B13580" s="13"/>
      <c r="D13580" s="13"/>
      <c r="G13580" s="13"/>
    </row>
    <row r="13581" spans="1:7">
      <c r="A13581" s="13"/>
      <c r="B13581" s="13"/>
      <c r="D13581" s="13"/>
      <c r="G13581" s="13"/>
    </row>
    <row r="13582" spans="1:7">
      <c r="A13582" s="13"/>
      <c r="B13582" s="13"/>
      <c r="D13582" s="13"/>
      <c r="G13582" s="13"/>
    </row>
    <row r="13583" spans="1:7">
      <c r="A13583" s="13"/>
      <c r="B13583" s="13"/>
      <c r="D13583" s="13"/>
      <c r="G13583" s="13"/>
    </row>
    <row r="13584" spans="1:7">
      <c r="A13584" s="13"/>
      <c r="B13584" s="13"/>
      <c r="D13584" s="13"/>
      <c r="G13584" s="13"/>
    </row>
    <row r="13585" spans="1:7">
      <c r="A13585" s="13"/>
      <c r="B13585" s="13"/>
      <c r="D13585" s="13"/>
      <c r="G13585" s="13"/>
    </row>
    <row r="13586" spans="1:7">
      <c r="A13586" s="13"/>
      <c r="B13586" s="13"/>
      <c r="D13586" s="13"/>
      <c r="G13586" s="13"/>
    </row>
    <row r="13587" spans="1:7">
      <c r="A13587" s="13"/>
      <c r="B13587" s="13"/>
      <c r="D13587" s="13"/>
      <c r="G13587" s="13"/>
    </row>
    <row r="13588" spans="1:7">
      <c r="A13588" s="13"/>
      <c r="B13588" s="13"/>
      <c r="C13588" s="13"/>
      <c r="D13588" s="13"/>
      <c r="E13588" s="13"/>
      <c r="F13588" s="13"/>
    </row>
    <row r="13589" spans="1:7">
      <c r="A13589" s="13"/>
      <c r="B13589" s="13"/>
      <c r="C13589" s="13"/>
      <c r="D13589" s="13"/>
      <c r="E13589" s="13"/>
      <c r="F13589" s="13"/>
    </row>
    <row r="13590" spans="1:7">
      <c r="A13590" s="13"/>
      <c r="B13590" s="13"/>
      <c r="C13590" s="13"/>
      <c r="D13590" s="13"/>
      <c r="E13590" s="13"/>
      <c r="F13590" s="13"/>
    </row>
    <row r="13591" spans="1:7">
      <c r="A13591" s="13"/>
      <c r="B13591" s="13"/>
      <c r="D13591" s="13"/>
      <c r="G13591" s="13"/>
    </row>
    <row r="13592" spans="1:7">
      <c r="A13592" s="13"/>
      <c r="B13592" s="13"/>
      <c r="D13592" s="13"/>
      <c r="G13592" s="13"/>
    </row>
    <row r="13593" spans="1:7">
      <c r="A13593" s="13"/>
      <c r="B13593" s="13"/>
      <c r="D13593" s="13"/>
      <c r="G13593" s="13"/>
    </row>
    <row r="13594" spans="1:7">
      <c r="A13594" s="13"/>
      <c r="B13594" s="13"/>
      <c r="D13594" s="13"/>
      <c r="G13594" s="13"/>
    </row>
    <row r="13595" spans="1:7">
      <c r="A13595" s="13"/>
      <c r="B13595" s="13"/>
      <c r="D13595" s="13"/>
      <c r="G13595" s="13"/>
    </row>
    <row r="13596" spans="1:7">
      <c r="A13596" s="13"/>
      <c r="B13596" s="13"/>
      <c r="D13596" s="13"/>
      <c r="G13596" s="13"/>
    </row>
    <row r="13597" spans="1:7">
      <c r="A13597" s="13"/>
      <c r="B13597" s="13"/>
      <c r="D13597" s="13"/>
      <c r="G13597" s="13"/>
    </row>
    <row r="13598" spans="1:7">
      <c r="A13598" s="13"/>
      <c r="B13598" s="13"/>
      <c r="D13598" s="13"/>
      <c r="G13598" s="13"/>
    </row>
    <row r="13599" spans="1:7">
      <c r="A13599" s="13"/>
      <c r="B13599" s="13"/>
      <c r="D13599" s="13"/>
      <c r="G13599" s="13"/>
    </row>
    <row r="13600" spans="1:7">
      <c r="A13600" s="13"/>
      <c r="B13600" s="13"/>
      <c r="D13600" s="13"/>
      <c r="G13600" s="13"/>
    </row>
    <row r="13601" spans="1:7">
      <c r="A13601" s="13"/>
      <c r="B13601" s="13"/>
      <c r="D13601" s="13"/>
      <c r="G13601" s="13"/>
    </row>
    <row r="13602" spans="1:7">
      <c r="A13602" s="13"/>
      <c r="B13602" s="13"/>
      <c r="D13602" s="13"/>
      <c r="G13602" s="13"/>
    </row>
    <row r="13603" spans="1:7">
      <c r="A13603" s="13"/>
      <c r="B13603" s="13"/>
      <c r="D13603" s="13"/>
      <c r="G13603" s="13"/>
    </row>
    <row r="13604" spans="1:7">
      <c r="A13604" s="13"/>
      <c r="B13604" s="13"/>
      <c r="D13604" s="13"/>
      <c r="G13604" s="13"/>
    </row>
    <row r="13605" spans="1:7">
      <c r="A13605" s="13"/>
      <c r="B13605" s="13"/>
      <c r="C13605" s="13"/>
      <c r="D13605" s="13"/>
      <c r="E13605" s="13"/>
      <c r="G13605" s="13"/>
    </row>
    <row r="13606" spans="1:7">
      <c r="A13606" s="13"/>
      <c r="B13606" s="13"/>
      <c r="D13606" s="13"/>
      <c r="G13606" s="13"/>
    </row>
    <row r="13607" spans="1:7">
      <c r="A13607" s="13"/>
      <c r="B13607" s="13"/>
      <c r="D13607" s="13"/>
      <c r="G13607" s="13"/>
    </row>
    <row r="13608" spans="1:7">
      <c r="A13608" s="13"/>
      <c r="B13608" s="13"/>
      <c r="D13608" s="13"/>
      <c r="G13608" s="13"/>
    </row>
    <row r="13609" spans="1:7">
      <c r="A13609" s="13"/>
      <c r="B13609" s="13"/>
      <c r="D13609" s="13"/>
      <c r="G13609" s="13"/>
    </row>
    <row r="13610" spans="1:7">
      <c r="A13610" s="13"/>
      <c r="B13610" s="13"/>
      <c r="D13610" s="13"/>
      <c r="G13610" s="13"/>
    </row>
    <row r="13611" spans="1:7">
      <c r="A13611" s="13"/>
      <c r="B13611" s="13"/>
      <c r="D13611" s="13"/>
      <c r="G13611" s="13"/>
    </row>
    <row r="13612" spans="1:7">
      <c r="A13612" s="13"/>
      <c r="B13612" s="13"/>
      <c r="C13612" s="13"/>
      <c r="D13612" s="13"/>
      <c r="E13612" s="13"/>
      <c r="G13612" s="13"/>
    </row>
    <row r="13613" spans="1:7">
      <c r="A13613" s="13"/>
      <c r="B13613" s="13"/>
      <c r="D13613" s="13"/>
      <c r="G13613" s="13"/>
    </row>
    <row r="13614" spans="1:7">
      <c r="A13614" s="13"/>
      <c r="B13614" s="13"/>
      <c r="D13614" s="13"/>
      <c r="G13614" s="13"/>
    </row>
    <row r="13615" spans="1:7">
      <c r="A13615" s="13"/>
      <c r="B13615" s="13"/>
      <c r="D13615" s="13"/>
      <c r="G13615" s="13"/>
    </row>
    <row r="13616" spans="1:7">
      <c r="A13616" s="13"/>
      <c r="B13616" s="13"/>
      <c r="D13616" s="13"/>
      <c r="G13616" s="13"/>
    </row>
    <row r="13617" spans="1:7">
      <c r="A13617" s="13"/>
      <c r="B13617" s="13"/>
      <c r="D13617" s="13"/>
      <c r="G13617" s="13"/>
    </row>
    <row r="13618" spans="1:7">
      <c r="A13618" s="13"/>
      <c r="B13618" s="13"/>
      <c r="C13618" s="13"/>
      <c r="D13618" s="13"/>
      <c r="E13618" s="13"/>
      <c r="F13618" s="13"/>
    </row>
    <row r="13619" spans="1:7">
      <c r="A13619" s="13"/>
      <c r="B13619" s="13"/>
      <c r="D13619" s="13"/>
      <c r="G13619" s="13"/>
    </row>
    <row r="13620" spans="1:7">
      <c r="A13620" s="13"/>
      <c r="B13620" s="13"/>
      <c r="D13620" s="13"/>
      <c r="G13620" s="13"/>
    </row>
    <row r="13621" spans="1:7">
      <c r="A13621" s="13"/>
      <c r="B13621" s="13"/>
      <c r="D13621" s="13"/>
      <c r="G13621" s="13"/>
    </row>
    <row r="13622" spans="1:7">
      <c r="A13622" s="13"/>
      <c r="B13622" s="13"/>
      <c r="D13622" s="13"/>
      <c r="G13622" s="13"/>
    </row>
    <row r="13623" spans="1:7">
      <c r="A13623" s="13"/>
      <c r="B13623" s="13"/>
      <c r="D13623" s="13"/>
      <c r="G13623" s="13"/>
    </row>
    <row r="13624" spans="1:7">
      <c r="A13624" s="13"/>
      <c r="B13624" s="13"/>
      <c r="D13624" s="13"/>
      <c r="G13624" s="13"/>
    </row>
    <row r="13625" spans="1:7">
      <c r="A13625" s="13"/>
      <c r="B13625" s="13"/>
      <c r="D13625" s="13"/>
      <c r="G13625" s="13"/>
    </row>
    <row r="13626" spans="1:7">
      <c r="A13626" s="13"/>
      <c r="B13626" s="13"/>
      <c r="D13626" s="13"/>
      <c r="G13626" s="13"/>
    </row>
    <row r="13627" spans="1:7">
      <c r="A13627" s="13"/>
      <c r="B13627" s="13"/>
      <c r="D13627" s="13"/>
      <c r="G13627" s="13"/>
    </row>
    <row r="13628" spans="1:7">
      <c r="A13628" s="13"/>
      <c r="B13628" s="13"/>
      <c r="D13628" s="13"/>
      <c r="G13628" s="13"/>
    </row>
    <row r="13629" spans="1:7">
      <c r="A13629" s="13"/>
      <c r="B13629" s="13"/>
      <c r="D13629" s="13"/>
      <c r="G13629" s="13"/>
    </row>
    <row r="13630" spans="1:7">
      <c r="A13630" s="13"/>
      <c r="B13630" s="13"/>
      <c r="D13630" s="13"/>
      <c r="G13630" s="13"/>
    </row>
    <row r="13631" spans="1:7">
      <c r="A13631" s="13"/>
      <c r="B13631" s="13"/>
      <c r="D13631" s="13"/>
      <c r="G13631" s="13"/>
    </row>
    <row r="13632" spans="1:7">
      <c r="A13632" s="13"/>
      <c r="B13632" s="13"/>
      <c r="D13632" s="13"/>
      <c r="G13632" s="13"/>
    </row>
    <row r="13633" spans="1:7">
      <c r="A13633" s="13"/>
      <c r="B13633" s="13"/>
      <c r="D13633" s="13"/>
      <c r="G13633" s="13"/>
    </row>
    <row r="13634" spans="1:7">
      <c r="A13634" s="13"/>
      <c r="B13634" s="13"/>
      <c r="D13634" s="13"/>
      <c r="G13634" s="13"/>
    </row>
    <row r="13635" spans="1:7">
      <c r="A13635" s="13"/>
      <c r="B13635" s="13"/>
      <c r="D13635" s="13"/>
      <c r="G13635" s="13"/>
    </row>
    <row r="13636" spans="1:7">
      <c r="A13636" s="13"/>
      <c r="B13636" s="13"/>
      <c r="D13636" s="13"/>
      <c r="G13636" s="13"/>
    </row>
    <row r="13637" spans="1:7">
      <c r="A13637" s="13"/>
      <c r="B13637" s="13"/>
      <c r="D13637" s="13"/>
      <c r="G13637" s="13"/>
    </row>
    <row r="13638" spans="1:7">
      <c r="A13638" s="13"/>
      <c r="B13638" s="13"/>
      <c r="D13638" s="13"/>
      <c r="G13638" s="13"/>
    </row>
    <row r="13639" spans="1:7">
      <c r="A13639" s="13"/>
      <c r="B13639" s="13"/>
      <c r="D13639" s="13"/>
      <c r="G13639" s="13"/>
    </row>
    <row r="13640" spans="1:7">
      <c r="A13640" s="13"/>
      <c r="B13640" s="13"/>
      <c r="D13640" s="13"/>
      <c r="G13640" s="13"/>
    </row>
    <row r="13641" spans="1:7">
      <c r="A13641" s="13"/>
      <c r="B13641" s="13"/>
      <c r="D13641" s="13"/>
      <c r="G13641" s="13"/>
    </row>
    <row r="13642" spans="1:7">
      <c r="A13642" s="13"/>
      <c r="B13642" s="13"/>
      <c r="D13642" s="13"/>
      <c r="G13642" s="13"/>
    </row>
    <row r="13643" spans="1:7">
      <c r="A13643" s="13"/>
      <c r="B13643" s="13"/>
      <c r="C13643" s="13"/>
      <c r="D13643" s="13"/>
      <c r="E13643" s="13"/>
      <c r="F13643" s="13"/>
    </row>
    <row r="13644" spans="1:7">
      <c r="A13644" s="13"/>
      <c r="B13644" s="13"/>
      <c r="D13644" s="13"/>
      <c r="G13644" s="13"/>
    </row>
    <row r="13645" spans="1:7">
      <c r="A13645" s="13"/>
      <c r="B13645" s="13"/>
      <c r="D13645" s="13"/>
      <c r="G13645" s="13"/>
    </row>
    <row r="13646" spans="1:7">
      <c r="A13646" s="13"/>
      <c r="B13646" s="13"/>
      <c r="D13646" s="13"/>
      <c r="G13646" s="13"/>
    </row>
    <row r="13647" spans="1:7">
      <c r="A13647" s="13"/>
      <c r="B13647" s="13"/>
      <c r="D13647" s="13"/>
      <c r="G13647" s="13"/>
    </row>
    <row r="13648" spans="1:7">
      <c r="A13648" s="13"/>
      <c r="B13648" s="13"/>
      <c r="D13648" s="13"/>
      <c r="G13648" s="13"/>
    </row>
    <row r="13649" spans="1:7">
      <c r="A13649" s="13"/>
      <c r="B13649" s="13"/>
      <c r="D13649" s="13"/>
      <c r="G13649" s="13"/>
    </row>
    <row r="13650" spans="1:7">
      <c r="A13650" s="13"/>
      <c r="B13650" s="13"/>
      <c r="C13650" s="13"/>
      <c r="D13650" s="13"/>
      <c r="E13650" s="13"/>
      <c r="G13650" s="13"/>
    </row>
    <row r="13651" spans="1:7">
      <c r="A13651" s="13"/>
      <c r="B13651" s="13"/>
      <c r="D13651" s="13"/>
      <c r="G13651" s="13"/>
    </row>
    <row r="13652" spans="1:7">
      <c r="A13652" s="13"/>
      <c r="B13652" s="13"/>
      <c r="D13652" s="13"/>
      <c r="G13652" s="13"/>
    </row>
    <row r="13653" spans="1:7">
      <c r="A13653" s="13"/>
      <c r="B13653" s="13"/>
      <c r="D13653" s="13"/>
      <c r="G13653" s="13"/>
    </row>
    <row r="13654" spans="1:7">
      <c r="A13654" s="13"/>
      <c r="B13654" s="13"/>
      <c r="D13654" s="13"/>
      <c r="G13654" s="13"/>
    </row>
    <row r="13655" spans="1:7">
      <c r="A13655" s="13"/>
      <c r="B13655" s="13"/>
      <c r="D13655" s="13"/>
      <c r="G13655" s="13"/>
    </row>
    <row r="13656" spans="1:7">
      <c r="A13656" s="13"/>
      <c r="B13656" s="13"/>
      <c r="D13656" s="13"/>
      <c r="G13656" s="13"/>
    </row>
    <row r="13657" spans="1:7">
      <c r="A13657" s="13"/>
      <c r="B13657" s="13"/>
      <c r="D13657" s="13"/>
      <c r="G13657" s="13"/>
    </row>
    <row r="13658" spans="1:7">
      <c r="A13658" s="13"/>
      <c r="B13658" s="13"/>
      <c r="D13658" s="13"/>
      <c r="G13658" s="13"/>
    </row>
    <row r="13659" spans="1:7">
      <c r="A13659" s="13"/>
      <c r="B13659" s="13"/>
      <c r="D13659" s="13"/>
      <c r="G13659" s="13"/>
    </row>
    <row r="13660" spans="1:7">
      <c r="A13660" s="13"/>
      <c r="B13660" s="13"/>
      <c r="D13660" s="13"/>
      <c r="G13660" s="13"/>
    </row>
    <row r="13661" spans="1:7">
      <c r="A13661" s="13"/>
      <c r="B13661" s="13"/>
      <c r="D13661" s="13"/>
      <c r="G13661" s="13"/>
    </row>
    <row r="13662" spans="1:7">
      <c r="A13662" s="13"/>
      <c r="B13662" s="13"/>
      <c r="D13662" s="13"/>
      <c r="G13662" s="13"/>
    </row>
    <row r="13663" spans="1:7">
      <c r="A13663" s="13"/>
      <c r="B13663" s="13"/>
      <c r="C13663" s="13"/>
      <c r="D13663" s="13"/>
      <c r="E13663" s="13"/>
      <c r="F13663" s="13"/>
    </row>
    <row r="13664" spans="1:7">
      <c r="A13664" s="13"/>
      <c r="B13664" s="13"/>
      <c r="C13664" s="13"/>
      <c r="D13664" s="13"/>
      <c r="E13664" s="13"/>
      <c r="F13664" s="13"/>
    </row>
    <row r="13665" spans="1:7">
      <c r="A13665" s="13"/>
      <c r="B13665" s="13"/>
      <c r="C13665" s="13"/>
      <c r="D13665" s="13"/>
      <c r="E13665" s="13"/>
      <c r="F13665" s="13"/>
    </row>
    <row r="13666" spans="1:7">
      <c r="A13666" s="13"/>
      <c r="B13666" s="13"/>
      <c r="C13666" s="13"/>
      <c r="D13666" s="13"/>
      <c r="E13666" s="13"/>
      <c r="F13666" s="13"/>
    </row>
    <row r="13667" spans="1:7">
      <c r="A13667" s="13"/>
      <c r="B13667" s="13"/>
      <c r="C13667" s="13"/>
      <c r="D13667" s="13"/>
      <c r="E13667" s="13"/>
      <c r="F13667" s="13"/>
    </row>
    <row r="13668" spans="1:7">
      <c r="A13668" s="13"/>
      <c r="B13668" s="13"/>
      <c r="C13668" s="13"/>
      <c r="D13668" s="13"/>
      <c r="E13668" s="13"/>
      <c r="F13668" s="13"/>
    </row>
    <row r="13669" spans="1:7">
      <c r="A13669" s="13"/>
      <c r="B13669" s="13"/>
      <c r="C13669" s="13"/>
      <c r="D13669" s="13"/>
      <c r="E13669" s="13"/>
      <c r="F13669" s="13"/>
    </row>
    <row r="13670" spans="1:7">
      <c r="A13670" s="13"/>
      <c r="B13670" s="13"/>
      <c r="C13670" s="13"/>
      <c r="D13670" s="13"/>
      <c r="E13670" s="13"/>
      <c r="F13670" s="13"/>
    </row>
    <row r="13671" spans="1:7">
      <c r="A13671" s="13"/>
      <c r="B13671" s="13"/>
      <c r="D13671" s="13"/>
      <c r="G13671" s="13"/>
    </row>
    <row r="13672" spans="1:7">
      <c r="A13672" s="13"/>
      <c r="B13672" s="13"/>
      <c r="D13672" s="13"/>
      <c r="G13672" s="13"/>
    </row>
    <row r="13673" spans="1:7">
      <c r="A13673" s="13"/>
      <c r="B13673" s="13"/>
      <c r="D13673" s="13"/>
      <c r="G13673" s="13"/>
    </row>
    <row r="13674" spans="1:7">
      <c r="A13674" s="13"/>
      <c r="B13674" s="13"/>
      <c r="D13674" s="13"/>
      <c r="G13674" s="13"/>
    </row>
    <row r="13675" spans="1:7">
      <c r="A13675" s="13"/>
      <c r="B13675" s="13"/>
      <c r="D13675" s="13"/>
      <c r="G13675" s="13"/>
    </row>
    <row r="13676" spans="1:7">
      <c r="A13676" s="13"/>
      <c r="B13676" s="13"/>
      <c r="D13676" s="13"/>
      <c r="G13676" s="13"/>
    </row>
    <row r="13677" spans="1:7">
      <c r="A13677" s="13"/>
      <c r="B13677" s="13"/>
      <c r="C13677" s="13"/>
      <c r="D13677" s="13"/>
      <c r="E13677" s="13"/>
      <c r="G13677" s="13"/>
    </row>
    <row r="13678" spans="1:7">
      <c r="A13678" s="13"/>
      <c r="B13678" s="13"/>
      <c r="D13678" s="13"/>
      <c r="G13678" s="13"/>
    </row>
    <row r="13679" spans="1:7">
      <c r="A13679" s="13"/>
      <c r="B13679" s="13"/>
      <c r="D13679" s="13"/>
      <c r="G13679" s="13"/>
    </row>
    <row r="13680" spans="1:7">
      <c r="A13680" s="13"/>
      <c r="B13680" s="13"/>
      <c r="D13680" s="13"/>
      <c r="G13680" s="13"/>
    </row>
    <row r="13681" spans="1:7">
      <c r="A13681" s="13"/>
      <c r="B13681" s="13"/>
      <c r="D13681" s="13"/>
      <c r="G13681" s="13"/>
    </row>
    <row r="13682" spans="1:7">
      <c r="A13682" s="13"/>
      <c r="B13682" s="13"/>
      <c r="D13682" s="13"/>
      <c r="G13682" s="13"/>
    </row>
    <row r="13683" spans="1:7">
      <c r="A13683" s="13"/>
      <c r="B13683" s="13"/>
      <c r="D13683" s="13"/>
      <c r="G13683" s="13"/>
    </row>
    <row r="13684" spans="1:7">
      <c r="A13684" s="13"/>
      <c r="B13684" s="13"/>
      <c r="D13684" s="13"/>
      <c r="G13684" s="13"/>
    </row>
    <row r="13685" spans="1:7">
      <c r="A13685" s="13"/>
      <c r="B13685" s="13"/>
      <c r="D13685" s="13"/>
      <c r="G13685" s="13"/>
    </row>
    <row r="13686" spans="1:7">
      <c r="A13686" s="13"/>
      <c r="B13686" s="13"/>
      <c r="D13686" s="13"/>
      <c r="G13686" s="13"/>
    </row>
    <row r="13687" spans="1:7">
      <c r="A13687" s="13"/>
      <c r="B13687" s="13"/>
      <c r="D13687" s="13"/>
      <c r="G13687" s="13"/>
    </row>
    <row r="13688" spans="1:7">
      <c r="A13688" s="13"/>
      <c r="B13688" s="13"/>
      <c r="D13688" s="13"/>
      <c r="G13688" s="13"/>
    </row>
    <row r="13689" spans="1:7">
      <c r="A13689" s="13"/>
      <c r="B13689" s="13"/>
      <c r="D13689" s="13"/>
      <c r="G13689" s="13"/>
    </row>
    <row r="13690" spans="1:7">
      <c r="A13690" s="13"/>
      <c r="B13690" s="13"/>
      <c r="D13690" s="13"/>
      <c r="G13690" s="13"/>
    </row>
    <row r="13691" spans="1:7">
      <c r="A13691" s="13"/>
      <c r="B13691" s="13"/>
      <c r="D13691" s="13"/>
      <c r="G13691" s="13"/>
    </row>
    <row r="13692" spans="1:7">
      <c r="A13692" s="13"/>
      <c r="B13692" s="13"/>
      <c r="C13692" s="13"/>
      <c r="D13692" s="13"/>
      <c r="E13692" s="13"/>
      <c r="F13692" s="13"/>
    </row>
    <row r="13693" spans="1:7">
      <c r="A13693" s="13"/>
      <c r="B13693" s="13"/>
      <c r="C13693" s="13"/>
      <c r="D13693" s="13"/>
      <c r="E13693" s="13"/>
      <c r="F13693" s="13"/>
    </row>
    <row r="13694" spans="1:7">
      <c r="A13694" s="13"/>
      <c r="B13694" s="13"/>
      <c r="C13694" s="13"/>
      <c r="D13694" s="13"/>
      <c r="E13694" s="13"/>
      <c r="F13694" s="13"/>
    </row>
    <row r="13695" spans="1:7">
      <c r="A13695" s="13"/>
      <c r="B13695" s="13"/>
      <c r="C13695" s="13"/>
      <c r="D13695" s="13"/>
      <c r="E13695" s="13"/>
      <c r="F13695" s="13"/>
    </row>
    <row r="13696" spans="1:7">
      <c r="A13696" s="13"/>
      <c r="B13696" s="13"/>
      <c r="D13696" s="13"/>
      <c r="G13696" s="13"/>
    </row>
    <row r="13697" spans="1:7">
      <c r="A13697" s="13"/>
      <c r="B13697" s="13"/>
      <c r="D13697" s="13"/>
      <c r="G13697" s="13"/>
    </row>
    <row r="13698" spans="1:7">
      <c r="A13698" s="13"/>
      <c r="B13698" s="13"/>
      <c r="D13698" s="13"/>
      <c r="G13698" s="13"/>
    </row>
    <row r="13699" spans="1:7">
      <c r="A13699" s="13"/>
      <c r="B13699" s="13"/>
      <c r="D13699" s="13"/>
      <c r="G13699" s="13"/>
    </row>
    <row r="13700" spans="1:7">
      <c r="A13700" s="13"/>
      <c r="B13700" s="13"/>
      <c r="D13700" s="13"/>
      <c r="G13700" s="13"/>
    </row>
    <row r="13701" spans="1:7">
      <c r="A13701" s="13"/>
      <c r="B13701" s="13"/>
      <c r="D13701" s="13"/>
      <c r="G13701" s="13"/>
    </row>
    <row r="13702" spans="1:7">
      <c r="A13702" s="13"/>
      <c r="B13702" s="13"/>
      <c r="C13702" s="13"/>
      <c r="D13702" s="13"/>
      <c r="E13702" s="13"/>
      <c r="G13702" s="13"/>
    </row>
    <row r="13703" spans="1:7">
      <c r="A13703" s="13"/>
      <c r="B13703" s="13"/>
    </row>
    <row r="13704" spans="1:7">
      <c r="A13704" s="13"/>
      <c r="B13704" s="13"/>
    </row>
    <row r="13705" spans="1:7">
      <c r="A13705" s="13"/>
      <c r="B13705" s="13"/>
      <c r="C13705" s="13"/>
      <c r="D13705" s="13"/>
      <c r="E13705" s="13"/>
      <c r="F13705" s="13"/>
    </row>
    <row r="13706" spans="1:7">
      <c r="A13706" s="13"/>
      <c r="B13706" s="13"/>
      <c r="D13706" s="13"/>
      <c r="G13706" s="13"/>
    </row>
    <row r="13707" spans="1:7">
      <c r="A13707" s="13"/>
      <c r="B13707" s="13"/>
      <c r="D13707" s="13"/>
      <c r="G13707" s="13"/>
    </row>
    <row r="13708" spans="1:7">
      <c r="A13708" s="13"/>
      <c r="B13708" s="13"/>
      <c r="D13708" s="13"/>
      <c r="G13708" s="13"/>
    </row>
    <row r="13709" spans="1:7">
      <c r="A13709" s="13"/>
      <c r="B13709" s="13"/>
      <c r="D13709" s="13"/>
      <c r="G13709" s="13"/>
    </row>
    <row r="13710" spans="1:7">
      <c r="A13710" s="13"/>
      <c r="B13710" s="13"/>
      <c r="C13710" s="13"/>
      <c r="D13710" s="13"/>
      <c r="E13710" s="13"/>
      <c r="F13710" s="13"/>
    </row>
    <row r="13711" spans="1:7">
      <c r="A13711" s="13"/>
      <c r="B13711" s="13"/>
      <c r="D13711" s="13"/>
      <c r="G13711" s="13"/>
    </row>
    <row r="13712" spans="1:7">
      <c r="A13712" s="13"/>
      <c r="B13712" s="13"/>
      <c r="D13712" s="13"/>
      <c r="G13712" s="13"/>
    </row>
    <row r="13713" spans="1:7">
      <c r="A13713" s="13"/>
      <c r="B13713" s="13"/>
      <c r="D13713" s="13"/>
      <c r="G13713" s="13"/>
    </row>
    <row r="13714" spans="1:7">
      <c r="A13714" s="13"/>
      <c r="B13714" s="13"/>
      <c r="D13714" s="13"/>
      <c r="G13714" s="13"/>
    </row>
    <row r="13715" spans="1:7">
      <c r="A13715" s="13"/>
      <c r="B13715" s="13"/>
      <c r="D13715" s="13"/>
      <c r="G13715" s="13"/>
    </row>
    <row r="13716" spans="1:7">
      <c r="A13716" s="13"/>
      <c r="B13716" s="13"/>
      <c r="D13716" s="13"/>
      <c r="G13716" s="13"/>
    </row>
    <row r="13717" spans="1:7">
      <c r="A13717" s="13"/>
      <c r="B13717" s="13"/>
      <c r="D13717" s="13"/>
      <c r="G13717" s="13"/>
    </row>
    <row r="13718" spans="1:7">
      <c r="A13718" s="13"/>
      <c r="B13718" s="13"/>
      <c r="D13718" s="13"/>
      <c r="G13718" s="13"/>
    </row>
    <row r="13719" spans="1:7">
      <c r="A13719" s="13"/>
      <c r="B13719" s="13"/>
      <c r="D13719" s="13"/>
      <c r="G13719" s="13"/>
    </row>
    <row r="13720" spans="1:7">
      <c r="A13720" s="13"/>
      <c r="B13720" s="13"/>
      <c r="D13720" s="13"/>
      <c r="G13720" s="13"/>
    </row>
    <row r="13721" spans="1:7">
      <c r="A13721" s="13"/>
      <c r="B13721" s="13"/>
      <c r="D13721" s="13"/>
      <c r="G13721" s="13"/>
    </row>
    <row r="13722" spans="1:7">
      <c r="A13722" s="13"/>
      <c r="B13722" s="13"/>
      <c r="D13722" s="13"/>
      <c r="G13722" s="13"/>
    </row>
    <row r="13723" spans="1:7">
      <c r="A13723" s="13"/>
      <c r="B13723" s="13"/>
      <c r="D13723" s="13"/>
      <c r="G13723" s="13"/>
    </row>
    <row r="13724" spans="1:7">
      <c r="A13724" s="13"/>
      <c r="B13724" s="13"/>
      <c r="D13724" s="13"/>
      <c r="G13724" s="13"/>
    </row>
    <row r="13725" spans="1:7">
      <c r="A13725" s="13"/>
      <c r="B13725" s="13"/>
      <c r="D13725" s="13"/>
      <c r="G13725" s="13"/>
    </row>
    <row r="13726" spans="1:7">
      <c r="A13726" s="13"/>
      <c r="B13726" s="13"/>
      <c r="D13726" s="13"/>
      <c r="G13726" s="13"/>
    </row>
    <row r="13727" spans="1:7">
      <c r="A13727" s="13"/>
      <c r="B13727" s="13"/>
      <c r="D13727" s="13"/>
      <c r="G13727" s="13"/>
    </row>
    <row r="13728" spans="1:7">
      <c r="A13728" s="13"/>
      <c r="B13728" s="13"/>
      <c r="D13728" s="13"/>
      <c r="G13728" s="13"/>
    </row>
    <row r="13729" spans="1:7">
      <c r="A13729" s="13"/>
      <c r="B13729" s="13"/>
      <c r="D13729" s="13"/>
      <c r="G13729" s="13"/>
    </row>
    <row r="13730" spans="1:7">
      <c r="A13730" s="13"/>
      <c r="B13730" s="13"/>
      <c r="C13730" s="13"/>
      <c r="D13730" s="13"/>
      <c r="E13730" s="13"/>
      <c r="G13730" s="13"/>
    </row>
    <row r="13731" spans="1:7">
      <c r="A13731" s="13"/>
      <c r="B13731" s="13"/>
      <c r="C13731" s="13"/>
      <c r="D13731" s="13"/>
      <c r="E13731" s="13"/>
      <c r="F13731" s="13"/>
    </row>
    <row r="13732" spans="1:7">
      <c r="A13732" s="13"/>
      <c r="B13732" s="13"/>
      <c r="D13732" s="13"/>
      <c r="G13732" s="13"/>
    </row>
    <row r="13733" spans="1:7">
      <c r="A13733" s="13"/>
      <c r="B13733" s="13"/>
      <c r="C13733" s="13"/>
      <c r="D13733" s="13"/>
      <c r="E13733" s="13"/>
      <c r="G13733" s="13"/>
    </row>
    <row r="13734" spans="1:7">
      <c r="A13734" s="13"/>
      <c r="B13734" s="13"/>
      <c r="D13734" s="13"/>
      <c r="G13734" s="13"/>
    </row>
    <row r="13735" spans="1:7">
      <c r="A13735" s="13"/>
      <c r="B13735" s="13"/>
      <c r="D13735" s="13"/>
      <c r="G13735" s="13"/>
    </row>
    <row r="13736" spans="1:7">
      <c r="A13736" s="13"/>
      <c r="B13736" s="13"/>
      <c r="D13736" s="13"/>
      <c r="G13736" s="13"/>
    </row>
    <row r="13737" spans="1:7">
      <c r="A13737" s="13"/>
      <c r="B13737" s="13"/>
      <c r="C13737" s="13"/>
      <c r="D13737" s="13"/>
      <c r="E13737" s="13"/>
      <c r="F13737" s="13"/>
    </row>
    <row r="13738" spans="1:7">
      <c r="A13738" s="13"/>
      <c r="B13738" s="13"/>
      <c r="D13738" s="13"/>
      <c r="G13738" s="13"/>
    </row>
    <row r="13739" spans="1:7">
      <c r="A13739" s="13"/>
      <c r="B13739" s="13"/>
      <c r="D13739" s="13"/>
      <c r="G13739" s="13"/>
    </row>
    <row r="13740" spans="1:7">
      <c r="A13740" s="13"/>
      <c r="B13740" s="13"/>
      <c r="D13740" s="13"/>
      <c r="G13740" s="13"/>
    </row>
    <row r="13741" spans="1:7">
      <c r="A13741" s="13"/>
      <c r="B13741" s="13"/>
      <c r="D13741" s="13"/>
      <c r="G13741" s="13"/>
    </row>
    <row r="13742" spans="1:7">
      <c r="A13742" s="13"/>
      <c r="B13742" s="13"/>
      <c r="D13742" s="13"/>
      <c r="G13742" s="13"/>
    </row>
    <row r="13743" spans="1:7">
      <c r="A13743" s="13"/>
      <c r="B13743" s="13"/>
      <c r="D13743" s="13"/>
      <c r="G13743" s="13"/>
    </row>
    <row r="13744" spans="1:7">
      <c r="A13744" s="13"/>
      <c r="B13744" s="13"/>
      <c r="D13744" s="13"/>
      <c r="G13744" s="13"/>
    </row>
    <row r="13745" spans="1:7">
      <c r="A13745" s="13"/>
      <c r="B13745" s="13"/>
      <c r="D13745" s="13"/>
      <c r="G13745" s="13"/>
    </row>
    <row r="13746" spans="1:7">
      <c r="A13746" s="13"/>
      <c r="B13746" s="13"/>
      <c r="D13746" s="13"/>
      <c r="G13746" s="13"/>
    </row>
    <row r="13747" spans="1:7">
      <c r="A13747" s="13"/>
      <c r="B13747" s="13"/>
      <c r="C13747" s="13"/>
      <c r="D13747" s="13"/>
      <c r="E13747" s="13"/>
      <c r="F13747" s="13"/>
    </row>
    <row r="13748" spans="1:7">
      <c r="A13748" s="13"/>
      <c r="B13748" s="13"/>
      <c r="D13748" s="13"/>
      <c r="G13748" s="13"/>
    </row>
    <row r="13749" spans="1:7">
      <c r="A13749" s="13"/>
      <c r="B13749" s="13"/>
      <c r="D13749" s="13"/>
      <c r="G13749" s="13"/>
    </row>
    <row r="13750" spans="1:7">
      <c r="A13750" s="13"/>
      <c r="B13750" s="13"/>
      <c r="D13750" s="13"/>
      <c r="G13750" s="13"/>
    </row>
    <row r="13751" spans="1:7">
      <c r="A13751" s="13"/>
      <c r="B13751" s="13"/>
      <c r="D13751" s="13"/>
      <c r="G13751" s="13"/>
    </row>
    <row r="13752" spans="1:7">
      <c r="A13752" s="13"/>
      <c r="B13752" s="13"/>
      <c r="D13752" s="13"/>
      <c r="G13752" s="13"/>
    </row>
    <row r="13753" spans="1:7">
      <c r="A13753" s="13"/>
      <c r="B13753" s="13"/>
      <c r="D13753" s="13"/>
      <c r="G13753" s="13"/>
    </row>
    <row r="13754" spans="1:7">
      <c r="A13754" s="13"/>
      <c r="B13754" s="13"/>
      <c r="D13754" s="13"/>
      <c r="G13754" s="13"/>
    </row>
    <row r="13755" spans="1:7">
      <c r="A13755" s="13"/>
      <c r="B13755" s="13"/>
      <c r="C13755" s="13"/>
      <c r="D13755" s="13"/>
      <c r="E13755" s="13"/>
      <c r="F13755" s="13"/>
    </row>
    <row r="13756" spans="1:7">
      <c r="A13756" s="13"/>
      <c r="B13756" s="13"/>
      <c r="D13756" s="13"/>
      <c r="G13756" s="13"/>
    </row>
    <row r="13757" spans="1:7">
      <c r="A13757" s="13"/>
      <c r="B13757" s="13"/>
      <c r="D13757" s="13"/>
      <c r="G13757" s="13"/>
    </row>
    <row r="13758" spans="1:7">
      <c r="A13758" s="13"/>
      <c r="B13758" s="13"/>
      <c r="D13758" s="13"/>
      <c r="G13758" s="13"/>
    </row>
    <row r="13759" spans="1:7">
      <c r="A13759" s="13"/>
      <c r="B13759" s="13"/>
      <c r="D13759" s="13"/>
      <c r="G13759" s="13"/>
    </row>
    <row r="13760" spans="1:7">
      <c r="A13760" s="13"/>
      <c r="B13760" s="13"/>
      <c r="D13760" s="13"/>
      <c r="G13760" s="13"/>
    </row>
    <row r="13761" spans="1:7">
      <c r="A13761" s="13"/>
      <c r="B13761" s="13"/>
      <c r="D13761" s="13"/>
      <c r="G13761" s="13"/>
    </row>
    <row r="13762" spans="1:7">
      <c r="A13762" s="13"/>
      <c r="B13762" s="13"/>
      <c r="C13762" s="13"/>
      <c r="D13762" s="13"/>
      <c r="E13762" s="13"/>
      <c r="G13762" s="13"/>
    </row>
    <row r="13763" spans="1:7">
      <c r="A13763" s="13"/>
      <c r="B13763" s="13"/>
      <c r="D13763" s="13"/>
      <c r="G13763" s="13"/>
    </row>
    <row r="13764" spans="1:7">
      <c r="A13764" s="13"/>
      <c r="B13764" s="13"/>
      <c r="D13764" s="13"/>
      <c r="G13764" s="13"/>
    </row>
    <row r="13765" spans="1:7">
      <c r="A13765" s="13"/>
      <c r="B13765" s="13"/>
      <c r="D13765" s="13"/>
      <c r="G13765" s="13"/>
    </row>
    <row r="13766" spans="1:7">
      <c r="A13766" s="13"/>
      <c r="B13766" s="13"/>
      <c r="D13766" s="13"/>
      <c r="G13766" s="13"/>
    </row>
    <row r="13767" spans="1:7">
      <c r="A13767" s="13"/>
      <c r="B13767" s="13"/>
      <c r="D13767" s="13"/>
      <c r="G13767" s="13"/>
    </row>
    <row r="13768" spans="1:7">
      <c r="A13768" s="13"/>
      <c r="B13768" s="13"/>
      <c r="D13768" s="13"/>
      <c r="G13768" s="13"/>
    </row>
    <row r="13769" spans="1:7">
      <c r="A13769" s="13"/>
      <c r="B13769" s="13"/>
      <c r="D13769" s="13"/>
      <c r="G13769" s="13"/>
    </row>
    <row r="13770" spans="1:7">
      <c r="A13770" s="13"/>
      <c r="B13770" s="13"/>
      <c r="D13770" s="13"/>
      <c r="G13770" s="13"/>
    </row>
    <row r="13771" spans="1:7">
      <c r="A13771" s="13"/>
      <c r="B13771" s="13"/>
      <c r="C13771" s="13"/>
      <c r="D13771" s="13"/>
      <c r="E13771" s="13"/>
      <c r="F13771" s="13"/>
    </row>
    <row r="13772" spans="1:7">
      <c r="A13772" s="13"/>
      <c r="B13772" s="13"/>
      <c r="D13772" s="13"/>
      <c r="G13772" s="13"/>
    </row>
    <row r="13773" spans="1:7">
      <c r="A13773" s="13"/>
      <c r="B13773" s="13"/>
      <c r="D13773" s="13"/>
      <c r="G13773" s="13"/>
    </row>
    <row r="13774" spans="1:7">
      <c r="A13774" s="13"/>
      <c r="B13774" s="13"/>
      <c r="D13774" s="13"/>
      <c r="G13774" s="13"/>
    </row>
    <row r="13775" spans="1:7">
      <c r="A13775" s="13"/>
      <c r="B13775" s="13"/>
      <c r="D13775" s="13"/>
      <c r="G13775" s="13"/>
    </row>
    <row r="13776" spans="1:7">
      <c r="A13776" s="13"/>
      <c r="B13776" s="13"/>
      <c r="D13776" s="13"/>
      <c r="G13776" s="13"/>
    </row>
    <row r="13777" spans="1:7">
      <c r="A13777" s="13"/>
      <c r="B13777" s="13"/>
      <c r="D13777" s="13"/>
      <c r="G13777" s="13"/>
    </row>
    <row r="13778" spans="1:7">
      <c r="A13778" s="13"/>
      <c r="B13778" s="13"/>
      <c r="D13778" s="13"/>
      <c r="G13778" s="13"/>
    </row>
    <row r="13779" spans="1:7">
      <c r="A13779" s="13"/>
      <c r="B13779" s="13"/>
      <c r="C13779" s="13"/>
      <c r="D13779" s="13"/>
      <c r="E13779" s="13"/>
      <c r="G13779" s="13"/>
    </row>
    <row r="13780" spans="1:7">
      <c r="A13780" s="13"/>
      <c r="B13780" s="13"/>
      <c r="D13780" s="13"/>
      <c r="G13780" s="13"/>
    </row>
    <row r="13781" spans="1:7">
      <c r="A13781" s="13"/>
      <c r="B13781" s="13"/>
      <c r="D13781" s="13"/>
      <c r="G13781" s="13"/>
    </row>
    <row r="13782" spans="1:7">
      <c r="A13782" s="13"/>
      <c r="B13782" s="13"/>
      <c r="C13782" s="13"/>
      <c r="D13782" s="13"/>
      <c r="E13782" s="13"/>
      <c r="F13782" s="13"/>
    </row>
    <row r="13783" spans="1:7">
      <c r="A13783" s="13"/>
      <c r="B13783" s="13"/>
      <c r="C13783" s="13"/>
      <c r="D13783" s="13"/>
      <c r="E13783" s="13"/>
      <c r="F13783" s="13"/>
    </row>
    <row r="13784" spans="1:7">
      <c r="A13784" s="13"/>
      <c r="B13784" s="13"/>
      <c r="D13784" s="13"/>
      <c r="G13784" s="13"/>
    </row>
    <row r="13785" spans="1:7">
      <c r="A13785" s="13"/>
      <c r="B13785" s="13"/>
      <c r="D13785" s="13"/>
      <c r="G13785" s="13"/>
    </row>
    <row r="13786" spans="1:7">
      <c r="A13786" s="13"/>
      <c r="B13786" s="13"/>
      <c r="D13786" s="13"/>
      <c r="G13786" s="13"/>
    </row>
    <row r="13787" spans="1:7">
      <c r="A13787" s="13"/>
      <c r="B13787" s="13"/>
      <c r="C13787" s="13"/>
      <c r="D13787" s="13"/>
      <c r="E13787" s="13"/>
      <c r="G13787" s="13"/>
    </row>
    <row r="13788" spans="1:7">
      <c r="A13788" s="13"/>
      <c r="B13788" s="13"/>
      <c r="D13788" s="13"/>
      <c r="G13788" s="13"/>
    </row>
    <row r="13789" spans="1:7">
      <c r="A13789" s="13"/>
      <c r="B13789" s="13"/>
      <c r="D13789" s="13"/>
      <c r="G13789" s="13"/>
    </row>
    <row r="13790" spans="1:7">
      <c r="A13790" s="13"/>
      <c r="B13790" s="13"/>
      <c r="D13790" s="13"/>
      <c r="G13790" s="13"/>
    </row>
    <row r="13791" spans="1:7">
      <c r="A13791" s="13"/>
      <c r="B13791" s="13"/>
      <c r="D13791" s="13"/>
      <c r="G13791" s="13"/>
    </row>
    <row r="13792" spans="1:7">
      <c r="A13792" s="13"/>
      <c r="B13792" s="13"/>
      <c r="D13792" s="13"/>
      <c r="G13792" s="13"/>
    </row>
    <row r="13793" spans="1:7">
      <c r="A13793" s="13"/>
      <c r="B13793" s="13"/>
      <c r="D13793" s="13"/>
      <c r="G13793" s="13"/>
    </row>
    <row r="13794" spans="1:7">
      <c r="A13794" s="13"/>
      <c r="B13794" s="13"/>
      <c r="D13794" s="13"/>
      <c r="G13794" s="13"/>
    </row>
    <row r="13795" spans="1:7">
      <c r="A13795" s="13"/>
      <c r="B13795" s="13"/>
      <c r="D13795" s="13"/>
      <c r="G13795" s="13"/>
    </row>
    <row r="13796" spans="1:7">
      <c r="A13796" s="13"/>
      <c r="B13796" s="13"/>
      <c r="C13796" s="13"/>
      <c r="D13796" s="13"/>
      <c r="E13796" s="13"/>
      <c r="G13796" s="13"/>
    </row>
    <row r="13797" spans="1:7">
      <c r="A13797" s="13"/>
      <c r="B13797" s="13"/>
      <c r="D13797" s="13"/>
      <c r="G13797" s="13"/>
    </row>
    <row r="13798" spans="1:7">
      <c r="A13798" s="13"/>
      <c r="B13798" s="13"/>
      <c r="D13798" s="13"/>
      <c r="G13798" s="13"/>
    </row>
    <row r="13799" spans="1:7">
      <c r="A13799" s="13"/>
      <c r="B13799" s="13"/>
      <c r="D13799" s="13"/>
      <c r="G13799" s="13"/>
    </row>
    <row r="13800" spans="1:7">
      <c r="A13800" s="13"/>
      <c r="B13800" s="13"/>
      <c r="D13800" s="13"/>
      <c r="G13800" s="13"/>
    </row>
    <row r="13801" spans="1:7">
      <c r="A13801" s="13"/>
      <c r="B13801" s="13"/>
      <c r="C13801" s="13"/>
      <c r="D13801" s="13"/>
      <c r="E13801" s="13"/>
      <c r="G13801" s="13"/>
    </row>
    <row r="13802" spans="1:7">
      <c r="A13802" s="13"/>
      <c r="B13802" s="13"/>
      <c r="D13802" s="13"/>
      <c r="G13802" s="13"/>
    </row>
    <row r="13803" spans="1:7">
      <c r="A13803" s="13"/>
      <c r="B13803" s="13"/>
      <c r="C13803" s="13"/>
      <c r="D13803" s="13"/>
      <c r="E13803" s="13"/>
      <c r="F13803" s="13"/>
    </row>
    <row r="13804" spans="1:7">
      <c r="A13804" s="13"/>
      <c r="B13804" s="13"/>
      <c r="C13804" s="13"/>
      <c r="D13804" s="13"/>
      <c r="E13804" s="13"/>
      <c r="F13804" s="13"/>
    </row>
    <row r="13805" spans="1:7">
      <c r="A13805" s="13"/>
      <c r="B13805" s="13"/>
      <c r="C13805" s="13"/>
      <c r="D13805" s="13"/>
      <c r="E13805" s="13"/>
      <c r="F13805" s="13"/>
    </row>
    <row r="13806" spans="1:7">
      <c r="A13806" s="13"/>
      <c r="B13806" s="13"/>
      <c r="C13806" s="13"/>
      <c r="D13806" s="13"/>
      <c r="E13806" s="13"/>
      <c r="F13806" s="13"/>
    </row>
    <row r="13807" spans="1:7">
      <c r="A13807" s="13"/>
      <c r="B13807" s="13"/>
      <c r="D13807" s="13"/>
      <c r="G13807" s="13"/>
    </row>
    <row r="13808" spans="1:7">
      <c r="A13808" s="13"/>
      <c r="B13808" s="13"/>
      <c r="D13808" s="13"/>
      <c r="G13808" s="13"/>
    </row>
    <row r="13809" spans="1:7">
      <c r="A13809" s="13"/>
      <c r="B13809" s="13"/>
      <c r="D13809" s="13"/>
      <c r="G13809" s="13"/>
    </row>
    <row r="13810" spans="1:7">
      <c r="A13810" s="13"/>
      <c r="B13810" s="13"/>
      <c r="C13810" s="13"/>
      <c r="D13810" s="13"/>
      <c r="E13810" s="13"/>
      <c r="G13810" s="13"/>
    </row>
    <row r="13811" spans="1:7">
      <c r="A13811" s="13"/>
      <c r="B13811" s="13"/>
      <c r="D13811" s="13"/>
      <c r="G13811" s="13"/>
    </row>
    <row r="13812" spans="1:7">
      <c r="A13812" s="13"/>
      <c r="B13812" s="13"/>
      <c r="D13812" s="13"/>
      <c r="G13812" s="13"/>
    </row>
    <row r="13813" spans="1:7">
      <c r="A13813" s="13"/>
      <c r="B13813" s="13"/>
      <c r="D13813" s="13"/>
      <c r="G13813" s="13"/>
    </row>
    <row r="13814" spans="1:7">
      <c r="A13814" s="13"/>
      <c r="B13814" s="13"/>
      <c r="C13814" s="13"/>
      <c r="D13814" s="13"/>
      <c r="E13814" s="13"/>
      <c r="F13814" s="13"/>
    </row>
    <row r="13815" spans="1:7">
      <c r="A13815" s="13"/>
      <c r="B13815" s="13"/>
      <c r="D13815" s="13"/>
      <c r="G13815" s="13"/>
    </row>
    <row r="13816" spans="1:7">
      <c r="A13816" s="13"/>
      <c r="B13816" s="13"/>
      <c r="D13816" s="13"/>
      <c r="G13816" s="13"/>
    </row>
    <row r="13817" spans="1:7">
      <c r="A13817" s="13"/>
      <c r="B13817" s="13"/>
      <c r="C13817" s="13"/>
      <c r="D13817" s="13"/>
      <c r="E13817" s="13"/>
      <c r="F13817" s="13"/>
    </row>
    <row r="13818" spans="1:7">
      <c r="A13818" s="13"/>
      <c r="B13818" s="13"/>
      <c r="C13818" s="13"/>
      <c r="D13818" s="13"/>
      <c r="E13818" s="13"/>
      <c r="F13818" s="13"/>
    </row>
    <row r="13819" spans="1:7">
      <c r="A13819" s="13"/>
      <c r="B13819" s="13"/>
      <c r="C13819" s="13"/>
      <c r="D13819" s="13"/>
      <c r="E13819" s="13"/>
      <c r="F13819" s="13"/>
    </row>
    <row r="13820" spans="1:7">
      <c r="A13820" s="13"/>
      <c r="B13820" s="13"/>
      <c r="C13820" s="13"/>
      <c r="D13820" s="13"/>
      <c r="E13820" s="13"/>
      <c r="F13820" s="13"/>
    </row>
    <row r="13821" spans="1:7">
      <c r="A13821" s="13"/>
      <c r="B13821" s="13"/>
      <c r="C13821" s="13"/>
      <c r="D13821" s="13"/>
      <c r="E13821" s="13"/>
      <c r="F13821" s="13"/>
    </row>
    <row r="13822" spans="1:7">
      <c r="A13822" s="13"/>
      <c r="B13822" s="13"/>
      <c r="D13822" s="13"/>
      <c r="G13822" s="13"/>
    </row>
    <row r="13823" spans="1:7">
      <c r="A13823" s="13"/>
      <c r="B13823" s="13"/>
      <c r="D13823" s="13"/>
      <c r="G13823" s="13"/>
    </row>
    <row r="13824" spans="1:7">
      <c r="A13824" s="13"/>
      <c r="B13824" s="13"/>
      <c r="C13824" s="13"/>
      <c r="D13824" s="13"/>
      <c r="E13824" s="13"/>
      <c r="G13824" s="13"/>
    </row>
    <row r="13825" spans="1:7">
      <c r="A13825" s="13"/>
      <c r="B13825" s="13"/>
      <c r="D13825" s="13"/>
      <c r="G13825" s="13"/>
    </row>
    <row r="13826" spans="1:7">
      <c r="A13826" s="13"/>
      <c r="B13826" s="13"/>
      <c r="C13826" s="13"/>
      <c r="D13826" s="13"/>
      <c r="E13826" s="13"/>
      <c r="G13826" s="13"/>
    </row>
    <row r="13827" spans="1:7">
      <c r="A13827" s="13"/>
      <c r="B13827" s="13"/>
      <c r="D13827" s="13"/>
      <c r="F13827" s="13"/>
    </row>
    <row r="13828" spans="1:7">
      <c r="A13828" s="13"/>
      <c r="B13828" s="13"/>
      <c r="D13828" s="13"/>
      <c r="G13828" s="13"/>
    </row>
    <row r="13829" spans="1:7">
      <c r="A13829" s="13"/>
      <c r="B13829" s="13"/>
    </row>
    <row r="13830" spans="1:7">
      <c r="A13830" s="13"/>
    </row>
    <row r="13831" spans="1:7">
      <c r="A13831" s="13"/>
    </row>
    <row r="13832" spans="1:7">
      <c r="A13832" s="13"/>
      <c r="B13832" s="13"/>
      <c r="C13832" s="13"/>
      <c r="D13832" s="13"/>
      <c r="E13832" s="13"/>
      <c r="G13832" s="13"/>
    </row>
    <row r="13833" spans="1:7">
      <c r="A13833" s="13"/>
      <c r="B13833" s="13"/>
      <c r="C13833" s="13"/>
      <c r="D13833" s="13"/>
      <c r="E13833" s="13"/>
      <c r="F13833" s="13"/>
    </row>
    <row r="13834" spans="1:7">
      <c r="A13834" s="13"/>
      <c r="B13834" s="13"/>
      <c r="D13834" s="13"/>
      <c r="E13834" s="13"/>
      <c r="F13834" s="13"/>
    </row>
    <row r="13835" spans="1:7">
      <c r="A13835" s="13"/>
      <c r="B13835" s="13"/>
      <c r="D13835" s="13"/>
      <c r="E13835" s="13"/>
      <c r="F13835" s="13"/>
    </row>
    <row r="13836" spans="1:7">
      <c r="A13836" s="13"/>
      <c r="B13836" s="13"/>
      <c r="C13836" s="13"/>
      <c r="D13836" s="13"/>
      <c r="E13836" s="13"/>
      <c r="F13836" s="13"/>
    </row>
    <row r="13837" spans="1:7">
      <c r="A13837" s="13"/>
      <c r="B13837" s="13"/>
      <c r="D13837" s="13"/>
      <c r="E13837" s="13"/>
      <c r="F13837" s="13"/>
    </row>
    <row r="13838" spans="1:7">
      <c r="A13838" s="13"/>
      <c r="B13838" s="13"/>
      <c r="D13838" s="13"/>
      <c r="E13838" s="13"/>
      <c r="F13838" s="13"/>
    </row>
    <row r="13839" spans="1:7">
      <c r="A13839" s="13"/>
      <c r="B13839" s="13"/>
      <c r="D13839" s="13"/>
      <c r="E13839" s="13"/>
      <c r="F13839" s="13"/>
    </row>
    <row r="13840" spans="1:7">
      <c r="A13840" s="13"/>
      <c r="B13840" s="13"/>
      <c r="D13840" s="13"/>
      <c r="E13840" s="13"/>
      <c r="F13840" s="13"/>
    </row>
    <row r="13841" spans="1:7">
      <c r="A13841" s="13"/>
      <c r="B13841" s="13"/>
      <c r="C13841" s="13"/>
      <c r="D13841" s="13"/>
      <c r="E13841" s="13"/>
      <c r="F13841" s="13"/>
    </row>
    <row r="13842" spans="1:7">
      <c r="A13842" s="13"/>
      <c r="B13842" s="13"/>
      <c r="C13842" s="13"/>
      <c r="D13842" s="13"/>
      <c r="E13842" s="13"/>
      <c r="F13842" s="13"/>
    </row>
    <row r="13843" spans="1:7">
      <c r="A13843" s="13"/>
      <c r="B13843" s="13"/>
      <c r="C13843" s="13"/>
      <c r="D13843" s="13"/>
      <c r="E13843" s="13"/>
      <c r="F13843" s="13"/>
    </row>
    <row r="13844" spans="1:7">
      <c r="A13844" s="13"/>
      <c r="B13844" s="13"/>
      <c r="C13844" s="13"/>
      <c r="D13844" s="13"/>
      <c r="E13844" s="13"/>
      <c r="F13844" s="13"/>
    </row>
    <row r="13845" spans="1:7">
      <c r="A13845" s="13"/>
      <c r="B13845" s="13"/>
      <c r="C13845" s="13"/>
      <c r="D13845" s="13"/>
      <c r="E13845" s="13"/>
      <c r="F13845" s="13"/>
    </row>
    <row r="13846" spans="1:7">
      <c r="A13846" s="13"/>
      <c r="B13846" s="13"/>
      <c r="C13846" s="13"/>
      <c r="D13846" s="13"/>
      <c r="E13846" s="13"/>
      <c r="G13846" s="13"/>
    </row>
    <row r="13847" spans="1:7">
      <c r="A13847" s="13"/>
      <c r="B13847" s="13"/>
      <c r="C13847" s="13"/>
      <c r="D13847" s="13"/>
      <c r="E13847" s="13"/>
      <c r="F13847" s="13"/>
    </row>
    <row r="13848" spans="1:7">
      <c r="A13848" s="13"/>
      <c r="B13848" s="13"/>
      <c r="D13848" s="13"/>
      <c r="E13848" s="13"/>
      <c r="F13848" s="13"/>
    </row>
    <row r="13849" spans="1:7">
      <c r="A13849" s="13"/>
      <c r="B13849" s="13"/>
      <c r="D13849" s="13"/>
      <c r="E13849" s="13"/>
      <c r="F13849" s="13"/>
    </row>
    <row r="13850" spans="1:7">
      <c r="A13850" s="13"/>
      <c r="B13850" s="13"/>
      <c r="D13850" s="13"/>
      <c r="E13850" s="13"/>
      <c r="F13850" s="13"/>
    </row>
    <row r="13851" spans="1:7">
      <c r="A13851" s="13"/>
      <c r="B13851" s="13"/>
      <c r="D13851" s="13"/>
      <c r="E13851" s="13"/>
      <c r="F13851" s="13"/>
    </row>
    <row r="13852" spans="1:7">
      <c r="A13852" s="13"/>
      <c r="B13852" s="13"/>
      <c r="D13852" s="13"/>
      <c r="E13852" s="13"/>
      <c r="F13852" s="13"/>
    </row>
    <row r="13853" spans="1:7">
      <c r="A13853" s="13"/>
      <c r="B13853" s="13"/>
      <c r="D13853" s="13"/>
      <c r="E13853" s="13"/>
      <c r="F13853" s="13"/>
    </row>
    <row r="13854" spans="1:7">
      <c r="A13854" s="13"/>
      <c r="B13854" s="13"/>
      <c r="D13854" s="13"/>
      <c r="E13854" s="13"/>
      <c r="F13854" s="13"/>
    </row>
    <row r="13855" spans="1:7">
      <c r="A13855" s="13"/>
      <c r="B13855" s="13"/>
      <c r="D13855" s="13"/>
      <c r="E13855" s="13"/>
      <c r="F13855" s="13"/>
    </row>
    <row r="13856" spans="1:7">
      <c r="A13856" s="13"/>
      <c r="B13856" s="13"/>
      <c r="C13856" s="13"/>
      <c r="D13856" s="13"/>
      <c r="E13856" s="13"/>
      <c r="F13856" s="13"/>
    </row>
    <row r="13857" spans="1:7">
      <c r="A13857" s="13"/>
      <c r="B13857" s="13"/>
      <c r="D13857" s="13"/>
      <c r="E13857" s="13"/>
      <c r="F13857" s="13"/>
    </row>
    <row r="13858" spans="1:7">
      <c r="A13858" s="13"/>
      <c r="B13858" s="13"/>
      <c r="D13858" s="13"/>
      <c r="E13858" s="13"/>
      <c r="F13858" s="13"/>
    </row>
    <row r="13859" spans="1:7">
      <c r="A13859" s="13"/>
      <c r="B13859" s="13"/>
      <c r="D13859" s="13"/>
      <c r="E13859" s="13"/>
      <c r="F13859" s="13"/>
    </row>
    <row r="13860" spans="1:7">
      <c r="A13860" s="13"/>
      <c r="B13860" s="13"/>
      <c r="D13860" s="13"/>
      <c r="E13860" s="13"/>
      <c r="F13860" s="13"/>
    </row>
    <row r="13861" spans="1:7">
      <c r="A13861" s="13"/>
      <c r="B13861" s="13"/>
      <c r="D13861" s="13"/>
      <c r="E13861" s="13"/>
      <c r="F13861" s="13"/>
    </row>
    <row r="13862" spans="1:7">
      <c r="A13862" s="13"/>
      <c r="B13862" s="13"/>
      <c r="D13862" s="13"/>
      <c r="E13862" s="13"/>
      <c r="F13862" s="13"/>
    </row>
    <row r="13863" spans="1:7">
      <c r="A13863" s="13"/>
      <c r="B13863" s="13"/>
      <c r="D13863" s="13"/>
      <c r="E13863" s="13"/>
      <c r="F13863" s="13"/>
    </row>
    <row r="13864" spans="1:7">
      <c r="A13864" s="13"/>
      <c r="B13864" s="13"/>
      <c r="D13864" s="13"/>
      <c r="E13864" s="13"/>
      <c r="F13864" s="13"/>
    </row>
    <row r="13865" spans="1:7">
      <c r="A13865" s="13"/>
      <c r="B13865" s="13"/>
      <c r="D13865" s="13"/>
      <c r="E13865" s="13"/>
      <c r="F13865" s="13"/>
    </row>
    <row r="13866" spans="1:7">
      <c r="A13866" s="13"/>
      <c r="B13866" s="13"/>
      <c r="D13866" s="13"/>
      <c r="E13866" s="13"/>
      <c r="F13866" s="13"/>
    </row>
    <row r="13867" spans="1:7">
      <c r="A13867" s="13"/>
      <c r="B13867" s="13"/>
      <c r="D13867" s="13"/>
      <c r="E13867" s="13"/>
      <c r="F13867" s="13"/>
    </row>
    <row r="13868" spans="1:7">
      <c r="A13868" s="13"/>
      <c r="B13868" s="13"/>
      <c r="D13868" s="13"/>
      <c r="E13868" s="13"/>
      <c r="F13868" s="13"/>
    </row>
    <row r="13869" spans="1:7">
      <c r="A13869" s="13"/>
      <c r="B13869" s="13"/>
      <c r="C13869" s="13"/>
      <c r="D13869" s="13"/>
      <c r="E13869" s="13"/>
      <c r="F13869" s="13"/>
    </row>
    <row r="13870" spans="1:7">
      <c r="A13870" s="13"/>
      <c r="B13870" s="13"/>
      <c r="C13870" s="13"/>
      <c r="D13870" s="13"/>
      <c r="E13870" s="13"/>
      <c r="F13870" s="13"/>
    </row>
    <row r="13871" spans="1:7">
      <c r="A13871" s="13"/>
      <c r="B13871" s="13"/>
      <c r="C13871" s="13"/>
      <c r="D13871" s="13"/>
      <c r="E13871" s="13"/>
      <c r="F13871" s="13"/>
    </row>
    <row r="13872" spans="1:7">
      <c r="A13872" s="13"/>
      <c r="B13872" s="13"/>
      <c r="C13872" s="13"/>
      <c r="D13872" s="13"/>
      <c r="E13872" s="13"/>
      <c r="G13872" s="13"/>
    </row>
    <row r="13873" spans="1:7">
      <c r="A13873" s="13"/>
      <c r="B13873" s="13"/>
      <c r="C13873" s="13"/>
      <c r="D13873" s="13"/>
      <c r="E13873" s="13"/>
      <c r="G13873" s="13"/>
    </row>
    <row r="13874" spans="1:7">
      <c r="A13874" s="13"/>
      <c r="B13874" s="13"/>
      <c r="D13874" s="13"/>
      <c r="E13874" s="13"/>
      <c r="F13874" s="13"/>
    </row>
    <row r="13875" spans="1:7">
      <c r="A13875" s="13"/>
      <c r="B13875" s="13"/>
      <c r="D13875" s="13"/>
      <c r="E13875" s="13"/>
      <c r="F13875" s="13"/>
    </row>
    <row r="13876" spans="1:7">
      <c r="A13876" s="13"/>
      <c r="B13876" s="13"/>
      <c r="D13876" s="13"/>
      <c r="E13876" s="13"/>
      <c r="F13876" s="13"/>
    </row>
    <row r="13877" spans="1:7">
      <c r="A13877" s="13"/>
      <c r="B13877" s="13"/>
      <c r="D13877" s="13"/>
      <c r="E13877" s="13"/>
      <c r="F13877" s="13"/>
    </row>
    <row r="13878" spans="1:7">
      <c r="A13878" s="13"/>
      <c r="B13878" s="13"/>
      <c r="D13878" s="13"/>
      <c r="E13878" s="13"/>
      <c r="F13878" s="13"/>
    </row>
    <row r="13879" spans="1:7">
      <c r="A13879" s="13"/>
      <c r="B13879" s="13"/>
      <c r="D13879" s="13"/>
      <c r="E13879" s="13"/>
      <c r="F13879" s="13"/>
    </row>
    <row r="13880" spans="1:7">
      <c r="A13880" s="13"/>
      <c r="B13880" s="13"/>
      <c r="D13880" s="13"/>
      <c r="E13880" s="13"/>
      <c r="F13880" s="13"/>
    </row>
    <row r="13881" spans="1:7">
      <c r="A13881" s="13"/>
      <c r="B13881" s="13"/>
      <c r="D13881" s="13"/>
      <c r="E13881" s="13"/>
      <c r="F13881" s="13"/>
    </row>
    <row r="13882" spans="1:7">
      <c r="A13882" s="13"/>
      <c r="B13882" s="13"/>
      <c r="D13882" s="13"/>
      <c r="E13882" s="13"/>
      <c r="F13882" s="13"/>
    </row>
    <row r="13883" spans="1:7">
      <c r="A13883" s="13"/>
      <c r="B13883" s="13"/>
      <c r="D13883" s="13"/>
      <c r="E13883" s="13"/>
      <c r="F13883" s="13"/>
    </row>
    <row r="13884" spans="1:7">
      <c r="A13884" s="13"/>
      <c r="B13884" s="13"/>
      <c r="D13884" s="13"/>
      <c r="E13884" s="13"/>
      <c r="F13884" s="13"/>
    </row>
    <row r="13885" spans="1:7">
      <c r="A13885" s="13"/>
      <c r="B13885" s="13"/>
      <c r="D13885" s="13"/>
      <c r="E13885" s="13"/>
      <c r="F13885" s="13"/>
    </row>
    <row r="13886" spans="1:7">
      <c r="A13886" s="13"/>
      <c r="B13886" s="13"/>
      <c r="D13886" s="13"/>
      <c r="E13886" s="13"/>
      <c r="F13886" s="13"/>
    </row>
    <row r="13887" spans="1:7">
      <c r="A13887" s="13"/>
      <c r="B13887" s="13"/>
      <c r="D13887" s="13"/>
      <c r="E13887" s="13"/>
      <c r="F13887" s="13"/>
    </row>
    <row r="13888" spans="1:7">
      <c r="A13888" s="13"/>
      <c r="B13888" s="13"/>
      <c r="D13888" s="13"/>
      <c r="E13888" s="13"/>
      <c r="F13888" s="13"/>
    </row>
    <row r="13889" spans="1:7">
      <c r="A13889" s="13"/>
      <c r="B13889" s="13"/>
      <c r="C13889" s="13"/>
      <c r="D13889" s="13"/>
      <c r="E13889" s="13"/>
      <c r="G13889" s="13"/>
    </row>
    <row r="13890" spans="1:7">
      <c r="A13890" s="13"/>
      <c r="B13890" s="13"/>
      <c r="C13890" s="13"/>
      <c r="D13890" s="13"/>
      <c r="E13890" s="13"/>
      <c r="F13890" s="13"/>
    </row>
    <row r="13891" spans="1:7">
      <c r="A13891" s="13"/>
      <c r="B13891" s="13"/>
      <c r="C13891" s="13"/>
      <c r="D13891" s="13"/>
      <c r="E13891" s="13"/>
      <c r="F13891" s="13"/>
    </row>
    <row r="13892" spans="1:7">
      <c r="A13892" s="13"/>
      <c r="B13892" s="13"/>
      <c r="C13892" s="13"/>
      <c r="D13892" s="13"/>
      <c r="E13892" s="13"/>
      <c r="F13892" s="13"/>
    </row>
    <row r="13893" spans="1:7">
      <c r="A13893" s="13"/>
      <c r="B13893" s="13"/>
      <c r="C13893" s="13"/>
      <c r="D13893" s="13"/>
      <c r="E13893" s="13"/>
      <c r="F13893" s="13"/>
    </row>
    <row r="13894" spans="1:7">
      <c r="A13894" s="13"/>
      <c r="B13894" s="13"/>
      <c r="C13894" s="13"/>
      <c r="D13894" s="13"/>
      <c r="E13894" s="13"/>
      <c r="G13894" s="13"/>
    </row>
    <row r="13895" spans="1:7">
      <c r="A13895" s="13"/>
      <c r="B13895" s="13"/>
      <c r="C13895" s="13"/>
      <c r="D13895" s="13"/>
      <c r="E13895" s="13"/>
      <c r="F13895" s="13"/>
    </row>
    <row r="13896" spans="1:7">
      <c r="A13896" s="13"/>
      <c r="B13896" s="13"/>
      <c r="C13896" s="13"/>
      <c r="D13896" s="13"/>
      <c r="E13896" s="13"/>
      <c r="F13896" s="13"/>
    </row>
    <row r="13897" spans="1:7">
      <c r="A13897" s="13"/>
      <c r="B13897" s="13"/>
      <c r="C13897" s="13"/>
      <c r="D13897" s="13"/>
      <c r="E13897" s="13"/>
      <c r="G13897" s="13"/>
    </row>
    <row r="13898" spans="1:7">
      <c r="A13898" s="13"/>
      <c r="B13898" s="13"/>
      <c r="C13898" s="13"/>
      <c r="D13898" s="13"/>
      <c r="E13898" s="13"/>
      <c r="F13898" s="13"/>
    </row>
    <row r="13899" spans="1:7">
      <c r="A13899" s="13"/>
      <c r="B13899" s="13"/>
      <c r="D13899" s="13"/>
      <c r="E13899" s="13"/>
      <c r="F13899" s="13"/>
    </row>
    <row r="13900" spans="1:7">
      <c r="A13900" s="13"/>
      <c r="B13900" s="13"/>
      <c r="C13900" s="13"/>
      <c r="D13900" s="13"/>
      <c r="E13900" s="13"/>
      <c r="F13900" s="13"/>
    </row>
    <row r="13901" spans="1:7">
      <c r="A13901" s="13"/>
      <c r="B13901" s="13"/>
      <c r="C13901" s="13"/>
      <c r="D13901" s="13"/>
      <c r="E13901" s="13"/>
      <c r="F13901" s="13"/>
    </row>
    <row r="13902" spans="1:7">
      <c r="A13902" s="13"/>
      <c r="B13902" s="13"/>
      <c r="C13902" s="13"/>
      <c r="D13902" s="13"/>
      <c r="E13902" s="13"/>
      <c r="F13902" s="13"/>
    </row>
    <row r="13903" spans="1:7">
      <c r="A13903" s="13"/>
      <c r="B13903" s="13"/>
      <c r="D13903" s="13"/>
      <c r="E13903" s="13"/>
      <c r="F13903" s="13"/>
    </row>
    <row r="13904" spans="1:7">
      <c r="A13904" s="13"/>
      <c r="B13904" s="13"/>
      <c r="D13904" s="13"/>
      <c r="E13904" s="13"/>
      <c r="F13904" s="13"/>
    </row>
    <row r="13905" spans="1:7">
      <c r="A13905" s="13"/>
      <c r="B13905" s="13"/>
      <c r="D13905" s="13"/>
      <c r="E13905" s="13"/>
      <c r="F13905" s="13"/>
    </row>
    <row r="13906" spans="1:7">
      <c r="A13906" s="13"/>
      <c r="B13906" s="13"/>
      <c r="D13906" s="13"/>
      <c r="E13906" s="13"/>
      <c r="F13906" s="13"/>
    </row>
    <row r="13907" spans="1:7">
      <c r="A13907" s="13"/>
      <c r="B13907" s="13"/>
      <c r="D13907" s="13"/>
      <c r="E13907" s="13"/>
      <c r="F13907" s="13"/>
    </row>
    <row r="13908" spans="1:7">
      <c r="A13908" s="13"/>
      <c r="B13908" s="13"/>
      <c r="D13908" s="13"/>
      <c r="E13908" s="13"/>
      <c r="F13908" s="13"/>
    </row>
    <row r="13909" spans="1:7">
      <c r="A13909" s="13"/>
      <c r="B13909" s="13"/>
      <c r="C13909" s="13"/>
      <c r="D13909" s="13"/>
      <c r="E13909" s="13"/>
      <c r="F13909" s="13"/>
    </row>
    <row r="13910" spans="1:7">
      <c r="A13910" s="13"/>
      <c r="B13910" s="13"/>
      <c r="C13910" s="13"/>
      <c r="D13910" s="13"/>
      <c r="E13910" s="13"/>
      <c r="F13910" s="13"/>
    </row>
    <row r="13911" spans="1:7">
      <c r="A13911" s="13"/>
      <c r="B13911" s="13"/>
      <c r="C13911" s="13"/>
      <c r="D13911" s="13"/>
      <c r="E13911" s="13"/>
      <c r="F13911" s="13"/>
    </row>
    <row r="13912" spans="1:7">
      <c r="A13912" s="13"/>
      <c r="B13912" s="13"/>
      <c r="C13912" s="13"/>
      <c r="D13912" s="13"/>
      <c r="E13912" s="13"/>
      <c r="F13912" s="13"/>
    </row>
    <row r="13913" spans="1:7">
      <c r="A13913" s="13"/>
      <c r="B13913" s="13"/>
      <c r="C13913" s="13"/>
      <c r="D13913" s="13"/>
      <c r="E13913" s="13"/>
      <c r="F13913" s="13"/>
    </row>
    <row r="13914" spans="1:7">
      <c r="A13914" s="13"/>
      <c r="B13914" s="13"/>
      <c r="C13914" s="13"/>
      <c r="D13914" s="13"/>
      <c r="E13914" s="13"/>
      <c r="G13914" s="13"/>
    </row>
    <row r="13915" spans="1:7">
      <c r="A13915" s="13"/>
      <c r="B13915" s="13"/>
      <c r="C13915" s="13"/>
      <c r="D13915" s="13"/>
      <c r="E13915" s="13"/>
      <c r="F13915" s="13"/>
    </row>
    <row r="13916" spans="1:7">
      <c r="A13916" s="13"/>
      <c r="B13916" s="13"/>
      <c r="C13916" s="13"/>
      <c r="D13916" s="13"/>
      <c r="E13916" s="13"/>
      <c r="G13916" s="13"/>
    </row>
    <row r="13917" spans="1:7">
      <c r="A13917" s="13"/>
      <c r="B13917" s="13"/>
      <c r="C13917" s="13"/>
      <c r="D13917" s="13"/>
      <c r="E13917" s="13"/>
      <c r="F13917" s="13"/>
    </row>
    <row r="13918" spans="1:7">
      <c r="A13918" s="13"/>
      <c r="B13918" s="13"/>
      <c r="D13918" s="13"/>
      <c r="E13918" s="13"/>
      <c r="F13918" s="13"/>
    </row>
    <row r="13919" spans="1:7">
      <c r="A13919" s="13"/>
      <c r="B13919" s="13"/>
      <c r="D13919" s="13"/>
      <c r="E13919" s="13"/>
      <c r="F13919" s="13"/>
    </row>
    <row r="13920" spans="1:7">
      <c r="A13920" s="13"/>
      <c r="B13920" s="13"/>
      <c r="D13920" s="13"/>
      <c r="E13920" s="13"/>
      <c r="F13920" s="13"/>
    </row>
    <row r="13921" spans="1:7">
      <c r="A13921" s="13"/>
      <c r="B13921" s="13"/>
      <c r="D13921" s="13"/>
      <c r="E13921" s="13"/>
      <c r="F13921" s="13"/>
    </row>
    <row r="13922" spans="1:7">
      <c r="A13922" s="13"/>
      <c r="B13922" s="13"/>
      <c r="D13922" s="13"/>
      <c r="E13922" s="13"/>
      <c r="F13922" s="13"/>
    </row>
    <row r="13923" spans="1:7">
      <c r="A13923" s="13"/>
      <c r="B13923" s="13"/>
      <c r="C13923" s="13"/>
      <c r="D13923" s="13"/>
      <c r="E13923" s="13"/>
      <c r="F13923" s="13"/>
    </row>
    <row r="13924" spans="1:7">
      <c r="A13924" s="13"/>
      <c r="B13924" s="13"/>
      <c r="D13924" s="13"/>
      <c r="E13924" s="13"/>
      <c r="F13924" s="13"/>
    </row>
    <row r="13925" spans="1:7">
      <c r="A13925" s="13"/>
      <c r="B13925" s="13"/>
      <c r="D13925" s="13"/>
      <c r="E13925" s="13"/>
      <c r="F13925" s="13"/>
    </row>
    <row r="13926" spans="1:7">
      <c r="A13926" s="13"/>
      <c r="B13926" s="13"/>
      <c r="D13926" s="13"/>
      <c r="E13926" s="13"/>
      <c r="F13926" s="13"/>
    </row>
    <row r="13927" spans="1:7">
      <c r="A13927" s="13"/>
      <c r="B13927" s="13"/>
      <c r="D13927" s="13"/>
      <c r="E13927" s="13"/>
      <c r="F13927" s="13"/>
    </row>
    <row r="13928" spans="1:7">
      <c r="A13928" s="13"/>
      <c r="B13928" s="13"/>
      <c r="D13928" s="13"/>
      <c r="E13928" s="13"/>
      <c r="F13928" s="13"/>
    </row>
    <row r="13929" spans="1:7">
      <c r="A13929" s="13"/>
      <c r="B13929" s="13"/>
      <c r="D13929" s="13"/>
      <c r="E13929" s="13"/>
      <c r="F13929" s="13"/>
    </row>
    <row r="13930" spans="1:7">
      <c r="A13930" s="13"/>
      <c r="B13930" s="13"/>
      <c r="D13930" s="13"/>
      <c r="E13930" s="13"/>
      <c r="G13930" s="13"/>
    </row>
    <row r="13931" spans="1:7">
      <c r="A13931" s="13"/>
      <c r="B13931" s="13"/>
      <c r="C13931" s="13"/>
      <c r="D13931" s="13"/>
      <c r="E13931" s="13"/>
      <c r="F13931" s="13"/>
    </row>
    <row r="13932" spans="1:7">
      <c r="A13932" s="13"/>
      <c r="B13932" s="13"/>
      <c r="C13932" s="13"/>
      <c r="D13932" s="13"/>
      <c r="E13932" s="13"/>
      <c r="F13932" s="13"/>
    </row>
    <row r="13933" spans="1:7">
      <c r="A13933" s="13"/>
      <c r="B13933" s="13"/>
      <c r="C13933" s="13"/>
      <c r="D13933" s="13"/>
      <c r="E13933" s="13"/>
      <c r="F13933" s="13"/>
    </row>
    <row r="13934" spans="1:7">
      <c r="A13934" s="13"/>
      <c r="B13934" s="13"/>
      <c r="C13934" s="13"/>
      <c r="D13934" s="13"/>
      <c r="E13934" s="13"/>
      <c r="G13934" s="13"/>
    </row>
    <row r="13935" spans="1:7">
      <c r="A13935" s="13"/>
      <c r="B13935" s="13"/>
      <c r="C13935" s="13"/>
      <c r="D13935" s="13"/>
      <c r="E13935" s="13"/>
      <c r="G13935" s="13"/>
    </row>
    <row r="13936" spans="1:7">
      <c r="A13936" s="13"/>
      <c r="B13936" s="13"/>
      <c r="D13936" s="13"/>
      <c r="E13936" s="13"/>
      <c r="F13936" s="13"/>
    </row>
    <row r="13937" spans="1:7">
      <c r="A13937" s="13"/>
      <c r="B13937" s="13"/>
      <c r="D13937" s="13"/>
      <c r="E13937" s="13"/>
      <c r="F13937" s="13"/>
    </row>
    <row r="13938" spans="1:7">
      <c r="A13938" s="13"/>
      <c r="B13938" s="13"/>
      <c r="C13938" s="13"/>
      <c r="D13938" s="13"/>
      <c r="E13938" s="13"/>
      <c r="F13938" s="13"/>
    </row>
    <row r="13939" spans="1:7">
      <c r="A13939" s="13"/>
      <c r="B13939" s="13"/>
      <c r="C13939" s="13"/>
      <c r="D13939" s="13"/>
      <c r="E13939" s="13"/>
      <c r="F13939" s="13"/>
    </row>
    <row r="13940" spans="1:7">
      <c r="A13940" s="13"/>
      <c r="B13940" s="13"/>
      <c r="D13940" s="13"/>
      <c r="E13940" s="13"/>
      <c r="F13940" s="13"/>
    </row>
    <row r="13941" spans="1:7">
      <c r="A13941" s="13"/>
      <c r="B13941" s="13"/>
      <c r="C13941" s="13"/>
      <c r="D13941" s="13"/>
      <c r="E13941" s="13"/>
      <c r="F13941" s="13"/>
    </row>
    <row r="13942" spans="1:7">
      <c r="A13942" s="13"/>
      <c r="B13942" s="13"/>
      <c r="D13942" s="13"/>
      <c r="E13942" s="13"/>
      <c r="F13942" s="13"/>
    </row>
    <row r="13943" spans="1:7">
      <c r="A13943" s="13"/>
      <c r="B13943" s="13"/>
      <c r="D13943" s="13"/>
      <c r="E13943" s="13"/>
      <c r="F13943" s="13"/>
    </row>
    <row r="13944" spans="1:7">
      <c r="A13944" s="13"/>
      <c r="B13944" s="13"/>
      <c r="D13944" s="13"/>
      <c r="E13944" s="13"/>
      <c r="F13944" s="13"/>
    </row>
    <row r="13945" spans="1:7">
      <c r="A13945" s="13"/>
      <c r="B13945" s="13"/>
      <c r="D13945" s="13"/>
      <c r="E13945" s="13"/>
      <c r="F13945" s="13"/>
    </row>
    <row r="13946" spans="1:7">
      <c r="A13946" s="13"/>
      <c r="B13946" s="13"/>
      <c r="D13946" s="13"/>
      <c r="E13946" s="13"/>
      <c r="F13946" s="13"/>
    </row>
    <row r="13947" spans="1:7">
      <c r="A13947" s="13"/>
      <c r="B13947" s="13"/>
      <c r="C13947" s="13"/>
      <c r="D13947" s="13"/>
      <c r="E13947" s="13"/>
      <c r="F13947" s="13"/>
    </row>
    <row r="13948" spans="1:7">
      <c r="A13948" s="13"/>
      <c r="B13948" s="13"/>
      <c r="C13948" s="13"/>
      <c r="D13948" s="13"/>
      <c r="E13948" s="13"/>
      <c r="F13948" s="13"/>
    </row>
    <row r="13949" spans="1:7">
      <c r="A13949" s="13"/>
      <c r="B13949" s="13"/>
      <c r="C13949" s="13"/>
      <c r="D13949" s="13"/>
      <c r="E13949" s="13"/>
      <c r="F13949" s="13"/>
    </row>
    <row r="13950" spans="1:7">
      <c r="A13950" s="13"/>
      <c r="B13950" s="13"/>
      <c r="C13950" s="13"/>
      <c r="D13950" s="13"/>
      <c r="E13950" s="13"/>
      <c r="F13950" s="13"/>
    </row>
    <row r="13951" spans="1:7">
      <c r="A13951" s="13"/>
      <c r="B13951" s="13"/>
      <c r="C13951" s="13"/>
      <c r="D13951" s="13"/>
      <c r="E13951" s="13"/>
      <c r="G13951" s="13"/>
    </row>
    <row r="13952" spans="1:7">
      <c r="A13952" s="13"/>
      <c r="B13952" s="13"/>
      <c r="C13952" s="13"/>
      <c r="D13952" s="13"/>
      <c r="E13952" s="13"/>
      <c r="G13952" s="13"/>
    </row>
    <row r="13953" spans="1:6">
      <c r="A13953" s="13"/>
      <c r="B13953" s="13"/>
      <c r="C13953" s="13"/>
      <c r="D13953" s="13"/>
      <c r="E13953" s="13"/>
      <c r="F13953" s="13"/>
    </row>
    <row r="13954" spans="1:6">
      <c r="A13954" s="13"/>
      <c r="B13954" s="13"/>
      <c r="D13954" s="13"/>
      <c r="E13954" s="13"/>
      <c r="F13954" s="13"/>
    </row>
    <row r="13955" spans="1:6">
      <c r="A13955" s="13"/>
      <c r="B13955" s="13"/>
      <c r="D13955" s="13"/>
      <c r="E13955" s="13"/>
      <c r="F13955" s="13"/>
    </row>
    <row r="13956" spans="1:6">
      <c r="A13956" s="13"/>
      <c r="B13956" s="13"/>
      <c r="D13956" s="13"/>
      <c r="E13956" s="13"/>
      <c r="F13956" s="13"/>
    </row>
    <row r="13957" spans="1:6">
      <c r="A13957" s="13"/>
      <c r="B13957" s="13"/>
      <c r="D13957" s="13"/>
      <c r="E13957" s="13"/>
      <c r="F13957" s="13"/>
    </row>
    <row r="13958" spans="1:6">
      <c r="A13958" s="13"/>
      <c r="B13958" s="13"/>
      <c r="D13958" s="13"/>
      <c r="E13958" s="13"/>
      <c r="F13958" s="13"/>
    </row>
    <row r="13959" spans="1:6">
      <c r="A13959" s="13"/>
      <c r="B13959" s="13"/>
      <c r="D13959" s="13"/>
      <c r="E13959" s="13"/>
      <c r="F13959" s="13"/>
    </row>
    <row r="13960" spans="1:6">
      <c r="A13960" s="13"/>
      <c r="B13960" s="13"/>
      <c r="D13960" s="13"/>
      <c r="E13960" s="13"/>
      <c r="F13960" s="13"/>
    </row>
    <row r="13961" spans="1:6">
      <c r="A13961" s="13"/>
      <c r="B13961" s="13"/>
      <c r="D13961" s="13"/>
      <c r="E13961" s="13"/>
      <c r="F13961" s="13"/>
    </row>
    <row r="13962" spans="1:6">
      <c r="A13962" s="13"/>
      <c r="B13962" s="13"/>
      <c r="D13962" s="13"/>
      <c r="E13962" s="13"/>
      <c r="F13962" s="13"/>
    </row>
    <row r="13963" spans="1:6">
      <c r="A13963" s="13"/>
      <c r="B13963" s="13"/>
      <c r="D13963" s="13"/>
      <c r="E13963" s="13"/>
      <c r="F13963" s="13"/>
    </row>
    <row r="13964" spans="1:6">
      <c r="A13964" s="13"/>
      <c r="B13964" s="13"/>
      <c r="D13964" s="13"/>
      <c r="E13964" s="13"/>
      <c r="F13964" s="13"/>
    </row>
    <row r="13965" spans="1:6">
      <c r="A13965" s="13"/>
      <c r="B13965" s="13"/>
      <c r="D13965" s="13"/>
      <c r="E13965" s="13"/>
      <c r="F13965" s="13"/>
    </row>
    <row r="13966" spans="1:6">
      <c r="A13966" s="13"/>
      <c r="B13966" s="13"/>
      <c r="D13966" s="13"/>
      <c r="E13966" s="13"/>
      <c r="F13966" s="13"/>
    </row>
    <row r="13967" spans="1:6">
      <c r="A13967" s="13"/>
      <c r="B13967" s="13"/>
      <c r="D13967" s="13"/>
      <c r="E13967" s="13"/>
      <c r="F13967" s="13"/>
    </row>
    <row r="13968" spans="1:6">
      <c r="A13968" s="13"/>
      <c r="B13968" s="13"/>
      <c r="D13968" s="13"/>
      <c r="E13968" s="13"/>
      <c r="F13968" s="13"/>
    </row>
    <row r="13969" spans="1:7">
      <c r="A13969" s="13"/>
      <c r="B13969" s="13"/>
      <c r="C13969" s="13"/>
      <c r="D13969" s="13"/>
      <c r="E13969" s="13"/>
      <c r="F13969" s="13"/>
    </row>
    <row r="13970" spans="1:7">
      <c r="A13970" s="13"/>
      <c r="B13970" s="13"/>
      <c r="C13970" s="13"/>
      <c r="D13970" s="13"/>
      <c r="E13970" s="13"/>
      <c r="F13970" s="13"/>
    </row>
    <row r="13971" spans="1:7">
      <c r="A13971" s="13"/>
      <c r="B13971" s="13"/>
      <c r="C13971" s="13"/>
      <c r="D13971" s="13"/>
      <c r="E13971" s="13"/>
      <c r="F13971" s="13"/>
    </row>
    <row r="13972" spans="1:7">
      <c r="A13972" s="13"/>
      <c r="B13972" s="13"/>
      <c r="C13972" s="13"/>
      <c r="D13972" s="13"/>
      <c r="E13972" s="13"/>
      <c r="G13972" s="13"/>
    </row>
    <row r="13973" spans="1:7">
      <c r="A13973" s="13"/>
      <c r="B13973" s="13"/>
      <c r="C13973" s="13"/>
      <c r="D13973" s="13"/>
      <c r="E13973" s="13"/>
      <c r="F13973" s="13"/>
    </row>
    <row r="13974" spans="1:7">
      <c r="A13974" s="13"/>
      <c r="B13974" s="13"/>
      <c r="D13974" s="13"/>
      <c r="E13974" s="13"/>
      <c r="F13974" s="13"/>
    </row>
    <row r="13975" spans="1:7">
      <c r="A13975" s="13"/>
      <c r="B13975" s="13"/>
      <c r="D13975" s="13"/>
      <c r="E13975" s="13"/>
      <c r="F13975" s="13"/>
    </row>
    <row r="13976" spans="1:7">
      <c r="A13976" s="13"/>
      <c r="B13976" s="13"/>
      <c r="D13976" s="13"/>
      <c r="E13976" s="13"/>
      <c r="F13976" s="13"/>
    </row>
    <row r="13977" spans="1:7">
      <c r="A13977" s="13"/>
      <c r="B13977" s="13"/>
      <c r="D13977" s="13"/>
      <c r="E13977" s="13"/>
      <c r="F13977" s="13"/>
    </row>
    <row r="13978" spans="1:7">
      <c r="A13978" s="13"/>
      <c r="B13978" s="13"/>
      <c r="C13978" s="13"/>
      <c r="D13978" s="13"/>
      <c r="E13978" s="13"/>
      <c r="F13978" s="13"/>
    </row>
    <row r="13979" spans="1:7">
      <c r="A13979" s="13"/>
      <c r="B13979" s="13"/>
      <c r="D13979" s="13"/>
      <c r="E13979" s="13"/>
      <c r="F13979" s="13"/>
    </row>
    <row r="13980" spans="1:7">
      <c r="A13980" s="13"/>
      <c r="B13980" s="13"/>
      <c r="D13980" s="13"/>
      <c r="E13980" s="13"/>
      <c r="F13980" s="13"/>
    </row>
    <row r="13981" spans="1:7">
      <c r="A13981" s="13"/>
      <c r="B13981" s="13"/>
      <c r="D13981" s="13"/>
      <c r="E13981" s="13"/>
      <c r="F13981" s="13"/>
    </row>
    <row r="13982" spans="1:7">
      <c r="A13982" s="13"/>
      <c r="B13982" s="13"/>
      <c r="D13982" s="13"/>
      <c r="E13982" s="13"/>
      <c r="F13982" s="13"/>
    </row>
    <row r="13983" spans="1:7">
      <c r="A13983" s="13"/>
      <c r="B13983" s="13"/>
      <c r="D13983" s="13"/>
      <c r="E13983" s="13"/>
      <c r="F13983" s="13"/>
    </row>
    <row r="13984" spans="1:7">
      <c r="A13984" s="13"/>
      <c r="B13984" s="13"/>
      <c r="D13984" s="13"/>
      <c r="E13984" s="13"/>
      <c r="F13984" s="13"/>
    </row>
    <row r="13985" spans="1:7">
      <c r="A13985" s="13"/>
      <c r="B13985" s="13"/>
      <c r="D13985" s="13"/>
      <c r="E13985" s="13"/>
      <c r="F13985" s="13"/>
    </row>
    <row r="13986" spans="1:7">
      <c r="A13986" s="13"/>
      <c r="B13986" s="13"/>
      <c r="D13986" s="13"/>
      <c r="E13986" s="13"/>
      <c r="F13986" s="13"/>
    </row>
    <row r="13987" spans="1:7">
      <c r="A13987" s="13"/>
      <c r="B13987" s="13"/>
      <c r="D13987" s="13"/>
      <c r="E13987" s="13"/>
      <c r="F13987" s="13"/>
    </row>
    <row r="13988" spans="1:7">
      <c r="A13988" s="13"/>
      <c r="B13988" s="13"/>
      <c r="D13988" s="13"/>
      <c r="E13988" s="13"/>
      <c r="F13988" s="13"/>
    </row>
    <row r="13989" spans="1:7">
      <c r="A13989" s="13"/>
      <c r="B13989" s="13"/>
      <c r="C13989" s="13"/>
      <c r="D13989" s="13"/>
      <c r="E13989" s="13"/>
      <c r="F13989" s="13"/>
    </row>
    <row r="13990" spans="1:7">
      <c r="A13990" s="13"/>
      <c r="B13990" s="13"/>
      <c r="C13990" s="13"/>
      <c r="D13990" s="13"/>
      <c r="E13990" s="13"/>
      <c r="F13990" s="13"/>
    </row>
    <row r="13991" spans="1:7">
      <c r="A13991" s="13"/>
      <c r="B13991" s="13"/>
      <c r="C13991" s="13"/>
      <c r="D13991" s="13"/>
      <c r="E13991" s="13"/>
      <c r="F13991" s="13"/>
    </row>
    <row r="13992" spans="1:7">
      <c r="A13992" s="13"/>
      <c r="B13992" s="13"/>
      <c r="C13992" s="13"/>
      <c r="D13992" s="13"/>
      <c r="E13992" s="13"/>
      <c r="F13992" s="13"/>
    </row>
    <row r="13993" spans="1:7">
      <c r="A13993" s="13"/>
      <c r="B13993" s="13"/>
      <c r="C13993" s="13"/>
      <c r="D13993" s="13"/>
      <c r="E13993" s="13"/>
      <c r="F13993" s="13"/>
    </row>
    <row r="13994" spans="1:7">
      <c r="A13994" s="13"/>
      <c r="B13994" s="13"/>
      <c r="C13994" s="13"/>
      <c r="D13994" s="13"/>
      <c r="E13994" s="13"/>
      <c r="F13994" s="13"/>
    </row>
    <row r="13995" spans="1:7">
      <c r="A13995" s="13"/>
      <c r="B13995" s="13"/>
      <c r="C13995" s="13"/>
      <c r="D13995" s="13"/>
      <c r="E13995" s="13"/>
      <c r="G13995" s="13"/>
    </row>
    <row r="13996" spans="1:7">
      <c r="A13996" s="13"/>
      <c r="B13996" s="13"/>
      <c r="C13996" s="13"/>
      <c r="D13996" s="13"/>
      <c r="E13996" s="13"/>
      <c r="F13996" s="13"/>
    </row>
    <row r="13997" spans="1:7">
      <c r="A13997" s="13"/>
      <c r="B13997" s="13"/>
      <c r="D13997" s="13"/>
      <c r="E13997" s="13"/>
      <c r="F13997" s="13"/>
    </row>
    <row r="13998" spans="1:7">
      <c r="A13998" s="13"/>
      <c r="B13998" s="13"/>
      <c r="D13998" s="13"/>
      <c r="E13998" s="13"/>
      <c r="F13998" s="13"/>
    </row>
    <row r="13999" spans="1:7">
      <c r="A13999" s="13"/>
      <c r="B13999" s="13"/>
      <c r="D13999" s="13"/>
      <c r="E13999" s="13"/>
      <c r="F13999" s="13"/>
    </row>
    <row r="14000" spans="1:7">
      <c r="A14000" s="13"/>
      <c r="B14000" s="13"/>
      <c r="D14000" s="13"/>
      <c r="E14000" s="13"/>
      <c r="F14000" s="13"/>
    </row>
    <row r="14001" spans="1:7">
      <c r="A14001" s="13"/>
      <c r="B14001" s="13"/>
      <c r="D14001" s="13"/>
      <c r="E14001" s="13"/>
      <c r="F14001" s="13"/>
    </row>
    <row r="14002" spans="1:7">
      <c r="A14002" s="13"/>
      <c r="B14002" s="13"/>
      <c r="D14002" s="13"/>
      <c r="E14002" s="13"/>
      <c r="F14002" s="13"/>
    </row>
    <row r="14003" spans="1:7">
      <c r="A14003" s="13"/>
      <c r="B14003" s="13"/>
      <c r="D14003" s="13"/>
      <c r="E14003" s="13"/>
      <c r="F14003" s="13"/>
    </row>
    <row r="14004" spans="1:7">
      <c r="A14004" s="13"/>
      <c r="B14004" s="13"/>
      <c r="D14004" s="13"/>
      <c r="E14004" s="13"/>
      <c r="F14004" s="13"/>
    </row>
    <row r="14005" spans="1:7">
      <c r="A14005" s="13"/>
      <c r="B14005" s="13"/>
      <c r="D14005" s="13"/>
      <c r="E14005" s="13"/>
      <c r="F14005" s="13"/>
    </row>
    <row r="14006" spans="1:7">
      <c r="A14006" s="13"/>
      <c r="B14006" s="13"/>
      <c r="D14006" s="13"/>
      <c r="E14006" s="13"/>
      <c r="F14006" s="13"/>
    </row>
    <row r="14007" spans="1:7">
      <c r="A14007" s="13"/>
      <c r="B14007" s="13"/>
      <c r="D14007" s="13"/>
      <c r="E14007" s="13"/>
      <c r="F14007" s="13"/>
    </row>
    <row r="14008" spans="1:7">
      <c r="A14008" s="13"/>
      <c r="B14008" s="13"/>
      <c r="D14008" s="13"/>
      <c r="E14008" s="13"/>
      <c r="F14008" s="13"/>
    </row>
    <row r="14009" spans="1:7">
      <c r="A14009" s="13"/>
      <c r="B14009" s="13"/>
      <c r="D14009" s="13"/>
      <c r="E14009" s="13"/>
      <c r="F14009" s="13"/>
    </row>
    <row r="14010" spans="1:7">
      <c r="A14010" s="13"/>
      <c r="B14010" s="13"/>
      <c r="D14010" s="13"/>
      <c r="E14010" s="13"/>
      <c r="F14010" s="13"/>
    </row>
    <row r="14011" spans="1:7">
      <c r="A14011" s="13"/>
      <c r="B14011" s="13"/>
      <c r="D14011" s="13"/>
      <c r="E14011" s="13"/>
      <c r="F14011" s="13"/>
    </row>
    <row r="14012" spans="1:7">
      <c r="A14012" s="13"/>
      <c r="B14012" s="13"/>
      <c r="C14012" s="13"/>
      <c r="D14012" s="13"/>
      <c r="E14012" s="13"/>
      <c r="F14012" s="13"/>
    </row>
    <row r="14013" spans="1:7">
      <c r="A14013" s="13"/>
      <c r="B14013" s="13"/>
      <c r="C14013" s="13"/>
      <c r="D14013" s="13"/>
      <c r="E14013" s="13"/>
      <c r="F14013" s="13"/>
    </row>
    <row r="14014" spans="1:7">
      <c r="A14014" s="13"/>
      <c r="B14014" s="13"/>
      <c r="C14014" s="13"/>
      <c r="D14014" s="13"/>
      <c r="E14014" s="13"/>
      <c r="F14014" s="13"/>
    </row>
    <row r="14015" spans="1:7">
      <c r="A14015" s="13"/>
      <c r="B14015" s="13"/>
      <c r="C14015" s="13"/>
      <c r="D14015" s="13"/>
      <c r="E14015" s="13"/>
      <c r="F14015" s="13"/>
    </row>
    <row r="14016" spans="1:7">
      <c r="A14016" s="13"/>
      <c r="B14016" s="13"/>
      <c r="C14016" s="13"/>
      <c r="D14016" s="13"/>
      <c r="E14016" s="13"/>
      <c r="G14016" s="13"/>
    </row>
    <row r="14017" spans="1:7">
      <c r="A14017" s="13"/>
      <c r="B14017" s="13"/>
      <c r="C14017" s="13"/>
      <c r="D14017" s="13"/>
      <c r="E14017" s="13"/>
      <c r="G14017" s="13"/>
    </row>
    <row r="14018" spans="1:7">
      <c r="A14018" s="13"/>
      <c r="B14018" s="13"/>
      <c r="C14018" s="13"/>
      <c r="D14018" s="13"/>
      <c r="E14018" s="13"/>
      <c r="F14018" s="13"/>
    </row>
    <row r="14019" spans="1:7">
      <c r="A14019" s="13"/>
      <c r="B14019" s="13"/>
      <c r="D14019" s="13"/>
      <c r="E14019" s="13"/>
      <c r="F14019" s="13"/>
    </row>
    <row r="14020" spans="1:7">
      <c r="A14020" s="13"/>
      <c r="B14020" s="13"/>
      <c r="D14020" s="13"/>
      <c r="E14020" s="13"/>
      <c r="F14020" s="13"/>
    </row>
    <row r="14021" spans="1:7">
      <c r="A14021" s="13"/>
      <c r="B14021" s="13"/>
      <c r="D14021" s="13"/>
      <c r="E14021" s="13"/>
      <c r="F14021" s="13"/>
    </row>
    <row r="14022" spans="1:7">
      <c r="A14022" s="13"/>
      <c r="B14022" s="13"/>
      <c r="C14022" s="13"/>
      <c r="D14022" s="13"/>
      <c r="E14022" s="13"/>
      <c r="F14022" s="13"/>
    </row>
    <row r="14023" spans="1:7">
      <c r="A14023" s="13"/>
      <c r="B14023" s="13"/>
      <c r="D14023" s="13"/>
      <c r="E14023" s="13"/>
      <c r="F14023" s="13"/>
    </row>
    <row r="14024" spans="1:7">
      <c r="A14024" s="13"/>
      <c r="B14024" s="13"/>
      <c r="D14024" s="13"/>
      <c r="E14024" s="13"/>
      <c r="F14024" s="13"/>
    </row>
    <row r="14025" spans="1:7">
      <c r="A14025" s="13"/>
      <c r="B14025" s="13"/>
      <c r="D14025" s="13"/>
      <c r="E14025" s="13"/>
      <c r="F14025" s="13"/>
    </row>
    <row r="14026" spans="1:7">
      <c r="A14026" s="13"/>
      <c r="B14026" s="13"/>
      <c r="D14026" s="13"/>
      <c r="E14026" s="13"/>
      <c r="F14026" s="13"/>
    </row>
    <row r="14027" spans="1:7">
      <c r="A14027" s="13"/>
      <c r="B14027" s="13"/>
      <c r="D14027" s="13"/>
      <c r="E14027" s="13"/>
      <c r="F14027" s="13"/>
    </row>
    <row r="14028" spans="1:7">
      <c r="A14028" s="13"/>
      <c r="B14028" s="13"/>
      <c r="C14028" s="13"/>
      <c r="D14028" s="13"/>
      <c r="E14028" s="13"/>
      <c r="F14028" s="13"/>
    </row>
    <row r="14029" spans="1:7">
      <c r="A14029" s="13"/>
      <c r="B14029" s="13"/>
      <c r="C14029" s="13"/>
      <c r="D14029" s="13"/>
      <c r="E14029" s="13"/>
      <c r="F14029" s="13"/>
    </row>
    <row r="14030" spans="1:7">
      <c r="A14030" s="13"/>
      <c r="B14030" s="13"/>
      <c r="C14030" s="13"/>
      <c r="D14030" s="13"/>
      <c r="E14030" s="13"/>
      <c r="F14030" s="13"/>
    </row>
    <row r="14031" spans="1:7">
      <c r="A14031" s="13"/>
      <c r="B14031" s="13"/>
      <c r="C14031" s="13"/>
      <c r="D14031" s="13"/>
      <c r="E14031" s="13"/>
      <c r="F14031" s="13"/>
    </row>
    <row r="14032" spans="1:7">
      <c r="A14032" s="13"/>
      <c r="B14032" s="13"/>
      <c r="C14032" s="13"/>
      <c r="D14032" s="13"/>
      <c r="E14032" s="13"/>
      <c r="F14032" s="13"/>
    </row>
    <row r="14033" spans="1:7">
      <c r="A14033" s="13"/>
      <c r="B14033" s="13"/>
      <c r="C14033" s="13"/>
      <c r="D14033" s="13"/>
      <c r="E14033" s="13"/>
      <c r="F14033" s="13"/>
    </row>
    <row r="14034" spans="1:7">
      <c r="A14034" s="13"/>
      <c r="B14034" s="13"/>
      <c r="C14034" s="13"/>
      <c r="D14034" s="13"/>
      <c r="E14034" s="13"/>
      <c r="G14034" s="13"/>
    </row>
    <row r="14035" spans="1:7">
      <c r="A14035" s="13"/>
      <c r="B14035" s="13"/>
      <c r="D14035" s="13"/>
      <c r="E14035" s="13"/>
      <c r="F14035" s="13"/>
    </row>
    <row r="14036" spans="1:7">
      <c r="A14036" s="13"/>
      <c r="B14036" s="13"/>
      <c r="D14036" s="13"/>
      <c r="E14036" s="13"/>
      <c r="F14036" s="13"/>
    </row>
    <row r="14037" spans="1:7">
      <c r="A14037" s="13"/>
      <c r="B14037" s="13"/>
      <c r="D14037" s="13"/>
      <c r="E14037" s="13"/>
      <c r="F14037" s="13"/>
    </row>
    <row r="14038" spans="1:7">
      <c r="A14038" s="13"/>
      <c r="B14038" s="13"/>
      <c r="C14038" s="13"/>
      <c r="D14038" s="13"/>
      <c r="E14038" s="13"/>
      <c r="F14038" s="13"/>
    </row>
    <row r="14039" spans="1:7">
      <c r="A14039" s="13"/>
      <c r="B14039" s="13"/>
      <c r="C14039" s="13"/>
      <c r="D14039" s="13"/>
      <c r="E14039" s="13"/>
      <c r="F14039" s="13"/>
    </row>
    <row r="14040" spans="1:7">
      <c r="A14040" s="13"/>
      <c r="B14040" s="13"/>
      <c r="C14040" s="13"/>
      <c r="D14040" s="13"/>
      <c r="E14040" s="13"/>
      <c r="F14040" s="13"/>
    </row>
    <row r="14041" spans="1:7">
      <c r="A14041" s="13"/>
      <c r="B14041" s="13"/>
      <c r="C14041" s="13"/>
      <c r="D14041" s="13"/>
      <c r="E14041" s="13"/>
      <c r="F14041" s="13"/>
    </row>
    <row r="14042" spans="1:7">
      <c r="A14042" s="13"/>
      <c r="B14042" s="13"/>
      <c r="C14042" s="13"/>
      <c r="D14042" s="13"/>
      <c r="E14042" s="13"/>
      <c r="F14042" s="13"/>
    </row>
    <row r="14043" spans="1:7">
      <c r="A14043" s="13"/>
      <c r="B14043" s="13"/>
      <c r="C14043" s="13"/>
      <c r="D14043" s="13"/>
      <c r="E14043" s="13"/>
      <c r="G14043" s="13"/>
    </row>
    <row r="14044" spans="1:7">
      <c r="A14044" s="13"/>
      <c r="B14044" s="13"/>
      <c r="C14044" s="13"/>
      <c r="D14044" s="13"/>
      <c r="E14044" s="13"/>
      <c r="F14044" s="13"/>
    </row>
    <row r="14045" spans="1:7">
      <c r="A14045" s="13"/>
      <c r="B14045" s="13"/>
      <c r="D14045" s="13"/>
      <c r="E14045" s="13"/>
      <c r="F14045" s="13"/>
    </row>
    <row r="14046" spans="1:7">
      <c r="A14046" s="13"/>
      <c r="B14046" s="13"/>
      <c r="C14046" s="13"/>
      <c r="D14046" s="13"/>
      <c r="E14046" s="13"/>
      <c r="F14046" s="13"/>
    </row>
    <row r="14047" spans="1:7">
      <c r="A14047" s="13"/>
      <c r="B14047" s="13"/>
      <c r="D14047" s="13"/>
      <c r="E14047" s="13"/>
      <c r="F14047" s="13"/>
    </row>
    <row r="14048" spans="1:7">
      <c r="A14048" s="13"/>
      <c r="B14048" s="13"/>
      <c r="D14048" s="13"/>
      <c r="E14048" s="13"/>
      <c r="F14048" s="13"/>
    </row>
    <row r="14049" spans="1:6">
      <c r="A14049" s="13"/>
      <c r="B14049" s="13"/>
      <c r="D14049" s="13"/>
      <c r="E14049" s="13"/>
      <c r="F14049" s="13"/>
    </row>
    <row r="14050" spans="1:6">
      <c r="A14050" s="13"/>
      <c r="B14050" s="13"/>
      <c r="D14050" s="13"/>
      <c r="E14050" s="13"/>
      <c r="F14050" s="13"/>
    </row>
    <row r="14051" spans="1:6">
      <c r="A14051" s="13"/>
      <c r="B14051" s="13"/>
      <c r="D14051" s="13"/>
      <c r="E14051" s="13"/>
      <c r="F14051" s="13"/>
    </row>
    <row r="14052" spans="1:6">
      <c r="A14052" s="13"/>
      <c r="B14052" s="13"/>
      <c r="D14052" s="13"/>
      <c r="E14052" s="13"/>
      <c r="F14052" s="13"/>
    </row>
    <row r="14053" spans="1:6">
      <c r="A14053" s="13"/>
      <c r="B14053" s="13"/>
      <c r="D14053" s="13"/>
      <c r="E14053" s="13"/>
      <c r="F14053" s="13"/>
    </row>
    <row r="14054" spans="1:6">
      <c r="A14054" s="13"/>
      <c r="B14054" s="13"/>
      <c r="C14054" s="13"/>
      <c r="D14054" s="13"/>
      <c r="E14054" s="13"/>
      <c r="F14054" s="13"/>
    </row>
    <row r="14055" spans="1:6">
      <c r="A14055" s="13"/>
      <c r="B14055" s="13"/>
      <c r="C14055" s="13"/>
      <c r="D14055" s="13"/>
      <c r="E14055" s="13"/>
      <c r="F14055" s="13"/>
    </row>
    <row r="14056" spans="1:6">
      <c r="A14056" s="13"/>
      <c r="B14056" s="13"/>
      <c r="D14056" s="13"/>
      <c r="E14056" s="13"/>
      <c r="F14056" s="13"/>
    </row>
    <row r="14057" spans="1:6">
      <c r="A14057" s="13"/>
      <c r="B14057" s="13"/>
      <c r="C14057" s="13"/>
      <c r="D14057" s="13"/>
      <c r="E14057" s="13"/>
      <c r="F14057" s="13"/>
    </row>
    <row r="14058" spans="1:6">
      <c r="A14058" s="13"/>
      <c r="B14058" s="13"/>
      <c r="C14058" s="13"/>
      <c r="D14058" s="13"/>
      <c r="E14058" s="13"/>
      <c r="F14058" s="13"/>
    </row>
    <row r="14059" spans="1:6">
      <c r="A14059" s="13"/>
      <c r="B14059" s="13"/>
      <c r="C14059" s="13"/>
      <c r="D14059" s="13"/>
      <c r="E14059" s="13"/>
      <c r="F14059" s="13"/>
    </row>
    <row r="14060" spans="1:6">
      <c r="A14060" s="13"/>
      <c r="B14060" s="13"/>
      <c r="C14060" s="13"/>
      <c r="D14060" s="13"/>
      <c r="E14060" s="13"/>
      <c r="F14060" s="13"/>
    </row>
    <row r="14061" spans="1:6">
      <c r="A14061" s="13"/>
      <c r="B14061" s="13"/>
      <c r="D14061" s="13"/>
      <c r="E14061" s="13"/>
      <c r="F14061" s="13"/>
    </row>
    <row r="14062" spans="1:6">
      <c r="A14062" s="13"/>
      <c r="B14062" s="13"/>
      <c r="D14062" s="13"/>
      <c r="E14062" s="13"/>
      <c r="F14062" s="13"/>
    </row>
    <row r="14063" spans="1:6">
      <c r="A14063" s="13"/>
      <c r="B14063" s="13"/>
      <c r="D14063" s="13"/>
      <c r="E14063" s="13"/>
      <c r="F14063" s="13"/>
    </row>
    <row r="14064" spans="1:6">
      <c r="A14064" s="13"/>
      <c r="B14064" s="13"/>
      <c r="D14064" s="13"/>
      <c r="E14064" s="13"/>
      <c r="F14064" s="13"/>
    </row>
    <row r="14065" spans="1:7">
      <c r="A14065" s="13"/>
      <c r="B14065" s="13"/>
      <c r="D14065" s="13"/>
      <c r="E14065" s="13"/>
      <c r="F14065" s="13"/>
    </row>
    <row r="14066" spans="1:7">
      <c r="A14066" s="13"/>
      <c r="B14066" s="13"/>
      <c r="D14066" s="13"/>
      <c r="E14066" s="13"/>
      <c r="F14066" s="13"/>
    </row>
    <row r="14067" spans="1:7">
      <c r="A14067" s="13"/>
      <c r="B14067" s="13"/>
      <c r="C14067" s="13"/>
      <c r="D14067" s="13"/>
      <c r="E14067" s="13"/>
      <c r="F14067" s="13"/>
    </row>
    <row r="14068" spans="1:7">
      <c r="A14068" s="13"/>
      <c r="B14068" s="13"/>
      <c r="C14068" s="13"/>
      <c r="D14068" s="13"/>
      <c r="E14068" s="13"/>
      <c r="F14068" s="13"/>
    </row>
    <row r="14069" spans="1:7">
      <c r="A14069" s="13"/>
      <c r="B14069" s="13"/>
      <c r="C14069" s="13"/>
      <c r="D14069" s="13"/>
      <c r="E14069" s="13"/>
      <c r="F14069" s="13"/>
    </row>
    <row r="14070" spans="1:7">
      <c r="A14070" s="13"/>
      <c r="B14070" s="13"/>
      <c r="C14070" s="13"/>
      <c r="D14070" s="13"/>
      <c r="E14070" s="13"/>
      <c r="F14070" s="13"/>
    </row>
    <row r="14071" spans="1:7">
      <c r="A14071" s="13"/>
      <c r="B14071" s="13"/>
      <c r="C14071" s="13"/>
      <c r="D14071" s="13"/>
      <c r="E14071" s="13"/>
      <c r="F14071" s="13"/>
    </row>
    <row r="14072" spans="1:7">
      <c r="A14072" s="13"/>
      <c r="B14072" s="13"/>
      <c r="C14072" s="13"/>
      <c r="D14072" s="13"/>
      <c r="E14072" s="13"/>
      <c r="F14072" s="13"/>
    </row>
    <row r="14073" spans="1:7">
      <c r="A14073" s="13"/>
      <c r="B14073" s="13"/>
      <c r="C14073" s="13"/>
      <c r="D14073" s="13"/>
      <c r="E14073" s="13"/>
      <c r="G14073" s="13"/>
    </row>
    <row r="14074" spans="1:7">
      <c r="A14074" s="13"/>
      <c r="B14074" s="13"/>
      <c r="C14074" s="13"/>
      <c r="D14074" s="13"/>
      <c r="E14074" s="13"/>
      <c r="F14074" s="13"/>
    </row>
    <row r="14075" spans="1:7">
      <c r="A14075" s="13"/>
      <c r="B14075" s="13"/>
      <c r="C14075" s="13"/>
      <c r="D14075" s="13"/>
      <c r="E14075" s="13"/>
      <c r="F14075" s="13"/>
    </row>
    <row r="14076" spans="1:7">
      <c r="A14076" s="13"/>
      <c r="B14076" s="13"/>
      <c r="D14076" s="13"/>
      <c r="E14076" s="13"/>
      <c r="F14076" s="13"/>
    </row>
    <row r="14077" spans="1:7">
      <c r="A14077" s="13"/>
      <c r="B14077" s="13"/>
      <c r="D14077" s="13"/>
      <c r="E14077" s="13"/>
      <c r="F14077" s="13"/>
    </row>
    <row r="14078" spans="1:7">
      <c r="A14078" s="13"/>
      <c r="B14078" s="13"/>
      <c r="C14078" s="13"/>
      <c r="D14078" s="13"/>
      <c r="E14078" s="13"/>
      <c r="F14078" s="13"/>
    </row>
    <row r="14079" spans="1:7">
      <c r="A14079" s="13"/>
      <c r="B14079" s="13"/>
      <c r="D14079" s="13"/>
      <c r="E14079" s="13"/>
      <c r="F14079" s="13"/>
    </row>
    <row r="14080" spans="1:7">
      <c r="A14080" s="13"/>
      <c r="B14080" s="13"/>
      <c r="D14080" s="13"/>
      <c r="E14080" s="13"/>
      <c r="F14080" s="13"/>
    </row>
    <row r="14081" spans="1:7">
      <c r="A14081" s="13"/>
      <c r="B14081" s="13"/>
      <c r="D14081" s="13"/>
      <c r="E14081" s="13"/>
      <c r="F14081" s="13"/>
    </row>
    <row r="14082" spans="1:7">
      <c r="A14082" s="13"/>
      <c r="B14082" s="13"/>
      <c r="D14082" s="13"/>
      <c r="E14082" s="13"/>
      <c r="F14082" s="13"/>
    </row>
    <row r="14083" spans="1:7">
      <c r="A14083" s="13"/>
      <c r="B14083" s="13"/>
      <c r="D14083" s="13"/>
      <c r="E14083" s="13"/>
      <c r="F14083" s="13"/>
    </row>
    <row r="14084" spans="1:7">
      <c r="A14084" s="13"/>
      <c r="B14084" s="13"/>
      <c r="D14084" s="13"/>
      <c r="E14084" s="13"/>
      <c r="F14084" s="13"/>
    </row>
    <row r="14085" spans="1:7">
      <c r="A14085" s="13"/>
      <c r="B14085" s="13"/>
      <c r="D14085" s="13"/>
      <c r="E14085" s="13"/>
      <c r="F14085" s="13"/>
    </row>
    <row r="14086" spans="1:7">
      <c r="A14086" s="13"/>
      <c r="B14086" s="13"/>
      <c r="D14086" s="13"/>
      <c r="E14086" s="13"/>
      <c r="F14086" s="13"/>
    </row>
    <row r="14087" spans="1:7">
      <c r="A14087" s="13"/>
      <c r="B14087" s="13"/>
      <c r="D14087" s="13"/>
      <c r="E14087" s="13"/>
      <c r="F14087" s="13"/>
    </row>
    <row r="14088" spans="1:7">
      <c r="A14088" s="13"/>
      <c r="B14088" s="13"/>
      <c r="C14088" s="13"/>
      <c r="D14088" s="13"/>
      <c r="E14088" s="13"/>
      <c r="F14088" s="13"/>
    </row>
    <row r="14089" spans="1:7">
      <c r="A14089" s="13"/>
      <c r="B14089" s="13"/>
      <c r="C14089" s="13"/>
      <c r="D14089" s="13"/>
      <c r="E14089" s="13"/>
      <c r="F14089" s="13"/>
    </row>
    <row r="14090" spans="1:7">
      <c r="A14090" s="13"/>
      <c r="B14090" s="13"/>
      <c r="C14090" s="13"/>
      <c r="D14090" s="13"/>
      <c r="E14090" s="13"/>
      <c r="F14090" s="13"/>
    </row>
    <row r="14091" spans="1:7">
      <c r="A14091" s="13"/>
      <c r="B14091" s="13"/>
      <c r="C14091" s="13"/>
      <c r="D14091" s="13"/>
      <c r="E14091" s="13"/>
      <c r="F14091" s="13"/>
    </row>
    <row r="14092" spans="1:7">
      <c r="A14092" s="13"/>
      <c r="B14092" s="13"/>
      <c r="C14092" s="13"/>
      <c r="D14092" s="13"/>
      <c r="E14092" s="13"/>
      <c r="G14092" s="13"/>
    </row>
    <row r="14093" spans="1:7">
      <c r="A14093" s="13"/>
      <c r="B14093" s="13"/>
      <c r="C14093" s="13"/>
      <c r="D14093" s="13"/>
      <c r="E14093" s="13"/>
      <c r="G14093" s="13"/>
    </row>
    <row r="14094" spans="1:7">
      <c r="A14094" s="13"/>
      <c r="B14094" s="13"/>
      <c r="C14094" s="13"/>
      <c r="D14094" s="13"/>
      <c r="E14094" s="13"/>
      <c r="F14094" s="13"/>
    </row>
    <row r="14095" spans="1:7">
      <c r="A14095" s="13"/>
      <c r="B14095" s="13"/>
      <c r="D14095" s="13"/>
      <c r="E14095" s="13"/>
      <c r="F14095" s="13"/>
    </row>
    <row r="14096" spans="1:7">
      <c r="A14096" s="13"/>
      <c r="B14096" s="13"/>
      <c r="D14096" s="13"/>
      <c r="E14096" s="13"/>
      <c r="F14096" s="13"/>
    </row>
    <row r="14097" spans="1:6">
      <c r="A14097" s="13"/>
      <c r="B14097" s="13"/>
      <c r="C14097" s="13"/>
      <c r="D14097" s="13"/>
      <c r="E14097" s="13"/>
      <c r="F14097" s="13"/>
    </row>
    <row r="14098" spans="1:6">
      <c r="A14098" s="13"/>
      <c r="B14098" s="13"/>
      <c r="D14098" s="13"/>
      <c r="E14098" s="13"/>
      <c r="F14098" s="13"/>
    </row>
    <row r="14099" spans="1:6">
      <c r="A14099" s="13"/>
      <c r="B14099" s="13"/>
      <c r="C14099" s="13"/>
      <c r="D14099" s="13"/>
      <c r="E14099" s="13"/>
      <c r="F14099" s="13"/>
    </row>
    <row r="14100" spans="1:6">
      <c r="A14100" s="13"/>
      <c r="B14100" s="13"/>
      <c r="C14100" s="13"/>
      <c r="D14100" s="13"/>
      <c r="E14100" s="13"/>
      <c r="F14100" s="13"/>
    </row>
    <row r="14101" spans="1:6">
      <c r="A14101" s="13"/>
      <c r="B14101" s="13"/>
      <c r="D14101" s="13"/>
      <c r="E14101" s="13"/>
      <c r="F14101" s="13"/>
    </row>
    <row r="14102" spans="1:6">
      <c r="A14102" s="13"/>
      <c r="B14102" s="13"/>
      <c r="C14102" s="13"/>
      <c r="D14102" s="13"/>
      <c r="E14102" s="13"/>
      <c r="F14102" s="13"/>
    </row>
    <row r="14103" spans="1:6">
      <c r="A14103" s="13"/>
      <c r="B14103" s="13"/>
      <c r="C14103" s="13"/>
      <c r="D14103" s="13"/>
      <c r="E14103" s="13"/>
      <c r="F14103" s="13"/>
    </row>
    <row r="14104" spans="1:6">
      <c r="A14104" s="13"/>
      <c r="B14104" s="13"/>
      <c r="D14104" s="13"/>
      <c r="E14104" s="13"/>
      <c r="F14104" s="13"/>
    </row>
    <row r="14105" spans="1:6">
      <c r="A14105" s="13"/>
      <c r="B14105" s="13"/>
      <c r="D14105" s="13"/>
      <c r="E14105" s="13"/>
      <c r="F14105" s="13"/>
    </row>
    <row r="14106" spans="1:6">
      <c r="A14106" s="13"/>
      <c r="B14106" s="13"/>
      <c r="D14106" s="13"/>
      <c r="E14106" s="13"/>
      <c r="F14106" s="13"/>
    </row>
    <row r="14107" spans="1:6">
      <c r="A14107" s="13"/>
      <c r="B14107" s="13"/>
      <c r="D14107" s="13"/>
      <c r="E14107" s="13"/>
      <c r="F14107" s="13"/>
    </row>
    <row r="14108" spans="1:6">
      <c r="A14108" s="13"/>
      <c r="B14108" s="13"/>
      <c r="D14108" s="13"/>
      <c r="E14108" s="13"/>
      <c r="F14108" s="13"/>
    </row>
    <row r="14109" spans="1:6">
      <c r="A14109" s="13"/>
      <c r="B14109" s="13"/>
      <c r="D14109" s="13"/>
      <c r="E14109" s="13"/>
      <c r="F14109" s="13"/>
    </row>
    <row r="14110" spans="1:6">
      <c r="A14110" s="13"/>
      <c r="B14110" s="13"/>
      <c r="D14110" s="13"/>
      <c r="E14110" s="13"/>
      <c r="F14110" s="13"/>
    </row>
    <row r="14111" spans="1:6">
      <c r="A14111" s="13"/>
      <c r="B14111" s="13"/>
      <c r="C14111" s="13"/>
      <c r="D14111" s="13"/>
      <c r="E14111" s="13"/>
      <c r="F14111" s="13"/>
    </row>
    <row r="14112" spans="1:6">
      <c r="A14112" s="13"/>
      <c r="B14112" s="13"/>
      <c r="C14112" s="13"/>
      <c r="D14112" s="13"/>
      <c r="E14112" s="13"/>
      <c r="F14112" s="13"/>
    </row>
    <row r="14113" spans="1:7">
      <c r="A14113" s="13"/>
      <c r="B14113" s="13"/>
      <c r="C14113" s="13"/>
      <c r="D14113" s="13"/>
      <c r="E14113" s="13"/>
      <c r="F14113" s="13"/>
    </row>
    <row r="14114" spans="1:7">
      <c r="A14114" s="13"/>
      <c r="B14114" s="13"/>
      <c r="C14114" s="13"/>
      <c r="D14114" s="13"/>
      <c r="E14114" s="13"/>
      <c r="F14114" s="13"/>
    </row>
    <row r="14115" spans="1:7">
      <c r="A14115" s="13"/>
      <c r="B14115" s="13"/>
      <c r="C14115" s="13"/>
      <c r="D14115" s="13"/>
      <c r="E14115" s="13"/>
      <c r="G14115" s="13"/>
    </row>
    <row r="14116" spans="1:7">
      <c r="A14116" s="13"/>
      <c r="B14116" s="13"/>
      <c r="C14116" s="13"/>
      <c r="D14116" s="13"/>
      <c r="E14116" s="13"/>
      <c r="G14116" s="13"/>
    </row>
    <row r="14117" spans="1:7">
      <c r="A14117" s="13"/>
      <c r="B14117" s="13"/>
      <c r="C14117" s="13"/>
      <c r="D14117" s="13"/>
      <c r="E14117" s="13"/>
      <c r="F14117" s="13"/>
    </row>
    <row r="14118" spans="1:7">
      <c r="A14118" s="13"/>
      <c r="B14118" s="13"/>
      <c r="D14118" s="13"/>
      <c r="E14118" s="13"/>
      <c r="F14118" s="13"/>
    </row>
    <row r="14119" spans="1:7">
      <c r="A14119" s="13"/>
      <c r="B14119" s="13"/>
      <c r="D14119" s="13"/>
      <c r="E14119" s="13"/>
      <c r="F14119" s="13"/>
    </row>
    <row r="14120" spans="1:7">
      <c r="A14120" s="13"/>
      <c r="B14120" s="13"/>
      <c r="C14120" s="13"/>
      <c r="D14120" s="13"/>
      <c r="E14120" s="13"/>
      <c r="F14120" s="13"/>
    </row>
    <row r="14121" spans="1:7">
      <c r="A14121" s="13"/>
      <c r="B14121" s="13"/>
      <c r="C14121" s="13"/>
      <c r="D14121" s="13"/>
      <c r="E14121" s="13"/>
      <c r="F14121" s="13"/>
    </row>
    <row r="14122" spans="1:7">
      <c r="A14122" s="13"/>
      <c r="B14122" s="13"/>
      <c r="D14122" s="13"/>
      <c r="E14122" s="13"/>
      <c r="F14122" s="13"/>
    </row>
    <row r="14123" spans="1:7">
      <c r="A14123" s="13"/>
      <c r="B14123" s="13"/>
      <c r="D14123" s="13"/>
      <c r="E14123" s="13"/>
      <c r="F14123" s="13"/>
    </row>
    <row r="14124" spans="1:7">
      <c r="A14124" s="13"/>
      <c r="B14124" s="13"/>
      <c r="D14124" s="13"/>
      <c r="E14124" s="13"/>
      <c r="F14124" s="13"/>
    </row>
    <row r="14125" spans="1:7">
      <c r="A14125" s="13"/>
      <c r="B14125" s="13"/>
      <c r="D14125" s="13"/>
      <c r="E14125" s="13"/>
      <c r="F14125" s="13"/>
    </row>
    <row r="14126" spans="1:7">
      <c r="A14126" s="13"/>
      <c r="B14126" s="13"/>
      <c r="D14126" s="13"/>
      <c r="E14126" s="13"/>
      <c r="F14126" s="13"/>
    </row>
    <row r="14127" spans="1:7">
      <c r="A14127" s="13"/>
      <c r="B14127" s="13"/>
      <c r="D14127" s="13"/>
      <c r="E14127" s="13"/>
      <c r="G14127" s="13"/>
    </row>
    <row r="14128" spans="1:7">
      <c r="A14128" s="13"/>
      <c r="B14128" s="13"/>
      <c r="D14128" s="13"/>
      <c r="E14128" s="13"/>
      <c r="F14128" s="13"/>
    </row>
    <row r="14129" spans="1:7">
      <c r="A14129" s="13"/>
      <c r="B14129" s="13"/>
      <c r="C14129" s="13"/>
      <c r="D14129" s="13"/>
      <c r="E14129" s="13"/>
      <c r="F14129" s="13"/>
    </row>
    <row r="14130" spans="1:7">
      <c r="A14130" s="13"/>
      <c r="B14130" s="13"/>
      <c r="C14130" s="13"/>
      <c r="D14130" s="13"/>
      <c r="E14130" s="13"/>
      <c r="F14130" s="13"/>
    </row>
    <row r="14131" spans="1:7">
      <c r="A14131" s="13"/>
      <c r="B14131" s="13"/>
      <c r="C14131" s="13"/>
      <c r="D14131" s="13"/>
      <c r="E14131" s="13"/>
      <c r="F14131" s="13"/>
    </row>
    <row r="14132" spans="1:7">
      <c r="A14132" s="13"/>
      <c r="B14132" s="13"/>
      <c r="C14132" s="13"/>
      <c r="D14132" s="13"/>
      <c r="E14132" s="13"/>
      <c r="F14132" s="13"/>
    </row>
    <row r="14133" spans="1:7">
      <c r="A14133" s="13"/>
      <c r="B14133" s="13"/>
      <c r="C14133" s="13"/>
      <c r="D14133" s="13"/>
      <c r="E14133" s="13"/>
      <c r="F14133" s="13"/>
    </row>
    <row r="14134" spans="1:7">
      <c r="A14134" s="13"/>
      <c r="B14134" s="13"/>
      <c r="C14134" s="13"/>
      <c r="D14134" s="13"/>
      <c r="E14134" s="13"/>
      <c r="F14134" s="13"/>
    </row>
    <row r="14135" spans="1:7">
      <c r="A14135" s="13"/>
      <c r="B14135" s="13"/>
      <c r="C14135" s="13"/>
      <c r="D14135" s="13"/>
      <c r="E14135" s="13"/>
      <c r="G14135" s="13"/>
    </row>
    <row r="14136" spans="1:7">
      <c r="A14136" s="13"/>
      <c r="B14136" s="13"/>
      <c r="C14136" s="13"/>
      <c r="D14136" s="13"/>
      <c r="E14136" s="13"/>
      <c r="F14136" s="13"/>
    </row>
    <row r="14137" spans="1:7">
      <c r="A14137" s="13"/>
      <c r="B14137" s="13"/>
      <c r="D14137" s="13"/>
      <c r="E14137" s="13"/>
      <c r="F14137" s="13"/>
    </row>
    <row r="14138" spans="1:7">
      <c r="A14138" s="13"/>
      <c r="B14138" s="13"/>
      <c r="D14138" s="13"/>
      <c r="E14138" s="13"/>
      <c r="F14138" s="13"/>
    </row>
    <row r="14139" spans="1:7">
      <c r="A14139" s="13"/>
      <c r="B14139" s="13"/>
      <c r="D14139" s="13"/>
      <c r="E14139" s="13"/>
      <c r="F14139" s="13"/>
    </row>
    <row r="14140" spans="1:7">
      <c r="A14140" s="13"/>
      <c r="B14140" s="13"/>
      <c r="D14140" s="13"/>
      <c r="E14140" s="13"/>
      <c r="F14140" s="13"/>
    </row>
    <row r="14141" spans="1:7">
      <c r="A14141" s="13"/>
      <c r="B14141" s="13"/>
      <c r="D14141" s="13"/>
      <c r="E14141" s="13"/>
      <c r="F14141" s="13"/>
    </row>
    <row r="14142" spans="1:7">
      <c r="A14142" s="13"/>
      <c r="B14142" s="13"/>
      <c r="D14142" s="13"/>
      <c r="E14142" s="13"/>
      <c r="F14142" s="13"/>
    </row>
    <row r="14143" spans="1:7">
      <c r="A14143" s="13"/>
      <c r="B14143" s="13"/>
      <c r="D14143" s="13"/>
      <c r="E14143" s="13"/>
      <c r="F14143" s="13"/>
    </row>
    <row r="14144" spans="1:7">
      <c r="A14144" s="13"/>
      <c r="B14144" s="13"/>
      <c r="C14144" s="13"/>
      <c r="D14144" s="13"/>
      <c r="E14144" s="13"/>
      <c r="F14144" s="13"/>
    </row>
    <row r="14145" spans="1:7">
      <c r="A14145" s="13"/>
      <c r="B14145" s="13"/>
      <c r="D14145" s="13"/>
      <c r="E14145" s="13"/>
      <c r="F14145" s="13"/>
    </row>
    <row r="14146" spans="1:7">
      <c r="A14146" s="13"/>
      <c r="B14146" s="13"/>
      <c r="D14146" s="13"/>
      <c r="E14146" s="13"/>
      <c r="F14146" s="13"/>
    </row>
    <row r="14147" spans="1:7">
      <c r="A14147" s="13"/>
      <c r="B14147" s="13"/>
      <c r="D14147" s="13"/>
      <c r="E14147" s="13"/>
      <c r="F14147" s="13"/>
    </row>
    <row r="14148" spans="1:7">
      <c r="A14148" s="13"/>
      <c r="B14148" s="13"/>
      <c r="D14148" s="13"/>
      <c r="E14148" s="13"/>
      <c r="F14148" s="13"/>
    </row>
    <row r="14149" spans="1:7">
      <c r="A14149" s="13"/>
      <c r="B14149" s="13"/>
      <c r="D14149" s="13"/>
      <c r="E14149" s="13"/>
      <c r="F14149" s="13"/>
    </row>
    <row r="14150" spans="1:7">
      <c r="A14150" s="13"/>
      <c r="B14150" s="13"/>
      <c r="D14150" s="13"/>
      <c r="E14150" s="13"/>
      <c r="F14150" s="13"/>
    </row>
    <row r="14151" spans="1:7">
      <c r="A14151" s="13"/>
      <c r="B14151" s="13"/>
      <c r="D14151" s="13"/>
      <c r="E14151" s="13"/>
      <c r="F14151" s="13"/>
    </row>
    <row r="14152" spans="1:7">
      <c r="A14152" s="13"/>
      <c r="B14152" s="13"/>
      <c r="D14152" s="13"/>
      <c r="E14152" s="13"/>
      <c r="F14152" s="13"/>
    </row>
    <row r="14153" spans="1:7">
      <c r="A14153" s="13"/>
      <c r="B14153" s="13"/>
      <c r="D14153" s="13"/>
      <c r="E14153" s="13"/>
      <c r="F14153" s="13"/>
    </row>
    <row r="14154" spans="1:7">
      <c r="A14154" s="13"/>
      <c r="B14154" s="13"/>
      <c r="C14154" s="13"/>
      <c r="D14154" s="13"/>
      <c r="E14154" s="13"/>
      <c r="F14154" s="13"/>
    </row>
    <row r="14155" spans="1:7">
      <c r="A14155" s="13"/>
      <c r="B14155" s="13"/>
      <c r="C14155" s="13"/>
      <c r="D14155" s="13"/>
      <c r="E14155" s="13"/>
      <c r="F14155" s="13"/>
    </row>
    <row r="14156" spans="1:7">
      <c r="A14156" s="13"/>
      <c r="B14156" s="13"/>
      <c r="C14156" s="13"/>
      <c r="D14156" s="13"/>
      <c r="E14156" s="13"/>
      <c r="F14156" s="13"/>
    </row>
    <row r="14157" spans="1:7">
      <c r="A14157" s="13"/>
      <c r="B14157" s="13"/>
      <c r="C14157" s="13"/>
      <c r="D14157" s="13"/>
      <c r="E14157" s="13"/>
      <c r="F14157" s="13"/>
    </row>
    <row r="14158" spans="1:7">
      <c r="A14158" s="13"/>
      <c r="B14158" s="13"/>
      <c r="C14158" s="13"/>
      <c r="D14158" s="13"/>
      <c r="E14158" s="13"/>
      <c r="F14158" s="13"/>
    </row>
    <row r="14159" spans="1:7">
      <c r="A14159" s="13"/>
      <c r="B14159" s="13"/>
      <c r="C14159" s="13"/>
      <c r="D14159" s="13"/>
      <c r="E14159" s="13"/>
      <c r="G14159" s="13"/>
    </row>
    <row r="14160" spans="1:7">
      <c r="A14160" s="13"/>
      <c r="B14160" s="13"/>
      <c r="C14160" s="13"/>
      <c r="D14160" s="13"/>
      <c r="E14160" s="13"/>
      <c r="F14160" s="13"/>
    </row>
    <row r="14161" spans="1:7">
      <c r="A14161" s="13"/>
      <c r="B14161" s="13"/>
      <c r="C14161" s="13"/>
      <c r="D14161" s="13"/>
      <c r="E14161" s="13"/>
      <c r="G14161" s="13"/>
    </row>
    <row r="14162" spans="1:7">
      <c r="A14162" s="13"/>
      <c r="B14162" s="13"/>
      <c r="C14162" s="13"/>
      <c r="D14162" s="13"/>
      <c r="E14162" s="13"/>
      <c r="F14162" s="13"/>
    </row>
    <row r="14163" spans="1:7">
      <c r="A14163" s="13"/>
      <c r="B14163" s="13"/>
      <c r="D14163" s="13"/>
      <c r="E14163" s="13"/>
      <c r="F14163" s="13"/>
    </row>
    <row r="14164" spans="1:7">
      <c r="A14164" s="13"/>
      <c r="B14164" s="13"/>
      <c r="C14164" s="13"/>
      <c r="D14164" s="13"/>
      <c r="E14164" s="13"/>
      <c r="F14164" s="13"/>
    </row>
    <row r="14165" spans="1:7">
      <c r="A14165" s="13"/>
      <c r="B14165" s="13"/>
      <c r="C14165" s="13"/>
      <c r="D14165" s="13"/>
      <c r="E14165" s="13"/>
      <c r="F14165" s="13"/>
    </row>
    <row r="14166" spans="1:7">
      <c r="A14166" s="13"/>
      <c r="B14166" s="13"/>
      <c r="D14166" s="13"/>
      <c r="E14166" s="13"/>
      <c r="F14166" s="13"/>
    </row>
    <row r="14167" spans="1:7">
      <c r="A14167" s="13"/>
      <c r="B14167" s="13"/>
      <c r="D14167" s="13"/>
      <c r="E14167" s="13"/>
      <c r="F14167" s="13"/>
    </row>
    <row r="14168" spans="1:7">
      <c r="A14168" s="13"/>
      <c r="B14168" s="13"/>
      <c r="D14168" s="13"/>
      <c r="E14168" s="13"/>
      <c r="F14168" s="13"/>
    </row>
    <row r="14169" spans="1:7">
      <c r="A14169" s="13"/>
      <c r="B14169" s="13"/>
      <c r="D14169" s="13"/>
      <c r="E14169" s="13"/>
      <c r="F14169" s="13"/>
    </row>
    <row r="14170" spans="1:7">
      <c r="A14170" s="13"/>
      <c r="B14170" s="13"/>
      <c r="D14170" s="13"/>
      <c r="E14170" s="13"/>
      <c r="F14170" s="13"/>
    </row>
    <row r="14171" spans="1:7">
      <c r="A14171" s="13"/>
      <c r="B14171" s="13"/>
      <c r="C14171" s="13"/>
      <c r="D14171" s="13"/>
      <c r="E14171" s="13"/>
      <c r="F14171" s="13"/>
    </row>
    <row r="14172" spans="1:7">
      <c r="A14172" s="13"/>
      <c r="B14172" s="13"/>
      <c r="C14172" s="13"/>
      <c r="D14172" s="13"/>
      <c r="E14172" s="13"/>
      <c r="F14172" s="13"/>
    </row>
    <row r="14173" spans="1:7">
      <c r="A14173" s="13"/>
      <c r="B14173" s="13"/>
      <c r="C14173" s="13"/>
      <c r="D14173" s="13"/>
      <c r="E14173" s="13"/>
      <c r="F14173" s="13"/>
    </row>
    <row r="14174" spans="1:7">
      <c r="A14174" s="13"/>
      <c r="B14174" s="13"/>
      <c r="C14174" s="13"/>
      <c r="D14174" s="13"/>
      <c r="E14174" s="13"/>
      <c r="F14174" s="13"/>
    </row>
    <row r="14175" spans="1:7">
      <c r="A14175" s="13"/>
      <c r="B14175" s="13"/>
      <c r="C14175" s="13"/>
      <c r="D14175" s="13"/>
      <c r="E14175" s="13"/>
      <c r="G14175" s="13"/>
    </row>
    <row r="14176" spans="1:7">
      <c r="A14176" s="13"/>
      <c r="B14176" s="13"/>
      <c r="C14176" s="13"/>
      <c r="D14176" s="13"/>
      <c r="E14176" s="13"/>
      <c r="F14176" s="13"/>
    </row>
    <row r="14177" spans="1:7">
      <c r="A14177" s="13"/>
      <c r="B14177" s="13"/>
      <c r="C14177" s="13"/>
      <c r="D14177" s="13"/>
      <c r="E14177" s="13"/>
      <c r="F14177" s="13"/>
    </row>
    <row r="14178" spans="1:7">
      <c r="A14178" s="13"/>
      <c r="B14178" s="13"/>
      <c r="C14178" s="13"/>
      <c r="D14178" s="13"/>
      <c r="E14178" s="13"/>
      <c r="F14178" s="13"/>
    </row>
    <row r="14179" spans="1:7">
      <c r="A14179" s="13"/>
      <c r="B14179" s="13"/>
      <c r="C14179" s="13"/>
      <c r="D14179" s="13"/>
      <c r="E14179" s="13"/>
      <c r="F14179" s="13"/>
    </row>
    <row r="14180" spans="1:7">
      <c r="A14180" s="13"/>
      <c r="B14180" s="13"/>
      <c r="C14180" s="13"/>
      <c r="D14180" s="13"/>
      <c r="E14180" s="13"/>
      <c r="F14180" s="13"/>
    </row>
    <row r="14181" spans="1:7">
      <c r="A14181" s="13"/>
      <c r="B14181" s="13"/>
      <c r="C14181" s="13"/>
      <c r="D14181" s="13"/>
      <c r="E14181" s="13"/>
      <c r="F14181" s="13"/>
    </row>
    <row r="14182" spans="1:7">
      <c r="A14182" s="13"/>
      <c r="B14182" s="13"/>
      <c r="C14182" s="13"/>
      <c r="D14182" s="13"/>
      <c r="E14182" s="13"/>
      <c r="G14182" s="13"/>
    </row>
    <row r="14183" spans="1:7">
      <c r="A14183" s="13"/>
      <c r="B14183" s="13"/>
      <c r="C14183" s="13"/>
      <c r="D14183" s="13"/>
      <c r="E14183" s="13"/>
      <c r="F14183" s="13"/>
    </row>
    <row r="14184" spans="1:7">
      <c r="A14184" s="13"/>
      <c r="B14184" s="13"/>
      <c r="C14184" s="13"/>
      <c r="D14184" s="13"/>
      <c r="E14184" s="13"/>
      <c r="F14184" s="13"/>
    </row>
    <row r="14185" spans="1:7">
      <c r="A14185" s="13"/>
      <c r="B14185" s="13"/>
      <c r="D14185" s="13"/>
      <c r="E14185" s="13"/>
      <c r="F14185" s="13"/>
    </row>
    <row r="14186" spans="1:7">
      <c r="A14186" s="13"/>
      <c r="B14186" s="13"/>
      <c r="C14186" s="13"/>
      <c r="D14186" s="13"/>
      <c r="E14186" s="13"/>
      <c r="F14186" s="13"/>
    </row>
    <row r="14187" spans="1:7">
      <c r="A14187" s="13"/>
      <c r="B14187" s="13"/>
      <c r="C14187" s="13"/>
      <c r="D14187" s="13"/>
      <c r="E14187" s="13"/>
      <c r="F14187" s="13"/>
    </row>
    <row r="14188" spans="1:7">
      <c r="A14188" s="13"/>
      <c r="B14188" s="13"/>
      <c r="C14188" s="13"/>
      <c r="D14188" s="13"/>
      <c r="E14188" s="13"/>
      <c r="F14188" s="13"/>
    </row>
    <row r="14189" spans="1:7">
      <c r="A14189" s="13"/>
      <c r="B14189" s="13"/>
      <c r="D14189" s="13"/>
      <c r="E14189" s="13"/>
      <c r="F14189" s="13"/>
    </row>
    <row r="14190" spans="1:7">
      <c r="A14190" s="13"/>
      <c r="B14190" s="13"/>
      <c r="D14190" s="13"/>
      <c r="E14190" s="13"/>
      <c r="F14190" s="13"/>
    </row>
    <row r="14191" spans="1:7">
      <c r="A14191" s="13"/>
      <c r="B14191" s="13"/>
      <c r="D14191" s="13"/>
      <c r="E14191" s="13"/>
      <c r="F14191" s="13"/>
    </row>
    <row r="14192" spans="1:7">
      <c r="A14192" s="13"/>
      <c r="B14192" s="13"/>
      <c r="C14192" s="13"/>
      <c r="D14192" s="13"/>
      <c r="E14192" s="13"/>
      <c r="G14192" s="13"/>
    </row>
    <row r="14193" spans="1:7">
      <c r="A14193" s="13"/>
      <c r="B14193" s="13"/>
      <c r="C14193" s="13"/>
      <c r="D14193" s="13"/>
      <c r="E14193" s="13"/>
      <c r="F14193" s="13"/>
    </row>
    <row r="14194" spans="1:7">
      <c r="A14194" s="13"/>
      <c r="B14194" s="13"/>
      <c r="C14194" s="13"/>
      <c r="D14194" s="13"/>
      <c r="E14194" s="13"/>
      <c r="G14194" s="13"/>
    </row>
    <row r="14195" spans="1:7">
      <c r="A14195" s="13"/>
      <c r="B14195" s="13"/>
      <c r="D14195" s="13"/>
      <c r="E14195" s="13"/>
      <c r="F14195" s="13"/>
    </row>
    <row r="14196" spans="1:7">
      <c r="A14196" s="13"/>
      <c r="B14196" s="13"/>
      <c r="D14196" s="13"/>
      <c r="E14196" s="13"/>
      <c r="F14196" s="13"/>
    </row>
    <row r="14197" spans="1:7">
      <c r="A14197" s="13"/>
      <c r="B14197" s="13"/>
      <c r="C14197" s="13"/>
      <c r="D14197" s="13"/>
      <c r="E14197" s="13"/>
      <c r="F14197" s="13"/>
    </row>
    <row r="14198" spans="1:7">
      <c r="A14198" s="13"/>
      <c r="B14198" s="13"/>
      <c r="D14198" s="13"/>
      <c r="E14198" s="13"/>
      <c r="F14198" s="13"/>
    </row>
    <row r="14199" spans="1:7">
      <c r="A14199" s="13"/>
      <c r="B14199" s="13"/>
      <c r="D14199" s="13"/>
      <c r="E14199" s="13"/>
      <c r="F14199" s="13"/>
    </row>
    <row r="14200" spans="1:7">
      <c r="A14200" s="13"/>
      <c r="B14200" s="13"/>
      <c r="D14200" s="13"/>
      <c r="E14200" s="13"/>
      <c r="F14200" s="13"/>
    </row>
    <row r="14201" spans="1:7">
      <c r="A14201" s="13"/>
      <c r="B14201" s="13"/>
      <c r="D14201" s="13"/>
      <c r="E14201" s="13"/>
      <c r="F14201" s="13"/>
    </row>
    <row r="14202" spans="1:7">
      <c r="A14202" s="13"/>
      <c r="B14202" s="13"/>
      <c r="C14202" s="13"/>
      <c r="D14202" s="13"/>
      <c r="E14202" s="13"/>
      <c r="F14202" s="13"/>
    </row>
    <row r="14203" spans="1:7">
      <c r="A14203" s="13"/>
      <c r="B14203" s="13"/>
      <c r="D14203" s="13"/>
      <c r="E14203" s="13"/>
      <c r="F14203" s="13"/>
    </row>
    <row r="14204" spans="1:7">
      <c r="A14204" s="13"/>
      <c r="B14204" s="13"/>
      <c r="C14204" s="13"/>
      <c r="D14204" s="13"/>
      <c r="E14204" s="13"/>
      <c r="F14204" s="13"/>
    </row>
    <row r="14205" spans="1:7">
      <c r="A14205" s="13"/>
      <c r="B14205" s="13"/>
      <c r="C14205" s="13"/>
      <c r="D14205" s="13"/>
      <c r="E14205" s="13"/>
      <c r="F14205" s="13"/>
    </row>
    <row r="14206" spans="1:7">
      <c r="A14206" s="13"/>
      <c r="B14206" s="13"/>
      <c r="C14206" s="13"/>
      <c r="D14206" s="13"/>
      <c r="E14206" s="13"/>
      <c r="F14206" s="13"/>
    </row>
    <row r="14207" spans="1:7">
      <c r="A14207" s="13"/>
      <c r="B14207" s="13"/>
      <c r="C14207" s="13"/>
      <c r="D14207" s="13"/>
      <c r="E14207" s="13"/>
      <c r="F14207" s="13"/>
    </row>
    <row r="14208" spans="1:7">
      <c r="A14208" s="13"/>
      <c r="B14208" s="13"/>
      <c r="C14208" s="13"/>
      <c r="D14208" s="13"/>
      <c r="E14208" s="13"/>
      <c r="G14208" s="13"/>
    </row>
    <row r="14209" spans="1:7">
      <c r="A14209" s="13"/>
      <c r="B14209" s="13"/>
      <c r="C14209" s="13"/>
      <c r="D14209" s="13"/>
      <c r="E14209" s="13"/>
      <c r="F14209" s="13"/>
    </row>
    <row r="14210" spans="1:7">
      <c r="A14210" s="13"/>
      <c r="B14210" s="13"/>
      <c r="C14210" s="13"/>
      <c r="D14210" s="13"/>
      <c r="E14210" s="13"/>
      <c r="F14210" s="13"/>
    </row>
    <row r="14211" spans="1:7">
      <c r="A14211" s="13"/>
      <c r="B14211" s="13"/>
      <c r="D14211" s="13"/>
      <c r="E14211" s="13"/>
      <c r="F14211" s="13"/>
    </row>
    <row r="14212" spans="1:7">
      <c r="A14212" s="13"/>
      <c r="B14212" s="13"/>
      <c r="D14212" s="13"/>
      <c r="E14212" s="13"/>
      <c r="F14212" s="13"/>
    </row>
    <row r="14213" spans="1:7">
      <c r="A14213" s="13"/>
      <c r="B14213" s="13"/>
      <c r="D14213" s="13"/>
      <c r="E14213" s="13"/>
      <c r="F14213" s="13"/>
    </row>
    <row r="14214" spans="1:7">
      <c r="A14214" s="13"/>
      <c r="B14214" s="13"/>
      <c r="D14214" s="13"/>
      <c r="E14214" s="13"/>
      <c r="F14214" s="13"/>
    </row>
    <row r="14215" spans="1:7">
      <c r="A14215" s="13"/>
      <c r="B14215" s="13"/>
      <c r="D14215" s="13"/>
      <c r="E14215" s="13"/>
      <c r="F14215" s="13"/>
    </row>
    <row r="14216" spans="1:7">
      <c r="A14216" s="13"/>
      <c r="B14216" s="13"/>
      <c r="D14216" s="13"/>
      <c r="E14216" s="13"/>
      <c r="F14216" s="13"/>
    </row>
    <row r="14217" spans="1:7">
      <c r="A14217" s="13"/>
      <c r="B14217" s="13"/>
      <c r="D14217" s="13"/>
      <c r="E14217" s="13"/>
      <c r="F14217" s="13"/>
    </row>
    <row r="14218" spans="1:7">
      <c r="A14218" s="13"/>
      <c r="B14218" s="13"/>
      <c r="D14218" s="13"/>
      <c r="E14218" s="13"/>
      <c r="F14218" s="13"/>
    </row>
    <row r="14219" spans="1:7">
      <c r="A14219" s="13"/>
      <c r="B14219" s="13"/>
      <c r="C14219" s="13"/>
      <c r="D14219" s="13"/>
      <c r="E14219" s="13"/>
      <c r="F14219" s="13"/>
    </row>
    <row r="14220" spans="1:7">
      <c r="A14220" s="13"/>
      <c r="B14220" s="13"/>
      <c r="C14220" s="13"/>
      <c r="D14220" s="13"/>
      <c r="E14220" s="13"/>
      <c r="F14220" s="13"/>
    </row>
    <row r="14221" spans="1:7">
      <c r="A14221" s="13"/>
      <c r="B14221" s="13"/>
      <c r="C14221" s="13"/>
      <c r="D14221" s="13"/>
      <c r="E14221" s="13"/>
      <c r="F14221" s="13"/>
    </row>
    <row r="14222" spans="1:7">
      <c r="A14222" s="13"/>
      <c r="B14222" s="13"/>
      <c r="C14222" s="13"/>
      <c r="D14222" s="13"/>
      <c r="E14222" s="13"/>
      <c r="F14222" s="13"/>
    </row>
    <row r="14223" spans="1:7">
      <c r="A14223" s="13"/>
      <c r="B14223" s="13"/>
      <c r="C14223" s="13"/>
      <c r="D14223" s="13"/>
      <c r="E14223" s="13"/>
      <c r="F14223" s="13"/>
    </row>
    <row r="14224" spans="1:7">
      <c r="A14224" s="13"/>
      <c r="B14224" s="13"/>
      <c r="C14224" s="13"/>
      <c r="D14224" s="13"/>
      <c r="E14224" s="13"/>
      <c r="G14224" s="13"/>
    </row>
    <row r="14225" spans="1:7">
      <c r="A14225" s="13"/>
      <c r="B14225" s="13"/>
      <c r="C14225" s="13"/>
      <c r="D14225" s="13"/>
      <c r="E14225" s="13"/>
      <c r="G14225" s="13"/>
    </row>
    <row r="14226" spans="1:7">
      <c r="A14226" s="13"/>
      <c r="B14226" s="13"/>
      <c r="C14226" s="13"/>
      <c r="D14226" s="13"/>
      <c r="E14226" s="13"/>
      <c r="F14226" s="13"/>
    </row>
    <row r="14227" spans="1:7">
      <c r="A14227" s="13"/>
      <c r="B14227" s="13"/>
      <c r="C14227" s="13"/>
      <c r="D14227" s="13"/>
      <c r="E14227" s="13"/>
      <c r="G14227" s="13"/>
    </row>
    <row r="14228" spans="1:7">
      <c r="A14228" s="13"/>
      <c r="B14228" s="13"/>
      <c r="C14228" s="13"/>
      <c r="D14228" s="13"/>
      <c r="E14228" s="13"/>
      <c r="F14228" s="13"/>
    </row>
    <row r="14229" spans="1:7">
      <c r="A14229" s="13"/>
      <c r="B14229" s="13"/>
      <c r="C14229" s="13"/>
      <c r="D14229" s="13"/>
      <c r="E14229" s="13"/>
      <c r="G14229" s="13"/>
    </row>
    <row r="14230" spans="1:7">
      <c r="A14230" s="13"/>
      <c r="B14230" s="13"/>
      <c r="C14230" s="13"/>
      <c r="D14230" s="13"/>
      <c r="E14230" s="13"/>
      <c r="F14230" s="13"/>
    </row>
    <row r="14231" spans="1:7">
      <c r="A14231" s="13"/>
      <c r="B14231" s="13"/>
      <c r="D14231" s="13"/>
      <c r="E14231" s="13"/>
      <c r="F14231" s="13"/>
    </row>
    <row r="14232" spans="1:7">
      <c r="A14232" s="13"/>
      <c r="B14232" s="13"/>
      <c r="C14232" s="13"/>
      <c r="D14232" s="13"/>
      <c r="E14232" s="13"/>
      <c r="F14232" s="13"/>
    </row>
    <row r="14233" spans="1:7">
      <c r="A14233" s="13"/>
      <c r="B14233" s="13"/>
      <c r="C14233" s="13"/>
      <c r="D14233" s="13"/>
      <c r="E14233" s="13"/>
      <c r="F14233" s="13"/>
    </row>
    <row r="14234" spans="1:7">
      <c r="A14234" s="13"/>
      <c r="B14234" s="13"/>
      <c r="D14234" s="13"/>
      <c r="E14234" s="13"/>
      <c r="F14234" s="13"/>
    </row>
    <row r="14235" spans="1:7">
      <c r="A14235" s="13"/>
      <c r="B14235" s="13"/>
      <c r="D14235" s="13"/>
      <c r="E14235" s="13"/>
      <c r="F14235" s="13"/>
    </row>
    <row r="14236" spans="1:7">
      <c r="A14236" s="13"/>
      <c r="B14236" s="13"/>
      <c r="D14236" s="13"/>
      <c r="E14236" s="13"/>
      <c r="F14236" s="13"/>
    </row>
    <row r="14237" spans="1:7">
      <c r="A14237" s="13"/>
      <c r="B14237" s="13"/>
      <c r="D14237" s="13"/>
      <c r="E14237" s="13"/>
      <c r="F14237" s="13"/>
    </row>
    <row r="14238" spans="1:7">
      <c r="A14238" s="13"/>
      <c r="B14238" s="13"/>
      <c r="D14238" s="13"/>
      <c r="E14238" s="13"/>
      <c r="F14238" s="13"/>
    </row>
    <row r="14239" spans="1:7">
      <c r="A14239" s="13"/>
      <c r="B14239" s="13"/>
      <c r="C14239" s="13"/>
      <c r="D14239" s="13"/>
      <c r="E14239" s="13"/>
      <c r="F14239" s="13"/>
    </row>
    <row r="14240" spans="1:7">
      <c r="A14240" s="13"/>
      <c r="B14240" s="13"/>
      <c r="C14240" s="13"/>
      <c r="D14240" s="13"/>
      <c r="E14240" s="13"/>
      <c r="F14240" s="13"/>
    </row>
    <row r="14241" spans="1:7">
      <c r="A14241" s="13"/>
      <c r="B14241" s="13"/>
      <c r="C14241" s="13"/>
      <c r="D14241" s="13"/>
      <c r="E14241" s="13"/>
      <c r="F14241" s="13"/>
    </row>
    <row r="14242" spans="1:7">
      <c r="A14242" s="13"/>
      <c r="B14242" s="13"/>
      <c r="C14242" s="13"/>
      <c r="D14242" s="13"/>
      <c r="E14242" s="13"/>
      <c r="F14242" s="13"/>
    </row>
    <row r="14243" spans="1:7">
      <c r="A14243" s="13"/>
      <c r="B14243" s="13"/>
      <c r="C14243" s="13"/>
      <c r="D14243" s="13"/>
      <c r="E14243" s="13"/>
      <c r="G14243" s="13"/>
    </row>
    <row r="14244" spans="1:7">
      <c r="A14244" s="13"/>
      <c r="B14244" s="13"/>
      <c r="C14244" s="13"/>
      <c r="D14244" s="13"/>
      <c r="E14244" s="13"/>
      <c r="G14244" s="13"/>
    </row>
    <row r="14245" spans="1:7">
      <c r="A14245" s="13"/>
      <c r="B14245" s="13"/>
      <c r="C14245" s="13"/>
      <c r="D14245" s="13"/>
      <c r="E14245" s="13"/>
      <c r="F14245" s="13"/>
    </row>
    <row r="14246" spans="1:7">
      <c r="A14246" s="13"/>
      <c r="B14246" s="13"/>
      <c r="C14246" s="13"/>
      <c r="D14246" s="13"/>
      <c r="E14246" s="13"/>
      <c r="G14246" s="13"/>
    </row>
    <row r="14247" spans="1:7">
      <c r="A14247" s="13"/>
      <c r="B14247" s="13"/>
      <c r="C14247" s="13"/>
      <c r="D14247" s="13"/>
      <c r="E14247" s="13"/>
      <c r="F14247" s="13"/>
    </row>
    <row r="14248" spans="1:7">
      <c r="A14248" s="13"/>
      <c r="B14248" s="13"/>
      <c r="C14248" s="13"/>
      <c r="D14248" s="13"/>
      <c r="E14248" s="13"/>
      <c r="F14248" s="13"/>
    </row>
    <row r="14249" spans="1:7">
      <c r="A14249" s="13"/>
      <c r="B14249" s="13"/>
      <c r="C14249" s="13"/>
      <c r="D14249" s="13"/>
      <c r="E14249" s="13"/>
      <c r="F14249" s="13"/>
    </row>
    <row r="14250" spans="1:7">
      <c r="A14250" s="13"/>
      <c r="B14250" s="13"/>
      <c r="D14250" s="13"/>
      <c r="E14250" s="13"/>
      <c r="F14250" s="13"/>
    </row>
    <row r="14251" spans="1:7">
      <c r="A14251" s="13"/>
      <c r="B14251" s="13"/>
      <c r="D14251" s="13"/>
      <c r="E14251" s="13"/>
      <c r="F14251" s="13"/>
    </row>
    <row r="14252" spans="1:7">
      <c r="A14252" s="13"/>
      <c r="B14252" s="13"/>
      <c r="C14252" s="13"/>
      <c r="D14252" s="13"/>
      <c r="E14252" s="13"/>
      <c r="F14252" s="13"/>
    </row>
    <row r="14253" spans="1:7">
      <c r="A14253" s="13"/>
      <c r="B14253" s="13"/>
      <c r="D14253" s="13"/>
      <c r="E14253" s="13"/>
      <c r="F14253" s="13"/>
    </row>
    <row r="14254" spans="1:7">
      <c r="A14254" s="13"/>
      <c r="B14254" s="13"/>
      <c r="C14254" s="13"/>
      <c r="D14254" s="13"/>
      <c r="E14254" s="13"/>
      <c r="F14254" s="13"/>
    </row>
    <row r="14255" spans="1:7">
      <c r="A14255" s="13"/>
      <c r="B14255" s="13"/>
      <c r="D14255" s="13"/>
      <c r="E14255" s="13"/>
      <c r="F14255" s="13"/>
    </row>
    <row r="14256" spans="1:7">
      <c r="A14256" s="13"/>
      <c r="B14256" s="13"/>
      <c r="D14256" s="13"/>
      <c r="E14256" s="13"/>
      <c r="F14256" s="13"/>
    </row>
    <row r="14257" spans="1:7">
      <c r="A14257" s="13"/>
      <c r="B14257" s="13"/>
      <c r="D14257" s="13"/>
      <c r="E14257" s="13"/>
      <c r="G14257" s="13"/>
    </row>
    <row r="14258" spans="1:7">
      <c r="A14258" s="13"/>
      <c r="B14258" s="13"/>
      <c r="D14258" s="13"/>
      <c r="E14258" s="13"/>
      <c r="F14258" s="13"/>
    </row>
    <row r="14259" spans="1:7">
      <c r="A14259" s="13"/>
      <c r="B14259" s="13"/>
      <c r="C14259" s="13"/>
      <c r="D14259" s="13"/>
      <c r="E14259" s="13"/>
      <c r="F14259" s="13"/>
    </row>
    <row r="14260" spans="1:7">
      <c r="A14260" s="13"/>
      <c r="B14260" s="13"/>
      <c r="C14260" s="13"/>
      <c r="D14260" s="13"/>
      <c r="E14260" s="13"/>
      <c r="F14260" s="13"/>
    </row>
    <row r="14261" spans="1:7">
      <c r="A14261" s="13"/>
      <c r="B14261" s="13"/>
      <c r="C14261" s="13"/>
      <c r="D14261" s="13"/>
      <c r="E14261" s="13"/>
      <c r="F14261" s="13"/>
    </row>
    <row r="14262" spans="1:7">
      <c r="A14262" s="13"/>
      <c r="B14262" s="13"/>
      <c r="C14262" s="13"/>
      <c r="D14262" s="13"/>
      <c r="E14262" s="13"/>
      <c r="G14262" s="13"/>
    </row>
    <row r="14263" spans="1:7">
      <c r="A14263" s="13"/>
      <c r="B14263" s="13"/>
      <c r="C14263" s="13"/>
      <c r="D14263" s="13"/>
      <c r="E14263" s="13"/>
      <c r="F14263" s="13"/>
    </row>
    <row r="14264" spans="1:7">
      <c r="A14264" s="13"/>
      <c r="B14264" s="13"/>
      <c r="C14264" s="13"/>
      <c r="D14264" s="13"/>
      <c r="E14264" s="13"/>
      <c r="F14264" s="13"/>
    </row>
    <row r="14265" spans="1:7">
      <c r="A14265" s="13"/>
      <c r="B14265" s="13"/>
      <c r="C14265" s="13"/>
      <c r="D14265" s="13"/>
      <c r="E14265" s="13"/>
      <c r="F14265" s="13"/>
    </row>
    <row r="14266" spans="1:7">
      <c r="A14266" s="13"/>
      <c r="B14266" s="13"/>
      <c r="D14266" s="13"/>
      <c r="E14266" s="13"/>
      <c r="F14266" s="13"/>
    </row>
    <row r="14267" spans="1:7">
      <c r="A14267" s="13"/>
      <c r="B14267" s="13"/>
      <c r="D14267" s="13"/>
      <c r="E14267" s="13"/>
      <c r="F14267" s="13"/>
    </row>
    <row r="14268" spans="1:7">
      <c r="A14268" s="13"/>
      <c r="B14268" s="13"/>
      <c r="D14268" s="13"/>
      <c r="E14268" s="13"/>
      <c r="F14268" s="13"/>
    </row>
    <row r="14269" spans="1:7">
      <c r="A14269" s="13"/>
      <c r="B14269" s="13"/>
      <c r="D14269" s="13"/>
      <c r="E14269" s="13"/>
      <c r="F14269" s="13"/>
    </row>
    <row r="14270" spans="1:7">
      <c r="A14270" s="13"/>
      <c r="B14270" s="13"/>
      <c r="D14270" s="13"/>
      <c r="E14270" s="13"/>
      <c r="F14270" s="13"/>
    </row>
    <row r="14271" spans="1:7">
      <c r="A14271" s="13"/>
      <c r="B14271" s="13"/>
      <c r="D14271" s="13"/>
      <c r="E14271" s="13"/>
      <c r="F14271" s="13"/>
    </row>
    <row r="14272" spans="1:7">
      <c r="A14272" s="13"/>
      <c r="B14272" s="13"/>
      <c r="D14272" s="13"/>
      <c r="E14272" s="13"/>
      <c r="F14272" s="13"/>
    </row>
    <row r="14273" spans="1:7">
      <c r="A14273" s="13"/>
      <c r="B14273" s="13"/>
      <c r="D14273" s="13"/>
      <c r="E14273" s="13"/>
      <c r="F14273" s="13"/>
    </row>
    <row r="14274" spans="1:7">
      <c r="A14274" s="13"/>
      <c r="B14274" s="13"/>
      <c r="D14274" s="13"/>
      <c r="E14274" s="13"/>
      <c r="F14274" s="13"/>
    </row>
    <row r="14275" spans="1:7">
      <c r="A14275" s="13"/>
      <c r="B14275" s="13"/>
      <c r="D14275" s="13"/>
      <c r="E14275" s="13"/>
      <c r="F14275" s="13"/>
    </row>
    <row r="14276" spans="1:7">
      <c r="A14276" s="13"/>
      <c r="B14276" s="13"/>
      <c r="D14276" s="13"/>
      <c r="E14276" s="13"/>
      <c r="F14276" s="13"/>
    </row>
    <row r="14277" spans="1:7">
      <c r="A14277" s="13"/>
      <c r="B14277" s="13"/>
      <c r="D14277" s="13"/>
      <c r="E14277" s="13"/>
      <c r="F14277" s="13"/>
    </row>
    <row r="14278" spans="1:7">
      <c r="A14278" s="13"/>
      <c r="B14278" s="13"/>
      <c r="C14278" s="13"/>
      <c r="D14278" s="13"/>
      <c r="E14278" s="13"/>
      <c r="F14278" s="13"/>
    </row>
    <row r="14279" spans="1:7">
      <c r="A14279" s="13"/>
      <c r="B14279" s="13"/>
      <c r="C14279" s="13"/>
      <c r="D14279" s="13"/>
      <c r="E14279" s="13"/>
      <c r="F14279" s="13"/>
    </row>
    <row r="14280" spans="1:7">
      <c r="A14280" s="13"/>
      <c r="B14280" s="13"/>
      <c r="C14280" s="13"/>
      <c r="D14280" s="13"/>
      <c r="E14280" s="13"/>
      <c r="F14280" s="13"/>
    </row>
    <row r="14281" spans="1:7">
      <c r="A14281" s="13"/>
      <c r="B14281" s="13"/>
      <c r="C14281" s="13"/>
      <c r="D14281" s="13"/>
      <c r="E14281" s="13"/>
      <c r="F14281" s="13"/>
    </row>
    <row r="14282" spans="1:7">
      <c r="A14282" s="13"/>
      <c r="B14282" s="13"/>
      <c r="C14282" s="13"/>
      <c r="D14282" s="13"/>
      <c r="E14282" s="13"/>
      <c r="F14282" s="13"/>
    </row>
    <row r="14283" spans="1:7">
      <c r="A14283" s="13"/>
      <c r="B14283" s="13"/>
      <c r="C14283" s="13"/>
      <c r="D14283" s="13"/>
      <c r="E14283" s="13"/>
      <c r="F14283" s="13"/>
    </row>
    <row r="14284" spans="1:7">
      <c r="A14284" s="13"/>
      <c r="B14284" s="13"/>
      <c r="C14284" s="13"/>
      <c r="D14284" s="13"/>
      <c r="E14284" s="13"/>
      <c r="G14284" s="13"/>
    </row>
    <row r="14285" spans="1:7">
      <c r="A14285" s="13"/>
      <c r="B14285" s="13"/>
      <c r="C14285" s="13"/>
      <c r="D14285" s="13"/>
      <c r="E14285" s="13"/>
      <c r="G14285" s="13"/>
    </row>
    <row r="14286" spans="1:7">
      <c r="A14286" s="13"/>
      <c r="B14286" s="13"/>
      <c r="C14286" s="13"/>
      <c r="D14286" s="13"/>
      <c r="E14286" s="13"/>
      <c r="F14286" s="13"/>
    </row>
    <row r="14287" spans="1:7">
      <c r="A14287" s="13"/>
      <c r="B14287" s="13"/>
      <c r="C14287" s="13"/>
      <c r="D14287" s="13"/>
      <c r="E14287" s="13"/>
      <c r="F14287" s="13"/>
    </row>
    <row r="14288" spans="1:7">
      <c r="A14288" s="13"/>
      <c r="B14288" s="13"/>
      <c r="C14288" s="13"/>
      <c r="D14288" s="13"/>
      <c r="E14288" s="13"/>
      <c r="F14288" s="13"/>
    </row>
    <row r="14289" spans="1:6">
      <c r="A14289" s="13"/>
      <c r="B14289" s="13"/>
      <c r="C14289" s="13"/>
      <c r="D14289" s="13"/>
      <c r="E14289" s="13"/>
      <c r="F14289" s="13"/>
    </row>
    <row r="14290" spans="1:6">
      <c r="A14290" s="13"/>
      <c r="B14290" s="13"/>
      <c r="C14290" s="13"/>
      <c r="D14290" s="13"/>
      <c r="E14290" s="13"/>
      <c r="F14290" s="13"/>
    </row>
    <row r="14291" spans="1:6">
      <c r="A14291" s="13"/>
      <c r="B14291" s="13"/>
      <c r="C14291" s="13"/>
      <c r="D14291" s="13"/>
      <c r="E14291" s="13"/>
      <c r="F14291" s="13"/>
    </row>
    <row r="14292" spans="1:6">
      <c r="A14292" s="13"/>
      <c r="B14292" s="13"/>
      <c r="D14292" s="13"/>
      <c r="E14292" s="13"/>
      <c r="F14292" s="13"/>
    </row>
    <row r="14293" spans="1:6">
      <c r="A14293" s="13"/>
      <c r="B14293" s="13"/>
      <c r="D14293" s="13"/>
      <c r="E14293" s="13"/>
      <c r="F14293" s="13"/>
    </row>
    <row r="14294" spans="1:6">
      <c r="A14294" s="13"/>
      <c r="B14294" s="13"/>
      <c r="D14294" s="13"/>
      <c r="E14294" s="13"/>
      <c r="F14294" s="13"/>
    </row>
    <row r="14295" spans="1:6">
      <c r="A14295" s="13"/>
      <c r="B14295" s="13"/>
      <c r="D14295" s="13"/>
      <c r="E14295" s="13"/>
      <c r="F14295" s="13"/>
    </row>
    <row r="14296" spans="1:6">
      <c r="A14296" s="13"/>
      <c r="B14296" s="13"/>
      <c r="D14296" s="13"/>
      <c r="E14296" s="13"/>
      <c r="F14296" s="13"/>
    </row>
    <row r="14297" spans="1:6">
      <c r="A14297" s="13"/>
      <c r="B14297" s="13"/>
      <c r="D14297" s="13"/>
      <c r="E14297" s="13"/>
      <c r="F14297" s="13"/>
    </row>
    <row r="14298" spans="1:6">
      <c r="A14298" s="13"/>
      <c r="B14298" s="13"/>
      <c r="C14298" s="13"/>
      <c r="D14298" s="13"/>
      <c r="E14298" s="13"/>
      <c r="F14298" s="13"/>
    </row>
    <row r="14299" spans="1:6">
      <c r="A14299" s="13"/>
      <c r="B14299" s="13"/>
      <c r="C14299" s="13"/>
      <c r="D14299" s="13"/>
      <c r="E14299" s="13"/>
      <c r="F14299" s="13"/>
    </row>
    <row r="14300" spans="1:6">
      <c r="A14300" s="13"/>
      <c r="B14300" s="13"/>
      <c r="C14300" s="13"/>
      <c r="D14300" s="13"/>
      <c r="E14300" s="13"/>
      <c r="F14300" s="13"/>
    </row>
    <row r="14301" spans="1:6">
      <c r="A14301" s="13"/>
      <c r="B14301" s="13"/>
      <c r="C14301" s="13"/>
      <c r="D14301" s="13"/>
      <c r="E14301" s="13"/>
      <c r="F14301" s="13"/>
    </row>
    <row r="14302" spans="1:6">
      <c r="A14302" s="13"/>
      <c r="B14302" s="13"/>
      <c r="C14302" s="13"/>
      <c r="D14302" s="13"/>
      <c r="E14302" s="13"/>
      <c r="F14302" s="13"/>
    </row>
    <row r="14303" spans="1:6">
      <c r="A14303" s="13"/>
      <c r="B14303" s="13"/>
      <c r="C14303" s="13"/>
      <c r="D14303" s="13"/>
      <c r="E14303" s="13"/>
      <c r="F14303" s="13"/>
    </row>
    <row r="14304" spans="1:6">
      <c r="A14304" s="13"/>
      <c r="B14304" s="13"/>
      <c r="C14304" s="13"/>
      <c r="D14304" s="13"/>
      <c r="E14304" s="13"/>
      <c r="F14304" s="13"/>
    </row>
    <row r="14305" spans="1:7">
      <c r="A14305" s="13"/>
      <c r="B14305" s="13"/>
      <c r="C14305" s="13"/>
      <c r="D14305" s="13"/>
      <c r="E14305" s="13"/>
      <c r="G14305" s="13"/>
    </row>
    <row r="14306" spans="1:7">
      <c r="A14306" s="13"/>
      <c r="B14306" s="13"/>
      <c r="C14306" s="13"/>
      <c r="D14306" s="13"/>
      <c r="E14306" s="13"/>
      <c r="F14306" s="13"/>
    </row>
    <row r="14307" spans="1:7">
      <c r="A14307" s="13"/>
      <c r="B14307" s="13"/>
      <c r="C14307" s="13"/>
      <c r="D14307" s="13"/>
      <c r="E14307" s="13"/>
      <c r="G14307" s="13"/>
    </row>
    <row r="14308" spans="1:7">
      <c r="A14308" s="13"/>
      <c r="B14308" s="13"/>
      <c r="C14308" s="13"/>
      <c r="D14308" s="13"/>
      <c r="E14308" s="13"/>
      <c r="F14308" s="13"/>
    </row>
    <row r="14309" spans="1:7">
      <c r="A14309" s="13"/>
      <c r="B14309" s="13"/>
      <c r="C14309" s="13"/>
      <c r="D14309" s="13"/>
      <c r="E14309" s="13"/>
      <c r="F14309" s="13"/>
    </row>
    <row r="14310" spans="1:7">
      <c r="A14310" s="13"/>
      <c r="B14310" s="13"/>
      <c r="D14310" s="13"/>
      <c r="E14310" s="13"/>
      <c r="F14310" s="13"/>
    </row>
    <row r="14311" spans="1:7">
      <c r="A14311" s="13"/>
      <c r="B14311" s="13"/>
      <c r="D14311" s="13"/>
      <c r="E14311" s="13"/>
      <c r="F14311" s="13"/>
    </row>
    <row r="14312" spans="1:7">
      <c r="A14312" s="13"/>
      <c r="B14312" s="13"/>
      <c r="C14312" s="13"/>
      <c r="D14312" s="13"/>
      <c r="E14312" s="13"/>
      <c r="F14312" s="13"/>
    </row>
    <row r="14313" spans="1:7">
      <c r="A14313" s="13"/>
      <c r="B14313" s="13"/>
      <c r="C14313" s="13"/>
      <c r="D14313" s="13"/>
      <c r="E14313" s="13"/>
      <c r="F14313" s="13"/>
    </row>
    <row r="14314" spans="1:7">
      <c r="A14314" s="13"/>
      <c r="B14314" s="13"/>
      <c r="D14314" s="13"/>
      <c r="E14314" s="13"/>
      <c r="F14314" s="13"/>
    </row>
    <row r="14315" spans="1:7">
      <c r="A14315" s="13"/>
      <c r="B14315" s="13"/>
      <c r="D14315" s="13"/>
      <c r="E14315" s="13"/>
      <c r="F14315" s="13"/>
    </row>
    <row r="14316" spans="1:7">
      <c r="A14316" s="13"/>
      <c r="B14316" s="13"/>
      <c r="C14316" s="13"/>
      <c r="D14316" s="13"/>
      <c r="E14316" s="13"/>
      <c r="F14316" s="13"/>
    </row>
    <row r="14317" spans="1:7">
      <c r="A14317" s="13"/>
      <c r="B14317" s="13"/>
      <c r="C14317" s="13"/>
      <c r="D14317" s="13"/>
      <c r="E14317" s="13"/>
      <c r="F14317" s="13"/>
    </row>
    <row r="14318" spans="1:7">
      <c r="A14318" s="13"/>
      <c r="B14318" s="13"/>
      <c r="C14318" s="13"/>
      <c r="D14318" s="13"/>
      <c r="E14318" s="13"/>
      <c r="F14318" s="13"/>
    </row>
    <row r="14319" spans="1:7">
      <c r="A14319" s="13"/>
      <c r="B14319" s="13"/>
      <c r="C14319" s="13"/>
      <c r="D14319" s="13"/>
      <c r="E14319" s="13"/>
      <c r="F14319" s="13"/>
    </row>
    <row r="14320" spans="1:7">
      <c r="A14320" s="13"/>
      <c r="B14320" s="13"/>
      <c r="C14320" s="13"/>
      <c r="D14320" s="13"/>
      <c r="E14320" s="13"/>
      <c r="F14320" s="13"/>
    </row>
    <row r="14321" spans="1:7">
      <c r="A14321" s="13"/>
      <c r="B14321" s="13"/>
      <c r="C14321" s="13"/>
      <c r="D14321" s="13"/>
      <c r="E14321" s="13"/>
      <c r="G14321" s="13"/>
    </row>
    <row r="14322" spans="1:7">
      <c r="A14322" s="13"/>
      <c r="B14322" s="13"/>
      <c r="C14322" s="13"/>
      <c r="D14322" s="13"/>
      <c r="E14322" s="13"/>
      <c r="F14322" s="13"/>
    </row>
    <row r="14323" spans="1:7">
      <c r="A14323" s="13"/>
      <c r="B14323" s="13"/>
      <c r="C14323" s="13"/>
      <c r="D14323" s="13"/>
      <c r="E14323" s="13"/>
      <c r="G14323" s="13"/>
    </row>
    <row r="14324" spans="1:7">
      <c r="A14324" s="13"/>
      <c r="B14324" s="13"/>
      <c r="C14324" s="13"/>
      <c r="D14324" s="13"/>
      <c r="E14324" s="13"/>
      <c r="F14324" s="13"/>
    </row>
    <row r="14325" spans="1:7">
      <c r="A14325" s="13"/>
      <c r="B14325" s="13"/>
      <c r="C14325" s="13"/>
      <c r="D14325" s="13"/>
      <c r="E14325" s="13"/>
      <c r="F14325" s="13"/>
    </row>
    <row r="14326" spans="1:7">
      <c r="A14326" s="13"/>
      <c r="B14326" s="13"/>
      <c r="C14326" s="13"/>
      <c r="D14326" s="13"/>
      <c r="E14326" s="13"/>
      <c r="F14326" s="13"/>
    </row>
    <row r="14327" spans="1:7">
      <c r="A14327" s="13"/>
      <c r="B14327" s="13"/>
      <c r="D14327" s="13"/>
      <c r="E14327" s="13"/>
      <c r="F14327" s="13"/>
    </row>
    <row r="14328" spans="1:7">
      <c r="A14328" s="13"/>
      <c r="B14328" s="13"/>
      <c r="C14328" s="13"/>
      <c r="D14328" s="13"/>
      <c r="E14328" s="13"/>
      <c r="F14328" s="13"/>
    </row>
    <row r="14329" spans="1:7">
      <c r="A14329" s="13"/>
      <c r="B14329" s="13"/>
      <c r="C14329" s="13"/>
      <c r="D14329" s="13"/>
      <c r="E14329" s="13"/>
      <c r="F14329" s="13"/>
    </row>
    <row r="14330" spans="1:7">
      <c r="A14330" s="13"/>
      <c r="B14330" s="13"/>
      <c r="D14330" s="13"/>
      <c r="E14330" s="13"/>
      <c r="F14330" s="13"/>
    </row>
    <row r="14331" spans="1:7">
      <c r="A14331" s="13"/>
      <c r="B14331" s="13"/>
      <c r="C14331" s="13"/>
      <c r="D14331" s="13"/>
      <c r="E14331" s="13"/>
      <c r="F14331" s="13"/>
    </row>
    <row r="14332" spans="1:7">
      <c r="A14332" s="13"/>
      <c r="B14332" s="13"/>
      <c r="C14332" s="13"/>
      <c r="D14332" s="13"/>
      <c r="E14332" s="13"/>
      <c r="F14332" s="13"/>
    </row>
    <row r="14333" spans="1:7">
      <c r="A14333" s="13"/>
      <c r="B14333" s="13"/>
      <c r="C14333" s="13"/>
      <c r="D14333" s="13"/>
      <c r="E14333" s="13"/>
      <c r="F14333" s="13"/>
    </row>
    <row r="14334" spans="1:7">
      <c r="A14334" s="13"/>
      <c r="B14334" s="13"/>
      <c r="C14334" s="13"/>
      <c r="D14334" s="13"/>
      <c r="E14334" s="13"/>
      <c r="F14334" s="13"/>
    </row>
    <row r="14335" spans="1:7">
      <c r="A14335" s="13"/>
      <c r="B14335" s="13"/>
      <c r="D14335" s="13"/>
      <c r="E14335" s="13"/>
      <c r="F14335" s="13"/>
    </row>
    <row r="14336" spans="1:7">
      <c r="A14336" s="13"/>
      <c r="B14336" s="13"/>
      <c r="D14336" s="13"/>
      <c r="E14336" s="13"/>
      <c r="F14336" s="13"/>
    </row>
    <row r="14337" spans="1:7">
      <c r="A14337" s="13"/>
      <c r="B14337" s="13"/>
      <c r="D14337" s="13"/>
      <c r="E14337" s="13"/>
      <c r="F14337" s="13"/>
    </row>
    <row r="14338" spans="1:7">
      <c r="A14338" s="13"/>
      <c r="B14338" s="13"/>
      <c r="C14338" s="13"/>
      <c r="D14338" s="13"/>
      <c r="E14338" s="13"/>
      <c r="F14338" s="13"/>
    </row>
    <row r="14339" spans="1:7">
      <c r="A14339" s="13"/>
      <c r="B14339" s="13"/>
      <c r="C14339" s="13"/>
      <c r="D14339" s="13"/>
      <c r="E14339" s="13"/>
      <c r="F14339" s="13"/>
    </row>
    <row r="14340" spans="1:7">
      <c r="A14340" s="13"/>
      <c r="B14340" s="13"/>
      <c r="D14340" s="13"/>
      <c r="E14340" s="13"/>
      <c r="F14340" s="13"/>
    </row>
    <row r="14341" spans="1:7">
      <c r="A14341" s="13"/>
      <c r="B14341" s="13"/>
      <c r="C14341" s="13"/>
      <c r="D14341" s="13"/>
      <c r="E14341" s="13"/>
      <c r="F14341" s="13"/>
    </row>
    <row r="14342" spans="1:7">
      <c r="A14342" s="13"/>
      <c r="B14342" s="13"/>
      <c r="D14342" s="13"/>
      <c r="E14342" s="13"/>
      <c r="F14342" s="13"/>
    </row>
    <row r="14343" spans="1:7">
      <c r="A14343" s="13"/>
      <c r="B14343" s="13"/>
      <c r="C14343" s="13"/>
      <c r="D14343" s="13"/>
      <c r="E14343" s="13"/>
      <c r="F14343" s="13"/>
    </row>
    <row r="14344" spans="1:7">
      <c r="A14344" s="13"/>
      <c r="B14344" s="13"/>
      <c r="C14344" s="13"/>
      <c r="D14344" s="13"/>
      <c r="E14344" s="13"/>
      <c r="F14344" s="13"/>
    </row>
    <row r="14345" spans="1:7">
      <c r="A14345" s="13"/>
      <c r="B14345" s="13"/>
      <c r="C14345" s="13"/>
      <c r="D14345" s="13"/>
      <c r="E14345" s="13"/>
      <c r="F14345" s="13"/>
    </row>
    <row r="14346" spans="1:7">
      <c r="A14346" s="13"/>
      <c r="B14346" s="13"/>
      <c r="C14346" s="13"/>
      <c r="D14346" s="13"/>
      <c r="E14346" s="13"/>
      <c r="F14346" s="13"/>
    </row>
    <row r="14347" spans="1:7">
      <c r="A14347" s="13"/>
      <c r="B14347" s="13"/>
      <c r="C14347" s="13"/>
      <c r="D14347" s="13"/>
      <c r="E14347" s="13"/>
      <c r="F14347" s="13"/>
    </row>
    <row r="14348" spans="1:7">
      <c r="A14348" s="13"/>
      <c r="B14348" s="13"/>
      <c r="C14348" s="13"/>
      <c r="D14348" s="13"/>
      <c r="E14348" s="13"/>
      <c r="G14348" s="13"/>
    </row>
    <row r="14349" spans="1:7">
      <c r="A14349" s="13"/>
      <c r="B14349" s="13"/>
      <c r="C14349" s="13"/>
      <c r="D14349" s="13"/>
      <c r="E14349" s="13"/>
      <c r="G14349" s="13"/>
    </row>
    <row r="14350" spans="1:7">
      <c r="A14350" s="13"/>
      <c r="B14350" s="13"/>
      <c r="C14350" s="13"/>
      <c r="D14350" s="13"/>
      <c r="E14350" s="13"/>
      <c r="F14350" s="13"/>
    </row>
    <row r="14351" spans="1:7">
      <c r="A14351" s="13"/>
      <c r="B14351" s="13"/>
      <c r="C14351" s="13"/>
      <c r="D14351" s="13"/>
      <c r="E14351" s="13"/>
      <c r="G14351" s="13"/>
    </row>
    <row r="14352" spans="1:7">
      <c r="A14352" s="13"/>
      <c r="B14352" s="13"/>
      <c r="C14352" s="13"/>
      <c r="D14352" s="13"/>
      <c r="E14352" s="13"/>
      <c r="F14352" s="13"/>
    </row>
    <row r="14353" spans="1:7">
      <c r="A14353" s="13"/>
      <c r="B14353" s="13"/>
      <c r="C14353" s="13"/>
      <c r="D14353" s="13"/>
      <c r="E14353" s="13"/>
      <c r="G14353" s="13"/>
    </row>
    <row r="14354" spans="1:7">
      <c r="A14354" s="13"/>
      <c r="B14354" s="13"/>
      <c r="C14354" s="13"/>
      <c r="D14354" s="13"/>
      <c r="E14354" s="13"/>
      <c r="F14354" s="13"/>
    </row>
    <row r="14355" spans="1:7">
      <c r="A14355" s="13"/>
      <c r="B14355" s="13"/>
      <c r="D14355" s="13"/>
      <c r="E14355" s="13"/>
      <c r="F14355" s="13"/>
    </row>
    <row r="14356" spans="1:7">
      <c r="A14356" s="13"/>
      <c r="B14356" s="13"/>
      <c r="D14356" s="13"/>
      <c r="E14356" s="13"/>
      <c r="F14356" s="13"/>
    </row>
    <row r="14357" spans="1:7">
      <c r="A14357" s="13"/>
      <c r="B14357" s="13"/>
      <c r="D14357" s="13"/>
      <c r="E14357" s="13"/>
      <c r="F14357" s="13"/>
    </row>
    <row r="14358" spans="1:7">
      <c r="A14358" s="13"/>
      <c r="B14358" s="13"/>
      <c r="D14358" s="13"/>
      <c r="E14358" s="13"/>
      <c r="F14358" s="13"/>
    </row>
    <row r="14359" spans="1:7">
      <c r="A14359" s="13"/>
      <c r="B14359" s="13"/>
      <c r="D14359" s="13"/>
      <c r="E14359" s="13"/>
      <c r="F14359" s="13"/>
    </row>
    <row r="14360" spans="1:7">
      <c r="A14360" s="13"/>
      <c r="B14360" s="13"/>
      <c r="D14360" s="13"/>
      <c r="E14360" s="13"/>
      <c r="F14360" s="13"/>
    </row>
    <row r="14361" spans="1:7">
      <c r="A14361" s="13"/>
      <c r="B14361" s="13"/>
      <c r="D14361" s="13"/>
      <c r="E14361" s="13"/>
      <c r="F14361" s="13"/>
    </row>
    <row r="14362" spans="1:7">
      <c r="A14362" s="13"/>
      <c r="B14362" s="13"/>
      <c r="D14362" s="13"/>
      <c r="E14362" s="13"/>
      <c r="F14362" s="13"/>
    </row>
    <row r="14363" spans="1:7">
      <c r="A14363" s="13"/>
      <c r="B14363" s="13"/>
      <c r="D14363" s="13"/>
      <c r="E14363" s="13"/>
      <c r="F14363" s="13"/>
    </row>
    <row r="14364" spans="1:7">
      <c r="A14364" s="13"/>
      <c r="B14364" s="13"/>
      <c r="C14364" s="13"/>
      <c r="D14364" s="13"/>
      <c r="E14364" s="13"/>
      <c r="F14364" s="13"/>
    </row>
    <row r="14365" spans="1:7">
      <c r="A14365" s="13"/>
      <c r="B14365" s="13"/>
      <c r="D14365" s="13"/>
      <c r="E14365" s="13"/>
      <c r="F14365" s="13"/>
    </row>
    <row r="14366" spans="1:7">
      <c r="A14366" s="13"/>
      <c r="B14366" s="13"/>
      <c r="C14366" s="13"/>
      <c r="D14366" s="13"/>
      <c r="E14366" s="13"/>
      <c r="F14366" s="13"/>
    </row>
    <row r="14367" spans="1:7">
      <c r="A14367" s="13"/>
      <c r="B14367" s="13"/>
      <c r="D14367" s="13"/>
      <c r="E14367" s="13"/>
      <c r="F14367" s="13"/>
    </row>
    <row r="14368" spans="1:7">
      <c r="A14368" s="13"/>
      <c r="B14368" s="13"/>
      <c r="D14368" s="13"/>
      <c r="E14368" s="13"/>
      <c r="F14368" s="13"/>
    </row>
    <row r="14369" spans="1:7">
      <c r="A14369" s="13"/>
      <c r="B14369" s="13"/>
      <c r="D14369" s="13"/>
      <c r="E14369" s="13"/>
      <c r="F14369" s="13"/>
    </row>
    <row r="14370" spans="1:7">
      <c r="A14370" s="13"/>
      <c r="B14370" s="13"/>
      <c r="D14370" s="13"/>
      <c r="E14370" s="13"/>
      <c r="F14370" s="13"/>
    </row>
    <row r="14371" spans="1:7">
      <c r="A14371" s="13"/>
      <c r="B14371" s="13"/>
      <c r="D14371" s="13"/>
      <c r="E14371" s="13"/>
      <c r="F14371" s="13"/>
    </row>
    <row r="14372" spans="1:7">
      <c r="A14372" s="13"/>
      <c r="B14372" s="13"/>
      <c r="D14372" s="13"/>
      <c r="E14372" s="13"/>
      <c r="F14372" s="13"/>
    </row>
    <row r="14373" spans="1:7">
      <c r="A14373" s="13"/>
      <c r="B14373" s="13"/>
      <c r="C14373" s="13"/>
      <c r="D14373" s="13"/>
      <c r="E14373" s="13"/>
      <c r="G14373" s="13"/>
    </row>
    <row r="14374" spans="1:7">
      <c r="A14374" s="13"/>
      <c r="B14374" s="13"/>
      <c r="C14374" s="13"/>
      <c r="D14374" s="13"/>
      <c r="E14374" s="13"/>
      <c r="F14374" s="13"/>
    </row>
    <row r="14375" spans="1:7">
      <c r="A14375" s="13"/>
      <c r="B14375" s="13"/>
      <c r="C14375" s="13"/>
      <c r="D14375" s="13"/>
      <c r="E14375" s="13"/>
      <c r="F14375" s="13"/>
    </row>
    <row r="14376" spans="1:7">
      <c r="A14376" s="13"/>
      <c r="B14376" s="13"/>
      <c r="C14376" s="13"/>
      <c r="D14376" s="13"/>
      <c r="E14376" s="13"/>
      <c r="F14376" s="13"/>
    </row>
    <row r="14377" spans="1:7">
      <c r="A14377" s="13"/>
      <c r="B14377" s="13"/>
      <c r="C14377" s="13"/>
      <c r="D14377" s="13"/>
      <c r="E14377" s="13"/>
      <c r="F14377" s="13"/>
    </row>
    <row r="14378" spans="1:7">
      <c r="A14378" s="13"/>
      <c r="B14378" s="13"/>
      <c r="C14378" s="13"/>
      <c r="D14378" s="13"/>
      <c r="E14378" s="13"/>
      <c r="G14378" s="13"/>
    </row>
    <row r="14379" spans="1:7">
      <c r="A14379" s="13"/>
      <c r="B14379" s="13"/>
      <c r="C14379" s="13"/>
      <c r="D14379" s="13"/>
      <c r="E14379" s="13"/>
      <c r="F14379" s="13"/>
    </row>
    <row r="14380" spans="1:7">
      <c r="A14380" s="13"/>
      <c r="B14380" s="13"/>
      <c r="C14380" s="13"/>
      <c r="D14380" s="13"/>
      <c r="E14380" s="13"/>
      <c r="G14380" s="13"/>
    </row>
    <row r="14381" spans="1:7">
      <c r="A14381" s="13"/>
      <c r="B14381" s="13"/>
      <c r="C14381" s="13"/>
      <c r="D14381" s="13"/>
      <c r="E14381" s="13"/>
      <c r="F14381" s="13"/>
    </row>
    <row r="14382" spans="1:7">
      <c r="A14382" s="13"/>
      <c r="B14382" s="13"/>
      <c r="D14382" s="13"/>
      <c r="E14382" s="13"/>
      <c r="F14382" s="13"/>
    </row>
    <row r="14383" spans="1:7">
      <c r="A14383" s="13"/>
      <c r="B14383" s="13"/>
      <c r="D14383" s="13"/>
      <c r="E14383" s="13"/>
      <c r="F14383" s="13"/>
    </row>
    <row r="14384" spans="1:7">
      <c r="A14384" s="13"/>
      <c r="B14384" s="13"/>
      <c r="D14384" s="13"/>
      <c r="E14384" s="13"/>
      <c r="F14384" s="13"/>
    </row>
    <row r="14385" spans="1:7">
      <c r="A14385" s="13"/>
      <c r="B14385" s="13"/>
      <c r="D14385" s="13"/>
      <c r="E14385" s="13"/>
      <c r="F14385" s="13"/>
    </row>
    <row r="14386" spans="1:7">
      <c r="A14386" s="13"/>
      <c r="B14386" s="13"/>
      <c r="D14386" s="13"/>
      <c r="E14386" s="13"/>
      <c r="F14386" s="13"/>
    </row>
    <row r="14387" spans="1:7">
      <c r="A14387" s="13"/>
      <c r="B14387" s="13"/>
      <c r="D14387" s="13"/>
      <c r="E14387" s="13"/>
      <c r="F14387" s="13"/>
    </row>
    <row r="14388" spans="1:7">
      <c r="A14388" s="13"/>
      <c r="B14388" s="13"/>
      <c r="D14388" s="13"/>
      <c r="E14388" s="13"/>
      <c r="F14388" s="13"/>
    </row>
    <row r="14389" spans="1:7">
      <c r="A14389" s="13"/>
      <c r="B14389" s="13"/>
      <c r="D14389" s="13"/>
      <c r="E14389" s="13"/>
      <c r="F14389" s="13"/>
    </row>
    <row r="14390" spans="1:7">
      <c r="A14390" s="13"/>
      <c r="B14390" s="13"/>
      <c r="D14390" s="13"/>
      <c r="E14390" s="13"/>
      <c r="F14390" s="13"/>
    </row>
    <row r="14391" spans="1:7">
      <c r="A14391" s="13"/>
      <c r="B14391" s="13"/>
      <c r="D14391" s="13"/>
      <c r="E14391" s="13"/>
      <c r="F14391" s="13"/>
    </row>
    <row r="14392" spans="1:7">
      <c r="A14392" s="13"/>
      <c r="B14392" s="13"/>
      <c r="D14392" s="13"/>
      <c r="E14392" s="13"/>
      <c r="F14392" s="13"/>
    </row>
    <row r="14393" spans="1:7">
      <c r="A14393" s="13"/>
      <c r="B14393" s="13"/>
      <c r="D14393" s="13"/>
      <c r="E14393" s="13"/>
      <c r="F14393" s="13"/>
    </row>
    <row r="14394" spans="1:7">
      <c r="A14394" s="13"/>
      <c r="B14394" s="13"/>
      <c r="D14394" s="13"/>
      <c r="E14394" s="13"/>
      <c r="F14394" s="13"/>
    </row>
    <row r="14395" spans="1:7">
      <c r="A14395" s="13"/>
      <c r="B14395" s="13"/>
      <c r="D14395" s="13"/>
      <c r="E14395" s="13"/>
      <c r="F14395" s="13"/>
    </row>
    <row r="14396" spans="1:7">
      <c r="A14396" s="13"/>
      <c r="B14396" s="13"/>
      <c r="C14396" s="13"/>
      <c r="D14396" s="13"/>
      <c r="E14396" s="13"/>
      <c r="F14396" s="13"/>
    </row>
    <row r="14397" spans="1:7">
      <c r="A14397" s="13"/>
      <c r="B14397" s="13"/>
      <c r="C14397" s="13"/>
      <c r="D14397" s="13"/>
      <c r="E14397" s="13"/>
      <c r="F14397" s="13"/>
    </row>
    <row r="14398" spans="1:7">
      <c r="A14398" s="13"/>
      <c r="B14398" s="13"/>
      <c r="C14398" s="13"/>
      <c r="D14398" s="13"/>
      <c r="E14398" s="13"/>
      <c r="F14398" s="13"/>
    </row>
    <row r="14399" spans="1:7">
      <c r="A14399" s="13"/>
      <c r="B14399" s="13"/>
      <c r="C14399" s="13"/>
      <c r="D14399" s="13"/>
      <c r="E14399" s="13"/>
      <c r="F14399" s="13"/>
    </row>
    <row r="14400" spans="1:7">
      <c r="A14400" s="13"/>
      <c r="B14400" s="13"/>
      <c r="C14400" s="13"/>
      <c r="D14400" s="13"/>
      <c r="E14400" s="13"/>
      <c r="G14400" s="13"/>
    </row>
    <row r="14401" spans="1:7">
      <c r="A14401" s="13"/>
      <c r="B14401" s="13"/>
      <c r="C14401" s="13"/>
      <c r="D14401" s="13"/>
      <c r="E14401" s="13"/>
      <c r="G14401" s="13"/>
    </row>
    <row r="14402" spans="1:7">
      <c r="A14402" s="13"/>
      <c r="B14402" s="13"/>
      <c r="C14402" s="13"/>
      <c r="D14402" s="13"/>
      <c r="E14402" s="13"/>
      <c r="F14402" s="13"/>
    </row>
    <row r="14403" spans="1:7">
      <c r="A14403" s="13"/>
      <c r="B14403" s="13"/>
      <c r="C14403" s="13"/>
      <c r="D14403" s="13"/>
      <c r="E14403" s="13"/>
      <c r="G14403" s="13"/>
    </row>
    <row r="14404" spans="1:7">
      <c r="A14404" s="13"/>
      <c r="B14404" s="13"/>
      <c r="C14404" s="13"/>
      <c r="D14404" s="13"/>
      <c r="E14404" s="13"/>
      <c r="F14404" s="13"/>
    </row>
    <row r="14405" spans="1:7">
      <c r="A14405" s="13"/>
      <c r="B14405" s="13"/>
      <c r="D14405" s="13"/>
      <c r="E14405" s="13"/>
      <c r="F14405" s="13"/>
    </row>
    <row r="14406" spans="1:7">
      <c r="A14406" s="13"/>
      <c r="B14406" s="13"/>
      <c r="D14406" s="13"/>
      <c r="E14406" s="13"/>
      <c r="F14406" s="13"/>
    </row>
    <row r="14407" spans="1:7">
      <c r="A14407" s="13"/>
      <c r="B14407" s="13"/>
      <c r="D14407" s="13"/>
      <c r="E14407" s="13"/>
      <c r="F14407" s="13"/>
    </row>
    <row r="14408" spans="1:7">
      <c r="A14408" s="13"/>
      <c r="B14408" s="13"/>
      <c r="D14408" s="13"/>
      <c r="E14408" s="13"/>
      <c r="F14408" s="13"/>
    </row>
    <row r="14409" spans="1:7">
      <c r="A14409" s="13"/>
      <c r="B14409" s="13"/>
      <c r="D14409" s="13"/>
      <c r="E14409" s="13"/>
      <c r="F14409" s="13"/>
    </row>
    <row r="14410" spans="1:7">
      <c r="A14410" s="13"/>
      <c r="B14410" s="13"/>
      <c r="C14410" s="13"/>
      <c r="D14410" s="13"/>
      <c r="E14410" s="13"/>
      <c r="F14410" s="13"/>
    </row>
    <row r="14411" spans="1:7">
      <c r="A14411" s="13"/>
      <c r="B14411" s="13"/>
      <c r="D14411" s="13"/>
      <c r="E14411" s="13"/>
      <c r="F14411" s="13"/>
    </row>
    <row r="14412" spans="1:7">
      <c r="A14412" s="13"/>
      <c r="B14412" s="13"/>
      <c r="D14412" s="13"/>
      <c r="E14412" s="13"/>
      <c r="F14412" s="13"/>
    </row>
    <row r="14413" spans="1:7">
      <c r="A14413" s="13"/>
      <c r="B14413" s="13"/>
      <c r="D14413" s="13"/>
      <c r="E14413" s="13"/>
      <c r="F14413" s="13"/>
    </row>
    <row r="14414" spans="1:7">
      <c r="A14414" s="13"/>
      <c r="B14414" s="13"/>
      <c r="D14414" s="13"/>
      <c r="E14414" s="13"/>
      <c r="F14414" s="13"/>
    </row>
    <row r="14415" spans="1:7">
      <c r="A14415" s="13"/>
      <c r="B14415" s="13"/>
      <c r="D14415" s="13"/>
      <c r="E14415" s="13"/>
      <c r="F14415" s="13"/>
    </row>
    <row r="14416" spans="1:7">
      <c r="A14416" s="13"/>
      <c r="B14416" s="13"/>
      <c r="D14416" s="13"/>
      <c r="E14416" s="13"/>
      <c r="F14416" s="13"/>
    </row>
    <row r="14417" spans="1:7">
      <c r="A14417" s="13"/>
      <c r="B14417" s="13"/>
      <c r="D14417" s="13"/>
      <c r="E14417" s="13"/>
      <c r="F14417" s="13"/>
    </row>
    <row r="14418" spans="1:7">
      <c r="A14418" s="13"/>
      <c r="B14418" s="13"/>
      <c r="D14418" s="13"/>
      <c r="E14418" s="13"/>
      <c r="F14418" s="13"/>
    </row>
    <row r="14419" spans="1:7">
      <c r="A14419" s="13"/>
      <c r="B14419" s="13"/>
      <c r="C14419" s="13"/>
      <c r="D14419" s="13"/>
      <c r="E14419" s="13"/>
      <c r="F14419" s="13"/>
    </row>
    <row r="14420" spans="1:7">
      <c r="A14420" s="13"/>
      <c r="B14420" s="13"/>
      <c r="C14420" s="13"/>
      <c r="D14420" s="13"/>
      <c r="E14420" s="13"/>
      <c r="F14420" s="13"/>
    </row>
    <row r="14421" spans="1:7">
      <c r="A14421" s="13"/>
      <c r="B14421" s="13"/>
      <c r="C14421" s="13"/>
      <c r="D14421" s="13"/>
      <c r="E14421" s="13"/>
      <c r="F14421" s="13"/>
    </row>
    <row r="14422" spans="1:7">
      <c r="A14422" s="13"/>
      <c r="B14422" s="13"/>
      <c r="C14422" s="13"/>
      <c r="D14422" s="13"/>
      <c r="E14422" s="13"/>
      <c r="F14422" s="13"/>
    </row>
    <row r="14423" spans="1:7">
      <c r="A14423" s="13"/>
      <c r="B14423" s="13"/>
      <c r="C14423" s="13"/>
      <c r="D14423" s="13"/>
      <c r="E14423" s="13"/>
      <c r="F14423" s="13"/>
    </row>
    <row r="14424" spans="1:7">
      <c r="A14424" s="13"/>
      <c r="B14424" s="13"/>
      <c r="C14424" s="13"/>
      <c r="D14424" s="13"/>
      <c r="E14424" s="13"/>
      <c r="F14424" s="13"/>
    </row>
    <row r="14425" spans="1:7">
      <c r="A14425" s="13"/>
      <c r="B14425" s="13"/>
      <c r="C14425" s="13"/>
      <c r="D14425" s="13"/>
      <c r="E14425" s="13"/>
      <c r="G14425" s="13"/>
    </row>
    <row r="14426" spans="1:7">
      <c r="A14426" s="13"/>
      <c r="B14426" s="13"/>
      <c r="C14426" s="13"/>
      <c r="D14426" s="13"/>
      <c r="E14426" s="13"/>
      <c r="F14426" s="13"/>
    </row>
    <row r="14427" spans="1:7">
      <c r="A14427" s="13"/>
      <c r="B14427" s="13"/>
      <c r="C14427" s="13"/>
      <c r="D14427" s="13"/>
      <c r="E14427" s="13"/>
      <c r="G14427" s="13"/>
    </row>
    <row r="14428" spans="1:7">
      <c r="A14428" s="13"/>
      <c r="B14428" s="13"/>
      <c r="C14428" s="13"/>
      <c r="D14428" s="13"/>
      <c r="E14428" s="13"/>
      <c r="F14428" s="13"/>
    </row>
    <row r="14429" spans="1:7">
      <c r="A14429" s="13"/>
      <c r="B14429" s="13"/>
      <c r="D14429" s="13"/>
      <c r="E14429" s="13"/>
      <c r="F14429" s="13"/>
    </row>
    <row r="14430" spans="1:7">
      <c r="A14430" s="13"/>
      <c r="B14430" s="13"/>
      <c r="D14430" s="13"/>
      <c r="E14430" s="13"/>
      <c r="F14430" s="13"/>
    </row>
    <row r="14431" spans="1:7">
      <c r="A14431" s="13"/>
      <c r="B14431" s="13"/>
      <c r="D14431" s="13"/>
      <c r="E14431" s="13"/>
      <c r="F14431" s="13"/>
    </row>
    <row r="14432" spans="1:7">
      <c r="A14432" s="13"/>
      <c r="B14432" s="13"/>
      <c r="D14432" s="13"/>
      <c r="E14432" s="13"/>
      <c r="F14432" s="13"/>
    </row>
    <row r="14433" spans="1:7">
      <c r="A14433" s="13"/>
      <c r="B14433" s="13"/>
      <c r="D14433" s="13"/>
      <c r="E14433" s="13"/>
      <c r="F14433" s="13"/>
    </row>
    <row r="14434" spans="1:7">
      <c r="A14434" s="13"/>
      <c r="B14434" s="13"/>
      <c r="C14434" s="13"/>
      <c r="D14434" s="13"/>
      <c r="E14434" s="13"/>
      <c r="F14434" s="13"/>
    </row>
    <row r="14435" spans="1:7">
      <c r="A14435" s="13"/>
      <c r="B14435" s="13"/>
      <c r="C14435" s="13"/>
      <c r="D14435" s="13"/>
      <c r="E14435" s="13"/>
      <c r="F14435" s="13"/>
    </row>
    <row r="14436" spans="1:7">
      <c r="A14436" s="13"/>
      <c r="B14436" s="13"/>
      <c r="C14436" s="13"/>
      <c r="D14436" s="13"/>
      <c r="E14436" s="13"/>
      <c r="F14436" s="13"/>
    </row>
    <row r="14437" spans="1:7">
      <c r="A14437" s="13"/>
      <c r="B14437" s="13"/>
      <c r="C14437" s="13"/>
      <c r="D14437" s="13"/>
      <c r="E14437" s="13"/>
      <c r="F14437" s="13"/>
    </row>
    <row r="14438" spans="1:7">
      <c r="A14438" s="13"/>
      <c r="B14438" s="13"/>
      <c r="C14438" s="13"/>
      <c r="D14438" s="13"/>
      <c r="E14438" s="13"/>
      <c r="F14438" s="13"/>
    </row>
    <row r="14439" spans="1:7">
      <c r="A14439" s="13"/>
      <c r="B14439" s="13"/>
      <c r="C14439" s="13"/>
      <c r="D14439" s="13"/>
      <c r="E14439" s="13"/>
      <c r="F14439" s="13"/>
    </row>
    <row r="14440" spans="1:7">
      <c r="A14440" s="13"/>
      <c r="B14440" s="13"/>
      <c r="C14440" s="13"/>
      <c r="D14440" s="13"/>
      <c r="E14440" s="13"/>
      <c r="G14440" s="13"/>
    </row>
    <row r="14441" spans="1:7">
      <c r="A14441" s="13"/>
      <c r="B14441" s="13"/>
      <c r="C14441" s="13"/>
      <c r="D14441" s="13"/>
      <c r="E14441" s="13"/>
      <c r="F14441" s="13"/>
    </row>
    <row r="14442" spans="1:7">
      <c r="A14442" s="13"/>
      <c r="B14442" s="13"/>
      <c r="C14442" s="13"/>
      <c r="D14442" s="13"/>
      <c r="E14442" s="13"/>
      <c r="G14442" s="13"/>
    </row>
    <row r="14443" spans="1:7">
      <c r="A14443" s="13"/>
      <c r="B14443" s="13"/>
      <c r="D14443" s="13"/>
      <c r="E14443" s="13"/>
      <c r="F14443" s="13"/>
    </row>
    <row r="14444" spans="1:7">
      <c r="A14444" s="13"/>
      <c r="B14444" s="13"/>
      <c r="C14444" s="13"/>
      <c r="D14444" s="13"/>
      <c r="E14444" s="13"/>
      <c r="F14444" s="13"/>
    </row>
    <row r="14445" spans="1:7">
      <c r="A14445" s="13"/>
      <c r="B14445" s="13"/>
      <c r="C14445" s="13"/>
      <c r="D14445" s="13"/>
      <c r="E14445" s="13"/>
      <c r="F14445" s="13"/>
    </row>
    <row r="14446" spans="1:7">
      <c r="A14446" s="13"/>
      <c r="B14446" s="13"/>
      <c r="D14446" s="13"/>
      <c r="E14446" s="13"/>
      <c r="F14446" s="13"/>
    </row>
    <row r="14447" spans="1:7">
      <c r="A14447" s="13"/>
      <c r="B14447" s="13"/>
      <c r="D14447" s="13"/>
      <c r="E14447" s="13"/>
      <c r="F14447" s="13"/>
    </row>
    <row r="14448" spans="1:7">
      <c r="A14448" s="13"/>
      <c r="B14448" s="13"/>
      <c r="D14448" s="13"/>
      <c r="E14448" s="13"/>
      <c r="F14448" s="13"/>
    </row>
    <row r="14449" spans="1:7">
      <c r="A14449" s="13"/>
      <c r="B14449" s="13"/>
      <c r="D14449" s="13"/>
      <c r="E14449" s="13"/>
      <c r="F14449" s="13"/>
    </row>
    <row r="14450" spans="1:7">
      <c r="A14450" s="13"/>
      <c r="B14450" s="13"/>
      <c r="D14450" s="13"/>
      <c r="E14450" s="13"/>
      <c r="F14450" s="13"/>
    </row>
    <row r="14451" spans="1:7">
      <c r="A14451" s="13"/>
      <c r="B14451" s="13"/>
      <c r="D14451" s="13"/>
      <c r="E14451" s="13"/>
      <c r="F14451" s="13"/>
    </row>
    <row r="14452" spans="1:7">
      <c r="A14452" s="13"/>
      <c r="B14452" s="13"/>
      <c r="D14452" s="13"/>
      <c r="E14452" s="13"/>
      <c r="F14452" s="13"/>
    </row>
    <row r="14453" spans="1:7">
      <c r="A14453" s="13"/>
      <c r="B14453" s="13"/>
      <c r="D14453" s="13"/>
      <c r="E14453" s="13"/>
      <c r="F14453" s="13"/>
    </row>
    <row r="14454" spans="1:7">
      <c r="A14454" s="13"/>
      <c r="B14454" s="13"/>
      <c r="D14454" s="13"/>
      <c r="E14454" s="13"/>
      <c r="F14454" s="13"/>
    </row>
    <row r="14455" spans="1:7">
      <c r="A14455" s="13"/>
      <c r="B14455" s="13"/>
      <c r="C14455" s="13"/>
      <c r="D14455" s="13"/>
      <c r="E14455" s="13"/>
      <c r="F14455" s="13"/>
    </row>
    <row r="14456" spans="1:7">
      <c r="A14456" s="13"/>
      <c r="B14456" s="13"/>
      <c r="C14456" s="13"/>
      <c r="D14456" s="13"/>
      <c r="E14456" s="13"/>
      <c r="F14456" s="13"/>
    </row>
    <row r="14457" spans="1:7">
      <c r="A14457" s="13"/>
      <c r="B14457" s="13"/>
      <c r="C14457" s="13"/>
      <c r="D14457" s="13"/>
      <c r="E14457" s="13"/>
      <c r="F14457" s="13"/>
    </row>
    <row r="14458" spans="1:7">
      <c r="A14458" s="13"/>
      <c r="B14458" s="13"/>
      <c r="C14458" s="13"/>
      <c r="D14458" s="13"/>
      <c r="E14458" s="13"/>
      <c r="F14458" s="13"/>
    </row>
    <row r="14459" spans="1:7">
      <c r="A14459" s="13"/>
      <c r="B14459" s="13"/>
      <c r="C14459" s="13"/>
      <c r="D14459" s="13"/>
      <c r="E14459" s="13"/>
      <c r="G14459" s="13"/>
    </row>
    <row r="14460" spans="1:7">
      <c r="A14460" s="13"/>
      <c r="B14460" s="13"/>
      <c r="C14460" s="13"/>
      <c r="D14460" s="13"/>
      <c r="E14460" s="13"/>
      <c r="G14460" s="13"/>
    </row>
    <row r="14461" spans="1:7">
      <c r="A14461" s="13"/>
      <c r="B14461" s="13"/>
      <c r="C14461" s="13"/>
      <c r="D14461" s="13"/>
      <c r="E14461" s="13"/>
      <c r="F14461" s="13"/>
    </row>
    <row r="14462" spans="1:7">
      <c r="A14462" s="13"/>
    </row>
    <row r="14463" spans="1:7">
      <c r="A14463" s="13"/>
    </row>
    <row r="14464" spans="1:7">
      <c r="A14464" s="13"/>
      <c r="B14464" s="13"/>
      <c r="C14464" s="13"/>
      <c r="D14464" s="13"/>
      <c r="E14464" s="13"/>
      <c r="G14464" s="13"/>
    </row>
    <row r="14465" spans="1:7">
      <c r="A14465" s="13"/>
      <c r="B14465" s="13"/>
      <c r="C14465" s="13"/>
      <c r="D14465" s="13"/>
      <c r="E14465" s="13"/>
      <c r="F14465" s="13"/>
    </row>
    <row r="14466" spans="1:7">
      <c r="A14466" s="13"/>
      <c r="B14466" s="13"/>
      <c r="C14466" s="13"/>
      <c r="D14466" s="13"/>
      <c r="E14466" s="13"/>
      <c r="G14466" s="13"/>
    </row>
    <row r="14467" spans="1:7">
      <c r="A14467" s="13"/>
      <c r="B14467" s="13"/>
      <c r="C14467" s="13"/>
      <c r="D14467" s="13"/>
      <c r="E14467" s="13"/>
      <c r="F14467" s="13"/>
    </row>
    <row r="14468" spans="1:7">
      <c r="A14468" s="13"/>
      <c r="B14468" s="13"/>
      <c r="C14468" s="13"/>
      <c r="D14468" s="13"/>
      <c r="E14468" s="13"/>
      <c r="F14468" s="13"/>
    </row>
    <row r="14469" spans="1:7">
      <c r="A14469" s="13"/>
      <c r="B14469" s="13"/>
      <c r="D14469" s="13"/>
      <c r="E14469" s="13"/>
      <c r="F14469" s="13"/>
    </row>
    <row r="14470" spans="1:7">
      <c r="A14470" s="13"/>
      <c r="B14470" s="13"/>
      <c r="D14470" s="13"/>
      <c r="E14470" s="13"/>
      <c r="F14470" s="13"/>
    </row>
    <row r="14471" spans="1:7">
      <c r="A14471" s="13"/>
      <c r="B14471" s="13"/>
      <c r="D14471" s="13"/>
      <c r="E14471" s="13"/>
      <c r="F14471" s="13"/>
    </row>
    <row r="14472" spans="1:7">
      <c r="A14472" s="13"/>
      <c r="B14472" s="13"/>
      <c r="D14472" s="13"/>
      <c r="E14472" s="13"/>
      <c r="F14472" s="13"/>
    </row>
    <row r="14473" spans="1:7">
      <c r="A14473" s="13"/>
      <c r="B14473" s="13"/>
      <c r="D14473" s="13"/>
      <c r="E14473" s="13"/>
      <c r="F14473" s="13"/>
    </row>
    <row r="14474" spans="1:7">
      <c r="A14474" s="13"/>
      <c r="B14474" s="13"/>
      <c r="D14474" s="13"/>
      <c r="E14474" s="13"/>
      <c r="F14474" s="13"/>
    </row>
    <row r="14475" spans="1:7">
      <c r="A14475" s="13"/>
      <c r="B14475" s="13"/>
      <c r="D14475" s="13"/>
      <c r="E14475" s="13"/>
      <c r="F14475" s="13"/>
    </row>
    <row r="14476" spans="1:7">
      <c r="A14476" s="13"/>
      <c r="B14476" s="13"/>
      <c r="C14476" s="13"/>
      <c r="D14476" s="13"/>
      <c r="E14476" s="13"/>
      <c r="F14476" s="13"/>
    </row>
    <row r="14477" spans="1:7">
      <c r="A14477" s="13"/>
      <c r="B14477" s="13"/>
      <c r="C14477" s="13"/>
      <c r="D14477" s="13"/>
      <c r="E14477" s="13"/>
      <c r="F14477" s="13"/>
    </row>
    <row r="14478" spans="1:7">
      <c r="A14478" s="13"/>
      <c r="B14478" s="13"/>
      <c r="C14478" s="13"/>
      <c r="D14478" s="13"/>
      <c r="E14478" s="13"/>
      <c r="F14478" s="13"/>
    </row>
    <row r="14479" spans="1:7">
      <c r="A14479" s="13"/>
      <c r="B14479" s="13"/>
      <c r="C14479" s="13"/>
      <c r="D14479" s="13"/>
      <c r="E14479" s="13"/>
      <c r="F14479" s="13"/>
    </row>
    <row r="14480" spans="1:7">
      <c r="A14480" s="13"/>
      <c r="B14480" s="13"/>
      <c r="C14480" s="13"/>
      <c r="D14480" s="13"/>
      <c r="E14480" s="13"/>
      <c r="F14480" s="13"/>
    </row>
    <row r="14481" spans="1:7">
      <c r="A14481" s="13"/>
      <c r="B14481" s="13"/>
      <c r="C14481" s="13"/>
      <c r="D14481" s="13"/>
      <c r="E14481" s="13"/>
      <c r="F14481" s="13"/>
    </row>
    <row r="14482" spans="1:7">
      <c r="A14482" s="13"/>
      <c r="B14482" s="13"/>
      <c r="C14482" s="13"/>
      <c r="D14482" s="13"/>
      <c r="E14482" s="13"/>
      <c r="F14482" s="13"/>
    </row>
    <row r="14483" spans="1:7">
      <c r="A14483" s="13"/>
      <c r="B14483" s="13"/>
      <c r="C14483" s="13"/>
      <c r="D14483" s="13"/>
      <c r="E14483" s="13"/>
      <c r="G14483" s="13"/>
    </row>
    <row r="14484" spans="1:7">
      <c r="A14484" s="13"/>
      <c r="B14484" s="13"/>
      <c r="C14484" s="13"/>
      <c r="D14484" s="13"/>
      <c r="E14484" s="13"/>
      <c r="G14484" s="13"/>
    </row>
    <row r="14485" spans="1:7">
      <c r="A14485" s="13"/>
      <c r="B14485" s="13"/>
      <c r="D14485" s="13"/>
      <c r="E14485" s="13"/>
      <c r="F14485" s="13"/>
    </row>
    <row r="14486" spans="1:7">
      <c r="A14486" s="13"/>
      <c r="B14486" s="13"/>
      <c r="D14486" s="13"/>
      <c r="E14486" s="13"/>
      <c r="F14486" s="13"/>
    </row>
    <row r="14487" spans="1:7">
      <c r="A14487" s="13"/>
      <c r="B14487" s="13"/>
      <c r="C14487" s="13"/>
      <c r="D14487" s="13"/>
      <c r="E14487" s="13"/>
      <c r="F14487" s="13"/>
    </row>
    <row r="14488" spans="1:7">
      <c r="A14488" s="13"/>
      <c r="B14488" s="13"/>
      <c r="D14488" s="13"/>
      <c r="E14488" s="13"/>
      <c r="F14488" s="13"/>
    </row>
    <row r="14489" spans="1:7">
      <c r="A14489" s="13"/>
      <c r="B14489" s="13"/>
      <c r="D14489" s="13"/>
      <c r="E14489" s="13"/>
      <c r="F14489" s="13"/>
    </row>
    <row r="14490" spans="1:7">
      <c r="A14490" s="13"/>
      <c r="B14490" s="13"/>
      <c r="D14490" s="13"/>
      <c r="E14490" s="13"/>
      <c r="F14490" s="13"/>
    </row>
    <row r="14491" spans="1:7">
      <c r="A14491" s="13"/>
      <c r="B14491" s="13"/>
      <c r="D14491" s="13"/>
      <c r="E14491" s="13"/>
      <c r="F14491" s="13"/>
    </row>
    <row r="14492" spans="1:7">
      <c r="A14492" s="13"/>
      <c r="B14492" s="13"/>
      <c r="D14492" s="13"/>
      <c r="E14492" s="13"/>
      <c r="F14492" s="13"/>
    </row>
    <row r="14493" spans="1:7">
      <c r="A14493" s="13"/>
      <c r="B14493" s="13"/>
      <c r="D14493" s="13"/>
      <c r="E14493" s="13"/>
      <c r="F14493" s="13"/>
    </row>
    <row r="14494" spans="1:7">
      <c r="A14494" s="13"/>
      <c r="B14494" s="13"/>
      <c r="D14494" s="13"/>
      <c r="E14494" s="13"/>
      <c r="F14494" s="13"/>
    </row>
    <row r="14495" spans="1:7">
      <c r="A14495" s="13"/>
      <c r="B14495" s="13"/>
      <c r="D14495" s="13"/>
      <c r="E14495" s="13"/>
      <c r="F14495" s="13"/>
    </row>
    <row r="14496" spans="1:7">
      <c r="A14496" s="13"/>
      <c r="B14496" s="13"/>
      <c r="C14496" s="13"/>
      <c r="D14496" s="13"/>
      <c r="E14496" s="13"/>
      <c r="F14496" s="13"/>
    </row>
    <row r="14497" spans="1:7">
      <c r="A14497" s="13"/>
      <c r="B14497" s="13"/>
      <c r="D14497" s="13"/>
      <c r="E14497" s="13"/>
      <c r="F14497" s="13"/>
    </row>
    <row r="14498" spans="1:7">
      <c r="A14498" s="13"/>
      <c r="B14498" s="13"/>
      <c r="D14498" s="13"/>
      <c r="E14498" s="13"/>
      <c r="G14498" s="13"/>
    </row>
    <row r="14499" spans="1:7">
      <c r="A14499" s="13"/>
      <c r="B14499" s="13"/>
      <c r="D14499" s="13"/>
      <c r="E14499" s="13"/>
      <c r="F14499" s="13"/>
    </row>
    <row r="14500" spans="1:7">
      <c r="A14500" s="13"/>
      <c r="B14500" s="13"/>
      <c r="D14500" s="13"/>
      <c r="E14500" s="13"/>
      <c r="F14500" s="13"/>
    </row>
    <row r="14501" spans="1:7">
      <c r="A14501" s="13"/>
      <c r="B14501" s="13"/>
      <c r="D14501" s="13"/>
      <c r="E14501" s="13"/>
      <c r="F14501" s="13"/>
    </row>
    <row r="14502" spans="1:7">
      <c r="A14502" s="13"/>
      <c r="B14502" s="13"/>
      <c r="D14502" s="13"/>
      <c r="E14502" s="13"/>
      <c r="F14502" s="13"/>
    </row>
    <row r="14503" spans="1:7">
      <c r="A14503" s="13"/>
      <c r="B14503" s="13"/>
      <c r="D14503" s="13"/>
      <c r="E14503" s="13"/>
      <c r="F14503" s="13"/>
    </row>
    <row r="14504" spans="1:7">
      <c r="A14504" s="13"/>
      <c r="B14504" s="13"/>
      <c r="D14504" s="13"/>
      <c r="E14504" s="13"/>
      <c r="F14504" s="13"/>
    </row>
    <row r="14505" spans="1:7">
      <c r="A14505" s="13"/>
      <c r="B14505" s="13"/>
      <c r="D14505" s="13"/>
      <c r="E14505" s="13"/>
      <c r="F14505" s="13"/>
    </row>
    <row r="14506" spans="1:7">
      <c r="A14506" s="13"/>
      <c r="B14506" s="13"/>
      <c r="D14506" s="13"/>
      <c r="E14506" s="13"/>
      <c r="F14506" s="13"/>
    </row>
    <row r="14507" spans="1:7">
      <c r="A14507" s="13"/>
      <c r="B14507" s="13"/>
      <c r="D14507" s="13"/>
      <c r="E14507" s="13"/>
      <c r="F14507" s="13"/>
    </row>
    <row r="14508" spans="1:7">
      <c r="A14508" s="13"/>
      <c r="B14508" s="13"/>
      <c r="D14508" s="13"/>
      <c r="E14508" s="13"/>
      <c r="F14508" s="13"/>
    </row>
    <row r="14509" spans="1:7">
      <c r="A14509" s="13"/>
      <c r="B14509" s="13"/>
      <c r="D14509" s="13"/>
      <c r="E14509" s="13"/>
      <c r="F14509" s="13"/>
    </row>
    <row r="14510" spans="1:7">
      <c r="A14510" s="13"/>
      <c r="B14510" s="13"/>
      <c r="C14510" s="13"/>
      <c r="D14510" s="13"/>
      <c r="E14510" s="13"/>
      <c r="F14510" s="13"/>
    </row>
    <row r="14511" spans="1:7">
      <c r="A14511" s="13"/>
      <c r="B14511" s="13"/>
      <c r="C14511" s="13"/>
      <c r="D14511" s="13"/>
      <c r="E14511" s="13"/>
      <c r="F14511" s="13"/>
    </row>
    <row r="14512" spans="1:7">
      <c r="A14512" s="13"/>
      <c r="B14512" s="13"/>
      <c r="C14512" s="13"/>
      <c r="D14512" s="13"/>
      <c r="E14512" s="13"/>
      <c r="F14512" s="13"/>
    </row>
    <row r="14513" spans="1:7">
      <c r="A14513" s="13"/>
      <c r="B14513" s="13"/>
      <c r="C14513" s="13"/>
      <c r="D14513" s="13"/>
      <c r="E14513" s="13"/>
      <c r="F14513" s="13"/>
    </row>
    <row r="14514" spans="1:7">
      <c r="A14514" s="13"/>
      <c r="B14514" s="13"/>
      <c r="C14514" s="13"/>
      <c r="D14514" s="13"/>
      <c r="E14514" s="13"/>
      <c r="G14514" s="13"/>
    </row>
    <row r="14515" spans="1:7">
      <c r="A14515" s="13"/>
      <c r="B14515" s="13"/>
      <c r="D14515" s="13"/>
      <c r="E14515" s="13"/>
      <c r="F14515" s="13"/>
    </row>
    <row r="14516" spans="1:7">
      <c r="A14516" s="13"/>
      <c r="B14516" s="13"/>
      <c r="D14516" s="13"/>
      <c r="E14516" s="13"/>
      <c r="F14516" s="13"/>
    </row>
    <row r="14517" spans="1:7">
      <c r="A14517" s="13"/>
      <c r="B14517" s="13"/>
      <c r="D14517" s="13"/>
      <c r="E14517" s="13"/>
      <c r="F14517" s="13"/>
    </row>
    <row r="14518" spans="1:7">
      <c r="A14518" s="13"/>
      <c r="B14518" s="13"/>
      <c r="C14518" s="13"/>
      <c r="D14518" s="13"/>
      <c r="E14518" s="13"/>
      <c r="F14518" s="13"/>
    </row>
    <row r="14519" spans="1:7">
      <c r="A14519" s="13"/>
      <c r="B14519" s="13"/>
      <c r="D14519" s="13"/>
      <c r="E14519" s="13"/>
      <c r="F14519" s="13"/>
    </row>
    <row r="14520" spans="1:7">
      <c r="A14520" s="13"/>
      <c r="B14520" s="13"/>
      <c r="D14520" s="13"/>
      <c r="E14520" s="13"/>
      <c r="F14520" s="13"/>
    </row>
    <row r="14521" spans="1:7">
      <c r="A14521" s="13"/>
      <c r="B14521" s="13"/>
      <c r="D14521" s="13"/>
      <c r="E14521" s="13"/>
      <c r="F14521" s="13"/>
    </row>
    <row r="14522" spans="1:7">
      <c r="A14522" s="13"/>
      <c r="B14522" s="13"/>
      <c r="D14522" s="13"/>
      <c r="E14522" s="13"/>
      <c r="F14522" s="13"/>
    </row>
    <row r="14523" spans="1:7">
      <c r="A14523" s="13"/>
      <c r="B14523" s="13"/>
      <c r="D14523" s="13"/>
      <c r="E14523" s="13"/>
      <c r="F14523" s="13"/>
    </row>
    <row r="14524" spans="1:7">
      <c r="A14524" s="13"/>
      <c r="B14524" s="13"/>
      <c r="D14524" s="13"/>
      <c r="E14524" s="13"/>
      <c r="F14524" s="13"/>
    </row>
    <row r="14525" spans="1:7">
      <c r="A14525" s="13"/>
      <c r="B14525" s="13"/>
      <c r="D14525" s="13"/>
      <c r="E14525" s="13"/>
      <c r="F14525" s="13"/>
    </row>
    <row r="14526" spans="1:7">
      <c r="A14526" s="13"/>
      <c r="B14526" s="13"/>
      <c r="D14526" s="13"/>
      <c r="E14526" s="13"/>
      <c r="F14526" s="13"/>
    </row>
    <row r="14527" spans="1:7">
      <c r="A14527" s="13"/>
      <c r="B14527" s="13"/>
      <c r="C14527" s="13"/>
      <c r="D14527" s="13"/>
      <c r="E14527" s="13"/>
      <c r="F14527" s="13"/>
    </row>
    <row r="14528" spans="1:7">
      <c r="A14528" s="13"/>
      <c r="B14528" s="13"/>
      <c r="C14528" s="13"/>
      <c r="D14528" s="13"/>
      <c r="E14528" s="13"/>
      <c r="F14528" s="13"/>
    </row>
    <row r="14529" spans="1:7">
      <c r="A14529" s="13"/>
      <c r="B14529" s="13"/>
      <c r="C14529" s="13"/>
      <c r="D14529" s="13"/>
      <c r="E14529" s="13"/>
      <c r="F14529" s="13"/>
    </row>
    <row r="14530" spans="1:7">
      <c r="A14530" s="13"/>
      <c r="B14530" s="13"/>
      <c r="C14530" s="13"/>
      <c r="D14530" s="13"/>
      <c r="E14530" s="13"/>
      <c r="F14530" s="13"/>
    </row>
    <row r="14531" spans="1:7">
      <c r="A14531" s="13"/>
      <c r="B14531" s="13"/>
      <c r="C14531" s="13"/>
      <c r="D14531" s="13"/>
      <c r="E14531" s="13"/>
      <c r="F14531" s="13"/>
    </row>
    <row r="14532" spans="1:7">
      <c r="A14532" s="13"/>
      <c r="B14532" s="13"/>
      <c r="C14532" s="13"/>
      <c r="D14532" s="13"/>
      <c r="E14532" s="13"/>
      <c r="F14532" s="13"/>
    </row>
    <row r="14533" spans="1:7">
      <c r="A14533" s="13"/>
      <c r="B14533" s="13"/>
      <c r="C14533" s="13"/>
      <c r="D14533" s="13"/>
      <c r="E14533" s="13"/>
      <c r="G14533" s="13"/>
    </row>
    <row r="14534" spans="1:7">
      <c r="A14534" s="13"/>
      <c r="B14534" s="13"/>
      <c r="D14534" s="13"/>
      <c r="E14534" s="13"/>
      <c r="F14534" s="13"/>
    </row>
    <row r="14535" spans="1:7">
      <c r="A14535" s="13"/>
      <c r="B14535" s="13"/>
      <c r="C14535" s="13"/>
      <c r="D14535" s="13"/>
      <c r="E14535" s="13"/>
      <c r="F14535" s="13"/>
    </row>
    <row r="14536" spans="1:7">
      <c r="A14536" s="13"/>
      <c r="B14536" s="13"/>
      <c r="D14536" s="13"/>
      <c r="E14536" s="13"/>
      <c r="F14536" s="13"/>
    </row>
    <row r="14537" spans="1:7">
      <c r="A14537" s="13"/>
      <c r="B14537" s="13"/>
      <c r="D14537" s="13"/>
      <c r="E14537" s="13"/>
      <c r="F14537" s="13"/>
    </row>
    <row r="14538" spans="1:7">
      <c r="A14538" s="13"/>
      <c r="B14538" s="13"/>
      <c r="C14538" s="13"/>
      <c r="D14538" s="13"/>
      <c r="E14538" s="13"/>
      <c r="F14538" s="13"/>
    </row>
    <row r="14539" spans="1:7">
      <c r="A14539" s="13"/>
      <c r="B14539" s="13"/>
      <c r="C14539" s="13"/>
      <c r="D14539" s="13"/>
      <c r="E14539" s="13"/>
      <c r="F14539" s="13"/>
    </row>
    <row r="14540" spans="1:7">
      <c r="A14540" s="13"/>
      <c r="B14540" s="13"/>
      <c r="D14540" s="13"/>
      <c r="E14540" s="13"/>
      <c r="F14540" s="13"/>
    </row>
    <row r="14541" spans="1:7">
      <c r="A14541" s="13"/>
      <c r="B14541" s="13"/>
      <c r="D14541" s="13"/>
      <c r="E14541" s="13"/>
      <c r="F14541" s="13"/>
    </row>
    <row r="14542" spans="1:7">
      <c r="A14542" s="13"/>
      <c r="B14542" s="13"/>
      <c r="D14542" s="13"/>
      <c r="E14542" s="13"/>
      <c r="F14542" s="13"/>
    </row>
    <row r="14543" spans="1:7">
      <c r="A14543" s="13"/>
      <c r="B14543" s="13"/>
      <c r="D14543" s="13"/>
      <c r="E14543" s="13"/>
      <c r="F14543" s="13"/>
    </row>
    <row r="14544" spans="1:7">
      <c r="A14544" s="13"/>
      <c r="B14544" s="13"/>
      <c r="D14544" s="13"/>
      <c r="E14544" s="13"/>
      <c r="F14544" s="13"/>
    </row>
    <row r="14545" spans="1:7">
      <c r="A14545" s="13"/>
      <c r="B14545" s="13"/>
      <c r="D14545" s="13"/>
      <c r="E14545" s="13"/>
      <c r="F14545" s="13"/>
    </row>
    <row r="14546" spans="1:7">
      <c r="A14546" s="13"/>
      <c r="B14546" s="13"/>
      <c r="D14546" s="13"/>
      <c r="E14546" s="13"/>
      <c r="F14546" s="13"/>
    </row>
    <row r="14547" spans="1:7">
      <c r="A14547" s="13"/>
      <c r="B14547" s="13"/>
      <c r="C14547" s="13"/>
      <c r="D14547" s="13"/>
      <c r="E14547" s="13"/>
      <c r="F14547" s="13"/>
    </row>
    <row r="14548" spans="1:7">
      <c r="A14548" s="13"/>
      <c r="B14548" s="13"/>
      <c r="C14548" s="13"/>
      <c r="D14548" s="13"/>
      <c r="E14548" s="13"/>
      <c r="F14548" s="13"/>
    </row>
    <row r="14549" spans="1:7">
      <c r="A14549" s="13"/>
      <c r="B14549" s="13"/>
      <c r="C14549" s="13"/>
      <c r="D14549" s="13"/>
      <c r="E14549" s="13"/>
      <c r="F14549" s="13"/>
    </row>
    <row r="14550" spans="1:7">
      <c r="A14550" s="13"/>
      <c r="B14550" s="13"/>
      <c r="C14550" s="13"/>
      <c r="D14550" s="13"/>
      <c r="E14550" s="13"/>
      <c r="F14550" s="13"/>
    </row>
    <row r="14551" spans="1:7">
      <c r="A14551" s="13"/>
      <c r="B14551" s="13"/>
      <c r="C14551" s="13"/>
      <c r="D14551" s="13"/>
      <c r="E14551" s="13"/>
      <c r="F14551" s="13"/>
    </row>
    <row r="14552" spans="1:7">
      <c r="A14552" s="13"/>
      <c r="B14552" s="13"/>
      <c r="C14552" s="13"/>
      <c r="D14552" s="13"/>
      <c r="E14552" s="13"/>
      <c r="F14552" s="13"/>
    </row>
    <row r="14553" spans="1:7">
      <c r="A14553" s="13"/>
      <c r="B14553" s="13"/>
      <c r="C14553" s="13"/>
      <c r="D14553" s="13"/>
      <c r="E14553" s="13"/>
      <c r="G14553" s="13"/>
    </row>
    <row r="14554" spans="1:7">
      <c r="A14554" s="13"/>
      <c r="B14554" s="13"/>
      <c r="C14554" s="13"/>
      <c r="D14554" s="13"/>
      <c r="E14554" s="13"/>
      <c r="F14554" s="13"/>
    </row>
    <row r="14555" spans="1:7">
      <c r="A14555" s="13"/>
      <c r="B14555" s="13"/>
      <c r="D14555" s="13"/>
      <c r="E14555" s="13"/>
      <c r="F14555" s="13"/>
    </row>
    <row r="14556" spans="1:7">
      <c r="A14556" s="13"/>
      <c r="B14556" s="13"/>
      <c r="C14556" s="13"/>
      <c r="D14556" s="13"/>
      <c r="E14556" s="13"/>
      <c r="F14556" s="13"/>
    </row>
    <row r="14557" spans="1:7">
      <c r="A14557" s="13"/>
      <c r="B14557" s="13"/>
      <c r="D14557" s="13"/>
      <c r="E14557" s="13"/>
      <c r="F14557" s="13"/>
    </row>
    <row r="14558" spans="1:7">
      <c r="A14558" s="13"/>
      <c r="B14558" s="13"/>
      <c r="D14558" s="13"/>
      <c r="E14558" s="13"/>
      <c r="F14558" s="13"/>
    </row>
    <row r="14559" spans="1:7">
      <c r="A14559" s="13"/>
      <c r="B14559" s="13"/>
      <c r="D14559" s="13"/>
      <c r="E14559" s="13"/>
      <c r="F14559" s="13"/>
    </row>
    <row r="14560" spans="1:7">
      <c r="A14560" s="13"/>
      <c r="B14560" s="13"/>
      <c r="D14560" s="13"/>
      <c r="E14560" s="13"/>
      <c r="F14560" s="13"/>
    </row>
    <row r="14561" spans="1:7">
      <c r="A14561" s="13"/>
      <c r="B14561" s="13"/>
      <c r="D14561" s="13"/>
      <c r="E14561" s="13"/>
      <c r="F14561" s="13"/>
    </row>
    <row r="14562" spans="1:7">
      <c r="A14562" s="13"/>
      <c r="B14562" s="13"/>
      <c r="D14562" s="13"/>
      <c r="E14562" s="13"/>
      <c r="F14562" s="13"/>
    </row>
    <row r="14563" spans="1:7">
      <c r="A14563" s="13"/>
      <c r="B14563" s="13"/>
      <c r="D14563" s="13"/>
      <c r="E14563" s="13"/>
      <c r="F14563" s="13"/>
    </row>
    <row r="14564" spans="1:7">
      <c r="A14564" s="13"/>
      <c r="B14564" s="13"/>
      <c r="D14564" s="13"/>
      <c r="E14564" s="13"/>
      <c r="F14564" s="13"/>
    </row>
    <row r="14565" spans="1:7">
      <c r="A14565" s="13"/>
      <c r="B14565" s="13"/>
      <c r="C14565" s="13"/>
      <c r="D14565" s="13"/>
      <c r="E14565" s="13"/>
      <c r="F14565" s="13"/>
    </row>
    <row r="14566" spans="1:7">
      <c r="A14566" s="13"/>
      <c r="B14566" s="13"/>
      <c r="C14566" s="13"/>
      <c r="D14566" s="13"/>
      <c r="E14566" s="13"/>
      <c r="F14566" s="13"/>
    </row>
    <row r="14567" spans="1:7">
      <c r="A14567" s="13"/>
      <c r="B14567" s="13"/>
      <c r="C14567" s="13"/>
      <c r="D14567" s="13"/>
      <c r="E14567" s="13"/>
      <c r="F14567" s="13"/>
    </row>
    <row r="14568" spans="1:7">
      <c r="A14568" s="13"/>
      <c r="B14568" s="13"/>
      <c r="C14568" s="13"/>
      <c r="D14568" s="13"/>
      <c r="E14568" s="13"/>
      <c r="F14568" s="13"/>
    </row>
    <row r="14569" spans="1:7">
      <c r="A14569" s="13"/>
      <c r="B14569" s="13"/>
      <c r="C14569" s="13"/>
      <c r="D14569" s="13"/>
      <c r="E14569" s="13"/>
      <c r="F14569" s="13"/>
    </row>
    <row r="14570" spans="1:7">
      <c r="A14570" s="13"/>
      <c r="B14570" s="13"/>
      <c r="C14570" s="13"/>
      <c r="D14570" s="13"/>
      <c r="E14570" s="13"/>
      <c r="G14570" s="13"/>
    </row>
    <row r="14571" spans="1:7">
      <c r="A14571" s="13"/>
      <c r="B14571" s="13"/>
      <c r="C14571" s="13"/>
      <c r="D14571" s="13"/>
      <c r="E14571" s="13"/>
      <c r="F14571" s="13"/>
    </row>
    <row r="14572" spans="1:7">
      <c r="A14572" s="13"/>
      <c r="B14572" s="13"/>
      <c r="D14572" s="13"/>
      <c r="E14572" s="13"/>
      <c r="F14572" s="13"/>
    </row>
    <row r="14573" spans="1:7">
      <c r="A14573" s="13"/>
      <c r="B14573" s="13"/>
      <c r="C14573" s="13"/>
      <c r="D14573" s="13"/>
      <c r="E14573" s="13"/>
      <c r="F14573" s="13"/>
    </row>
    <row r="14574" spans="1:7">
      <c r="A14574" s="13"/>
      <c r="B14574" s="13"/>
      <c r="C14574" s="13"/>
      <c r="D14574" s="13"/>
      <c r="E14574" s="13"/>
      <c r="F14574" s="13"/>
    </row>
    <row r="14575" spans="1:7">
      <c r="A14575" s="13"/>
      <c r="B14575" s="13"/>
      <c r="D14575" s="13"/>
      <c r="E14575" s="13"/>
      <c r="F14575" s="13"/>
    </row>
    <row r="14576" spans="1:7">
      <c r="A14576" s="13"/>
      <c r="B14576" s="13"/>
      <c r="D14576" s="13"/>
      <c r="E14576" s="13"/>
      <c r="F14576" s="13"/>
    </row>
    <row r="14577" spans="1:6">
      <c r="A14577" s="13"/>
      <c r="B14577" s="13"/>
      <c r="D14577" s="13"/>
      <c r="E14577" s="13"/>
      <c r="F14577" s="13"/>
    </row>
    <row r="14578" spans="1:6">
      <c r="A14578" s="13"/>
      <c r="B14578" s="13"/>
      <c r="D14578" s="13"/>
      <c r="E14578" s="13"/>
      <c r="F14578" s="13"/>
    </row>
    <row r="14579" spans="1:6">
      <c r="A14579" s="13"/>
      <c r="B14579" s="13"/>
      <c r="D14579" s="13"/>
      <c r="E14579" s="13"/>
      <c r="F14579" s="13"/>
    </row>
    <row r="14580" spans="1:6">
      <c r="A14580" s="13"/>
      <c r="B14580" s="13"/>
      <c r="D14580" s="13"/>
      <c r="E14580" s="13"/>
      <c r="F14580" s="13"/>
    </row>
    <row r="14581" spans="1:6">
      <c r="A14581" s="13"/>
      <c r="B14581" s="13"/>
      <c r="D14581" s="13"/>
      <c r="E14581" s="13"/>
      <c r="F14581" s="13"/>
    </row>
    <row r="14582" spans="1:6">
      <c r="A14582" s="13"/>
      <c r="B14582" s="13"/>
      <c r="D14582" s="13"/>
      <c r="E14582" s="13"/>
      <c r="F14582" s="13"/>
    </row>
    <row r="14583" spans="1:6">
      <c r="A14583" s="13"/>
      <c r="B14583" s="13"/>
      <c r="D14583" s="13"/>
      <c r="E14583" s="13"/>
      <c r="F14583" s="13"/>
    </row>
    <row r="14584" spans="1:6">
      <c r="A14584" s="13"/>
      <c r="B14584" s="13"/>
      <c r="D14584" s="13"/>
      <c r="E14584" s="13"/>
      <c r="F14584" s="13"/>
    </row>
    <row r="14585" spans="1:6">
      <c r="A14585" s="13"/>
      <c r="B14585" s="13"/>
      <c r="D14585" s="13"/>
      <c r="E14585" s="13"/>
      <c r="F14585" s="13"/>
    </row>
    <row r="14586" spans="1:6">
      <c r="A14586" s="13"/>
      <c r="B14586" s="13"/>
      <c r="D14586" s="13"/>
      <c r="E14586" s="13"/>
      <c r="F14586" s="13"/>
    </row>
    <row r="14587" spans="1:6">
      <c r="A14587" s="13"/>
      <c r="B14587" s="13"/>
      <c r="D14587" s="13"/>
      <c r="E14587" s="13"/>
      <c r="F14587" s="13"/>
    </row>
    <row r="14588" spans="1:6">
      <c r="A14588" s="13"/>
      <c r="B14588" s="13"/>
      <c r="D14588" s="13"/>
      <c r="E14588" s="13"/>
      <c r="F14588" s="13"/>
    </row>
    <row r="14589" spans="1:6">
      <c r="A14589" s="13"/>
      <c r="B14589" s="13"/>
      <c r="C14589" s="13"/>
      <c r="D14589" s="13"/>
      <c r="E14589" s="13"/>
      <c r="F14589" s="13"/>
    </row>
    <row r="14590" spans="1:6">
      <c r="A14590" s="13"/>
      <c r="B14590" s="13"/>
      <c r="C14590" s="13"/>
      <c r="D14590" s="13"/>
      <c r="E14590" s="13"/>
      <c r="F14590" s="13"/>
    </row>
    <row r="14591" spans="1:6">
      <c r="A14591" s="13"/>
      <c r="B14591" s="13"/>
      <c r="C14591" s="13"/>
      <c r="D14591" s="13"/>
      <c r="E14591" s="13"/>
      <c r="F14591" s="13"/>
    </row>
    <row r="14592" spans="1:6">
      <c r="A14592" s="13"/>
      <c r="B14592" s="13"/>
      <c r="C14592" s="13"/>
      <c r="D14592" s="13"/>
      <c r="E14592" s="13"/>
      <c r="F14592" s="13"/>
    </row>
    <row r="14593" spans="1:7">
      <c r="A14593" s="13"/>
      <c r="B14593" s="13"/>
      <c r="C14593" s="13"/>
      <c r="D14593" s="13"/>
      <c r="E14593" s="13"/>
      <c r="F14593" s="13"/>
    </row>
    <row r="14594" spans="1:7">
      <c r="A14594" s="13"/>
      <c r="B14594" s="13"/>
      <c r="C14594" s="13"/>
      <c r="D14594" s="13"/>
      <c r="E14594" s="13"/>
      <c r="G14594" s="13"/>
    </row>
    <row r="14595" spans="1:7">
      <c r="A14595" s="13"/>
      <c r="B14595" s="13"/>
      <c r="C14595" s="13"/>
      <c r="D14595" s="13"/>
      <c r="E14595" s="13"/>
      <c r="G14595" s="13"/>
    </row>
    <row r="14596" spans="1:7">
      <c r="A14596" s="13"/>
      <c r="B14596" s="13"/>
      <c r="C14596" s="13"/>
      <c r="D14596" s="13"/>
      <c r="E14596" s="13"/>
      <c r="G14596" s="13"/>
    </row>
    <row r="14597" spans="1:7">
      <c r="A14597" s="13"/>
      <c r="B14597" s="13"/>
      <c r="C14597" s="13"/>
      <c r="D14597" s="13"/>
      <c r="E14597" s="13"/>
      <c r="F14597" s="13"/>
    </row>
    <row r="14598" spans="1:7">
      <c r="A14598" s="13"/>
      <c r="B14598" s="13"/>
      <c r="D14598" s="13"/>
      <c r="E14598" s="13"/>
      <c r="F14598" s="13"/>
    </row>
    <row r="14599" spans="1:7">
      <c r="A14599" s="13"/>
      <c r="B14599" s="13"/>
      <c r="C14599" s="13"/>
      <c r="D14599" s="13"/>
      <c r="E14599" s="13"/>
      <c r="F14599" s="13"/>
    </row>
    <row r="14600" spans="1:7">
      <c r="A14600" s="13"/>
      <c r="B14600" s="13"/>
      <c r="D14600" s="13"/>
      <c r="E14600" s="13"/>
      <c r="F14600" s="13"/>
    </row>
    <row r="14601" spans="1:7">
      <c r="A14601" s="13"/>
      <c r="B14601" s="13"/>
      <c r="D14601" s="13"/>
      <c r="E14601" s="13"/>
      <c r="F14601" s="13"/>
    </row>
    <row r="14602" spans="1:7">
      <c r="A14602" s="13"/>
      <c r="B14602" s="13"/>
      <c r="C14602" s="13"/>
      <c r="D14602" s="13"/>
      <c r="E14602" s="13"/>
      <c r="G14602" s="13"/>
    </row>
    <row r="14603" spans="1:7">
      <c r="A14603" s="13"/>
      <c r="B14603" s="13"/>
      <c r="D14603" s="13"/>
      <c r="E14603" s="13"/>
      <c r="F14603" s="13"/>
    </row>
    <row r="14604" spans="1:7">
      <c r="A14604" s="13"/>
      <c r="B14604" s="13"/>
      <c r="D14604" s="13"/>
      <c r="E14604" s="13"/>
      <c r="F14604" s="13"/>
    </row>
    <row r="14605" spans="1:7">
      <c r="A14605" s="13"/>
      <c r="B14605" s="13"/>
      <c r="D14605" s="13"/>
      <c r="E14605" s="13"/>
      <c r="F14605" s="13"/>
    </row>
    <row r="14606" spans="1:7">
      <c r="A14606" s="13"/>
      <c r="B14606" s="13"/>
      <c r="D14606" s="13"/>
      <c r="E14606" s="13"/>
      <c r="F14606" s="13"/>
    </row>
    <row r="14607" spans="1:7">
      <c r="A14607" s="13"/>
      <c r="B14607" s="13"/>
      <c r="D14607" s="13"/>
      <c r="E14607" s="13"/>
      <c r="F14607" s="13"/>
    </row>
    <row r="14608" spans="1:7">
      <c r="A14608" s="13"/>
      <c r="B14608" s="13"/>
      <c r="D14608" s="13"/>
      <c r="E14608" s="13"/>
      <c r="F14608" s="13"/>
    </row>
    <row r="14609" spans="1:7">
      <c r="A14609" s="13"/>
      <c r="B14609" s="13"/>
      <c r="D14609" s="13"/>
      <c r="E14609" s="13"/>
      <c r="F14609" s="13"/>
    </row>
    <row r="14610" spans="1:7">
      <c r="A14610" s="13"/>
      <c r="B14610" s="13"/>
      <c r="D14610" s="13"/>
      <c r="E14610" s="13"/>
      <c r="F14610" s="13"/>
    </row>
    <row r="14611" spans="1:7">
      <c r="A14611" s="13"/>
      <c r="B14611" s="13"/>
      <c r="D14611" s="13"/>
      <c r="E14611" s="13"/>
      <c r="F14611" s="13"/>
    </row>
    <row r="14612" spans="1:7">
      <c r="A14612" s="13"/>
      <c r="B14612" s="13"/>
      <c r="D14612" s="13"/>
      <c r="E14612" s="13"/>
      <c r="F14612" s="13"/>
    </row>
    <row r="14613" spans="1:7">
      <c r="A14613" s="13"/>
      <c r="B14613" s="13"/>
      <c r="D14613" s="13"/>
      <c r="E14613" s="13"/>
      <c r="F14613" s="13"/>
    </row>
    <row r="14614" spans="1:7">
      <c r="A14614" s="13"/>
      <c r="B14614" s="13"/>
      <c r="D14614" s="13"/>
      <c r="E14614" s="13"/>
      <c r="F14614" s="13"/>
    </row>
    <row r="14615" spans="1:7">
      <c r="A14615" s="13"/>
      <c r="B14615" s="13"/>
      <c r="D14615" s="13"/>
      <c r="E14615" s="13"/>
      <c r="F14615" s="13"/>
    </row>
    <row r="14616" spans="1:7">
      <c r="A14616" s="13"/>
      <c r="B14616" s="13"/>
      <c r="C14616" s="13"/>
      <c r="D14616" s="13"/>
      <c r="E14616" s="13"/>
      <c r="F14616" s="13"/>
    </row>
    <row r="14617" spans="1:7">
      <c r="A14617" s="13"/>
      <c r="B14617" s="13"/>
      <c r="C14617" s="13"/>
      <c r="D14617" s="13"/>
      <c r="E14617" s="13"/>
      <c r="F14617" s="13"/>
    </row>
    <row r="14618" spans="1:7">
      <c r="A14618" s="13"/>
      <c r="B14618" s="13"/>
      <c r="C14618" s="13"/>
      <c r="D14618" s="13"/>
      <c r="E14618" s="13"/>
      <c r="F14618" s="13"/>
    </row>
    <row r="14619" spans="1:7">
      <c r="A14619" s="13"/>
      <c r="B14619" s="13"/>
      <c r="C14619" s="13"/>
      <c r="D14619" s="13"/>
      <c r="E14619" s="13"/>
      <c r="F14619" s="13"/>
    </row>
    <row r="14620" spans="1:7">
      <c r="A14620" s="13"/>
      <c r="B14620" s="13"/>
      <c r="C14620" s="13"/>
      <c r="D14620" s="13"/>
      <c r="E14620" s="13"/>
      <c r="F14620" s="13"/>
    </row>
    <row r="14621" spans="1:7">
      <c r="A14621" s="13"/>
      <c r="B14621" s="13"/>
      <c r="C14621" s="13"/>
      <c r="D14621" s="13"/>
      <c r="E14621" s="13"/>
      <c r="F14621" s="13"/>
    </row>
    <row r="14622" spans="1:7">
      <c r="A14622" s="13"/>
      <c r="B14622" s="13"/>
      <c r="C14622" s="13"/>
      <c r="D14622" s="13"/>
      <c r="E14622" s="13"/>
      <c r="F14622" s="13"/>
    </row>
    <row r="14623" spans="1:7">
      <c r="A14623" s="13"/>
      <c r="B14623" s="13"/>
      <c r="C14623" s="13"/>
      <c r="D14623" s="13"/>
      <c r="E14623" s="13"/>
      <c r="G14623" s="13"/>
    </row>
    <row r="14624" spans="1:7">
      <c r="A14624" s="13"/>
      <c r="B14624" s="13"/>
      <c r="C14624" s="13"/>
      <c r="D14624" s="13"/>
      <c r="E14624" s="13"/>
      <c r="F14624" s="13"/>
    </row>
    <row r="14625" spans="1:7">
      <c r="A14625" s="13"/>
      <c r="B14625" s="13"/>
      <c r="D14625" s="13"/>
      <c r="E14625" s="13"/>
      <c r="F14625" s="13"/>
    </row>
    <row r="14626" spans="1:7">
      <c r="A14626" s="13"/>
      <c r="B14626" s="13"/>
      <c r="D14626" s="13"/>
      <c r="E14626" s="13"/>
      <c r="F14626" s="13"/>
    </row>
    <row r="14627" spans="1:7">
      <c r="A14627" s="13"/>
      <c r="B14627" s="13"/>
      <c r="D14627" s="13"/>
      <c r="E14627" s="13"/>
      <c r="F14627" s="13"/>
    </row>
    <row r="14628" spans="1:7">
      <c r="A14628" s="13"/>
      <c r="B14628" s="13"/>
      <c r="C14628" s="13"/>
      <c r="D14628" s="13"/>
      <c r="E14628" s="13"/>
      <c r="F14628" s="13"/>
    </row>
    <row r="14629" spans="1:7">
      <c r="A14629" s="13"/>
      <c r="B14629" s="13"/>
      <c r="C14629" s="13"/>
      <c r="D14629" s="13"/>
      <c r="E14629" s="13"/>
      <c r="F14629" s="13"/>
    </row>
    <row r="14630" spans="1:7">
      <c r="A14630" s="13"/>
      <c r="B14630" s="13"/>
      <c r="D14630" s="13"/>
      <c r="E14630" s="13"/>
      <c r="F14630" s="13"/>
    </row>
    <row r="14631" spans="1:7">
      <c r="A14631" s="13"/>
      <c r="B14631" s="13"/>
      <c r="D14631" s="13"/>
      <c r="E14631" s="13"/>
      <c r="F14631" s="13"/>
    </row>
    <row r="14632" spans="1:7">
      <c r="A14632" s="13"/>
      <c r="B14632" s="13"/>
      <c r="D14632" s="13"/>
      <c r="E14632" s="13"/>
      <c r="F14632" s="13"/>
    </row>
    <row r="14633" spans="1:7">
      <c r="A14633" s="13"/>
      <c r="B14633" s="13"/>
      <c r="C14633" s="13"/>
      <c r="D14633" s="13"/>
      <c r="E14633" s="13"/>
      <c r="F14633" s="13"/>
    </row>
    <row r="14634" spans="1:7">
      <c r="A14634" s="13"/>
      <c r="B14634" s="13"/>
      <c r="C14634" s="13"/>
      <c r="D14634" s="13"/>
      <c r="E14634" s="13"/>
      <c r="F14634" s="13"/>
    </row>
    <row r="14635" spans="1:7">
      <c r="A14635" s="13"/>
      <c r="B14635" s="13"/>
      <c r="C14635" s="13"/>
      <c r="D14635" s="13"/>
      <c r="E14635" s="13"/>
      <c r="F14635" s="13"/>
    </row>
    <row r="14636" spans="1:7">
      <c r="A14636" s="13"/>
      <c r="B14636" s="13"/>
      <c r="C14636" s="13"/>
      <c r="D14636" s="13"/>
      <c r="E14636" s="13"/>
      <c r="F14636" s="13"/>
    </row>
    <row r="14637" spans="1:7">
      <c r="A14637" s="13"/>
      <c r="B14637" s="13"/>
      <c r="C14637" s="13"/>
      <c r="D14637" s="13"/>
      <c r="E14637" s="13"/>
      <c r="F14637" s="13"/>
    </row>
    <row r="14638" spans="1:7">
      <c r="A14638" s="13"/>
      <c r="B14638" s="13"/>
      <c r="C14638" s="13"/>
      <c r="D14638" s="13"/>
      <c r="E14638" s="13"/>
      <c r="F14638" s="13"/>
    </row>
    <row r="14639" spans="1:7">
      <c r="A14639" s="13"/>
      <c r="B14639" s="13"/>
      <c r="C14639" s="13"/>
      <c r="D14639" s="13"/>
      <c r="E14639" s="13"/>
      <c r="F14639" s="13"/>
    </row>
    <row r="14640" spans="1:7">
      <c r="A14640" s="13"/>
      <c r="B14640" s="13"/>
      <c r="C14640" s="13"/>
      <c r="D14640" s="13"/>
      <c r="E14640" s="13"/>
      <c r="G14640" s="13"/>
    </row>
    <row r="14641" spans="1:7">
      <c r="A14641" s="13"/>
      <c r="B14641" s="13"/>
      <c r="C14641" s="13"/>
      <c r="D14641" s="13"/>
      <c r="E14641" s="13"/>
      <c r="G14641" s="13"/>
    </row>
    <row r="14642" spans="1:7">
      <c r="A14642" s="13"/>
      <c r="B14642" s="13"/>
      <c r="C14642" s="13"/>
      <c r="D14642" s="13"/>
      <c r="E14642" s="13"/>
      <c r="F14642" s="13"/>
    </row>
    <row r="14643" spans="1:7">
      <c r="A14643" s="13"/>
      <c r="B14643" s="13"/>
      <c r="C14643" s="13"/>
      <c r="D14643" s="13"/>
      <c r="E14643" s="13"/>
      <c r="F14643" s="13"/>
    </row>
    <row r="14644" spans="1:7">
      <c r="A14644" s="13"/>
      <c r="B14644" s="13"/>
      <c r="D14644" s="13"/>
      <c r="E14644" s="13"/>
      <c r="F14644" s="13"/>
    </row>
    <row r="14645" spans="1:7">
      <c r="A14645" s="13"/>
      <c r="B14645" s="13"/>
      <c r="D14645" s="13"/>
      <c r="E14645" s="13"/>
      <c r="F14645" s="13"/>
    </row>
    <row r="14646" spans="1:7">
      <c r="A14646" s="13"/>
      <c r="B14646" s="13"/>
      <c r="D14646" s="13"/>
      <c r="E14646" s="13"/>
      <c r="F14646" s="13"/>
    </row>
    <row r="14647" spans="1:7">
      <c r="A14647" s="13"/>
      <c r="B14647" s="13"/>
      <c r="D14647" s="13"/>
      <c r="E14647" s="13"/>
      <c r="F14647" s="13"/>
    </row>
    <row r="14648" spans="1:7">
      <c r="A14648" s="13"/>
      <c r="B14648" s="13"/>
      <c r="D14648" s="13"/>
      <c r="E14648" s="13"/>
      <c r="F14648" s="13"/>
    </row>
    <row r="14649" spans="1:7">
      <c r="A14649" s="13"/>
      <c r="B14649" s="13"/>
      <c r="D14649" s="13"/>
      <c r="E14649" s="13"/>
      <c r="F14649" s="13"/>
    </row>
    <row r="14650" spans="1:7">
      <c r="A14650" s="13"/>
      <c r="B14650" s="13"/>
      <c r="D14650" s="13"/>
      <c r="E14650" s="13"/>
      <c r="F14650" s="13"/>
    </row>
    <row r="14651" spans="1:7">
      <c r="A14651" s="13"/>
      <c r="B14651" s="13"/>
      <c r="D14651" s="13"/>
      <c r="E14651" s="13"/>
      <c r="F14651" s="13"/>
    </row>
    <row r="14652" spans="1:7">
      <c r="A14652" s="13"/>
      <c r="B14652" s="13"/>
      <c r="C14652" s="13"/>
      <c r="D14652" s="13"/>
      <c r="E14652" s="13"/>
      <c r="F14652" s="13"/>
    </row>
    <row r="14653" spans="1:7">
      <c r="A14653" s="13"/>
      <c r="B14653" s="13"/>
      <c r="C14653" s="13"/>
      <c r="D14653" s="13"/>
      <c r="E14653" s="13"/>
      <c r="F14653" s="13"/>
    </row>
    <row r="14654" spans="1:7">
      <c r="A14654" s="13"/>
      <c r="B14654" s="13"/>
      <c r="C14654" s="13"/>
      <c r="D14654" s="13"/>
      <c r="E14654" s="13"/>
      <c r="F14654" s="13"/>
    </row>
    <row r="14655" spans="1:7">
      <c r="A14655" s="13"/>
      <c r="B14655" s="13"/>
      <c r="D14655" s="13"/>
      <c r="E14655" s="13"/>
      <c r="F14655" s="13"/>
    </row>
    <row r="14656" spans="1:7">
      <c r="A14656" s="13"/>
      <c r="B14656" s="13"/>
      <c r="D14656" s="13"/>
      <c r="E14656" s="13"/>
      <c r="F14656" s="13"/>
    </row>
    <row r="14657" spans="1:6">
      <c r="A14657" s="13"/>
      <c r="B14657" s="13"/>
      <c r="D14657" s="13"/>
      <c r="E14657" s="13"/>
      <c r="F14657" s="13"/>
    </row>
    <row r="14658" spans="1:6">
      <c r="A14658" s="13"/>
      <c r="B14658" s="13"/>
      <c r="D14658" s="13"/>
      <c r="E14658" s="13"/>
      <c r="F14658" s="13"/>
    </row>
    <row r="14659" spans="1:6">
      <c r="A14659" s="13"/>
      <c r="B14659" s="13"/>
      <c r="C14659" s="13"/>
      <c r="D14659" s="13"/>
      <c r="E14659" s="13"/>
      <c r="F14659" s="13"/>
    </row>
    <row r="14660" spans="1:6">
      <c r="A14660" s="13"/>
      <c r="B14660" s="13"/>
      <c r="C14660" s="13"/>
      <c r="D14660" s="13"/>
      <c r="E14660" s="13"/>
      <c r="F14660" s="13"/>
    </row>
    <row r="14661" spans="1:6">
      <c r="A14661" s="13"/>
      <c r="B14661" s="13"/>
      <c r="C14661" s="13"/>
      <c r="D14661" s="13"/>
      <c r="E14661" s="13"/>
      <c r="F14661" s="13"/>
    </row>
    <row r="14662" spans="1:6">
      <c r="A14662" s="13"/>
      <c r="B14662" s="13"/>
      <c r="D14662" s="13"/>
      <c r="E14662" s="13"/>
      <c r="F14662" s="13"/>
    </row>
    <row r="14663" spans="1:6">
      <c r="A14663" s="13"/>
      <c r="B14663" s="13"/>
      <c r="D14663" s="13"/>
      <c r="E14663" s="13"/>
      <c r="F14663" s="13"/>
    </row>
    <row r="14664" spans="1:6">
      <c r="A14664" s="13"/>
      <c r="B14664" s="13"/>
      <c r="D14664" s="13"/>
      <c r="E14664" s="13"/>
      <c r="F14664" s="13"/>
    </row>
    <row r="14665" spans="1:6">
      <c r="A14665" s="13"/>
      <c r="B14665" s="13"/>
      <c r="C14665" s="13"/>
      <c r="D14665" s="13"/>
      <c r="E14665" s="13"/>
      <c r="F14665" s="13"/>
    </row>
    <row r="14666" spans="1:6">
      <c r="A14666" s="13"/>
      <c r="B14666" s="13"/>
      <c r="C14666" s="13"/>
      <c r="D14666" s="13"/>
      <c r="E14666" s="13"/>
      <c r="F14666" s="13"/>
    </row>
    <row r="14667" spans="1:6">
      <c r="A14667" s="13"/>
      <c r="B14667" s="13"/>
      <c r="C14667" s="13"/>
      <c r="D14667" s="13"/>
      <c r="E14667" s="13"/>
      <c r="F14667" s="13"/>
    </row>
    <row r="14668" spans="1:6">
      <c r="A14668" s="13"/>
      <c r="B14668" s="13"/>
      <c r="C14668" s="13"/>
      <c r="D14668" s="13"/>
      <c r="E14668" s="13"/>
      <c r="F14668" s="13"/>
    </row>
    <row r="14669" spans="1:6">
      <c r="A14669" s="13"/>
      <c r="B14669" s="13"/>
      <c r="C14669" s="13"/>
      <c r="D14669" s="13"/>
      <c r="E14669" s="13"/>
      <c r="F14669" s="13"/>
    </row>
    <row r="14670" spans="1:6">
      <c r="A14670" s="13"/>
      <c r="B14670" s="13"/>
      <c r="C14670" s="13"/>
      <c r="D14670" s="13"/>
      <c r="E14670" s="13"/>
      <c r="F14670" s="13"/>
    </row>
    <row r="14671" spans="1:6">
      <c r="A14671" s="13"/>
      <c r="B14671" s="13"/>
      <c r="C14671" s="13"/>
      <c r="D14671" s="13"/>
      <c r="E14671" s="13"/>
      <c r="F14671" s="13"/>
    </row>
    <row r="14672" spans="1:6">
      <c r="A14672" s="13"/>
      <c r="B14672" s="13"/>
      <c r="C14672" s="13"/>
      <c r="D14672" s="13"/>
      <c r="E14672" s="13"/>
      <c r="F14672" s="13"/>
    </row>
    <row r="14673" spans="1:7">
      <c r="A14673" s="13"/>
      <c r="B14673" s="13"/>
      <c r="C14673" s="13"/>
      <c r="D14673" s="13"/>
      <c r="E14673" s="13"/>
      <c r="G14673" s="13"/>
    </row>
    <row r="14674" spans="1:7">
      <c r="A14674" s="13"/>
      <c r="B14674" s="13"/>
      <c r="C14674" s="13"/>
      <c r="D14674" s="13"/>
      <c r="E14674" s="13"/>
      <c r="F14674" s="13"/>
    </row>
    <row r="14675" spans="1:7">
      <c r="A14675" s="13"/>
      <c r="B14675" s="13"/>
      <c r="D14675" s="13"/>
      <c r="E14675" s="13"/>
      <c r="F14675" s="13"/>
    </row>
    <row r="14676" spans="1:7">
      <c r="A14676" s="13"/>
      <c r="B14676" s="13"/>
      <c r="C14676" s="13"/>
      <c r="D14676" s="13"/>
      <c r="E14676" s="13"/>
      <c r="G14676" s="13"/>
    </row>
    <row r="14677" spans="1:7">
      <c r="A14677" s="13"/>
      <c r="B14677" s="13"/>
      <c r="C14677" s="13"/>
      <c r="D14677" s="13"/>
      <c r="E14677" s="13"/>
      <c r="F14677" s="13"/>
    </row>
    <row r="14678" spans="1:7">
      <c r="A14678" s="13"/>
      <c r="B14678" s="13"/>
      <c r="C14678" s="13"/>
      <c r="D14678" s="13"/>
      <c r="E14678" s="13"/>
      <c r="F14678" s="13"/>
    </row>
    <row r="14679" spans="1:7">
      <c r="A14679" s="13"/>
      <c r="B14679" s="13"/>
      <c r="D14679" s="13"/>
      <c r="E14679" s="13"/>
      <c r="F14679" s="13"/>
    </row>
    <row r="14680" spans="1:7">
      <c r="A14680" s="13"/>
      <c r="B14680" s="13"/>
      <c r="D14680" s="13"/>
      <c r="E14680" s="13"/>
      <c r="F14680" s="13"/>
    </row>
    <row r="14681" spans="1:7">
      <c r="A14681" s="13"/>
      <c r="B14681" s="13"/>
      <c r="D14681" s="13"/>
      <c r="E14681" s="13"/>
      <c r="F14681" s="13"/>
    </row>
    <row r="14682" spans="1:7">
      <c r="A14682" s="13"/>
      <c r="B14682" s="13"/>
      <c r="D14682" s="13"/>
      <c r="E14682" s="13"/>
      <c r="F14682" s="13"/>
    </row>
    <row r="14683" spans="1:7">
      <c r="A14683" s="13"/>
      <c r="B14683" s="13"/>
      <c r="D14683" s="13"/>
      <c r="E14683" s="13"/>
      <c r="F14683" s="13"/>
    </row>
    <row r="14684" spans="1:7">
      <c r="A14684" s="13"/>
      <c r="B14684" s="13"/>
      <c r="C14684" s="13"/>
      <c r="D14684" s="13"/>
      <c r="E14684" s="13"/>
      <c r="F14684" s="13"/>
    </row>
    <row r="14685" spans="1:7">
      <c r="A14685" s="13"/>
      <c r="B14685" s="13"/>
      <c r="D14685" s="13"/>
      <c r="E14685" s="13"/>
      <c r="F14685" s="13"/>
    </row>
    <row r="14686" spans="1:7">
      <c r="A14686" s="13"/>
      <c r="B14686" s="13"/>
      <c r="D14686" s="13"/>
      <c r="E14686" s="13"/>
      <c r="F14686" s="13"/>
    </row>
    <row r="14687" spans="1:7">
      <c r="A14687" s="13"/>
      <c r="B14687" s="13"/>
      <c r="C14687" s="13"/>
      <c r="D14687" s="13"/>
      <c r="E14687" s="13"/>
      <c r="F14687" s="13"/>
    </row>
    <row r="14688" spans="1:7">
      <c r="A14688" s="13"/>
      <c r="B14688" s="13"/>
      <c r="C14688" s="13"/>
      <c r="D14688" s="13"/>
      <c r="E14688" s="13"/>
      <c r="F14688" s="13"/>
    </row>
    <row r="14689" spans="1:7">
      <c r="A14689" s="13"/>
      <c r="B14689" s="13"/>
      <c r="C14689" s="13"/>
      <c r="D14689" s="13"/>
      <c r="E14689" s="13"/>
      <c r="F14689" s="13"/>
    </row>
    <row r="14690" spans="1:7">
      <c r="A14690" s="13"/>
      <c r="B14690" s="13"/>
      <c r="C14690" s="13"/>
      <c r="D14690" s="13"/>
      <c r="E14690" s="13"/>
      <c r="F14690" s="13"/>
    </row>
    <row r="14691" spans="1:7">
      <c r="A14691" s="13"/>
      <c r="B14691" s="13"/>
      <c r="C14691" s="13"/>
      <c r="D14691" s="13"/>
      <c r="E14691" s="13"/>
      <c r="G14691" s="13"/>
    </row>
    <row r="14692" spans="1:7">
      <c r="A14692" s="13"/>
      <c r="B14692" s="13"/>
      <c r="C14692" s="13"/>
      <c r="D14692" s="13"/>
      <c r="E14692" s="13"/>
      <c r="G14692" s="13"/>
    </row>
    <row r="14693" spans="1:7">
      <c r="A14693" s="13"/>
      <c r="B14693" s="13"/>
      <c r="D14693" s="13"/>
      <c r="E14693" s="13"/>
      <c r="F14693" s="13"/>
    </row>
    <row r="14694" spans="1:7">
      <c r="A14694" s="13"/>
      <c r="B14694" s="13"/>
      <c r="C14694" s="13"/>
      <c r="D14694" s="13"/>
      <c r="E14694" s="13"/>
      <c r="F14694" s="13"/>
    </row>
    <row r="14695" spans="1:7">
      <c r="A14695" s="13"/>
      <c r="B14695" s="13"/>
      <c r="D14695" s="13"/>
      <c r="E14695" s="13"/>
      <c r="F14695" s="13"/>
    </row>
    <row r="14696" spans="1:7">
      <c r="A14696" s="13"/>
      <c r="B14696" s="13"/>
      <c r="D14696" s="13"/>
      <c r="E14696" s="13"/>
      <c r="F14696" s="13"/>
    </row>
    <row r="14697" spans="1:7">
      <c r="A14697" s="13"/>
      <c r="B14697" s="13"/>
      <c r="D14697" s="13"/>
      <c r="E14697" s="13"/>
      <c r="F14697" s="13"/>
    </row>
    <row r="14698" spans="1:7">
      <c r="A14698" s="13"/>
      <c r="B14698" s="13"/>
      <c r="D14698" s="13"/>
      <c r="E14698" s="13"/>
      <c r="F14698" s="13"/>
    </row>
    <row r="14699" spans="1:7">
      <c r="A14699" s="13"/>
      <c r="B14699" s="13"/>
      <c r="D14699" s="13"/>
      <c r="E14699" s="13"/>
      <c r="F14699" s="13"/>
    </row>
    <row r="14700" spans="1:7">
      <c r="A14700" s="13"/>
      <c r="B14700" s="13"/>
      <c r="D14700" s="13"/>
      <c r="E14700" s="13"/>
      <c r="F14700" s="13"/>
    </row>
    <row r="14701" spans="1:7">
      <c r="A14701" s="13"/>
      <c r="B14701" s="13"/>
      <c r="D14701" s="13"/>
      <c r="E14701" s="13"/>
      <c r="F14701" s="13"/>
    </row>
    <row r="14702" spans="1:7">
      <c r="A14702" s="13"/>
      <c r="B14702" s="13"/>
      <c r="D14702" s="13"/>
      <c r="E14702" s="13"/>
      <c r="F14702" s="13"/>
    </row>
    <row r="14703" spans="1:7">
      <c r="A14703" s="13"/>
      <c r="B14703" s="13"/>
      <c r="D14703" s="13"/>
      <c r="E14703" s="13"/>
      <c r="G14703" s="13"/>
    </row>
    <row r="14704" spans="1:7">
      <c r="A14704" s="13"/>
      <c r="B14704" s="13"/>
      <c r="D14704" s="13"/>
      <c r="E14704" s="13"/>
      <c r="F14704" s="13"/>
    </row>
    <row r="14705" spans="1:7">
      <c r="A14705" s="13"/>
      <c r="B14705" s="13"/>
      <c r="C14705" s="13"/>
      <c r="D14705" s="13"/>
      <c r="E14705" s="13"/>
      <c r="F14705" s="13"/>
    </row>
    <row r="14706" spans="1:7">
      <c r="A14706" s="13"/>
      <c r="B14706" s="13"/>
      <c r="C14706" s="13"/>
      <c r="D14706" s="13"/>
      <c r="E14706" s="13"/>
      <c r="F14706" s="13"/>
    </row>
    <row r="14707" spans="1:7">
      <c r="A14707" s="13"/>
      <c r="B14707" s="13"/>
      <c r="C14707" s="13"/>
      <c r="D14707" s="13"/>
      <c r="E14707" s="13"/>
      <c r="F14707" s="13"/>
    </row>
    <row r="14708" spans="1:7">
      <c r="A14708" s="13"/>
      <c r="B14708" s="13"/>
      <c r="C14708" s="13"/>
      <c r="D14708" s="13"/>
      <c r="E14708" s="13"/>
      <c r="G14708" s="13"/>
    </row>
    <row r="14709" spans="1:7">
      <c r="A14709" s="13"/>
      <c r="B14709" s="13"/>
      <c r="C14709" s="13"/>
      <c r="D14709" s="13"/>
      <c r="E14709" s="13"/>
      <c r="F14709" s="13"/>
    </row>
    <row r="14710" spans="1:7">
      <c r="A14710" s="13"/>
      <c r="B14710" s="13"/>
      <c r="D14710" s="13"/>
      <c r="E14710" s="13"/>
      <c r="F14710" s="13"/>
    </row>
    <row r="14711" spans="1:7">
      <c r="A14711" s="13"/>
      <c r="B14711" s="13"/>
      <c r="D14711" s="13"/>
      <c r="E14711" s="13"/>
      <c r="F14711" s="13"/>
    </row>
    <row r="14712" spans="1:7">
      <c r="A14712" s="13"/>
      <c r="B14712" s="13"/>
      <c r="D14712" s="13"/>
      <c r="E14712" s="13"/>
      <c r="F14712" s="13"/>
    </row>
    <row r="14713" spans="1:7">
      <c r="A14713" s="13"/>
      <c r="B14713" s="13"/>
      <c r="D14713" s="13"/>
      <c r="E14713" s="13"/>
      <c r="F14713" s="13"/>
    </row>
    <row r="14714" spans="1:7">
      <c r="A14714" s="13"/>
      <c r="B14714" s="13"/>
      <c r="D14714" s="13"/>
      <c r="E14714" s="13"/>
      <c r="F14714" s="13"/>
    </row>
    <row r="14715" spans="1:7">
      <c r="A14715" s="13"/>
      <c r="B14715" s="13"/>
      <c r="D14715" s="13"/>
      <c r="E14715" s="13"/>
      <c r="F14715" s="13"/>
    </row>
    <row r="14716" spans="1:7">
      <c r="A14716" s="13"/>
      <c r="B14716" s="13"/>
      <c r="D14716" s="13"/>
      <c r="E14716" s="13"/>
      <c r="F14716" s="13"/>
    </row>
    <row r="14717" spans="1:7">
      <c r="A14717" s="13"/>
      <c r="B14717" s="13"/>
      <c r="C14717" s="13"/>
      <c r="D14717" s="13"/>
      <c r="E14717" s="13"/>
      <c r="F14717" s="13"/>
    </row>
    <row r="14718" spans="1:7">
      <c r="A14718" s="13"/>
      <c r="B14718" s="13"/>
      <c r="D14718" s="13"/>
      <c r="E14718" s="13"/>
      <c r="F14718" s="13"/>
    </row>
    <row r="14719" spans="1:7">
      <c r="A14719" s="13"/>
      <c r="B14719" s="13"/>
      <c r="D14719" s="13"/>
      <c r="E14719" s="13"/>
      <c r="F14719" s="13"/>
    </row>
    <row r="14720" spans="1:7">
      <c r="A14720" s="13"/>
      <c r="B14720" s="13"/>
      <c r="D14720" s="13"/>
      <c r="E14720" s="13"/>
      <c r="F14720" s="13"/>
    </row>
    <row r="14721" spans="1:7">
      <c r="A14721" s="13"/>
      <c r="B14721" s="13"/>
      <c r="D14721" s="13"/>
      <c r="E14721" s="13"/>
      <c r="F14721" s="13"/>
    </row>
    <row r="14722" spans="1:7">
      <c r="A14722" s="13"/>
      <c r="B14722" s="13"/>
      <c r="C14722" s="13"/>
      <c r="D14722" s="13"/>
      <c r="E14722" s="13"/>
      <c r="F14722" s="13"/>
    </row>
    <row r="14723" spans="1:7">
      <c r="A14723" s="13"/>
      <c r="B14723" s="13"/>
      <c r="C14723" s="13"/>
      <c r="D14723" s="13"/>
      <c r="E14723" s="13"/>
      <c r="F14723" s="13"/>
    </row>
    <row r="14724" spans="1:7">
      <c r="A14724" s="13"/>
      <c r="B14724" s="13"/>
      <c r="C14724" s="13"/>
      <c r="D14724" s="13"/>
      <c r="E14724" s="13"/>
      <c r="F14724" s="13"/>
    </row>
    <row r="14725" spans="1:7">
      <c r="A14725" s="13"/>
      <c r="B14725" s="13"/>
      <c r="C14725" s="13"/>
      <c r="D14725" s="13"/>
      <c r="E14725" s="13"/>
      <c r="F14725" s="13"/>
    </row>
    <row r="14726" spans="1:7">
      <c r="A14726" s="13"/>
      <c r="B14726" s="13"/>
      <c r="C14726" s="13"/>
      <c r="D14726" s="13"/>
      <c r="E14726" s="13"/>
      <c r="F14726" s="13"/>
    </row>
    <row r="14727" spans="1:7">
      <c r="A14727" s="13"/>
      <c r="B14727" s="13"/>
      <c r="C14727" s="13"/>
      <c r="D14727" s="13"/>
      <c r="E14727" s="13"/>
      <c r="F14727" s="13"/>
    </row>
    <row r="14728" spans="1:7">
      <c r="A14728" s="13"/>
      <c r="B14728" s="13"/>
      <c r="C14728" s="13"/>
      <c r="D14728" s="13"/>
      <c r="E14728" s="13"/>
      <c r="G14728" s="13"/>
    </row>
    <row r="14729" spans="1:7">
      <c r="A14729" s="13"/>
      <c r="B14729" s="13"/>
      <c r="C14729" s="13"/>
      <c r="D14729" s="13"/>
      <c r="E14729" s="13"/>
      <c r="F14729" s="13"/>
    </row>
    <row r="14730" spans="1:7">
      <c r="A14730" s="13"/>
      <c r="B14730" s="13"/>
      <c r="D14730" s="13"/>
      <c r="E14730" s="13"/>
      <c r="F14730" s="13"/>
    </row>
    <row r="14731" spans="1:7">
      <c r="A14731" s="13"/>
      <c r="B14731" s="13"/>
      <c r="D14731" s="13"/>
      <c r="E14731" s="13"/>
      <c r="F14731" s="13"/>
    </row>
    <row r="14732" spans="1:7">
      <c r="A14732" s="13"/>
      <c r="B14732" s="13"/>
      <c r="D14732" s="13"/>
      <c r="E14732" s="13"/>
      <c r="F14732" s="13"/>
    </row>
    <row r="14733" spans="1:7">
      <c r="A14733" s="13"/>
      <c r="B14733" s="13"/>
      <c r="D14733" s="13"/>
      <c r="E14733" s="13"/>
      <c r="F14733" s="13"/>
    </row>
    <row r="14734" spans="1:7">
      <c r="A14734" s="13"/>
      <c r="B14734" s="13"/>
      <c r="D14734" s="13"/>
      <c r="E14734" s="13"/>
      <c r="F14734" s="13"/>
    </row>
    <row r="14735" spans="1:7">
      <c r="A14735" s="13"/>
      <c r="B14735" s="13"/>
      <c r="D14735" s="13"/>
      <c r="E14735" s="13"/>
      <c r="F14735" s="13"/>
    </row>
    <row r="14736" spans="1:7">
      <c r="A14736" s="13"/>
      <c r="B14736" s="13"/>
      <c r="C14736" s="13"/>
      <c r="D14736" s="13"/>
      <c r="E14736" s="13"/>
      <c r="F14736" s="13"/>
    </row>
    <row r="14737" spans="1:6">
      <c r="A14737" s="13"/>
      <c r="B14737" s="13"/>
      <c r="C14737" s="13"/>
      <c r="D14737" s="13"/>
      <c r="E14737" s="13"/>
      <c r="F14737" s="13"/>
    </row>
    <row r="14738" spans="1:6">
      <c r="A14738" s="13"/>
      <c r="B14738" s="13"/>
      <c r="C14738" s="13"/>
      <c r="D14738" s="13"/>
      <c r="E14738" s="13"/>
      <c r="F14738" s="13"/>
    </row>
    <row r="14739" spans="1:6">
      <c r="A14739" s="13"/>
      <c r="B14739" s="13"/>
      <c r="D14739" s="13"/>
      <c r="E14739" s="13"/>
      <c r="F14739" s="13"/>
    </row>
    <row r="14740" spans="1:6">
      <c r="A14740" s="13"/>
      <c r="B14740" s="13"/>
      <c r="D14740" s="13"/>
      <c r="E14740" s="13"/>
      <c r="F14740" s="13"/>
    </row>
    <row r="14741" spans="1:6">
      <c r="A14741" s="13"/>
      <c r="B14741" s="13"/>
      <c r="D14741" s="13"/>
      <c r="E14741" s="13"/>
      <c r="F14741" s="13"/>
    </row>
    <row r="14742" spans="1:6">
      <c r="A14742" s="13"/>
      <c r="B14742" s="13"/>
      <c r="D14742" s="13"/>
      <c r="E14742" s="13"/>
      <c r="F14742" s="13"/>
    </row>
    <row r="14743" spans="1:6">
      <c r="A14743" s="13"/>
      <c r="B14743" s="13"/>
      <c r="D14743" s="13"/>
      <c r="E14743" s="13"/>
      <c r="F14743" s="13"/>
    </row>
    <row r="14744" spans="1:6">
      <c r="A14744" s="13"/>
      <c r="B14744" s="13"/>
      <c r="D14744" s="13"/>
      <c r="E14744" s="13"/>
      <c r="F14744" s="13"/>
    </row>
    <row r="14745" spans="1:6">
      <c r="A14745" s="13"/>
      <c r="B14745" s="13"/>
      <c r="D14745" s="13"/>
      <c r="E14745" s="13"/>
      <c r="F14745" s="13"/>
    </row>
    <row r="14746" spans="1:6">
      <c r="A14746" s="13"/>
      <c r="B14746" s="13"/>
      <c r="C14746" s="13"/>
      <c r="D14746" s="13"/>
      <c r="E14746" s="13"/>
      <c r="F14746" s="13"/>
    </row>
    <row r="14747" spans="1:6">
      <c r="A14747" s="13"/>
      <c r="B14747" s="13"/>
      <c r="D14747" s="13"/>
      <c r="E14747" s="13"/>
      <c r="F14747" s="13"/>
    </row>
    <row r="14748" spans="1:6">
      <c r="A14748" s="13"/>
      <c r="B14748" s="13"/>
      <c r="D14748" s="13"/>
      <c r="E14748" s="13"/>
      <c r="F14748" s="13"/>
    </row>
    <row r="14749" spans="1:6">
      <c r="A14749" s="13"/>
      <c r="B14749" s="13"/>
      <c r="D14749" s="13"/>
      <c r="E14749" s="13"/>
      <c r="F14749" s="13"/>
    </row>
    <row r="14750" spans="1:6">
      <c r="A14750" s="13"/>
      <c r="B14750" s="13"/>
      <c r="D14750" s="13"/>
      <c r="E14750" s="13"/>
      <c r="F14750" s="13"/>
    </row>
    <row r="14751" spans="1:6">
      <c r="A14751" s="13"/>
      <c r="B14751" s="13"/>
      <c r="D14751" s="13"/>
      <c r="E14751" s="13"/>
      <c r="F14751" s="13"/>
    </row>
    <row r="14752" spans="1:6">
      <c r="A14752" s="13"/>
      <c r="B14752" s="13"/>
      <c r="D14752" s="13"/>
      <c r="E14752" s="13"/>
      <c r="F14752" s="13"/>
    </row>
    <row r="14753" spans="1:6">
      <c r="A14753" s="13"/>
      <c r="B14753" s="13"/>
      <c r="D14753" s="13"/>
      <c r="E14753" s="13"/>
      <c r="F14753" s="13"/>
    </row>
    <row r="14754" spans="1:6">
      <c r="A14754" s="13"/>
      <c r="B14754" s="13"/>
      <c r="D14754" s="13"/>
      <c r="E14754" s="13"/>
      <c r="F14754" s="13"/>
    </row>
    <row r="14755" spans="1:6">
      <c r="A14755" s="13"/>
      <c r="B14755" s="13"/>
      <c r="D14755" s="13"/>
      <c r="E14755" s="13"/>
      <c r="F14755" s="13"/>
    </row>
    <row r="14756" spans="1:6">
      <c r="A14756" s="13"/>
      <c r="B14756" s="13"/>
      <c r="D14756" s="13"/>
      <c r="E14756" s="13"/>
      <c r="F14756" s="13"/>
    </row>
    <row r="14757" spans="1:6">
      <c r="A14757" s="13"/>
      <c r="B14757" s="13"/>
      <c r="D14757" s="13"/>
      <c r="E14757" s="13"/>
      <c r="F14757" s="13"/>
    </row>
    <row r="14758" spans="1:6">
      <c r="A14758" s="13"/>
      <c r="B14758" s="13"/>
      <c r="D14758" s="13"/>
      <c r="E14758" s="13"/>
      <c r="F14758" s="13"/>
    </row>
    <row r="14759" spans="1:6">
      <c r="A14759" s="13"/>
      <c r="B14759" s="13"/>
      <c r="D14759" s="13"/>
      <c r="E14759" s="13"/>
      <c r="F14759" s="13"/>
    </row>
    <row r="14760" spans="1:6">
      <c r="A14760" s="13"/>
      <c r="B14760" s="13"/>
      <c r="D14760" s="13"/>
      <c r="E14760" s="13"/>
      <c r="F14760" s="13"/>
    </row>
    <row r="14761" spans="1:6">
      <c r="A14761" s="13"/>
      <c r="B14761" s="13"/>
      <c r="D14761" s="13"/>
      <c r="E14761" s="13"/>
      <c r="F14761" s="13"/>
    </row>
    <row r="14762" spans="1:6">
      <c r="A14762" s="13"/>
      <c r="B14762" s="13"/>
      <c r="D14762" s="13"/>
      <c r="E14762" s="13"/>
      <c r="F14762" s="13"/>
    </row>
    <row r="14763" spans="1:6">
      <c r="A14763" s="13"/>
      <c r="B14763" s="13"/>
      <c r="D14763" s="13"/>
      <c r="E14763" s="13"/>
      <c r="F14763" s="13"/>
    </row>
    <row r="14764" spans="1:6">
      <c r="A14764" s="13"/>
      <c r="B14764" s="13"/>
      <c r="D14764" s="13"/>
      <c r="E14764" s="13"/>
      <c r="F14764" s="13"/>
    </row>
    <row r="14765" spans="1:6">
      <c r="A14765" s="13"/>
      <c r="B14765" s="13"/>
      <c r="C14765" s="13"/>
      <c r="D14765" s="13"/>
      <c r="E14765" s="13"/>
      <c r="F14765" s="13"/>
    </row>
    <row r="14766" spans="1:6">
      <c r="A14766" s="13"/>
      <c r="B14766" s="13"/>
      <c r="C14766" s="13"/>
      <c r="D14766" s="13"/>
      <c r="E14766" s="13"/>
      <c r="F14766" s="13"/>
    </row>
    <row r="14767" spans="1:6">
      <c r="A14767" s="13"/>
      <c r="B14767" s="13"/>
      <c r="D14767" s="13"/>
      <c r="E14767" s="13"/>
      <c r="F14767" s="13"/>
    </row>
    <row r="14768" spans="1:6">
      <c r="A14768" s="13"/>
      <c r="B14768" s="13"/>
      <c r="C14768" s="13"/>
      <c r="D14768" s="13"/>
      <c r="E14768" s="13"/>
      <c r="F14768" s="13"/>
    </row>
    <row r="14769" spans="1:7">
      <c r="A14769" s="13"/>
      <c r="B14769" s="13"/>
      <c r="C14769" s="13"/>
      <c r="D14769" s="13"/>
      <c r="E14769" s="13"/>
      <c r="F14769" s="13"/>
    </row>
    <row r="14770" spans="1:7">
      <c r="A14770" s="13"/>
      <c r="B14770" s="13"/>
      <c r="C14770" s="13"/>
      <c r="D14770" s="13"/>
      <c r="E14770" s="13"/>
      <c r="F14770" s="13"/>
    </row>
    <row r="14771" spans="1:7">
      <c r="A14771" s="13"/>
      <c r="B14771" s="13"/>
      <c r="C14771" s="13"/>
      <c r="D14771" s="13"/>
      <c r="E14771" s="13"/>
      <c r="F14771" s="13"/>
    </row>
    <row r="14772" spans="1:7">
      <c r="A14772" s="13"/>
      <c r="B14772" s="13"/>
      <c r="C14772" s="13"/>
      <c r="D14772" s="13"/>
      <c r="E14772" s="13"/>
      <c r="F14772" s="13"/>
    </row>
    <row r="14773" spans="1:7">
      <c r="A14773" s="13"/>
      <c r="B14773" s="13"/>
      <c r="C14773" s="13"/>
      <c r="D14773" s="13"/>
      <c r="E14773" s="13"/>
      <c r="G14773" s="13"/>
    </row>
    <row r="14774" spans="1:7">
      <c r="A14774" s="13"/>
      <c r="B14774" s="13"/>
      <c r="C14774" s="13"/>
      <c r="D14774" s="13"/>
      <c r="E14774" s="13"/>
      <c r="G14774" s="13"/>
    </row>
    <row r="14775" spans="1:7">
      <c r="A14775" s="13"/>
      <c r="B14775" s="13"/>
      <c r="C14775" s="13"/>
      <c r="D14775" s="13"/>
      <c r="E14775" s="13"/>
      <c r="F14775" s="13"/>
    </row>
    <row r="14776" spans="1:7">
      <c r="A14776" s="13"/>
      <c r="B14776" s="13"/>
      <c r="D14776" s="13"/>
      <c r="E14776" s="13"/>
      <c r="F14776" s="13"/>
    </row>
    <row r="14777" spans="1:7">
      <c r="A14777" s="13"/>
      <c r="B14777" s="13"/>
      <c r="D14777" s="13"/>
      <c r="E14777" s="13"/>
      <c r="F14777" s="13"/>
    </row>
    <row r="14778" spans="1:7">
      <c r="A14778" s="13"/>
      <c r="B14778" s="13"/>
      <c r="D14778" s="13"/>
      <c r="E14778" s="13"/>
      <c r="F14778" s="13"/>
    </row>
    <row r="14779" spans="1:7">
      <c r="A14779" s="13"/>
      <c r="B14779" s="13"/>
      <c r="C14779" s="13"/>
      <c r="D14779" s="13"/>
      <c r="E14779" s="13"/>
      <c r="F14779" s="13"/>
    </row>
    <row r="14780" spans="1:7">
      <c r="A14780" s="13"/>
      <c r="B14780" s="13"/>
      <c r="D14780" s="13"/>
      <c r="E14780" s="13"/>
      <c r="F14780" s="13"/>
    </row>
    <row r="14781" spans="1:7">
      <c r="A14781" s="13"/>
      <c r="B14781" s="13"/>
      <c r="D14781" s="13"/>
      <c r="E14781" s="13"/>
      <c r="F14781" s="13"/>
    </row>
    <row r="14782" spans="1:7">
      <c r="A14782" s="13"/>
      <c r="B14782" s="13"/>
      <c r="D14782" s="13"/>
      <c r="E14782" s="13"/>
      <c r="F14782" s="13"/>
    </row>
    <row r="14783" spans="1:7">
      <c r="A14783" s="13"/>
      <c r="B14783" s="13"/>
      <c r="D14783" s="13"/>
      <c r="E14783" s="13"/>
      <c r="F14783" s="13"/>
    </row>
    <row r="14784" spans="1:7">
      <c r="A14784" s="13"/>
      <c r="B14784" s="13"/>
      <c r="D14784" s="13"/>
      <c r="E14784" s="13"/>
      <c r="F14784" s="13"/>
    </row>
    <row r="14785" spans="1:7">
      <c r="A14785" s="13"/>
      <c r="B14785" s="13"/>
      <c r="D14785" s="13"/>
      <c r="E14785" s="13"/>
      <c r="F14785" s="13"/>
    </row>
    <row r="14786" spans="1:7">
      <c r="A14786" s="13"/>
      <c r="B14786" s="13"/>
      <c r="D14786" s="13"/>
      <c r="E14786" s="13"/>
      <c r="F14786" s="13"/>
    </row>
    <row r="14787" spans="1:7">
      <c r="A14787" s="13"/>
      <c r="B14787" s="13"/>
      <c r="D14787" s="13"/>
      <c r="E14787" s="13"/>
      <c r="F14787" s="13"/>
    </row>
    <row r="14788" spans="1:7">
      <c r="A14788" s="13"/>
      <c r="B14788" s="13"/>
      <c r="D14788" s="13"/>
      <c r="E14788" s="13"/>
      <c r="F14788" s="13"/>
    </row>
    <row r="14789" spans="1:7">
      <c r="A14789" s="13"/>
      <c r="B14789" s="13"/>
      <c r="D14789" s="13"/>
      <c r="E14789" s="13"/>
      <c r="F14789" s="13"/>
    </row>
    <row r="14790" spans="1:7">
      <c r="A14790" s="13"/>
      <c r="B14790" s="13"/>
      <c r="C14790" s="13"/>
      <c r="D14790" s="13"/>
      <c r="E14790" s="13"/>
      <c r="F14790" s="13"/>
    </row>
    <row r="14791" spans="1:7">
      <c r="A14791" s="13"/>
      <c r="B14791" s="13"/>
      <c r="C14791" s="13"/>
      <c r="D14791" s="13"/>
      <c r="E14791" s="13"/>
      <c r="F14791" s="13"/>
    </row>
    <row r="14792" spans="1:7">
      <c r="A14792" s="13"/>
      <c r="B14792" s="13"/>
      <c r="C14792" s="13"/>
      <c r="D14792" s="13"/>
      <c r="E14792" s="13"/>
      <c r="F14792" s="13"/>
    </row>
    <row r="14793" spans="1:7">
      <c r="A14793" s="13"/>
      <c r="B14793" s="13"/>
      <c r="C14793" s="13"/>
      <c r="D14793" s="13"/>
      <c r="E14793" s="13"/>
      <c r="F14793" s="13"/>
    </row>
    <row r="14794" spans="1:7">
      <c r="A14794" s="13"/>
      <c r="B14794" s="13"/>
      <c r="C14794" s="13"/>
      <c r="D14794" s="13"/>
      <c r="E14794" s="13"/>
      <c r="F14794" s="13"/>
    </row>
    <row r="14795" spans="1:7">
      <c r="A14795" s="13"/>
      <c r="B14795" s="13"/>
      <c r="C14795" s="13"/>
      <c r="D14795" s="13"/>
      <c r="E14795" s="13"/>
      <c r="G14795" s="13"/>
    </row>
    <row r="14796" spans="1:7">
      <c r="A14796" s="13"/>
      <c r="B14796" s="13"/>
      <c r="C14796" s="13"/>
      <c r="D14796" s="13"/>
      <c r="E14796" s="13"/>
      <c r="F14796" s="13"/>
    </row>
    <row r="14797" spans="1:7">
      <c r="A14797" s="13"/>
      <c r="B14797" s="13"/>
      <c r="C14797" s="13"/>
      <c r="D14797" s="13"/>
      <c r="E14797" s="13"/>
      <c r="F14797" s="13"/>
    </row>
    <row r="14798" spans="1:7">
      <c r="A14798" s="13"/>
      <c r="B14798" s="13"/>
      <c r="D14798" s="13"/>
      <c r="E14798" s="13"/>
      <c r="F14798" s="13"/>
    </row>
    <row r="14799" spans="1:7">
      <c r="A14799" s="13"/>
      <c r="B14799" s="13"/>
      <c r="C14799" s="13"/>
      <c r="D14799" s="13"/>
      <c r="E14799" s="13"/>
      <c r="F14799" s="13"/>
    </row>
    <row r="14800" spans="1:7">
      <c r="A14800" s="13"/>
      <c r="B14800" s="13"/>
      <c r="D14800" s="13"/>
      <c r="E14800" s="13"/>
      <c r="F14800" s="13"/>
    </row>
    <row r="14801" spans="1:7">
      <c r="A14801" s="13"/>
      <c r="B14801" s="13"/>
      <c r="D14801" s="13"/>
      <c r="E14801" s="13"/>
      <c r="F14801" s="13"/>
    </row>
    <row r="14802" spans="1:7">
      <c r="A14802" s="13"/>
      <c r="B14802" s="13"/>
      <c r="D14802" s="13"/>
      <c r="E14802" s="13"/>
      <c r="F14802" s="13"/>
    </row>
    <row r="14803" spans="1:7">
      <c r="A14803" s="13"/>
      <c r="B14803" s="13"/>
      <c r="D14803" s="13"/>
      <c r="E14803" s="13"/>
      <c r="F14803" s="13"/>
    </row>
    <row r="14804" spans="1:7">
      <c r="A14804" s="13"/>
      <c r="B14804" s="13"/>
      <c r="D14804" s="13"/>
      <c r="E14804" s="13"/>
      <c r="F14804" s="13"/>
    </row>
    <row r="14805" spans="1:7">
      <c r="A14805" s="13"/>
      <c r="B14805" s="13"/>
      <c r="D14805" s="13"/>
      <c r="E14805" s="13"/>
      <c r="F14805" s="13"/>
    </row>
    <row r="14806" spans="1:7">
      <c r="A14806" s="13"/>
      <c r="B14806" s="13"/>
      <c r="C14806" s="13"/>
      <c r="D14806" s="13"/>
      <c r="E14806" s="13"/>
      <c r="F14806" s="13"/>
    </row>
    <row r="14807" spans="1:7">
      <c r="A14807" s="13"/>
      <c r="B14807" s="13"/>
      <c r="C14807" s="13"/>
      <c r="D14807" s="13"/>
      <c r="E14807" s="13"/>
      <c r="F14807" s="13"/>
    </row>
    <row r="14808" spans="1:7">
      <c r="A14808" s="13"/>
      <c r="B14808" s="13"/>
      <c r="C14808" s="13"/>
      <c r="D14808" s="13"/>
      <c r="E14808" s="13"/>
      <c r="F14808" s="13"/>
    </row>
    <row r="14809" spans="1:7">
      <c r="A14809" s="13"/>
      <c r="B14809" s="13"/>
      <c r="C14809" s="13"/>
      <c r="D14809" s="13"/>
      <c r="E14809" s="13"/>
      <c r="F14809" s="13"/>
    </row>
    <row r="14810" spans="1:7">
      <c r="A14810" s="13"/>
      <c r="B14810" s="13"/>
      <c r="C14810" s="13"/>
      <c r="D14810" s="13"/>
      <c r="E14810" s="13"/>
      <c r="F14810" s="13"/>
    </row>
    <row r="14811" spans="1:7">
      <c r="A14811" s="13"/>
      <c r="B14811" s="13"/>
      <c r="C14811" s="13"/>
      <c r="D14811" s="13"/>
      <c r="E14811" s="13"/>
      <c r="G14811" s="13"/>
    </row>
    <row r="14812" spans="1:7">
      <c r="A14812" s="13"/>
      <c r="B14812" s="13"/>
      <c r="C14812" s="13"/>
      <c r="D14812" s="13"/>
      <c r="E14812" s="13"/>
      <c r="F14812" s="13"/>
    </row>
    <row r="14813" spans="1:7">
      <c r="A14813" s="13"/>
      <c r="B14813" s="13"/>
      <c r="C14813" s="13"/>
      <c r="D14813" s="13"/>
      <c r="E14813" s="13"/>
      <c r="F14813" s="13"/>
    </row>
    <row r="14814" spans="1:7">
      <c r="A14814" s="13"/>
      <c r="B14814" s="13"/>
      <c r="C14814" s="13"/>
      <c r="D14814" s="13"/>
      <c r="E14814" s="13"/>
      <c r="F14814" s="13"/>
    </row>
    <row r="14815" spans="1:7">
      <c r="A14815" s="13"/>
      <c r="B14815" s="13"/>
      <c r="C14815" s="13"/>
      <c r="D14815" s="13"/>
      <c r="E14815" s="13"/>
      <c r="F14815" s="13"/>
    </row>
    <row r="14816" spans="1:7">
      <c r="A14816" s="13"/>
      <c r="B14816" s="13"/>
      <c r="C14816" s="13"/>
      <c r="D14816" s="13"/>
      <c r="E14816" s="13"/>
      <c r="F14816" s="13"/>
    </row>
    <row r="14817" spans="1:6">
      <c r="A14817" s="13"/>
      <c r="B14817" s="13"/>
      <c r="C14817" s="13"/>
      <c r="D14817" s="13"/>
      <c r="E14817" s="13"/>
      <c r="F14817" s="13"/>
    </row>
    <row r="14818" spans="1:6">
      <c r="A14818" s="13"/>
      <c r="B14818" s="13"/>
      <c r="C14818" s="13"/>
      <c r="D14818" s="13"/>
      <c r="E14818" s="13"/>
      <c r="F14818" s="13"/>
    </row>
    <row r="14819" spans="1:6">
      <c r="A14819" s="13"/>
      <c r="B14819" s="13"/>
      <c r="C14819" s="13"/>
      <c r="D14819" s="13"/>
      <c r="E14819" s="13"/>
      <c r="F14819" s="13"/>
    </row>
    <row r="14820" spans="1:6">
      <c r="A14820" s="13"/>
      <c r="B14820" s="13"/>
      <c r="D14820" s="13"/>
      <c r="E14820" s="13"/>
      <c r="F14820" s="13"/>
    </row>
    <row r="14821" spans="1:6">
      <c r="A14821" s="13"/>
      <c r="B14821" s="13"/>
      <c r="C14821" s="13"/>
      <c r="D14821" s="13"/>
      <c r="E14821" s="13"/>
      <c r="F14821" s="13"/>
    </row>
    <row r="14822" spans="1:6">
      <c r="A14822" s="13"/>
      <c r="B14822" s="13"/>
      <c r="D14822" s="13"/>
      <c r="E14822" s="13"/>
      <c r="F14822" s="13"/>
    </row>
    <row r="14823" spans="1:6">
      <c r="A14823" s="13"/>
      <c r="B14823" s="13"/>
      <c r="D14823" s="13"/>
      <c r="E14823" s="13"/>
      <c r="F14823" s="13"/>
    </row>
    <row r="14824" spans="1:6">
      <c r="A14824" s="13"/>
      <c r="B14824" s="13"/>
      <c r="D14824" s="13"/>
      <c r="E14824" s="13"/>
      <c r="F14824" s="13"/>
    </row>
    <row r="14825" spans="1:6">
      <c r="A14825" s="13"/>
      <c r="B14825" s="13"/>
      <c r="D14825" s="13"/>
      <c r="E14825" s="13"/>
      <c r="F14825" s="13"/>
    </row>
    <row r="14826" spans="1:6">
      <c r="A14826" s="13"/>
      <c r="B14826" s="13"/>
      <c r="D14826" s="13"/>
      <c r="E14826" s="13"/>
      <c r="F14826" s="13"/>
    </row>
    <row r="14827" spans="1:6">
      <c r="A14827" s="13"/>
      <c r="B14827" s="13"/>
      <c r="D14827" s="13"/>
      <c r="E14827" s="13"/>
      <c r="F14827" s="13"/>
    </row>
    <row r="14828" spans="1:6">
      <c r="A14828" s="13"/>
      <c r="B14828" s="13"/>
      <c r="D14828" s="13"/>
      <c r="E14828" s="13"/>
      <c r="F14828" s="13"/>
    </row>
    <row r="14829" spans="1:6">
      <c r="A14829" s="13"/>
      <c r="B14829" s="13"/>
      <c r="D14829" s="13"/>
      <c r="E14829" s="13"/>
      <c r="F14829" s="13"/>
    </row>
    <row r="14830" spans="1:6">
      <c r="A14830" s="13"/>
      <c r="B14830" s="13"/>
      <c r="D14830" s="13"/>
      <c r="E14830" s="13"/>
      <c r="F14830" s="13"/>
    </row>
    <row r="14831" spans="1:6">
      <c r="A14831" s="13"/>
      <c r="B14831" s="13"/>
      <c r="C14831" s="13"/>
      <c r="D14831" s="13"/>
      <c r="E14831" s="13"/>
      <c r="F14831" s="13"/>
    </row>
    <row r="14832" spans="1:6">
      <c r="A14832" s="13"/>
      <c r="B14832" s="13"/>
      <c r="C14832" s="13"/>
      <c r="D14832" s="13"/>
      <c r="E14832" s="13"/>
      <c r="F14832" s="13"/>
    </row>
    <row r="14833" spans="1:7">
      <c r="A14833" s="13"/>
      <c r="B14833" s="13"/>
      <c r="C14833" s="13"/>
      <c r="D14833" s="13"/>
      <c r="E14833" s="13"/>
      <c r="F14833" s="13"/>
    </row>
    <row r="14834" spans="1:7">
      <c r="A14834" s="13"/>
      <c r="B14834" s="13"/>
      <c r="C14834" s="13"/>
      <c r="D14834" s="13"/>
      <c r="E14834" s="13"/>
      <c r="F14834" s="13"/>
    </row>
    <row r="14835" spans="1:7">
      <c r="A14835" s="13"/>
      <c r="B14835" s="13"/>
      <c r="C14835" s="13"/>
      <c r="D14835" s="13"/>
      <c r="E14835" s="13"/>
      <c r="F14835" s="13"/>
    </row>
    <row r="14836" spans="1:7">
      <c r="A14836" s="13"/>
      <c r="B14836" s="13"/>
      <c r="C14836" s="13"/>
      <c r="D14836" s="13"/>
      <c r="E14836" s="13"/>
      <c r="F14836" s="13"/>
    </row>
    <row r="14837" spans="1:7">
      <c r="A14837" s="13"/>
      <c r="B14837" s="13"/>
      <c r="C14837" s="13"/>
      <c r="D14837" s="13"/>
      <c r="E14837" s="13"/>
      <c r="G14837" s="13"/>
    </row>
    <row r="14838" spans="1:7">
      <c r="A14838" s="13"/>
      <c r="B14838" s="13"/>
      <c r="C14838" s="13"/>
      <c r="D14838" s="13"/>
      <c r="E14838" s="13"/>
      <c r="G14838" s="13"/>
    </row>
    <row r="14839" spans="1:7">
      <c r="A14839" s="13"/>
      <c r="B14839" s="13"/>
      <c r="C14839" s="13"/>
      <c r="D14839" s="13"/>
      <c r="E14839" s="13"/>
      <c r="G14839" s="13"/>
    </row>
    <row r="14840" spans="1:7">
      <c r="A14840" s="13"/>
      <c r="B14840" s="13"/>
      <c r="C14840" s="13"/>
      <c r="D14840" s="13"/>
      <c r="E14840" s="13"/>
      <c r="G14840" s="13"/>
    </row>
    <row r="14841" spans="1:7">
      <c r="A14841" s="13"/>
      <c r="B14841" s="13"/>
      <c r="C14841" s="13"/>
      <c r="D14841" s="13"/>
      <c r="E14841" s="13"/>
      <c r="G14841" s="13"/>
    </row>
    <row r="14842" spans="1:7">
      <c r="A14842" s="13"/>
      <c r="B14842" s="13"/>
      <c r="C14842" s="13"/>
      <c r="D14842" s="13"/>
      <c r="E14842" s="13"/>
      <c r="G14842" s="13"/>
    </row>
    <row r="14843" spans="1:7">
      <c r="A14843" s="13"/>
      <c r="B14843" s="13"/>
      <c r="C14843" s="13"/>
      <c r="D14843" s="13"/>
      <c r="E14843" s="13"/>
      <c r="G14843" s="13"/>
    </row>
    <row r="14844" spans="1:7">
      <c r="A14844" s="13"/>
      <c r="B14844" s="13"/>
      <c r="D14844" s="13"/>
      <c r="E14844" s="13"/>
      <c r="F14844" s="13"/>
    </row>
    <row r="14845" spans="1:7">
      <c r="A14845" s="13"/>
      <c r="B14845" s="13"/>
      <c r="C14845" s="13"/>
      <c r="D14845" s="13"/>
      <c r="E14845" s="13"/>
      <c r="F14845" s="13"/>
    </row>
    <row r="14846" spans="1:7">
      <c r="A14846" s="13"/>
      <c r="B14846" s="13"/>
      <c r="D14846" s="13"/>
      <c r="E14846" s="13"/>
      <c r="F14846" s="13"/>
    </row>
    <row r="14847" spans="1:7">
      <c r="A14847" s="13"/>
      <c r="B14847" s="13"/>
      <c r="D14847" s="13"/>
      <c r="E14847" s="13"/>
      <c r="F14847" s="13"/>
    </row>
    <row r="14848" spans="1:7">
      <c r="A14848" s="13"/>
      <c r="B14848" s="13"/>
      <c r="D14848" s="13"/>
      <c r="E14848" s="13"/>
      <c r="F14848" s="13"/>
    </row>
    <row r="14849" spans="1:7">
      <c r="A14849" s="13"/>
      <c r="B14849" s="13"/>
      <c r="D14849" s="13"/>
      <c r="E14849" s="13"/>
      <c r="F14849" s="13"/>
    </row>
    <row r="14850" spans="1:7">
      <c r="A14850" s="13"/>
      <c r="B14850" s="13"/>
      <c r="D14850" s="13"/>
      <c r="E14850" s="13"/>
      <c r="F14850" s="13"/>
    </row>
    <row r="14851" spans="1:7">
      <c r="A14851" s="13"/>
      <c r="B14851" s="13"/>
      <c r="D14851" s="13"/>
      <c r="E14851" s="13"/>
      <c r="F14851" s="13"/>
    </row>
    <row r="14852" spans="1:7">
      <c r="A14852" s="13"/>
      <c r="B14852" s="13"/>
      <c r="D14852" s="13"/>
      <c r="E14852" s="13"/>
      <c r="F14852" s="13"/>
    </row>
    <row r="14853" spans="1:7">
      <c r="A14853" s="13"/>
      <c r="B14853" s="13"/>
      <c r="C14853" s="13"/>
      <c r="D14853" s="13"/>
      <c r="E14853" s="13"/>
      <c r="F14853" s="13"/>
    </row>
    <row r="14854" spans="1:7">
      <c r="A14854" s="13"/>
      <c r="B14854" s="13"/>
      <c r="C14854" s="13"/>
      <c r="D14854" s="13"/>
      <c r="E14854" s="13"/>
      <c r="F14854" s="13"/>
    </row>
    <row r="14855" spans="1:7">
      <c r="A14855" s="13"/>
      <c r="B14855" s="13"/>
      <c r="C14855" s="13"/>
      <c r="D14855" s="13"/>
      <c r="E14855" s="13"/>
      <c r="F14855" s="13"/>
    </row>
    <row r="14856" spans="1:7">
      <c r="A14856" s="13"/>
      <c r="B14856" s="13"/>
      <c r="C14856" s="13"/>
      <c r="D14856" s="13"/>
      <c r="E14856" s="13"/>
      <c r="F14856" s="13"/>
    </row>
    <row r="14857" spans="1:7">
      <c r="A14857" s="13"/>
      <c r="B14857" s="13"/>
      <c r="C14857" s="13"/>
      <c r="D14857" s="13"/>
      <c r="E14857" s="13"/>
      <c r="G14857" s="13"/>
    </row>
    <row r="14858" spans="1:7">
      <c r="A14858" s="13"/>
      <c r="B14858" s="13"/>
      <c r="C14858" s="13"/>
      <c r="D14858" s="13"/>
      <c r="E14858" s="13"/>
      <c r="G14858" s="13"/>
    </row>
    <row r="14859" spans="1:7">
      <c r="A14859" s="13"/>
      <c r="B14859" s="13"/>
      <c r="D14859" s="13"/>
      <c r="E14859" s="13"/>
      <c r="F14859" s="13"/>
    </row>
    <row r="14860" spans="1:7">
      <c r="A14860" s="13"/>
      <c r="B14860" s="13"/>
      <c r="C14860" s="13"/>
      <c r="D14860" s="13"/>
      <c r="E14860" s="13"/>
      <c r="F14860" s="13"/>
    </row>
    <row r="14861" spans="1:7">
      <c r="A14861" s="13"/>
      <c r="B14861" s="13"/>
      <c r="C14861" s="13"/>
      <c r="D14861" s="13"/>
      <c r="E14861" s="13"/>
      <c r="F14861" s="13"/>
    </row>
    <row r="14862" spans="1:7">
      <c r="A14862" s="13"/>
      <c r="B14862" s="13"/>
      <c r="D14862" s="13"/>
      <c r="E14862" s="13"/>
      <c r="F14862" s="13"/>
    </row>
    <row r="14863" spans="1:7">
      <c r="A14863" s="13"/>
      <c r="B14863" s="13"/>
      <c r="D14863" s="13"/>
      <c r="E14863" s="13"/>
      <c r="F14863" s="13"/>
    </row>
    <row r="14864" spans="1:7">
      <c r="A14864" s="13"/>
      <c r="B14864" s="13"/>
      <c r="D14864" s="13"/>
      <c r="E14864" s="13"/>
      <c r="F14864" s="13"/>
    </row>
    <row r="14865" spans="1:7">
      <c r="A14865" s="13"/>
      <c r="B14865" s="13"/>
      <c r="D14865" s="13"/>
      <c r="E14865" s="13"/>
      <c r="F14865" s="13"/>
    </row>
    <row r="14866" spans="1:7">
      <c r="A14866" s="13"/>
      <c r="B14866" s="13"/>
      <c r="D14866" s="13"/>
      <c r="E14866" s="13"/>
      <c r="F14866" s="13"/>
    </row>
    <row r="14867" spans="1:7">
      <c r="A14867" s="13"/>
      <c r="B14867" s="13"/>
      <c r="D14867" s="13"/>
      <c r="E14867" s="13"/>
      <c r="F14867" s="13"/>
    </row>
    <row r="14868" spans="1:7">
      <c r="A14868" s="13"/>
      <c r="B14868" s="13"/>
      <c r="D14868" s="13"/>
      <c r="E14868" s="13"/>
      <c r="F14868" s="13"/>
    </row>
    <row r="14869" spans="1:7">
      <c r="A14869" s="13"/>
      <c r="B14869" s="13"/>
      <c r="C14869" s="13"/>
      <c r="D14869" s="13"/>
      <c r="E14869" s="13"/>
      <c r="F14869" s="13"/>
    </row>
    <row r="14870" spans="1:7">
      <c r="A14870" s="13"/>
      <c r="B14870" s="13"/>
      <c r="C14870" s="13"/>
      <c r="D14870" s="13"/>
      <c r="E14870" s="13"/>
      <c r="F14870" s="13"/>
    </row>
    <row r="14871" spans="1:7">
      <c r="A14871" s="13"/>
      <c r="B14871" s="13"/>
      <c r="C14871" s="13"/>
      <c r="D14871" s="13"/>
      <c r="E14871" s="13"/>
      <c r="F14871" s="13"/>
    </row>
    <row r="14872" spans="1:7">
      <c r="A14872" s="13"/>
      <c r="B14872" s="13"/>
      <c r="C14872" s="13"/>
      <c r="D14872" s="13"/>
      <c r="E14872" s="13"/>
      <c r="F14872" s="13"/>
    </row>
    <row r="14873" spans="1:7">
      <c r="A14873" s="13"/>
      <c r="B14873" s="13"/>
      <c r="C14873" s="13"/>
      <c r="D14873" s="13"/>
      <c r="E14873" s="13"/>
      <c r="F14873" s="13"/>
    </row>
    <row r="14874" spans="1:7">
      <c r="A14874" s="13"/>
      <c r="B14874" s="13"/>
      <c r="C14874" s="13"/>
      <c r="D14874" s="13"/>
      <c r="E14874" s="13"/>
      <c r="F14874" s="13"/>
    </row>
    <row r="14875" spans="1:7">
      <c r="A14875" s="13"/>
      <c r="B14875" s="13"/>
      <c r="C14875" s="13"/>
      <c r="D14875" s="13"/>
      <c r="E14875" s="13"/>
      <c r="F14875" s="13"/>
    </row>
    <row r="14876" spans="1:7">
      <c r="A14876" s="13"/>
      <c r="B14876" s="13"/>
      <c r="C14876" s="13"/>
      <c r="D14876" s="13"/>
      <c r="E14876" s="13"/>
      <c r="F14876" s="13"/>
    </row>
    <row r="14877" spans="1:7">
      <c r="A14877" s="13"/>
      <c r="B14877" s="13"/>
      <c r="C14877" s="13"/>
      <c r="D14877" s="13"/>
      <c r="E14877" s="13"/>
      <c r="F14877" s="13"/>
    </row>
    <row r="14878" spans="1:7">
      <c r="A14878" s="13"/>
      <c r="B14878" s="13"/>
      <c r="C14878" s="13"/>
      <c r="D14878" s="13"/>
      <c r="E14878" s="13"/>
      <c r="F14878" s="13"/>
    </row>
    <row r="14879" spans="1:7">
      <c r="A14879" s="13"/>
      <c r="B14879" s="13"/>
      <c r="C14879" s="13"/>
      <c r="D14879" s="13"/>
      <c r="E14879" s="13"/>
      <c r="G14879" s="13"/>
    </row>
    <row r="14880" spans="1:7">
      <c r="A14880" s="13"/>
      <c r="B14880" s="13"/>
      <c r="C14880" s="13"/>
      <c r="D14880" s="13"/>
      <c r="E14880" s="13"/>
      <c r="F14880" s="13"/>
    </row>
    <row r="14881" spans="1:7">
      <c r="A14881" s="13"/>
      <c r="B14881" s="13"/>
      <c r="C14881" s="13"/>
      <c r="D14881" s="13"/>
      <c r="E14881" s="13"/>
      <c r="F14881" s="13"/>
    </row>
    <row r="14882" spans="1:7">
      <c r="A14882" s="13"/>
      <c r="B14882" s="13"/>
      <c r="C14882" s="13"/>
      <c r="D14882" s="13"/>
      <c r="E14882" s="13"/>
      <c r="F14882" s="13"/>
    </row>
    <row r="14883" spans="1:7">
      <c r="A14883" s="13"/>
      <c r="B14883" s="13"/>
      <c r="D14883" s="13"/>
      <c r="E14883" s="13"/>
      <c r="F14883" s="13"/>
    </row>
    <row r="14884" spans="1:7">
      <c r="A14884" s="13"/>
      <c r="B14884" s="13"/>
      <c r="D14884" s="13"/>
      <c r="E14884" s="13"/>
      <c r="F14884" s="13"/>
    </row>
    <row r="14885" spans="1:7">
      <c r="A14885" s="13"/>
      <c r="B14885" s="13"/>
      <c r="D14885" s="13"/>
      <c r="E14885" s="13"/>
      <c r="F14885" s="13"/>
    </row>
    <row r="14886" spans="1:7">
      <c r="A14886" s="13"/>
      <c r="B14886" s="13"/>
      <c r="D14886" s="13"/>
      <c r="E14886" s="13"/>
      <c r="F14886" s="13"/>
    </row>
    <row r="14887" spans="1:7">
      <c r="A14887" s="13"/>
      <c r="B14887" s="13"/>
      <c r="D14887" s="13"/>
      <c r="E14887" s="13"/>
      <c r="F14887" s="13"/>
    </row>
    <row r="14888" spans="1:7">
      <c r="A14888" s="13"/>
      <c r="B14888" s="13"/>
      <c r="D14888" s="13"/>
      <c r="E14888" s="13"/>
      <c r="F14888" s="13"/>
    </row>
    <row r="14889" spans="1:7">
      <c r="A14889" s="13"/>
      <c r="B14889" s="13"/>
      <c r="D14889" s="13"/>
      <c r="E14889" s="13"/>
      <c r="F14889" s="13"/>
    </row>
    <row r="14890" spans="1:7">
      <c r="A14890" s="13"/>
      <c r="B14890" s="13"/>
      <c r="D14890" s="13"/>
      <c r="E14890" s="13"/>
      <c r="F14890" s="13"/>
    </row>
    <row r="14891" spans="1:7">
      <c r="A14891" s="13"/>
      <c r="B14891" s="13"/>
      <c r="D14891" s="13"/>
      <c r="E14891" s="13"/>
      <c r="F14891" s="13"/>
    </row>
    <row r="14892" spans="1:7">
      <c r="A14892" s="13"/>
      <c r="B14892" s="13"/>
      <c r="D14892" s="13"/>
      <c r="E14892" s="13"/>
      <c r="F14892" s="13"/>
    </row>
    <row r="14893" spans="1:7">
      <c r="A14893" s="13"/>
      <c r="B14893" s="13"/>
      <c r="C14893" s="13"/>
      <c r="D14893" s="13"/>
      <c r="E14893" s="13"/>
      <c r="F14893" s="13"/>
    </row>
    <row r="14894" spans="1:7">
      <c r="A14894" s="13"/>
      <c r="B14894" s="13"/>
      <c r="C14894" s="13"/>
      <c r="D14894" s="13"/>
      <c r="E14894" s="13"/>
      <c r="G14894" s="13"/>
    </row>
    <row r="14895" spans="1:7">
      <c r="A14895" s="13"/>
      <c r="B14895" s="13"/>
      <c r="C14895" s="13"/>
      <c r="D14895" s="13"/>
      <c r="E14895" s="13"/>
      <c r="F14895" s="13"/>
    </row>
    <row r="14896" spans="1:7">
      <c r="A14896" s="13"/>
      <c r="B14896" s="13"/>
      <c r="D14896" s="13"/>
      <c r="E14896" s="13"/>
      <c r="F14896" s="13"/>
    </row>
    <row r="14897" spans="1:6">
      <c r="A14897" s="13"/>
      <c r="B14897" s="13"/>
      <c r="D14897" s="13"/>
      <c r="E14897" s="13"/>
      <c r="F14897" s="13"/>
    </row>
    <row r="14898" spans="1:6">
      <c r="A14898" s="13"/>
      <c r="B14898" s="13"/>
      <c r="D14898" s="13"/>
      <c r="E14898" s="13"/>
      <c r="F14898" s="13"/>
    </row>
    <row r="14899" spans="1:6">
      <c r="A14899" s="13"/>
      <c r="B14899" s="13"/>
      <c r="D14899" s="13"/>
      <c r="E14899" s="13"/>
      <c r="F14899" s="13"/>
    </row>
    <row r="14900" spans="1:6">
      <c r="A14900" s="13"/>
      <c r="B14900" s="13"/>
      <c r="D14900" s="13"/>
      <c r="E14900" s="13"/>
      <c r="F14900" s="13"/>
    </row>
    <row r="14901" spans="1:6">
      <c r="A14901" s="13"/>
      <c r="B14901" s="13"/>
      <c r="D14901" s="13"/>
      <c r="E14901" s="13"/>
      <c r="F14901" s="13"/>
    </row>
    <row r="14902" spans="1:6">
      <c r="A14902" s="13"/>
      <c r="B14902" s="13"/>
      <c r="D14902" s="13"/>
      <c r="E14902" s="13"/>
      <c r="F14902" s="13"/>
    </row>
    <row r="14903" spans="1:6">
      <c r="A14903" s="13"/>
      <c r="B14903" s="13"/>
      <c r="D14903" s="13"/>
      <c r="E14903" s="13"/>
      <c r="F14903" s="13"/>
    </row>
    <row r="14904" spans="1:6">
      <c r="A14904" s="13"/>
      <c r="B14904" s="13"/>
      <c r="D14904" s="13"/>
      <c r="E14904" s="13"/>
      <c r="F14904" s="13"/>
    </row>
    <row r="14905" spans="1:6">
      <c r="A14905" s="13"/>
      <c r="B14905" s="13"/>
      <c r="D14905" s="13"/>
      <c r="E14905" s="13"/>
      <c r="F14905" s="13"/>
    </row>
    <row r="14906" spans="1:6">
      <c r="A14906" s="13"/>
      <c r="B14906" s="13"/>
      <c r="D14906" s="13"/>
      <c r="E14906" s="13"/>
      <c r="F14906" s="13"/>
    </row>
    <row r="14907" spans="1:6">
      <c r="A14907" s="13"/>
      <c r="B14907" s="13"/>
      <c r="D14907" s="13"/>
      <c r="E14907" s="13"/>
      <c r="F14907" s="13"/>
    </row>
    <row r="14908" spans="1:6">
      <c r="A14908" s="13"/>
      <c r="B14908" s="13"/>
      <c r="D14908" s="13"/>
      <c r="E14908" s="13"/>
      <c r="F14908" s="13"/>
    </row>
    <row r="14909" spans="1:6">
      <c r="A14909" s="13"/>
      <c r="B14909" s="13"/>
      <c r="D14909" s="13"/>
      <c r="E14909" s="13"/>
      <c r="F14909" s="13"/>
    </row>
    <row r="14910" spans="1:6">
      <c r="A14910" s="13"/>
      <c r="B14910" s="13"/>
      <c r="D14910" s="13"/>
      <c r="E14910" s="13"/>
      <c r="F14910" s="13"/>
    </row>
    <row r="14911" spans="1:6">
      <c r="A14911" s="13"/>
      <c r="B14911" s="13"/>
      <c r="C14911" s="13"/>
      <c r="D14911" s="13"/>
      <c r="E14911" s="13"/>
      <c r="F14911" s="13"/>
    </row>
    <row r="14912" spans="1:6">
      <c r="A14912" s="13"/>
      <c r="B14912" s="13"/>
      <c r="C14912" s="13"/>
      <c r="D14912" s="13"/>
      <c r="E14912" s="13"/>
      <c r="F14912" s="13"/>
    </row>
    <row r="14913" spans="1:7">
      <c r="A14913" s="13"/>
      <c r="B14913" s="13"/>
      <c r="C14913" s="13"/>
      <c r="D14913" s="13"/>
      <c r="E14913" s="13"/>
      <c r="F14913" s="13"/>
    </row>
    <row r="14914" spans="1:7">
      <c r="A14914" s="13"/>
      <c r="B14914" s="13"/>
      <c r="C14914" s="13"/>
      <c r="D14914" s="13"/>
      <c r="E14914" s="13"/>
      <c r="F14914" s="13"/>
    </row>
    <row r="14915" spans="1:7">
      <c r="A14915" s="13"/>
      <c r="B14915" s="13"/>
      <c r="C14915" s="13"/>
      <c r="D14915" s="13"/>
      <c r="E14915" s="13"/>
      <c r="G14915" s="13"/>
    </row>
    <row r="14916" spans="1:7">
      <c r="A14916" s="13"/>
      <c r="B14916" s="13"/>
      <c r="C14916" s="13"/>
      <c r="D14916" s="13"/>
      <c r="E14916" s="13"/>
      <c r="G14916" s="13"/>
    </row>
    <row r="14917" spans="1:7">
      <c r="A14917" s="13"/>
      <c r="B14917" s="13"/>
      <c r="D14917" s="13"/>
      <c r="E14917" s="13"/>
      <c r="F14917" s="13"/>
    </row>
    <row r="14918" spans="1:7">
      <c r="A14918" s="13"/>
      <c r="B14918" s="13"/>
      <c r="C14918" s="13"/>
      <c r="D14918" s="13"/>
      <c r="E14918" s="13"/>
      <c r="F14918" s="13"/>
    </row>
    <row r="14919" spans="1:7">
      <c r="A14919" s="13"/>
      <c r="B14919" s="13"/>
      <c r="D14919" s="13"/>
      <c r="E14919" s="13"/>
      <c r="F14919" s="13"/>
    </row>
    <row r="14920" spans="1:7">
      <c r="A14920" s="13"/>
      <c r="B14920" s="13"/>
      <c r="D14920" s="13"/>
      <c r="E14920" s="13"/>
      <c r="F14920" s="13"/>
    </row>
    <row r="14921" spans="1:7">
      <c r="A14921" s="13"/>
      <c r="B14921" s="13"/>
      <c r="D14921" s="13"/>
      <c r="E14921" s="13"/>
      <c r="F14921" s="13"/>
    </row>
    <row r="14922" spans="1:7">
      <c r="A14922" s="13"/>
      <c r="B14922" s="13"/>
      <c r="D14922" s="13"/>
      <c r="E14922" s="13"/>
      <c r="F14922" s="13"/>
    </row>
    <row r="14923" spans="1:7">
      <c r="A14923" s="13"/>
      <c r="B14923" s="13"/>
      <c r="D14923" s="13"/>
      <c r="E14923" s="13"/>
      <c r="F14923" s="13"/>
    </row>
    <row r="14924" spans="1:7">
      <c r="A14924" s="13"/>
      <c r="B14924" s="13"/>
      <c r="D14924" s="13"/>
      <c r="E14924" s="13"/>
      <c r="F14924" s="13"/>
    </row>
    <row r="14925" spans="1:7">
      <c r="A14925" s="13"/>
      <c r="B14925" s="13"/>
      <c r="D14925" s="13"/>
      <c r="E14925" s="13"/>
      <c r="F14925" s="13"/>
    </row>
    <row r="14926" spans="1:7">
      <c r="A14926" s="13"/>
      <c r="B14926" s="13"/>
      <c r="D14926" s="13"/>
      <c r="E14926" s="13"/>
      <c r="F14926" s="13"/>
    </row>
    <row r="14927" spans="1:7">
      <c r="A14927" s="13"/>
      <c r="B14927" s="13"/>
      <c r="D14927" s="13"/>
      <c r="E14927" s="13"/>
      <c r="F14927" s="13"/>
    </row>
    <row r="14928" spans="1:7">
      <c r="A14928" s="13"/>
      <c r="B14928" s="13"/>
      <c r="D14928" s="13"/>
      <c r="E14928" s="13"/>
      <c r="F14928" s="13"/>
    </row>
    <row r="14929" spans="1:7">
      <c r="A14929" s="13"/>
      <c r="B14929" s="13"/>
      <c r="D14929" s="13"/>
      <c r="E14929" s="13"/>
      <c r="F14929" s="13"/>
    </row>
    <row r="14930" spans="1:7">
      <c r="A14930" s="13"/>
      <c r="B14930" s="13"/>
      <c r="C14930" s="13"/>
      <c r="D14930" s="13"/>
      <c r="E14930" s="13"/>
      <c r="F14930" s="13"/>
    </row>
    <row r="14931" spans="1:7">
      <c r="A14931" s="13"/>
      <c r="B14931" s="13"/>
      <c r="D14931" s="13"/>
      <c r="E14931" s="13"/>
      <c r="F14931" s="13"/>
    </row>
    <row r="14932" spans="1:7">
      <c r="A14932" s="13"/>
      <c r="B14932" s="13"/>
      <c r="D14932" s="13"/>
      <c r="E14932" s="13"/>
      <c r="F14932" s="13"/>
    </row>
    <row r="14933" spans="1:7">
      <c r="A14933" s="13"/>
      <c r="B14933" s="13"/>
      <c r="D14933" s="13"/>
      <c r="E14933" s="13"/>
      <c r="F14933" s="13"/>
    </row>
    <row r="14934" spans="1:7">
      <c r="A14934" s="13"/>
      <c r="B14934" s="13"/>
      <c r="D14934" s="13"/>
      <c r="E14934" s="13"/>
      <c r="F14934" s="13"/>
    </row>
    <row r="14935" spans="1:7">
      <c r="A14935" s="13"/>
      <c r="B14935" s="13"/>
      <c r="D14935" s="13"/>
      <c r="E14935" s="13"/>
      <c r="F14935" s="13"/>
    </row>
    <row r="14936" spans="1:7">
      <c r="A14936" s="13"/>
      <c r="B14936" s="13"/>
      <c r="C14936" s="13"/>
      <c r="D14936" s="13"/>
      <c r="E14936" s="13"/>
      <c r="F14936" s="13"/>
    </row>
    <row r="14937" spans="1:7">
      <c r="A14937" s="13"/>
      <c r="B14937" s="13"/>
      <c r="C14937" s="13"/>
      <c r="D14937" s="13"/>
      <c r="E14937" s="13"/>
      <c r="F14937" s="13"/>
    </row>
    <row r="14938" spans="1:7">
      <c r="A14938" s="13"/>
      <c r="B14938" s="13"/>
      <c r="C14938" s="13"/>
      <c r="D14938" s="13"/>
      <c r="E14938" s="13"/>
      <c r="F14938" s="13"/>
    </row>
    <row r="14939" spans="1:7">
      <c r="A14939" s="13"/>
      <c r="B14939" s="13"/>
      <c r="C14939" s="13"/>
      <c r="D14939" s="13"/>
      <c r="E14939" s="13"/>
      <c r="F14939" s="13"/>
    </row>
    <row r="14940" spans="1:7">
      <c r="A14940" s="13"/>
      <c r="B14940" s="13"/>
      <c r="C14940" s="13"/>
      <c r="D14940" s="13"/>
      <c r="E14940" s="13"/>
      <c r="F14940" s="13"/>
    </row>
    <row r="14941" spans="1:7">
      <c r="A14941" s="13"/>
      <c r="B14941" s="13"/>
      <c r="C14941" s="13"/>
      <c r="D14941" s="13"/>
      <c r="E14941" s="13"/>
      <c r="G14941" s="13"/>
    </row>
    <row r="14942" spans="1:7">
      <c r="A14942" s="13"/>
      <c r="B14942" s="13"/>
      <c r="C14942" s="13"/>
      <c r="D14942" s="13"/>
      <c r="E14942" s="13"/>
      <c r="F14942" s="13"/>
    </row>
    <row r="14943" spans="1:7">
      <c r="A14943" s="13"/>
      <c r="B14943" s="13"/>
      <c r="C14943" s="13"/>
      <c r="D14943" s="13"/>
      <c r="E14943" s="13"/>
      <c r="F14943" s="13"/>
    </row>
    <row r="14944" spans="1:7">
      <c r="A14944" s="13"/>
      <c r="B14944" s="13"/>
      <c r="C14944" s="13"/>
      <c r="D14944" s="13"/>
      <c r="E14944" s="13"/>
      <c r="F14944" s="13"/>
    </row>
    <row r="14945" spans="1:6">
      <c r="A14945" s="13"/>
      <c r="B14945" s="13"/>
      <c r="C14945" s="13"/>
      <c r="D14945" s="13"/>
      <c r="E14945" s="13"/>
      <c r="F14945" s="13"/>
    </row>
    <row r="14946" spans="1:6">
      <c r="A14946" s="13"/>
      <c r="B14946" s="13"/>
      <c r="D14946" s="13"/>
      <c r="E14946" s="13"/>
      <c r="F14946" s="13"/>
    </row>
    <row r="14947" spans="1:6">
      <c r="A14947" s="13"/>
      <c r="B14947" s="13"/>
      <c r="C14947" s="13"/>
      <c r="D14947" s="13"/>
      <c r="E14947" s="13"/>
      <c r="F14947" s="13"/>
    </row>
    <row r="14948" spans="1:6">
      <c r="A14948" s="13"/>
      <c r="B14948" s="13"/>
      <c r="C14948" s="13"/>
      <c r="D14948" s="13"/>
      <c r="E14948" s="13"/>
      <c r="F14948" s="13"/>
    </row>
    <row r="14949" spans="1:6">
      <c r="A14949" s="13"/>
      <c r="B14949" s="13"/>
      <c r="C14949" s="13"/>
      <c r="D14949" s="13"/>
      <c r="E14949" s="13"/>
      <c r="F14949" s="13"/>
    </row>
    <row r="14950" spans="1:6">
      <c r="A14950" s="13"/>
      <c r="B14950" s="13"/>
      <c r="C14950" s="13"/>
      <c r="D14950" s="13"/>
      <c r="E14950" s="13"/>
      <c r="F14950" s="13"/>
    </row>
    <row r="14951" spans="1:6">
      <c r="A14951" s="13"/>
      <c r="B14951" s="13"/>
      <c r="C14951" s="13"/>
      <c r="D14951" s="13"/>
      <c r="E14951" s="13"/>
      <c r="F14951" s="13"/>
    </row>
    <row r="14952" spans="1:6">
      <c r="A14952" s="13"/>
      <c r="B14952" s="13"/>
      <c r="D14952" s="13"/>
      <c r="E14952" s="13"/>
      <c r="F14952" s="13"/>
    </row>
    <row r="14953" spans="1:6">
      <c r="A14953" s="13"/>
      <c r="B14953" s="13"/>
      <c r="C14953" s="13"/>
      <c r="D14953" s="13"/>
      <c r="E14953" s="13"/>
      <c r="F14953" s="13"/>
    </row>
    <row r="14954" spans="1:6">
      <c r="A14954" s="13"/>
      <c r="B14954" s="13"/>
      <c r="D14954" s="13"/>
      <c r="E14954" s="13"/>
      <c r="F14954" s="13"/>
    </row>
    <row r="14955" spans="1:6">
      <c r="A14955" s="13"/>
      <c r="B14955" s="13"/>
      <c r="D14955" s="13"/>
      <c r="E14955" s="13"/>
      <c r="F14955" s="13"/>
    </row>
    <row r="14956" spans="1:6">
      <c r="A14956" s="13"/>
      <c r="B14956" s="13"/>
      <c r="D14956" s="13"/>
      <c r="E14956" s="13"/>
      <c r="F14956" s="13"/>
    </row>
    <row r="14957" spans="1:6">
      <c r="A14957" s="13"/>
      <c r="B14957" s="13"/>
      <c r="D14957" s="13"/>
      <c r="E14957" s="13"/>
      <c r="F14957" s="13"/>
    </row>
    <row r="14958" spans="1:6">
      <c r="A14958" s="13"/>
      <c r="B14958" s="13"/>
      <c r="D14958" s="13"/>
      <c r="E14958" s="13"/>
      <c r="F14958" s="13"/>
    </row>
    <row r="14959" spans="1:6">
      <c r="A14959" s="13"/>
      <c r="B14959" s="13"/>
      <c r="D14959" s="13"/>
      <c r="E14959" s="13"/>
      <c r="F14959" s="13"/>
    </row>
    <row r="14960" spans="1:6">
      <c r="A14960" s="13"/>
      <c r="B14960" s="13"/>
      <c r="D14960" s="13"/>
      <c r="E14960" s="13"/>
      <c r="F14960" s="13"/>
    </row>
    <row r="14961" spans="1:7">
      <c r="A14961" s="13"/>
      <c r="B14961" s="13"/>
      <c r="C14961" s="13"/>
      <c r="D14961" s="13"/>
      <c r="E14961" s="13"/>
      <c r="F14961" s="13"/>
    </row>
    <row r="14962" spans="1:7">
      <c r="A14962" s="13"/>
      <c r="B14962" s="13"/>
      <c r="C14962" s="13"/>
      <c r="D14962" s="13"/>
      <c r="E14962" s="13"/>
      <c r="F14962" s="13"/>
    </row>
    <row r="14963" spans="1:7">
      <c r="A14963" s="13"/>
      <c r="B14963" s="13"/>
      <c r="C14963" s="13"/>
      <c r="D14963" s="13"/>
      <c r="E14963" s="13"/>
      <c r="F14963" s="13"/>
    </row>
    <row r="14964" spans="1:7">
      <c r="A14964" s="13"/>
      <c r="B14964" s="13"/>
      <c r="C14964" s="13"/>
      <c r="D14964" s="13"/>
      <c r="E14964" s="13"/>
      <c r="F14964" s="13"/>
    </row>
    <row r="14965" spans="1:7">
      <c r="A14965" s="13"/>
      <c r="B14965" s="13"/>
      <c r="C14965" s="13"/>
      <c r="D14965" s="13"/>
      <c r="E14965" s="13"/>
      <c r="F14965" s="13"/>
    </row>
    <row r="14966" spans="1:7">
      <c r="A14966" s="13"/>
      <c r="B14966" s="13"/>
      <c r="C14966" s="13"/>
      <c r="D14966" s="13"/>
      <c r="E14966" s="13"/>
      <c r="F14966" s="13"/>
    </row>
    <row r="14967" spans="1:7">
      <c r="A14967" s="13"/>
      <c r="B14967" s="13"/>
      <c r="C14967" s="13"/>
      <c r="D14967" s="13"/>
      <c r="E14967" s="13"/>
      <c r="F14967" s="13"/>
    </row>
    <row r="14968" spans="1:7">
      <c r="A14968" s="13"/>
      <c r="B14968" s="13"/>
      <c r="C14968" s="13"/>
      <c r="D14968" s="13"/>
      <c r="E14968" s="13"/>
      <c r="G14968" s="13"/>
    </row>
    <row r="14969" spans="1:7">
      <c r="A14969" s="13"/>
      <c r="B14969" s="13"/>
      <c r="C14969" s="13"/>
      <c r="D14969" s="13"/>
      <c r="E14969" s="13"/>
      <c r="G14969" s="13"/>
    </row>
    <row r="14970" spans="1:7">
      <c r="A14970" s="13"/>
      <c r="B14970" s="13"/>
      <c r="C14970" s="13"/>
      <c r="D14970" s="13"/>
      <c r="E14970" s="13"/>
      <c r="F14970" s="13"/>
    </row>
    <row r="14971" spans="1:7">
      <c r="A14971" s="13"/>
      <c r="B14971" s="13"/>
      <c r="C14971" s="13"/>
      <c r="D14971" s="13"/>
      <c r="E14971" s="13"/>
      <c r="F14971" s="13"/>
    </row>
    <row r="14972" spans="1:7">
      <c r="A14972" s="13"/>
      <c r="B14972" s="13"/>
      <c r="C14972" s="13"/>
      <c r="D14972" s="13"/>
      <c r="E14972" s="13"/>
      <c r="F14972" s="13"/>
    </row>
    <row r="14973" spans="1:7">
      <c r="A14973" s="13"/>
      <c r="B14973" s="13"/>
      <c r="C14973" s="13"/>
      <c r="D14973" s="13"/>
      <c r="E14973" s="13"/>
      <c r="F14973" s="13"/>
    </row>
    <row r="14974" spans="1:7">
      <c r="A14974" s="13"/>
      <c r="B14974" s="13"/>
      <c r="C14974" s="13"/>
      <c r="D14974" s="13"/>
      <c r="E14974" s="13"/>
      <c r="F14974" s="13"/>
    </row>
    <row r="14975" spans="1:7">
      <c r="A14975" s="13"/>
      <c r="B14975" s="13"/>
      <c r="D14975" s="13"/>
      <c r="E14975" s="13"/>
      <c r="F14975" s="13"/>
    </row>
    <row r="14976" spans="1:7">
      <c r="A14976" s="13"/>
      <c r="B14976" s="13"/>
      <c r="D14976" s="13"/>
      <c r="E14976" s="13"/>
      <c r="F14976" s="13"/>
    </row>
    <row r="14977" spans="1:6">
      <c r="A14977" s="13"/>
      <c r="B14977" s="13"/>
      <c r="D14977" s="13"/>
      <c r="E14977" s="13"/>
      <c r="F14977" s="13"/>
    </row>
    <row r="14978" spans="1:6">
      <c r="A14978" s="13"/>
      <c r="B14978" s="13"/>
      <c r="D14978" s="13"/>
      <c r="E14978" s="13"/>
      <c r="F14978" s="13"/>
    </row>
    <row r="14979" spans="1:6">
      <c r="A14979" s="13"/>
      <c r="B14979" s="13"/>
      <c r="C14979" s="13"/>
      <c r="D14979" s="13"/>
      <c r="E14979" s="13"/>
      <c r="F14979" s="13"/>
    </row>
    <row r="14980" spans="1:6">
      <c r="A14980" s="13"/>
      <c r="B14980" s="13"/>
      <c r="C14980" s="13"/>
      <c r="D14980" s="13"/>
      <c r="E14980" s="13"/>
      <c r="F14980" s="13"/>
    </row>
    <row r="14981" spans="1:6">
      <c r="A14981" s="13"/>
      <c r="B14981" s="13"/>
      <c r="C14981" s="13"/>
      <c r="D14981" s="13"/>
      <c r="E14981" s="13"/>
      <c r="F14981" s="13"/>
    </row>
    <row r="14982" spans="1:6">
      <c r="A14982" s="13"/>
      <c r="B14982" s="13"/>
      <c r="C14982" s="13"/>
      <c r="D14982" s="13"/>
      <c r="E14982" s="13"/>
      <c r="F14982" s="13"/>
    </row>
    <row r="14983" spans="1:6">
      <c r="A14983" s="13"/>
      <c r="B14983" s="13"/>
      <c r="D14983" s="13"/>
      <c r="E14983" s="13"/>
      <c r="F14983" s="13"/>
    </row>
    <row r="14984" spans="1:6">
      <c r="A14984" s="13"/>
      <c r="B14984" s="13"/>
      <c r="D14984" s="13"/>
      <c r="E14984" s="13"/>
      <c r="F14984" s="13"/>
    </row>
    <row r="14985" spans="1:6">
      <c r="A14985" s="13"/>
      <c r="B14985" s="13"/>
      <c r="D14985" s="13"/>
      <c r="E14985" s="13"/>
      <c r="F14985" s="13"/>
    </row>
    <row r="14986" spans="1:6">
      <c r="A14986" s="13"/>
      <c r="B14986" s="13"/>
      <c r="D14986" s="13"/>
      <c r="E14986" s="13"/>
      <c r="F14986" s="13"/>
    </row>
    <row r="14987" spans="1:6">
      <c r="A14987" s="13"/>
      <c r="B14987" s="13"/>
      <c r="C14987" s="13"/>
      <c r="D14987" s="13"/>
      <c r="E14987" s="13"/>
      <c r="F14987" s="13"/>
    </row>
    <row r="14988" spans="1:6">
      <c r="A14988" s="13"/>
      <c r="B14988" s="13"/>
      <c r="D14988" s="13"/>
      <c r="E14988" s="13"/>
      <c r="F14988" s="13"/>
    </row>
    <row r="14989" spans="1:6">
      <c r="A14989" s="13"/>
      <c r="B14989" s="13"/>
      <c r="D14989" s="13"/>
      <c r="E14989" s="13"/>
      <c r="F14989" s="13"/>
    </row>
    <row r="14990" spans="1:6">
      <c r="A14990" s="13"/>
      <c r="B14990" s="13"/>
      <c r="D14990" s="13"/>
      <c r="E14990" s="13"/>
      <c r="F14990" s="13"/>
    </row>
    <row r="14991" spans="1:6">
      <c r="A14991" s="13"/>
      <c r="B14991" s="13"/>
      <c r="C14991" s="13"/>
      <c r="D14991" s="13"/>
      <c r="E14991" s="13"/>
      <c r="F14991" s="13"/>
    </row>
    <row r="14992" spans="1:6">
      <c r="A14992" s="13"/>
      <c r="B14992" s="13"/>
      <c r="C14992" s="13"/>
      <c r="D14992" s="13"/>
      <c r="E14992" s="13"/>
      <c r="F14992" s="13"/>
    </row>
    <row r="14993" spans="1:7">
      <c r="A14993" s="13"/>
      <c r="B14993" s="13"/>
      <c r="C14993" s="13"/>
      <c r="D14993" s="13"/>
      <c r="E14993" s="13"/>
      <c r="F14993" s="13"/>
    </row>
    <row r="14994" spans="1:7">
      <c r="A14994" s="13"/>
      <c r="B14994" s="13"/>
      <c r="C14994" s="13"/>
      <c r="D14994" s="13"/>
      <c r="E14994" s="13"/>
      <c r="F14994" s="13"/>
    </row>
    <row r="14995" spans="1:7">
      <c r="A14995" s="13"/>
      <c r="B14995" s="13"/>
      <c r="D14995" s="13"/>
      <c r="E14995" s="13"/>
      <c r="F14995" s="13"/>
    </row>
    <row r="14996" spans="1:7">
      <c r="A14996" s="13"/>
      <c r="B14996" s="13"/>
      <c r="C14996" s="13"/>
      <c r="D14996" s="13"/>
      <c r="E14996" s="13"/>
      <c r="F14996" s="13"/>
    </row>
    <row r="14997" spans="1:7">
      <c r="A14997" s="13"/>
      <c r="B14997" s="13"/>
      <c r="C14997" s="13"/>
      <c r="D14997" s="13"/>
      <c r="E14997" s="13"/>
      <c r="F14997" s="13"/>
    </row>
    <row r="14998" spans="1:7">
      <c r="A14998" s="13"/>
      <c r="B14998" s="13"/>
      <c r="C14998" s="13"/>
      <c r="D14998" s="13"/>
      <c r="E14998" s="13"/>
      <c r="F14998" s="13"/>
    </row>
    <row r="14999" spans="1:7">
      <c r="A14999" s="13"/>
      <c r="B14999" s="13"/>
      <c r="C14999" s="13"/>
      <c r="D14999" s="13"/>
      <c r="E14999" s="13"/>
      <c r="F14999" s="13"/>
    </row>
    <row r="15000" spans="1:7">
      <c r="A15000" s="13"/>
      <c r="B15000" s="13"/>
      <c r="C15000" s="13"/>
      <c r="D15000" s="13"/>
      <c r="E15000" s="13"/>
      <c r="F15000" s="13"/>
    </row>
    <row r="15001" spans="1:7">
      <c r="A15001" s="13"/>
      <c r="B15001" s="13"/>
      <c r="C15001" s="13"/>
      <c r="D15001" s="13"/>
      <c r="E15001" s="13"/>
      <c r="G15001" s="13"/>
    </row>
    <row r="15002" spans="1:7">
      <c r="A15002" s="13"/>
      <c r="B15002" s="13"/>
      <c r="C15002" s="13"/>
      <c r="D15002" s="13"/>
      <c r="E15002" s="13"/>
      <c r="G15002" s="13"/>
    </row>
    <row r="15003" spans="1:7">
      <c r="A15003" s="13"/>
      <c r="B15003" s="13"/>
      <c r="C15003" s="13"/>
      <c r="D15003" s="13"/>
      <c r="E15003" s="13"/>
      <c r="F15003" s="13"/>
    </row>
    <row r="15004" spans="1:7">
      <c r="A15004" s="13"/>
      <c r="B15004" s="13"/>
      <c r="C15004" s="13"/>
      <c r="D15004" s="13"/>
      <c r="E15004" s="13"/>
      <c r="F15004" s="13"/>
    </row>
    <row r="15005" spans="1:7">
      <c r="A15005" s="13"/>
      <c r="B15005" s="13"/>
      <c r="C15005" s="13"/>
      <c r="D15005" s="13"/>
      <c r="E15005" s="13"/>
      <c r="F15005" s="13"/>
    </row>
    <row r="15006" spans="1:7">
      <c r="A15006" s="13"/>
      <c r="B15006" s="13"/>
      <c r="C15006" s="13"/>
      <c r="D15006" s="13"/>
      <c r="E15006" s="13"/>
      <c r="F15006" s="13"/>
    </row>
    <row r="15007" spans="1:7">
      <c r="A15007" s="13"/>
      <c r="B15007" s="13"/>
      <c r="C15007" s="13"/>
      <c r="D15007" s="13"/>
      <c r="E15007" s="13"/>
      <c r="F15007" s="13"/>
    </row>
    <row r="15008" spans="1:7">
      <c r="A15008" s="13"/>
      <c r="B15008" s="13"/>
      <c r="C15008" s="13"/>
      <c r="D15008" s="13"/>
      <c r="E15008" s="13"/>
      <c r="F15008" s="13"/>
    </row>
    <row r="15009" spans="1:7">
      <c r="A15009" s="13"/>
      <c r="B15009" s="13"/>
      <c r="C15009" s="13"/>
      <c r="D15009" s="13"/>
      <c r="E15009" s="13"/>
      <c r="F15009" s="13"/>
    </row>
    <row r="15010" spans="1:7">
      <c r="A15010" s="13"/>
      <c r="B15010" s="13"/>
      <c r="D15010" s="13"/>
      <c r="E15010" s="13"/>
      <c r="F15010" s="13"/>
    </row>
    <row r="15011" spans="1:7">
      <c r="A15011" s="13"/>
      <c r="B15011" s="13"/>
      <c r="D15011" s="13"/>
      <c r="E15011" s="13"/>
      <c r="F15011" s="13"/>
    </row>
    <row r="15012" spans="1:7">
      <c r="A15012" s="13"/>
      <c r="B15012" s="13"/>
      <c r="C15012" s="13"/>
      <c r="D15012" s="13"/>
      <c r="E15012" s="13"/>
      <c r="F15012" s="13"/>
    </row>
    <row r="15013" spans="1:7">
      <c r="A15013" s="13"/>
      <c r="B15013" s="13"/>
      <c r="C15013" s="13"/>
      <c r="D15013" s="13"/>
      <c r="E15013" s="13"/>
      <c r="F15013" s="13"/>
    </row>
    <row r="15014" spans="1:7">
      <c r="A15014" s="13"/>
      <c r="B15014" s="13"/>
      <c r="D15014" s="13"/>
      <c r="E15014" s="13"/>
      <c r="F15014" s="13"/>
    </row>
    <row r="15015" spans="1:7">
      <c r="A15015" s="13"/>
      <c r="B15015" s="13"/>
      <c r="C15015" s="13"/>
      <c r="D15015" s="13"/>
      <c r="E15015" s="13"/>
      <c r="F15015" s="13"/>
    </row>
    <row r="15016" spans="1:7">
      <c r="A15016" s="13"/>
      <c r="B15016" s="13"/>
      <c r="C15016" s="13"/>
      <c r="D15016" s="13"/>
      <c r="E15016" s="13"/>
      <c r="F15016" s="13"/>
    </row>
    <row r="15017" spans="1:7">
      <c r="A15017" s="13"/>
      <c r="B15017" s="13"/>
      <c r="C15017" s="13"/>
      <c r="D15017" s="13"/>
      <c r="E15017" s="13"/>
      <c r="F15017" s="13"/>
    </row>
    <row r="15018" spans="1:7">
      <c r="A15018" s="13"/>
      <c r="B15018" s="13"/>
      <c r="C15018" s="13"/>
      <c r="D15018" s="13"/>
      <c r="E15018" s="13"/>
      <c r="F15018" s="13"/>
    </row>
    <row r="15019" spans="1:7">
      <c r="A15019" s="13"/>
      <c r="B15019" s="13"/>
      <c r="C15019" s="13"/>
      <c r="D15019" s="13"/>
      <c r="E15019" s="13"/>
      <c r="F15019" s="13"/>
    </row>
    <row r="15020" spans="1:7">
      <c r="A15020" s="13"/>
      <c r="B15020" s="13"/>
      <c r="C15020" s="13"/>
      <c r="D15020" s="13"/>
      <c r="E15020" s="13"/>
      <c r="G15020" s="13"/>
    </row>
    <row r="15021" spans="1:7">
      <c r="A15021" s="13"/>
      <c r="B15021" s="13"/>
      <c r="C15021" s="13"/>
      <c r="D15021" s="13"/>
      <c r="E15021" s="13"/>
      <c r="F15021" s="13"/>
    </row>
    <row r="15022" spans="1:7">
      <c r="A15022" s="13"/>
      <c r="B15022" s="13"/>
      <c r="C15022" s="13"/>
      <c r="D15022" s="13"/>
      <c r="E15022" s="13"/>
      <c r="F15022" s="13"/>
    </row>
    <row r="15023" spans="1:7">
      <c r="A15023" s="13"/>
      <c r="B15023" s="13"/>
      <c r="D15023" s="13"/>
      <c r="E15023" s="13"/>
      <c r="F15023" s="13"/>
    </row>
    <row r="15024" spans="1:7">
      <c r="A15024" s="13"/>
      <c r="B15024" s="13"/>
      <c r="D15024" s="13"/>
      <c r="E15024" s="13"/>
      <c r="F15024" s="13"/>
    </row>
    <row r="15025" spans="1:7">
      <c r="A15025" s="13"/>
      <c r="B15025" s="13"/>
      <c r="D15025" s="13"/>
      <c r="E15025" s="13"/>
      <c r="F15025" s="13"/>
    </row>
    <row r="15026" spans="1:7">
      <c r="A15026" s="13"/>
      <c r="B15026" s="13"/>
      <c r="D15026" s="13"/>
      <c r="E15026" s="13"/>
      <c r="F15026" s="13"/>
    </row>
    <row r="15027" spans="1:7">
      <c r="A15027" s="13"/>
      <c r="B15027" s="13"/>
      <c r="D15027" s="13"/>
      <c r="E15027" s="13"/>
      <c r="F15027" s="13"/>
    </row>
    <row r="15028" spans="1:7">
      <c r="A15028" s="13"/>
      <c r="B15028" s="13"/>
      <c r="D15028" s="13"/>
      <c r="E15028" s="13"/>
      <c r="F15028" s="13"/>
    </row>
    <row r="15029" spans="1:7">
      <c r="A15029" s="13"/>
      <c r="B15029" s="13"/>
      <c r="C15029" s="13"/>
      <c r="D15029" s="13"/>
      <c r="E15029" s="13"/>
      <c r="F15029" s="13"/>
    </row>
    <row r="15030" spans="1:7">
      <c r="A15030" s="13"/>
      <c r="B15030" s="13"/>
      <c r="D15030" s="13"/>
      <c r="E15030" s="13"/>
      <c r="F15030" s="13"/>
    </row>
    <row r="15031" spans="1:7">
      <c r="A15031" s="13"/>
      <c r="B15031" s="13"/>
      <c r="C15031" s="13"/>
      <c r="D15031" s="13"/>
      <c r="E15031" s="13"/>
      <c r="F15031" s="13"/>
    </row>
    <row r="15032" spans="1:7">
      <c r="A15032" s="13"/>
      <c r="B15032" s="13"/>
      <c r="C15032" s="13"/>
      <c r="D15032" s="13"/>
      <c r="E15032" s="13"/>
      <c r="F15032" s="13"/>
    </row>
    <row r="15033" spans="1:7">
      <c r="A15033" s="13"/>
      <c r="B15033" s="13"/>
      <c r="C15033" s="13"/>
      <c r="D15033" s="13"/>
      <c r="E15033" s="13"/>
      <c r="F15033" s="13"/>
    </row>
    <row r="15034" spans="1:7">
      <c r="A15034" s="13"/>
      <c r="B15034" s="13"/>
      <c r="C15034" s="13"/>
      <c r="D15034" s="13"/>
      <c r="E15034" s="13"/>
      <c r="F15034" s="13"/>
    </row>
    <row r="15035" spans="1:7">
      <c r="A15035" s="13"/>
      <c r="B15035" s="13"/>
      <c r="C15035" s="13"/>
      <c r="D15035" s="13"/>
      <c r="E15035" s="13"/>
      <c r="F15035" s="13"/>
    </row>
    <row r="15036" spans="1:7">
      <c r="A15036" s="13"/>
      <c r="B15036" s="13"/>
      <c r="C15036" s="13"/>
      <c r="D15036" s="13"/>
      <c r="E15036" s="13"/>
      <c r="F15036" s="13"/>
    </row>
    <row r="15037" spans="1:7">
      <c r="A15037" s="13"/>
      <c r="B15037" s="13"/>
      <c r="C15037" s="13"/>
      <c r="D15037" s="13"/>
      <c r="E15037" s="13"/>
      <c r="F15037" s="13"/>
    </row>
    <row r="15038" spans="1:7">
      <c r="A15038" s="13"/>
      <c r="B15038" s="13"/>
      <c r="C15038" s="13"/>
      <c r="D15038" s="13"/>
      <c r="E15038" s="13"/>
      <c r="G15038" s="13"/>
    </row>
    <row r="15039" spans="1:7">
      <c r="A15039" s="13"/>
      <c r="B15039" s="13"/>
      <c r="C15039" s="13"/>
      <c r="D15039" s="13"/>
      <c r="E15039" s="13"/>
      <c r="G15039" s="13"/>
    </row>
    <row r="15040" spans="1:7">
      <c r="A15040" s="13"/>
      <c r="B15040" s="13"/>
      <c r="D15040" s="13"/>
      <c r="E15040" s="13"/>
      <c r="F15040" s="13"/>
    </row>
    <row r="15041" spans="1:6">
      <c r="A15041" s="13"/>
      <c r="B15041" s="13"/>
      <c r="D15041" s="13"/>
      <c r="E15041" s="13"/>
      <c r="F15041" s="13"/>
    </row>
    <row r="15042" spans="1:6">
      <c r="A15042" s="13"/>
      <c r="B15042" s="13"/>
      <c r="D15042" s="13"/>
      <c r="E15042" s="13"/>
      <c r="F15042" s="13"/>
    </row>
    <row r="15043" spans="1:6">
      <c r="A15043" s="13"/>
      <c r="B15043" s="13"/>
      <c r="C15043" s="13"/>
      <c r="D15043" s="13"/>
      <c r="E15043" s="13"/>
      <c r="F15043" s="13"/>
    </row>
    <row r="15044" spans="1:6">
      <c r="A15044" s="13"/>
      <c r="B15044" s="13"/>
      <c r="C15044" s="13"/>
      <c r="D15044" s="13"/>
      <c r="E15044" s="13"/>
      <c r="F15044" s="13"/>
    </row>
    <row r="15045" spans="1:6">
      <c r="A15045" s="13"/>
      <c r="B15045" s="13"/>
      <c r="C15045" s="13"/>
      <c r="D15045" s="13"/>
      <c r="E15045" s="13"/>
      <c r="F15045" s="13"/>
    </row>
    <row r="15046" spans="1:6">
      <c r="A15046" s="13"/>
      <c r="B15046" s="13"/>
      <c r="D15046" s="13"/>
      <c r="E15046" s="13"/>
      <c r="F15046" s="13"/>
    </row>
    <row r="15047" spans="1:6">
      <c r="A15047" s="13"/>
      <c r="B15047" s="13"/>
      <c r="D15047" s="13"/>
      <c r="E15047" s="13"/>
      <c r="F15047" s="13"/>
    </row>
    <row r="15048" spans="1:6">
      <c r="A15048" s="13"/>
      <c r="B15048" s="13"/>
      <c r="D15048" s="13"/>
      <c r="E15048" s="13"/>
      <c r="F15048" s="13"/>
    </row>
    <row r="15049" spans="1:6">
      <c r="A15049" s="13"/>
      <c r="B15049" s="13"/>
      <c r="D15049" s="13"/>
      <c r="E15049" s="13"/>
      <c r="F15049" s="13"/>
    </row>
    <row r="15050" spans="1:6">
      <c r="A15050" s="13"/>
      <c r="B15050" s="13"/>
      <c r="D15050" s="13"/>
      <c r="E15050" s="13"/>
      <c r="F15050" s="13"/>
    </row>
    <row r="15051" spans="1:6">
      <c r="A15051" s="13"/>
      <c r="B15051" s="13"/>
      <c r="D15051" s="13"/>
      <c r="E15051" s="13"/>
      <c r="F15051" s="13"/>
    </row>
    <row r="15052" spans="1:6">
      <c r="A15052" s="13"/>
      <c r="B15052" s="13"/>
      <c r="C15052" s="13"/>
      <c r="D15052" s="13"/>
      <c r="E15052" s="13"/>
      <c r="F15052" s="13"/>
    </row>
    <row r="15053" spans="1:6">
      <c r="A15053" s="13"/>
      <c r="B15053" s="13"/>
      <c r="C15053" s="13"/>
      <c r="D15053" s="13"/>
      <c r="E15053" s="13"/>
      <c r="F15053" s="13"/>
    </row>
    <row r="15054" spans="1:6">
      <c r="A15054" s="13"/>
      <c r="B15054" s="13"/>
      <c r="D15054" s="13"/>
      <c r="E15054" s="13"/>
      <c r="F15054" s="13"/>
    </row>
    <row r="15055" spans="1:6">
      <c r="A15055" s="13"/>
      <c r="B15055" s="13"/>
      <c r="C15055" s="13"/>
      <c r="D15055" s="13"/>
      <c r="E15055" s="13"/>
      <c r="F15055" s="13"/>
    </row>
    <row r="15056" spans="1:6">
      <c r="A15056" s="13"/>
      <c r="B15056" s="13"/>
      <c r="C15056" s="13"/>
      <c r="D15056" s="13"/>
      <c r="E15056" s="13"/>
      <c r="F15056" s="13"/>
    </row>
    <row r="15057" spans="1:7">
      <c r="A15057" s="13"/>
      <c r="B15057" s="13"/>
      <c r="C15057" s="13"/>
      <c r="D15057" s="13"/>
      <c r="E15057" s="13"/>
      <c r="F15057" s="13"/>
    </row>
    <row r="15058" spans="1:7">
      <c r="A15058" s="13"/>
      <c r="B15058" s="13"/>
      <c r="C15058" s="13"/>
      <c r="D15058" s="13"/>
      <c r="E15058" s="13"/>
      <c r="F15058" s="13"/>
    </row>
    <row r="15059" spans="1:7">
      <c r="A15059" s="13"/>
      <c r="B15059" s="13"/>
      <c r="C15059" s="13"/>
      <c r="D15059" s="13"/>
      <c r="E15059" s="13"/>
      <c r="F15059" s="13"/>
    </row>
    <row r="15060" spans="1:7">
      <c r="A15060" s="13"/>
      <c r="B15060" s="13"/>
      <c r="C15060" s="13"/>
      <c r="D15060" s="13"/>
      <c r="E15060" s="13"/>
      <c r="F15060" s="13"/>
    </row>
    <row r="15061" spans="1:7">
      <c r="A15061" s="13"/>
      <c r="B15061" s="13"/>
      <c r="C15061" s="13"/>
      <c r="D15061" s="13"/>
      <c r="E15061" s="13"/>
      <c r="G15061" s="13"/>
    </row>
    <row r="15062" spans="1:7">
      <c r="A15062" s="13"/>
      <c r="B15062" s="13"/>
      <c r="C15062" s="13"/>
      <c r="D15062" s="13"/>
      <c r="E15062" s="13"/>
      <c r="F15062" s="13"/>
    </row>
    <row r="15063" spans="1:7">
      <c r="A15063" s="13"/>
      <c r="B15063" s="13"/>
      <c r="C15063" s="13"/>
      <c r="D15063" s="13"/>
      <c r="E15063" s="13"/>
      <c r="F15063" s="13"/>
    </row>
    <row r="15064" spans="1:7">
      <c r="A15064" s="13"/>
      <c r="B15064" s="13"/>
      <c r="C15064" s="13"/>
      <c r="D15064" s="13"/>
      <c r="E15064" s="13"/>
      <c r="F15064" s="13"/>
    </row>
    <row r="15065" spans="1:7">
      <c r="A15065" s="13"/>
      <c r="B15065" s="13"/>
      <c r="D15065" s="13"/>
      <c r="E15065" s="13"/>
      <c r="F15065" s="13"/>
    </row>
    <row r="15066" spans="1:7">
      <c r="A15066" s="13"/>
      <c r="B15066" s="13"/>
      <c r="D15066" s="13"/>
      <c r="E15066" s="13"/>
      <c r="F15066" s="13"/>
    </row>
    <row r="15067" spans="1:7">
      <c r="A15067" s="13"/>
      <c r="B15067" s="13"/>
      <c r="D15067" s="13"/>
      <c r="E15067" s="13"/>
      <c r="F15067" s="13"/>
    </row>
    <row r="15068" spans="1:7">
      <c r="A15068" s="13"/>
      <c r="B15068" s="13"/>
      <c r="D15068" s="13"/>
      <c r="E15068" s="13"/>
      <c r="F15068" s="13"/>
    </row>
    <row r="15069" spans="1:7">
      <c r="A15069" s="13"/>
      <c r="B15069" s="13"/>
      <c r="D15069" s="13"/>
      <c r="E15069" s="13"/>
      <c r="F15069" s="13"/>
    </row>
    <row r="15070" spans="1:7">
      <c r="A15070" s="13"/>
      <c r="B15070" s="13"/>
      <c r="D15070" s="13"/>
      <c r="E15070" s="13"/>
      <c r="F15070" s="13"/>
    </row>
    <row r="15071" spans="1:7">
      <c r="A15071" s="13"/>
      <c r="B15071" s="13"/>
      <c r="D15071" s="13"/>
      <c r="E15071" s="13"/>
      <c r="F15071" s="13"/>
    </row>
    <row r="15072" spans="1:7">
      <c r="A15072" s="13"/>
      <c r="B15072" s="13"/>
      <c r="D15072" s="13"/>
      <c r="E15072" s="13"/>
      <c r="F15072" s="13"/>
    </row>
    <row r="15073" spans="1:7">
      <c r="A15073" s="13"/>
      <c r="B15073" s="13"/>
      <c r="D15073" s="13"/>
      <c r="E15073" s="13"/>
      <c r="F15073" s="13"/>
    </row>
    <row r="15074" spans="1:7">
      <c r="A15074" s="13"/>
      <c r="B15074" s="13"/>
      <c r="D15074" s="13"/>
      <c r="E15074" s="13"/>
      <c r="F15074" s="13"/>
    </row>
    <row r="15075" spans="1:7">
      <c r="A15075" s="13"/>
      <c r="B15075" s="13"/>
      <c r="D15075" s="13"/>
      <c r="E15075" s="13"/>
      <c r="F15075" s="13"/>
    </row>
    <row r="15076" spans="1:7">
      <c r="A15076" s="13"/>
      <c r="B15076" s="13"/>
      <c r="D15076" s="13"/>
      <c r="E15076" s="13"/>
      <c r="F15076" s="13"/>
    </row>
    <row r="15077" spans="1:7">
      <c r="A15077" s="13"/>
      <c r="B15077" s="13"/>
      <c r="C15077" s="13"/>
      <c r="D15077" s="13"/>
      <c r="E15077" s="13"/>
      <c r="F15077" s="13"/>
    </row>
    <row r="15078" spans="1:7">
      <c r="A15078" s="13"/>
      <c r="B15078" s="13"/>
      <c r="C15078" s="13"/>
      <c r="D15078" s="13"/>
      <c r="E15078" s="13"/>
      <c r="F15078" s="13"/>
    </row>
    <row r="15079" spans="1:7">
      <c r="A15079" s="13"/>
      <c r="B15079" s="13"/>
      <c r="C15079" s="13"/>
      <c r="D15079" s="13"/>
      <c r="E15079" s="13"/>
      <c r="F15079" s="13"/>
    </row>
    <row r="15080" spans="1:7">
      <c r="A15080" s="13"/>
      <c r="B15080" s="13"/>
      <c r="C15080" s="13"/>
      <c r="D15080" s="13"/>
      <c r="E15080" s="13"/>
      <c r="F15080" s="13"/>
    </row>
    <row r="15081" spans="1:7">
      <c r="A15081" s="13"/>
      <c r="B15081" s="13"/>
      <c r="C15081" s="13"/>
      <c r="D15081" s="13"/>
      <c r="E15081" s="13"/>
      <c r="G15081" s="13"/>
    </row>
    <row r="15082" spans="1:7">
      <c r="A15082" s="13"/>
      <c r="B15082" s="13"/>
      <c r="D15082" s="13"/>
      <c r="E15082" s="13"/>
      <c r="F15082" s="13"/>
    </row>
    <row r="15083" spans="1:7">
      <c r="A15083" s="13"/>
      <c r="B15083" s="13"/>
      <c r="D15083" s="13"/>
      <c r="E15083" s="13"/>
      <c r="F15083" s="13"/>
    </row>
    <row r="15084" spans="1:7">
      <c r="A15084" s="13"/>
      <c r="B15084" s="13"/>
      <c r="D15084" s="13"/>
      <c r="E15084" s="13"/>
      <c r="F15084" s="13"/>
    </row>
    <row r="15085" spans="1:7">
      <c r="A15085" s="13"/>
      <c r="B15085" s="13"/>
      <c r="C15085" s="13"/>
      <c r="D15085" s="13"/>
      <c r="E15085" s="13"/>
      <c r="F15085" s="13"/>
    </row>
    <row r="15086" spans="1:7">
      <c r="A15086" s="13"/>
      <c r="B15086" s="13"/>
      <c r="D15086" s="13"/>
      <c r="E15086" s="13"/>
      <c r="F15086" s="13"/>
    </row>
    <row r="15087" spans="1:7">
      <c r="A15087" s="13"/>
      <c r="B15087" s="13"/>
      <c r="D15087" s="13"/>
      <c r="E15087" s="13"/>
      <c r="F15087" s="13"/>
    </row>
    <row r="15088" spans="1:7">
      <c r="A15088" s="13"/>
      <c r="B15088" s="13"/>
      <c r="D15088" s="13"/>
      <c r="E15088" s="13"/>
      <c r="F15088" s="13"/>
    </row>
    <row r="15089" spans="1:7">
      <c r="A15089" s="13"/>
      <c r="B15089" s="13"/>
      <c r="D15089" s="13"/>
      <c r="E15089" s="13"/>
      <c r="F15089" s="13"/>
    </row>
    <row r="15090" spans="1:7">
      <c r="A15090" s="13"/>
      <c r="B15090" s="13"/>
      <c r="C15090" s="13"/>
      <c r="D15090" s="13"/>
      <c r="E15090" s="13"/>
      <c r="F15090" s="13"/>
    </row>
    <row r="15091" spans="1:7">
      <c r="A15091" s="13"/>
      <c r="B15091" s="13"/>
      <c r="C15091" s="13"/>
      <c r="D15091" s="13"/>
      <c r="E15091" s="13"/>
      <c r="F15091" s="13"/>
    </row>
    <row r="15092" spans="1:7">
      <c r="A15092" s="13"/>
      <c r="B15092" s="13"/>
      <c r="C15092" s="13"/>
      <c r="D15092" s="13"/>
      <c r="E15092" s="13"/>
      <c r="F15092" s="13"/>
    </row>
    <row r="15093" spans="1:7">
      <c r="A15093" s="13"/>
      <c r="B15093" s="13"/>
      <c r="C15093" s="13"/>
      <c r="D15093" s="13"/>
      <c r="E15093" s="13"/>
      <c r="F15093" s="13"/>
    </row>
    <row r="15094" spans="1:7">
      <c r="A15094" s="13"/>
      <c r="B15094" s="13"/>
      <c r="C15094" s="13"/>
      <c r="D15094" s="13"/>
      <c r="E15094" s="13"/>
      <c r="F15094" s="13"/>
    </row>
    <row r="15095" spans="1:7">
      <c r="A15095" s="13"/>
      <c r="B15095" s="13"/>
      <c r="C15095" s="13"/>
      <c r="D15095" s="13"/>
      <c r="E15095" s="13"/>
      <c r="G15095" s="13"/>
    </row>
    <row r="15096" spans="1:7">
      <c r="A15096" s="13"/>
      <c r="B15096" s="13"/>
      <c r="C15096" s="13"/>
      <c r="D15096" s="13"/>
      <c r="E15096" s="13"/>
      <c r="G15096" s="13"/>
    </row>
    <row r="15097" spans="1:7">
      <c r="A15097" s="13"/>
      <c r="B15097" s="13"/>
      <c r="C15097" s="13"/>
      <c r="D15097" s="13"/>
      <c r="E15097" s="13"/>
      <c r="G15097" s="13"/>
    </row>
    <row r="15098" spans="1:7">
      <c r="A15098" s="13"/>
      <c r="B15098" s="13"/>
      <c r="C15098" s="13"/>
      <c r="D15098" s="13"/>
      <c r="E15098" s="13"/>
      <c r="F15098" s="13"/>
    </row>
    <row r="15099" spans="1:7">
      <c r="A15099" s="13"/>
      <c r="B15099" s="13"/>
      <c r="D15099" s="13"/>
      <c r="E15099" s="13"/>
      <c r="F15099" s="13"/>
    </row>
    <row r="15100" spans="1:7">
      <c r="A15100" s="13"/>
      <c r="B15100" s="13"/>
      <c r="D15100" s="13"/>
      <c r="E15100" s="13"/>
      <c r="F15100" s="13"/>
    </row>
    <row r="15101" spans="1:7">
      <c r="A15101" s="13"/>
      <c r="B15101" s="13"/>
      <c r="D15101" s="13"/>
      <c r="E15101" s="13"/>
      <c r="F15101" s="13"/>
    </row>
    <row r="15102" spans="1:7">
      <c r="A15102" s="13"/>
      <c r="B15102" s="13"/>
      <c r="D15102" s="13"/>
      <c r="E15102" s="13"/>
      <c r="F15102" s="13"/>
    </row>
    <row r="15103" spans="1:7">
      <c r="A15103" s="13"/>
      <c r="B15103" s="13"/>
      <c r="D15103" s="13"/>
      <c r="E15103" s="13"/>
      <c r="F15103" s="13"/>
    </row>
    <row r="15104" spans="1:7">
      <c r="A15104" s="13"/>
      <c r="B15104" s="13"/>
      <c r="D15104" s="13"/>
      <c r="E15104" s="13"/>
      <c r="F15104" s="13"/>
    </row>
    <row r="15105" spans="1:7">
      <c r="A15105" s="13"/>
      <c r="B15105" s="13"/>
      <c r="D15105" s="13"/>
      <c r="E15105" s="13"/>
      <c r="F15105" s="13"/>
    </row>
    <row r="15106" spans="1:7">
      <c r="A15106" s="13"/>
      <c r="B15106" s="13"/>
      <c r="D15106" s="13"/>
      <c r="E15106" s="13"/>
      <c r="F15106" s="13"/>
    </row>
    <row r="15107" spans="1:7">
      <c r="A15107" s="13"/>
      <c r="B15107" s="13"/>
      <c r="D15107" s="13"/>
      <c r="E15107" s="13"/>
      <c r="F15107" s="13"/>
    </row>
    <row r="15108" spans="1:7">
      <c r="A15108" s="13"/>
      <c r="B15108" s="13"/>
      <c r="D15108" s="13"/>
      <c r="E15108" s="13"/>
      <c r="F15108" s="13"/>
    </row>
    <row r="15109" spans="1:7">
      <c r="A15109" s="13"/>
      <c r="B15109" s="13"/>
      <c r="D15109" s="13"/>
      <c r="E15109" s="13"/>
      <c r="F15109" s="13"/>
    </row>
    <row r="15110" spans="1:7">
      <c r="A15110" s="13"/>
      <c r="B15110" s="13"/>
      <c r="D15110" s="13"/>
      <c r="E15110" s="13"/>
      <c r="F15110" s="13"/>
    </row>
    <row r="15111" spans="1:7">
      <c r="A15111" s="13"/>
      <c r="B15111" s="13"/>
      <c r="D15111" s="13"/>
      <c r="E15111" s="13"/>
      <c r="F15111" s="13"/>
    </row>
    <row r="15112" spans="1:7">
      <c r="A15112" s="13"/>
      <c r="B15112" s="13"/>
      <c r="C15112" s="13"/>
      <c r="D15112" s="13"/>
      <c r="E15112" s="13"/>
      <c r="F15112" s="13"/>
    </row>
    <row r="15113" spans="1:7">
      <c r="A15113" s="13"/>
      <c r="B15113" s="13"/>
      <c r="C15113" s="13"/>
      <c r="D15113" s="13"/>
      <c r="E15113" s="13"/>
      <c r="F15113" s="13"/>
    </row>
    <row r="15114" spans="1:7">
      <c r="A15114" s="13"/>
      <c r="B15114" s="13"/>
      <c r="C15114" s="13"/>
      <c r="D15114" s="13"/>
      <c r="E15114" s="13"/>
      <c r="F15114" s="13"/>
    </row>
    <row r="15115" spans="1:7">
      <c r="A15115" s="13"/>
      <c r="B15115" s="13"/>
      <c r="C15115" s="13"/>
      <c r="D15115" s="13"/>
      <c r="E15115" s="13"/>
      <c r="F15115" s="13"/>
    </row>
    <row r="15116" spans="1:7">
      <c r="A15116" s="13"/>
      <c r="B15116" s="13"/>
      <c r="C15116" s="13"/>
      <c r="D15116" s="13"/>
      <c r="E15116" s="13"/>
      <c r="F15116" s="13"/>
    </row>
    <row r="15117" spans="1:7">
      <c r="A15117" s="13"/>
      <c r="B15117" s="13"/>
      <c r="C15117" s="13"/>
      <c r="D15117" s="13"/>
      <c r="E15117" s="13"/>
      <c r="F15117" s="13"/>
    </row>
    <row r="15118" spans="1:7">
      <c r="A15118" s="13"/>
      <c r="B15118" s="13"/>
      <c r="C15118" s="13"/>
      <c r="D15118" s="13"/>
      <c r="E15118" s="13"/>
      <c r="G15118" s="13"/>
    </row>
    <row r="15119" spans="1:7">
      <c r="A15119" s="13"/>
      <c r="B15119" s="13"/>
      <c r="C15119" s="13"/>
      <c r="D15119" s="13"/>
      <c r="E15119" s="13"/>
      <c r="F15119" s="13"/>
    </row>
    <row r="15120" spans="1:7">
      <c r="A15120" s="13"/>
      <c r="B15120" s="13"/>
      <c r="D15120" s="13"/>
      <c r="E15120" s="13"/>
      <c r="F15120" s="13"/>
    </row>
    <row r="15121" spans="1:6">
      <c r="A15121" s="13"/>
      <c r="B15121" s="13"/>
      <c r="D15121" s="13"/>
      <c r="E15121" s="13"/>
      <c r="F15121" s="13"/>
    </row>
    <row r="15122" spans="1:6">
      <c r="A15122" s="13"/>
      <c r="B15122" s="13"/>
      <c r="D15122" s="13"/>
      <c r="E15122" s="13"/>
      <c r="F15122" s="13"/>
    </row>
    <row r="15123" spans="1:6">
      <c r="A15123" s="13"/>
      <c r="B15123" s="13"/>
      <c r="C15123" s="13"/>
      <c r="D15123" s="13"/>
      <c r="E15123" s="13"/>
      <c r="F15123" s="13"/>
    </row>
    <row r="15124" spans="1:6">
      <c r="A15124" s="13"/>
      <c r="B15124" s="13"/>
      <c r="C15124" s="13"/>
      <c r="D15124" s="13"/>
      <c r="E15124" s="13"/>
      <c r="F15124" s="13"/>
    </row>
    <row r="15125" spans="1:6">
      <c r="A15125" s="13"/>
      <c r="B15125" s="13"/>
      <c r="D15125" s="13"/>
      <c r="E15125" s="13"/>
      <c r="F15125" s="13"/>
    </row>
    <row r="15126" spans="1:6">
      <c r="A15126" s="13"/>
      <c r="B15126" s="13"/>
      <c r="D15126" s="13"/>
      <c r="E15126" s="13"/>
      <c r="F15126" s="13"/>
    </row>
    <row r="15127" spans="1:6">
      <c r="A15127" s="13"/>
      <c r="B15127" s="13"/>
      <c r="D15127" s="13"/>
      <c r="E15127" s="13"/>
      <c r="F15127" s="13"/>
    </row>
    <row r="15128" spans="1:6">
      <c r="A15128" s="13"/>
      <c r="B15128" s="13"/>
      <c r="D15128" s="13"/>
      <c r="E15128" s="13"/>
      <c r="F15128" s="13"/>
    </row>
    <row r="15129" spans="1:6">
      <c r="A15129" s="13"/>
      <c r="B15129" s="13"/>
      <c r="D15129" s="13"/>
      <c r="E15129" s="13"/>
      <c r="F15129" s="13"/>
    </row>
    <row r="15130" spans="1:6">
      <c r="A15130" s="13"/>
      <c r="B15130" s="13"/>
      <c r="D15130" s="13"/>
      <c r="E15130" s="13"/>
      <c r="F15130" s="13"/>
    </row>
    <row r="15131" spans="1:6">
      <c r="A15131" s="13"/>
      <c r="B15131" s="13"/>
      <c r="D15131" s="13"/>
      <c r="E15131" s="13"/>
      <c r="F15131" s="13"/>
    </row>
    <row r="15132" spans="1:6">
      <c r="A15132" s="13"/>
      <c r="B15132" s="13"/>
      <c r="D15132" s="13"/>
      <c r="E15132" s="13"/>
      <c r="F15132" s="13"/>
    </row>
    <row r="15133" spans="1:6">
      <c r="A15133" s="13"/>
      <c r="B15133" s="13"/>
      <c r="D15133" s="13"/>
      <c r="E15133" s="13"/>
      <c r="F15133" s="13"/>
    </row>
    <row r="15134" spans="1:6">
      <c r="A15134" s="13"/>
      <c r="B15134" s="13"/>
      <c r="D15134" s="13"/>
      <c r="E15134" s="13"/>
      <c r="F15134" s="13"/>
    </row>
    <row r="15135" spans="1:6">
      <c r="A15135" s="13"/>
      <c r="B15135" s="13"/>
      <c r="D15135" s="13"/>
      <c r="E15135" s="13"/>
      <c r="F15135" s="13"/>
    </row>
    <row r="15136" spans="1:6">
      <c r="A15136" s="13"/>
      <c r="B15136" s="13"/>
      <c r="C15136" s="13"/>
      <c r="D15136" s="13"/>
      <c r="E15136" s="13"/>
      <c r="F15136" s="13"/>
    </row>
    <row r="15137" spans="1:7">
      <c r="A15137" s="13"/>
      <c r="B15137" s="13"/>
      <c r="C15137" s="13"/>
      <c r="D15137" s="13"/>
      <c r="E15137" s="13"/>
      <c r="F15137" s="13"/>
    </row>
    <row r="15138" spans="1:7">
      <c r="A15138" s="13"/>
      <c r="B15138" s="13"/>
      <c r="C15138" s="13"/>
      <c r="D15138" s="13"/>
      <c r="E15138" s="13"/>
      <c r="F15138" s="13"/>
    </row>
    <row r="15139" spans="1:7">
      <c r="A15139" s="13"/>
      <c r="B15139" s="13"/>
      <c r="C15139" s="13"/>
      <c r="D15139" s="13"/>
      <c r="E15139" s="13"/>
      <c r="F15139" s="13"/>
    </row>
    <row r="15140" spans="1:7">
      <c r="A15140" s="13"/>
      <c r="B15140" s="13"/>
      <c r="C15140" s="13"/>
      <c r="D15140" s="13"/>
      <c r="E15140" s="13"/>
      <c r="G15140" s="13"/>
    </row>
    <row r="15141" spans="1:7">
      <c r="A15141" s="13"/>
    </row>
    <row r="15142" spans="1:7">
      <c r="A15142" s="13"/>
    </row>
    <row r="15143" spans="1:7">
      <c r="A15143" s="13"/>
      <c r="B15143" s="13"/>
      <c r="C15143" s="13"/>
      <c r="D15143" s="13"/>
      <c r="E15143" s="13"/>
      <c r="G15143" s="13"/>
    </row>
    <row r="15144" spans="1:7">
      <c r="A15144" s="13"/>
      <c r="B15144" s="13"/>
      <c r="C15144" s="13"/>
      <c r="D15144" s="13"/>
      <c r="E15144" s="13"/>
      <c r="F15144" s="13"/>
    </row>
    <row r="15145" spans="1:7">
      <c r="A15145" s="13"/>
      <c r="B15145" s="13"/>
      <c r="D15145" s="13"/>
      <c r="E15145" s="13"/>
      <c r="F15145" s="13"/>
    </row>
    <row r="15146" spans="1:7">
      <c r="A15146" s="13"/>
      <c r="B15146" s="13"/>
      <c r="D15146" s="13"/>
      <c r="E15146" s="13"/>
      <c r="F15146" s="13"/>
    </row>
    <row r="15147" spans="1:7">
      <c r="A15147" s="13"/>
      <c r="B15147" s="13"/>
      <c r="D15147" s="13"/>
      <c r="E15147" s="13"/>
      <c r="F15147" s="13"/>
    </row>
    <row r="15148" spans="1:7">
      <c r="A15148" s="13"/>
      <c r="B15148" s="13"/>
      <c r="D15148" s="13"/>
      <c r="E15148" s="13"/>
      <c r="F15148" s="13"/>
    </row>
    <row r="15149" spans="1:7">
      <c r="A15149" s="13"/>
      <c r="B15149" s="13"/>
      <c r="D15149" s="13"/>
      <c r="E15149" s="13"/>
      <c r="F15149" s="13"/>
    </row>
    <row r="15150" spans="1:7">
      <c r="A15150" s="13"/>
      <c r="B15150" s="13"/>
      <c r="D15150" s="13"/>
      <c r="E15150" s="13"/>
      <c r="F15150" s="13"/>
    </row>
    <row r="15151" spans="1:7">
      <c r="A15151" s="13"/>
      <c r="B15151" s="13"/>
      <c r="D15151" s="13"/>
      <c r="E15151" s="13"/>
      <c r="F15151" s="13"/>
    </row>
    <row r="15152" spans="1:7">
      <c r="A15152" s="13"/>
      <c r="B15152" s="13"/>
      <c r="D15152" s="13"/>
      <c r="E15152" s="13"/>
      <c r="F15152" s="13"/>
    </row>
    <row r="15153" spans="1:7">
      <c r="A15153" s="13"/>
      <c r="B15153" s="13"/>
      <c r="D15153" s="13"/>
      <c r="E15153" s="13"/>
      <c r="F15153" s="13"/>
    </row>
    <row r="15154" spans="1:7">
      <c r="A15154" s="13"/>
      <c r="B15154" s="13"/>
      <c r="C15154" s="13"/>
      <c r="D15154" s="13"/>
      <c r="E15154" s="13"/>
      <c r="F15154" s="13"/>
    </row>
    <row r="15155" spans="1:7">
      <c r="A15155" s="13"/>
      <c r="B15155" s="13"/>
      <c r="C15155" s="13"/>
      <c r="D15155" s="13"/>
      <c r="E15155" s="13"/>
      <c r="F15155" s="13"/>
    </row>
    <row r="15156" spans="1:7">
      <c r="A15156" s="13"/>
      <c r="B15156" s="13"/>
      <c r="C15156" s="13"/>
      <c r="D15156" s="13"/>
      <c r="E15156" s="13"/>
      <c r="F15156" s="13"/>
    </row>
    <row r="15157" spans="1:7">
      <c r="A15157" s="13"/>
      <c r="B15157" s="13"/>
      <c r="C15157" s="13"/>
      <c r="D15157" s="13"/>
      <c r="E15157" s="13"/>
      <c r="F15157" s="13"/>
    </row>
    <row r="15158" spans="1:7">
      <c r="A15158" s="13"/>
      <c r="B15158" s="13"/>
      <c r="C15158" s="13"/>
      <c r="D15158" s="13"/>
      <c r="E15158" s="13"/>
      <c r="G15158" s="13"/>
    </row>
    <row r="15159" spans="1:7">
      <c r="A15159" s="13"/>
      <c r="B15159" s="13"/>
      <c r="D15159" s="13"/>
      <c r="E15159" s="13"/>
      <c r="F15159" s="13"/>
    </row>
    <row r="15160" spans="1:7">
      <c r="A15160" s="13"/>
      <c r="B15160" s="13"/>
      <c r="D15160" s="13"/>
      <c r="E15160" s="13"/>
      <c r="F15160" s="13"/>
    </row>
    <row r="15161" spans="1:7">
      <c r="A15161" s="13"/>
      <c r="B15161" s="13"/>
      <c r="D15161" s="13"/>
      <c r="E15161" s="13"/>
      <c r="F15161" s="13"/>
    </row>
    <row r="15162" spans="1:7">
      <c r="A15162" s="13"/>
      <c r="B15162" s="13"/>
      <c r="D15162" s="13"/>
      <c r="E15162" s="13"/>
      <c r="F15162" s="13"/>
    </row>
    <row r="15163" spans="1:7">
      <c r="A15163" s="13"/>
      <c r="B15163" s="13"/>
      <c r="D15163" s="13"/>
      <c r="E15163" s="13"/>
      <c r="F15163" s="13"/>
    </row>
    <row r="15164" spans="1:7">
      <c r="A15164" s="13"/>
      <c r="B15164" s="13"/>
      <c r="D15164" s="13"/>
      <c r="E15164" s="13"/>
      <c r="F15164" s="13"/>
    </row>
    <row r="15165" spans="1:7">
      <c r="A15165" s="13"/>
      <c r="B15165" s="13"/>
      <c r="D15165" s="13"/>
      <c r="E15165" s="13"/>
      <c r="F15165" s="13"/>
    </row>
    <row r="15166" spans="1:7">
      <c r="A15166" s="13"/>
      <c r="B15166" s="13"/>
      <c r="D15166" s="13"/>
      <c r="E15166" s="13"/>
      <c r="F15166" s="13"/>
    </row>
    <row r="15167" spans="1:7">
      <c r="A15167" s="13"/>
      <c r="B15167" s="13"/>
      <c r="D15167" s="13"/>
      <c r="E15167" s="13"/>
      <c r="F15167" s="13"/>
    </row>
    <row r="15168" spans="1:7">
      <c r="A15168" s="13"/>
      <c r="B15168" s="13"/>
      <c r="D15168" s="13"/>
      <c r="E15168" s="13"/>
      <c r="F15168" s="13"/>
    </row>
    <row r="15169" spans="1:7">
      <c r="A15169" s="13"/>
      <c r="B15169" s="13"/>
      <c r="D15169" s="13"/>
      <c r="E15169" s="13"/>
      <c r="F15169" s="13"/>
    </row>
    <row r="15170" spans="1:7">
      <c r="A15170" s="13"/>
      <c r="B15170" s="13"/>
      <c r="D15170" s="13"/>
      <c r="E15170" s="13"/>
      <c r="F15170" s="13"/>
    </row>
    <row r="15171" spans="1:7">
      <c r="A15171" s="13"/>
      <c r="B15171" s="13"/>
      <c r="D15171" s="13"/>
      <c r="E15171" s="13"/>
      <c r="F15171" s="13"/>
    </row>
    <row r="15172" spans="1:7">
      <c r="A15172" s="13"/>
      <c r="B15172" s="13"/>
      <c r="D15172" s="13"/>
      <c r="E15172" s="13"/>
      <c r="F15172" s="13"/>
    </row>
    <row r="15173" spans="1:7">
      <c r="A15173" s="13"/>
      <c r="B15173" s="13"/>
      <c r="D15173" s="13"/>
      <c r="E15173" s="13"/>
      <c r="F15173" s="13"/>
    </row>
    <row r="15174" spans="1:7">
      <c r="A15174" s="13"/>
      <c r="B15174" s="13"/>
      <c r="C15174" s="13"/>
      <c r="D15174" s="13"/>
      <c r="E15174" s="13"/>
      <c r="F15174" s="13"/>
    </row>
    <row r="15175" spans="1:7">
      <c r="A15175" s="13"/>
      <c r="B15175" s="13"/>
      <c r="C15175" s="13"/>
      <c r="D15175" s="13"/>
      <c r="E15175" s="13"/>
      <c r="F15175" s="13"/>
    </row>
    <row r="15176" spans="1:7">
      <c r="A15176" s="13"/>
      <c r="B15176" s="13"/>
      <c r="C15176" s="13"/>
      <c r="D15176" s="13"/>
      <c r="E15176" s="13"/>
      <c r="F15176" s="13"/>
    </row>
    <row r="15177" spans="1:7">
      <c r="A15177" s="13"/>
      <c r="B15177" s="13"/>
      <c r="C15177" s="13"/>
      <c r="D15177" s="13"/>
      <c r="E15177" s="13"/>
      <c r="F15177" s="13"/>
    </row>
    <row r="15178" spans="1:7">
      <c r="A15178" s="13"/>
      <c r="B15178" s="13"/>
      <c r="C15178" s="13"/>
      <c r="D15178" s="13"/>
      <c r="E15178" s="13"/>
      <c r="F15178" s="13"/>
    </row>
    <row r="15179" spans="1:7">
      <c r="A15179" s="13"/>
      <c r="B15179" s="13"/>
      <c r="C15179" s="13"/>
      <c r="D15179" s="13"/>
      <c r="E15179" s="13"/>
      <c r="G15179" s="13"/>
    </row>
    <row r="15180" spans="1:7">
      <c r="A15180" s="13"/>
      <c r="B15180" s="13"/>
      <c r="C15180" s="13"/>
      <c r="D15180" s="13"/>
      <c r="E15180" s="13"/>
      <c r="G15180" s="13"/>
    </row>
    <row r="15181" spans="1:7">
      <c r="A15181" s="13"/>
      <c r="B15181" s="13"/>
      <c r="D15181" s="13"/>
      <c r="E15181" s="13"/>
      <c r="F15181" s="13"/>
    </row>
    <row r="15182" spans="1:7">
      <c r="A15182" s="13"/>
      <c r="B15182" s="13"/>
      <c r="D15182" s="13"/>
      <c r="E15182" s="13"/>
      <c r="F15182" s="13"/>
    </row>
    <row r="15183" spans="1:7">
      <c r="A15183" s="13"/>
      <c r="B15183" s="13"/>
      <c r="D15183" s="13"/>
      <c r="E15183" s="13"/>
      <c r="F15183" s="13"/>
    </row>
    <row r="15184" spans="1:7">
      <c r="A15184" s="13"/>
      <c r="B15184" s="13"/>
      <c r="D15184" s="13"/>
      <c r="E15184" s="13"/>
      <c r="F15184" s="13"/>
    </row>
    <row r="15185" spans="1:6">
      <c r="A15185" s="13"/>
      <c r="B15185" s="13"/>
      <c r="D15185" s="13"/>
      <c r="E15185" s="13"/>
      <c r="F15185" s="13"/>
    </row>
    <row r="15186" spans="1:6">
      <c r="A15186" s="13"/>
      <c r="B15186" s="13"/>
      <c r="D15186" s="13"/>
      <c r="E15186" s="13"/>
      <c r="F15186" s="13"/>
    </row>
    <row r="15187" spans="1:6">
      <c r="A15187" s="13"/>
      <c r="B15187" s="13"/>
      <c r="D15187" s="13"/>
      <c r="E15187" s="13"/>
      <c r="F15187" s="13"/>
    </row>
    <row r="15188" spans="1:6">
      <c r="A15188" s="13"/>
      <c r="B15188" s="13"/>
      <c r="D15188" s="13"/>
      <c r="E15188" s="13"/>
      <c r="F15188" s="13"/>
    </row>
    <row r="15189" spans="1:6">
      <c r="A15189" s="13"/>
      <c r="B15189" s="13"/>
      <c r="D15189" s="13"/>
      <c r="E15189" s="13"/>
      <c r="F15189" s="13"/>
    </row>
    <row r="15190" spans="1:6">
      <c r="A15190" s="13"/>
      <c r="B15190" s="13"/>
      <c r="D15190" s="13"/>
      <c r="E15190" s="13"/>
      <c r="F15190" s="13"/>
    </row>
    <row r="15191" spans="1:6">
      <c r="A15191" s="13"/>
      <c r="B15191" s="13"/>
      <c r="D15191" s="13"/>
      <c r="E15191" s="13"/>
      <c r="F15191" s="13"/>
    </row>
    <row r="15192" spans="1:6">
      <c r="A15192" s="13"/>
      <c r="B15192" s="13"/>
      <c r="C15192" s="13"/>
      <c r="D15192" s="13"/>
      <c r="E15192" s="13"/>
      <c r="F15192" s="13"/>
    </row>
    <row r="15193" spans="1:6">
      <c r="A15193" s="13"/>
      <c r="B15193" s="13"/>
      <c r="C15193" s="13"/>
      <c r="D15193" s="13"/>
      <c r="E15193" s="13"/>
      <c r="F15193" s="13"/>
    </row>
    <row r="15194" spans="1:6">
      <c r="A15194" s="13"/>
      <c r="B15194" s="13"/>
      <c r="C15194" s="13"/>
      <c r="D15194" s="13"/>
      <c r="E15194" s="13"/>
      <c r="F15194" s="13"/>
    </row>
    <row r="15195" spans="1:6">
      <c r="A15195" s="13"/>
      <c r="B15195" s="13"/>
      <c r="D15195" s="13"/>
      <c r="E15195" s="13"/>
      <c r="F15195" s="13"/>
    </row>
    <row r="15196" spans="1:6">
      <c r="A15196" s="13"/>
      <c r="B15196" s="13"/>
      <c r="D15196" s="13"/>
      <c r="E15196" s="13"/>
      <c r="F15196" s="13"/>
    </row>
    <row r="15197" spans="1:6">
      <c r="A15197" s="13"/>
      <c r="B15197" s="13"/>
      <c r="D15197" s="13"/>
      <c r="E15197" s="13"/>
      <c r="F15197" s="13"/>
    </row>
    <row r="15198" spans="1:6">
      <c r="A15198" s="13"/>
      <c r="B15198" s="13"/>
      <c r="C15198" s="13"/>
      <c r="D15198" s="13"/>
      <c r="E15198" s="13"/>
      <c r="F15198" s="13"/>
    </row>
    <row r="15199" spans="1:6">
      <c r="A15199" s="13"/>
      <c r="B15199" s="13"/>
      <c r="C15199" s="13"/>
      <c r="D15199" s="13"/>
      <c r="E15199" s="13"/>
      <c r="F15199" s="13"/>
    </row>
    <row r="15200" spans="1:6">
      <c r="A15200" s="13"/>
      <c r="B15200" s="13"/>
      <c r="C15200" s="13"/>
      <c r="D15200" s="13"/>
      <c r="E15200" s="13"/>
      <c r="F15200" s="13"/>
    </row>
    <row r="15201" spans="1:7">
      <c r="A15201" s="13"/>
      <c r="B15201" s="13"/>
      <c r="C15201" s="13"/>
      <c r="D15201" s="13"/>
      <c r="E15201" s="13"/>
      <c r="F15201" s="13"/>
    </row>
    <row r="15202" spans="1:7">
      <c r="A15202" s="13"/>
      <c r="B15202" s="13"/>
      <c r="C15202" s="13"/>
      <c r="D15202" s="13"/>
      <c r="E15202" s="13"/>
      <c r="G15202" s="13"/>
    </row>
    <row r="15203" spans="1:7">
      <c r="A15203" s="13"/>
      <c r="B15203" s="13"/>
      <c r="C15203" s="13"/>
      <c r="D15203" s="13"/>
      <c r="E15203" s="13"/>
      <c r="F15203" s="13"/>
    </row>
    <row r="15204" spans="1:7">
      <c r="A15204" s="13"/>
      <c r="B15204" s="13"/>
      <c r="C15204" s="13"/>
      <c r="D15204" s="13"/>
      <c r="E15204" s="13"/>
      <c r="F15204" s="13"/>
    </row>
    <row r="15205" spans="1:7">
      <c r="A15205" s="13"/>
      <c r="B15205" s="13"/>
      <c r="D15205" s="13"/>
      <c r="E15205" s="13"/>
      <c r="F15205" s="13"/>
    </row>
    <row r="15206" spans="1:7">
      <c r="A15206" s="13"/>
      <c r="B15206" s="13"/>
      <c r="D15206" s="13"/>
      <c r="E15206" s="13"/>
      <c r="F15206" s="13"/>
    </row>
    <row r="15207" spans="1:7">
      <c r="A15207" s="13"/>
      <c r="B15207" s="13"/>
      <c r="D15207" s="13"/>
      <c r="E15207" s="13"/>
      <c r="F15207" s="13"/>
    </row>
    <row r="15208" spans="1:7">
      <c r="A15208" s="13"/>
      <c r="B15208" s="13"/>
      <c r="D15208" s="13"/>
      <c r="E15208" s="13"/>
      <c r="F15208" s="13"/>
    </row>
    <row r="15209" spans="1:7">
      <c r="A15209" s="13"/>
      <c r="B15209" s="13"/>
      <c r="D15209" s="13"/>
      <c r="E15209" s="13"/>
      <c r="F15209" s="13"/>
    </row>
    <row r="15210" spans="1:7">
      <c r="A15210" s="13"/>
      <c r="B15210" s="13"/>
      <c r="D15210" s="13"/>
      <c r="E15210" s="13"/>
      <c r="F15210" s="13"/>
    </row>
    <row r="15211" spans="1:7">
      <c r="A15211" s="13"/>
      <c r="B15211" s="13"/>
      <c r="D15211" s="13"/>
      <c r="E15211" s="13"/>
      <c r="F15211" s="13"/>
    </row>
    <row r="15212" spans="1:7">
      <c r="A15212" s="13"/>
      <c r="B15212" s="13"/>
      <c r="D15212" s="13"/>
      <c r="E15212" s="13"/>
      <c r="F15212" s="13"/>
    </row>
    <row r="15213" spans="1:7">
      <c r="A15213" s="13"/>
      <c r="B15213" s="13"/>
      <c r="D15213" s="13"/>
      <c r="E15213" s="13"/>
      <c r="F15213" s="13"/>
    </row>
    <row r="15214" spans="1:7">
      <c r="A15214" s="13"/>
      <c r="B15214" s="13"/>
      <c r="D15214" s="13"/>
      <c r="E15214" s="13"/>
      <c r="F15214" s="13"/>
    </row>
    <row r="15215" spans="1:7">
      <c r="A15215" s="13"/>
      <c r="B15215" s="13"/>
      <c r="D15215" s="13"/>
      <c r="E15215" s="13"/>
      <c r="F15215" s="13"/>
    </row>
    <row r="15216" spans="1:7">
      <c r="A15216" s="13"/>
      <c r="B15216" s="13"/>
      <c r="D15216" s="13"/>
      <c r="E15216" s="13"/>
      <c r="F15216" s="13"/>
    </row>
    <row r="15217" spans="1:7">
      <c r="A15217" s="13"/>
      <c r="B15217" s="13"/>
      <c r="D15217" s="13"/>
      <c r="E15217" s="13"/>
      <c r="F15217" s="13"/>
    </row>
    <row r="15218" spans="1:7">
      <c r="A15218" s="13"/>
      <c r="B15218" s="13"/>
      <c r="D15218" s="13"/>
      <c r="E15218" s="13"/>
      <c r="F15218" s="13"/>
    </row>
    <row r="15219" spans="1:7">
      <c r="A15219" s="13"/>
      <c r="B15219" s="13"/>
      <c r="D15219" s="13"/>
      <c r="E15219" s="13"/>
      <c r="F15219" s="13"/>
    </row>
    <row r="15220" spans="1:7">
      <c r="A15220" s="13"/>
      <c r="B15220" s="13"/>
      <c r="D15220" s="13"/>
      <c r="E15220" s="13"/>
      <c r="F15220" s="13"/>
    </row>
    <row r="15221" spans="1:7">
      <c r="A15221" s="13"/>
      <c r="B15221" s="13"/>
      <c r="D15221" s="13"/>
      <c r="E15221" s="13"/>
      <c r="F15221" s="13"/>
    </row>
    <row r="15222" spans="1:7">
      <c r="A15222" s="13"/>
      <c r="B15222" s="13"/>
      <c r="C15222" s="13"/>
      <c r="D15222" s="13"/>
      <c r="E15222" s="13"/>
      <c r="F15222" s="13"/>
    </row>
    <row r="15223" spans="1:7">
      <c r="A15223" s="13"/>
      <c r="B15223" s="13"/>
      <c r="C15223" s="13"/>
      <c r="D15223" s="13"/>
      <c r="E15223" s="13"/>
      <c r="F15223" s="13"/>
    </row>
    <row r="15224" spans="1:7">
      <c r="A15224" s="13"/>
      <c r="B15224" s="13"/>
      <c r="C15224" s="13"/>
      <c r="D15224" s="13"/>
      <c r="E15224" s="13"/>
      <c r="F15224" s="13"/>
    </row>
    <row r="15225" spans="1:7">
      <c r="A15225" s="13"/>
      <c r="B15225" s="13"/>
      <c r="C15225" s="13"/>
      <c r="D15225" s="13"/>
      <c r="E15225" s="13"/>
      <c r="F15225" s="13"/>
    </row>
    <row r="15226" spans="1:7">
      <c r="A15226" s="13"/>
      <c r="B15226" s="13"/>
      <c r="C15226" s="13"/>
      <c r="D15226" s="13"/>
      <c r="E15226" s="13"/>
      <c r="F15226" s="13"/>
    </row>
    <row r="15227" spans="1:7">
      <c r="A15227" s="13"/>
      <c r="B15227" s="13"/>
      <c r="C15227" s="13"/>
      <c r="D15227" s="13"/>
      <c r="E15227" s="13"/>
      <c r="G15227" s="13"/>
    </row>
    <row r="15228" spans="1:7">
      <c r="A15228" s="13"/>
      <c r="B15228" s="13"/>
      <c r="D15228" s="13"/>
      <c r="E15228" s="13"/>
      <c r="F15228" s="13"/>
    </row>
    <row r="15229" spans="1:7">
      <c r="A15229" s="13"/>
      <c r="B15229" s="13"/>
      <c r="D15229" s="13"/>
      <c r="E15229" s="13"/>
      <c r="F15229" s="13"/>
    </row>
    <row r="15230" spans="1:7">
      <c r="A15230" s="13"/>
      <c r="B15230" s="13"/>
      <c r="D15230" s="13"/>
      <c r="E15230" s="13"/>
      <c r="F15230" s="13"/>
    </row>
    <row r="15231" spans="1:7">
      <c r="A15231" s="13"/>
      <c r="B15231" s="13"/>
      <c r="D15231" s="13"/>
      <c r="E15231" s="13"/>
      <c r="F15231" s="13"/>
    </row>
    <row r="15232" spans="1:7">
      <c r="A15232" s="13"/>
      <c r="B15232" s="13"/>
      <c r="D15232" s="13"/>
      <c r="E15232" s="13"/>
      <c r="F15232" s="13"/>
    </row>
    <row r="15233" spans="1:7">
      <c r="A15233" s="13"/>
      <c r="B15233" s="13"/>
      <c r="D15233" s="13"/>
      <c r="E15233" s="13"/>
      <c r="F15233" s="13"/>
    </row>
    <row r="15234" spans="1:7">
      <c r="A15234" s="13"/>
      <c r="B15234" s="13"/>
      <c r="D15234" s="13"/>
      <c r="E15234" s="13"/>
      <c r="F15234" s="13"/>
    </row>
    <row r="15235" spans="1:7">
      <c r="A15235" s="13"/>
      <c r="B15235" s="13"/>
      <c r="D15235" s="13"/>
      <c r="E15235" s="13"/>
      <c r="F15235" s="13"/>
    </row>
    <row r="15236" spans="1:7">
      <c r="A15236" s="13"/>
      <c r="B15236" s="13"/>
      <c r="D15236" s="13"/>
      <c r="E15236" s="13"/>
      <c r="F15236" s="13"/>
    </row>
    <row r="15237" spans="1:7">
      <c r="A15237" s="13"/>
      <c r="B15237" s="13"/>
      <c r="D15237" s="13"/>
      <c r="E15237" s="13"/>
      <c r="F15237" s="13"/>
    </row>
    <row r="15238" spans="1:7">
      <c r="A15238" s="13"/>
      <c r="B15238" s="13"/>
      <c r="C15238" s="13"/>
      <c r="D15238" s="13"/>
      <c r="E15238" s="13"/>
      <c r="F15238" s="13"/>
    </row>
    <row r="15239" spans="1:7">
      <c r="A15239" s="13"/>
      <c r="B15239" s="13"/>
      <c r="D15239" s="13"/>
      <c r="E15239" s="13"/>
      <c r="F15239" s="13"/>
    </row>
    <row r="15240" spans="1:7">
      <c r="A15240" s="13"/>
      <c r="B15240" s="13"/>
      <c r="C15240" s="13"/>
      <c r="D15240" s="13"/>
      <c r="E15240" s="13"/>
      <c r="F15240" s="13"/>
    </row>
    <row r="15241" spans="1:7">
      <c r="A15241" s="13"/>
      <c r="B15241" s="13"/>
      <c r="C15241" s="13"/>
      <c r="D15241" s="13"/>
      <c r="E15241" s="13"/>
      <c r="F15241" s="13"/>
    </row>
    <row r="15242" spans="1:7">
      <c r="A15242" s="13"/>
      <c r="B15242" s="13"/>
      <c r="C15242" s="13"/>
      <c r="D15242" s="13"/>
      <c r="E15242" s="13"/>
      <c r="G15242" s="13"/>
    </row>
    <row r="15243" spans="1:7">
      <c r="A15243" s="13"/>
      <c r="B15243" s="13"/>
      <c r="D15243" s="13"/>
      <c r="E15243" s="13"/>
      <c r="F15243" s="13"/>
    </row>
    <row r="15244" spans="1:7">
      <c r="A15244" s="13"/>
      <c r="B15244" s="13"/>
      <c r="D15244" s="13"/>
      <c r="E15244" s="13"/>
      <c r="F15244" s="13"/>
    </row>
    <row r="15245" spans="1:7">
      <c r="A15245" s="13"/>
      <c r="B15245" s="13"/>
      <c r="D15245" s="13"/>
      <c r="E15245" s="13"/>
      <c r="F15245" s="13"/>
    </row>
    <row r="15246" spans="1:7">
      <c r="A15246" s="13"/>
      <c r="B15246" s="13"/>
      <c r="D15246" s="13"/>
      <c r="E15246" s="13"/>
      <c r="F15246" s="13"/>
    </row>
    <row r="15247" spans="1:7">
      <c r="A15247" s="13"/>
      <c r="B15247" s="13"/>
      <c r="C15247" s="13"/>
      <c r="D15247" s="13"/>
      <c r="E15247" s="13"/>
      <c r="F15247" s="13"/>
    </row>
    <row r="15248" spans="1:7">
      <c r="A15248" s="13"/>
      <c r="B15248" s="13"/>
      <c r="C15248" s="13"/>
      <c r="D15248" s="13"/>
      <c r="E15248" s="13"/>
      <c r="F15248" s="13"/>
    </row>
    <row r="15249" spans="1:7">
      <c r="A15249" s="13"/>
      <c r="B15249" s="13"/>
      <c r="C15249" s="13"/>
      <c r="D15249" s="13"/>
      <c r="E15249" s="13"/>
      <c r="F15249" s="13"/>
    </row>
    <row r="15250" spans="1:7">
      <c r="A15250" s="13"/>
      <c r="B15250" s="13"/>
      <c r="C15250" s="13"/>
      <c r="D15250" s="13"/>
      <c r="E15250" s="13"/>
      <c r="F15250" s="13"/>
    </row>
    <row r="15251" spans="1:7">
      <c r="A15251" s="13"/>
      <c r="B15251" s="13"/>
      <c r="C15251" s="13"/>
      <c r="D15251" s="13"/>
      <c r="E15251" s="13"/>
      <c r="F15251" s="13"/>
    </row>
    <row r="15252" spans="1:7">
      <c r="A15252" s="13"/>
      <c r="B15252" s="13"/>
      <c r="C15252" s="13"/>
      <c r="D15252" s="13"/>
      <c r="E15252" s="13"/>
      <c r="F15252" s="13"/>
    </row>
    <row r="15253" spans="1:7">
      <c r="A15253" s="13"/>
      <c r="B15253" s="13"/>
      <c r="C15253" s="13"/>
      <c r="D15253" s="13"/>
      <c r="E15253" s="13"/>
      <c r="G15253" s="13"/>
    </row>
    <row r="15254" spans="1:7">
      <c r="A15254" s="13"/>
      <c r="B15254" s="13"/>
      <c r="C15254" s="13"/>
      <c r="D15254" s="13"/>
      <c r="E15254" s="13"/>
      <c r="G15254" s="13"/>
    </row>
    <row r="15255" spans="1:7">
      <c r="A15255" s="13"/>
      <c r="B15255" s="13"/>
      <c r="D15255" s="13"/>
      <c r="E15255" s="13"/>
      <c r="F15255" s="13"/>
    </row>
    <row r="15256" spans="1:7">
      <c r="A15256" s="13"/>
      <c r="B15256" s="13"/>
      <c r="D15256" s="13"/>
      <c r="E15256" s="13"/>
      <c r="F15256" s="13"/>
    </row>
    <row r="15257" spans="1:7">
      <c r="A15257" s="13"/>
      <c r="B15257" s="13"/>
      <c r="D15257" s="13"/>
      <c r="E15257" s="13"/>
      <c r="F15257" s="13"/>
    </row>
    <row r="15258" spans="1:7">
      <c r="A15258" s="13"/>
      <c r="B15258" s="13"/>
      <c r="C15258" s="13"/>
      <c r="D15258" s="13"/>
      <c r="E15258" s="13"/>
      <c r="F15258" s="13"/>
    </row>
    <row r="15259" spans="1:7">
      <c r="A15259" s="13"/>
      <c r="B15259" s="13"/>
      <c r="C15259" s="13"/>
      <c r="D15259" s="13"/>
      <c r="E15259" s="13"/>
      <c r="F15259" s="13"/>
    </row>
    <row r="15260" spans="1:7">
      <c r="A15260" s="13"/>
      <c r="B15260" s="13"/>
      <c r="C15260" s="13"/>
      <c r="D15260" s="13"/>
      <c r="E15260" s="13"/>
      <c r="F15260" s="13"/>
    </row>
    <row r="15261" spans="1:7">
      <c r="A15261" s="13"/>
      <c r="B15261" s="13"/>
      <c r="C15261" s="13"/>
      <c r="D15261" s="13"/>
      <c r="E15261" s="13"/>
      <c r="F15261" s="13"/>
    </row>
    <row r="15262" spans="1:7">
      <c r="A15262" s="13"/>
      <c r="B15262" s="13"/>
      <c r="C15262" s="13"/>
      <c r="D15262" s="13"/>
      <c r="E15262" s="13"/>
      <c r="F15262" s="13"/>
    </row>
    <row r="15263" spans="1:7">
      <c r="A15263" s="13"/>
      <c r="B15263" s="13"/>
      <c r="C15263" s="13"/>
      <c r="D15263" s="13"/>
      <c r="E15263" s="13"/>
      <c r="F15263" s="13"/>
    </row>
    <row r="15264" spans="1:7">
      <c r="A15264" s="13"/>
      <c r="B15264" s="13"/>
      <c r="C15264" s="13"/>
      <c r="D15264" s="13"/>
      <c r="E15264" s="13"/>
      <c r="F15264" s="13"/>
    </row>
    <row r="15265" spans="1:7">
      <c r="A15265" s="13"/>
      <c r="B15265" s="13"/>
      <c r="D15265" s="13"/>
      <c r="E15265" s="13"/>
      <c r="F15265" s="13"/>
    </row>
    <row r="15266" spans="1:7">
      <c r="A15266" s="13"/>
      <c r="B15266" s="13"/>
      <c r="D15266" s="13"/>
      <c r="E15266" s="13"/>
      <c r="F15266" s="13"/>
    </row>
    <row r="15267" spans="1:7">
      <c r="A15267" s="13"/>
      <c r="B15267" s="13"/>
      <c r="C15267" s="13"/>
      <c r="D15267" s="13"/>
      <c r="E15267" s="13"/>
      <c r="F15267" s="13"/>
    </row>
    <row r="15268" spans="1:7">
      <c r="A15268" s="13"/>
      <c r="B15268" s="13"/>
      <c r="C15268" s="13"/>
      <c r="D15268" s="13"/>
      <c r="E15268" s="13"/>
      <c r="F15268" s="13"/>
    </row>
    <row r="15269" spans="1:7">
      <c r="A15269" s="13"/>
      <c r="B15269" s="13"/>
      <c r="C15269" s="13"/>
      <c r="D15269" s="13"/>
      <c r="E15269" s="13"/>
      <c r="F15269" s="13"/>
    </row>
    <row r="15270" spans="1:7">
      <c r="A15270" s="13"/>
      <c r="B15270" s="13"/>
      <c r="C15270" s="13"/>
      <c r="D15270" s="13"/>
      <c r="E15270" s="13"/>
      <c r="F15270" s="13"/>
    </row>
    <row r="15271" spans="1:7">
      <c r="A15271" s="13"/>
      <c r="B15271" s="13"/>
      <c r="C15271" s="13"/>
      <c r="D15271" s="13"/>
      <c r="E15271" s="13"/>
      <c r="F15271" s="13"/>
    </row>
    <row r="15272" spans="1:7">
      <c r="A15272" s="13"/>
      <c r="B15272" s="13"/>
      <c r="C15272" s="13"/>
      <c r="D15272" s="13"/>
      <c r="E15272" s="13"/>
      <c r="F15272" s="13"/>
    </row>
    <row r="15273" spans="1:7">
      <c r="A15273" s="13"/>
      <c r="B15273" s="13"/>
      <c r="C15273" s="13"/>
      <c r="D15273" s="13"/>
      <c r="E15273" s="13"/>
      <c r="F15273" s="13"/>
    </row>
    <row r="15274" spans="1:7">
      <c r="A15274" s="13"/>
      <c r="B15274" s="13"/>
      <c r="C15274" s="13"/>
      <c r="D15274" s="13"/>
      <c r="E15274" s="13"/>
      <c r="G15274" s="13"/>
    </row>
    <row r="15275" spans="1:7">
      <c r="A15275" s="13"/>
      <c r="B15275" s="13"/>
      <c r="C15275" s="13"/>
      <c r="D15275" s="13"/>
      <c r="E15275" s="13"/>
      <c r="F15275" s="13"/>
    </row>
    <row r="15276" spans="1:7">
      <c r="A15276" s="13"/>
      <c r="B15276" s="13"/>
      <c r="C15276" s="13"/>
      <c r="D15276" s="13"/>
      <c r="E15276" s="13"/>
      <c r="F15276" s="13"/>
    </row>
    <row r="15277" spans="1:7">
      <c r="A15277" s="13"/>
      <c r="B15277" s="13"/>
      <c r="D15277" s="13"/>
      <c r="E15277" s="13"/>
      <c r="F15277" s="13"/>
    </row>
    <row r="15278" spans="1:7">
      <c r="A15278" s="13"/>
      <c r="B15278" s="13"/>
      <c r="D15278" s="13"/>
      <c r="E15278" s="13"/>
      <c r="F15278" s="13"/>
    </row>
    <row r="15279" spans="1:7">
      <c r="A15279" s="13"/>
      <c r="B15279" s="13"/>
      <c r="D15279" s="13"/>
      <c r="E15279" s="13"/>
      <c r="F15279" s="13"/>
    </row>
    <row r="15280" spans="1:7">
      <c r="A15280" s="13"/>
      <c r="B15280" s="13"/>
      <c r="D15280" s="13"/>
      <c r="E15280" s="13"/>
      <c r="F15280" s="13"/>
    </row>
    <row r="15281" spans="1:7">
      <c r="A15281" s="13"/>
      <c r="B15281" s="13"/>
      <c r="C15281" s="13"/>
      <c r="D15281" s="13"/>
      <c r="E15281" s="13"/>
      <c r="F15281" s="13"/>
    </row>
    <row r="15282" spans="1:7">
      <c r="A15282" s="13"/>
      <c r="B15282" s="13"/>
      <c r="C15282" s="13"/>
      <c r="D15282" s="13"/>
      <c r="E15282" s="13"/>
      <c r="F15282" s="13"/>
    </row>
    <row r="15283" spans="1:7">
      <c r="A15283" s="13"/>
      <c r="B15283" s="13"/>
      <c r="C15283" s="13"/>
      <c r="D15283" s="13"/>
      <c r="E15283" s="13"/>
      <c r="F15283" s="13"/>
    </row>
    <row r="15284" spans="1:7">
      <c r="A15284" s="13"/>
      <c r="B15284" s="13"/>
      <c r="C15284" s="13"/>
      <c r="D15284" s="13"/>
      <c r="E15284" s="13"/>
      <c r="F15284" s="13"/>
    </row>
    <row r="15285" spans="1:7">
      <c r="A15285" s="13"/>
      <c r="B15285" s="13"/>
      <c r="C15285" s="13"/>
      <c r="D15285" s="13"/>
      <c r="E15285" s="13"/>
      <c r="F15285" s="13"/>
    </row>
    <row r="15286" spans="1:7">
      <c r="A15286" s="13"/>
      <c r="B15286" s="13"/>
      <c r="C15286" s="13"/>
      <c r="D15286" s="13"/>
      <c r="E15286" s="13"/>
      <c r="G15286" s="13"/>
    </row>
    <row r="15287" spans="1:7">
      <c r="A15287" s="13"/>
      <c r="B15287" s="13"/>
      <c r="D15287" s="13"/>
      <c r="E15287" s="13"/>
      <c r="F15287" s="13"/>
    </row>
    <row r="15288" spans="1:7">
      <c r="A15288" s="13"/>
      <c r="B15288" s="13"/>
      <c r="C15288" s="13"/>
      <c r="D15288" s="13"/>
      <c r="E15288" s="13"/>
      <c r="F15288" s="13"/>
    </row>
    <row r="15289" spans="1:7">
      <c r="A15289" s="13"/>
      <c r="B15289" s="13"/>
      <c r="D15289" s="13"/>
      <c r="E15289" s="13"/>
      <c r="F15289" s="13"/>
    </row>
    <row r="15290" spans="1:7">
      <c r="A15290" s="13"/>
      <c r="B15290" s="13"/>
      <c r="D15290" s="13"/>
      <c r="E15290" s="13"/>
      <c r="F15290" s="13"/>
    </row>
    <row r="15291" spans="1:7">
      <c r="A15291" s="13"/>
      <c r="B15291" s="13"/>
      <c r="D15291" s="13"/>
      <c r="E15291" s="13"/>
      <c r="F15291" s="13"/>
    </row>
    <row r="15292" spans="1:7">
      <c r="A15292" s="13"/>
      <c r="B15292" s="13"/>
      <c r="D15292" s="13"/>
      <c r="E15292" s="13"/>
      <c r="F15292" s="13"/>
    </row>
    <row r="15293" spans="1:7">
      <c r="A15293" s="13"/>
      <c r="B15293" s="13"/>
      <c r="D15293" s="13"/>
      <c r="E15293" s="13"/>
      <c r="F15293" s="13"/>
    </row>
    <row r="15294" spans="1:7">
      <c r="A15294" s="13"/>
      <c r="B15294" s="13"/>
      <c r="C15294" s="13"/>
      <c r="D15294" s="13"/>
      <c r="E15294" s="13"/>
      <c r="F15294" s="13"/>
    </row>
    <row r="15295" spans="1:7">
      <c r="A15295" s="13"/>
      <c r="B15295" s="13"/>
      <c r="C15295" s="13"/>
      <c r="D15295" s="13"/>
      <c r="E15295" s="13"/>
      <c r="F15295" s="13"/>
    </row>
    <row r="15296" spans="1:7">
      <c r="A15296" s="13"/>
      <c r="B15296" s="13"/>
      <c r="C15296" s="13"/>
      <c r="D15296" s="13"/>
      <c r="E15296" s="13"/>
      <c r="F15296" s="13"/>
    </row>
    <row r="15297" spans="1:7">
      <c r="A15297" s="13"/>
      <c r="B15297" s="13"/>
      <c r="C15297" s="13"/>
      <c r="D15297" s="13"/>
      <c r="E15297" s="13"/>
      <c r="F15297" s="13"/>
    </row>
    <row r="15298" spans="1:7">
      <c r="A15298" s="13"/>
      <c r="B15298" s="13"/>
      <c r="C15298" s="13"/>
      <c r="D15298" s="13"/>
      <c r="E15298" s="13"/>
      <c r="G15298" s="13"/>
    </row>
    <row r="15299" spans="1:7">
      <c r="A15299" s="13"/>
      <c r="B15299" s="13"/>
      <c r="C15299" s="13"/>
      <c r="D15299" s="13"/>
      <c r="E15299" s="13"/>
      <c r="G15299" s="13"/>
    </row>
    <row r="15300" spans="1:7">
      <c r="A15300" s="13"/>
      <c r="B15300" s="13"/>
      <c r="C15300" s="13"/>
      <c r="D15300" s="13"/>
      <c r="E15300" s="13"/>
      <c r="F15300" s="13"/>
    </row>
    <row r="15301" spans="1:7">
      <c r="A15301" s="13"/>
      <c r="B15301" s="13"/>
      <c r="C15301" s="13"/>
      <c r="D15301" s="13"/>
      <c r="E15301" s="13"/>
      <c r="F15301" s="13"/>
    </row>
    <row r="15302" spans="1:7">
      <c r="A15302" s="13"/>
      <c r="B15302" s="13"/>
      <c r="D15302" s="13"/>
      <c r="E15302" s="13"/>
      <c r="F15302" s="13"/>
    </row>
    <row r="15303" spans="1:7">
      <c r="A15303" s="13"/>
      <c r="B15303" s="13"/>
      <c r="D15303" s="13"/>
      <c r="E15303" s="13"/>
      <c r="F15303" s="13"/>
    </row>
    <row r="15304" spans="1:7">
      <c r="A15304" s="13"/>
      <c r="B15304" s="13"/>
      <c r="D15304" s="13"/>
      <c r="E15304" s="13"/>
      <c r="F15304" s="13"/>
    </row>
    <row r="15305" spans="1:7">
      <c r="A15305" s="13"/>
      <c r="B15305" s="13"/>
      <c r="D15305" s="13"/>
      <c r="E15305" s="13"/>
      <c r="F15305" s="13"/>
    </row>
    <row r="15306" spans="1:7">
      <c r="A15306" s="13"/>
      <c r="B15306" s="13"/>
      <c r="D15306" s="13"/>
      <c r="E15306" s="13"/>
      <c r="F15306" s="13"/>
    </row>
    <row r="15307" spans="1:7">
      <c r="A15307" s="13"/>
      <c r="B15307" s="13"/>
      <c r="D15307" s="13"/>
      <c r="E15307" s="13"/>
      <c r="F15307" s="13"/>
    </row>
    <row r="15308" spans="1:7">
      <c r="A15308" s="13"/>
      <c r="B15308" s="13"/>
      <c r="D15308" s="13"/>
      <c r="E15308" s="13"/>
      <c r="F15308" s="13"/>
    </row>
    <row r="15309" spans="1:7">
      <c r="A15309" s="13"/>
      <c r="B15309" s="13"/>
      <c r="D15309" s="13"/>
      <c r="E15309" s="13"/>
      <c r="F15309" s="13"/>
    </row>
    <row r="15310" spans="1:7">
      <c r="A15310" s="13"/>
      <c r="B15310" s="13"/>
      <c r="D15310" s="13"/>
      <c r="E15310" s="13"/>
      <c r="F15310" s="13"/>
    </row>
    <row r="15311" spans="1:7">
      <c r="A15311" s="13"/>
      <c r="B15311" s="13"/>
      <c r="C15311" s="13"/>
      <c r="D15311" s="13"/>
      <c r="E15311" s="13"/>
      <c r="F15311" s="13"/>
    </row>
    <row r="15312" spans="1:7">
      <c r="A15312" s="13"/>
      <c r="B15312" s="13"/>
      <c r="C15312" s="13"/>
      <c r="D15312" s="13"/>
      <c r="E15312" s="13"/>
      <c r="F15312" s="13"/>
    </row>
    <row r="15313" spans="1:7">
      <c r="A15313" s="13"/>
      <c r="B15313" s="13"/>
      <c r="C15313" s="13"/>
      <c r="D15313" s="13"/>
      <c r="E15313" s="13"/>
      <c r="F15313" s="13"/>
    </row>
    <row r="15314" spans="1:7">
      <c r="A15314" s="13"/>
      <c r="B15314" s="13"/>
      <c r="C15314" s="13"/>
      <c r="D15314" s="13"/>
      <c r="E15314" s="13"/>
      <c r="F15314" s="13"/>
    </row>
    <row r="15315" spans="1:7">
      <c r="A15315" s="13"/>
      <c r="B15315" s="13"/>
      <c r="C15315" s="13"/>
      <c r="D15315" s="13"/>
      <c r="E15315" s="13"/>
      <c r="F15315" s="13"/>
    </row>
    <row r="15316" spans="1:7">
      <c r="A15316" s="13"/>
      <c r="B15316" s="13"/>
      <c r="C15316" s="13"/>
      <c r="D15316" s="13"/>
      <c r="E15316" s="13"/>
      <c r="G15316" s="13"/>
    </row>
    <row r="15317" spans="1:7">
      <c r="A15317" s="13"/>
      <c r="B15317" s="13"/>
      <c r="C15317" s="13"/>
      <c r="D15317" s="13"/>
      <c r="E15317" s="13"/>
      <c r="G15317" s="13"/>
    </row>
    <row r="15318" spans="1:7">
      <c r="A15318" s="13"/>
      <c r="B15318" s="13"/>
      <c r="C15318" s="13"/>
      <c r="D15318" s="13"/>
      <c r="E15318" s="13"/>
      <c r="F15318" s="13"/>
    </row>
    <row r="15319" spans="1:7">
      <c r="A15319" s="13"/>
      <c r="B15319" s="13"/>
      <c r="D15319" s="13"/>
      <c r="E15319" s="13"/>
      <c r="F15319" s="13"/>
    </row>
    <row r="15320" spans="1:7">
      <c r="A15320" s="13"/>
      <c r="B15320" s="13"/>
      <c r="D15320" s="13"/>
      <c r="E15320" s="13"/>
      <c r="F15320" s="13"/>
    </row>
    <row r="15321" spans="1:7">
      <c r="A15321" s="13"/>
      <c r="B15321" s="13"/>
      <c r="D15321" s="13"/>
      <c r="E15321" s="13"/>
      <c r="F15321" s="13"/>
    </row>
    <row r="15322" spans="1:7">
      <c r="A15322" s="13"/>
      <c r="B15322" s="13"/>
      <c r="D15322" s="13"/>
      <c r="E15322" s="13"/>
      <c r="F15322" s="13"/>
    </row>
    <row r="15323" spans="1:7">
      <c r="A15323" s="13"/>
      <c r="B15323" s="13"/>
      <c r="D15323" s="13"/>
      <c r="E15323" s="13"/>
      <c r="F15323" s="13"/>
    </row>
    <row r="15324" spans="1:7">
      <c r="A15324" s="13"/>
      <c r="B15324" s="13"/>
      <c r="D15324" s="13"/>
      <c r="E15324" s="13"/>
      <c r="F15324" s="13"/>
    </row>
    <row r="15325" spans="1:7">
      <c r="A15325" s="13"/>
      <c r="B15325" s="13"/>
      <c r="D15325" s="13"/>
      <c r="E15325" s="13"/>
      <c r="F15325" s="13"/>
    </row>
    <row r="15326" spans="1:7">
      <c r="A15326" s="13"/>
      <c r="B15326" s="13"/>
      <c r="D15326" s="13"/>
      <c r="E15326" s="13"/>
      <c r="F15326" s="13"/>
    </row>
    <row r="15327" spans="1:7">
      <c r="A15327" s="13"/>
      <c r="B15327" s="13"/>
      <c r="D15327" s="13"/>
      <c r="E15327" s="13"/>
      <c r="F15327" s="13"/>
    </row>
    <row r="15328" spans="1:7">
      <c r="A15328" s="13"/>
      <c r="B15328" s="13"/>
      <c r="D15328" s="13"/>
      <c r="E15328" s="13"/>
      <c r="F15328" s="13"/>
    </row>
    <row r="15329" spans="1:7">
      <c r="A15329" s="13"/>
      <c r="B15329" s="13"/>
      <c r="D15329" s="13"/>
      <c r="E15329" s="13"/>
      <c r="F15329" s="13"/>
    </row>
    <row r="15330" spans="1:7">
      <c r="A15330" s="13"/>
      <c r="B15330" s="13"/>
      <c r="D15330" s="13"/>
      <c r="E15330" s="13"/>
      <c r="F15330" s="13"/>
    </row>
    <row r="15331" spans="1:7">
      <c r="A15331" s="13"/>
      <c r="B15331" s="13"/>
      <c r="C15331" s="13"/>
      <c r="D15331" s="13"/>
      <c r="E15331" s="13"/>
      <c r="F15331" s="13"/>
    </row>
    <row r="15332" spans="1:7">
      <c r="A15332" s="13"/>
      <c r="B15332" s="13"/>
      <c r="C15332" s="13"/>
      <c r="D15332" s="13"/>
      <c r="E15332" s="13"/>
      <c r="F15332" s="13"/>
    </row>
    <row r="15333" spans="1:7">
      <c r="A15333" s="13"/>
      <c r="B15333" s="13"/>
      <c r="C15333" s="13"/>
      <c r="D15333" s="13"/>
      <c r="E15333" s="13"/>
      <c r="F15333" s="13"/>
    </row>
    <row r="15334" spans="1:7">
      <c r="A15334" s="13"/>
      <c r="B15334" s="13"/>
      <c r="C15334" s="13"/>
      <c r="D15334" s="13"/>
      <c r="E15334" s="13"/>
      <c r="G15334" s="13"/>
    </row>
    <row r="15335" spans="1:7">
      <c r="A15335" s="13"/>
      <c r="B15335" s="13"/>
      <c r="D15335" s="13"/>
      <c r="E15335" s="13"/>
      <c r="F15335" s="13"/>
    </row>
    <row r="15336" spans="1:7">
      <c r="A15336" s="13"/>
      <c r="B15336" s="13"/>
      <c r="C15336" s="13"/>
      <c r="D15336" s="13"/>
      <c r="E15336" s="13"/>
      <c r="F15336" s="13"/>
    </row>
    <row r="15337" spans="1:7">
      <c r="A15337" s="13"/>
      <c r="B15337" s="13"/>
      <c r="D15337" s="13"/>
      <c r="E15337" s="13"/>
      <c r="F15337" s="13"/>
    </row>
    <row r="15338" spans="1:7">
      <c r="A15338" s="13"/>
      <c r="B15338" s="13"/>
      <c r="D15338" s="13"/>
      <c r="E15338" s="13"/>
      <c r="F15338" s="13"/>
    </row>
    <row r="15339" spans="1:7">
      <c r="A15339" s="13"/>
      <c r="B15339" s="13"/>
      <c r="D15339" s="13"/>
      <c r="E15339" s="13"/>
      <c r="F15339" s="13"/>
    </row>
    <row r="15340" spans="1:7">
      <c r="A15340" s="13"/>
      <c r="B15340" s="13"/>
      <c r="D15340" s="13"/>
      <c r="E15340" s="13"/>
      <c r="F15340" s="13"/>
    </row>
    <row r="15341" spans="1:7">
      <c r="A15341" s="13"/>
      <c r="B15341" s="13"/>
      <c r="D15341" s="13"/>
      <c r="E15341" s="13"/>
      <c r="F15341" s="13"/>
    </row>
    <row r="15342" spans="1:7">
      <c r="A15342" s="13"/>
      <c r="B15342" s="13"/>
      <c r="C15342" s="13"/>
      <c r="D15342" s="13"/>
      <c r="E15342" s="13"/>
      <c r="F15342" s="13"/>
    </row>
    <row r="15343" spans="1:7">
      <c r="A15343" s="13"/>
      <c r="B15343" s="13"/>
      <c r="D15343" s="13"/>
      <c r="E15343" s="13"/>
      <c r="F15343" s="13"/>
    </row>
    <row r="15344" spans="1:7">
      <c r="A15344" s="13"/>
      <c r="B15344" s="13"/>
      <c r="D15344" s="13"/>
      <c r="E15344" s="13"/>
      <c r="F15344" s="13"/>
    </row>
    <row r="15345" spans="1:7">
      <c r="A15345" s="13"/>
      <c r="B15345" s="13"/>
      <c r="D15345" s="13"/>
      <c r="E15345" s="13"/>
      <c r="F15345" s="13"/>
    </row>
    <row r="15346" spans="1:7">
      <c r="A15346" s="13"/>
      <c r="B15346" s="13"/>
      <c r="C15346" s="13"/>
      <c r="D15346" s="13"/>
      <c r="E15346" s="13"/>
      <c r="F15346" s="13"/>
    </row>
    <row r="15347" spans="1:7">
      <c r="A15347" s="13"/>
      <c r="B15347" s="13"/>
      <c r="C15347" s="13"/>
      <c r="D15347" s="13"/>
      <c r="E15347" s="13"/>
      <c r="F15347" s="13"/>
    </row>
    <row r="15348" spans="1:7">
      <c r="A15348" s="13"/>
      <c r="B15348" s="13"/>
      <c r="C15348" s="13"/>
      <c r="D15348" s="13"/>
      <c r="E15348" s="13"/>
      <c r="F15348" s="13"/>
    </row>
    <row r="15349" spans="1:7">
      <c r="A15349" s="13"/>
      <c r="B15349" s="13"/>
      <c r="C15349" s="13"/>
      <c r="D15349" s="13"/>
      <c r="E15349" s="13"/>
      <c r="F15349" s="13"/>
    </row>
    <row r="15350" spans="1:7">
      <c r="A15350" s="13"/>
      <c r="B15350" s="13"/>
      <c r="C15350" s="13"/>
      <c r="D15350" s="13"/>
      <c r="E15350" s="13"/>
      <c r="F15350" s="13"/>
    </row>
    <row r="15351" spans="1:7">
      <c r="A15351" s="13"/>
      <c r="B15351" s="13"/>
      <c r="C15351" s="13"/>
      <c r="D15351" s="13"/>
      <c r="E15351" s="13"/>
      <c r="G15351" s="13"/>
    </row>
    <row r="15352" spans="1:7">
      <c r="A15352" s="13"/>
      <c r="B15352" s="13"/>
      <c r="C15352" s="13"/>
      <c r="D15352" s="13"/>
      <c r="E15352" s="13"/>
      <c r="G15352" s="13"/>
    </row>
    <row r="15353" spans="1:7">
      <c r="A15353" s="13"/>
      <c r="B15353" s="13"/>
      <c r="C15353" s="13"/>
      <c r="D15353" s="13"/>
      <c r="E15353" s="13"/>
      <c r="F15353" s="13"/>
    </row>
    <row r="15354" spans="1:7">
      <c r="A15354" s="13"/>
      <c r="B15354" s="13"/>
      <c r="C15354" s="13"/>
      <c r="D15354" s="13"/>
      <c r="E15354" s="13"/>
      <c r="F15354" s="13"/>
    </row>
    <row r="15355" spans="1:7">
      <c r="A15355" s="13"/>
      <c r="B15355" s="13"/>
      <c r="C15355" s="13"/>
      <c r="D15355" s="13"/>
      <c r="E15355" s="13"/>
      <c r="F15355" s="13"/>
    </row>
    <row r="15356" spans="1:7">
      <c r="A15356" s="13"/>
      <c r="B15356" s="13"/>
      <c r="D15356" s="13"/>
      <c r="E15356" s="13"/>
      <c r="F15356" s="13"/>
    </row>
    <row r="15357" spans="1:7">
      <c r="A15357" s="13"/>
      <c r="B15357" s="13"/>
      <c r="C15357" s="13"/>
      <c r="D15357" s="13"/>
      <c r="E15357" s="13"/>
      <c r="F15357" s="13"/>
    </row>
    <row r="15358" spans="1:7">
      <c r="A15358" s="13"/>
      <c r="B15358" s="13"/>
      <c r="C15358" s="13"/>
      <c r="D15358" s="13"/>
      <c r="E15358" s="13"/>
      <c r="F15358" s="13"/>
    </row>
    <row r="15359" spans="1:7">
      <c r="A15359" s="13"/>
      <c r="B15359" s="13"/>
      <c r="C15359" s="13"/>
      <c r="D15359" s="13"/>
      <c r="E15359" s="13"/>
      <c r="F15359" s="13"/>
    </row>
    <row r="15360" spans="1:7">
      <c r="A15360" s="13"/>
      <c r="B15360" s="13"/>
      <c r="C15360" s="13"/>
      <c r="D15360" s="13"/>
      <c r="E15360" s="13"/>
      <c r="F15360" s="13"/>
    </row>
    <row r="15361" spans="1:7">
      <c r="A15361" s="13"/>
      <c r="B15361" s="13"/>
      <c r="C15361" s="13"/>
      <c r="D15361" s="13"/>
      <c r="E15361" s="13"/>
      <c r="F15361" s="13"/>
    </row>
    <row r="15362" spans="1:7">
      <c r="A15362" s="13"/>
      <c r="B15362" s="13"/>
      <c r="C15362" s="13"/>
      <c r="D15362" s="13"/>
      <c r="E15362" s="13"/>
      <c r="G15362" s="13"/>
    </row>
    <row r="15363" spans="1:7">
      <c r="A15363" s="13"/>
      <c r="B15363" s="13"/>
      <c r="C15363" s="13"/>
      <c r="D15363" s="13"/>
      <c r="E15363" s="13"/>
      <c r="F15363" s="13"/>
    </row>
    <row r="15364" spans="1:7">
      <c r="A15364" s="13"/>
      <c r="B15364" s="13"/>
      <c r="D15364" s="13"/>
      <c r="E15364" s="13"/>
      <c r="F15364" s="13"/>
    </row>
    <row r="15365" spans="1:7">
      <c r="A15365" s="13"/>
      <c r="B15365" s="13"/>
      <c r="D15365" s="13"/>
      <c r="E15365" s="13"/>
      <c r="F15365" s="13"/>
    </row>
    <row r="15366" spans="1:7">
      <c r="A15366" s="13"/>
      <c r="B15366" s="13"/>
      <c r="D15366" s="13"/>
      <c r="E15366" s="13"/>
      <c r="F15366" s="13"/>
    </row>
    <row r="15367" spans="1:7">
      <c r="A15367" s="13"/>
      <c r="B15367" s="13"/>
      <c r="D15367" s="13"/>
      <c r="E15367" s="13"/>
      <c r="F15367" s="13"/>
    </row>
    <row r="15368" spans="1:7">
      <c r="A15368" s="13"/>
      <c r="B15368" s="13"/>
      <c r="D15368" s="13"/>
      <c r="E15368" s="13"/>
      <c r="F15368" s="13"/>
    </row>
    <row r="15369" spans="1:7">
      <c r="A15369" s="13"/>
      <c r="B15369" s="13"/>
      <c r="D15369" s="13"/>
      <c r="E15369" s="13"/>
      <c r="F15369" s="13"/>
    </row>
    <row r="15370" spans="1:7">
      <c r="A15370" s="13"/>
      <c r="B15370" s="13"/>
      <c r="D15370" s="13"/>
      <c r="E15370" s="13"/>
      <c r="F15370" s="13"/>
    </row>
    <row r="15371" spans="1:7">
      <c r="A15371" s="13"/>
      <c r="B15371" s="13"/>
      <c r="D15371" s="13"/>
      <c r="E15371" s="13"/>
      <c r="F15371" s="13"/>
    </row>
    <row r="15372" spans="1:7">
      <c r="A15372" s="13"/>
      <c r="B15372" s="13"/>
      <c r="D15372" s="13"/>
      <c r="E15372" s="13"/>
      <c r="F15372" s="13"/>
    </row>
    <row r="15373" spans="1:7">
      <c r="A15373" s="13"/>
      <c r="B15373" s="13"/>
      <c r="D15373" s="13"/>
      <c r="E15373" s="13"/>
      <c r="F15373" s="13"/>
    </row>
    <row r="15374" spans="1:7">
      <c r="A15374" s="13"/>
      <c r="B15374" s="13"/>
      <c r="C15374" s="13"/>
      <c r="D15374" s="13"/>
      <c r="E15374" s="13"/>
      <c r="F15374" s="13"/>
    </row>
    <row r="15375" spans="1:7">
      <c r="A15375" s="13"/>
      <c r="B15375" s="13"/>
      <c r="C15375" s="13"/>
      <c r="D15375" s="13"/>
      <c r="E15375" s="13"/>
      <c r="F15375" s="13"/>
    </row>
    <row r="15376" spans="1:7">
      <c r="A15376" s="13"/>
      <c r="B15376" s="13"/>
      <c r="C15376" s="13"/>
      <c r="D15376" s="13"/>
      <c r="E15376" s="13"/>
      <c r="F15376" s="13"/>
    </row>
    <row r="15377" spans="1:7">
      <c r="A15377" s="13"/>
      <c r="B15377" s="13"/>
      <c r="C15377" s="13"/>
      <c r="D15377" s="13"/>
      <c r="E15377" s="13"/>
      <c r="F15377" s="13"/>
    </row>
    <row r="15378" spans="1:7">
      <c r="A15378" s="13"/>
      <c r="B15378" s="13"/>
      <c r="C15378" s="13"/>
      <c r="D15378" s="13"/>
      <c r="E15378" s="13"/>
      <c r="G15378" s="13"/>
    </row>
    <row r="15379" spans="1:7">
      <c r="A15379" s="13"/>
      <c r="B15379" s="13"/>
      <c r="C15379" s="13"/>
      <c r="D15379" s="13"/>
      <c r="E15379" s="13"/>
      <c r="G15379" s="13"/>
    </row>
    <row r="15380" spans="1:7">
      <c r="A15380" s="13"/>
      <c r="B15380" s="13"/>
      <c r="C15380" s="13"/>
      <c r="D15380" s="13"/>
      <c r="E15380" s="13"/>
      <c r="F15380" s="13"/>
    </row>
    <row r="15381" spans="1:7">
      <c r="A15381" s="13"/>
      <c r="B15381" s="13"/>
      <c r="C15381" s="13"/>
      <c r="D15381" s="13"/>
      <c r="E15381" s="13"/>
      <c r="F15381" s="13"/>
    </row>
    <row r="15382" spans="1:7">
      <c r="A15382" s="13"/>
      <c r="B15382" s="13"/>
      <c r="C15382" s="13"/>
      <c r="D15382" s="13"/>
      <c r="E15382" s="13"/>
      <c r="F15382" s="13"/>
    </row>
    <row r="15383" spans="1:7">
      <c r="A15383" s="13"/>
      <c r="B15383" s="13"/>
      <c r="C15383" s="13"/>
      <c r="D15383" s="13"/>
      <c r="E15383" s="13"/>
      <c r="F15383" s="13"/>
    </row>
    <row r="15384" spans="1:7">
      <c r="A15384" s="13"/>
      <c r="B15384" s="13"/>
      <c r="C15384" s="13"/>
      <c r="D15384" s="13"/>
      <c r="E15384" s="13"/>
      <c r="G15384" s="13"/>
    </row>
    <row r="15385" spans="1:7">
      <c r="A15385" s="13"/>
      <c r="B15385" s="13"/>
      <c r="C15385" s="13"/>
      <c r="D15385" s="13"/>
      <c r="E15385" s="13"/>
      <c r="F15385" s="13"/>
    </row>
    <row r="15386" spans="1:7">
      <c r="A15386" s="13"/>
      <c r="B15386" s="13"/>
      <c r="C15386" s="13"/>
      <c r="D15386" s="13"/>
      <c r="E15386" s="13"/>
      <c r="G15386" s="13"/>
    </row>
    <row r="15387" spans="1:7">
      <c r="A15387" s="13"/>
      <c r="B15387" s="13"/>
      <c r="C15387" s="13"/>
      <c r="D15387" s="13"/>
      <c r="E15387" s="13"/>
      <c r="F15387" s="13"/>
    </row>
    <row r="15388" spans="1:7">
      <c r="A15388" s="13"/>
      <c r="B15388" s="13"/>
      <c r="D15388" s="13"/>
      <c r="E15388" s="13"/>
      <c r="F15388" s="13"/>
    </row>
    <row r="15389" spans="1:7">
      <c r="A15389" s="13"/>
      <c r="B15389" s="13"/>
      <c r="D15389" s="13"/>
      <c r="E15389" s="13"/>
      <c r="F15389" s="13"/>
    </row>
    <row r="15390" spans="1:7">
      <c r="A15390" s="13"/>
      <c r="B15390" s="13"/>
      <c r="D15390" s="13"/>
      <c r="E15390" s="13"/>
      <c r="F15390" s="13"/>
    </row>
    <row r="15391" spans="1:7">
      <c r="A15391" s="13"/>
      <c r="B15391" s="13"/>
      <c r="C15391" s="13"/>
      <c r="D15391" s="13"/>
      <c r="E15391" s="13"/>
      <c r="F15391" s="13"/>
    </row>
    <row r="15392" spans="1:7">
      <c r="A15392" s="13"/>
      <c r="B15392" s="13"/>
      <c r="D15392" s="13"/>
      <c r="E15392" s="13"/>
      <c r="F15392" s="13"/>
    </row>
    <row r="15393" spans="1:7">
      <c r="A15393" s="13"/>
      <c r="B15393" s="13"/>
      <c r="D15393" s="13"/>
      <c r="E15393" s="13"/>
      <c r="F15393" s="13"/>
    </row>
    <row r="15394" spans="1:7">
      <c r="A15394" s="13"/>
      <c r="B15394" s="13"/>
      <c r="D15394" s="13"/>
      <c r="E15394" s="13"/>
      <c r="F15394" s="13"/>
    </row>
    <row r="15395" spans="1:7">
      <c r="A15395" s="13"/>
      <c r="B15395" s="13"/>
      <c r="D15395" s="13"/>
      <c r="E15395" s="13"/>
      <c r="F15395" s="13"/>
    </row>
    <row r="15396" spans="1:7">
      <c r="A15396" s="13"/>
      <c r="B15396" s="13"/>
      <c r="D15396" s="13"/>
      <c r="E15396" s="13"/>
      <c r="F15396" s="13"/>
    </row>
    <row r="15397" spans="1:7">
      <c r="A15397" s="13"/>
      <c r="B15397" s="13"/>
      <c r="C15397" s="13"/>
      <c r="D15397" s="13"/>
      <c r="E15397" s="13"/>
      <c r="G15397" s="13"/>
    </row>
    <row r="15398" spans="1:7">
      <c r="A15398" s="13"/>
      <c r="B15398" s="13"/>
      <c r="C15398" s="13"/>
      <c r="D15398" s="13"/>
      <c r="E15398" s="13"/>
      <c r="F15398" s="13"/>
    </row>
    <row r="15399" spans="1:7">
      <c r="A15399" s="13"/>
      <c r="B15399" s="13"/>
      <c r="C15399" s="13"/>
      <c r="D15399" s="13"/>
      <c r="E15399" s="13"/>
      <c r="F15399" s="13"/>
    </row>
    <row r="15400" spans="1:7">
      <c r="A15400" s="13"/>
      <c r="B15400" s="13"/>
      <c r="C15400" s="13"/>
      <c r="D15400" s="13"/>
      <c r="E15400" s="13"/>
      <c r="F15400" s="13"/>
    </row>
    <row r="15401" spans="1:7">
      <c r="A15401" s="13"/>
      <c r="B15401" s="13"/>
      <c r="C15401" s="13"/>
      <c r="D15401" s="13"/>
      <c r="E15401" s="13"/>
      <c r="F15401" s="13"/>
    </row>
    <row r="15402" spans="1:7">
      <c r="A15402" s="13"/>
      <c r="B15402" s="13"/>
      <c r="C15402" s="13"/>
      <c r="D15402" s="13"/>
      <c r="E15402" s="13"/>
      <c r="F15402" s="13"/>
    </row>
    <row r="15403" spans="1:7">
      <c r="A15403" s="13"/>
      <c r="B15403" s="13"/>
      <c r="C15403" s="13"/>
      <c r="D15403" s="13"/>
      <c r="E15403" s="13"/>
      <c r="F15403" s="13"/>
    </row>
    <row r="15404" spans="1:7">
      <c r="A15404" s="13"/>
      <c r="B15404" s="13"/>
      <c r="D15404" s="13"/>
      <c r="E15404" s="13"/>
      <c r="F15404" s="13"/>
    </row>
    <row r="15405" spans="1:7">
      <c r="A15405" s="13"/>
      <c r="B15405" s="13"/>
      <c r="C15405" s="13"/>
      <c r="D15405" s="13"/>
      <c r="E15405" s="13"/>
      <c r="F15405" s="13"/>
    </row>
    <row r="15406" spans="1:7">
      <c r="A15406" s="13"/>
      <c r="B15406" s="13"/>
      <c r="C15406" s="13"/>
      <c r="D15406" s="13"/>
      <c r="E15406" s="13"/>
      <c r="F15406" s="13"/>
    </row>
    <row r="15407" spans="1:7">
      <c r="A15407" s="13"/>
      <c r="B15407" s="13"/>
      <c r="D15407" s="13"/>
      <c r="E15407" s="13"/>
      <c r="F15407" s="13"/>
    </row>
    <row r="15408" spans="1:7">
      <c r="A15408" s="13"/>
      <c r="B15408" s="13"/>
      <c r="C15408" s="13"/>
      <c r="D15408" s="13"/>
      <c r="E15408" s="13"/>
      <c r="F15408" s="13"/>
    </row>
    <row r="15409" spans="1:7">
      <c r="A15409" s="13"/>
      <c r="B15409" s="13"/>
      <c r="D15409" s="13"/>
      <c r="E15409" s="13"/>
      <c r="F15409" s="13"/>
    </row>
    <row r="15410" spans="1:7">
      <c r="A15410" s="13"/>
      <c r="B15410" s="13"/>
      <c r="D15410" s="13"/>
      <c r="E15410" s="13"/>
      <c r="F15410" s="13"/>
    </row>
    <row r="15411" spans="1:7">
      <c r="A15411" s="13"/>
      <c r="B15411" s="13"/>
      <c r="D15411" s="13"/>
      <c r="E15411" s="13"/>
      <c r="F15411" s="13"/>
    </row>
    <row r="15412" spans="1:7">
      <c r="A15412" s="13"/>
      <c r="B15412" s="13"/>
      <c r="D15412" s="13"/>
      <c r="E15412" s="13"/>
      <c r="F15412" s="13"/>
    </row>
    <row r="15413" spans="1:7">
      <c r="A15413" s="13"/>
      <c r="B15413" s="13"/>
      <c r="D15413" s="13"/>
      <c r="E15413" s="13"/>
      <c r="F15413" s="13"/>
    </row>
    <row r="15414" spans="1:7">
      <c r="A15414" s="13"/>
      <c r="B15414" s="13"/>
      <c r="D15414" s="13"/>
      <c r="E15414" s="13"/>
      <c r="F15414" s="13"/>
    </row>
    <row r="15415" spans="1:7">
      <c r="A15415" s="13"/>
      <c r="B15415" s="13"/>
      <c r="D15415" s="13"/>
      <c r="E15415" s="13"/>
      <c r="F15415" s="13"/>
    </row>
    <row r="15416" spans="1:7">
      <c r="A15416" s="13"/>
      <c r="B15416" s="13"/>
      <c r="C15416" s="13"/>
      <c r="D15416" s="13"/>
      <c r="E15416" s="13"/>
      <c r="F15416" s="13"/>
    </row>
    <row r="15417" spans="1:7">
      <c r="A15417" s="13"/>
      <c r="B15417" s="13"/>
      <c r="C15417" s="13"/>
      <c r="D15417" s="13"/>
      <c r="E15417" s="13"/>
      <c r="G15417" s="13"/>
    </row>
    <row r="15418" spans="1:7">
      <c r="A15418" s="13"/>
      <c r="B15418" s="13"/>
      <c r="C15418" s="13"/>
      <c r="D15418" s="13"/>
      <c r="E15418" s="13"/>
      <c r="F15418" s="13"/>
    </row>
    <row r="15419" spans="1:7">
      <c r="A15419" s="13"/>
      <c r="B15419" s="13"/>
      <c r="D15419" s="13"/>
      <c r="E15419" s="13"/>
      <c r="F15419" s="13"/>
    </row>
    <row r="15420" spans="1:7">
      <c r="A15420" s="13"/>
      <c r="B15420" s="13"/>
      <c r="D15420" s="13"/>
      <c r="E15420" s="13"/>
      <c r="F15420" s="13"/>
    </row>
    <row r="15421" spans="1:7">
      <c r="A15421" s="13"/>
      <c r="B15421" s="13"/>
      <c r="D15421" s="13"/>
      <c r="E15421" s="13"/>
      <c r="F15421" s="13"/>
    </row>
    <row r="15422" spans="1:7">
      <c r="A15422" s="13"/>
      <c r="B15422" s="13"/>
      <c r="D15422" s="13"/>
      <c r="E15422" s="13"/>
      <c r="F15422" s="13"/>
    </row>
    <row r="15423" spans="1:7">
      <c r="A15423" s="13"/>
      <c r="B15423" s="13"/>
      <c r="D15423" s="13"/>
      <c r="E15423" s="13"/>
      <c r="F15423" s="13"/>
    </row>
    <row r="15424" spans="1:7">
      <c r="A15424" s="13"/>
      <c r="B15424" s="13"/>
      <c r="D15424" s="13"/>
      <c r="E15424" s="13"/>
      <c r="F15424" s="13"/>
    </row>
    <row r="15425" spans="1:7">
      <c r="A15425" s="13"/>
      <c r="B15425" s="13"/>
      <c r="D15425" s="13"/>
      <c r="E15425" s="13"/>
      <c r="F15425" s="13"/>
    </row>
    <row r="15426" spans="1:7">
      <c r="A15426" s="13"/>
      <c r="B15426" s="13"/>
      <c r="D15426" s="13"/>
      <c r="E15426" s="13"/>
      <c r="F15426" s="13"/>
    </row>
    <row r="15427" spans="1:7">
      <c r="A15427" s="13"/>
      <c r="B15427" s="13"/>
      <c r="D15427" s="13"/>
      <c r="E15427" s="13"/>
      <c r="F15427" s="13"/>
    </row>
    <row r="15428" spans="1:7">
      <c r="A15428" s="13"/>
      <c r="B15428" s="13"/>
      <c r="D15428" s="13"/>
      <c r="E15428" s="13"/>
      <c r="F15428" s="13"/>
    </row>
    <row r="15429" spans="1:7">
      <c r="A15429" s="13"/>
      <c r="B15429" s="13"/>
      <c r="D15429" s="13"/>
      <c r="E15429" s="13"/>
      <c r="F15429" s="13"/>
    </row>
    <row r="15430" spans="1:7">
      <c r="A15430" s="13"/>
      <c r="B15430" s="13"/>
      <c r="C15430" s="13"/>
      <c r="D15430" s="13"/>
      <c r="E15430" s="13"/>
      <c r="F15430" s="13"/>
    </row>
    <row r="15431" spans="1:7">
      <c r="A15431" s="13"/>
      <c r="B15431" s="13"/>
      <c r="C15431" s="13"/>
      <c r="D15431" s="13"/>
      <c r="E15431" s="13"/>
      <c r="F15431" s="13"/>
    </row>
    <row r="15432" spans="1:7">
      <c r="A15432" s="13"/>
      <c r="B15432" s="13"/>
      <c r="C15432" s="13"/>
      <c r="D15432" s="13"/>
      <c r="E15432" s="13"/>
      <c r="F15432" s="13"/>
    </row>
    <row r="15433" spans="1:7">
      <c r="A15433" s="13"/>
      <c r="B15433" s="13"/>
      <c r="C15433" s="13"/>
      <c r="D15433" s="13"/>
      <c r="E15433" s="13"/>
      <c r="F15433" s="13"/>
    </row>
    <row r="15434" spans="1:7">
      <c r="A15434" s="13"/>
      <c r="B15434" s="13"/>
      <c r="C15434" s="13"/>
      <c r="D15434" s="13"/>
      <c r="E15434" s="13"/>
      <c r="F15434" s="13"/>
    </row>
    <row r="15435" spans="1:7">
      <c r="A15435" s="13"/>
      <c r="B15435" s="13"/>
      <c r="C15435" s="13"/>
      <c r="D15435" s="13"/>
      <c r="E15435" s="13"/>
      <c r="F15435" s="13"/>
    </row>
    <row r="15436" spans="1:7">
      <c r="A15436" s="13"/>
      <c r="B15436" s="13"/>
      <c r="C15436" s="13"/>
      <c r="D15436" s="13"/>
      <c r="E15436" s="13"/>
      <c r="F15436" s="13"/>
    </row>
    <row r="15437" spans="1:7">
      <c r="A15437" s="13"/>
      <c r="B15437" s="13"/>
      <c r="C15437" s="13"/>
      <c r="D15437" s="13"/>
      <c r="E15437" s="13"/>
      <c r="G15437" s="13"/>
    </row>
    <row r="15438" spans="1:7">
      <c r="A15438" s="13"/>
      <c r="B15438" s="13"/>
      <c r="C15438" s="13"/>
      <c r="D15438" s="13"/>
      <c r="E15438" s="13"/>
      <c r="G15438" s="13"/>
    </row>
    <row r="15439" spans="1:7">
      <c r="A15439" s="13"/>
      <c r="B15439" s="13"/>
      <c r="C15439" s="13"/>
      <c r="D15439" s="13"/>
      <c r="E15439" s="13"/>
      <c r="F15439" s="13"/>
    </row>
    <row r="15440" spans="1:7">
      <c r="A15440" s="13"/>
      <c r="B15440" s="13"/>
      <c r="D15440" s="13"/>
      <c r="E15440" s="13"/>
      <c r="F15440" s="13"/>
    </row>
    <row r="15441" spans="1:6">
      <c r="A15441" s="13"/>
      <c r="B15441" s="13"/>
      <c r="D15441" s="13"/>
      <c r="E15441" s="13"/>
      <c r="F15441" s="13"/>
    </row>
    <row r="15442" spans="1:6">
      <c r="A15442" s="13"/>
      <c r="B15442" s="13"/>
      <c r="D15442" s="13"/>
      <c r="E15442" s="13"/>
      <c r="F15442" s="13"/>
    </row>
    <row r="15443" spans="1:6">
      <c r="A15443" s="13"/>
      <c r="B15443" s="13"/>
      <c r="D15443" s="13"/>
      <c r="E15443" s="13"/>
      <c r="F15443" s="13"/>
    </row>
    <row r="15444" spans="1:6">
      <c r="A15444" s="13"/>
      <c r="B15444" s="13"/>
      <c r="D15444" s="13"/>
      <c r="E15444" s="13"/>
      <c r="F15444" s="13"/>
    </row>
    <row r="15445" spans="1:6">
      <c r="A15445" s="13"/>
      <c r="B15445" s="13"/>
      <c r="D15445" s="13"/>
      <c r="E15445" s="13"/>
      <c r="F15445" s="13"/>
    </row>
    <row r="15446" spans="1:6">
      <c r="A15446" s="13"/>
      <c r="B15446" s="13"/>
      <c r="D15446" s="13"/>
      <c r="E15446" s="13"/>
      <c r="F15446" s="13"/>
    </row>
    <row r="15447" spans="1:6">
      <c r="A15447" s="13"/>
      <c r="B15447" s="13"/>
      <c r="D15447" s="13"/>
      <c r="E15447" s="13"/>
      <c r="F15447" s="13"/>
    </row>
    <row r="15448" spans="1:6">
      <c r="A15448" s="13"/>
      <c r="B15448" s="13"/>
      <c r="D15448" s="13"/>
      <c r="E15448" s="13"/>
      <c r="F15448" s="13"/>
    </row>
    <row r="15449" spans="1:6">
      <c r="A15449" s="13"/>
      <c r="B15449" s="13"/>
      <c r="D15449" s="13"/>
      <c r="E15449" s="13"/>
      <c r="F15449" s="13"/>
    </row>
    <row r="15450" spans="1:6">
      <c r="A15450" s="13"/>
      <c r="B15450" s="13"/>
      <c r="D15450" s="13"/>
      <c r="E15450" s="13"/>
      <c r="F15450" s="13"/>
    </row>
    <row r="15451" spans="1:6">
      <c r="A15451" s="13"/>
      <c r="B15451" s="13"/>
      <c r="D15451" s="13"/>
      <c r="E15451" s="13"/>
      <c r="F15451" s="13"/>
    </row>
    <row r="15452" spans="1:6">
      <c r="A15452" s="13"/>
      <c r="B15452" s="13"/>
      <c r="D15452" s="13"/>
      <c r="E15452" s="13"/>
      <c r="F15452" s="13"/>
    </row>
    <row r="15453" spans="1:6">
      <c r="A15453" s="13"/>
      <c r="B15453" s="13"/>
      <c r="D15453" s="13"/>
      <c r="E15453" s="13"/>
      <c r="F15453" s="13"/>
    </row>
    <row r="15454" spans="1:6">
      <c r="A15454" s="13"/>
      <c r="B15454" s="13"/>
      <c r="C15454" s="13"/>
      <c r="D15454" s="13"/>
      <c r="E15454" s="13"/>
      <c r="F15454" s="13"/>
    </row>
    <row r="15455" spans="1:6">
      <c r="A15455" s="13"/>
      <c r="B15455" s="13"/>
      <c r="C15455" s="13"/>
      <c r="D15455" s="13"/>
      <c r="E15455" s="13"/>
      <c r="F15455" s="13"/>
    </row>
    <row r="15456" spans="1:6">
      <c r="A15456" s="13"/>
      <c r="B15456" s="13"/>
      <c r="C15456" s="13"/>
      <c r="D15456" s="13"/>
      <c r="E15456" s="13"/>
      <c r="F15456" s="13"/>
    </row>
    <row r="15457" spans="1:7">
      <c r="A15457" s="13"/>
      <c r="B15457" s="13"/>
      <c r="C15457" s="13"/>
      <c r="D15457" s="13"/>
      <c r="E15457" s="13"/>
      <c r="F15457" s="13"/>
    </row>
    <row r="15458" spans="1:7">
      <c r="A15458" s="13"/>
      <c r="B15458" s="13"/>
      <c r="C15458" s="13"/>
      <c r="D15458" s="13"/>
      <c r="E15458" s="13"/>
      <c r="G15458" s="13"/>
    </row>
    <row r="15459" spans="1:7">
      <c r="A15459" s="13"/>
      <c r="B15459" s="13"/>
      <c r="C15459" s="13"/>
      <c r="D15459" s="13"/>
      <c r="E15459" s="13"/>
      <c r="F15459" s="13"/>
    </row>
    <row r="15460" spans="1:7">
      <c r="A15460" s="13"/>
      <c r="B15460" s="13"/>
      <c r="D15460" s="13"/>
      <c r="E15460" s="13"/>
      <c r="F15460" s="13"/>
    </row>
    <row r="15461" spans="1:7">
      <c r="A15461" s="13"/>
      <c r="B15461" s="13"/>
      <c r="D15461" s="13"/>
      <c r="E15461" s="13"/>
      <c r="F15461" s="13"/>
    </row>
    <row r="15462" spans="1:7">
      <c r="A15462" s="13"/>
      <c r="B15462" s="13"/>
      <c r="D15462" s="13"/>
      <c r="E15462" s="13"/>
      <c r="F15462" s="13"/>
    </row>
    <row r="15463" spans="1:7">
      <c r="A15463" s="13"/>
      <c r="B15463" s="13"/>
      <c r="D15463" s="13"/>
      <c r="E15463" s="13"/>
      <c r="F15463" s="13"/>
    </row>
    <row r="15464" spans="1:7">
      <c r="A15464" s="13"/>
      <c r="B15464" s="13"/>
      <c r="D15464" s="13"/>
      <c r="E15464" s="13"/>
      <c r="F15464" s="13"/>
    </row>
    <row r="15465" spans="1:7">
      <c r="A15465" s="13"/>
      <c r="B15465" s="13"/>
      <c r="D15465" s="13"/>
      <c r="E15465" s="13"/>
      <c r="F15465" s="13"/>
    </row>
    <row r="15466" spans="1:7">
      <c r="A15466" s="13"/>
      <c r="B15466" s="13"/>
      <c r="D15466" s="13"/>
      <c r="E15466" s="13"/>
      <c r="F15466" s="13"/>
    </row>
    <row r="15467" spans="1:7">
      <c r="A15467" s="13"/>
      <c r="B15467" s="13"/>
      <c r="D15467" s="13"/>
      <c r="E15467" s="13"/>
      <c r="F15467" s="13"/>
    </row>
    <row r="15468" spans="1:7">
      <c r="A15468" s="13"/>
      <c r="B15468" s="13"/>
      <c r="D15468" s="13"/>
      <c r="E15468" s="13"/>
      <c r="F15468" s="13"/>
    </row>
    <row r="15469" spans="1:7">
      <c r="A15469" s="13"/>
      <c r="B15469" s="13"/>
      <c r="D15469" s="13"/>
      <c r="E15469" s="13"/>
      <c r="F15469" s="13"/>
    </row>
    <row r="15470" spans="1:7">
      <c r="A15470" s="13"/>
      <c r="B15470" s="13"/>
      <c r="D15470" s="13"/>
      <c r="E15470" s="13"/>
      <c r="F15470" s="13"/>
    </row>
    <row r="15471" spans="1:7">
      <c r="A15471" s="13"/>
      <c r="B15471" s="13"/>
      <c r="C15471" s="13"/>
      <c r="D15471" s="13"/>
      <c r="E15471" s="13"/>
      <c r="F15471" s="13"/>
    </row>
    <row r="15472" spans="1:7">
      <c r="A15472" s="13"/>
      <c r="B15472" s="13"/>
      <c r="C15472" s="13"/>
      <c r="D15472" s="13"/>
      <c r="E15472" s="13"/>
      <c r="F15472" s="13"/>
    </row>
    <row r="15473" spans="1:7">
      <c r="A15473" s="13"/>
      <c r="B15473" s="13"/>
      <c r="C15473" s="13"/>
      <c r="D15473" s="13"/>
      <c r="E15473" s="13"/>
      <c r="F15473" s="13"/>
    </row>
    <row r="15474" spans="1:7">
      <c r="A15474" s="13"/>
      <c r="B15474" s="13"/>
      <c r="C15474" s="13"/>
      <c r="D15474" s="13"/>
      <c r="E15474" s="13"/>
      <c r="F15474" s="13"/>
    </row>
    <row r="15475" spans="1:7">
      <c r="A15475" s="13"/>
      <c r="B15475" s="13"/>
      <c r="C15475" s="13"/>
      <c r="D15475" s="13"/>
      <c r="E15475" s="13"/>
      <c r="F15475" s="13"/>
    </row>
    <row r="15476" spans="1:7">
      <c r="A15476" s="13"/>
      <c r="B15476" s="13"/>
      <c r="C15476" s="13"/>
      <c r="D15476" s="13"/>
      <c r="E15476" s="13"/>
      <c r="G15476" s="13"/>
    </row>
    <row r="15477" spans="1:7">
      <c r="A15477" s="13"/>
      <c r="B15477" s="13"/>
      <c r="D15477" s="13"/>
      <c r="E15477" s="13"/>
      <c r="F15477" s="13"/>
    </row>
    <row r="15478" spans="1:7">
      <c r="A15478" s="13"/>
      <c r="B15478" s="13"/>
      <c r="C15478" s="13"/>
      <c r="D15478" s="13"/>
      <c r="E15478" s="13"/>
      <c r="F15478" s="13"/>
    </row>
    <row r="15479" spans="1:7">
      <c r="A15479" s="13"/>
      <c r="B15479" s="13"/>
      <c r="D15479" s="13"/>
      <c r="E15479" s="13"/>
      <c r="F15479" s="13"/>
    </row>
    <row r="15480" spans="1:7">
      <c r="A15480" s="13"/>
      <c r="B15480" s="13"/>
      <c r="D15480" s="13"/>
      <c r="E15480" s="13"/>
      <c r="F15480" s="13"/>
    </row>
    <row r="15481" spans="1:7">
      <c r="A15481" s="13"/>
      <c r="B15481" s="13"/>
      <c r="C15481" s="13"/>
      <c r="D15481" s="13"/>
      <c r="E15481" s="13"/>
      <c r="F15481" s="13"/>
    </row>
    <row r="15482" spans="1:7">
      <c r="A15482" s="13"/>
      <c r="B15482" s="13"/>
      <c r="C15482" s="13"/>
      <c r="D15482" s="13"/>
      <c r="E15482" s="13"/>
      <c r="F15482" s="13"/>
    </row>
    <row r="15483" spans="1:7">
      <c r="A15483" s="13"/>
      <c r="B15483" s="13"/>
      <c r="C15483" s="13"/>
      <c r="D15483" s="13"/>
      <c r="E15483" s="13"/>
      <c r="F15483" s="13"/>
    </row>
    <row r="15484" spans="1:7">
      <c r="A15484" s="13"/>
      <c r="B15484" s="13"/>
      <c r="C15484" s="13"/>
      <c r="D15484" s="13"/>
      <c r="E15484" s="13"/>
      <c r="F15484" s="13"/>
    </row>
    <row r="15485" spans="1:7">
      <c r="A15485" s="13"/>
      <c r="B15485" s="13"/>
      <c r="C15485" s="13"/>
      <c r="D15485" s="13"/>
      <c r="E15485" s="13"/>
      <c r="F15485" s="13"/>
    </row>
    <row r="15486" spans="1:7">
      <c r="A15486" s="13"/>
      <c r="B15486" s="13"/>
      <c r="C15486" s="13"/>
      <c r="D15486" s="13"/>
      <c r="E15486" s="13"/>
      <c r="G15486" s="13"/>
    </row>
    <row r="15487" spans="1:7">
      <c r="A15487" s="13"/>
      <c r="B15487" s="13"/>
      <c r="D15487" s="13"/>
      <c r="E15487" s="13"/>
      <c r="F15487" s="13"/>
    </row>
    <row r="15488" spans="1:7">
      <c r="A15488" s="13"/>
      <c r="B15488" s="13"/>
      <c r="D15488" s="13"/>
      <c r="E15488" s="13"/>
      <c r="F15488" s="13"/>
    </row>
    <row r="15489" spans="1:6">
      <c r="A15489" s="13"/>
      <c r="B15489" s="13"/>
      <c r="C15489" s="13"/>
      <c r="D15489" s="13"/>
      <c r="E15489" s="13"/>
      <c r="F15489" s="13"/>
    </row>
    <row r="15490" spans="1:6">
      <c r="A15490" s="13"/>
      <c r="B15490" s="13"/>
      <c r="D15490" s="13"/>
      <c r="E15490" s="13"/>
      <c r="F15490" s="13"/>
    </row>
    <row r="15491" spans="1:6">
      <c r="A15491" s="13"/>
      <c r="B15491" s="13"/>
      <c r="D15491" s="13"/>
      <c r="E15491" s="13"/>
      <c r="F15491" s="13"/>
    </row>
    <row r="15492" spans="1:6">
      <c r="A15492" s="13"/>
      <c r="B15492" s="13"/>
      <c r="D15492" s="13"/>
      <c r="E15492" s="13"/>
      <c r="F15492" s="13"/>
    </row>
    <row r="15493" spans="1:6">
      <c r="A15493" s="13"/>
      <c r="B15493" s="13"/>
      <c r="D15493" s="13"/>
      <c r="E15493" s="13"/>
      <c r="F15493" s="13"/>
    </row>
    <row r="15494" spans="1:6">
      <c r="A15494" s="13"/>
      <c r="B15494" s="13"/>
      <c r="D15494" s="13"/>
      <c r="E15494" s="13"/>
      <c r="F15494" s="13"/>
    </row>
    <row r="15495" spans="1:6">
      <c r="A15495" s="13"/>
      <c r="B15495" s="13"/>
      <c r="D15495" s="13"/>
      <c r="E15495" s="13"/>
      <c r="F15495" s="13"/>
    </row>
    <row r="15496" spans="1:6">
      <c r="A15496" s="13"/>
      <c r="B15496" s="13"/>
      <c r="D15496" s="13"/>
      <c r="E15496" s="13"/>
      <c r="F15496" s="13"/>
    </row>
    <row r="15497" spans="1:6">
      <c r="A15497" s="13"/>
      <c r="B15497" s="13"/>
      <c r="D15497" s="13"/>
      <c r="E15497" s="13"/>
      <c r="F15497" s="13"/>
    </row>
    <row r="15498" spans="1:6">
      <c r="A15498" s="13"/>
      <c r="B15498" s="13"/>
      <c r="D15498" s="13"/>
      <c r="E15498" s="13"/>
      <c r="F15498" s="13"/>
    </row>
    <row r="15499" spans="1:6">
      <c r="A15499" s="13"/>
      <c r="B15499" s="13"/>
      <c r="C15499" s="13"/>
      <c r="D15499" s="13"/>
      <c r="E15499" s="13"/>
      <c r="F15499" s="13"/>
    </row>
    <row r="15500" spans="1:6">
      <c r="A15500" s="13"/>
      <c r="B15500" s="13"/>
      <c r="C15500" s="13"/>
      <c r="D15500" s="13"/>
      <c r="E15500" s="13"/>
      <c r="F15500" s="13"/>
    </row>
    <row r="15501" spans="1:6">
      <c r="A15501" s="13"/>
      <c r="B15501" s="13"/>
      <c r="C15501" s="13"/>
      <c r="D15501" s="13"/>
      <c r="E15501" s="13"/>
      <c r="F15501" s="13"/>
    </row>
    <row r="15502" spans="1:6">
      <c r="A15502" s="13"/>
      <c r="B15502" s="13"/>
      <c r="C15502" s="13"/>
      <c r="D15502" s="13"/>
      <c r="E15502" s="13"/>
      <c r="F15502" s="13"/>
    </row>
    <row r="15503" spans="1:6">
      <c r="A15503" s="13"/>
      <c r="B15503" s="13"/>
      <c r="C15503" s="13"/>
      <c r="D15503" s="13"/>
      <c r="E15503" s="13"/>
      <c r="F15503" s="13"/>
    </row>
    <row r="15504" spans="1:6">
      <c r="A15504" s="13"/>
      <c r="B15504" s="13"/>
      <c r="C15504" s="13"/>
      <c r="D15504" s="13"/>
      <c r="E15504" s="13"/>
      <c r="F15504" s="13"/>
    </row>
    <row r="15505" spans="1:7">
      <c r="A15505" s="13"/>
      <c r="B15505" s="13"/>
      <c r="C15505" s="13"/>
      <c r="D15505" s="13"/>
      <c r="E15505" s="13"/>
      <c r="G15505" s="13"/>
    </row>
    <row r="15506" spans="1:7">
      <c r="A15506" s="13"/>
      <c r="B15506" s="13"/>
      <c r="D15506" s="13"/>
      <c r="E15506" s="13"/>
      <c r="F15506" s="13"/>
    </row>
    <row r="15507" spans="1:7">
      <c r="A15507" s="13"/>
      <c r="B15507" s="13"/>
      <c r="C15507" s="13"/>
      <c r="D15507" s="13"/>
      <c r="E15507" s="13"/>
      <c r="F15507" s="13"/>
    </row>
    <row r="15508" spans="1:7">
      <c r="A15508" s="13"/>
      <c r="B15508" s="13"/>
      <c r="D15508" s="13"/>
      <c r="E15508" s="13"/>
      <c r="F15508" s="13"/>
    </row>
    <row r="15509" spans="1:7">
      <c r="A15509" s="13"/>
      <c r="B15509" s="13"/>
      <c r="D15509" s="13"/>
      <c r="E15509" s="13"/>
      <c r="F15509" s="13"/>
    </row>
    <row r="15510" spans="1:7">
      <c r="A15510" s="13"/>
      <c r="B15510" s="13"/>
      <c r="D15510" s="13"/>
      <c r="E15510" s="13"/>
      <c r="F15510" s="13"/>
    </row>
    <row r="15511" spans="1:7">
      <c r="A15511" s="13"/>
      <c r="B15511" s="13"/>
      <c r="D15511" s="13"/>
      <c r="E15511" s="13"/>
      <c r="F15511" s="13"/>
    </row>
    <row r="15512" spans="1:7">
      <c r="A15512" s="13"/>
      <c r="B15512" s="13"/>
      <c r="D15512" s="13"/>
      <c r="E15512" s="13"/>
      <c r="F15512" s="13"/>
    </row>
    <row r="15513" spans="1:7">
      <c r="A15513" s="13"/>
      <c r="B15513" s="13"/>
      <c r="C15513" s="13"/>
      <c r="D15513" s="13"/>
      <c r="E15513" s="13"/>
      <c r="F15513" s="13"/>
    </row>
    <row r="15514" spans="1:7">
      <c r="A15514" s="13"/>
      <c r="B15514" s="13"/>
      <c r="C15514" s="13"/>
      <c r="D15514" s="13"/>
      <c r="E15514" s="13"/>
      <c r="F15514" s="13"/>
    </row>
    <row r="15515" spans="1:7">
      <c r="A15515" s="13"/>
      <c r="B15515" s="13"/>
      <c r="C15515" s="13"/>
      <c r="D15515" s="13"/>
      <c r="E15515" s="13"/>
      <c r="F15515" s="13"/>
    </row>
    <row r="15516" spans="1:7">
      <c r="A15516" s="13"/>
      <c r="B15516" s="13"/>
      <c r="C15516" s="13"/>
      <c r="D15516" s="13"/>
      <c r="E15516" s="13"/>
      <c r="F15516" s="13"/>
    </row>
    <row r="15517" spans="1:7">
      <c r="A15517" s="13"/>
      <c r="B15517" s="13"/>
      <c r="C15517" s="13"/>
      <c r="D15517" s="13"/>
      <c r="E15517" s="13"/>
      <c r="G15517" s="13"/>
    </row>
    <row r="15518" spans="1:7">
      <c r="A15518" s="13"/>
      <c r="B15518" s="13"/>
      <c r="D15518" s="13"/>
      <c r="E15518" s="13"/>
      <c r="F15518" s="13"/>
    </row>
    <row r="15519" spans="1:7">
      <c r="A15519" s="13"/>
      <c r="B15519" s="13"/>
      <c r="D15519" s="13"/>
      <c r="E15519" s="13"/>
      <c r="F15519" s="13"/>
    </row>
    <row r="15520" spans="1:7">
      <c r="A15520" s="13"/>
      <c r="B15520" s="13"/>
      <c r="D15520" s="13"/>
      <c r="E15520" s="13"/>
      <c r="F15520" s="13"/>
    </row>
    <row r="15521" spans="1:7">
      <c r="A15521" s="13"/>
      <c r="B15521" s="13"/>
      <c r="D15521" s="13"/>
      <c r="E15521" s="13"/>
      <c r="F15521" s="13"/>
    </row>
    <row r="15522" spans="1:7">
      <c r="A15522" s="13"/>
      <c r="B15522" s="13"/>
      <c r="C15522" s="13"/>
      <c r="D15522" s="13"/>
      <c r="E15522" s="13"/>
      <c r="F15522" s="13"/>
    </row>
    <row r="15523" spans="1:7">
      <c r="A15523" s="13"/>
      <c r="B15523" s="13"/>
      <c r="C15523" s="13"/>
      <c r="D15523" s="13"/>
      <c r="E15523" s="13"/>
      <c r="F15523" s="13"/>
    </row>
    <row r="15524" spans="1:7">
      <c r="A15524" s="13"/>
      <c r="B15524" s="13"/>
      <c r="D15524" s="13"/>
      <c r="E15524" s="13"/>
      <c r="F15524" s="13"/>
    </row>
    <row r="15525" spans="1:7">
      <c r="A15525" s="13"/>
      <c r="B15525" s="13"/>
      <c r="D15525" s="13"/>
      <c r="E15525" s="13"/>
      <c r="F15525" s="13"/>
    </row>
    <row r="15526" spans="1:7">
      <c r="A15526" s="13"/>
      <c r="B15526" s="13"/>
      <c r="D15526" s="13"/>
      <c r="E15526" s="13"/>
      <c r="F15526" s="13"/>
    </row>
    <row r="15527" spans="1:7">
      <c r="A15527" s="13"/>
      <c r="B15527" s="13"/>
      <c r="D15527" s="13"/>
      <c r="E15527" s="13"/>
      <c r="F15527" s="13"/>
    </row>
    <row r="15528" spans="1:7">
      <c r="A15528" s="13"/>
      <c r="B15528" s="13"/>
      <c r="D15528" s="13"/>
      <c r="E15528" s="13"/>
      <c r="F15528" s="13"/>
    </row>
    <row r="15529" spans="1:7">
      <c r="A15529" s="13"/>
      <c r="B15529" s="13"/>
      <c r="C15529" s="13"/>
      <c r="D15529" s="13"/>
      <c r="E15529" s="13"/>
      <c r="F15529" s="13"/>
    </row>
    <row r="15530" spans="1:7">
      <c r="A15530" s="13"/>
      <c r="B15530" s="13"/>
      <c r="C15530" s="13"/>
      <c r="D15530" s="13"/>
      <c r="E15530" s="13"/>
      <c r="F15530" s="13"/>
    </row>
    <row r="15531" spans="1:7">
      <c r="A15531" s="13"/>
      <c r="B15531" s="13"/>
      <c r="C15531" s="13"/>
      <c r="D15531" s="13"/>
      <c r="E15531" s="13"/>
      <c r="F15531" s="13"/>
    </row>
    <row r="15532" spans="1:7">
      <c r="A15532" s="13"/>
      <c r="B15532" s="13"/>
      <c r="C15532" s="13"/>
      <c r="D15532" s="13"/>
      <c r="E15532" s="13"/>
      <c r="F15532" s="13"/>
    </row>
    <row r="15533" spans="1:7">
      <c r="A15533" s="13"/>
      <c r="B15533" s="13"/>
      <c r="C15533" s="13"/>
      <c r="D15533" s="13"/>
      <c r="E15533" s="13"/>
      <c r="F15533" s="13"/>
    </row>
    <row r="15534" spans="1:7">
      <c r="A15534" s="13"/>
      <c r="B15534" s="13"/>
      <c r="C15534" s="13"/>
      <c r="D15534" s="13"/>
      <c r="E15534" s="13"/>
      <c r="G15534" s="13"/>
    </row>
    <row r="15535" spans="1:7">
      <c r="A15535" s="13"/>
      <c r="B15535" s="13"/>
      <c r="C15535" s="13"/>
      <c r="D15535" s="13"/>
      <c r="E15535" s="13"/>
      <c r="F15535" s="13"/>
    </row>
    <row r="15536" spans="1:7">
      <c r="A15536" s="13"/>
      <c r="B15536" s="13"/>
      <c r="D15536" s="13"/>
      <c r="E15536" s="13"/>
      <c r="F15536" s="13"/>
    </row>
    <row r="15537" spans="1:6">
      <c r="A15537" s="13"/>
      <c r="B15537" s="13"/>
      <c r="D15537" s="13"/>
      <c r="E15537" s="13"/>
      <c r="F15537" s="13"/>
    </row>
    <row r="15538" spans="1:6">
      <c r="A15538" s="13"/>
      <c r="B15538" s="13"/>
      <c r="C15538" s="13"/>
      <c r="D15538" s="13"/>
      <c r="E15538" s="13"/>
      <c r="F15538" s="13"/>
    </row>
    <row r="15539" spans="1:6">
      <c r="A15539" s="13"/>
      <c r="B15539" s="13"/>
      <c r="D15539" s="13"/>
      <c r="E15539" s="13"/>
      <c r="F15539" s="13"/>
    </row>
    <row r="15540" spans="1:6">
      <c r="A15540" s="13"/>
      <c r="B15540" s="13"/>
      <c r="D15540" s="13"/>
      <c r="E15540" s="13"/>
      <c r="F15540" s="13"/>
    </row>
    <row r="15541" spans="1:6">
      <c r="A15541" s="13"/>
      <c r="B15541" s="13"/>
      <c r="D15541" s="13"/>
      <c r="E15541" s="13"/>
      <c r="F15541" s="13"/>
    </row>
    <row r="15542" spans="1:6">
      <c r="A15542" s="13"/>
      <c r="B15542" s="13"/>
      <c r="C15542" s="13"/>
      <c r="D15542" s="13"/>
      <c r="E15542" s="13"/>
      <c r="F15542" s="13"/>
    </row>
    <row r="15543" spans="1:6">
      <c r="A15543" s="13"/>
      <c r="B15543" s="13"/>
      <c r="C15543" s="13"/>
      <c r="D15543" s="13"/>
      <c r="E15543" s="13"/>
      <c r="F15543" s="13"/>
    </row>
    <row r="15544" spans="1:6">
      <c r="A15544" s="13"/>
      <c r="B15544" s="13"/>
      <c r="C15544" s="13"/>
      <c r="D15544" s="13"/>
      <c r="E15544" s="13"/>
      <c r="F15544" s="13"/>
    </row>
    <row r="15545" spans="1:6">
      <c r="A15545" s="13"/>
      <c r="B15545" s="13"/>
      <c r="C15545" s="13"/>
      <c r="D15545" s="13"/>
      <c r="E15545" s="13"/>
      <c r="F15545" s="13"/>
    </row>
    <row r="15546" spans="1:6">
      <c r="A15546" s="13"/>
      <c r="B15546" s="13"/>
      <c r="C15546" s="13"/>
      <c r="D15546" s="13"/>
      <c r="E15546" s="13"/>
      <c r="F15546" s="13"/>
    </row>
    <row r="15547" spans="1:6">
      <c r="A15547" s="13"/>
      <c r="B15547" s="13"/>
      <c r="C15547" s="13"/>
      <c r="D15547" s="13"/>
      <c r="E15547" s="13"/>
      <c r="F15547" s="13"/>
    </row>
    <row r="15548" spans="1:6">
      <c r="A15548" s="13"/>
      <c r="B15548" s="13"/>
      <c r="C15548" s="13"/>
      <c r="D15548" s="13"/>
      <c r="E15548" s="13"/>
      <c r="F15548" s="13"/>
    </row>
    <row r="15549" spans="1:6">
      <c r="A15549" s="13"/>
      <c r="B15549" s="13"/>
      <c r="C15549" s="13"/>
      <c r="D15549" s="13"/>
      <c r="E15549" s="13"/>
      <c r="F15549" s="13"/>
    </row>
    <row r="15550" spans="1:6">
      <c r="A15550" s="13"/>
      <c r="B15550" s="13"/>
      <c r="C15550" s="13"/>
      <c r="D15550" s="13"/>
      <c r="E15550" s="13"/>
      <c r="F15550" s="13"/>
    </row>
    <row r="15551" spans="1:6">
      <c r="A15551" s="13"/>
      <c r="B15551" s="13"/>
      <c r="C15551" s="13"/>
      <c r="D15551" s="13"/>
      <c r="E15551" s="13"/>
      <c r="F15551" s="13"/>
    </row>
    <row r="15552" spans="1:6">
      <c r="A15552" s="13"/>
      <c r="B15552" s="13"/>
      <c r="C15552" s="13"/>
      <c r="D15552" s="13"/>
      <c r="E15552" s="13"/>
      <c r="F15552" s="13"/>
    </row>
    <row r="15553" spans="1:6">
      <c r="A15553" s="13"/>
      <c r="B15553" s="13"/>
      <c r="C15553" s="13"/>
      <c r="D15553" s="13"/>
      <c r="E15553" s="13"/>
      <c r="F15553" s="13"/>
    </row>
    <row r="15554" spans="1:6">
      <c r="A15554" s="13"/>
      <c r="B15554" s="13"/>
      <c r="C15554" s="13"/>
      <c r="D15554" s="13"/>
      <c r="E15554" s="13"/>
      <c r="F15554" s="13"/>
    </row>
    <row r="15555" spans="1:6">
      <c r="A15555" s="13"/>
      <c r="B15555" s="13"/>
      <c r="C15555" s="13"/>
      <c r="D15555" s="13"/>
      <c r="E15555" s="13"/>
      <c r="F15555" s="13"/>
    </row>
    <row r="15556" spans="1:6">
      <c r="A15556" s="13"/>
      <c r="B15556" s="13"/>
      <c r="C15556" s="13"/>
      <c r="D15556" s="13"/>
      <c r="E15556" s="13"/>
      <c r="F15556" s="13"/>
    </row>
    <row r="15557" spans="1:6">
      <c r="A15557" s="13"/>
      <c r="B15557" s="13"/>
      <c r="C15557" s="13"/>
      <c r="D15557" s="13"/>
      <c r="E15557" s="13"/>
      <c r="F15557" s="13"/>
    </row>
    <row r="15558" spans="1:6">
      <c r="A15558" s="13"/>
      <c r="B15558" s="13"/>
      <c r="C15558" s="13"/>
      <c r="D15558" s="13"/>
      <c r="E15558" s="13"/>
      <c r="F15558" s="13"/>
    </row>
    <row r="15559" spans="1:6">
      <c r="A15559" s="13"/>
      <c r="B15559" s="13"/>
      <c r="C15559" s="13"/>
      <c r="D15559" s="13"/>
      <c r="E15559" s="13"/>
      <c r="F15559" s="13"/>
    </row>
    <row r="15560" spans="1:6">
      <c r="A15560" s="13"/>
      <c r="B15560" s="13"/>
      <c r="C15560" s="13"/>
      <c r="D15560" s="13"/>
      <c r="E15560" s="13"/>
      <c r="F15560" s="13"/>
    </row>
    <row r="15561" spans="1:6">
      <c r="A15561" s="13"/>
      <c r="B15561" s="13"/>
      <c r="C15561" s="13"/>
      <c r="D15561" s="13"/>
      <c r="E15561" s="13"/>
      <c r="F15561" s="13"/>
    </row>
    <row r="15562" spans="1:6">
      <c r="A15562" s="13"/>
      <c r="B15562" s="13"/>
      <c r="C15562" s="13"/>
      <c r="D15562" s="13"/>
      <c r="E15562" s="13"/>
      <c r="F15562" s="13"/>
    </row>
    <row r="15563" spans="1:6">
      <c r="A15563" s="13"/>
      <c r="B15563" s="13"/>
      <c r="C15563" s="13"/>
      <c r="D15563" s="13"/>
      <c r="E15563" s="13"/>
      <c r="F15563" s="13"/>
    </row>
    <row r="15564" spans="1:6">
      <c r="A15564" s="13"/>
      <c r="B15564" s="13"/>
      <c r="C15564" s="13"/>
      <c r="D15564" s="13"/>
      <c r="E15564" s="13"/>
      <c r="F15564" s="13"/>
    </row>
    <row r="15565" spans="1:6">
      <c r="A15565" s="13"/>
      <c r="B15565" s="13"/>
      <c r="D15565" s="13"/>
      <c r="E15565" s="13"/>
      <c r="F15565" s="13"/>
    </row>
    <row r="15566" spans="1:6">
      <c r="A15566" s="13"/>
      <c r="B15566" s="13"/>
      <c r="C15566" s="13"/>
      <c r="D15566" s="13"/>
      <c r="E15566" s="13"/>
      <c r="F15566" s="13"/>
    </row>
    <row r="15567" spans="1:6">
      <c r="A15567" s="13"/>
      <c r="B15567" s="13"/>
      <c r="D15567" s="13"/>
      <c r="E15567" s="13"/>
      <c r="F15567" s="13"/>
    </row>
    <row r="15568" spans="1:6">
      <c r="A15568" s="13"/>
      <c r="B15568" s="13"/>
      <c r="D15568" s="13"/>
      <c r="E15568" s="13"/>
      <c r="F15568" s="13"/>
    </row>
    <row r="15569" spans="1:7">
      <c r="A15569" s="13"/>
      <c r="B15569" s="13"/>
      <c r="D15569" s="13"/>
      <c r="E15569" s="13"/>
      <c r="F15569" s="13"/>
    </row>
    <row r="15570" spans="1:7">
      <c r="A15570" s="13"/>
      <c r="B15570" s="13"/>
      <c r="D15570" s="13"/>
      <c r="E15570" s="13"/>
      <c r="F15570" s="13"/>
    </row>
    <row r="15571" spans="1:7">
      <c r="A15571" s="13"/>
      <c r="B15571" s="13"/>
      <c r="D15571" s="13"/>
      <c r="E15571" s="13"/>
      <c r="F15571" s="13"/>
    </row>
    <row r="15572" spans="1:7">
      <c r="A15572" s="13"/>
      <c r="B15572" s="13"/>
      <c r="D15572" s="13"/>
      <c r="E15572" s="13"/>
      <c r="F15572" s="13"/>
    </row>
    <row r="15573" spans="1:7">
      <c r="A15573" s="13"/>
      <c r="B15573" s="13"/>
      <c r="C15573" s="13"/>
      <c r="D15573" s="13"/>
      <c r="E15573" s="13"/>
      <c r="F15573" s="13"/>
    </row>
    <row r="15574" spans="1:7">
      <c r="A15574" s="13"/>
      <c r="B15574" s="13"/>
      <c r="C15574" s="13"/>
      <c r="D15574" s="13"/>
      <c r="E15574" s="13"/>
      <c r="F15574" s="13"/>
    </row>
    <row r="15575" spans="1:7">
      <c r="A15575" s="13"/>
      <c r="B15575" s="13"/>
      <c r="C15575" s="13"/>
      <c r="D15575" s="13"/>
      <c r="E15575" s="13"/>
      <c r="F15575" s="13"/>
    </row>
    <row r="15576" spans="1:7">
      <c r="A15576" s="13"/>
      <c r="B15576" s="13"/>
      <c r="C15576" s="13"/>
      <c r="D15576" s="13"/>
      <c r="E15576" s="13"/>
      <c r="F15576" s="13"/>
    </row>
    <row r="15577" spans="1:7">
      <c r="A15577" s="13"/>
      <c r="B15577" s="13"/>
      <c r="C15577" s="13"/>
      <c r="D15577" s="13"/>
      <c r="E15577" s="13"/>
      <c r="F15577" s="13"/>
    </row>
    <row r="15578" spans="1:7">
      <c r="A15578" s="13"/>
      <c r="B15578" s="13"/>
      <c r="C15578" s="13"/>
      <c r="D15578" s="13"/>
      <c r="E15578" s="13"/>
      <c r="F15578" s="13"/>
    </row>
    <row r="15579" spans="1:7">
      <c r="A15579" s="13"/>
      <c r="B15579" s="13"/>
      <c r="C15579" s="13"/>
      <c r="D15579" s="13"/>
      <c r="E15579" s="13"/>
      <c r="G15579" s="13"/>
    </row>
    <row r="15580" spans="1:7">
      <c r="A15580" s="13"/>
      <c r="B15580" s="13"/>
      <c r="C15580" s="13"/>
      <c r="D15580" s="13"/>
      <c r="E15580" s="13"/>
      <c r="G15580" s="13"/>
    </row>
    <row r="15581" spans="1:7">
      <c r="A15581" s="13"/>
      <c r="B15581" s="13"/>
      <c r="C15581" s="13"/>
      <c r="D15581" s="13"/>
      <c r="E15581" s="13"/>
      <c r="F15581" s="13"/>
    </row>
    <row r="15582" spans="1:7">
      <c r="A15582" s="13"/>
      <c r="B15582" s="13"/>
      <c r="C15582" s="13"/>
      <c r="D15582" s="13"/>
      <c r="E15582" s="13"/>
      <c r="F15582" s="13"/>
    </row>
    <row r="15583" spans="1:7">
      <c r="A15583" s="13"/>
      <c r="B15583" s="13"/>
      <c r="C15583" s="13"/>
      <c r="D15583" s="13"/>
      <c r="E15583" s="13"/>
      <c r="F15583" s="13"/>
    </row>
    <row r="15584" spans="1:7">
      <c r="A15584" s="13"/>
      <c r="B15584" s="13"/>
      <c r="D15584" s="13"/>
      <c r="E15584" s="13"/>
      <c r="F15584" s="13"/>
    </row>
    <row r="15585" spans="1:6">
      <c r="A15585" s="13"/>
      <c r="B15585" s="13"/>
      <c r="D15585" s="13"/>
      <c r="E15585" s="13"/>
      <c r="F15585" s="13"/>
    </row>
    <row r="15586" spans="1:6">
      <c r="A15586" s="13"/>
      <c r="B15586" s="13"/>
      <c r="C15586" s="13"/>
      <c r="D15586" s="13"/>
      <c r="E15586" s="13"/>
      <c r="F15586" s="13"/>
    </row>
    <row r="15587" spans="1:6">
      <c r="A15587" s="13"/>
      <c r="B15587" s="13"/>
      <c r="D15587" s="13"/>
      <c r="E15587" s="13"/>
      <c r="F15587" s="13"/>
    </row>
    <row r="15588" spans="1:6">
      <c r="A15588" s="13"/>
      <c r="B15588" s="13"/>
      <c r="D15588" s="13"/>
      <c r="E15588" s="13"/>
      <c r="F15588" s="13"/>
    </row>
    <row r="15589" spans="1:6">
      <c r="A15589" s="13"/>
      <c r="B15589" s="13"/>
      <c r="C15589" s="13"/>
      <c r="D15589" s="13"/>
      <c r="E15589" s="13"/>
      <c r="F15589" s="13"/>
    </row>
    <row r="15590" spans="1:6">
      <c r="A15590" s="13"/>
      <c r="B15590" s="13"/>
      <c r="C15590" s="13"/>
      <c r="D15590" s="13"/>
      <c r="E15590" s="13"/>
      <c r="F15590" s="13"/>
    </row>
    <row r="15591" spans="1:6">
      <c r="A15591" s="13"/>
      <c r="B15591" s="13"/>
      <c r="D15591" s="13"/>
      <c r="E15591" s="13"/>
      <c r="F15591" s="13"/>
    </row>
    <row r="15592" spans="1:6">
      <c r="A15592" s="13"/>
      <c r="B15592" s="13"/>
      <c r="D15592" s="13"/>
      <c r="E15592" s="13"/>
      <c r="F15592" s="13"/>
    </row>
    <row r="15593" spans="1:6">
      <c r="A15593" s="13"/>
      <c r="B15593" s="13"/>
      <c r="D15593" s="13"/>
      <c r="E15593" s="13"/>
      <c r="F15593" s="13"/>
    </row>
    <row r="15594" spans="1:6">
      <c r="A15594" s="13"/>
      <c r="B15594" s="13"/>
      <c r="D15594" s="13"/>
      <c r="E15594" s="13"/>
      <c r="F15594" s="13"/>
    </row>
    <row r="15595" spans="1:6">
      <c r="A15595" s="13"/>
      <c r="B15595" s="13"/>
      <c r="D15595" s="13"/>
      <c r="E15595" s="13"/>
      <c r="F15595" s="13"/>
    </row>
    <row r="15596" spans="1:6">
      <c r="A15596" s="13"/>
      <c r="B15596" s="13"/>
      <c r="D15596" s="13"/>
      <c r="E15596" s="13"/>
      <c r="F15596" s="13"/>
    </row>
    <row r="15597" spans="1:6">
      <c r="A15597" s="13"/>
      <c r="B15597" s="13"/>
      <c r="D15597" s="13"/>
      <c r="E15597" s="13"/>
      <c r="F15597" s="13"/>
    </row>
    <row r="15598" spans="1:6">
      <c r="A15598" s="13"/>
      <c r="B15598" s="13"/>
      <c r="D15598" s="13"/>
      <c r="E15598" s="13"/>
      <c r="F15598" s="13"/>
    </row>
    <row r="15599" spans="1:6">
      <c r="A15599" s="13"/>
      <c r="B15599" s="13"/>
      <c r="D15599" s="13"/>
      <c r="E15599" s="13"/>
      <c r="F15599" s="13"/>
    </row>
    <row r="15600" spans="1:6">
      <c r="A15600" s="13"/>
      <c r="B15600" s="13"/>
      <c r="D15600" s="13"/>
      <c r="E15600" s="13"/>
      <c r="F15600" s="13"/>
    </row>
    <row r="15601" spans="1:7">
      <c r="A15601" s="13"/>
      <c r="B15601" s="13"/>
      <c r="C15601" s="13"/>
      <c r="D15601" s="13"/>
      <c r="E15601" s="13"/>
      <c r="F15601" s="13"/>
    </row>
    <row r="15602" spans="1:7">
      <c r="A15602" s="13"/>
      <c r="B15602" s="13"/>
      <c r="C15602" s="13"/>
      <c r="D15602" s="13"/>
      <c r="E15602" s="13"/>
      <c r="F15602" s="13"/>
    </row>
    <row r="15603" spans="1:7">
      <c r="A15603" s="13"/>
      <c r="B15603" s="13"/>
      <c r="C15603" s="13"/>
      <c r="D15603" s="13"/>
      <c r="E15603" s="13"/>
      <c r="F15603" s="13"/>
    </row>
    <row r="15604" spans="1:7">
      <c r="A15604" s="13"/>
      <c r="B15604" s="13"/>
      <c r="C15604" s="13"/>
      <c r="D15604" s="13"/>
      <c r="E15604" s="13"/>
      <c r="F15604" s="13"/>
    </row>
    <row r="15605" spans="1:7">
      <c r="A15605" s="13"/>
      <c r="B15605" s="13"/>
      <c r="C15605" s="13"/>
      <c r="D15605" s="13"/>
      <c r="E15605" s="13"/>
      <c r="F15605" s="13"/>
    </row>
    <row r="15606" spans="1:7">
      <c r="A15606" s="13"/>
      <c r="B15606" s="13"/>
      <c r="C15606" s="13"/>
      <c r="D15606" s="13"/>
      <c r="E15606" s="13"/>
      <c r="G15606" s="13"/>
    </row>
    <row r="15607" spans="1:7">
      <c r="A15607" s="13"/>
      <c r="B15607" s="13"/>
      <c r="C15607" s="13"/>
      <c r="D15607" s="13"/>
      <c r="E15607" s="13"/>
      <c r="G15607" s="13"/>
    </row>
    <row r="15608" spans="1:7">
      <c r="A15608" s="13"/>
      <c r="B15608" s="13"/>
      <c r="C15608" s="13"/>
      <c r="D15608" s="13"/>
      <c r="E15608" s="13"/>
      <c r="F15608" s="13"/>
    </row>
    <row r="15609" spans="1:7">
      <c r="A15609" s="13"/>
      <c r="B15609" s="13"/>
      <c r="D15609" s="13"/>
      <c r="E15609" s="13"/>
      <c r="F15609" s="13"/>
    </row>
    <row r="15610" spans="1:7">
      <c r="A15610" s="13"/>
      <c r="B15610" s="13"/>
      <c r="D15610" s="13"/>
      <c r="E15610" s="13"/>
      <c r="F15610" s="13"/>
    </row>
    <row r="15611" spans="1:7">
      <c r="A15611" s="13"/>
      <c r="B15611" s="13"/>
      <c r="C15611" s="13"/>
      <c r="D15611" s="13"/>
      <c r="E15611" s="13"/>
      <c r="F15611" s="13"/>
    </row>
    <row r="15612" spans="1:7">
      <c r="A15612" s="13"/>
      <c r="B15612" s="13"/>
      <c r="D15612" s="13"/>
      <c r="E15612" s="13"/>
      <c r="F15612" s="13"/>
    </row>
    <row r="15613" spans="1:7">
      <c r="A15613" s="13"/>
      <c r="B15613" s="13"/>
      <c r="D15613" s="13"/>
      <c r="E15613" s="13"/>
      <c r="F15613" s="13"/>
    </row>
    <row r="15614" spans="1:7">
      <c r="A15614" s="13"/>
      <c r="B15614" s="13"/>
      <c r="D15614" s="13"/>
      <c r="E15614" s="13"/>
      <c r="F15614" s="13"/>
    </row>
    <row r="15615" spans="1:7">
      <c r="A15615" s="13"/>
      <c r="B15615" s="13"/>
      <c r="C15615" s="13"/>
      <c r="D15615" s="13"/>
      <c r="E15615" s="13"/>
      <c r="F15615" s="13"/>
    </row>
    <row r="15616" spans="1:7">
      <c r="A15616" s="13"/>
      <c r="B15616" s="13"/>
      <c r="C15616" s="13"/>
      <c r="D15616" s="13"/>
      <c r="E15616" s="13"/>
      <c r="F15616" s="13"/>
    </row>
    <row r="15617" spans="1:7">
      <c r="A15617" s="13"/>
      <c r="B15617" s="13"/>
      <c r="C15617" s="13"/>
      <c r="D15617" s="13"/>
      <c r="E15617" s="13"/>
      <c r="F15617" s="13"/>
    </row>
    <row r="15618" spans="1:7">
      <c r="A15618" s="13"/>
      <c r="B15618" s="13"/>
      <c r="C15618" s="13"/>
      <c r="D15618" s="13"/>
      <c r="E15618" s="13"/>
      <c r="F15618" s="13"/>
    </row>
    <row r="15619" spans="1:7">
      <c r="A15619" s="13"/>
      <c r="B15619" s="13"/>
      <c r="C15619" s="13"/>
      <c r="D15619" s="13"/>
      <c r="E15619" s="13"/>
      <c r="F15619" s="13"/>
    </row>
    <row r="15620" spans="1:7">
      <c r="A15620" s="13"/>
      <c r="B15620" s="13"/>
      <c r="C15620" s="13"/>
      <c r="D15620" s="13"/>
      <c r="E15620" s="13"/>
      <c r="F15620" s="13"/>
    </row>
    <row r="15621" spans="1:7">
      <c r="A15621" s="13"/>
      <c r="B15621" s="13"/>
      <c r="C15621" s="13"/>
      <c r="D15621" s="13"/>
      <c r="E15621" s="13"/>
      <c r="G15621" s="13"/>
    </row>
    <row r="15622" spans="1:7">
      <c r="A15622" s="13"/>
      <c r="B15622" s="13"/>
      <c r="C15622" s="13"/>
      <c r="D15622" s="13"/>
      <c r="E15622" s="13"/>
      <c r="F15622" s="13"/>
    </row>
    <row r="15623" spans="1:7">
      <c r="A15623" s="13"/>
      <c r="B15623" s="13"/>
      <c r="C15623" s="13"/>
      <c r="D15623" s="13"/>
      <c r="E15623" s="13"/>
      <c r="F15623" s="13"/>
    </row>
    <row r="15624" spans="1:7">
      <c r="A15624" s="13"/>
      <c r="B15624" s="13"/>
      <c r="D15624" s="13"/>
      <c r="E15624" s="13"/>
      <c r="F15624" s="13"/>
    </row>
    <row r="15625" spans="1:7">
      <c r="A15625" s="13"/>
      <c r="B15625" s="13"/>
      <c r="C15625" s="13"/>
      <c r="D15625" s="13"/>
      <c r="E15625" s="13"/>
      <c r="F15625" s="13"/>
    </row>
    <row r="15626" spans="1:7">
      <c r="A15626" s="13"/>
      <c r="B15626" s="13"/>
      <c r="D15626" s="13"/>
      <c r="E15626" s="13"/>
      <c r="F15626" s="13"/>
    </row>
    <row r="15627" spans="1:7">
      <c r="A15627" s="13"/>
      <c r="B15627" s="13"/>
      <c r="D15627" s="13"/>
      <c r="E15627" s="13"/>
      <c r="F15627" s="13"/>
    </row>
    <row r="15628" spans="1:7">
      <c r="A15628" s="13"/>
      <c r="B15628" s="13"/>
      <c r="D15628" s="13"/>
      <c r="E15628" s="13"/>
      <c r="F15628" s="13"/>
    </row>
    <row r="15629" spans="1:7">
      <c r="A15629" s="13"/>
      <c r="B15629" s="13"/>
      <c r="D15629" s="13"/>
      <c r="E15629" s="13"/>
      <c r="F15629" s="13"/>
    </row>
    <row r="15630" spans="1:7">
      <c r="A15630" s="13"/>
      <c r="B15630" s="13"/>
      <c r="C15630" s="13"/>
      <c r="D15630" s="13"/>
      <c r="E15630" s="13"/>
      <c r="F15630" s="13"/>
    </row>
    <row r="15631" spans="1:7">
      <c r="A15631" s="13"/>
      <c r="B15631" s="13"/>
      <c r="C15631" s="13"/>
      <c r="D15631" s="13"/>
      <c r="E15631" s="13"/>
      <c r="F15631" s="13"/>
    </row>
    <row r="15632" spans="1:7">
      <c r="A15632" s="13"/>
      <c r="B15632" s="13"/>
      <c r="C15632" s="13"/>
      <c r="D15632" s="13"/>
      <c r="E15632" s="13"/>
      <c r="F15632" s="13"/>
    </row>
    <row r="15633" spans="1:7">
      <c r="A15633" s="13"/>
      <c r="B15633" s="13"/>
      <c r="C15633" s="13"/>
      <c r="D15633" s="13"/>
      <c r="E15633" s="13"/>
      <c r="F15633" s="13"/>
    </row>
    <row r="15634" spans="1:7">
      <c r="A15634" s="13"/>
      <c r="B15634" s="13"/>
      <c r="C15634" s="13"/>
      <c r="D15634" s="13"/>
      <c r="E15634" s="13"/>
      <c r="F15634" s="13"/>
    </row>
    <row r="15635" spans="1:7">
      <c r="A15635" s="13"/>
      <c r="B15635" s="13"/>
      <c r="C15635" s="13"/>
      <c r="D15635" s="13"/>
      <c r="E15635" s="13"/>
      <c r="F15635" s="13"/>
    </row>
    <row r="15636" spans="1:7">
      <c r="A15636" s="13"/>
      <c r="B15636" s="13"/>
      <c r="C15636" s="13"/>
      <c r="D15636" s="13"/>
      <c r="E15636" s="13"/>
      <c r="F15636" s="13"/>
    </row>
    <row r="15637" spans="1:7">
      <c r="A15637" s="13"/>
      <c r="B15637" s="13"/>
      <c r="C15637" s="13"/>
      <c r="D15637" s="13"/>
      <c r="E15637" s="13"/>
      <c r="F15637" s="13"/>
    </row>
    <row r="15638" spans="1:7">
      <c r="A15638" s="13"/>
      <c r="B15638" s="13"/>
      <c r="D15638" s="13"/>
      <c r="E15638" s="13"/>
      <c r="F15638" s="13"/>
    </row>
    <row r="15639" spans="1:7">
      <c r="A15639" s="13"/>
      <c r="B15639" s="13"/>
      <c r="D15639" s="13"/>
      <c r="E15639" s="13"/>
      <c r="F15639" s="13"/>
    </row>
    <row r="15640" spans="1:7">
      <c r="A15640" s="13"/>
      <c r="B15640" s="13"/>
      <c r="D15640" s="13"/>
      <c r="E15640" s="13"/>
      <c r="F15640" s="13"/>
    </row>
    <row r="15641" spans="1:7">
      <c r="A15641" s="13"/>
      <c r="B15641" s="13"/>
      <c r="D15641" s="13"/>
      <c r="E15641" s="13"/>
      <c r="F15641" s="13"/>
    </row>
    <row r="15642" spans="1:7">
      <c r="A15642" s="13"/>
      <c r="B15642" s="13"/>
      <c r="D15642" s="13"/>
      <c r="E15642" s="13"/>
      <c r="F15642" s="13"/>
    </row>
    <row r="15643" spans="1:7">
      <c r="A15643" s="13"/>
      <c r="B15643" s="13"/>
      <c r="D15643" s="13"/>
      <c r="E15643" s="13"/>
      <c r="F15643" s="13"/>
    </row>
    <row r="15644" spans="1:7">
      <c r="A15644" s="13"/>
      <c r="B15644" s="13"/>
      <c r="C15644" s="13"/>
      <c r="D15644" s="13"/>
      <c r="E15644" s="13"/>
      <c r="G15644" s="13"/>
    </row>
    <row r="15645" spans="1:7">
      <c r="A15645" s="13"/>
      <c r="B15645" s="13"/>
      <c r="C15645" s="13"/>
      <c r="D15645" s="13"/>
      <c r="E15645" s="13"/>
      <c r="F15645" s="13"/>
    </row>
    <row r="15646" spans="1:7">
      <c r="A15646" s="13"/>
      <c r="B15646" s="13"/>
      <c r="C15646" s="13"/>
      <c r="D15646" s="13"/>
      <c r="E15646" s="13"/>
      <c r="F15646" s="13"/>
    </row>
    <row r="15647" spans="1:7">
      <c r="A15647" s="13"/>
      <c r="B15647" s="13"/>
      <c r="C15647" s="13"/>
      <c r="D15647" s="13"/>
      <c r="E15647" s="13"/>
      <c r="F15647" s="13"/>
    </row>
    <row r="15648" spans="1:7">
      <c r="A15648" s="13"/>
      <c r="B15648" s="13"/>
      <c r="C15648" s="13"/>
      <c r="D15648" s="13"/>
      <c r="E15648" s="13"/>
      <c r="F15648" s="13"/>
    </row>
    <row r="15649" spans="1:7">
      <c r="A15649" s="13"/>
      <c r="B15649" s="13"/>
      <c r="C15649" s="13"/>
      <c r="D15649" s="13"/>
      <c r="E15649" s="13"/>
      <c r="G15649" s="13"/>
    </row>
    <row r="15650" spans="1:7">
      <c r="A15650" s="13"/>
      <c r="B15650" s="13"/>
      <c r="C15650" s="13"/>
      <c r="D15650" s="13"/>
      <c r="E15650" s="13"/>
      <c r="F15650" s="13"/>
    </row>
    <row r="15651" spans="1:7">
      <c r="A15651" s="13"/>
      <c r="B15651" s="13"/>
      <c r="D15651" s="13"/>
      <c r="E15651" s="13"/>
      <c r="F15651" s="13"/>
    </row>
    <row r="15652" spans="1:7">
      <c r="A15652" s="13"/>
      <c r="B15652" s="13"/>
      <c r="C15652" s="13"/>
      <c r="D15652" s="13"/>
      <c r="E15652" s="13"/>
      <c r="F15652" s="13"/>
    </row>
    <row r="15653" spans="1:7">
      <c r="A15653" s="13"/>
      <c r="B15653" s="13"/>
      <c r="D15653" s="13"/>
      <c r="E15653" s="13"/>
      <c r="F15653" s="13"/>
    </row>
    <row r="15654" spans="1:7">
      <c r="A15654" s="13"/>
      <c r="B15654" s="13"/>
      <c r="C15654" s="13"/>
      <c r="D15654" s="13"/>
      <c r="E15654" s="13"/>
      <c r="F15654" s="13"/>
    </row>
    <row r="15655" spans="1:7">
      <c r="A15655" s="13"/>
      <c r="B15655" s="13"/>
      <c r="D15655" s="13"/>
      <c r="E15655" s="13"/>
      <c r="F15655" s="13"/>
    </row>
    <row r="15656" spans="1:7">
      <c r="A15656" s="13"/>
      <c r="B15656" s="13"/>
      <c r="D15656" s="13"/>
      <c r="E15656" s="13"/>
      <c r="F15656" s="13"/>
    </row>
    <row r="15657" spans="1:7">
      <c r="A15657" s="13"/>
      <c r="B15657" s="13"/>
      <c r="D15657" s="13"/>
      <c r="E15657" s="13"/>
      <c r="F15657" s="13"/>
    </row>
    <row r="15658" spans="1:7">
      <c r="A15658" s="13"/>
      <c r="B15658" s="13"/>
      <c r="D15658" s="13"/>
      <c r="E15658" s="13"/>
      <c r="F15658" s="13"/>
    </row>
    <row r="15659" spans="1:7">
      <c r="A15659" s="13"/>
      <c r="B15659" s="13"/>
      <c r="D15659" s="13"/>
      <c r="E15659" s="13"/>
      <c r="F15659" s="13"/>
    </row>
    <row r="15660" spans="1:7">
      <c r="A15660" s="13"/>
      <c r="B15660" s="13"/>
      <c r="D15660" s="13"/>
      <c r="E15660" s="13"/>
      <c r="F15660" s="13"/>
    </row>
    <row r="15661" spans="1:7">
      <c r="A15661" s="13"/>
      <c r="B15661" s="13"/>
      <c r="D15661" s="13"/>
      <c r="E15661" s="13"/>
      <c r="F15661" s="13"/>
    </row>
    <row r="15662" spans="1:7">
      <c r="A15662" s="13"/>
      <c r="B15662" s="13"/>
      <c r="C15662" s="13"/>
      <c r="D15662" s="13"/>
      <c r="E15662" s="13"/>
      <c r="F15662" s="13"/>
    </row>
    <row r="15663" spans="1:7">
      <c r="A15663" s="13"/>
      <c r="B15663" s="13"/>
      <c r="C15663" s="13"/>
      <c r="D15663" s="13"/>
      <c r="E15663" s="13"/>
      <c r="F15663" s="13"/>
    </row>
    <row r="15664" spans="1:7">
      <c r="A15664" s="13"/>
      <c r="B15664" s="13"/>
      <c r="C15664" s="13"/>
      <c r="D15664" s="13"/>
      <c r="E15664" s="13"/>
      <c r="F15664" s="13"/>
    </row>
    <row r="15665" spans="1:7">
      <c r="A15665" s="13"/>
      <c r="B15665" s="13"/>
      <c r="C15665" s="13"/>
      <c r="D15665" s="13"/>
      <c r="E15665" s="13"/>
      <c r="F15665" s="13"/>
    </row>
    <row r="15666" spans="1:7">
      <c r="A15666" s="13"/>
      <c r="B15666" s="13"/>
      <c r="C15666" s="13"/>
      <c r="D15666" s="13"/>
      <c r="E15666" s="13"/>
      <c r="G15666" s="13"/>
    </row>
    <row r="15667" spans="1:7">
      <c r="A15667" s="13"/>
      <c r="B15667" s="13"/>
      <c r="C15667" s="13"/>
      <c r="D15667" s="13"/>
      <c r="E15667" s="13"/>
      <c r="G15667" s="13"/>
    </row>
    <row r="15668" spans="1:7">
      <c r="A15668" s="13"/>
      <c r="B15668" s="13"/>
      <c r="D15668" s="13"/>
      <c r="E15668" s="13"/>
      <c r="F15668" s="13"/>
    </row>
    <row r="15669" spans="1:7">
      <c r="A15669" s="13"/>
      <c r="B15669" s="13"/>
      <c r="C15669" s="13"/>
      <c r="D15669" s="13"/>
      <c r="E15669" s="13"/>
      <c r="F15669" s="13"/>
    </row>
    <row r="15670" spans="1:7">
      <c r="A15670" s="13"/>
      <c r="B15670" s="13"/>
      <c r="D15670" s="13"/>
      <c r="E15670" s="13"/>
      <c r="F15670" s="13"/>
    </row>
    <row r="15671" spans="1:7">
      <c r="A15671" s="13"/>
      <c r="B15671" s="13"/>
      <c r="D15671" s="13"/>
      <c r="E15671" s="13"/>
      <c r="F15671" s="13"/>
    </row>
    <row r="15672" spans="1:7">
      <c r="A15672" s="13"/>
      <c r="B15672" s="13"/>
      <c r="D15672" s="13"/>
      <c r="E15672" s="13"/>
      <c r="F15672" s="13"/>
    </row>
    <row r="15673" spans="1:7">
      <c r="A15673" s="13"/>
      <c r="B15673" s="13"/>
      <c r="D15673" s="13"/>
      <c r="E15673" s="13"/>
      <c r="F15673" s="13"/>
    </row>
    <row r="15674" spans="1:7">
      <c r="A15674" s="13"/>
      <c r="B15674" s="13"/>
      <c r="D15674" s="13"/>
      <c r="E15674" s="13"/>
      <c r="F15674" s="13"/>
    </row>
    <row r="15675" spans="1:7">
      <c r="A15675" s="13"/>
      <c r="B15675" s="13"/>
      <c r="D15675" s="13"/>
      <c r="E15675" s="13"/>
      <c r="F15675" s="13"/>
    </row>
    <row r="15676" spans="1:7">
      <c r="A15676" s="13"/>
      <c r="B15676" s="13"/>
      <c r="D15676" s="13"/>
      <c r="E15676" s="13"/>
      <c r="F15676" s="13"/>
    </row>
    <row r="15677" spans="1:7">
      <c r="A15677" s="13"/>
      <c r="B15677" s="13"/>
      <c r="D15677" s="13"/>
      <c r="E15677" s="13"/>
      <c r="F15677" s="13"/>
    </row>
    <row r="15678" spans="1:7">
      <c r="A15678" s="13"/>
      <c r="B15678" s="13"/>
      <c r="C15678" s="13"/>
      <c r="D15678" s="13"/>
      <c r="E15678" s="13"/>
      <c r="F15678" s="13"/>
    </row>
    <row r="15679" spans="1:7">
      <c r="A15679" s="13"/>
      <c r="B15679" s="13"/>
      <c r="C15679" s="13"/>
      <c r="D15679" s="13"/>
      <c r="E15679" s="13"/>
      <c r="F15679" s="13"/>
    </row>
    <row r="15680" spans="1:7">
      <c r="A15680" s="13"/>
      <c r="B15680" s="13"/>
      <c r="C15680" s="13"/>
      <c r="D15680" s="13"/>
      <c r="E15680" s="13"/>
      <c r="F15680" s="13"/>
    </row>
    <row r="15681" spans="1:7">
      <c r="A15681" s="13"/>
      <c r="B15681" s="13"/>
      <c r="C15681" s="13"/>
      <c r="D15681" s="13"/>
      <c r="E15681" s="13"/>
      <c r="F15681" s="13"/>
    </row>
    <row r="15682" spans="1:7">
      <c r="A15682" s="13"/>
      <c r="B15682" s="13"/>
      <c r="C15682" s="13"/>
      <c r="D15682" s="13"/>
      <c r="E15682" s="13"/>
      <c r="F15682" s="13"/>
    </row>
    <row r="15683" spans="1:7">
      <c r="A15683" s="13"/>
      <c r="B15683" s="13"/>
      <c r="C15683" s="13"/>
      <c r="D15683" s="13"/>
      <c r="E15683" s="13"/>
      <c r="F15683" s="13"/>
    </row>
    <row r="15684" spans="1:7">
      <c r="A15684" s="13"/>
      <c r="B15684" s="13"/>
      <c r="C15684" s="13"/>
      <c r="D15684" s="13"/>
      <c r="E15684" s="13"/>
      <c r="G15684" s="13"/>
    </row>
    <row r="15685" spans="1:7">
      <c r="A15685" s="13"/>
      <c r="B15685" s="13"/>
      <c r="C15685" s="13"/>
      <c r="D15685" s="13"/>
      <c r="E15685" s="13"/>
      <c r="F15685" s="13"/>
    </row>
    <row r="15686" spans="1:7">
      <c r="A15686" s="13"/>
      <c r="B15686" s="13"/>
      <c r="D15686" s="13"/>
      <c r="E15686" s="13"/>
      <c r="F15686" s="13"/>
    </row>
    <row r="15687" spans="1:7">
      <c r="A15687" s="13"/>
      <c r="B15687" s="13"/>
      <c r="C15687" s="13"/>
      <c r="D15687" s="13"/>
      <c r="E15687" s="13"/>
      <c r="F15687" s="13"/>
    </row>
    <row r="15688" spans="1:7">
      <c r="A15688" s="13"/>
      <c r="B15688" s="13"/>
      <c r="D15688" s="13"/>
      <c r="E15688" s="13"/>
      <c r="F15688" s="13"/>
    </row>
    <row r="15689" spans="1:7">
      <c r="A15689" s="13"/>
      <c r="B15689" s="13"/>
      <c r="D15689" s="13"/>
      <c r="E15689" s="13"/>
      <c r="F15689" s="13"/>
    </row>
    <row r="15690" spans="1:7">
      <c r="A15690" s="13"/>
      <c r="B15690" s="13"/>
      <c r="D15690" s="13"/>
      <c r="E15690" s="13"/>
      <c r="F15690" s="13"/>
    </row>
    <row r="15691" spans="1:7">
      <c r="A15691" s="13"/>
      <c r="B15691" s="13"/>
      <c r="D15691" s="13"/>
      <c r="E15691" s="13"/>
      <c r="F15691" s="13"/>
    </row>
    <row r="15692" spans="1:7">
      <c r="A15692" s="13"/>
      <c r="B15692" s="13"/>
      <c r="D15692" s="13"/>
      <c r="E15692" s="13"/>
      <c r="F15692" s="13"/>
    </row>
    <row r="15693" spans="1:7">
      <c r="A15693" s="13"/>
      <c r="B15693" s="13"/>
      <c r="C15693" s="13"/>
      <c r="D15693" s="13"/>
      <c r="E15693" s="13"/>
      <c r="F15693" s="13"/>
    </row>
    <row r="15694" spans="1:7">
      <c r="A15694" s="13"/>
      <c r="B15694" s="13"/>
      <c r="D15694" s="13"/>
      <c r="E15694" s="13"/>
      <c r="F15694" s="13"/>
    </row>
    <row r="15695" spans="1:7">
      <c r="A15695" s="13"/>
      <c r="B15695" s="13"/>
      <c r="C15695" s="13"/>
      <c r="D15695" s="13"/>
      <c r="E15695" s="13"/>
      <c r="G15695" s="13"/>
    </row>
    <row r="15696" spans="1:7">
      <c r="A15696" s="13"/>
      <c r="B15696" s="13"/>
      <c r="C15696" s="13"/>
      <c r="D15696" s="13"/>
      <c r="E15696" s="13"/>
      <c r="F15696" s="13"/>
    </row>
    <row r="15697" spans="1:6">
      <c r="A15697" s="13"/>
      <c r="B15697" s="13"/>
      <c r="C15697" s="13"/>
      <c r="D15697" s="13"/>
      <c r="E15697" s="13"/>
      <c r="F15697" s="13"/>
    </row>
    <row r="15698" spans="1:6">
      <c r="A15698" s="13"/>
      <c r="B15698" s="13"/>
      <c r="C15698" s="13"/>
      <c r="D15698" s="13"/>
      <c r="E15698" s="13"/>
      <c r="F15698" s="13"/>
    </row>
    <row r="15699" spans="1:6">
      <c r="A15699" s="13"/>
      <c r="B15699" s="13"/>
      <c r="C15699" s="13"/>
      <c r="D15699" s="13"/>
      <c r="E15699" s="13"/>
      <c r="F15699" s="13"/>
    </row>
    <row r="15700" spans="1:6">
      <c r="A15700" s="13"/>
      <c r="B15700" s="13"/>
      <c r="C15700" s="13"/>
      <c r="D15700" s="13"/>
      <c r="E15700" s="13"/>
      <c r="F15700" s="13"/>
    </row>
    <row r="15701" spans="1:6">
      <c r="A15701" s="13"/>
    </row>
    <row r="15702" spans="1:6">
      <c r="A15702" s="13"/>
    </row>
    <row r="15703" spans="1:6">
      <c r="A15703" s="13"/>
      <c r="B15703" s="13"/>
      <c r="D15703" s="13"/>
      <c r="E15703" s="13"/>
      <c r="F15703" s="13"/>
    </row>
    <row r="15704" spans="1:6">
      <c r="A15704" s="13"/>
      <c r="B15704" s="13"/>
      <c r="D15704" s="13"/>
      <c r="E15704" s="13"/>
      <c r="F15704" s="13"/>
    </row>
    <row r="15705" spans="1:6">
      <c r="A15705" s="13"/>
      <c r="B15705" s="13"/>
      <c r="D15705" s="13"/>
      <c r="E15705" s="13"/>
      <c r="F15705" s="13"/>
    </row>
    <row r="15706" spans="1:6">
      <c r="A15706" s="13"/>
      <c r="B15706" s="13"/>
      <c r="D15706" s="13"/>
      <c r="E15706" s="13"/>
      <c r="F15706" s="13"/>
    </row>
    <row r="15707" spans="1:6">
      <c r="A15707" s="13"/>
      <c r="B15707" s="13"/>
      <c r="D15707" s="13"/>
      <c r="E15707" s="13"/>
      <c r="F15707" s="13"/>
    </row>
    <row r="15708" spans="1:6">
      <c r="A15708" s="13"/>
      <c r="B15708" s="13"/>
      <c r="D15708" s="13"/>
      <c r="E15708" s="13"/>
      <c r="F15708" s="13"/>
    </row>
    <row r="15709" spans="1:6">
      <c r="A15709" s="13"/>
      <c r="B15709" s="13"/>
      <c r="D15709" s="13"/>
      <c r="E15709" s="13"/>
      <c r="F15709" s="13"/>
    </row>
    <row r="15710" spans="1:6">
      <c r="A15710" s="13"/>
      <c r="B15710" s="13"/>
      <c r="D15710" s="13"/>
      <c r="E15710" s="13"/>
      <c r="F15710" s="13"/>
    </row>
    <row r="15711" spans="1:6">
      <c r="A15711" s="13"/>
      <c r="B15711" s="13"/>
      <c r="D15711" s="13"/>
      <c r="E15711" s="13"/>
      <c r="F15711" s="13"/>
    </row>
    <row r="15712" spans="1:6">
      <c r="A15712" s="13"/>
      <c r="B15712" s="13"/>
      <c r="D15712" s="13"/>
      <c r="E15712" s="13"/>
      <c r="F15712" s="13"/>
    </row>
    <row r="15713" spans="1:7">
      <c r="A15713" s="13"/>
      <c r="B15713" s="13"/>
      <c r="D15713" s="13"/>
      <c r="E15713" s="13"/>
      <c r="F15713" s="13"/>
    </row>
    <row r="15714" spans="1:7">
      <c r="A15714" s="13"/>
      <c r="B15714" s="13"/>
      <c r="D15714" s="13"/>
      <c r="E15714" s="13"/>
      <c r="F15714" s="13"/>
    </row>
    <row r="15715" spans="1:7">
      <c r="A15715" s="13"/>
      <c r="B15715" s="13"/>
      <c r="D15715" s="13"/>
      <c r="E15715" s="13"/>
      <c r="F15715" s="13"/>
    </row>
    <row r="15716" spans="1:7">
      <c r="A15716" s="13"/>
      <c r="B15716" s="13"/>
      <c r="D15716" s="13"/>
      <c r="E15716" s="13"/>
      <c r="F15716" s="13"/>
    </row>
    <row r="15717" spans="1:7">
      <c r="A15717" s="13"/>
      <c r="B15717" s="13"/>
      <c r="C15717" s="13"/>
      <c r="D15717" s="13"/>
      <c r="E15717" s="13"/>
      <c r="F15717" s="13"/>
    </row>
    <row r="15718" spans="1:7">
      <c r="A15718" s="13"/>
      <c r="B15718" s="13"/>
      <c r="C15718" s="13"/>
      <c r="D15718" s="13"/>
      <c r="E15718" s="13"/>
      <c r="F15718" s="13"/>
    </row>
    <row r="15719" spans="1:7">
      <c r="A15719" s="13"/>
      <c r="B15719" s="13"/>
      <c r="C15719" s="13"/>
      <c r="D15719" s="13"/>
      <c r="E15719" s="13"/>
      <c r="F15719" s="13"/>
    </row>
    <row r="15720" spans="1:7">
      <c r="A15720" s="13"/>
      <c r="B15720" s="13"/>
      <c r="C15720" s="13"/>
      <c r="D15720" s="13"/>
      <c r="E15720" s="13"/>
      <c r="F15720" s="13"/>
    </row>
    <row r="15721" spans="1:7">
      <c r="A15721" s="13"/>
      <c r="B15721" s="13"/>
      <c r="C15721" s="13"/>
      <c r="D15721" s="13"/>
      <c r="E15721" s="13"/>
      <c r="F15721" s="13"/>
    </row>
    <row r="15722" spans="1:7">
      <c r="A15722" s="13"/>
      <c r="B15722" s="13"/>
      <c r="C15722" s="13"/>
      <c r="D15722" s="13"/>
      <c r="E15722" s="13"/>
      <c r="G15722" s="13"/>
    </row>
    <row r="15723" spans="1:7">
      <c r="A15723" s="13"/>
      <c r="B15723" s="13"/>
      <c r="C15723" s="13"/>
      <c r="D15723" s="13"/>
      <c r="E15723" s="13"/>
      <c r="G15723" s="13"/>
    </row>
    <row r="15724" spans="1:7">
      <c r="A15724" s="13"/>
      <c r="B15724" s="13"/>
      <c r="C15724" s="13"/>
      <c r="D15724" s="13"/>
      <c r="E15724" s="13"/>
      <c r="F15724" s="13"/>
    </row>
    <row r="15725" spans="1:7">
      <c r="A15725" s="13"/>
      <c r="B15725" s="13"/>
      <c r="D15725" s="13"/>
      <c r="E15725" s="13"/>
      <c r="F15725" s="13"/>
    </row>
    <row r="15726" spans="1:7">
      <c r="A15726" s="13"/>
      <c r="B15726" s="13"/>
      <c r="D15726" s="13"/>
      <c r="E15726" s="13"/>
      <c r="F15726" s="13"/>
    </row>
    <row r="15727" spans="1:7">
      <c r="A15727" s="13"/>
      <c r="B15727" s="13"/>
      <c r="D15727" s="13"/>
      <c r="E15727" s="13"/>
      <c r="F15727" s="13"/>
    </row>
    <row r="15728" spans="1:7">
      <c r="A15728" s="13"/>
      <c r="B15728" s="13"/>
      <c r="D15728" s="13"/>
      <c r="E15728" s="13"/>
      <c r="F15728" s="13"/>
    </row>
    <row r="15729" spans="1:7">
      <c r="A15729" s="13"/>
      <c r="B15729" s="13"/>
      <c r="D15729" s="13"/>
      <c r="E15729" s="13"/>
      <c r="F15729" s="13"/>
    </row>
    <row r="15730" spans="1:7">
      <c r="A15730" s="13"/>
      <c r="B15730" s="13"/>
      <c r="D15730" s="13"/>
      <c r="E15730" s="13"/>
      <c r="F15730" s="13"/>
    </row>
    <row r="15731" spans="1:7">
      <c r="A15731" s="13"/>
      <c r="B15731" s="13"/>
      <c r="D15731" s="13"/>
      <c r="E15731" s="13"/>
      <c r="F15731" s="13"/>
    </row>
    <row r="15732" spans="1:7">
      <c r="A15732" s="13"/>
      <c r="B15732" s="13"/>
      <c r="D15732" s="13"/>
      <c r="E15732" s="13"/>
      <c r="F15732" s="13"/>
    </row>
    <row r="15733" spans="1:7">
      <c r="A15733" s="13"/>
      <c r="B15733" s="13"/>
      <c r="C15733" s="13"/>
      <c r="D15733" s="13"/>
      <c r="E15733" s="13"/>
      <c r="F15733" s="13"/>
    </row>
    <row r="15734" spans="1:7">
      <c r="A15734" s="13"/>
      <c r="B15734" s="13"/>
      <c r="C15734" s="13"/>
      <c r="D15734" s="13"/>
      <c r="E15734" s="13"/>
      <c r="F15734" s="13"/>
    </row>
    <row r="15735" spans="1:7">
      <c r="A15735" s="13"/>
      <c r="B15735" s="13"/>
      <c r="C15735" s="13"/>
      <c r="D15735" s="13"/>
      <c r="E15735" s="13"/>
      <c r="F15735" s="13"/>
    </row>
    <row r="15736" spans="1:7">
      <c r="A15736" s="13"/>
      <c r="B15736" s="13"/>
      <c r="C15736" s="13"/>
      <c r="D15736" s="13"/>
      <c r="E15736" s="13"/>
      <c r="F15736" s="13"/>
    </row>
    <row r="15737" spans="1:7">
      <c r="A15737" s="13"/>
      <c r="B15737" s="13"/>
      <c r="C15737" s="13"/>
      <c r="D15737" s="13"/>
      <c r="E15737" s="13"/>
      <c r="G15737" s="13"/>
    </row>
    <row r="15738" spans="1:7">
      <c r="A15738" s="13"/>
      <c r="B15738" s="13"/>
      <c r="C15738" s="13"/>
      <c r="D15738" s="13"/>
      <c r="E15738" s="13"/>
      <c r="G15738" s="13"/>
    </row>
    <row r="15739" spans="1:7">
      <c r="A15739" s="13"/>
      <c r="B15739" s="13"/>
      <c r="C15739" s="13"/>
      <c r="D15739" s="13"/>
      <c r="E15739" s="13"/>
      <c r="F15739" s="13"/>
    </row>
    <row r="15740" spans="1:7">
      <c r="A15740" s="13"/>
      <c r="B15740" s="13"/>
      <c r="D15740" s="13"/>
      <c r="E15740" s="13"/>
      <c r="F15740" s="13"/>
    </row>
    <row r="15741" spans="1:7">
      <c r="A15741" s="13"/>
      <c r="B15741" s="13"/>
      <c r="C15741" s="13"/>
      <c r="D15741" s="13"/>
      <c r="E15741" s="13"/>
      <c r="G15741" s="13"/>
    </row>
    <row r="15742" spans="1:7">
      <c r="A15742" s="13"/>
      <c r="B15742" s="13"/>
      <c r="C15742" s="13"/>
      <c r="D15742" s="13"/>
      <c r="E15742" s="13"/>
      <c r="F15742" s="13"/>
    </row>
    <row r="15743" spans="1:7">
      <c r="A15743" s="13"/>
      <c r="B15743" s="13"/>
      <c r="C15743" s="13"/>
      <c r="D15743" s="13"/>
      <c r="E15743" s="13"/>
      <c r="F15743" s="13"/>
    </row>
    <row r="15744" spans="1:7">
      <c r="A15744" s="13"/>
      <c r="B15744" s="13"/>
      <c r="C15744" s="13"/>
      <c r="D15744" s="13"/>
      <c r="E15744" s="13"/>
      <c r="F15744" s="13"/>
    </row>
    <row r="15745" spans="1:7">
      <c r="A15745" s="13"/>
      <c r="B15745" s="13"/>
      <c r="C15745" s="13"/>
      <c r="D15745" s="13"/>
      <c r="E15745" s="13"/>
      <c r="F15745" s="13"/>
    </row>
    <row r="15746" spans="1:7">
      <c r="A15746" s="13"/>
      <c r="B15746" s="13"/>
      <c r="C15746" s="13"/>
      <c r="D15746" s="13"/>
      <c r="E15746" s="13"/>
      <c r="G15746" s="13"/>
    </row>
    <row r="15747" spans="1:7">
      <c r="A15747" s="13"/>
      <c r="B15747" s="13"/>
      <c r="D15747" s="13"/>
      <c r="E15747" s="13"/>
      <c r="F15747" s="13"/>
    </row>
    <row r="15748" spans="1:7">
      <c r="A15748" s="13"/>
      <c r="B15748" s="13"/>
      <c r="C15748" s="13"/>
      <c r="D15748" s="13"/>
      <c r="E15748" s="13"/>
      <c r="F15748" s="13"/>
    </row>
    <row r="15749" spans="1:7">
      <c r="A15749" s="13"/>
      <c r="B15749" s="13"/>
      <c r="C15749" s="13"/>
      <c r="D15749" s="13"/>
      <c r="E15749" s="13"/>
      <c r="F15749" s="13"/>
    </row>
    <row r="15750" spans="1:7">
      <c r="A15750" s="13"/>
      <c r="B15750" s="13"/>
      <c r="C15750" s="13"/>
      <c r="D15750" s="13"/>
      <c r="E15750" s="13"/>
      <c r="F15750" s="13"/>
    </row>
    <row r="15751" spans="1:7">
      <c r="A15751" s="13"/>
      <c r="B15751" s="13"/>
      <c r="D15751" s="13"/>
      <c r="E15751" s="13"/>
      <c r="F15751" s="13"/>
    </row>
    <row r="15752" spans="1:7">
      <c r="A15752" s="13"/>
      <c r="B15752" s="13"/>
      <c r="D15752" s="13"/>
      <c r="E15752" s="13"/>
      <c r="F15752" s="13"/>
    </row>
    <row r="15753" spans="1:7">
      <c r="A15753" s="13"/>
      <c r="B15753" s="13"/>
      <c r="D15753" s="13"/>
      <c r="E15753" s="13"/>
      <c r="F15753" s="13"/>
    </row>
    <row r="15754" spans="1:7">
      <c r="A15754" s="13"/>
      <c r="B15754" s="13"/>
      <c r="D15754" s="13"/>
      <c r="E15754" s="13"/>
      <c r="F15754" s="13"/>
    </row>
    <row r="15755" spans="1:7">
      <c r="A15755" s="13"/>
      <c r="B15755" s="13"/>
      <c r="D15755" s="13"/>
      <c r="E15755" s="13"/>
      <c r="F15755" s="13"/>
    </row>
    <row r="15756" spans="1:7">
      <c r="A15756" s="13"/>
      <c r="B15756" s="13"/>
      <c r="D15756" s="13"/>
      <c r="E15756" s="13"/>
      <c r="F15756" s="13"/>
    </row>
    <row r="15757" spans="1:7">
      <c r="A15757" s="13"/>
      <c r="B15757" s="13"/>
      <c r="C15757" s="13"/>
      <c r="D15757" s="13"/>
      <c r="E15757" s="13"/>
      <c r="F15757" s="13"/>
    </row>
    <row r="15758" spans="1:7">
      <c r="A15758" s="13"/>
      <c r="B15758" s="13"/>
      <c r="C15758" s="13"/>
      <c r="D15758" s="13"/>
      <c r="E15758" s="13"/>
      <c r="F15758" s="13"/>
    </row>
    <row r="15759" spans="1:7">
      <c r="A15759" s="13"/>
      <c r="B15759" s="13"/>
      <c r="C15759" s="13"/>
      <c r="D15759" s="13"/>
      <c r="E15759" s="13"/>
      <c r="F15759" s="13"/>
    </row>
    <row r="15760" spans="1:7">
      <c r="A15760" s="13"/>
      <c r="B15760" s="13"/>
      <c r="C15760" s="13"/>
      <c r="D15760" s="13"/>
      <c r="E15760" s="13"/>
      <c r="F15760" s="13"/>
    </row>
    <row r="15761" spans="1:7">
      <c r="A15761" s="13"/>
      <c r="B15761" s="13"/>
      <c r="C15761" s="13"/>
      <c r="D15761" s="13"/>
      <c r="E15761" s="13"/>
      <c r="F15761" s="13"/>
    </row>
    <row r="15762" spans="1:7">
      <c r="A15762" s="13"/>
      <c r="B15762" s="13"/>
      <c r="C15762" s="13"/>
      <c r="D15762" s="13"/>
      <c r="E15762" s="13"/>
      <c r="F15762" s="13"/>
    </row>
    <row r="15763" spans="1:7">
      <c r="A15763" s="13"/>
      <c r="B15763" s="13"/>
      <c r="C15763" s="13"/>
      <c r="D15763" s="13"/>
      <c r="E15763" s="13"/>
      <c r="G15763" s="13"/>
    </row>
    <row r="15764" spans="1:7">
      <c r="A15764" s="13"/>
      <c r="B15764" s="13"/>
      <c r="C15764" s="13"/>
      <c r="D15764" s="13"/>
      <c r="E15764" s="13"/>
      <c r="G15764" s="13"/>
    </row>
    <row r="15765" spans="1:7">
      <c r="A15765" s="13"/>
      <c r="B15765" s="13"/>
      <c r="D15765" s="13"/>
      <c r="E15765" s="13"/>
      <c r="F15765" s="13"/>
    </row>
    <row r="15766" spans="1:7">
      <c r="A15766" s="13"/>
      <c r="B15766" s="13"/>
      <c r="D15766" s="13"/>
      <c r="E15766" s="13"/>
      <c r="F15766" s="13"/>
    </row>
    <row r="15767" spans="1:7">
      <c r="A15767" s="13"/>
      <c r="B15767" s="13"/>
      <c r="D15767" s="13"/>
      <c r="E15767" s="13"/>
      <c r="F15767" s="13"/>
    </row>
    <row r="15768" spans="1:7">
      <c r="A15768" s="13"/>
      <c r="B15768" s="13"/>
      <c r="C15768" s="13"/>
      <c r="D15768" s="13"/>
      <c r="E15768" s="13"/>
      <c r="F15768" s="13"/>
    </row>
    <row r="15769" spans="1:7">
      <c r="A15769" s="13"/>
      <c r="B15769" s="13"/>
      <c r="C15769" s="13"/>
      <c r="D15769" s="13"/>
      <c r="E15769" s="13"/>
      <c r="F15769" s="13"/>
    </row>
    <row r="15770" spans="1:7">
      <c r="A15770" s="13"/>
      <c r="B15770" s="13"/>
      <c r="D15770" s="13"/>
      <c r="E15770" s="13"/>
      <c r="F15770" s="13"/>
    </row>
    <row r="15771" spans="1:7">
      <c r="A15771" s="13"/>
      <c r="B15771" s="13"/>
      <c r="C15771" s="13"/>
      <c r="D15771" s="13"/>
      <c r="E15771" s="13"/>
      <c r="G15771" s="13"/>
    </row>
    <row r="15772" spans="1:7">
      <c r="A15772" s="13"/>
      <c r="B15772" s="13"/>
      <c r="C15772" s="13"/>
      <c r="D15772" s="13"/>
      <c r="E15772" s="13"/>
      <c r="F15772" s="13"/>
    </row>
    <row r="15773" spans="1:7">
      <c r="A15773" s="13"/>
      <c r="B15773" s="13"/>
      <c r="C15773" s="13"/>
      <c r="D15773" s="13"/>
      <c r="E15773" s="13"/>
      <c r="F15773" s="13"/>
    </row>
    <row r="15774" spans="1:7">
      <c r="A15774" s="13"/>
      <c r="B15774" s="13"/>
      <c r="D15774" s="13"/>
      <c r="E15774" s="13"/>
      <c r="F15774" s="13"/>
    </row>
    <row r="15775" spans="1:7">
      <c r="A15775" s="13"/>
      <c r="B15775" s="13"/>
      <c r="C15775" s="13"/>
      <c r="D15775" s="13"/>
      <c r="E15775" s="13"/>
      <c r="F15775" s="13"/>
    </row>
    <row r="15776" spans="1:7">
      <c r="A15776" s="13"/>
      <c r="B15776" s="13"/>
      <c r="C15776" s="13"/>
      <c r="D15776" s="13"/>
      <c r="E15776" s="13"/>
      <c r="F15776" s="13"/>
    </row>
    <row r="15777" spans="1:7">
      <c r="A15777" s="13"/>
      <c r="B15777" s="13"/>
      <c r="C15777" s="13"/>
      <c r="D15777" s="13"/>
      <c r="E15777" s="13"/>
      <c r="G15777" s="13"/>
    </row>
    <row r="15778" spans="1:7">
      <c r="A15778" s="13"/>
      <c r="B15778" s="13"/>
      <c r="D15778" s="13"/>
      <c r="E15778" s="13"/>
      <c r="F15778" s="13"/>
    </row>
    <row r="15779" spans="1:7">
      <c r="A15779" s="13"/>
      <c r="B15779" s="13"/>
      <c r="C15779" s="13"/>
      <c r="D15779" s="13"/>
      <c r="E15779" s="13"/>
      <c r="F15779" s="13"/>
    </row>
    <row r="15780" spans="1:7">
      <c r="A15780" s="13"/>
      <c r="B15780" s="13"/>
      <c r="D15780" s="13"/>
      <c r="E15780" s="13"/>
      <c r="F15780" s="13"/>
    </row>
    <row r="15781" spans="1:7">
      <c r="A15781" s="13"/>
      <c r="B15781" s="13"/>
      <c r="D15781" s="13"/>
      <c r="E15781" s="13"/>
      <c r="F15781" s="13"/>
    </row>
    <row r="15782" spans="1:7">
      <c r="A15782" s="13"/>
      <c r="B15782" s="13"/>
      <c r="C15782" s="13"/>
      <c r="D15782" s="13"/>
      <c r="E15782" s="13"/>
      <c r="F15782" s="13"/>
    </row>
    <row r="15783" spans="1:7">
      <c r="A15783" s="13"/>
      <c r="B15783" s="13"/>
      <c r="D15783" s="13"/>
      <c r="E15783" s="13"/>
      <c r="F15783" s="13"/>
    </row>
    <row r="15784" spans="1:7">
      <c r="A15784" s="13"/>
      <c r="B15784" s="13"/>
      <c r="D15784" s="13"/>
      <c r="E15784" s="13"/>
      <c r="F15784" s="13"/>
    </row>
    <row r="15785" spans="1:7">
      <c r="A15785" s="13"/>
      <c r="B15785" s="13"/>
      <c r="D15785" s="13"/>
      <c r="E15785" s="13"/>
      <c r="F15785" s="13"/>
    </row>
    <row r="15786" spans="1:7">
      <c r="A15786" s="13"/>
      <c r="B15786" s="13"/>
      <c r="D15786" s="13"/>
      <c r="E15786" s="13"/>
      <c r="F15786" s="13"/>
    </row>
    <row r="15787" spans="1:7">
      <c r="A15787" s="13"/>
      <c r="B15787" s="13"/>
      <c r="D15787" s="13"/>
      <c r="E15787" s="13"/>
      <c r="F15787" s="13"/>
    </row>
    <row r="15788" spans="1:7">
      <c r="A15788" s="13"/>
      <c r="B15788" s="13"/>
      <c r="D15788" s="13"/>
      <c r="E15788" s="13"/>
      <c r="F15788" s="13"/>
    </row>
    <row r="15789" spans="1:7">
      <c r="A15789" s="13"/>
      <c r="B15789" s="13"/>
      <c r="C15789" s="13"/>
      <c r="D15789" s="13"/>
      <c r="E15789" s="13"/>
      <c r="F15789" s="13"/>
    </row>
    <row r="15790" spans="1:7">
      <c r="A15790" s="13"/>
      <c r="B15790" s="13"/>
      <c r="C15790" s="13"/>
      <c r="D15790" s="13"/>
      <c r="E15790" s="13"/>
      <c r="F15790" s="13"/>
    </row>
    <row r="15791" spans="1:7">
      <c r="A15791" s="13"/>
      <c r="B15791" s="13"/>
      <c r="C15791" s="13"/>
      <c r="D15791" s="13"/>
      <c r="E15791" s="13"/>
      <c r="F15791" s="13"/>
    </row>
    <row r="15792" spans="1:7">
      <c r="A15792" s="13"/>
      <c r="B15792" s="13"/>
      <c r="C15792" s="13"/>
      <c r="D15792" s="13"/>
      <c r="E15792" s="13"/>
      <c r="F15792" s="13"/>
    </row>
    <row r="15793" spans="1:7">
      <c r="A15793" s="13"/>
      <c r="B15793" s="13"/>
      <c r="C15793" s="13"/>
      <c r="D15793" s="13"/>
      <c r="E15793" s="13"/>
      <c r="G15793" s="13"/>
    </row>
    <row r="15794" spans="1:7">
      <c r="A15794" s="13"/>
      <c r="B15794" s="13"/>
      <c r="C15794" s="13"/>
      <c r="D15794" s="13"/>
      <c r="E15794" s="13"/>
      <c r="G15794" s="13"/>
    </row>
    <row r="15795" spans="1:7">
      <c r="A15795" s="13"/>
      <c r="B15795" s="13"/>
      <c r="D15795" s="13"/>
      <c r="E15795" s="13"/>
      <c r="F15795" s="13"/>
    </row>
    <row r="15796" spans="1:7">
      <c r="A15796" s="13"/>
      <c r="B15796" s="13"/>
      <c r="C15796" s="13"/>
      <c r="D15796" s="13"/>
      <c r="E15796" s="13"/>
      <c r="F15796" s="13"/>
    </row>
    <row r="15797" spans="1:7">
      <c r="A15797" s="13"/>
      <c r="B15797" s="13"/>
      <c r="D15797" s="13"/>
      <c r="E15797" s="13"/>
      <c r="F15797" s="13"/>
    </row>
    <row r="15798" spans="1:7">
      <c r="A15798" s="13"/>
      <c r="B15798" s="13"/>
      <c r="D15798" s="13"/>
      <c r="E15798" s="13"/>
      <c r="F15798" s="13"/>
    </row>
    <row r="15799" spans="1:7">
      <c r="A15799" s="13"/>
      <c r="B15799" s="13"/>
      <c r="D15799" s="13"/>
      <c r="E15799" s="13"/>
      <c r="F15799" s="13"/>
    </row>
    <row r="15800" spans="1:7">
      <c r="A15800" s="13"/>
      <c r="B15800" s="13"/>
      <c r="D15800" s="13"/>
      <c r="E15800" s="13"/>
      <c r="F15800" s="13"/>
    </row>
    <row r="15801" spans="1:7">
      <c r="A15801" s="13"/>
      <c r="B15801" s="13"/>
      <c r="D15801" s="13"/>
      <c r="E15801" s="13"/>
      <c r="F15801" s="13"/>
    </row>
    <row r="15802" spans="1:7">
      <c r="A15802" s="13"/>
      <c r="B15802" s="13"/>
      <c r="D15802" s="13"/>
      <c r="E15802" s="13"/>
      <c r="F15802" s="13"/>
    </row>
    <row r="15803" spans="1:7">
      <c r="A15803" s="13"/>
      <c r="B15803" s="13"/>
      <c r="D15803" s="13"/>
      <c r="E15803" s="13"/>
      <c r="F15803" s="13"/>
    </row>
    <row r="15804" spans="1:7">
      <c r="A15804" s="13"/>
      <c r="B15804" s="13"/>
      <c r="D15804" s="13"/>
      <c r="E15804" s="13"/>
      <c r="F15804" s="13"/>
    </row>
    <row r="15805" spans="1:7">
      <c r="A15805" s="13"/>
      <c r="B15805" s="13"/>
      <c r="D15805" s="13"/>
      <c r="E15805" s="13"/>
      <c r="F15805" s="13"/>
    </row>
    <row r="15806" spans="1:7">
      <c r="A15806" s="13"/>
      <c r="B15806" s="13"/>
      <c r="C15806" s="13"/>
      <c r="D15806" s="13"/>
      <c r="E15806" s="13"/>
      <c r="F15806" s="13"/>
    </row>
    <row r="15807" spans="1:7">
      <c r="A15807" s="13"/>
      <c r="B15807" s="13"/>
      <c r="C15807" s="13"/>
      <c r="D15807" s="13"/>
      <c r="E15807" s="13"/>
      <c r="F15807" s="13"/>
    </row>
    <row r="15808" spans="1:7">
      <c r="A15808" s="13"/>
      <c r="B15808" s="13"/>
      <c r="C15808" s="13"/>
      <c r="D15808" s="13"/>
      <c r="E15808" s="13"/>
      <c r="F15808" s="13"/>
    </row>
    <row r="15809" spans="1:7">
      <c r="A15809" s="13"/>
      <c r="B15809" s="13"/>
      <c r="C15809" s="13"/>
      <c r="D15809" s="13"/>
      <c r="E15809" s="13"/>
      <c r="F15809" s="13"/>
    </row>
    <row r="15810" spans="1:7">
      <c r="A15810" s="13"/>
      <c r="B15810" s="13"/>
      <c r="C15810" s="13"/>
      <c r="D15810" s="13"/>
      <c r="E15810" s="13"/>
      <c r="G15810" s="13"/>
    </row>
    <row r="15811" spans="1:7">
      <c r="A15811" s="13"/>
      <c r="B15811" s="13"/>
      <c r="C15811" s="13"/>
      <c r="D15811" s="13"/>
      <c r="E15811" s="13"/>
      <c r="G15811" s="13"/>
    </row>
    <row r="15812" spans="1:7">
      <c r="A15812" s="13"/>
      <c r="B15812" s="13"/>
      <c r="C15812" s="13"/>
      <c r="D15812" s="13"/>
      <c r="F15812" s="13"/>
    </row>
    <row r="15813" spans="1:7">
      <c r="A15813" s="13"/>
      <c r="B15813" s="13"/>
      <c r="C15813" s="13"/>
      <c r="D15813" s="13"/>
      <c r="E15813" s="13"/>
      <c r="F15813" s="13"/>
    </row>
    <row r="15814" spans="1:7">
      <c r="A15814" s="13"/>
      <c r="B15814" s="13"/>
      <c r="C15814" s="13"/>
      <c r="D15814" s="13"/>
      <c r="E15814" s="13"/>
      <c r="G15814" s="13"/>
    </row>
    <row r="15815" spans="1:7">
      <c r="A15815" s="13"/>
      <c r="B15815" s="13"/>
      <c r="C15815" s="13"/>
      <c r="D15815" s="13"/>
      <c r="E15815" s="13"/>
      <c r="G15815" s="13"/>
    </row>
    <row r="15816" spans="1:7">
      <c r="A15816" s="13"/>
      <c r="B15816" s="13"/>
      <c r="C15816" s="13"/>
      <c r="D15816" s="13"/>
      <c r="E15816" s="13"/>
      <c r="F15816" s="13"/>
    </row>
    <row r="15817" spans="1:7">
      <c r="A15817" s="13"/>
      <c r="B15817" s="13"/>
      <c r="C15817" s="13"/>
      <c r="D15817" s="13"/>
      <c r="E15817" s="13"/>
      <c r="F15817" s="13"/>
    </row>
    <row r="15818" spans="1:7">
      <c r="A15818" s="13"/>
      <c r="B15818" s="13"/>
      <c r="C15818" s="13"/>
      <c r="D15818" s="13"/>
      <c r="E15818" s="13"/>
      <c r="F15818" s="13"/>
    </row>
    <row r="15819" spans="1:7">
      <c r="A15819" s="13"/>
      <c r="B15819" s="13"/>
      <c r="D15819" s="13"/>
      <c r="E15819" s="13"/>
      <c r="F15819" s="13"/>
    </row>
    <row r="15820" spans="1:7">
      <c r="A15820" s="13"/>
      <c r="B15820" s="13"/>
      <c r="D15820" s="13"/>
      <c r="E15820" s="13"/>
      <c r="F15820" s="13"/>
    </row>
    <row r="15821" spans="1:7">
      <c r="A15821" s="13"/>
      <c r="B15821" s="13"/>
      <c r="D15821" s="13"/>
      <c r="E15821" s="13"/>
      <c r="F15821" s="13"/>
    </row>
    <row r="15822" spans="1:7">
      <c r="A15822" s="13"/>
      <c r="B15822" s="13"/>
      <c r="D15822" s="13"/>
      <c r="E15822" s="13"/>
      <c r="F15822" s="13"/>
    </row>
    <row r="15823" spans="1:7">
      <c r="A15823" s="13"/>
      <c r="B15823" s="13"/>
      <c r="D15823" s="13"/>
      <c r="E15823" s="13"/>
      <c r="F15823" s="13"/>
    </row>
    <row r="15824" spans="1:7">
      <c r="A15824" s="13"/>
      <c r="B15824" s="13"/>
      <c r="D15824" s="13"/>
      <c r="E15824" s="13"/>
      <c r="F15824" s="13"/>
    </row>
    <row r="15825" spans="1:6">
      <c r="A15825" s="13"/>
      <c r="B15825" s="13"/>
      <c r="D15825" s="13"/>
      <c r="E15825" s="13"/>
      <c r="F15825" s="13"/>
    </row>
    <row r="15826" spans="1:6">
      <c r="A15826" s="13"/>
      <c r="B15826" s="13"/>
      <c r="D15826" s="13"/>
      <c r="E15826" s="13"/>
      <c r="F15826" s="13"/>
    </row>
    <row r="15827" spans="1:6">
      <c r="A15827" s="13"/>
      <c r="B15827" s="13"/>
      <c r="D15827" s="13"/>
      <c r="E15827" s="13"/>
      <c r="F15827" s="13"/>
    </row>
    <row r="15828" spans="1:6">
      <c r="A15828" s="13"/>
      <c r="B15828" s="13"/>
      <c r="D15828" s="13"/>
      <c r="E15828" s="13"/>
      <c r="F15828" s="13"/>
    </row>
    <row r="15829" spans="1:6">
      <c r="A15829" s="13"/>
      <c r="B15829" s="13"/>
      <c r="D15829" s="13"/>
      <c r="E15829" s="13"/>
      <c r="F15829" s="13"/>
    </row>
    <row r="15830" spans="1:6">
      <c r="A15830" s="13"/>
      <c r="B15830" s="13"/>
      <c r="D15830" s="13"/>
      <c r="E15830" s="13"/>
      <c r="F15830" s="13"/>
    </row>
    <row r="15831" spans="1:6">
      <c r="A15831" s="13"/>
      <c r="B15831" s="13"/>
      <c r="C15831" s="13"/>
      <c r="D15831" s="13"/>
      <c r="E15831" s="13"/>
      <c r="F15831" s="13"/>
    </row>
    <row r="15832" spans="1:6">
      <c r="A15832" s="13"/>
      <c r="B15832" s="13"/>
      <c r="C15832" s="13"/>
      <c r="D15832" s="13"/>
      <c r="E15832" s="13"/>
      <c r="F15832" s="13"/>
    </row>
    <row r="15833" spans="1:6">
      <c r="A15833" s="13"/>
      <c r="B15833" s="13"/>
      <c r="C15833" s="13"/>
      <c r="D15833" s="13"/>
      <c r="E15833" s="13"/>
      <c r="F15833" s="13"/>
    </row>
    <row r="15834" spans="1:6">
      <c r="A15834" s="13"/>
      <c r="B15834" s="13"/>
      <c r="C15834" s="13"/>
      <c r="D15834" s="13"/>
      <c r="E15834" s="13"/>
      <c r="F15834" s="13"/>
    </row>
    <row r="15835" spans="1:6">
      <c r="A15835" s="13"/>
      <c r="B15835" s="13"/>
      <c r="D15835" s="13"/>
      <c r="E15835" s="13"/>
      <c r="F15835" s="13"/>
    </row>
    <row r="15836" spans="1:6">
      <c r="A15836" s="13"/>
      <c r="B15836" s="13"/>
      <c r="C15836" s="13"/>
      <c r="D15836" s="13"/>
      <c r="E15836" s="13"/>
      <c r="F15836" s="13"/>
    </row>
    <row r="15837" spans="1:6">
      <c r="A15837" s="13"/>
      <c r="B15837" s="13"/>
      <c r="D15837" s="13"/>
      <c r="E15837" s="13"/>
      <c r="F15837" s="13"/>
    </row>
    <row r="15838" spans="1:6">
      <c r="A15838" s="13"/>
      <c r="B15838" s="13"/>
      <c r="D15838" s="13"/>
      <c r="E15838" s="13"/>
      <c r="F15838" s="13"/>
    </row>
    <row r="15839" spans="1:6">
      <c r="A15839" s="13"/>
      <c r="B15839" s="13"/>
      <c r="D15839" s="13"/>
      <c r="E15839" s="13"/>
      <c r="F15839" s="13"/>
    </row>
    <row r="15840" spans="1:6">
      <c r="A15840" s="13"/>
      <c r="B15840" s="13"/>
      <c r="D15840" s="13"/>
      <c r="E15840" s="13"/>
      <c r="F15840" s="13"/>
    </row>
    <row r="15841" spans="1:7">
      <c r="A15841" s="13"/>
      <c r="B15841" s="13"/>
      <c r="D15841" s="13"/>
      <c r="E15841" s="13"/>
      <c r="F15841" s="13"/>
    </row>
    <row r="15842" spans="1:7">
      <c r="A15842" s="13"/>
      <c r="B15842" s="13"/>
      <c r="C15842" s="13"/>
      <c r="D15842" s="13"/>
      <c r="E15842" s="13"/>
      <c r="F15842" s="13"/>
    </row>
    <row r="15843" spans="1:7">
      <c r="A15843" s="13"/>
      <c r="B15843" s="13"/>
      <c r="D15843" s="13"/>
      <c r="E15843" s="13"/>
      <c r="F15843" s="13"/>
    </row>
    <row r="15844" spans="1:7">
      <c r="A15844" s="13"/>
      <c r="B15844" s="13"/>
      <c r="C15844" s="13"/>
      <c r="D15844" s="13"/>
      <c r="E15844" s="13"/>
      <c r="F15844" s="13"/>
    </row>
    <row r="15845" spans="1:7">
      <c r="A15845" s="13"/>
      <c r="B15845" s="13"/>
      <c r="C15845" s="13"/>
      <c r="D15845" s="13"/>
      <c r="E15845" s="13"/>
      <c r="F15845" s="13"/>
    </row>
    <row r="15846" spans="1:7">
      <c r="A15846" s="13"/>
      <c r="B15846" s="13"/>
      <c r="C15846" s="13"/>
      <c r="D15846" s="13"/>
      <c r="E15846" s="13"/>
      <c r="F15846" s="13"/>
    </row>
    <row r="15847" spans="1:7">
      <c r="A15847" s="13"/>
      <c r="B15847" s="13"/>
      <c r="C15847" s="13"/>
      <c r="D15847" s="13"/>
      <c r="E15847" s="13"/>
      <c r="F15847" s="13"/>
    </row>
    <row r="15848" spans="1:7">
      <c r="A15848" s="13"/>
      <c r="B15848" s="13"/>
      <c r="C15848" s="13"/>
      <c r="D15848" s="13"/>
      <c r="E15848" s="13"/>
      <c r="F15848" s="13"/>
    </row>
    <row r="15849" spans="1:7">
      <c r="A15849" s="13"/>
      <c r="B15849" s="13"/>
      <c r="C15849" s="13"/>
      <c r="D15849" s="13"/>
      <c r="E15849" s="13"/>
      <c r="G15849" s="13"/>
    </row>
    <row r="15850" spans="1:7">
      <c r="A15850" s="13"/>
      <c r="B15850" s="13"/>
      <c r="C15850" s="13"/>
      <c r="D15850" s="13"/>
      <c r="E15850" s="13"/>
      <c r="G15850" s="13"/>
    </row>
    <row r="15851" spans="1:7">
      <c r="A15851" s="13"/>
      <c r="B15851" s="13"/>
      <c r="C15851" s="13"/>
      <c r="D15851" s="13"/>
      <c r="E15851" s="13"/>
      <c r="G15851" s="13"/>
    </row>
    <row r="15852" spans="1:7">
      <c r="A15852" s="13"/>
      <c r="B15852" s="13"/>
      <c r="C15852" s="13"/>
      <c r="D15852" s="13"/>
      <c r="E15852" s="13"/>
      <c r="F15852" s="13"/>
    </row>
    <row r="15853" spans="1:7">
      <c r="A15853" s="13"/>
      <c r="B15853" s="13"/>
      <c r="D15853" s="13"/>
      <c r="E15853" s="13"/>
      <c r="F15853" s="13"/>
    </row>
    <row r="15854" spans="1:7">
      <c r="A15854" s="13"/>
      <c r="B15854" s="13"/>
      <c r="D15854" s="13"/>
      <c r="E15854" s="13"/>
      <c r="F15854" s="13"/>
    </row>
    <row r="15855" spans="1:7">
      <c r="A15855" s="13"/>
      <c r="B15855" s="13"/>
      <c r="D15855" s="13"/>
      <c r="E15855" s="13"/>
      <c r="F15855" s="13"/>
    </row>
    <row r="15856" spans="1:7">
      <c r="A15856" s="13"/>
      <c r="B15856" s="13"/>
      <c r="D15856" s="13"/>
      <c r="E15856" s="13"/>
      <c r="F15856" s="13"/>
    </row>
    <row r="15857" spans="1:7">
      <c r="A15857" s="13"/>
      <c r="B15857" s="13"/>
      <c r="D15857" s="13"/>
      <c r="E15857" s="13"/>
      <c r="F15857" s="13"/>
    </row>
    <row r="15858" spans="1:7">
      <c r="A15858" s="13"/>
      <c r="B15858" s="13"/>
      <c r="C15858" s="13"/>
      <c r="D15858" s="13"/>
      <c r="E15858" s="13"/>
      <c r="F15858" s="13"/>
    </row>
    <row r="15859" spans="1:7">
      <c r="A15859" s="13"/>
      <c r="B15859" s="13"/>
      <c r="C15859" s="13"/>
      <c r="D15859" s="13"/>
      <c r="E15859" s="13"/>
      <c r="F15859" s="13"/>
    </row>
    <row r="15860" spans="1:7">
      <c r="A15860" s="13"/>
      <c r="B15860" s="13"/>
      <c r="C15860" s="13"/>
      <c r="D15860" s="13"/>
      <c r="E15860" s="13"/>
      <c r="F15860" s="13"/>
    </row>
    <row r="15861" spans="1:7">
      <c r="A15861" s="13"/>
      <c r="B15861" s="13"/>
      <c r="C15861" s="13"/>
      <c r="D15861" s="13"/>
      <c r="E15861" s="13"/>
      <c r="F15861" s="13"/>
    </row>
    <row r="15862" spans="1:7">
      <c r="A15862" s="13"/>
      <c r="B15862" s="13"/>
      <c r="C15862" s="13"/>
      <c r="D15862" s="13"/>
      <c r="E15862" s="13"/>
      <c r="G15862" s="13"/>
    </row>
    <row r="15863" spans="1:7">
      <c r="A15863" s="13"/>
      <c r="B15863" s="13"/>
      <c r="C15863" s="13"/>
      <c r="D15863" s="13"/>
      <c r="E15863" s="13"/>
      <c r="F15863" s="13"/>
    </row>
    <row r="15864" spans="1:7">
      <c r="A15864" s="13"/>
      <c r="B15864" s="13"/>
      <c r="D15864" s="13"/>
      <c r="E15864" s="13"/>
      <c r="F15864" s="13"/>
    </row>
    <row r="15865" spans="1:7">
      <c r="A15865" s="13"/>
      <c r="B15865" s="13"/>
      <c r="C15865" s="13"/>
      <c r="D15865" s="13"/>
      <c r="E15865" s="13"/>
      <c r="F15865" s="13"/>
    </row>
    <row r="15866" spans="1:7">
      <c r="A15866" s="13"/>
      <c r="B15866" s="13"/>
      <c r="D15866" s="13"/>
      <c r="E15866" s="13"/>
      <c r="F15866" s="13"/>
    </row>
    <row r="15867" spans="1:7">
      <c r="A15867" s="13"/>
      <c r="B15867" s="13"/>
      <c r="D15867" s="13"/>
      <c r="E15867" s="13"/>
      <c r="F15867" s="13"/>
    </row>
    <row r="15868" spans="1:7">
      <c r="A15868" s="13"/>
      <c r="B15868" s="13"/>
      <c r="D15868" s="13"/>
      <c r="E15868" s="13"/>
      <c r="F15868" s="13"/>
    </row>
    <row r="15869" spans="1:7">
      <c r="A15869" s="13"/>
      <c r="B15869" s="13"/>
      <c r="D15869" s="13"/>
      <c r="E15869" s="13"/>
      <c r="F15869" s="13"/>
    </row>
    <row r="15870" spans="1:7">
      <c r="A15870" s="13"/>
      <c r="B15870" s="13"/>
      <c r="D15870" s="13"/>
      <c r="E15870" s="13"/>
      <c r="F15870" s="13"/>
    </row>
    <row r="15871" spans="1:7">
      <c r="A15871" s="13"/>
      <c r="B15871" s="13"/>
      <c r="D15871" s="13"/>
      <c r="E15871" s="13"/>
      <c r="F15871" s="13"/>
    </row>
    <row r="15872" spans="1:7">
      <c r="A15872" s="13"/>
      <c r="B15872" s="13"/>
      <c r="D15872" s="13"/>
      <c r="E15872" s="13"/>
      <c r="F15872" s="13"/>
    </row>
    <row r="15873" spans="1:7">
      <c r="A15873" s="13"/>
      <c r="B15873" s="13"/>
      <c r="D15873" s="13"/>
      <c r="E15873" s="13"/>
      <c r="F15873" s="13"/>
    </row>
    <row r="15874" spans="1:7">
      <c r="A15874" s="13"/>
      <c r="B15874" s="13"/>
      <c r="C15874" s="13"/>
      <c r="D15874" s="13"/>
      <c r="E15874" s="13"/>
      <c r="F15874" s="13"/>
    </row>
    <row r="15875" spans="1:7">
      <c r="A15875" s="13"/>
      <c r="B15875" s="13"/>
      <c r="C15875" s="13"/>
      <c r="D15875" s="13"/>
      <c r="E15875" s="13"/>
      <c r="F15875" s="13"/>
    </row>
    <row r="15876" spans="1:7">
      <c r="A15876" s="13"/>
      <c r="B15876" s="13"/>
      <c r="C15876" s="13"/>
      <c r="D15876" s="13"/>
      <c r="E15876" s="13"/>
      <c r="F15876" s="13"/>
    </row>
    <row r="15877" spans="1:7">
      <c r="A15877" s="13"/>
      <c r="B15877" s="13"/>
      <c r="C15877" s="13"/>
      <c r="D15877" s="13"/>
      <c r="E15877" s="13"/>
      <c r="F15877" s="13"/>
    </row>
    <row r="15878" spans="1:7">
      <c r="A15878" s="13"/>
      <c r="B15878" s="13"/>
      <c r="C15878" s="13"/>
      <c r="D15878" s="13"/>
      <c r="E15878" s="13"/>
      <c r="G15878" s="13"/>
    </row>
    <row r="15879" spans="1:7">
      <c r="A15879" s="13"/>
      <c r="B15879" s="13"/>
      <c r="C15879" s="13"/>
      <c r="D15879" s="13"/>
      <c r="F15879" s="13"/>
    </row>
    <row r="15880" spans="1:7">
      <c r="A15880" s="13"/>
      <c r="B15880" s="13"/>
      <c r="C15880" s="13"/>
      <c r="D15880" s="13"/>
      <c r="E15880" s="13"/>
      <c r="F15880" s="13"/>
    </row>
    <row r="15881" spans="1:7">
      <c r="A15881" s="13"/>
      <c r="B15881" s="13"/>
      <c r="C15881" s="13"/>
      <c r="D15881" s="13"/>
      <c r="E15881" s="13"/>
      <c r="G15881" s="13"/>
    </row>
    <row r="15882" spans="1:7">
      <c r="A15882" s="13"/>
      <c r="B15882" s="13"/>
      <c r="C15882" s="13"/>
      <c r="D15882" s="13"/>
      <c r="E15882" s="13"/>
      <c r="F15882" s="13"/>
    </row>
    <row r="15883" spans="1:7">
      <c r="A15883" s="13"/>
      <c r="B15883" s="13"/>
      <c r="C15883" s="13"/>
      <c r="D15883" s="13"/>
      <c r="E15883" s="13"/>
      <c r="F15883" s="13"/>
    </row>
    <row r="15884" spans="1:7">
      <c r="A15884" s="13"/>
      <c r="B15884" s="13"/>
      <c r="D15884" s="13"/>
      <c r="E15884" s="13"/>
      <c r="F15884" s="13"/>
    </row>
    <row r="15885" spans="1:7">
      <c r="A15885" s="13"/>
      <c r="B15885" s="13"/>
      <c r="D15885" s="13"/>
      <c r="E15885" s="13"/>
      <c r="F15885" s="13"/>
    </row>
    <row r="15886" spans="1:7">
      <c r="A15886" s="13"/>
      <c r="B15886" s="13"/>
      <c r="D15886" s="13"/>
      <c r="E15886" s="13"/>
      <c r="F15886" s="13"/>
    </row>
    <row r="15887" spans="1:7">
      <c r="A15887" s="13"/>
      <c r="B15887" s="13"/>
      <c r="D15887" s="13"/>
      <c r="E15887" s="13"/>
      <c r="F15887" s="13"/>
    </row>
    <row r="15888" spans="1:7">
      <c r="A15888" s="13"/>
      <c r="B15888" s="13"/>
      <c r="C15888" s="13"/>
      <c r="D15888" s="13"/>
      <c r="E15888" s="13"/>
      <c r="F15888" s="13"/>
    </row>
    <row r="15889" spans="1:7">
      <c r="A15889" s="13"/>
      <c r="B15889" s="13"/>
      <c r="D15889" s="13"/>
      <c r="E15889" s="13"/>
      <c r="F15889" s="13"/>
    </row>
    <row r="15890" spans="1:7">
      <c r="A15890" s="13"/>
      <c r="B15890" s="13"/>
      <c r="D15890" s="13"/>
      <c r="E15890" s="13"/>
      <c r="F15890" s="13"/>
    </row>
    <row r="15891" spans="1:7">
      <c r="A15891" s="13"/>
      <c r="B15891" s="13"/>
      <c r="D15891" s="13"/>
      <c r="E15891" s="13"/>
      <c r="F15891" s="13"/>
    </row>
    <row r="15892" spans="1:7">
      <c r="A15892" s="13"/>
      <c r="B15892" s="13"/>
      <c r="D15892" s="13"/>
      <c r="E15892" s="13"/>
      <c r="F15892" s="13"/>
    </row>
    <row r="15893" spans="1:7">
      <c r="A15893" s="13"/>
      <c r="B15893" s="13"/>
      <c r="D15893" s="13"/>
      <c r="E15893" s="13"/>
      <c r="F15893" s="13"/>
    </row>
    <row r="15894" spans="1:7">
      <c r="A15894" s="13"/>
      <c r="B15894" s="13"/>
      <c r="D15894" s="13"/>
      <c r="E15894" s="13"/>
      <c r="F15894" s="13"/>
    </row>
    <row r="15895" spans="1:7">
      <c r="A15895" s="13"/>
      <c r="B15895" s="13"/>
      <c r="C15895" s="13"/>
      <c r="D15895" s="13"/>
      <c r="E15895" s="13"/>
      <c r="F15895" s="13"/>
    </row>
    <row r="15896" spans="1:7">
      <c r="A15896" s="13"/>
      <c r="B15896" s="13"/>
      <c r="C15896" s="13"/>
      <c r="D15896" s="13"/>
      <c r="E15896" s="13"/>
      <c r="F15896" s="13"/>
    </row>
    <row r="15897" spans="1:7">
      <c r="A15897" s="13"/>
      <c r="B15897" s="13"/>
      <c r="C15897" s="13"/>
      <c r="D15897" s="13"/>
      <c r="E15897" s="13"/>
      <c r="F15897" s="13"/>
    </row>
    <row r="15898" spans="1:7">
      <c r="A15898" s="13"/>
      <c r="B15898" s="13"/>
      <c r="C15898" s="13"/>
      <c r="D15898" s="13"/>
      <c r="E15898" s="13"/>
      <c r="F15898" s="13"/>
    </row>
    <row r="15899" spans="1:7">
      <c r="A15899" s="13"/>
      <c r="B15899" s="13"/>
      <c r="C15899" s="13"/>
      <c r="D15899" s="13"/>
      <c r="E15899" s="13"/>
      <c r="F15899" s="13"/>
    </row>
    <row r="15900" spans="1:7">
      <c r="A15900" s="13"/>
      <c r="B15900" s="13"/>
      <c r="C15900" s="13"/>
      <c r="D15900" s="13"/>
      <c r="E15900" s="13"/>
      <c r="F15900" s="13"/>
    </row>
    <row r="15901" spans="1:7">
      <c r="A15901" s="13"/>
      <c r="B15901" s="13"/>
      <c r="C15901" s="13"/>
      <c r="D15901" s="13"/>
      <c r="E15901" s="13"/>
      <c r="F15901" s="13"/>
    </row>
    <row r="15902" spans="1:7">
      <c r="A15902" s="13"/>
      <c r="B15902" s="13"/>
      <c r="C15902" s="13"/>
      <c r="D15902" s="13"/>
      <c r="E15902" s="13"/>
      <c r="G15902" s="13"/>
    </row>
    <row r="15903" spans="1:7">
      <c r="A15903" s="13"/>
      <c r="B15903" s="13"/>
      <c r="C15903" s="13"/>
      <c r="D15903" s="13"/>
      <c r="E15903" s="13"/>
      <c r="F15903" s="13"/>
    </row>
    <row r="15904" spans="1:7">
      <c r="A15904" s="13"/>
      <c r="B15904" s="13"/>
      <c r="D15904" s="13"/>
      <c r="E15904" s="13"/>
      <c r="F15904" s="13"/>
    </row>
    <row r="15905" spans="1:7">
      <c r="A15905" s="13"/>
      <c r="B15905" s="13"/>
      <c r="D15905" s="13"/>
      <c r="E15905" s="13"/>
      <c r="F15905" s="13"/>
    </row>
    <row r="15906" spans="1:7">
      <c r="A15906" s="13"/>
      <c r="B15906" s="13"/>
      <c r="D15906" s="13"/>
      <c r="E15906" s="13"/>
      <c r="F15906" s="13"/>
    </row>
    <row r="15907" spans="1:7">
      <c r="A15907" s="13"/>
      <c r="B15907" s="13"/>
      <c r="D15907" s="13"/>
      <c r="E15907" s="13"/>
      <c r="F15907" s="13"/>
    </row>
    <row r="15908" spans="1:7">
      <c r="A15908" s="13"/>
      <c r="B15908" s="13"/>
      <c r="D15908" s="13"/>
      <c r="E15908" s="13"/>
      <c r="F15908" s="13"/>
    </row>
    <row r="15909" spans="1:7">
      <c r="A15909" s="13"/>
      <c r="B15909" s="13"/>
      <c r="D15909" s="13"/>
      <c r="E15909" s="13"/>
      <c r="F15909" s="13"/>
    </row>
    <row r="15910" spans="1:7">
      <c r="A15910" s="13"/>
      <c r="B15910" s="13"/>
      <c r="D15910" s="13"/>
      <c r="E15910" s="13"/>
      <c r="F15910" s="13"/>
    </row>
    <row r="15911" spans="1:7">
      <c r="A15911" s="13"/>
      <c r="B15911" s="13"/>
      <c r="C15911" s="13"/>
      <c r="D15911" s="13"/>
      <c r="E15911" s="13"/>
      <c r="F15911" s="13"/>
    </row>
    <row r="15912" spans="1:7">
      <c r="A15912" s="13"/>
      <c r="B15912" s="13"/>
      <c r="C15912" s="13"/>
      <c r="D15912" s="13"/>
      <c r="E15912" s="13"/>
      <c r="F15912" s="13"/>
    </row>
    <row r="15913" spans="1:7">
      <c r="A15913" s="13"/>
      <c r="B15913" s="13"/>
      <c r="C15913" s="13"/>
      <c r="D15913" s="13"/>
      <c r="E15913" s="13"/>
      <c r="F15913" s="13"/>
    </row>
    <row r="15914" spans="1:7">
      <c r="A15914" s="13"/>
      <c r="B15914" s="13"/>
      <c r="C15914" s="13"/>
      <c r="D15914" s="13"/>
      <c r="E15914" s="13"/>
      <c r="F15914" s="13"/>
    </row>
    <row r="15915" spans="1:7">
      <c r="A15915" s="13"/>
      <c r="B15915" s="13"/>
      <c r="C15915" s="13"/>
      <c r="D15915" s="13"/>
      <c r="E15915" s="13"/>
      <c r="F15915" s="13"/>
    </row>
    <row r="15916" spans="1:7">
      <c r="A15916" s="13"/>
      <c r="B15916" s="13"/>
      <c r="C15916" s="13"/>
      <c r="D15916" s="13"/>
      <c r="E15916" s="13"/>
      <c r="F15916" s="13"/>
    </row>
    <row r="15917" spans="1:7">
      <c r="A15917" s="13"/>
      <c r="B15917" s="13"/>
      <c r="C15917" s="13"/>
      <c r="D15917" s="13"/>
      <c r="E15917" s="13"/>
      <c r="G15917" s="13"/>
    </row>
    <row r="15918" spans="1:7">
      <c r="A15918" s="13"/>
      <c r="B15918" s="13"/>
      <c r="C15918" s="13"/>
      <c r="D15918" s="13"/>
      <c r="E15918" s="13"/>
      <c r="F15918" s="13"/>
    </row>
    <row r="15919" spans="1:7">
      <c r="A15919" s="13"/>
      <c r="B15919" s="13"/>
      <c r="C15919" s="13"/>
      <c r="D15919" s="13"/>
      <c r="E15919" s="13"/>
      <c r="F15919" s="13"/>
    </row>
    <row r="15920" spans="1:7">
      <c r="A15920" s="13"/>
      <c r="B15920" s="13"/>
      <c r="D15920" s="13"/>
      <c r="E15920" s="13"/>
      <c r="F15920" s="13"/>
    </row>
    <row r="15921" spans="1:7">
      <c r="A15921" s="13"/>
      <c r="B15921" s="13"/>
      <c r="D15921" s="13"/>
      <c r="E15921" s="13"/>
      <c r="F15921" s="13"/>
    </row>
    <row r="15922" spans="1:7">
      <c r="A15922" s="13"/>
      <c r="B15922" s="13"/>
      <c r="C15922" s="13"/>
      <c r="D15922" s="13"/>
      <c r="E15922" s="13"/>
      <c r="F15922" s="13"/>
    </row>
    <row r="15923" spans="1:7">
      <c r="A15923" s="13"/>
      <c r="B15923" s="13"/>
      <c r="D15923" s="13"/>
      <c r="E15923" s="13"/>
      <c r="F15923" s="13"/>
    </row>
    <row r="15924" spans="1:7">
      <c r="A15924" s="13"/>
      <c r="B15924" s="13"/>
      <c r="D15924" s="13"/>
      <c r="E15924" s="13"/>
      <c r="F15924" s="13"/>
    </row>
    <row r="15925" spans="1:7">
      <c r="A15925" s="13"/>
      <c r="B15925" s="13"/>
      <c r="D15925" s="13"/>
      <c r="E15925" s="13"/>
      <c r="F15925" s="13"/>
    </row>
    <row r="15926" spans="1:7">
      <c r="A15926" s="13"/>
      <c r="B15926" s="13"/>
      <c r="C15926" s="13"/>
      <c r="D15926" s="13"/>
      <c r="E15926" s="13"/>
      <c r="F15926" s="13"/>
    </row>
    <row r="15927" spans="1:7">
      <c r="A15927" s="13"/>
      <c r="B15927" s="13"/>
      <c r="C15927" s="13"/>
      <c r="D15927" s="13"/>
      <c r="E15927" s="13"/>
      <c r="F15927" s="13"/>
    </row>
    <row r="15928" spans="1:7">
      <c r="A15928" s="13"/>
      <c r="B15928" s="13"/>
      <c r="C15928" s="13"/>
      <c r="D15928" s="13"/>
      <c r="E15928" s="13"/>
      <c r="F15928" s="13"/>
    </row>
    <row r="15929" spans="1:7">
      <c r="A15929" s="13"/>
      <c r="B15929" s="13"/>
      <c r="C15929" s="13"/>
      <c r="D15929" s="13"/>
      <c r="E15929" s="13"/>
      <c r="F15929" s="13"/>
    </row>
    <row r="15930" spans="1:7">
      <c r="A15930" s="13"/>
      <c r="B15930" s="13"/>
      <c r="C15930" s="13"/>
      <c r="D15930" s="13"/>
      <c r="E15930" s="13"/>
      <c r="G15930" s="13"/>
    </row>
    <row r="15931" spans="1:7">
      <c r="A15931" s="13"/>
      <c r="B15931" s="13"/>
      <c r="D15931" s="13"/>
      <c r="E15931" s="13"/>
      <c r="F15931" s="13"/>
    </row>
    <row r="15932" spans="1:7">
      <c r="A15932" s="13"/>
      <c r="B15932" s="13"/>
      <c r="D15932" s="13"/>
      <c r="E15932" s="13"/>
      <c r="F15932" s="13"/>
    </row>
    <row r="15933" spans="1:7">
      <c r="A15933" s="13"/>
      <c r="B15933" s="13"/>
      <c r="C15933" s="13"/>
      <c r="D15933" s="13"/>
      <c r="E15933" s="13"/>
      <c r="F15933" s="13"/>
    </row>
    <row r="15934" spans="1:7">
      <c r="A15934" s="13"/>
      <c r="B15934" s="13"/>
      <c r="D15934" s="13"/>
      <c r="E15934" s="13"/>
      <c r="F15934" s="13"/>
    </row>
    <row r="15935" spans="1:7">
      <c r="A15935" s="13"/>
      <c r="B15935" s="13"/>
      <c r="D15935" s="13"/>
      <c r="E15935" s="13"/>
      <c r="F15935" s="13"/>
    </row>
    <row r="15936" spans="1:7">
      <c r="A15936" s="13"/>
      <c r="B15936" s="13"/>
      <c r="D15936" s="13"/>
      <c r="E15936" s="13"/>
      <c r="F15936" s="13"/>
    </row>
    <row r="15937" spans="1:6">
      <c r="A15937" s="13"/>
      <c r="B15937" s="13"/>
      <c r="D15937" s="13"/>
      <c r="E15937" s="13"/>
      <c r="F15937" s="13"/>
    </row>
    <row r="15938" spans="1:6">
      <c r="A15938" s="13"/>
      <c r="B15938" s="13"/>
      <c r="D15938" s="13"/>
      <c r="E15938" s="13"/>
      <c r="F15938" s="13"/>
    </row>
    <row r="15939" spans="1:6">
      <c r="A15939" s="13"/>
      <c r="B15939" s="13"/>
      <c r="C15939" s="13"/>
      <c r="D15939" s="13"/>
      <c r="E15939" s="13"/>
      <c r="F15939" s="13"/>
    </row>
    <row r="15940" spans="1:6">
      <c r="A15940" s="13"/>
      <c r="B15940" s="13"/>
      <c r="D15940" s="13"/>
      <c r="E15940" s="13"/>
      <c r="F15940" s="13"/>
    </row>
    <row r="15941" spans="1:6">
      <c r="A15941" s="13"/>
      <c r="B15941" s="13"/>
      <c r="D15941" s="13"/>
      <c r="E15941" s="13"/>
      <c r="F15941" s="13"/>
    </row>
    <row r="15942" spans="1:6">
      <c r="A15942" s="13"/>
      <c r="B15942" s="13"/>
      <c r="D15942" s="13"/>
      <c r="E15942" s="13"/>
      <c r="F15942" s="13"/>
    </row>
    <row r="15943" spans="1:6">
      <c r="A15943" s="13"/>
      <c r="B15943" s="13"/>
      <c r="D15943" s="13"/>
      <c r="E15943" s="13"/>
      <c r="F15943" s="13"/>
    </row>
    <row r="15944" spans="1:6">
      <c r="A15944" s="13"/>
      <c r="B15944" s="13"/>
      <c r="D15944" s="13"/>
      <c r="E15944" s="13"/>
      <c r="F15944" s="13"/>
    </row>
    <row r="15945" spans="1:6">
      <c r="A15945" s="13"/>
      <c r="B15945" s="13"/>
      <c r="C15945" s="13"/>
      <c r="D15945" s="13"/>
      <c r="E15945" s="13"/>
      <c r="F15945" s="13"/>
    </row>
    <row r="15946" spans="1:6">
      <c r="A15946" s="13"/>
      <c r="B15946" s="13"/>
      <c r="C15946" s="13"/>
      <c r="D15946" s="13"/>
      <c r="E15946" s="13"/>
      <c r="F15946" s="13"/>
    </row>
    <row r="15947" spans="1:6">
      <c r="A15947" s="13"/>
      <c r="B15947" s="13"/>
      <c r="C15947" s="13"/>
      <c r="D15947" s="13"/>
      <c r="E15947" s="13"/>
      <c r="F15947" s="13"/>
    </row>
    <row r="15948" spans="1:6">
      <c r="A15948" s="13"/>
      <c r="B15948" s="13"/>
      <c r="C15948" s="13"/>
      <c r="D15948" s="13"/>
      <c r="E15948" s="13"/>
      <c r="F15948" s="13"/>
    </row>
    <row r="15949" spans="1:6">
      <c r="A15949" s="13"/>
      <c r="B15949" s="13"/>
      <c r="C15949" s="13"/>
      <c r="D15949" s="13"/>
      <c r="E15949" s="13"/>
      <c r="F15949" s="13"/>
    </row>
    <row r="15950" spans="1:6">
      <c r="A15950" s="13"/>
      <c r="B15950" s="13"/>
      <c r="C15950" s="13"/>
      <c r="D15950" s="13"/>
      <c r="E15950" s="13"/>
      <c r="F15950" s="13"/>
    </row>
    <row r="15951" spans="1:6">
      <c r="A15951" s="13"/>
      <c r="B15951" s="13"/>
      <c r="C15951" s="13"/>
      <c r="D15951" s="13"/>
      <c r="E15951" s="13"/>
      <c r="F15951" s="13"/>
    </row>
    <row r="15952" spans="1:6">
      <c r="A15952" s="13"/>
      <c r="B15952" s="13"/>
      <c r="C15952" s="13"/>
      <c r="D15952" s="13"/>
      <c r="E15952" s="13"/>
      <c r="F15952" s="13"/>
    </row>
    <row r="15953" spans="1:7">
      <c r="A15953" s="13"/>
      <c r="B15953" s="13"/>
      <c r="C15953" s="13"/>
      <c r="D15953" s="13"/>
      <c r="E15953" s="13"/>
      <c r="F15953" s="13"/>
    </row>
    <row r="15954" spans="1:7">
      <c r="A15954" s="13"/>
      <c r="B15954" s="13"/>
      <c r="C15954" s="13"/>
      <c r="D15954" s="13"/>
      <c r="E15954" s="13"/>
      <c r="G15954" s="13"/>
    </row>
    <row r="15955" spans="1:7">
      <c r="A15955" s="13"/>
      <c r="B15955" s="13"/>
      <c r="C15955" s="13"/>
      <c r="D15955" s="13"/>
      <c r="E15955" s="13"/>
      <c r="F15955" s="13"/>
    </row>
    <row r="15956" spans="1:7">
      <c r="A15956" s="13"/>
      <c r="B15956" s="13"/>
      <c r="D15956" s="13"/>
      <c r="E15956" s="13"/>
      <c r="F15956" s="13"/>
    </row>
    <row r="15957" spans="1:7">
      <c r="A15957" s="13"/>
      <c r="B15957" s="13"/>
      <c r="D15957" s="13"/>
      <c r="E15957" s="13"/>
      <c r="F15957" s="13"/>
    </row>
    <row r="15958" spans="1:7">
      <c r="A15958" s="13"/>
      <c r="B15958" s="13"/>
      <c r="D15958" s="13"/>
      <c r="E15958" s="13"/>
      <c r="F15958" s="13"/>
    </row>
    <row r="15959" spans="1:7">
      <c r="A15959" s="13"/>
      <c r="B15959" s="13"/>
      <c r="D15959" s="13"/>
      <c r="E15959" s="13"/>
      <c r="F15959" s="13"/>
    </row>
    <row r="15960" spans="1:7">
      <c r="A15960" s="13"/>
      <c r="B15960" s="13"/>
      <c r="D15960" s="13"/>
      <c r="E15960" s="13"/>
      <c r="F15960" s="13"/>
    </row>
    <row r="15961" spans="1:7">
      <c r="A15961" s="13"/>
      <c r="B15961" s="13"/>
      <c r="D15961" s="13"/>
      <c r="E15961" s="13"/>
      <c r="F15961" s="13"/>
    </row>
    <row r="15962" spans="1:7">
      <c r="A15962" s="13"/>
      <c r="B15962" s="13"/>
      <c r="C15962" s="13"/>
      <c r="D15962" s="13"/>
      <c r="E15962" s="13"/>
      <c r="F15962" s="13"/>
    </row>
    <row r="15963" spans="1:7">
      <c r="A15963" s="13"/>
      <c r="B15963" s="13"/>
      <c r="C15963" s="13"/>
      <c r="D15963" s="13"/>
      <c r="E15963" s="13"/>
      <c r="F15963" s="13"/>
    </row>
    <row r="15964" spans="1:7">
      <c r="A15964" s="13"/>
      <c r="B15964" s="13"/>
      <c r="C15964" s="13"/>
      <c r="D15964" s="13"/>
      <c r="E15964" s="13"/>
      <c r="F15964" s="13"/>
    </row>
    <row r="15965" spans="1:7">
      <c r="A15965" s="13"/>
      <c r="B15965" s="13"/>
      <c r="C15965" s="13"/>
      <c r="D15965" s="13"/>
      <c r="E15965" s="13"/>
      <c r="F15965" s="13"/>
    </row>
    <row r="15966" spans="1:7">
      <c r="A15966" s="13"/>
      <c r="B15966" s="13"/>
      <c r="C15966" s="13"/>
      <c r="D15966" s="13"/>
      <c r="E15966" s="13"/>
      <c r="F15966" s="13"/>
    </row>
    <row r="15967" spans="1:7">
      <c r="A15967" s="13"/>
      <c r="B15967" s="13"/>
      <c r="C15967" s="13"/>
      <c r="D15967" s="13"/>
      <c r="E15967" s="13"/>
      <c r="F15967" s="13"/>
    </row>
    <row r="15968" spans="1:7">
      <c r="A15968" s="13"/>
      <c r="B15968" s="13"/>
      <c r="C15968" s="13"/>
      <c r="D15968" s="13"/>
      <c r="E15968" s="13"/>
      <c r="G15968" s="13"/>
    </row>
    <row r="15969" spans="1:7">
      <c r="A15969" s="13"/>
      <c r="B15969" s="13"/>
      <c r="D15969" s="13"/>
      <c r="E15969" s="13"/>
      <c r="F15969" s="13"/>
    </row>
    <row r="15970" spans="1:7">
      <c r="A15970" s="13"/>
      <c r="B15970" s="13"/>
      <c r="D15970" s="13"/>
      <c r="E15970" s="13"/>
      <c r="F15970" s="13"/>
    </row>
    <row r="15971" spans="1:7">
      <c r="A15971" s="13"/>
      <c r="B15971" s="13"/>
      <c r="D15971" s="13"/>
      <c r="E15971" s="13"/>
      <c r="F15971" s="13"/>
    </row>
    <row r="15972" spans="1:7">
      <c r="A15972" s="13"/>
      <c r="B15972" s="13"/>
      <c r="C15972" s="13"/>
      <c r="D15972" s="13"/>
      <c r="E15972" s="13"/>
      <c r="F15972" s="13"/>
    </row>
    <row r="15973" spans="1:7">
      <c r="A15973" s="13"/>
      <c r="B15973" s="13"/>
      <c r="C15973" s="13"/>
      <c r="D15973" s="13"/>
      <c r="E15973" s="13"/>
      <c r="F15973" s="13"/>
    </row>
    <row r="15974" spans="1:7">
      <c r="A15974" s="13"/>
      <c r="B15974" s="13"/>
      <c r="C15974" s="13"/>
      <c r="D15974" s="13"/>
      <c r="E15974" s="13"/>
      <c r="F15974" s="13"/>
    </row>
    <row r="15975" spans="1:7">
      <c r="A15975" s="13"/>
      <c r="B15975" s="13"/>
      <c r="C15975" s="13"/>
      <c r="D15975" s="13"/>
      <c r="E15975" s="13"/>
      <c r="F15975" s="13"/>
    </row>
    <row r="15976" spans="1:7">
      <c r="A15976" s="13"/>
      <c r="B15976" s="13"/>
      <c r="C15976" s="13"/>
      <c r="D15976" s="13"/>
      <c r="E15976" s="13"/>
      <c r="F15976" s="13"/>
    </row>
    <row r="15977" spans="1:7">
      <c r="A15977" s="13"/>
      <c r="B15977" s="13"/>
      <c r="C15977" s="13"/>
      <c r="D15977" s="13"/>
      <c r="E15977" s="13"/>
      <c r="G15977" s="13"/>
    </row>
    <row r="15978" spans="1:7">
      <c r="A15978" s="13"/>
      <c r="B15978" s="13"/>
      <c r="C15978" s="13"/>
      <c r="D15978" s="13"/>
      <c r="E15978" s="13"/>
      <c r="F15978" s="13"/>
    </row>
    <row r="15979" spans="1:7">
      <c r="A15979" s="13"/>
      <c r="B15979" s="13"/>
      <c r="D15979" s="13"/>
      <c r="E15979" s="13"/>
      <c r="F15979" s="13"/>
    </row>
    <row r="15980" spans="1:7">
      <c r="A15980" s="13"/>
      <c r="B15980" s="13"/>
      <c r="D15980" s="13"/>
      <c r="E15980" s="13"/>
      <c r="F15980" s="13"/>
    </row>
    <row r="15981" spans="1:7">
      <c r="A15981" s="13"/>
      <c r="B15981" s="13"/>
      <c r="C15981" s="13"/>
      <c r="D15981" s="13"/>
      <c r="E15981" s="13"/>
      <c r="F15981" s="13"/>
    </row>
    <row r="15982" spans="1:7">
      <c r="A15982" s="13"/>
      <c r="B15982" s="13"/>
      <c r="C15982" s="13"/>
      <c r="D15982" s="13"/>
      <c r="E15982" s="13"/>
      <c r="F15982" s="13"/>
    </row>
    <row r="15983" spans="1:7">
      <c r="A15983" s="13"/>
      <c r="B15983" s="13"/>
      <c r="C15983" s="13"/>
      <c r="D15983" s="13"/>
      <c r="E15983" s="13"/>
      <c r="F15983" s="13"/>
    </row>
    <row r="15984" spans="1:7">
      <c r="A15984" s="13"/>
      <c r="B15984" s="13"/>
      <c r="C15984" s="13"/>
      <c r="D15984" s="13"/>
      <c r="E15984" s="13"/>
      <c r="F15984" s="13"/>
    </row>
    <row r="15985" spans="1:7">
      <c r="A15985" s="13"/>
      <c r="B15985" s="13"/>
      <c r="D15985" s="13"/>
      <c r="E15985" s="13"/>
      <c r="F15985" s="13"/>
    </row>
    <row r="15986" spans="1:7">
      <c r="A15986" s="13"/>
      <c r="B15986" s="13"/>
      <c r="C15986" s="13"/>
      <c r="D15986" s="13"/>
      <c r="E15986" s="13"/>
      <c r="F15986" s="13"/>
    </row>
    <row r="15987" spans="1:7">
      <c r="A15987" s="13"/>
      <c r="B15987" s="13"/>
      <c r="D15987" s="13"/>
      <c r="E15987" s="13"/>
      <c r="F15987" s="13"/>
    </row>
    <row r="15988" spans="1:7">
      <c r="A15988" s="13"/>
      <c r="B15988" s="13"/>
      <c r="C15988" s="13"/>
      <c r="D15988" s="13"/>
      <c r="E15988" s="13"/>
      <c r="F15988" s="13"/>
    </row>
    <row r="15989" spans="1:7">
      <c r="A15989" s="13"/>
      <c r="B15989" s="13"/>
      <c r="D15989" s="13"/>
      <c r="E15989" s="13"/>
      <c r="F15989" s="13"/>
    </row>
    <row r="15990" spans="1:7">
      <c r="A15990" s="13"/>
      <c r="B15990" s="13"/>
      <c r="D15990" s="13"/>
      <c r="E15990" s="13"/>
      <c r="F15990" s="13"/>
    </row>
    <row r="15991" spans="1:7">
      <c r="A15991" s="13"/>
      <c r="B15991" s="13"/>
      <c r="D15991" s="13"/>
      <c r="E15991" s="13"/>
      <c r="G15991" s="13"/>
    </row>
    <row r="15992" spans="1:7">
      <c r="A15992" s="13"/>
      <c r="B15992" s="13"/>
      <c r="D15992" s="13"/>
      <c r="E15992" s="13"/>
      <c r="F15992" s="13"/>
    </row>
    <row r="15993" spans="1:7">
      <c r="A15993" s="13"/>
      <c r="B15993" s="13"/>
      <c r="D15993" s="13"/>
      <c r="E15993" s="13"/>
      <c r="F15993" s="13"/>
    </row>
    <row r="15994" spans="1:7">
      <c r="A15994" s="13"/>
      <c r="B15994" s="13"/>
      <c r="C15994" s="13"/>
      <c r="D15994" s="13"/>
      <c r="E15994" s="13"/>
      <c r="F15994" s="13"/>
    </row>
    <row r="15995" spans="1:7">
      <c r="A15995" s="13"/>
      <c r="B15995" s="13"/>
      <c r="C15995" s="13"/>
      <c r="D15995" s="13"/>
      <c r="E15995" s="13"/>
      <c r="F15995" s="13"/>
    </row>
    <row r="15996" spans="1:7">
      <c r="A15996" s="13"/>
      <c r="B15996" s="13"/>
      <c r="C15996" s="13"/>
      <c r="D15996" s="13"/>
      <c r="E15996" s="13"/>
      <c r="F15996" s="13"/>
    </row>
    <row r="15997" spans="1:7">
      <c r="A15997" s="13"/>
      <c r="B15997" s="13"/>
      <c r="C15997" s="13"/>
      <c r="D15997" s="13"/>
      <c r="E15997" s="13"/>
      <c r="F15997" s="13"/>
    </row>
    <row r="15998" spans="1:7">
      <c r="A15998" s="13"/>
      <c r="B15998" s="13"/>
      <c r="C15998" s="13"/>
      <c r="D15998" s="13"/>
      <c r="E15998" s="13"/>
      <c r="G15998" s="13"/>
    </row>
    <row r="15999" spans="1:7">
      <c r="A15999" s="13"/>
      <c r="B15999" s="13"/>
      <c r="C15999" s="13"/>
      <c r="D15999" s="13"/>
      <c r="E15999" s="13"/>
      <c r="G15999" s="13"/>
    </row>
    <row r="16000" spans="1:7">
      <c r="A16000" s="13"/>
      <c r="B16000" s="13"/>
      <c r="C16000" s="13"/>
      <c r="D16000" s="13"/>
      <c r="E16000" s="13"/>
      <c r="F16000" s="13"/>
    </row>
    <row r="16001" spans="1:7">
      <c r="A16001" s="13"/>
      <c r="B16001" s="13"/>
      <c r="C16001" s="13"/>
      <c r="D16001" s="13"/>
      <c r="E16001" s="13"/>
      <c r="F16001" s="13"/>
    </row>
    <row r="16002" spans="1:7">
      <c r="A16002" s="13"/>
      <c r="B16002" s="13"/>
      <c r="C16002" s="13"/>
      <c r="D16002" s="13"/>
      <c r="E16002" s="13"/>
      <c r="F16002" s="13"/>
    </row>
    <row r="16003" spans="1:7">
      <c r="A16003" s="13"/>
      <c r="B16003" s="13"/>
      <c r="C16003" s="13"/>
      <c r="D16003" s="13"/>
      <c r="E16003" s="13"/>
      <c r="F16003" s="13"/>
    </row>
    <row r="16004" spans="1:7">
      <c r="A16004" s="13"/>
      <c r="B16004" s="13"/>
      <c r="C16004" s="13"/>
      <c r="D16004" s="13"/>
      <c r="E16004" s="13"/>
      <c r="F16004" s="13"/>
    </row>
    <row r="16005" spans="1:7">
      <c r="A16005" s="13"/>
      <c r="B16005" s="13"/>
      <c r="C16005" s="13"/>
      <c r="D16005" s="13"/>
      <c r="E16005" s="13"/>
      <c r="F16005" s="13"/>
    </row>
    <row r="16006" spans="1:7">
      <c r="A16006" s="13"/>
      <c r="B16006" s="13"/>
      <c r="C16006" s="13"/>
      <c r="D16006" s="13"/>
      <c r="E16006" s="13"/>
      <c r="G16006" s="13"/>
    </row>
    <row r="16007" spans="1:7">
      <c r="A16007" s="13"/>
      <c r="B16007" s="13"/>
      <c r="C16007" s="13"/>
      <c r="D16007" s="13"/>
      <c r="E16007" s="13"/>
      <c r="G16007" s="13"/>
    </row>
    <row r="16008" spans="1:7">
      <c r="A16008" s="13"/>
      <c r="B16008" s="13"/>
      <c r="C16008" s="13"/>
      <c r="D16008" s="13"/>
      <c r="F16008" s="13"/>
    </row>
    <row r="16009" spans="1:7">
      <c r="A16009" s="13"/>
      <c r="B16009" s="13"/>
      <c r="C16009" s="13"/>
      <c r="D16009" s="13"/>
      <c r="E16009" s="13"/>
      <c r="F16009" s="13"/>
    </row>
    <row r="16010" spans="1:7">
      <c r="A16010" s="13"/>
      <c r="B16010" s="13"/>
      <c r="C16010" s="13"/>
      <c r="D16010" s="13"/>
      <c r="E16010" s="13"/>
      <c r="G16010" s="13"/>
    </row>
    <row r="16011" spans="1:7">
      <c r="A16011" s="13"/>
      <c r="B16011" s="13"/>
      <c r="C16011" s="13"/>
      <c r="D16011" s="13"/>
      <c r="E16011" s="13"/>
      <c r="F16011" s="13"/>
    </row>
    <row r="16012" spans="1:7">
      <c r="A16012" s="13"/>
      <c r="B16012" s="13"/>
      <c r="C16012" s="13"/>
      <c r="D16012" s="13"/>
      <c r="E16012" s="13"/>
      <c r="F16012" s="13"/>
    </row>
    <row r="16013" spans="1:7">
      <c r="A16013" s="13"/>
      <c r="B16013" s="13"/>
      <c r="C16013" s="13"/>
      <c r="D16013" s="13"/>
      <c r="E16013" s="13"/>
      <c r="F16013" s="13"/>
    </row>
    <row r="16014" spans="1:7">
      <c r="A16014" s="13"/>
      <c r="B16014" s="13"/>
      <c r="D16014" s="13"/>
      <c r="E16014" s="13"/>
      <c r="F16014" s="13"/>
    </row>
    <row r="16015" spans="1:7">
      <c r="A16015" s="13"/>
      <c r="B16015" s="13"/>
      <c r="D16015" s="13"/>
      <c r="E16015" s="13"/>
      <c r="F16015" s="13"/>
    </row>
    <row r="16016" spans="1:7">
      <c r="A16016" s="13"/>
      <c r="B16016" s="13"/>
      <c r="D16016" s="13"/>
      <c r="E16016" s="13"/>
      <c r="F16016" s="13"/>
    </row>
    <row r="16017" spans="1:7">
      <c r="A16017" s="13"/>
      <c r="B16017" s="13"/>
      <c r="D16017" s="13"/>
      <c r="E16017" s="13"/>
      <c r="F16017" s="13"/>
    </row>
    <row r="16018" spans="1:7">
      <c r="A16018" s="13"/>
      <c r="B16018" s="13"/>
      <c r="D16018" s="13"/>
      <c r="E16018" s="13"/>
      <c r="F16018" s="13"/>
    </row>
    <row r="16019" spans="1:7">
      <c r="A16019" s="13"/>
      <c r="B16019" s="13"/>
      <c r="D16019" s="13"/>
      <c r="E16019" s="13"/>
      <c r="F16019" s="13"/>
    </row>
    <row r="16020" spans="1:7">
      <c r="A16020" s="13"/>
      <c r="B16020" s="13"/>
      <c r="D16020" s="13"/>
      <c r="E16020" s="13"/>
      <c r="F16020" s="13"/>
    </row>
    <row r="16021" spans="1:7">
      <c r="A16021" s="13"/>
      <c r="B16021" s="13"/>
      <c r="D16021" s="13"/>
      <c r="E16021" s="13"/>
      <c r="F16021" s="13"/>
    </row>
    <row r="16022" spans="1:7">
      <c r="A16022" s="13"/>
      <c r="B16022" s="13"/>
      <c r="D16022" s="13"/>
      <c r="E16022" s="13"/>
      <c r="F16022" s="13"/>
    </row>
    <row r="16023" spans="1:7">
      <c r="A16023" s="13"/>
      <c r="B16023" s="13"/>
      <c r="D16023" s="13"/>
      <c r="E16023" s="13"/>
      <c r="F16023" s="13"/>
    </row>
    <row r="16024" spans="1:7">
      <c r="A16024" s="13"/>
      <c r="B16024" s="13"/>
      <c r="C16024" s="13"/>
      <c r="D16024" s="13"/>
      <c r="E16024" s="13"/>
      <c r="F16024" s="13"/>
    </row>
    <row r="16025" spans="1:7">
      <c r="A16025" s="13"/>
      <c r="B16025" s="13"/>
      <c r="C16025" s="13"/>
      <c r="D16025" s="13"/>
      <c r="E16025" s="13"/>
      <c r="F16025" s="13"/>
    </row>
    <row r="16026" spans="1:7">
      <c r="A16026" s="13"/>
      <c r="B16026" s="13"/>
      <c r="C16026" s="13"/>
      <c r="D16026" s="13"/>
      <c r="E16026" s="13"/>
      <c r="F16026" s="13"/>
    </row>
    <row r="16027" spans="1:7">
      <c r="A16027" s="13"/>
      <c r="B16027" s="13"/>
      <c r="C16027" s="13"/>
      <c r="D16027" s="13"/>
      <c r="E16027" s="13"/>
      <c r="F16027" s="13"/>
    </row>
    <row r="16028" spans="1:7">
      <c r="A16028" s="13"/>
      <c r="B16028" s="13"/>
      <c r="C16028" s="13"/>
      <c r="D16028" s="13"/>
      <c r="E16028" s="13"/>
      <c r="F16028" s="13"/>
    </row>
    <row r="16029" spans="1:7">
      <c r="A16029" s="13"/>
      <c r="B16029" s="13"/>
      <c r="C16029" s="13"/>
      <c r="D16029" s="13"/>
      <c r="E16029" s="13"/>
      <c r="G16029" s="13"/>
    </row>
    <row r="16030" spans="1:7">
      <c r="A16030" s="13"/>
      <c r="B16030" s="13"/>
      <c r="C16030" s="13"/>
      <c r="D16030" s="13"/>
      <c r="E16030" s="13"/>
      <c r="F16030" s="13"/>
    </row>
    <row r="16031" spans="1:7">
      <c r="A16031" s="13"/>
      <c r="B16031" s="13"/>
      <c r="C16031" s="13"/>
      <c r="D16031" s="13"/>
      <c r="E16031" s="13"/>
      <c r="F16031" s="13"/>
    </row>
    <row r="16032" spans="1:7">
      <c r="A16032" s="13"/>
      <c r="B16032" s="13"/>
      <c r="C16032" s="13"/>
      <c r="D16032" s="13"/>
      <c r="E16032" s="13"/>
      <c r="F16032" s="13"/>
    </row>
    <row r="16033" spans="1:6">
      <c r="A16033" s="13"/>
      <c r="B16033" s="13"/>
      <c r="C16033" s="13"/>
      <c r="D16033" s="13"/>
      <c r="E16033" s="13"/>
      <c r="F16033" s="13"/>
    </row>
    <row r="16034" spans="1:6">
      <c r="A16034" s="13"/>
      <c r="B16034" s="13"/>
      <c r="C16034" s="13"/>
      <c r="D16034" s="13"/>
      <c r="E16034" s="13"/>
      <c r="F16034" s="13"/>
    </row>
    <row r="16035" spans="1:6">
      <c r="A16035" s="13"/>
      <c r="B16035" s="13"/>
      <c r="D16035" s="13"/>
      <c r="E16035" s="13"/>
      <c r="F16035" s="13"/>
    </row>
    <row r="16036" spans="1:6">
      <c r="A16036" s="13"/>
      <c r="B16036" s="13"/>
      <c r="D16036" s="13"/>
      <c r="E16036" s="13"/>
      <c r="F16036" s="13"/>
    </row>
    <row r="16037" spans="1:6">
      <c r="A16037" s="13"/>
      <c r="B16037" s="13"/>
      <c r="D16037" s="13"/>
      <c r="E16037" s="13"/>
      <c r="F16037" s="13"/>
    </row>
    <row r="16038" spans="1:6">
      <c r="A16038" s="13"/>
      <c r="B16038" s="13"/>
      <c r="D16038" s="13"/>
      <c r="E16038" s="13"/>
      <c r="F16038" s="13"/>
    </row>
    <row r="16039" spans="1:6">
      <c r="A16039" s="13"/>
      <c r="B16039" s="13"/>
      <c r="D16039" s="13"/>
      <c r="E16039" s="13"/>
      <c r="F16039" s="13"/>
    </row>
    <row r="16040" spans="1:6">
      <c r="A16040" s="13"/>
      <c r="B16040" s="13"/>
      <c r="D16040" s="13"/>
      <c r="E16040" s="13"/>
      <c r="F16040" s="13"/>
    </row>
    <row r="16041" spans="1:6">
      <c r="A16041" s="13"/>
      <c r="B16041" s="13"/>
      <c r="C16041" s="13"/>
      <c r="D16041" s="13"/>
      <c r="E16041" s="13"/>
      <c r="F16041" s="13"/>
    </row>
    <row r="16042" spans="1:6">
      <c r="A16042" s="13"/>
      <c r="B16042" s="13"/>
      <c r="D16042" s="13"/>
      <c r="E16042" s="13"/>
      <c r="F16042" s="13"/>
    </row>
    <row r="16043" spans="1:6">
      <c r="A16043" s="13"/>
      <c r="B16043" s="13"/>
      <c r="C16043" s="13"/>
      <c r="D16043" s="13"/>
      <c r="E16043" s="13"/>
      <c r="F16043" s="13"/>
    </row>
    <row r="16044" spans="1:6">
      <c r="A16044" s="13"/>
      <c r="B16044" s="13"/>
      <c r="C16044" s="13"/>
      <c r="D16044" s="13"/>
      <c r="E16044" s="13"/>
      <c r="F16044" s="13"/>
    </row>
    <row r="16045" spans="1:6">
      <c r="A16045" s="13"/>
      <c r="B16045" s="13"/>
      <c r="D16045" s="13"/>
      <c r="E16045" s="13"/>
      <c r="F16045" s="13"/>
    </row>
    <row r="16046" spans="1:6">
      <c r="A16046" s="13"/>
      <c r="B16046" s="13"/>
      <c r="D16046" s="13"/>
      <c r="E16046" s="13"/>
      <c r="F16046" s="13"/>
    </row>
    <row r="16047" spans="1:6">
      <c r="A16047" s="13"/>
      <c r="B16047" s="13"/>
      <c r="C16047" s="13"/>
      <c r="D16047" s="13"/>
      <c r="E16047" s="13"/>
      <c r="F16047" s="13"/>
    </row>
    <row r="16048" spans="1:6">
      <c r="A16048" s="13"/>
      <c r="B16048" s="13"/>
      <c r="C16048" s="13"/>
      <c r="D16048" s="13"/>
      <c r="E16048" s="13"/>
      <c r="F16048" s="13"/>
    </row>
    <row r="16049" spans="1:7">
      <c r="A16049" s="13"/>
      <c r="B16049" s="13"/>
      <c r="C16049" s="13"/>
      <c r="D16049" s="13"/>
      <c r="E16049" s="13"/>
      <c r="F16049" s="13"/>
    </row>
    <row r="16050" spans="1:7">
      <c r="A16050" s="13"/>
      <c r="B16050" s="13"/>
      <c r="C16050" s="13"/>
      <c r="D16050" s="13"/>
      <c r="E16050" s="13"/>
      <c r="F16050" s="13"/>
    </row>
    <row r="16051" spans="1:7">
      <c r="A16051" s="13"/>
      <c r="B16051" s="13"/>
      <c r="C16051" s="13"/>
      <c r="D16051" s="13"/>
      <c r="E16051" s="13"/>
      <c r="F16051" s="13"/>
    </row>
    <row r="16052" spans="1:7">
      <c r="A16052" s="13"/>
      <c r="B16052" s="13"/>
      <c r="C16052" s="13"/>
      <c r="D16052" s="13"/>
      <c r="E16052" s="13"/>
      <c r="G16052" s="13"/>
    </row>
    <row r="16053" spans="1:7">
      <c r="A16053" s="13"/>
      <c r="B16053" s="13"/>
      <c r="C16053" s="13"/>
      <c r="D16053" s="13"/>
      <c r="E16053" s="13"/>
      <c r="F16053" s="13"/>
    </row>
    <row r="16054" spans="1:7">
      <c r="A16054" s="13"/>
      <c r="B16054" s="13"/>
      <c r="C16054" s="13"/>
      <c r="D16054" s="13"/>
      <c r="E16054" s="13"/>
      <c r="F16054" s="13"/>
    </row>
    <row r="16055" spans="1:7">
      <c r="A16055" s="13"/>
      <c r="B16055" s="13"/>
      <c r="C16055" s="13"/>
      <c r="D16055" s="13"/>
      <c r="E16055" s="13"/>
      <c r="F16055" s="13"/>
    </row>
    <row r="16056" spans="1:7">
      <c r="A16056" s="13"/>
      <c r="B16056" s="13"/>
      <c r="C16056" s="13"/>
      <c r="D16056" s="13"/>
      <c r="E16056" s="13"/>
      <c r="F16056" s="13"/>
    </row>
    <row r="16057" spans="1:7">
      <c r="A16057" s="13"/>
      <c r="B16057" s="13"/>
      <c r="D16057" s="13"/>
      <c r="E16057" s="13"/>
      <c r="F16057" s="13"/>
    </row>
    <row r="16058" spans="1:7">
      <c r="A16058" s="13"/>
      <c r="B16058" s="13"/>
      <c r="D16058" s="13"/>
      <c r="E16058" s="13"/>
      <c r="F16058" s="13"/>
    </row>
    <row r="16059" spans="1:7">
      <c r="A16059" s="13"/>
      <c r="B16059" s="13"/>
      <c r="D16059" s="13"/>
      <c r="E16059" s="13"/>
      <c r="F16059" s="13"/>
    </row>
    <row r="16060" spans="1:7">
      <c r="A16060" s="13"/>
      <c r="B16060" s="13"/>
      <c r="D16060" s="13"/>
      <c r="E16060" s="13"/>
      <c r="F16060" s="13"/>
    </row>
    <row r="16061" spans="1:7">
      <c r="A16061" s="13"/>
      <c r="B16061" s="13"/>
      <c r="C16061" s="13"/>
      <c r="D16061" s="13"/>
      <c r="E16061" s="13"/>
      <c r="F16061" s="13"/>
    </row>
    <row r="16062" spans="1:7">
      <c r="A16062" s="13"/>
      <c r="B16062" s="13"/>
      <c r="D16062" s="13"/>
      <c r="E16062" s="13"/>
      <c r="F16062" s="13"/>
    </row>
    <row r="16063" spans="1:7">
      <c r="A16063" s="13"/>
      <c r="B16063" s="13"/>
      <c r="C16063" s="13"/>
      <c r="D16063" s="13"/>
      <c r="E16063" s="13"/>
      <c r="F16063" s="13"/>
    </row>
    <row r="16064" spans="1:7">
      <c r="A16064" s="13"/>
      <c r="B16064" s="13"/>
      <c r="C16064" s="13"/>
      <c r="D16064" s="13"/>
      <c r="E16064" s="13"/>
      <c r="F16064" s="13"/>
    </row>
    <row r="16065" spans="1:7">
      <c r="A16065" s="13"/>
      <c r="B16065" s="13"/>
      <c r="C16065" s="13"/>
      <c r="D16065" s="13"/>
      <c r="E16065" s="13"/>
      <c r="F16065" s="13"/>
    </row>
    <row r="16066" spans="1:7">
      <c r="A16066" s="13"/>
      <c r="B16066" s="13"/>
      <c r="C16066" s="13"/>
      <c r="D16066" s="13"/>
      <c r="E16066" s="13"/>
      <c r="F16066" s="13"/>
    </row>
    <row r="16067" spans="1:7">
      <c r="A16067" s="13"/>
      <c r="B16067" s="13"/>
      <c r="C16067" s="13"/>
      <c r="D16067" s="13"/>
      <c r="E16067" s="13"/>
      <c r="F16067" s="13"/>
    </row>
    <row r="16068" spans="1:7">
      <c r="A16068" s="13"/>
      <c r="B16068" s="13"/>
      <c r="C16068" s="13"/>
      <c r="D16068" s="13"/>
      <c r="E16068" s="13"/>
      <c r="G16068" s="13"/>
    </row>
    <row r="16069" spans="1:7">
      <c r="A16069" s="13"/>
      <c r="B16069" s="13"/>
      <c r="C16069" s="13"/>
      <c r="D16069" s="13"/>
      <c r="E16069" s="13"/>
      <c r="F16069" s="13"/>
    </row>
    <row r="16070" spans="1:7">
      <c r="A16070" s="13"/>
      <c r="B16070" s="13"/>
      <c r="C16070" s="13"/>
      <c r="D16070" s="13"/>
      <c r="E16070" s="13"/>
      <c r="F16070" s="13"/>
    </row>
    <row r="16071" spans="1:7">
      <c r="A16071" s="13"/>
      <c r="B16071" s="13"/>
      <c r="C16071" s="13"/>
      <c r="D16071" s="13"/>
      <c r="E16071" s="13"/>
      <c r="F16071" s="13"/>
    </row>
    <row r="16072" spans="1:7">
      <c r="A16072" s="13"/>
      <c r="B16072" s="13"/>
      <c r="C16072" s="13"/>
      <c r="D16072" s="13"/>
      <c r="E16072" s="13"/>
      <c r="F16072" s="13"/>
    </row>
    <row r="16073" spans="1:7">
      <c r="A16073" s="13"/>
      <c r="B16073" s="13"/>
      <c r="D16073" s="13"/>
      <c r="E16073" s="13"/>
      <c r="F16073" s="13"/>
    </row>
    <row r="16074" spans="1:7">
      <c r="A16074" s="13"/>
      <c r="B16074" s="13"/>
      <c r="C16074" s="13"/>
      <c r="D16074" s="13"/>
      <c r="E16074" s="13"/>
      <c r="F16074" s="13"/>
    </row>
    <row r="16075" spans="1:7">
      <c r="A16075" s="13"/>
      <c r="B16075" s="13"/>
      <c r="D16075" s="13"/>
      <c r="E16075" s="13"/>
      <c r="F16075" s="13"/>
    </row>
    <row r="16076" spans="1:7">
      <c r="A16076" s="13"/>
      <c r="B16076" s="13"/>
      <c r="D16076" s="13"/>
      <c r="E16076" s="13"/>
      <c r="F16076" s="13"/>
    </row>
    <row r="16077" spans="1:7">
      <c r="A16077" s="13"/>
      <c r="B16077" s="13"/>
      <c r="D16077" s="13"/>
      <c r="E16077" s="13"/>
      <c r="F16077" s="13"/>
    </row>
    <row r="16078" spans="1:7">
      <c r="A16078" s="13"/>
      <c r="B16078" s="13"/>
      <c r="D16078" s="13"/>
      <c r="E16078" s="13"/>
      <c r="F16078" s="13"/>
    </row>
    <row r="16079" spans="1:7">
      <c r="A16079" s="13"/>
      <c r="B16079" s="13"/>
      <c r="C16079" s="13"/>
      <c r="D16079" s="13"/>
      <c r="E16079" s="13"/>
      <c r="F16079" s="13"/>
    </row>
    <row r="16080" spans="1:7">
      <c r="A16080" s="13"/>
      <c r="B16080" s="13"/>
      <c r="C16080" s="13"/>
      <c r="D16080" s="13"/>
      <c r="E16080" s="13"/>
      <c r="F16080" s="13"/>
    </row>
    <row r="16081" spans="1:7">
      <c r="A16081" s="13"/>
      <c r="B16081" s="13"/>
      <c r="C16081" s="13"/>
      <c r="D16081" s="13"/>
      <c r="E16081" s="13"/>
      <c r="F16081" s="13"/>
    </row>
    <row r="16082" spans="1:7">
      <c r="A16082" s="13"/>
      <c r="B16082" s="13"/>
      <c r="C16082" s="13"/>
      <c r="D16082" s="13"/>
      <c r="E16082" s="13"/>
      <c r="F16082" s="13"/>
    </row>
    <row r="16083" spans="1:7">
      <c r="A16083" s="13"/>
      <c r="B16083" s="13"/>
      <c r="C16083" s="13"/>
      <c r="D16083" s="13"/>
      <c r="E16083" s="13"/>
      <c r="F16083" s="13"/>
    </row>
    <row r="16084" spans="1:7">
      <c r="A16084" s="13"/>
      <c r="B16084" s="13"/>
      <c r="C16084" s="13"/>
      <c r="D16084" s="13"/>
      <c r="E16084" s="13"/>
      <c r="G16084" s="13"/>
    </row>
    <row r="16085" spans="1:7">
      <c r="A16085" s="13"/>
      <c r="B16085" s="13"/>
      <c r="C16085" s="13"/>
      <c r="D16085" s="13"/>
      <c r="E16085" s="13"/>
      <c r="G16085" s="13"/>
    </row>
    <row r="16086" spans="1:7">
      <c r="A16086" s="13"/>
      <c r="B16086" s="13"/>
      <c r="C16086" s="13"/>
      <c r="D16086" s="13"/>
      <c r="E16086" s="13"/>
      <c r="F16086" s="13"/>
    </row>
    <row r="16087" spans="1:7">
      <c r="A16087" s="13"/>
      <c r="B16087" s="13"/>
      <c r="D16087" s="13"/>
      <c r="E16087" s="13"/>
      <c r="F16087" s="13"/>
    </row>
    <row r="16088" spans="1:7">
      <c r="A16088" s="13"/>
      <c r="B16088" s="13"/>
      <c r="D16088" s="13"/>
      <c r="E16088" s="13"/>
      <c r="F16088" s="13"/>
    </row>
    <row r="16089" spans="1:7">
      <c r="A16089" s="13"/>
      <c r="B16089" s="13"/>
      <c r="D16089" s="13"/>
      <c r="E16089" s="13"/>
      <c r="F16089" s="13"/>
    </row>
    <row r="16090" spans="1:7">
      <c r="A16090" s="13"/>
      <c r="B16090" s="13"/>
      <c r="D16090" s="13"/>
      <c r="E16090" s="13"/>
      <c r="F16090" s="13"/>
    </row>
    <row r="16091" spans="1:7">
      <c r="A16091" s="13"/>
      <c r="B16091" s="13"/>
      <c r="D16091" s="13"/>
      <c r="E16091" s="13"/>
      <c r="F16091" s="13"/>
    </row>
    <row r="16092" spans="1:7">
      <c r="A16092" s="13"/>
      <c r="B16092" s="13"/>
      <c r="D16092" s="13"/>
      <c r="E16092" s="13"/>
      <c r="F16092" s="13"/>
    </row>
    <row r="16093" spans="1:7">
      <c r="A16093" s="13"/>
      <c r="B16093" s="13"/>
      <c r="C16093" s="13"/>
      <c r="D16093" s="13"/>
      <c r="E16093" s="13"/>
      <c r="F16093" s="13"/>
    </row>
    <row r="16094" spans="1:7">
      <c r="A16094" s="13"/>
      <c r="B16094" s="13"/>
      <c r="C16094" s="13"/>
      <c r="D16094" s="13"/>
      <c r="E16094" s="13"/>
      <c r="F16094" s="13"/>
    </row>
    <row r="16095" spans="1:7">
      <c r="A16095" s="13"/>
      <c r="B16095" s="13"/>
      <c r="C16095" s="13"/>
      <c r="D16095" s="13"/>
      <c r="E16095" s="13"/>
      <c r="F16095" s="13"/>
    </row>
    <row r="16096" spans="1:7">
      <c r="A16096" s="13"/>
      <c r="B16096" s="13"/>
      <c r="C16096" s="13"/>
      <c r="D16096" s="13"/>
      <c r="E16096" s="13"/>
      <c r="F16096" s="13"/>
    </row>
    <row r="16097" spans="1:7">
      <c r="A16097" s="13"/>
      <c r="B16097" s="13"/>
      <c r="C16097" s="13"/>
      <c r="D16097" s="13"/>
      <c r="E16097" s="13"/>
      <c r="F16097" s="13"/>
    </row>
    <row r="16098" spans="1:7">
      <c r="A16098" s="13"/>
      <c r="B16098" s="13"/>
      <c r="C16098" s="13"/>
      <c r="D16098" s="13"/>
      <c r="E16098" s="13"/>
      <c r="G16098" s="13"/>
    </row>
    <row r="16099" spans="1:7">
      <c r="A16099" s="13"/>
      <c r="B16099" s="13"/>
      <c r="C16099" s="13"/>
      <c r="D16099" s="13"/>
      <c r="E16099" s="13"/>
      <c r="G16099" s="13"/>
    </row>
    <row r="16100" spans="1:7">
      <c r="A16100" s="13"/>
      <c r="B16100" s="13"/>
      <c r="C16100" s="13"/>
      <c r="D16100" s="13"/>
      <c r="E16100" s="13"/>
      <c r="F16100" s="13"/>
    </row>
    <row r="16101" spans="1:7">
      <c r="A16101" s="13"/>
      <c r="B16101" s="13"/>
      <c r="D16101" s="13"/>
      <c r="E16101" s="13"/>
      <c r="F16101" s="13"/>
    </row>
    <row r="16102" spans="1:7">
      <c r="A16102" s="13"/>
      <c r="B16102" s="13"/>
      <c r="C16102" s="13"/>
      <c r="D16102" s="13"/>
      <c r="E16102" s="13"/>
      <c r="F16102" s="13"/>
    </row>
    <row r="16103" spans="1:7">
      <c r="A16103" s="13"/>
      <c r="B16103" s="13"/>
      <c r="D16103" s="13"/>
      <c r="E16103" s="13"/>
      <c r="F16103" s="13"/>
    </row>
    <row r="16104" spans="1:7">
      <c r="A16104" s="13"/>
      <c r="B16104" s="13"/>
      <c r="D16104" s="13"/>
      <c r="E16104" s="13"/>
      <c r="F16104" s="13"/>
    </row>
    <row r="16105" spans="1:7">
      <c r="A16105" s="13"/>
      <c r="B16105" s="13"/>
      <c r="D16105" s="13"/>
      <c r="E16105" s="13"/>
      <c r="F16105" s="13"/>
    </row>
    <row r="16106" spans="1:7">
      <c r="A16106" s="13"/>
      <c r="B16106" s="13"/>
      <c r="C16106" s="13"/>
      <c r="D16106" s="13"/>
      <c r="E16106" s="13"/>
      <c r="F16106" s="13"/>
    </row>
    <row r="16107" spans="1:7">
      <c r="A16107" s="13"/>
      <c r="B16107" s="13"/>
      <c r="C16107" s="13"/>
      <c r="D16107" s="13"/>
      <c r="E16107" s="13"/>
      <c r="F16107" s="13"/>
    </row>
    <row r="16108" spans="1:7">
      <c r="A16108" s="13"/>
      <c r="B16108" s="13"/>
      <c r="D16108" s="13"/>
      <c r="E16108" s="13"/>
      <c r="F16108" s="13"/>
    </row>
    <row r="16109" spans="1:7">
      <c r="A16109" s="13"/>
      <c r="B16109" s="13"/>
      <c r="D16109" s="13"/>
      <c r="E16109" s="13"/>
      <c r="F16109" s="13"/>
    </row>
    <row r="16110" spans="1:7">
      <c r="A16110" s="13"/>
      <c r="B16110" s="13"/>
      <c r="D16110" s="13"/>
      <c r="E16110" s="13"/>
      <c r="F16110" s="13"/>
    </row>
    <row r="16111" spans="1:7">
      <c r="A16111" s="13"/>
      <c r="B16111" s="13"/>
      <c r="D16111" s="13"/>
      <c r="E16111" s="13"/>
      <c r="F16111" s="13"/>
    </row>
    <row r="16112" spans="1:7">
      <c r="A16112" s="13"/>
      <c r="B16112" s="13"/>
      <c r="D16112" s="13"/>
      <c r="E16112" s="13"/>
      <c r="F16112" s="13"/>
    </row>
    <row r="16113" spans="1:7">
      <c r="A16113" s="13"/>
      <c r="B16113" s="13"/>
      <c r="C16113" s="13"/>
      <c r="D16113" s="13"/>
      <c r="E16113" s="13"/>
      <c r="F16113" s="13"/>
    </row>
    <row r="16114" spans="1:7">
      <c r="A16114" s="13"/>
      <c r="B16114" s="13"/>
      <c r="D16114" s="13"/>
      <c r="E16114" s="13"/>
      <c r="F16114" s="13"/>
    </row>
    <row r="16115" spans="1:7">
      <c r="A16115" s="13"/>
      <c r="B16115" s="13"/>
      <c r="C16115" s="13"/>
      <c r="D16115" s="13"/>
      <c r="E16115" s="13"/>
      <c r="F16115" s="13"/>
    </row>
    <row r="16116" spans="1:7">
      <c r="A16116" s="13"/>
      <c r="B16116" s="13"/>
      <c r="C16116" s="13"/>
      <c r="D16116" s="13"/>
      <c r="E16116" s="13"/>
      <c r="F16116" s="13"/>
    </row>
    <row r="16117" spans="1:7">
      <c r="A16117" s="13"/>
      <c r="B16117" s="13"/>
      <c r="C16117" s="13"/>
      <c r="D16117" s="13"/>
      <c r="E16117" s="13"/>
      <c r="F16117" s="13"/>
    </row>
    <row r="16118" spans="1:7">
      <c r="A16118" s="13"/>
      <c r="B16118" s="13"/>
      <c r="C16118" s="13"/>
      <c r="D16118" s="13"/>
      <c r="E16118" s="13"/>
      <c r="F16118" s="13"/>
    </row>
    <row r="16119" spans="1:7">
      <c r="A16119" s="13"/>
      <c r="B16119" s="13"/>
      <c r="C16119" s="13"/>
      <c r="D16119" s="13"/>
      <c r="E16119" s="13"/>
      <c r="G16119" s="13"/>
    </row>
    <row r="16120" spans="1:7">
      <c r="A16120" s="13"/>
      <c r="B16120" s="13"/>
      <c r="C16120" s="13"/>
      <c r="D16120" s="13"/>
      <c r="E16120" s="13"/>
      <c r="F16120" s="13"/>
    </row>
    <row r="16121" spans="1:7">
      <c r="A16121" s="13"/>
      <c r="B16121" s="13"/>
      <c r="C16121" s="13"/>
      <c r="D16121" s="13"/>
      <c r="E16121" s="13"/>
      <c r="F16121" s="13"/>
    </row>
    <row r="16122" spans="1:7">
      <c r="A16122" s="13"/>
      <c r="B16122" s="13"/>
      <c r="D16122" s="13"/>
      <c r="E16122" s="13"/>
      <c r="F16122" s="13"/>
    </row>
    <row r="16123" spans="1:7">
      <c r="A16123" s="13"/>
      <c r="B16123" s="13"/>
      <c r="D16123" s="13"/>
      <c r="E16123" s="13"/>
      <c r="F16123" s="13"/>
    </row>
    <row r="16124" spans="1:7">
      <c r="A16124" s="13"/>
      <c r="B16124" s="13"/>
      <c r="D16124" s="13"/>
      <c r="E16124" s="13"/>
      <c r="F16124" s="13"/>
    </row>
    <row r="16125" spans="1:7">
      <c r="A16125" s="13"/>
      <c r="B16125" s="13"/>
      <c r="D16125" s="13"/>
      <c r="E16125" s="13"/>
      <c r="F16125" s="13"/>
    </row>
    <row r="16126" spans="1:7">
      <c r="A16126" s="13"/>
      <c r="B16126" s="13"/>
      <c r="D16126" s="13"/>
      <c r="E16126" s="13"/>
      <c r="F16126" s="13"/>
    </row>
    <row r="16127" spans="1:7">
      <c r="A16127" s="13"/>
      <c r="B16127" s="13"/>
      <c r="D16127" s="13"/>
      <c r="E16127" s="13"/>
      <c r="F16127" s="13"/>
    </row>
    <row r="16128" spans="1:7">
      <c r="A16128" s="13"/>
      <c r="B16128" s="13"/>
      <c r="D16128" s="13"/>
      <c r="E16128" s="13"/>
      <c r="F16128" s="13"/>
    </row>
    <row r="16129" spans="1:7">
      <c r="A16129" s="13"/>
      <c r="B16129" s="13"/>
      <c r="C16129" s="13"/>
      <c r="D16129" s="13"/>
      <c r="E16129" s="13"/>
      <c r="F16129" s="13"/>
    </row>
    <row r="16130" spans="1:7">
      <c r="A16130" s="13"/>
      <c r="B16130" s="13"/>
      <c r="C16130" s="13"/>
      <c r="D16130" s="13"/>
      <c r="E16130" s="13"/>
      <c r="F16130" s="13"/>
    </row>
    <row r="16131" spans="1:7">
      <c r="A16131" s="13"/>
      <c r="B16131" s="13"/>
      <c r="C16131" s="13"/>
      <c r="D16131" s="13"/>
      <c r="E16131" s="13"/>
      <c r="F16131" s="13"/>
    </row>
    <row r="16132" spans="1:7">
      <c r="A16132" s="13"/>
      <c r="B16132" s="13"/>
      <c r="C16132" s="13"/>
      <c r="D16132" s="13"/>
      <c r="E16132" s="13"/>
      <c r="F16132" s="13"/>
    </row>
    <row r="16133" spans="1:7">
      <c r="A16133" s="13"/>
      <c r="B16133" s="13"/>
      <c r="C16133" s="13"/>
      <c r="D16133" s="13"/>
      <c r="E16133" s="13"/>
      <c r="F16133" s="13"/>
    </row>
    <row r="16134" spans="1:7">
      <c r="A16134" s="13"/>
      <c r="B16134" s="13"/>
      <c r="C16134" s="13"/>
      <c r="D16134" s="13"/>
      <c r="E16134" s="13"/>
      <c r="F16134" s="13"/>
    </row>
    <row r="16135" spans="1:7">
      <c r="A16135" s="13"/>
      <c r="B16135" s="13"/>
      <c r="C16135" s="13"/>
      <c r="D16135" s="13"/>
      <c r="E16135" s="13"/>
      <c r="G16135" s="13"/>
    </row>
    <row r="16136" spans="1:7">
      <c r="A16136" s="13"/>
      <c r="B16136" s="13"/>
      <c r="C16136" s="13"/>
      <c r="D16136" s="13"/>
      <c r="E16136" s="13"/>
      <c r="F16136" s="13"/>
    </row>
    <row r="16137" spans="1:7">
      <c r="A16137" s="13"/>
      <c r="B16137" s="13"/>
      <c r="C16137" s="13"/>
      <c r="D16137" s="13"/>
      <c r="E16137" s="13"/>
      <c r="F16137" s="13"/>
    </row>
    <row r="16138" spans="1:7">
      <c r="A16138" s="13"/>
      <c r="B16138" s="13"/>
      <c r="D16138" s="13"/>
      <c r="E16138" s="13"/>
      <c r="F16138" s="13"/>
    </row>
    <row r="16139" spans="1:7">
      <c r="A16139" s="13"/>
      <c r="B16139" s="13"/>
      <c r="D16139" s="13"/>
      <c r="E16139" s="13"/>
      <c r="F16139" s="13"/>
    </row>
    <row r="16140" spans="1:7">
      <c r="A16140" s="13"/>
      <c r="B16140" s="13"/>
      <c r="D16140" s="13"/>
      <c r="E16140" s="13"/>
      <c r="F16140" s="13"/>
    </row>
    <row r="16141" spans="1:7">
      <c r="A16141" s="13"/>
      <c r="B16141" s="13"/>
      <c r="D16141" s="13"/>
      <c r="E16141" s="13"/>
      <c r="F16141" s="13"/>
    </row>
    <row r="16142" spans="1:7">
      <c r="A16142" s="13"/>
      <c r="B16142" s="13"/>
      <c r="D16142" s="13"/>
      <c r="E16142" s="13"/>
      <c r="F16142" s="13"/>
    </row>
    <row r="16143" spans="1:7">
      <c r="A16143" s="13"/>
      <c r="B16143" s="13"/>
      <c r="D16143" s="13"/>
      <c r="E16143" s="13"/>
      <c r="F16143" s="13"/>
    </row>
    <row r="16144" spans="1:7">
      <c r="A16144" s="13"/>
      <c r="B16144" s="13"/>
      <c r="D16144" s="13"/>
      <c r="E16144" s="13"/>
      <c r="F16144" s="13"/>
    </row>
    <row r="16145" spans="1:7">
      <c r="A16145" s="13"/>
      <c r="B16145" s="13"/>
      <c r="D16145" s="13"/>
      <c r="E16145" s="13"/>
      <c r="F16145" s="13"/>
    </row>
    <row r="16146" spans="1:7">
      <c r="A16146" s="13"/>
      <c r="B16146" s="13"/>
      <c r="D16146" s="13"/>
      <c r="E16146" s="13"/>
      <c r="F16146" s="13"/>
    </row>
    <row r="16147" spans="1:7">
      <c r="A16147" s="13"/>
      <c r="B16147" s="13"/>
      <c r="D16147" s="13"/>
      <c r="E16147" s="13"/>
      <c r="F16147" s="13"/>
    </row>
    <row r="16148" spans="1:7">
      <c r="A16148" s="13"/>
      <c r="B16148" s="13"/>
      <c r="D16148" s="13"/>
      <c r="E16148" s="13"/>
      <c r="F16148" s="13"/>
    </row>
    <row r="16149" spans="1:7">
      <c r="A16149" s="13"/>
      <c r="B16149" s="13"/>
      <c r="D16149" s="13"/>
      <c r="E16149" s="13"/>
      <c r="F16149" s="13"/>
    </row>
    <row r="16150" spans="1:7">
      <c r="A16150" s="13"/>
      <c r="B16150" s="13"/>
      <c r="C16150" s="13"/>
      <c r="D16150" s="13"/>
      <c r="E16150" s="13"/>
      <c r="F16150" s="13"/>
    </row>
    <row r="16151" spans="1:7">
      <c r="A16151" s="13"/>
      <c r="B16151" s="13"/>
      <c r="C16151" s="13"/>
      <c r="D16151" s="13"/>
      <c r="E16151" s="13"/>
      <c r="F16151" s="13"/>
    </row>
    <row r="16152" spans="1:7">
      <c r="A16152" s="13"/>
      <c r="B16152" s="13"/>
      <c r="C16152" s="13"/>
      <c r="D16152" s="13"/>
      <c r="E16152" s="13"/>
      <c r="F16152" s="13"/>
    </row>
    <row r="16153" spans="1:7">
      <c r="A16153" s="13"/>
      <c r="B16153" s="13"/>
      <c r="C16153" s="13"/>
      <c r="D16153" s="13"/>
      <c r="E16153" s="13"/>
      <c r="F16153" s="13"/>
    </row>
    <row r="16154" spans="1:7">
      <c r="A16154" s="13"/>
      <c r="B16154" s="13"/>
      <c r="C16154" s="13"/>
      <c r="D16154" s="13"/>
      <c r="E16154" s="13"/>
      <c r="F16154" s="13"/>
    </row>
    <row r="16155" spans="1:7">
      <c r="A16155" s="13"/>
      <c r="B16155" s="13"/>
      <c r="C16155" s="13"/>
      <c r="D16155" s="13"/>
      <c r="E16155" s="13"/>
      <c r="G16155" s="13"/>
    </row>
    <row r="16156" spans="1:7">
      <c r="A16156" s="13"/>
      <c r="B16156" s="13"/>
      <c r="C16156" s="13"/>
      <c r="D16156" s="13"/>
      <c r="E16156" s="13"/>
      <c r="F16156" s="13"/>
    </row>
    <row r="16157" spans="1:7">
      <c r="A16157" s="13"/>
      <c r="B16157" s="13"/>
      <c r="C16157" s="13"/>
      <c r="D16157" s="13"/>
      <c r="E16157" s="13"/>
      <c r="F16157" s="13"/>
    </row>
    <row r="16158" spans="1:7">
      <c r="A16158" s="13"/>
      <c r="B16158" s="13"/>
      <c r="D16158" s="13"/>
      <c r="E16158" s="13"/>
      <c r="F16158" s="13"/>
    </row>
    <row r="16159" spans="1:7">
      <c r="A16159" s="13"/>
      <c r="B16159" s="13"/>
      <c r="D16159" s="13"/>
      <c r="E16159" s="13"/>
      <c r="F16159" s="13"/>
    </row>
    <row r="16160" spans="1:7">
      <c r="A16160" s="13"/>
      <c r="B16160" s="13"/>
      <c r="D16160" s="13"/>
      <c r="E16160" s="13"/>
      <c r="F16160" s="13"/>
    </row>
    <row r="16161" spans="1:6">
      <c r="A16161" s="13"/>
      <c r="B16161" s="13"/>
      <c r="C16161" s="13"/>
      <c r="D16161" s="13"/>
      <c r="E16161" s="13"/>
      <c r="F16161" s="13"/>
    </row>
    <row r="16162" spans="1:6">
      <c r="A16162" s="13"/>
      <c r="B16162" s="13"/>
      <c r="C16162" s="13"/>
      <c r="D16162" s="13"/>
      <c r="E16162" s="13"/>
      <c r="F16162" s="13"/>
    </row>
    <row r="16163" spans="1:6">
      <c r="A16163" s="13"/>
      <c r="B16163" s="13"/>
      <c r="D16163" s="13"/>
      <c r="E16163" s="13"/>
      <c r="F16163" s="13"/>
    </row>
    <row r="16164" spans="1:6">
      <c r="A16164" s="13"/>
      <c r="B16164" s="13"/>
      <c r="D16164" s="13"/>
      <c r="E16164" s="13"/>
      <c r="F16164" s="13"/>
    </row>
    <row r="16165" spans="1:6">
      <c r="A16165" s="13"/>
      <c r="B16165" s="13"/>
      <c r="D16165" s="13"/>
      <c r="E16165" s="13"/>
      <c r="F16165" s="13"/>
    </row>
    <row r="16166" spans="1:6">
      <c r="A16166" s="13"/>
      <c r="B16166" s="13"/>
      <c r="D16166" s="13"/>
      <c r="E16166" s="13"/>
      <c r="F16166" s="13"/>
    </row>
    <row r="16167" spans="1:6">
      <c r="A16167" s="13"/>
      <c r="B16167" s="13"/>
      <c r="D16167" s="13"/>
      <c r="E16167" s="13"/>
      <c r="F16167" s="13"/>
    </row>
    <row r="16168" spans="1:6">
      <c r="A16168" s="13"/>
      <c r="B16168" s="13"/>
      <c r="D16168" s="13"/>
      <c r="E16168" s="13"/>
      <c r="F16168" s="13"/>
    </row>
    <row r="16169" spans="1:6">
      <c r="A16169" s="13"/>
      <c r="B16169" s="13"/>
      <c r="D16169" s="13"/>
      <c r="E16169" s="13"/>
      <c r="F16169" s="13"/>
    </row>
    <row r="16170" spans="1:6">
      <c r="A16170" s="13"/>
      <c r="B16170" s="13"/>
      <c r="C16170" s="13"/>
      <c r="D16170" s="13"/>
      <c r="E16170" s="13"/>
      <c r="F16170" s="13"/>
    </row>
    <row r="16171" spans="1:6">
      <c r="A16171" s="13"/>
      <c r="B16171" s="13"/>
      <c r="C16171" s="13"/>
      <c r="D16171" s="13"/>
      <c r="E16171" s="13"/>
      <c r="F16171" s="13"/>
    </row>
    <row r="16172" spans="1:6">
      <c r="A16172" s="13"/>
      <c r="B16172" s="13"/>
      <c r="C16172" s="13"/>
      <c r="D16172" s="13"/>
      <c r="E16172" s="13"/>
      <c r="F16172" s="13"/>
    </row>
    <row r="16173" spans="1:6">
      <c r="A16173" s="13"/>
      <c r="B16173" s="13"/>
      <c r="C16173" s="13"/>
      <c r="D16173" s="13"/>
      <c r="E16173" s="13"/>
      <c r="F16173" s="13"/>
    </row>
    <row r="16174" spans="1:6">
      <c r="A16174" s="13"/>
      <c r="B16174" s="13"/>
      <c r="C16174" s="13"/>
      <c r="D16174" s="13"/>
      <c r="E16174" s="13"/>
      <c r="F16174" s="13"/>
    </row>
    <row r="16175" spans="1:6">
      <c r="A16175" s="13"/>
      <c r="B16175" s="13"/>
      <c r="C16175" s="13"/>
      <c r="D16175" s="13"/>
      <c r="E16175" s="13"/>
      <c r="F16175" s="13"/>
    </row>
    <row r="16176" spans="1:6">
      <c r="A16176" s="13"/>
      <c r="B16176" s="13"/>
      <c r="C16176" s="13"/>
      <c r="D16176" s="13"/>
      <c r="E16176" s="13"/>
      <c r="F16176" s="13"/>
    </row>
    <row r="16177" spans="1:7">
      <c r="A16177" s="13"/>
      <c r="B16177" s="13"/>
      <c r="C16177" s="13"/>
      <c r="D16177" s="13"/>
      <c r="E16177" s="13"/>
      <c r="G16177" s="13"/>
    </row>
    <row r="16178" spans="1:7">
      <c r="A16178" s="13"/>
      <c r="B16178" s="13"/>
      <c r="C16178" s="13"/>
      <c r="D16178" s="13"/>
      <c r="E16178" s="13"/>
      <c r="G16178" s="13"/>
    </row>
    <row r="16179" spans="1:7">
      <c r="A16179" s="13"/>
      <c r="B16179" s="13"/>
      <c r="C16179" s="13"/>
      <c r="D16179" s="13"/>
      <c r="E16179" s="13"/>
      <c r="F16179" s="13"/>
    </row>
    <row r="16180" spans="1:7">
      <c r="A16180" s="13"/>
      <c r="B16180" s="13"/>
      <c r="C16180" s="13"/>
      <c r="D16180" s="13"/>
      <c r="E16180" s="13"/>
      <c r="G16180" s="13"/>
    </row>
    <row r="16181" spans="1:7">
      <c r="A16181" s="13"/>
      <c r="B16181" s="13"/>
      <c r="C16181" s="13"/>
      <c r="D16181" s="13"/>
      <c r="E16181" s="13"/>
      <c r="G16181" s="13"/>
    </row>
    <row r="16182" spans="1:7">
      <c r="A16182" s="13"/>
      <c r="B16182" s="13"/>
      <c r="D16182" s="13"/>
      <c r="E16182" s="13"/>
      <c r="F16182" s="13"/>
    </row>
    <row r="16183" spans="1:7">
      <c r="A16183" s="13"/>
      <c r="B16183" s="13"/>
      <c r="C16183" s="13"/>
      <c r="D16183" s="13"/>
      <c r="E16183" s="13"/>
      <c r="F16183" s="13"/>
    </row>
    <row r="16184" spans="1:7">
      <c r="A16184" s="13"/>
      <c r="B16184" s="13"/>
      <c r="D16184" s="13"/>
      <c r="E16184" s="13"/>
      <c r="F16184" s="13"/>
    </row>
    <row r="16185" spans="1:7">
      <c r="A16185" s="13"/>
      <c r="B16185" s="13"/>
      <c r="D16185" s="13"/>
      <c r="E16185" s="13"/>
      <c r="F16185" s="13"/>
    </row>
    <row r="16186" spans="1:7">
      <c r="A16186" s="13"/>
      <c r="B16186" s="13"/>
      <c r="D16186" s="13"/>
      <c r="E16186" s="13"/>
      <c r="F16186" s="13"/>
    </row>
    <row r="16187" spans="1:7">
      <c r="A16187" s="13"/>
      <c r="B16187" s="13"/>
      <c r="D16187" s="13"/>
      <c r="E16187" s="13"/>
      <c r="F16187" s="13"/>
    </row>
    <row r="16188" spans="1:7">
      <c r="A16188" s="13"/>
      <c r="B16188" s="13"/>
      <c r="D16188" s="13"/>
      <c r="E16188" s="13"/>
      <c r="F16188" s="13"/>
    </row>
    <row r="16189" spans="1:7">
      <c r="A16189" s="13"/>
      <c r="B16189" s="13"/>
      <c r="D16189" s="13"/>
      <c r="E16189" s="13"/>
      <c r="F16189" s="13"/>
    </row>
    <row r="16190" spans="1:7">
      <c r="A16190" s="13"/>
      <c r="B16190" s="13"/>
      <c r="D16190" s="13"/>
      <c r="E16190" s="13"/>
      <c r="F16190" s="13"/>
    </row>
    <row r="16191" spans="1:7">
      <c r="A16191" s="13"/>
      <c r="B16191" s="13"/>
      <c r="D16191" s="13"/>
      <c r="E16191" s="13"/>
      <c r="F16191" s="13"/>
    </row>
    <row r="16192" spans="1:7">
      <c r="A16192" s="13"/>
      <c r="B16192" s="13"/>
      <c r="D16192" s="13"/>
      <c r="E16192" s="13"/>
      <c r="F16192" s="13"/>
    </row>
    <row r="16193" spans="1:7">
      <c r="A16193" s="13"/>
      <c r="B16193" s="13"/>
      <c r="C16193" s="13"/>
      <c r="D16193" s="13"/>
      <c r="E16193" s="13"/>
      <c r="F16193" s="13"/>
    </row>
    <row r="16194" spans="1:7">
      <c r="A16194" s="13"/>
      <c r="B16194" s="13"/>
      <c r="C16194" s="13"/>
      <c r="D16194" s="13"/>
      <c r="E16194" s="13"/>
      <c r="F16194" s="13"/>
    </row>
    <row r="16195" spans="1:7">
      <c r="A16195" s="13"/>
      <c r="B16195" s="13"/>
      <c r="C16195" s="13"/>
      <c r="D16195" s="13"/>
      <c r="E16195" s="13"/>
      <c r="F16195" s="13"/>
    </row>
    <row r="16196" spans="1:7">
      <c r="A16196" s="13"/>
      <c r="B16196" s="13"/>
      <c r="C16196" s="13"/>
      <c r="D16196" s="13"/>
      <c r="E16196" s="13"/>
      <c r="F16196" s="13"/>
    </row>
    <row r="16197" spans="1:7">
      <c r="A16197" s="13"/>
      <c r="B16197" s="13"/>
      <c r="C16197" s="13"/>
      <c r="D16197" s="13"/>
      <c r="E16197" s="13"/>
      <c r="F16197" s="13"/>
    </row>
    <row r="16198" spans="1:7">
      <c r="A16198" s="13"/>
      <c r="B16198" s="13"/>
      <c r="C16198" s="13"/>
      <c r="D16198" s="13"/>
      <c r="E16198" s="13"/>
      <c r="F16198" s="13"/>
    </row>
    <row r="16199" spans="1:7">
      <c r="A16199" s="13"/>
      <c r="B16199" s="13"/>
      <c r="C16199" s="13"/>
      <c r="D16199" s="13"/>
      <c r="E16199" s="13"/>
      <c r="G16199" s="13"/>
    </row>
    <row r="16200" spans="1:7">
      <c r="A16200" s="13"/>
      <c r="B16200" s="13"/>
      <c r="D16200" s="13"/>
      <c r="E16200" s="13"/>
      <c r="F16200" s="13"/>
    </row>
    <row r="16201" spans="1:7">
      <c r="A16201" s="13"/>
      <c r="B16201" s="13"/>
      <c r="D16201" s="13"/>
      <c r="E16201" s="13"/>
      <c r="F16201" s="13"/>
    </row>
    <row r="16202" spans="1:7">
      <c r="A16202" s="13"/>
      <c r="B16202" s="13"/>
      <c r="D16202" s="13"/>
      <c r="E16202" s="13"/>
      <c r="F16202" s="13"/>
    </row>
    <row r="16203" spans="1:7">
      <c r="A16203" s="13"/>
      <c r="B16203" s="13"/>
      <c r="C16203" s="13"/>
      <c r="D16203" s="13"/>
      <c r="E16203" s="13"/>
      <c r="F16203" s="13"/>
    </row>
    <row r="16204" spans="1:7">
      <c r="A16204" s="13"/>
      <c r="B16204" s="13"/>
      <c r="D16204" s="13"/>
      <c r="E16204" s="13"/>
      <c r="F16204" s="13"/>
    </row>
    <row r="16205" spans="1:7">
      <c r="A16205" s="13"/>
      <c r="B16205" s="13"/>
      <c r="D16205" s="13"/>
      <c r="E16205" s="13"/>
      <c r="F16205" s="13"/>
    </row>
    <row r="16206" spans="1:7">
      <c r="A16206" s="13"/>
      <c r="B16206" s="13"/>
      <c r="D16206" s="13"/>
      <c r="E16206" s="13"/>
      <c r="F16206" s="13"/>
    </row>
    <row r="16207" spans="1:7">
      <c r="A16207" s="13"/>
      <c r="B16207" s="13"/>
      <c r="C16207" s="13"/>
      <c r="D16207" s="13"/>
      <c r="E16207" s="13"/>
      <c r="F16207" s="13"/>
    </row>
    <row r="16208" spans="1:7">
      <c r="A16208" s="13"/>
      <c r="B16208" s="13"/>
      <c r="C16208" s="13"/>
      <c r="D16208" s="13"/>
      <c r="E16208" s="13"/>
      <c r="F16208" s="13"/>
    </row>
    <row r="16209" spans="1:7">
      <c r="A16209" s="13"/>
      <c r="B16209" s="13"/>
      <c r="C16209" s="13"/>
      <c r="D16209" s="13"/>
      <c r="E16209" s="13"/>
      <c r="F16209" s="13"/>
    </row>
    <row r="16210" spans="1:7">
      <c r="A16210" s="13"/>
      <c r="B16210" s="13"/>
      <c r="C16210" s="13"/>
      <c r="D16210" s="13"/>
      <c r="E16210" s="13"/>
      <c r="F16210" s="13"/>
    </row>
    <row r="16211" spans="1:7">
      <c r="A16211" s="13"/>
      <c r="B16211" s="13"/>
      <c r="C16211" s="13"/>
      <c r="D16211" s="13"/>
      <c r="E16211" s="13"/>
      <c r="F16211" s="13"/>
    </row>
    <row r="16212" spans="1:7">
      <c r="A16212" s="13"/>
      <c r="B16212" s="13"/>
      <c r="C16212" s="13"/>
      <c r="D16212" s="13"/>
      <c r="E16212" s="13"/>
      <c r="F16212" s="13"/>
    </row>
    <row r="16213" spans="1:7">
      <c r="A16213" s="13"/>
    </row>
    <row r="16214" spans="1:7">
      <c r="A16214" s="13"/>
    </row>
    <row r="16215" spans="1:7">
      <c r="A16215" s="13"/>
      <c r="B16215" s="13"/>
      <c r="C16215" s="13"/>
      <c r="D16215" s="13"/>
      <c r="E16215" s="13"/>
      <c r="G16215" s="13"/>
    </row>
    <row r="16216" spans="1:7">
      <c r="A16216" s="13"/>
      <c r="B16216" s="13"/>
      <c r="C16216" s="13"/>
      <c r="D16216" s="13"/>
      <c r="E16216" s="13"/>
      <c r="F16216" s="13"/>
    </row>
    <row r="16217" spans="1:7">
      <c r="A16217" s="13"/>
      <c r="B16217" s="13"/>
      <c r="D16217" s="13"/>
      <c r="E16217" s="13"/>
      <c r="F16217" s="13"/>
    </row>
    <row r="16218" spans="1:7">
      <c r="A16218" s="13"/>
      <c r="B16218" s="13"/>
      <c r="D16218" s="13"/>
      <c r="E16218" s="13"/>
      <c r="F16218" s="13"/>
    </row>
    <row r="16219" spans="1:7">
      <c r="A16219" s="13"/>
      <c r="B16219" s="13"/>
      <c r="D16219" s="13"/>
      <c r="E16219" s="13"/>
      <c r="F16219" s="13"/>
    </row>
    <row r="16220" spans="1:7">
      <c r="A16220" s="13"/>
      <c r="B16220" s="13"/>
      <c r="D16220" s="13"/>
      <c r="E16220" s="13"/>
      <c r="F16220" s="13"/>
    </row>
    <row r="16221" spans="1:7">
      <c r="A16221" s="13"/>
      <c r="B16221" s="13"/>
      <c r="D16221" s="13"/>
      <c r="E16221" s="13"/>
      <c r="F16221" s="13"/>
    </row>
    <row r="16222" spans="1:7">
      <c r="A16222" s="13"/>
      <c r="B16222" s="13"/>
      <c r="D16222" s="13"/>
      <c r="E16222" s="13"/>
      <c r="F16222" s="13"/>
    </row>
    <row r="16223" spans="1:7">
      <c r="A16223" s="13"/>
      <c r="B16223" s="13"/>
      <c r="D16223" s="13"/>
      <c r="E16223" s="13"/>
      <c r="F16223" s="13"/>
    </row>
    <row r="16224" spans="1:7">
      <c r="A16224" s="13"/>
      <c r="B16224" s="13"/>
      <c r="C16224" s="13"/>
      <c r="D16224" s="13"/>
      <c r="E16224" s="13"/>
      <c r="F16224" s="13"/>
    </row>
    <row r="16225" spans="1:7">
      <c r="A16225" s="13"/>
      <c r="B16225" s="13"/>
      <c r="C16225" s="13"/>
      <c r="D16225" s="13"/>
      <c r="E16225" s="13"/>
      <c r="F16225" s="13"/>
    </row>
    <row r="16226" spans="1:7">
      <c r="A16226" s="13"/>
      <c r="B16226" s="13"/>
      <c r="C16226" s="13"/>
      <c r="D16226" s="13"/>
      <c r="E16226" s="13"/>
      <c r="F16226" s="13"/>
    </row>
    <row r="16227" spans="1:7">
      <c r="A16227" s="13"/>
      <c r="B16227" s="13"/>
      <c r="C16227" s="13"/>
      <c r="D16227" s="13"/>
      <c r="E16227" s="13"/>
      <c r="F16227" s="13"/>
    </row>
    <row r="16228" spans="1:7">
      <c r="A16228" s="13"/>
      <c r="B16228" s="13"/>
      <c r="C16228" s="13"/>
      <c r="D16228" s="13"/>
      <c r="E16228" s="13"/>
      <c r="F16228" s="13"/>
    </row>
    <row r="16229" spans="1:7">
      <c r="A16229" s="13"/>
      <c r="B16229" s="13"/>
      <c r="C16229" s="13"/>
      <c r="D16229" s="13"/>
      <c r="E16229" s="13"/>
      <c r="F16229" s="13"/>
    </row>
    <row r="16230" spans="1:7">
      <c r="A16230" s="13"/>
      <c r="B16230" s="13"/>
      <c r="C16230" s="13"/>
      <c r="D16230" s="13"/>
      <c r="E16230" s="13"/>
      <c r="F16230" s="13"/>
    </row>
    <row r="16231" spans="1:7">
      <c r="A16231" s="13"/>
      <c r="B16231" s="13"/>
      <c r="C16231" s="13"/>
      <c r="D16231" s="13"/>
      <c r="E16231" s="13"/>
      <c r="G16231" s="13"/>
    </row>
    <row r="16232" spans="1:7">
      <c r="A16232" s="13"/>
      <c r="B16232" s="13"/>
      <c r="D16232" s="13"/>
      <c r="E16232" s="13"/>
      <c r="F16232" s="13"/>
    </row>
    <row r="16233" spans="1:7">
      <c r="A16233" s="13"/>
      <c r="B16233" s="13"/>
      <c r="D16233" s="13"/>
      <c r="E16233" s="13"/>
      <c r="F16233" s="13"/>
    </row>
    <row r="16234" spans="1:7">
      <c r="A16234" s="13"/>
      <c r="B16234" s="13"/>
      <c r="D16234" s="13"/>
      <c r="E16234" s="13"/>
      <c r="F16234" s="13"/>
    </row>
    <row r="16235" spans="1:7">
      <c r="A16235" s="13"/>
      <c r="B16235" s="13"/>
      <c r="D16235" s="13"/>
      <c r="E16235" s="13"/>
      <c r="F16235" s="13"/>
    </row>
    <row r="16236" spans="1:7">
      <c r="A16236" s="13"/>
      <c r="B16236" s="13"/>
      <c r="D16236" s="13"/>
      <c r="E16236" s="13"/>
      <c r="F16236" s="13"/>
    </row>
    <row r="16237" spans="1:7">
      <c r="A16237" s="13"/>
      <c r="B16237" s="13"/>
      <c r="C16237" s="13"/>
      <c r="D16237" s="13"/>
      <c r="E16237" s="13"/>
      <c r="F16237" s="13"/>
    </row>
    <row r="16238" spans="1:7">
      <c r="A16238" s="13"/>
      <c r="B16238" s="13"/>
      <c r="D16238" s="13"/>
      <c r="E16238" s="13"/>
      <c r="F16238" s="13"/>
    </row>
    <row r="16239" spans="1:7">
      <c r="A16239" s="13"/>
      <c r="B16239" s="13"/>
      <c r="D16239" s="13"/>
      <c r="E16239" s="13"/>
      <c r="F16239" s="13"/>
    </row>
    <row r="16240" spans="1:7">
      <c r="A16240" s="13"/>
      <c r="B16240" s="13"/>
      <c r="D16240" s="13"/>
      <c r="E16240" s="13"/>
      <c r="F16240" s="13"/>
    </row>
    <row r="16241" spans="1:7">
      <c r="A16241" s="13"/>
      <c r="B16241" s="13"/>
      <c r="D16241" s="13"/>
      <c r="E16241" s="13"/>
      <c r="F16241" s="13"/>
    </row>
    <row r="16242" spans="1:7">
      <c r="A16242" s="13"/>
      <c r="B16242" s="13"/>
      <c r="D16242" s="13"/>
      <c r="E16242" s="13"/>
      <c r="G16242" s="13"/>
    </row>
    <row r="16243" spans="1:7">
      <c r="A16243" s="13"/>
      <c r="B16243" s="13"/>
      <c r="C16243" s="13"/>
      <c r="D16243" s="13"/>
      <c r="E16243" s="13"/>
      <c r="F16243" s="13"/>
    </row>
    <row r="16244" spans="1:7">
      <c r="A16244" s="13"/>
      <c r="B16244" s="13"/>
      <c r="C16244" s="13"/>
      <c r="D16244" s="13"/>
      <c r="E16244" s="13"/>
      <c r="F16244" s="13"/>
    </row>
    <row r="16245" spans="1:7">
      <c r="A16245" s="13"/>
      <c r="B16245" s="13"/>
      <c r="C16245" s="13"/>
      <c r="D16245" s="13"/>
      <c r="E16245" s="13"/>
      <c r="F16245" s="13"/>
    </row>
    <row r="16246" spans="1:7">
      <c r="A16246" s="13"/>
      <c r="B16246" s="13"/>
      <c r="C16246" s="13"/>
      <c r="D16246" s="13"/>
      <c r="E16246" s="13"/>
      <c r="F16246" s="13"/>
    </row>
    <row r="16247" spans="1:7">
      <c r="A16247" s="13"/>
      <c r="B16247" s="13"/>
      <c r="C16247" s="13"/>
      <c r="D16247" s="13"/>
      <c r="E16247" s="13"/>
      <c r="G16247" s="13"/>
    </row>
    <row r="16248" spans="1:7">
      <c r="A16248" s="13"/>
      <c r="B16248" s="13"/>
      <c r="C16248" s="13"/>
      <c r="D16248" s="13"/>
      <c r="E16248" s="13"/>
      <c r="G16248" s="13"/>
    </row>
    <row r="16249" spans="1:7">
      <c r="A16249" s="13"/>
      <c r="B16249" s="13"/>
      <c r="C16249" s="13"/>
      <c r="D16249" s="13"/>
      <c r="E16249" s="13"/>
      <c r="F16249" s="13"/>
    </row>
    <row r="16250" spans="1:7">
      <c r="A16250" s="13"/>
      <c r="B16250" s="13"/>
      <c r="C16250" s="13"/>
      <c r="D16250" s="13"/>
      <c r="E16250" s="13"/>
      <c r="F16250" s="13"/>
    </row>
    <row r="16251" spans="1:7">
      <c r="A16251" s="13"/>
      <c r="B16251" s="13"/>
      <c r="D16251" s="13"/>
      <c r="E16251" s="13"/>
      <c r="F16251" s="13"/>
    </row>
    <row r="16252" spans="1:7">
      <c r="A16252" s="13"/>
      <c r="B16252" s="13"/>
      <c r="D16252" s="13"/>
      <c r="E16252" s="13"/>
      <c r="F16252" s="13"/>
    </row>
    <row r="16253" spans="1:7">
      <c r="A16253" s="13"/>
      <c r="B16253" s="13"/>
      <c r="D16253" s="13"/>
      <c r="E16253" s="13"/>
      <c r="F16253" s="13"/>
    </row>
    <row r="16254" spans="1:7">
      <c r="A16254" s="13"/>
      <c r="B16254" s="13"/>
      <c r="C16254" s="13"/>
      <c r="D16254" s="13"/>
      <c r="E16254" s="13"/>
      <c r="F16254" s="13"/>
    </row>
    <row r="16255" spans="1:7">
      <c r="A16255" s="13"/>
      <c r="B16255" s="13"/>
      <c r="C16255" s="13"/>
      <c r="D16255" s="13"/>
      <c r="E16255" s="13"/>
      <c r="F16255" s="13"/>
    </row>
    <row r="16256" spans="1:7">
      <c r="A16256" s="13"/>
      <c r="B16256" s="13"/>
      <c r="C16256" s="13"/>
      <c r="D16256" s="13"/>
      <c r="E16256" s="13"/>
      <c r="F16256" s="13"/>
    </row>
    <row r="16257" spans="1:7">
      <c r="A16257" s="13"/>
      <c r="B16257" s="13"/>
      <c r="C16257" s="13"/>
      <c r="D16257" s="13"/>
      <c r="E16257" s="13"/>
      <c r="F16257" s="13"/>
    </row>
    <row r="16258" spans="1:7">
      <c r="A16258" s="13"/>
      <c r="B16258" s="13"/>
      <c r="C16258" s="13"/>
      <c r="D16258" s="13"/>
      <c r="E16258" s="13"/>
      <c r="F16258" s="13"/>
    </row>
    <row r="16259" spans="1:7">
      <c r="A16259" s="13"/>
      <c r="B16259" s="13"/>
      <c r="C16259" s="13"/>
      <c r="D16259" s="13"/>
      <c r="E16259" s="13"/>
      <c r="G16259" s="13"/>
    </row>
    <row r="16260" spans="1:7">
      <c r="A16260" s="13"/>
      <c r="B16260" s="13"/>
      <c r="C16260" s="13"/>
      <c r="D16260" s="13"/>
      <c r="E16260" s="13"/>
      <c r="F16260" s="13"/>
    </row>
    <row r="16261" spans="1:7">
      <c r="A16261" s="13"/>
      <c r="B16261" s="13"/>
      <c r="C16261" s="13"/>
      <c r="D16261" s="13"/>
      <c r="E16261" s="13"/>
      <c r="F16261" s="13"/>
    </row>
    <row r="16262" spans="1:7">
      <c r="A16262" s="13"/>
      <c r="B16262" s="13"/>
      <c r="C16262" s="13"/>
      <c r="D16262" s="13"/>
      <c r="E16262" s="13"/>
      <c r="F16262" s="13"/>
    </row>
    <row r="16263" spans="1:7">
      <c r="A16263" s="13"/>
      <c r="B16263" s="13"/>
      <c r="C16263" s="13"/>
      <c r="D16263" s="13"/>
      <c r="E16263" s="13"/>
      <c r="F16263" s="13"/>
    </row>
    <row r="16264" spans="1:7">
      <c r="A16264" s="13"/>
      <c r="B16264" s="13"/>
      <c r="C16264" s="13"/>
      <c r="D16264" s="13"/>
      <c r="E16264" s="13"/>
      <c r="F16264" s="13"/>
    </row>
    <row r="16265" spans="1:7">
      <c r="A16265" s="13"/>
      <c r="B16265" s="13"/>
      <c r="C16265" s="13"/>
      <c r="D16265" s="13"/>
      <c r="E16265" s="13"/>
      <c r="F16265" s="13"/>
    </row>
    <row r="16266" spans="1:7">
      <c r="A16266" s="13"/>
      <c r="B16266" s="13"/>
      <c r="C16266" s="13"/>
      <c r="D16266" s="13"/>
      <c r="E16266" s="13"/>
      <c r="F16266" s="13"/>
    </row>
    <row r="16267" spans="1:7">
      <c r="A16267" s="13"/>
      <c r="B16267" s="13"/>
      <c r="C16267" s="13"/>
      <c r="D16267" s="13"/>
      <c r="E16267" s="13"/>
      <c r="G16267" s="13"/>
    </row>
    <row r="16268" spans="1:7">
      <c r="A16268" s="13"/>
      <c r="B16268" s="13"/>
      <c r="C16268" s="13"/>
      <c r="D16268" s="13"/>
      <c r="E16268" s="13"/>
      <c r="G16268" s="13"/>
    </row>
    <row r="16269" spans="1:7">
      <c r="A16269" s="13"/>
      <c r="B16269" s="13"/>
      <c r="C16269" s="13"/>
      <c r="D16269" s="13"/>
      <c r="E16269" s="13"/>
      <c r="G16269" s="13"/>
    </row>
    <row r="16270" spans="1:7">
      <c r="A16270" s="13"/>
      <c r="B16270" s="13"/>
      <c r="C16270" s="13"/>
      <c r="D16270" s="13"/>
      <c r="E16270" s="13"/>
      <c r="G16270" s="13"/>
    </row>
    <row r="16271" spans="1:7">
      <c r="A16271" s="13"/>
      <c r="B16271" s="13"/>
      <c r="C16271" s="13"/>
      <c r="D16271" s="13"/>
      <c r="E16271" s="13"/>
      <c r="G16271" s="13"/>
    </row>
    <row r="16272" spans="1:7">
      <c r="A16272" s="13"/>
      <c r="B16272" s="13"/>
      <c r="C16272" s="13"/>
      <c r="D16272" s="13"/>
      <c r="E16272" s="13"/>
      <c r="G16272" s="13"/>
    </row>
    <row r="16273" spans="1:7">
      <c r="A16273" s="13"/>
      <c r="B16273" s="13"/>
      <c r="C16273" s="13"/>
      <c r="D16273" s="13"/>
      <c r="E16273" s="13"/>
      <c r="G16273" s="13"/>
    </row>
    <row r="16274" spans="1:7">
      <c r="A16274" s="13"/>
      <c r="B16274" s="13"/>
      <c r="C16274" s="13"/>
      <c r="D16274" s="13"/>
      <c r="E16274" s="13"/>
      <c r="F16274" s="13"/>
    </row>
    <row r="16275" spans="1:7">
      <c r="A16275" s="13"/>
      <c r="B16275" s="13"/>
      <c r="C16275" s="13"/>
      <c r="D16275" s="13"/>
      <c r="E16275" s="13"/>
      <c r="G16275" s="13"/>
    </row>
    <row r="16276" spans="1:7">
      <c r="A16276" s="13"/>
      <c r="B16276" s="13"/>
      <c r="C16276" s="13"/>
      <c r="D16276" s="13"/>
      <c r="E16276" s="13"/>
      <c r="G16276" s="13"/>
    </row>
    <row r="16277" spans="1:7">
      <c r="A16277" s="13"/>
      <c r="B16277" s="13"/>
      <c r="D16277" s="13"/>
      <c r="E16277" s="13"/>
      <c r="F16277" s="13"/>
    </row>
    <row r="16278" spans="1:7">
      <c r="A16278" s="13"/>
      <c r="B16278" s="13"/>
      <c r="C16278" s="13"/>
      <c r="D16278" s="13"/>
      <c r="E16278" s="13"/>
      <c r="F16278" s="13"/>
    </row>
    <row r="16279" spans="1:7">
      <c r="A16279" s="13"/>
      <c r="B16279" s="13"/>
      <c r="D16279" s="13"/>
      <c r="E16279" s="13"/>
      <c r="F16279" s="13"/>
    </row>
    <row r="16280" spans="1:7">
      <c r="A16280" s="13"/>
      <c r="B16280" s="13"/>
      <c r="D16280" s="13"/>
      <c r="E16280" s="13"/>
      <c r="F16280" s="13"/>
    </row>
    <row r="16281" spans="1:7">
      <c r="A16281" s="13"/>
      <c r="B16281" s="13"/>
      <c r="D16281" s="13"/>
      <c r="E16281" s="13"/>
      <c r="F16281" s="13"/>
    </row>
    <row r="16282" spans="1:7">
      <c r="A16282" s="13"/>
      <c r="B16282" s="13"/>
      <c r="D16282" s="13"/>
      <c r="E16282" s="13"/>
      <c r="F16282" s="13"/>
    </row>
    <row r="16283" spans="1:7">
      <c r="A16283" s="13"/>
      <c r="B16283" s="13"/>
      <c r="D16283" s="13"/>
      <c r="E16283" s="13"/>
      <c r="F16283" s="13"/>
    </row>
    <row r="16284" spans="1:7">
      <c r="A16284" s="13"/>
      <c r="B16284" s="13"/>
      <c r="D16284" s="13"/>
      <c r="E16284" s="13"/>
      <c r="F16284" s="13"/>
    </row>
    <row r="16285" spans="1:7">
      <c r="A16285" s="13"/>
      <c r="B16285" s="13"/>
      <c r="D16285" s="13"/>
      <c r="E16285" s="13"/>
      <c r="F16285" s="13"/>
    </row>
    <row r="16286" spans="1:7">
      <c r="A16286" s="13"/>
      <c r="B16286" s="13"/>
      <c r="D16286" s="13"/>
      <c r="E16286" s="13"/>
      <c r="F16286" s="13"/>
    </row>
    <row r="16287" spans="1:7">
      <c r="A16287" s="13"/>
      <c r="B16287" s="13"/>
      <c r="D16287" s="13"/>
      <c r="E16287" s="13"/>
      <c r="F16287" s="13"/>
    </row>
    <row r="16288" spans="1:7">
      <c r="A16288" s="13"/>
      <c r="B16288" s="13"/>
      <c r="D16288" s="13"/>
      <c r="E16288" s="13"/>
      <c r="F16288" s="13"/>
    </row>
    <row r="16289" spans="1:7">
      <c r="A16289" s="13"/>
      <c r="B16289" s="13"/>
      <c r="C16289" s="13"/>
      <c r="D16289" s="13"/>
      <c r="E16289" s="13"/>
      <c r="G16289" s="13"/>
    </row>
    <row r="16290" spans="1:7">
      <c r="A16290" s="13"/>
      <c r="B16290" s="13"/>
      <c r="C16290" s="13"/>
      <c r="D16290" s="13"/>
      <c r="E16290" s="13"/>
      <c r="F16290" s="13"/>
    </row>
    <row r="16291" spans="1:7">
      <c r="A16291" s="13"/>
      <c r="B16291" s="13"/>
      <c r="C16291" s="13"/>
      <c r="D16291" s="13"/>
      <c r="E16291" s="13"/>
      <c r="F16291" s="13"/>
    </row>
    <row r="16292" spans="1:7">
      <c r="A16292" s="13"/>
      <c r="B16292" s="13"/>
      <c r="D16292" s="13"/>
      <c r="E16292" s="13"/>
      <c r="F16292" s="13"/>
    </row>
    <row r="16293" spans="1:7">
      <c r="A16293" s="13"/>
      <c r="B16293" s="13"/>
      <c r="D16293" s="13"/>
      <c r="E16293" s="13"/>
      <c r="F16293" s="13"/>
    </row>
    <row r="16294" spans="1:7">
      <c r="A16294" s="13"/>
      <c r="B16294" s="13"/>
      <c r="D16294" s="13"/>
      <c r="E16294" s="13"/>
      <c r="F16294" s="13"/>
    </row>
    <row r="16295" spans="1:7">
      <c r="A16295" s="13"/>
      <c r="B16295" s="13"/>
      <c r="D16295" s="13"/>
      <c r="E16295" s="13"/>
      <c r="F16295" s="13"/>
    </row>
    <row r="16296" spans="1:7">
      <c r="A16296" s="13"/>
      <c r="B16296" s="13"/>
      <c r="C16296" s="13"/>
      <c r="D16296" s="13"/>
      <c r="E16296" s="13"/>
      <c r="F16296" s="13"/>
    </row>
    <row r="16297" spans="1:7">
      <c r="A16297" s="13"/>
      <c r="B16297" s="13"/>
      <c r="D16297" s="13"/>
      <c r="E16297" s="13"/>
      <c r="F16297" s="13"/>
    </row>
    <row r="16298" spans="1:7">
      <c r="A16298" s="13"/>
      <c r="B16298" s="13"/>
      <c r="D16298" s="13"/>
      <c r="E16298" s="13"/>
      <c r="F16298" s="13"/>
    </row>
    <row r="16299" spans="1:7">
      <c r="A16299" s="13"/>
      <c r="B16299" s="13"/>
      <c r="D16299" s="13"/>
      <c r="E16299" s="13"/>
      <c r="F16299" s="13"/>
    </row>
    <row r="16300" spans="1:7">
      <c r="A16300" s="13"/>
      <c r="B16300" s="13"/>
      <c r="D16300" s="13"/>
      <c r="E16300" s="13"/>
      <c r="F16300" s="13"/>
    </row>
    <row r="16301" spans="1:7">
      <c r="A16301" s="13"/>
      <c r="B16301" s="13"/>
      <c r="D16301" s="13"/>
      <c r="E16301" s="13"/>
      <c r="F16301" s="13"/>
    </row>
    <row r="16302" spans="1:7">
      <c r="A16302" s="13"/>
      <c r="B16302" s="13"/>
      <c r="C16302" s="13"/>
      <c r="D16302" s="13"/>
      <c r="E16302" s="13"/>
      <c r="F16302" s="13"/>
    </row>
    <row r="16303" spans="1:7">
      <c r="A16303" s="13"/>
      <c r="B16303" s="13"/>
      <c r="C16303" s="13"/>
      <c r="D16303" s="13"/>
      <c r="E16303" s="13"/>
      <c r="F16303" s="13"/>
    </row>
    <row r="16304" spans="1:7">
      <c r="A16304" s="13"/>
      <c r="B16304" s="13"/>
      <c r="C16304" s="13"/>
      <c r="D16304" s="13"/>
      <c r="E16304" s="13"/>
      <c r="F16304" s="13"/>
    </row>
    <row r="16305" spans="1:7">
      <c r="A16305" s="13"/>
      <c r="B16305" s="13"/>
      <c r="C16305" s="13"/>
      <c r="D16305" s="13"/>
      <c r="E16305" s="13"/>
      <c r="F16305" s="13"/>
    </row>
    <row r="16306" spans="1:7">
      <c r="A16306" s="13"/>
      <c r="B16306" s="13"/>
      <c r="C16306" s="13"/>
      <c r="D16306" s="13"/>
      <c r="E16306" s="13"/>
      <c r="F16306" s="13"/>
    </row>
    <row r="16307" spans="1:7">
      <c r="A16307" s="13"/>
      <c r="B16307" s="13"/>
      <c r="C16307" s="13"/>
      <c r="D16307" s="13"/>
      <c r="E16307" s="13"/>
      <c r="F16307" s="13"/>
    </row>
    <row r="16308" spans="1:7">
      <c r="A16308" s="13"/>
      <c r="B16308" s="13"/>
      <c r="C16308" s="13"/>
      <c r="D16308" s="13"/>
      <c r="E16308" s="13"/>
      <c r="G16308" s="13"/>
    </row>
    <row r="16309" spans="1:7">
      <c r="A16309" s="13"/>
      <c r="B16309" s="13"/>
      <c r="C16309" s="13"/>
      <c r="D16309" s="13"/>
      <c r="E16309" s="13"/>
      <c r="F16309" s="13"/>
    </row>
    <row r="16310" spans="1:7">
      <c r="A16310" s="13"/>
      <c r="B16310" s="13"/>
      <c r="C16310" s="13"/>
      <c r="D16310" s="13"/>
      <c r="E16310" s="13"/>
      <c r="G16310" s="13"/>
    </row>
    <row r="16311" spans="1:7">
      <c r="A16311" s="13"/>
      <c r="B16311" s="13"/>
      <c r="C16311" s="13"/>
      <c r="D16311" s="13"/>
      <c r="E16311" s="13"/>
      <c r="F16311" s="13"/>
    </row>
    <row r="16312" spans="1:7">
      <c r="A16312" s="13"/>
      <c r="B16312" s="13"/>
      <c r="C16312" s="13"/>
      <c r="D16312" s="13"/>
      <c r="E16312" s="13"/>
      <c r="F16312" s="13"/>
    </row>
    <row r="16313" spans="1:7">
      <c r="A16313" s="13"/>
      <c r="B16313" s="13"/>
      <c r="C16313" s="13"/>
      <c r="D16313" s="13"/>
      <c r="E16313" s="13"/>
      <c r="G16313" s="13"/>
    </row>
    <row r="16314" spans="1:7">
      <c r="A16314" s="13"/>
      <c r="B16314" s="13"/>
      <c r="C16314" s="13"/>
      <c r="D16314" s="13"/>
      <c r="E16314" s="13"/>
      <c r="F16314" s="13"/>
    </row>
    <row r="16315" spans="1:7">
      <c r="A16315" s="13"/>
      <c r="B16315" s="13"/>
      <c r="D16315" s="13"/>
      <c r="E16315" s="13"/>
      <c r="F16315" s="13"/>
    </row>
    <row r="16316" spans="1:7">
      <c r="A16316" s="13"/>
      <c r="B16316" s="13"/>
      <c r="D16316" s="13"/>
      <c r="E16316" s="13"/>
      <c r="F16316" s="13"/>
    </row>
    <row r="16317" spans="1:7">
      <c r="A16317" s="13"/>
      <c r="B16317" s="13"/>
      <c r="D16317" s="13"/>
      <c r="E16317" s="13"/>
      <c r="F16317" s="13"/>
    </row>
    <row r="16318" spans="1:7">
      <c r="A16318" s="13"/>
      <c r="B16318" s="13"/>
      <c r="D16318" s="13"/>
      <c r="E16318" s="13"/>
      <c r="F16318" s="13"/>
    </row>
    <row r="16319" spans="1:7">
      <c r="A16319" s="13"/>
      <c r="B16319" s="13"/>
      <c r="D16319" s="13"/>
      <c r="E16319" s="13"/>
      <c r="F16319" s="13"/>
    </row>
    <row r="16320" spans="1:7">
      <c r="A16320" s="13"/>
      <c r="B16320" s="13"/>
      <c r="D16320" s="13"/>
      <c r="E16320" s="13"/>
      <c r="F16320" s="13"/>
    </row>
    <row r="16321" spans="1:7">
      <c r="A16321" s="13"/>
      <c r="B16321" s="13"/>
      <c r="D16321" s="13"/>
      <c r="E16321" s="13"/>
      <c r="F16321" s="13"/>
    </row>
    <row r="16322" spans="1:7">
      <c r="A16322" s="13"/>
      <c r="B16322" s="13"/>
      <c r="D16322" s="13"/>
      <c r="E16322" s="13"/>
      <c r="F16322" s="13"/>
    </row>
    <row r="16323" spans="1:7">
      <c r="A16323" s="13"/>
      <c r="B16323" s="13"/>
      <c r="D16323" s="13"/>
      <c r="E16323" s="13"/>
      <c r="F16323" s="13"/>
    </row>
    <row r="16324" spans="1:7">
      <c r="A16324" s="13"/>
      <c r="B16324" s="13"/>
      <c r="D16324" s="13"/>
      <c r="E16324" s="13"/>
      <c r="F16324" s="13"/>
    </row>
    <row r="16325" spans="1:7">
      <c r="A16325" s="13"/>
      <c r="B16325" s="13"/>
      <c r="C16325" s="13"/>
      <c r="D16325" s="13"/>
      <c r="E16325" s="13"/>
      <c r="F16325" s="13"/>
    </row>
    <row r="16326" spans="1:7">
      <c r="A16326" s="13"/>
      <c r="B16326" s="13"/>
      <c r="C16326" s="13"/>
      <c r="D16326" s="13"/>
      <c r="E16326" s="13"/>
      <c r="F16326" s="13"/>
    </row>
    <row r="16327" spans="1:7">
      <c r="A16327" s="13"/>
      <c r="B16327" s="13"/>
      <c r="C16327" s="13"/>
      <c r="D16327" s="13"/>
      <c r="E16327" s="13"/>
      <c r="F16327" s="13"/>
    </row>
    <row r="16328" spans="1:7">
      <c r="A16328" s="13"/>
      <c r="B16328" s="13"/>
      <c r="C16328" s="13"/>
      <c r="D16328" s="13"/>
      <c r="E16328" s="13"/>
      <c r="F16328" s="13"/>
    </row>
    <row r="16329" spans="1:7">
      <c r="A16329" s="13"/>
      <c r="B16329" s="13"/>
      <c r="C16329" s="13"/>
      <c r="D16329" s="13"/>
      <c r="E16329" s="13"/>
      <c r="F16329" s="13"/>
    </row>
    <row r="16330" spans="1:7">
      <c r="A16330" s="13"/>
      <c r="B16330" s="13"/>
      <c r="C16330" s="13"/>
      <c r="D16330" s="13"/>
      <c r="E16330" s="13"/>
      <c r="G16330" s="13"/>
    </row>
    <row r="16331" spans="1:7">
      <c r="A16331" s="13"/>
      <c r="B16331" s="13"/>
      <c r="C16331" s="13"/>
      <c r="D16331" s="13"/>
      <c r="E16331" s="13"/>
      <c r="F16331" s="13"/>
    </row>
    <row r="16332" spans="1:7">
      <c r="A16332" s="13"/>
      <c r="B16332" s="13"/>
      <c r="C16332" s="13"/>
      <c r="D16332" s="13"/>
      <c r="E16332" s="13"/>
      <c r="G16332" s="13"/>
    </row>
    <row r="16333" spans="1:7">
      <c r="A16333" s="13"/>
      <c r="B16333" s="13"/>
      <c r="C16333" s="13"/>
      <c r="D16333" s="13"/>
      <c r="E16333" s="13"/>
      <c r="F16333" s="13"/>
    </row>
    <row r="16334" spans="1:7">
      <c r="A16334" s="13"/>
      <c r="B16334" s="13"/>
      <c r="C16334" s="13"/>
      <c r="D16334" s="13"/>
      <c r="E16334" s="13"/>
      <c r="F16334" s="13"/>
    </row>
    <row r="16335" spans="1:7">
      <c r="A16335" s="13"/>
      <c r="B16335" s="13"/>
      <c r="C16335" s="13"/>
      <c r="D16335" s="13"/>
      <c r="E16335" s="13"/>
      <c r="F16335" s="13"/>
    </row>
    <row r="16336" spans="1:7">
      <c r="A16336" s="13"/>
      <c r="B16336" s="13"/>
      <c r="D16336" s="13"/>
      <c r="E16336" s="13"/>
      <c r="F16336" s="13"/>
    </row>
    <row r="16337" spans="1:7">
      <c r="A16337" s="13"/>
      <c r="B16337" s="13"/>
      <c r="D16337" s="13"/>
      <c r="E16337" s="13"/>
      <c r="F16337" s="13"/>
    </row>
    <row r="16338" spans="1:7">
      <c r="A16338" s="13"/>
      <c r="B16338" s="13"/>
      <c r="D16338" s="13"/>
      <c r="E16338" s="13"/>
      <c r="F16338" s="13"/>
    </row>
    <row r="16339" spans="1:7">
      <c r="A16339" s="13"/>
      <c r="B16339" s="13"/>
      <c r="D16339" s="13"/>
      <c r="E16339" s="13"/>
      <c r="F16339" s="13"/>
    </row>
    <row r="16340" spans="1:7">
      <c r="A16340" s="13"/>
      <c r="B16340" s="13"/>
      <c r="C16340" s="13"/>
      <c r="D16340" s="13"/>
      <c r="E16340" s="13"/>
      <c r="G16340" s="13"/>
    </row>
    <row r="16341" spans="1:7">
      <c r="A16341" s="13"/>
      <c r="B16341" s="13"/>
      <c r="C16341" s="13"/>
      <c r="D16341" s="13"/>
      <c r="E16341" s="13"/>
      <c r="F16341" s="13"/>
    </row>
    <row r="16342" spans="1:7">
      <c r="A16342" s="13"/>
      <c r="B16342" s="13"/>
      <c r="C16342" s="13"/>
      <c r="D16342" s="13"/>
      <c r="E16342" s="13"/>
      <c r="F16342" s="13"/>
    </row>
    <row r="16343" spans="1:7">
      <c r="A16343" s="13"/>
      <c r="B16343" s="13"/>
      <c r="C16343" s="13"/>
      <c r="D16343" s="13"/>
      <c r="E16343" s="13"/>
      <c r="F16343" s="13"/>
    </row>
    <row r="16344" spans="1:7">
      <c r="A16344" s="13"/>
      <c r="B16344" s="13"/>
      <c r="C16344" s="13"/>
      <c r="D16344" s="13"/>
      <c r="E16344" s="13"/>
      <c r="F16344" s="13"/>
    </row>
    <row r="16345" spans="1:7">
      <c r="A16345" s="13"/>
      <c r="B16345" s="13"/>
      <c r="C16345" s="13"/>
      <c r="D16345" s="13"/>
      <c r="E16345" s="13"/>
      <c r="F16345" s="13"/>
    </row>
    <row r="16346" spans="1:7">
      <c r="A16346" s="13"/>
      <c r="B16346" s="13"/>
      <c r="C16346" s="13"/>
      <c r="D16346" s="13"/>
      <c r="E16346" s="13"/>
      <c r="G16346" s="13"/>
    </row>
    <row r="16347" spans="1:7">
      <c r="A16347" s="13"/>
      <c r="B16347" s="13"/>
      <c r="C16347" s="13"/>
      <c r="D16347" s="13"/>
      <c r="E16347" s="13"/>
      <c r="F16347" s="13"/>
    </row>
    <row r="16348" spans="1:7">
      <c r="A16348" s="13"/>
      <c r="B16348" s="13"/>
      <c r="C16348" s="13"/>
      <c r="D16348" s="13"/>
      <c r="E16348" s="13"/>
      <c r="G16348" s="13"/>
    </row>
    <row r="16349" spans="1:7">
      <c r="A16349" s="13"/>
      <c r="B16349" s="13"/>
      <c r="C16349" s="13"/>
      <c r="D16349" s="13"/>
      <c r="E16349" s="13"/>
      <c r="F16349" s="13"/>
    </row>
    <row r="16350" spans="1:7">
      <c r="A16350" s="13"/>
      <c r="B16350" s="13"/>
      <c r="C16350" s="13"/>
      <c r="D16350" s="13"/>
      <c r="E16350" s="13"/>
      <c r="F16350" s="13"/>
    </row>
    <row r="16351" spans="1:7">
      <c r="A16351" s="13"/>
      <c r="B16351" s="13"/>
      <c r="D16351" s="13"/>
      <c r="E16351" s="13"/>
      <c r="G16351" s="13"/>
    </row>
    <row r="16352" spans="1:7">
      <c r="A16352" s="13"/>
      <c r="B16352" s="13"/>
      <c r="D16352" s="13"/>
      <c r="E16352" s="13"/>
      <c r="F16352" s="13"/>
    </row>
    <row r="16353" spans="1:7">
      <c r="A16353" s="13"/>
      <c r="B16353" s="13"/>
      <c r="D16353" s="13"/>
      <c r="E16353" s="13"/>
      <c r="F16353" s="13"/>
    </row>
    <row r="16354" spans="1:7">
      <c r="A16354" s="13"/>
      <c r="B16354" s="13"/>
      <c r="D16354" s="13"/>
      <c r="E16354" s="13"/>
      <c r="F16354" s="13"/>
    </row>
    <row r="16355" spans="1:7">
      <c r="A16355" s="13"/>
      <c r="B16355" s="13"/>
      <c r="C16355" s="13"/>
      <c r="D16355" s="13"/>
      <c r="E16355" s="13"/>
      <c r="F16355" s="13"/>
    </row>
    <row r="16356" spans="1:7">
      <c r="A16356" s="13"/>
      <c r="B16356" s="13"/>
      <c r="C16356" s="13"/>
      <c r="D16356" s="13"/>
      <c r="E16356" s="13"/>
      <c r="F16356" s="13"/>
    </row>
    <row r="16357" spans="1:7">
      <c r="A16357" s="13"/>
      <c r="B16357" s="13"/>
      <c r="D16357" s="13"/>
      <c r="E16357" s="13"/>
      <c r="F16357" s="13"/>
    </row>
    <row r="16358" spans="1:7">
      <c r="A16358" s="13"/>
      <c r="B16358" s="13"/>
      <c r="C16358" s="13"/>
      <c r="D16358" s="13"/>
      <c r="E16358" s="13"/>
      <c r="F16358" s="13"/>
    </row>
    <row r="16359" spans="1:7">
      <c r="A16359" s="13"/>
      <c r="B16359" s="13"/>
      <c r="C16359" s="13"/>
      <c r="D16359" s="13"/>
      <c r="E16359" s="13"/>
      <c r="F16359" s="13"/>
    </row>
    <row r="16360" spans="1:7">
      <c r="A16360" s="13"/>
      <c r="B16360" s="13"/>
      <c r="C16360" s="13"/>
      <c r="D16360" s="13"/>
      <c r="E16360" s="13"/>
      <c r="F16360" s="13"/>
    </row>
    <row r="16361" spans="1:7">
      <c r="A16361" s="13"/>
      <c r="B16361" s="13"/>
      <c r="C16361" s="13"/>
      <c r="D16361" s="13"/>
      <c r="E16361" s="13"/>
      <c r="F16361" s="13"/>
    </row>
    <row r="16362" spans="1:7">
      <c r="A16362" s="13"/>
      <c r="B16362" s="13"/>
      <c r="C16362" s="13"/>
      <c r="D16362" s="13"/>
      <c r="E16362" s="13"/>
      <c r="F16362" s="13"/>
    </row>
    <row r="16363" spans="1:7">
      <c r="A16363" s="13"/>
      <c r="B16363" s="13"/>
      <c r="C16363" s="13"/>
      <c r="D16363" s="13"/>
      <c r="E16363" s="13"/>
      <c r="F16363" s="13"/>
    </row>
    <row r="16364" spans="1:7">
      <c r="A16364" s="13"/>
      <c r="B16364" s="13"/>
      <c r="C16364" s="13"/>
      <c r="D16364" s="13"/>
      <c r="E16364" s="13"/>
      <c r="F16364" s="13"/>
    </row>
    <row r="16365" spans="1:7">
      <c r="A16365" s="13"/>
      <c r="B16365" s="13"/>
      <c r="C16365" s="13"/>
      <c r="D16365" s="13"/>
      <c r="E16365" s="13"/>
      <c r="G16365" s="13"/>
    </row>
    <row r="16366" spans="1:7">
      <c r="A16366" s="13"/>
      <c r="B16366" s="13"/>
      <c r="C16366" s="13"/>
      <c r="D16366" s="13"/>
      <c r="E16366" s="13"/>
      <c r="F16366" s="13"/>
    </row>
    <row r="16367" spans="1:7">
      <c r="A16367" s="13"/>
      <c r="B16367" s="13"/>
      <c r="C16367" s="13"/>
      <c r="D16367" s="13"/>
      <c r="E16367" s="13"/>
      <c r="F16367" s="13"/>
    </row>
    <row r="16368" spans="1:7">
      <c r="A16368" s="13"/>
      <c r="B16368" s="13"/>
      <c r="C16368" s="13"/>
      <c r="D16368" s="13"/>
      <c r="E16368" s="13"/>
      <c r="F16368" s="13"/>
    </row>
    <row r="16369" spans="1:7">
      <c r="A16369" s="13"/>
      <c r="B16369" s="13"/>
      <c r="C16369" s="13"/>
      <c r="D16369" s="13"/>
      <c r="E16369" s="13"/>
      <c r="G16369" s="13"/>
    </row>
    <row r="16370" spans="1:7">
      <c r="A16370" s="13"/>
      <c r="B16370" s="13"/>
      <c r="C16370" s="13"/>
      <c r="D16370" s="13"/>
      <c r="E16370" s="13"/>
      <c r="G16370" s="13"/>
    </row>
    <row r="16371" spans="1:7">
      <c r="A16371" s="13"/>
      <c r="B16371" s="13"/>
      <c r="D16371" s="13"/>
      <c r="E16371" s="13"/>
      <c r="F16371" s="13"/>
    </row>
    <row r="16372" spans="1:7">
      <c r="A16372" s="13"/>
      <c r="B16372" s="13"/>
      <c r="D16372" s="13"/>
      <c r="E16372" s="13"/>
      <c r="F16372" s="13"/>
    </row>
    <row r="16373" spans="1:7">
      <c r="A16373" s="13"/>
      <c r="B16373" s="13"/>
      <c r="D16373" s="13"/>
      <c r="E16373" s="13"/>
      <c r="F16373" s="13"/>
    </row>
    <row r="16374" spans="1:7">
      <c r="A16374" s="13"/>
      <c r="B16374" s="13"/>
      <c r="C16374" s="13"/>
      <c r="D16374" s="13"/>
      <c r="E16374" s="13"/>
      <c r="F16374" s="13"/>
    </row>
    <row r="16375" spans="1:7">
      <c r="A16375" s="13"/>
      <c r="B16375" s="13"/>
      <c r="C16375" s="13"/>
      <c r="D16375" s="13"/>
      <c r="E16375" s="13"/>
      <c r="F16375" s="13"/>
    </row>
    <row r="16376" spans="1:7">
      <c r="A16376" s="13"/>
      <c r="B16376" s="13"/>
      <c r="D16376" s="13"/>
      <c r="E16376" s="13"/>
      <c r="F16376" s="13"/>
    </row>
    <row r="16377" spans="1:7">
      <c r="A16377" s="13"/>
      <c r="B16377" s="13"/>
      <c r="C16377" s="13"/>
      <c r="D16377" s="13"/>
      <c r="E16377" s="13"/>
      <c r="F16377" s="13"/>
    </row>
    <row r="16378" spans="1:7">
      <c r="A16378" s="13"/>
      <c r="B16378" s="13"/>
      <c r="D16378" s="13"/>
      <c r="E16378" s="13"/>
      <c r="F16378" s="13"/>
    </row>
    <row r="16379" spans="1:7">
      <c r="A16379" s="13"/>
      <c r="B16379" s="13"/>
      <c r="D16379" s="13"/>
      <c r="E16379" s="13"/>
      <c r="F16379" s="13"/>
    </row>
    <row r="16380" spans="1:7">
      <c r="A16380" s="13"/>
      <c r="B16380" s="13"/>
      <c r="D16380" s="13"/>
      <c r="E16380" s="13"/>
      <c r="F16380" s="13"/>
    </row>
    <row r="16381" spans="1:7">
      <c r="A16381" s="13"/>
      <c r="B16381" s="13"/>
      <c r="D16381" s="13"/>
      <c r="E16381" s="13"/>
      <c r="F16381" s="13"/>
    </row>
    <row r="16382" spans="1:7">
      <c r="A16382" s="13"/>
      <c r="B16382" s="13"/>
      <c r="C16382" s="13"/>
      <c r="D16382" s="13"/>
      <c r="E16382" s="13"/>
      <c r="F16382" s="13"/>
    </row>
    <row r="16383" spans="1:7">
      <c r="A16383" s="13"/>
      <c r="B16383" s="13"/>
      <c r="D16383" s="13"/>
      <c r="E16383" s="13"/>
      <c r="F16383" s="13"/>
    </row>
    <row r="16384" spans="1:7">
      <c r="A16384" s="13"/>
      <c r="B16384" s="13"/>
      <c r="C16384" s="13"/>
      <c r="D16384" s="13"/>
      <c r="E16384" s="13"/>
      <c r="F16384" s="13"/>
    </row>
    <row r="16385" spans="1:7">
      <c r="A16385" s="13"/>
      <c r="B16385" s="13"/>
      <c r="C16385" s="13"/>
      <c r="D16385" s="13"/>
      <c r="E16385" s="13"/>
      <c r="F16385" s="13"/>
    </row>
    <row r="16386" spans="1:7">
      <c r="A16386" s="13"/>
      <c r="B16386" s="13"/>
      <c r="C16386" s="13"/>
      <c r="D16386" s="13"/>
      <c r="E16386" s="13"/>
      <c r="F16386" s="13"/>
    </row>
    <row r="16387" spans="1:7">
      <c r="A16387" s="13"/>
      <c r="B16387" s="13"/>
      <c r="C16387" s="13"/>
      <c r="D16387" s="13"/>
      <c r="E16387" s="13"/>
      <c r="F16387" s="13"/>
    </row>
    <row r="16388" spans="1:7">
      <c r="A16388" s="13"/>
      <c r="B16388" s="13"/>
      <c r="C16388" s="13"/>
      <c r="D16388" s="13"/>
      <c r="E16388" s="13"/>
      <c r="G16388" s="13"/>
    </row>
    <row r="16389" spans="1:7">
      <c r="A16389" s="13"/>
      <c r="B16389" s="13"/>
      <c r="D16389" s="13"/>
      <c r="E16389" s="13"/>
      <c r="F16389" s="13"/>
    </row>
    <row r="16390" spans="1:7">
      <c r="A16390" s="13"/>
      <c r="B16390" s="13"/>
      <c r="D16390" s="13"/>
      <c r="E16390" s="13"/>
      <c r="F16390" s="13"/>
    </row>
    <row r="16391" spans="1:7">
      <c r="A16391" s="13"/>
      <c r="B16391" s="13"/>
      <c r="C16391" s="13"/>
      <c r="D16391" s="13"/>
      <c r="E16391" s="13"/>
      <c r="F16391" s="13"/>
    </row>
    <row r="16392" spans="1:7">
      <c r="A16392" s="13"/>
      <c r="B16392" s="13"/>
      <c r="D16392" s="13"/>
      <c r="E16392" s="13"/>
      <c r="F16392" s="13"/>
    </row>
    <row r="16393" spans="1:7">
      <c r="A16393" s="13"/>
      <c r="B16393" s="13"/>
      <c r="C16393" s="13"/>
      <c r="D16393" s="13"/>
      <c r="E16393" s="13"/>
      <c r="F16393" s="13"/>
    </row>
    <row r="16394" spans="1:7">
      <c r="A16394" s="13"/>
      <c r="B16394" s="13"/>
      <c r="D16394" s="13"/>
      <c r="E16394" s="13"/>
      <c r="F16394" s="13"/>
    </row>
    <row r="16395" spans="1:7">
      <c r="A16395" s="13"/>
      <c r="B16395" s="13"/>
      <c r="D16395" s="13"/>
      <c r="E16395" s="13"/>
      <c r="F16395" s="13"/>
    </row>
    <row r="16396" spans="1:7">
      <c r="A16396" s="13"/>
      <c r="B16396" s="13"/>
      <c r="D16396" s="13"/>
      <c r="E16396" s="13"/>
      <c r="F16396" s="13"/>
    </row>
    <row r="16397" spans="1:7">
      <c r="A16397" s="13"/>
      <c r="B16397" s="13"/>
      <c r="C16397" s="13"/>
      <c r="D16397" s="13"/>
      <c r="E16397" s="13"/>
      <c r="F16397" s="13"/>
    </row>
    <row r="16398" spans="1:7">
      <c r="A16398" s="13"/>
      <c r="B16398" s="13"/>
      <c r="D16398" s="13"/>
      <c r="E16398" s="13"/>
      <c r="F16398" s="13"/>
    </row>
    <row r="16399" spans="1:7">
      <c r="A16399" s="13"/>
      <c r="B16399" s="13"/>
      <c r="D16399" s="13"/>
      <c r="E16399" s="13"/>
      <c r="F16399" s="13"/>
    </row>
    <row r="16400" spans="1:7">
      <c r="A16400" s="13"/>
      <c r="B16400" s="13"/>
      <c r="D16400" s="13"/>
      <c r="E16400" s="13"/>
      <c r="F16400" s="13"/>
    </row>
    <row r="16401" spans="1:7">
      <c r="A16401" s="13"/>
      <c r="B16401" s="13"/>
      <c r="C16401" s="13"/>
      <c r="D16401" s="13"/>
      <c r="E16401" s="13"/>
      <c r="F16401" s="13"/>
    </row>
    <row r="16402" spans="1:7">
      <c r="A16402" s="13"/>
      <c r="B16402" s="13"/>
      <c r="C16402" s="13"/>
      <c r="D16402" s="13"/>
      <c r="E16402" s="13"/>
      <c r="F16402" s="13"/>
    </row>
    <row r="16403" spans="1:7">
      <c r="A16403" s="13"/>
      <c r="B16403" s="13"/>
      <c r="C16403" s="13"/>
      <c r="D16403" s="13"/>
      <c r="E16403" s="13"/>
      <c r="F16403" s="13"/>
    </row>
    <row r="16404" spans="1:7">
      <c r="A16404" s="13"/>
      <c r="B16404" s="13"/>
      <c r="C16404" s="13"/>
      <c r="D16404" s="13"/>
      <c r="E16404" s="13"/>
      <c r="F16404" s="13"/>
    </row>
    <row r="16405" spans="1:7">
      <c r="A16405" s="13"/>
      <c r="B16405" s="13"/>
      <c r="C16405" s="13"/>
      <c r="D16405" s="13"/>
      <c r="E16405" s="13"/>
      <c r="G16405" s="13"/>
    </row>
    <row r="16406" spans="1:7">
      <c r="A16406" s="13"/>
      <c r="B16406" s="13"/>
      <c r="C16406" s="13"/>
      <c r="D16406" s="13"/>
      <c r="E16406" s="13"/>
      <c r="G16406" s="13"/>
    </row>
    <row r="16407" spans="1:7">
      <c r="A16407" s="13"/>
      <c r="B16407" s="13"/>
      <c r="C16407" s="13"/>
      <c r="D16407" s="13"/>
      <c r="E16407" s="13"/>
      <c r="G16407" s="13"/>
    </row>
    <row r="16408" spans="1:7">
      <c r="A16408" s="13"/>
      <c r="B16408" s="13"/>
      <c r="C16408" s="13"/>
      <c r="D16408" s="13"/>
      <c r="E16408" s="13"/>
      <c r="F16408" s="13"/>
    </row>
    <row r="16409" spans="1:7">
      <c r="A16409" s="13"/>
      <c r="B16409" s="13"/>
      <c r="C16409" s="13"/>
      <c r="D16409" s="13"/>
      <c r="E16409" s="13"/>
      <c r="F16409" s="13"/>
    </row>
    <row r="16410" spans="1:7">
      <c r="A16410" s="13"/>
      <c r="B16410" s="13"/>
      <c r="C16410" s="13"/>
      <c r="D16410" s="13"/>
      <c r="E16410" s="13"/>
      <c r="F16410" s="13"/>
    </row>
    <row r="16411" spans="1:7">
      <c r="A16411" s="13"/>
      <c r="B16411" s="13"/>
      <c r="C16411" s="13"/>
      <c r="D16411" s="13"/>
      <c r="E16411" s="13"/>
      <c r="G16411" s="13"/>
    </row>
    <row r="16412" spans="1:7">
      <c r="A16412" s="13"/>
      <c r="B16412" s="13"/>
      <c r="C16412" s="13"/>
      <c r="D16412" s="13"/>
      <c r="E16412" s="13"/>
      <c r="F16412" s="13"/>
    </row>
    <row r="16413" spans="1:7">
      <c r="A16413" s="13"/>
      <c r="B16413" s="13"/>
      <c r="C16413" s="13"/>
      <c r="D16413" s="13"/>
      <c r="E16413" s="13"/>
      <c r="F16413" s="13"/>
    </row>
    <row r="16414" spans="1:7">
      <c r="A16414" s="13"/>
      <c r="B16414" s="13"/>
      <c r="C16414" s="13"/>
      <c r="D16414" s="13"/>
      <c r="E16414" s="13"/>
      <c r="F16414" s="13"/>
    </row>
    <row r="16415" spans="1:7">
      <c r="A16415" s="13"/>
      <c r="B16415" s="13"/>
      <c r="D16415" s="13"/>
      <c r="E16415" s="13"/>
      <c r="F16415" s="13"/>
    </row>
    <row r="16416" spans="1:7">
      <c r="A16416" s="13"/>
      <c r="B16416" s="13"/>
      <c r="D16416" s="13"/>
      <c r="E16416" s="13"/>
      <c r="F16416" s="13"/>
    </row>
    <row r="16417" spans="1:7">
      <c r="A16417" s="13"/>
      <c r="B16417" s="13"/>
      <c r="D16417" s="13"/>
      <c r="E16417" s="13"/>
      <c r="F16417" s="13"/>
    </row>
    <row r="16418" spans="1:7">
      <c r="A16418" s="13"/>
      <c r="B16418" s="13"/>
      <c r="D16418" s="13"/>
      <c r="E16418" s="13"/>
      <c r="F16418" s="13"/>
    </row>
    <row r="16419" spans="1:7">
      <c r="A16419" s="13"/>
      <c r="B16419" s="13"/>
      <c r="D16419" s="13"/>
      <c r="E16419" s="13"/>
      <c r="F16419" s="13"/>
    </row>
    <row r="16420" spans="1:7">
      <c r="A16420" s="13"/>
      <c r="B16420" s="13"/>
      <c r="D16420" s="13"/>
      <c r="E16420" s="13"/>
      <c r="F16420" s="13"/>
    </row>
    <row r="16421" spans="1:7">
      <c r="A16421" s="13"/>
      <c r="B16421" s="13"/>
      <c r="D16421" s="13"/>
      <c r="E16421" s="13"/>
      <c r="F16421" s="13"/>
    </row>
    <row r="16422" spans="1:7">
      <c r="A16422" s="13"/>
      <c r="B16422" s="13"/>
      <c r="D16422" s="13"/>
      <c r="E16422" s="13"/>
      <c r="F16422" s="13"/>
    </row>
    <row r="16423" spans="1:7">
      <c r="A16423" s="13"/>
      <c r="B16423" s="13"/>
      <c r="D16423" s="13"/>
      <c r="E16423" s="13"/>
      <c r="F16423" s="13"/>
    </row>
    <row r="16424" spans="1:7">
      <c r="A16424" s="13"/>
      <c r="B16424" s="13"/>
      <c r="D16424" s="13"/>
      <c r="E16424" s="13"/>
      <c r="F16424" s="13"/>
    </row>
    <row r="16425" spans="1:7">
      <c r="A16425" s="13"/>
      <c r="B16425" s="13"/>
      <c r="D16425" s="13"/>
      <c r="E16425" s="13"/>
      <c r="F16425" s="13"/>
    </row>
    <row r="16426" spans="1:7">
      <c r="A16426" s="13"/>
      <c r="B16426" s="13"/>
      <c r="C16426" s="13"/>
      <c r="D16426" s="13"/>
      <c r="E16426" s="13"/>
      <c r="F16426" s="13"/>
    </row>
    <row r="16427" spans="1:7">
      <c r="A16427" s="13"/>
      <c r="B16427" s="13"/>
      <c r="C16427" s="13"/>
      <c r="D16427" s="13"/>
      <c r="E16427" s="13"/>
      <c r="F16427" s="13"/>
    </row>
    <row r="16428" spans="1:7">
      <c r="A16428" s="13"/>
      <c r="B16428" s="13"/>
      <c r="C16428" s="13"/>
      <c r="D16428" s="13"/>
      <c r="E16428" s="13"/>
      <c r="F16428" s="13"/>
    </row>
    <row r="16429" spans="1:7">
      <c r="A16429" s="13"/>
      <c r="B16429" s="13"/>
      <c r="C16429" s="13"/>
      <c r="D16429" s="13"/>
      <c r="E16429" s="13"/>
      <c r="F16429" s="13"/>
    </row>
    <row r="16430" spans="1:7">
      <c r="A16430" s="13"/>
      <c r="B16430" s="13"/>
      <c r="C16430" s="13"/>
      <c r="D16430" s="13"/>
      <c r="E16430" s="13"/>
      <c r="G16430" s="13"/>
    </row>
    <row r="16431" spans="1:7">
      <c r="A16431" s="13"/>
      <c r="B16431" s="13"/>
      <c r="C16431" s="13"/>
      <c r="D16431" s="13"/>
      <c r="E16431" s="13"/>
      <c r="G16431" s="13"/>
    </row>
    <row r="16432" spans="1:7">
      <c r="A16432" s="13"/>
      <c r="B16432" s="13"/>
      <c r="C16432" s="13"/>
      <c r="D16432" s="13"/>
      <c r="E16432" s="13"/>
      <c r="G16432" s="13"/>
    </row>
    <row r="16433" spans="1:7">
      <c r="A16433" s="13"/>
      <c r="B16433" s="13"/>
      <c r="C16433" s="13"/>
      <c r="D16433" s="13"/>
      <c r="E16433" s="13"/>
      <c r="F16433" s="13"/>
    </row>
    <row r="16434" spans="1:7">
      <c r="A16434" s="13"/>
      <c r="B16434" s="13"/>
      <c r="C16434" s="13"/>
      <c r="D16434" s="13"/>
      <c r="E16434" s="13"/>
      <c r="F16434" s="13"/>
    </row>
    <row r="16435" spans="1:7">
      <c r="A16435" s="13"/>
      <c r="B16435" s="13"/>
      <c r="C16435" s="13"/>
      <c r="D16435" s="13"/>
      <c r="E16435" s="13"/>
      <c r="F16435" s="13"/>
    </row>
    <row r="16436" spans="1:7">
      <c r="A16436" s="13"/>
      <c r="B16436" s="13"/>
      <c r="C16436" s="13"/>
      <c r="D16436" s="13"/>
      <c r="E16436" s="13"/>
      <c r="G16436" s="13"/>
    </row>
    <row r="16437" spans="1:7">
      <c r="A16437" s="13"/>
      <c r="B16437" s="13"/>
      <c r="D16437" s="13"/>
      <c r="E16437" s="13"/>
      <c r="F16437" s="13"/>
    </row>
    <row r="16438" spans="1:7">
      <c r="A16438" s="13"/>
      <c r="B16438" s="13"/>
      <c r="C16438" s="13"/>
      <c r="D16438" s="13"/>
      <c r="E16438" s="13"/>
      <c r="F16438" s="13"/>
    </row>
    <row r="16439" spans="1:7">
      <c r="A16439" s="13"/>
      <c r="B16439" s="13"/>
      <c r="D16439" s="13"/>
      <c r="E16439" s="13"/>
      <c r="F16439" s="13"/>
    </row>
    <row r="16440" spans="1:7">
      <c r="A16440" s="13"/>
      <c r="B16440" s="13"/>
      <c r="D16440" s="13"/>
      <c r="E16440" s="13"/>
      <c r="F16440" s="13"/>
    </row>
    <row r="16441" spans="1:7">
      <c r="A16441" s="13"/>
      <c r="B16441" s="13"/>
      <c r="D16441" s="13"/>
      <c r="E16441" s="13"/>
      <c r="F16441" s="13"/>
    </row>
    <row r="16442" spans="1:7">
      <c r="A16442" s="13"/>
      <c r="B16442" s="13"/>
      <c r="D16442" s="13"/>
      <c r="E16442" s="13"/>
      <c r="F16442" s="13"/>
    </row>
    <row r="16443" spans="1:7">
      <c r="A16443" s="13"/>
      <c r="B16443" s="13"/>
      <c r="D16443" s="13"/>
      <c r="E16443" s="13"/>
      <c r="F16443" s="13"/>
    </row>
    <row r="16444" spans="1:7">
      <c r="A16444" s="13"/>
      <c r="B16444" s="13"/>
      <c r="D16444" s="13"/>
      <c r="E16444" s="13"/>
      <c r="F16444" s="13"/>
    </row>
    <row r="16445" spans="1:7">
      <c r="A16445" s="13"/>
      <c r="B16445" s="13"/>
      <c r="D16445" s="13"/>
      <c r="E16445" s="13"/>
      <c r="F16445" s="13"/>
    </row>
    <row r="16446" spans="1:7">
      <c r="A16446" s="13"/>
      <c r="B16446" s="13"/>
      <c r="C16446" s="13"/>
      <c r="D16446" s="13"/>
      <c r="E16446" s="13"/>
      <c r="F16446" s="13"/>
    </row>
    <row r="16447" spans="1:7">
      <c r="A16447" s="13"/>
      <c r="B16447" s="13"/>
      <c r="D16447" s="13"/>
      <c r="E16447" s="13"/>
      <c r="F16447" s="13"/>
    </row>
    <row r="16448" spans="1:7">
      <c r="A16448" s="13"/>
      <c r="B16448" s="13"/>
      <c r="C16448" s="13"/>
      <c r="D16448" s="13"/>
      <c r="E16448" s="13"/>
      <c r="F16448" s="13"/>
    </row>
    <row r="16449" spans="1:7">
      <c r="A16449" s="13"/>
      <c r="B16449" s="13"/>
      <c r="C16449" s="13"/>
      <c r="D16449" s="13"/>
      <c r="E16449" s="13"/>
      <c r="F16449" s="13"/>
    </row>
    <row r="16450" spans="1:7">
      <c r="A16450" s="13"/>
      <c r="B16450" s="13"/>
      <c r="C16450" s="13"/>
      <c r="D16450" s="13"/>
      <c r="E16450" s="13"/>
      <c r="F16450" s="13"/>
    </row>
    <row r="16451" spans="1:7">
      <c r="A16451" s="13"/>
      <c r="B16451" s="13"/>
      <c r="C16451" s="13"/>
      <c r="D16451" s="13"/>
      <c r="E16451" s="13"/>
      <c r="F16451" s="13"/>
    </row>
    <row r="16452" spans="1:7">
      <c r="A16452" s="13"/>
      <c r="B16452" s="13"/>
      <c r="C16452" s="13"/>
      <c r="D16452" s="13"/>
      <c r="E16452" s="13"/>
      <c r="F16452" s="13"/>
    </row>
    <row r="16453" spans="1:7">
      <c r="A16453" s="13"/>
      <c r="B16453" s="13"/>
      <c r="C16453" s="13"/>
      <c r="D16453" s="13"/>
      <c r="E16453" s="13"/>
      <c r="F16453" s="13"/>
    </row>
    <row r="16454" spans="1:7">
      <c r="A16454" s="13"/>
      <c r="B16454" s="13"/>
      <c r="C16454" s="13"/>
      <c r="D16454" s="13"/>
      <c r="E16454" s="13"/>
      <c r="F16454" s="13"/>
    </row>
    <row r="16455" spans="1:7">
      <c r="A16455" s="13"/>
      <c r="B16455" s="13"/>
      <c r="C16455" s="13"/>
      <c r="D16455" s="13"/>
      <c r="E16455" s="13"/>
      <c r="G16455" s="13"/>
    </row>
    <row r="16456" spans="1:7">
      <c r="A16456" s="13"/>
      <c r="B16456" s="13"/>
      <c r="C16456" s="13"/>
      <c r="D16456" s="13"/>
      <c r="E16456" s="13"/>
      <c r="G16456" s="13"/>
    </row>
    <row r="16457" spans="1:7">
      <c r="A16457" s="13"/>
      <c r="B16457" s="13"/>
      <c r="C16457" s="13"/>
      <c r="D16457" s="13"/>
      <c r="E16457" s="13"/>
      <c r="G16457" s="13"/>
    </row>
    <row r="16458" spans="1:7">
      <c r="A16458" s="13"/>
      <c r="B16458" s="13"/>
      <c r="C16458" s="13"/>
      <c r="D16458" s="13"/>
      <c r="E16458" s="13"/>
      <c r="G16458" s="13"/>
    </row>
    <row r="16459" spans="1:7">
      <c r="A16459" s="13"/>
      <c r="B16459" s="13"/>
      <c r="C16459" s="13"/>
      <c r="D16459" s="13"/>
      <c r="E16459" s="13"/>
      <c r="F16459" s="13"/>
    </row>
    <row r="16460" spans="1:7">
      <c r="A16460" s="13"/>
      <c r="B16460" s="13"/>
      <c r="C16460" s="13"/>
      <c r="D16460" s="13"/>
      <c r="E16460" s="13"/>
      <c r="F16460" s="13"/>
    </row>
    <row r="16461" spans="1:7">
      <c r="A16461" s="13"/>
      <c r="B16461" s="13"/>
      <c r="C16461" s="13"/>
      <c r="D16461" s="13"/>
      <c r="E16461" s="13"/>
      <c r="F16461" s="13"/>
    </row>
    <row r="16462" spans="1:7">
      <c r="A16462" s="13"/>
      <c r="B16462" s="13"/>
      <c r="C16462" s="13"/>
      <c r="D16462" s="13"/>
      <c r="E16462" s="13"/>
      <c r="F16462" s="13"/>
    </row>
    <row r="16463" spans="1:7">
      <c r="A16463" s="13"/>
      <c r="B16463" s="13"/>
      <c r="C16463" s="13"/>
      <c r="D16463" s="13"/>
      <c r="E16463" s="13"/>
      <c r="G16463" s="13"/>
    </row>
    <row r="16464" spans="1:7">
      <c r="A16464" s="13"/>
      <c r="B16464" s="13"/>
      <c r="C16464" s="13"/>
      <c r="D16464" s="13"/>
      <c r="E16464" s="13"/>
      <c r="F16464" s="13"/>
    </row>
    <row r="16465" spans="1:7">
      <c r="A16465" s="13"/>
      <c r="B16465" s="13"/>
      <c r="C16465" s="13"/>
      <c r="D16465" s="13"/>
      <c r="E16465" s="13"/>
      <c r="F16465" s="13"/>
    </row>
    <row r="16466" spans="1:7">
      <c r="A16466" s="13"/>
      <c r="B16466" s="13"/>
      <c r="D16466" s="13"/>
      <c r="E16466" s="13"/>
      <c r="F16466" s="13"/>
    </row>
    <row r="16467" spans="1:7">
      <c r="A16467" s="13"/>
      <c r="B16467" s="13"/>
      <c r="D16467" s="13"/>
      <c r="E16467" s="13"/>
      <c r="G16467" s="13"/>
    </row>
    <row r="16468" spans="1:7">
      <c r="A16468" s="13"/>
      <c r="B16468" s="13"/>
      <c r="D16468" s="13"/>
      <c r="E16468" s="13"/>
      <c r="F16468" s="13"/>
    </row>
    <row r="16469" spans="1:7">
      <c r="A16469" s="13"/>
      <c r="B16469" s="13"/>
      <c r="D16469" s="13"/>
      <c r="E16469" s="13"/>
      <c r="F16469" s="13"/>
    </row>
    <row r="16470" spans="1:7">
      <c r="A16470" s="13"/>
      <c r="B16470" s="13"/>
      <c r="D16470" s="13"/>
      <c r="E16470" s="13"/>
      <c r="F16470" s="13"/>
    </row>
    <row r="16471" spans="1:7">
      <c r="A16471" s="13"/>
      <c r="B16471" s="13"/>
      <c r="D16471" s="13"/>
      <c r="E16471" s="13"/>
      <c r="F16471" s="13"/>
    </row>
    <row r="16472" spans="1:7">
      <c r="A16472" s="13"/>
      <c r="B16472" s="13"/>
      <c r="D16472" s="13"/>
      <c r="E16472" s="13"/>
      <c r="F16472" s="13"/>
    </row>
    <row r="16473" spans="1:7">
      <c r="A16473" s="13"/>
      <c r="B16473" s="13"/>
      <c r="D16473" s="13"/>
      <c r="E16473" s="13"/>
      <c r="F16473" s="13"/>
    </row>
    <row r="16474" spans="1:7">
      <c r="A16474" s="13"/>
      <c r="B16474" s="13"/>
      <c r="D16474" s="13"/>
      <c r="E16474" s="13"/>
      <c r="F16474" s="13"/>
    </row>
    <row r="16475" spans="1:7">
      <c r="A16475" s="13"/>
      <c r="B16475" s="13"/>
      <c r="D16475" s="13"/>
      <c r="E16475" s="13"/>
      <c r="F16475" s="13"/>
    </row>
    <row r="16476" spans="1:7">
      <c r="A16476" s="13"/>
      <c r="B16476" s="13"/>
      <c r="D16476" s="13"/>
      <c r="E16476" s="13"/>
      <c r="F16476" s="13"/>
    </row>
    <row r="16477" spans="1:7">
      <c r="A16477" s="13"/>
      <c r="B16477" s="13"/>
      <c r="D16477" s="13"/>
      <c r="E16477" s="13"/>
      <c r="F16477" s="13"/>
    </row>
    <row r="16478" spans="1:7">
      <c r="A16478" s="13"/>
      <c r="B16478" s="13"/>
      <c r="C16478" s="13"/>
      <c r="D16478" s="13"/>
      <c r="E16478" s="13"/>
      <c r="F16478" s="13"/>
    </row>
    <row r="16479" spans="1:7">
      <c r="A16479" s="13"/>
      <c r="B16479" s="13"/>
      <c r="C16479" s="13"/>
      <c r="D16479" s="13"/>
      <c r="E16479" s="13"/>
      <c r="F16479" s="13"/>
    </row>
    <row r="16480" spans="1:7">
      <c r="A16480" s="13"/>
      <c r="B16480" s="13"/>
      <c r="C16480" s="13"/>
      <c r="D16480" s="13"/>
      <c r="E16480" s="13"/>
      <c r="F16480" s="13"/>
    </row>
    <row r="16481" spans="1:7">
      <c r="A16481" s="13"/>
      <c r="B16481" s="13"/>
      <c r="C16481" s="13"/>
      <c r="D16481" s="13"/>
      <c r="E16481" s="13"/>
      <c r="F16481" s="13"/>
    </row>
    <row r="16482" spans="1:7">
      <c r="A16482" s="13"/>
      <c r="B16482" s="13"/>
      <c r="C16482" s="13"/>
      <c r="D16482" s="13"/>
      <c r="E16482" s="13"/>
      <c r="G16482" s="13"/>
    </row>
    <row r="16483" spans="1:7">
      <c r="A16483" s="13"/>
      <c r="B16483" s="13"/>
      <c r="C16483" s="13"/>
      <c r="D16483" s="13"/>
      <c r="E16483" s="13"/>
      <c r="G16483" s="13"/>
    </row>
    <row r="16484" spans="1:7">
      <c r="A16484" s="13"/>
      <c r="B16484" s="13"/>
      <c r="C16484" s="13"/>
      <c r="D16484" s="13"/>
      <c r="E16484" s="13"/>
      <c r="G16484" s="13"/>
    </row>
    <row r="16485" spans="1:7">
      <c r="A16485" s="13"/>
      <c r="B16485" s="13"/>
      <c r="C16485" s="13"/>
      <c r="D16485" s="13"/>
      <c r="E16485" s="13"/>
      <c r="G16485" s="13"/>
    </row>
    <row r="16486" spans="1:7">
      <c r="A16486" s="13"/>
      <c r="B16486" s="13"/>
      <c r="C16486" s="13"/>
      <c r="D16486" s="13"/>
      <c r="E16486" s="13"/>
      <c r="F16486" s="13"/>
    </row>
    <row r="16487" spans="1:7">
      <c r="A16487" s="13"/>
      <c r="B16487" s="13"/>
      <c r="C16487" s="13"/>
      <c r="D16487" s="13"/>
      <c r="E16487" s="13"/>
      <c r="F16487" s="13"/>
    </row>
    <row r="16488" spans="1:7">
      <c r="A16488" s="13"/>
      <c r="B16488" s="13"/>
      <c r="C16488" s="13"/>
      <c r="D16488" s="13"/>
      <c r="E16488" s="13"/>
      <c r="F16488" s="13"/>
    </row>
    <row r="16489" spans="1:7">
      <c r="A16489" s="13"/>
      <c r="B16489" s="13"/>
      <c r="C16489" s="13"/>
      <c r="D16489" s="13"/>
      <c r="E16489" s="13"/>
      <c r="G16489" s="13"/>
    </row>
    <row r="16490" spans="1:7">
      <c r="A16490" s="13"/>
      <c r="B16490" s="13"/>
      <c r="C16490" s="13"/>
      <c r="D16490" s="13"/>
      <c r="E16490" s="13"/>
      <c r="F16490" s="13"/>
    </row>
    <row r="16491" spans="1:7">
      <c r="A16491" s="13"/>
      <c r="B16491" s="13"/>
      <c r="C16491" s="13"/>
      <c r="D16491" s="13"/>
      <c r="E16491" s="13"/>
      <c r="F16491" s="13"/>
    </row>
    <row r="16492" spans="1:7">
      <c r="A16492" s="13"/>
      <c r="B16492" s="13"/>
      <c r="C16492" s="13"/>
      <c r="D16492" s="13"/>
      <c r="E16492" s="13"/>
      <c r="F16492" s="13"/>
    </row>
    <row r="16493" spans="1:7">
      <c r="A16493" s="13"/>
      <c r="B16493" s="13"/>
      <c r="C16493" s="13"/>
      <c r="D16493" s="13"/>
      <c r="E16493" s="13"/>
      <c r="F16493" s="13"/>
    </row>
    <row r="16494" spans="1:7">
      <c r="A16494" s="13"/>
      <c r="B16494" s="13"/>
      <c r="D16494" s="13"/>
      <c r="E16494" s="13"/>
      <c r="F16494" s="13"/>
    </row>
    <row r="16495" spans="1:7">
      <c r="A16495" s="13"/>
      <c r="B16495" s="13"/>
      <c r="C16495" s="13"/>
      <c r="D16495" s="13"/>
      <c r="E16495" s="13"/>
      <c r="F16495" s="13"/>
    </row>
    <row r="16496" spans="1:7">
      <c r="A16496" s="13"/>
      <c r="B16496" s="13"/>
      <c r="D16496" s="13"/>
      <c r="E16496" s="13"/>
      <c r="F16496" s="13"/>
    </row>
    <row r="16497" spans="1:7">
      <c r="A16497" s="13"/>
      <c r="B16497" s="13"/>
      <c r="D16497" s="13"/>
      <c r="E16497" s="13"/>
      <c r="F16497" s="13"/>
    </row>
    <row r="16498" spans="1:7">
      <c r="A16498" s="13"/>
      <c r="B16498" s="13"/>
      <c r="D16498" s="13"/>
      <c r="E16498" s="13"/>
      <c r="F16498" s="13"/>
    </row>
    <row r="16499" spans="1:7">
      <c r="A16499" s="13"/>
      <c r="B16499" s="13"/>
      <c r="D16499" s="13"/>
      <c r="E16499" s="13"/>
      <c r="F16499" s="13"/>
    </row>
    <row r="16500" spans="1:7">
      <c r="A16500" s="13"/>
      <c r="B16500" s="13"/>
      <c r="C16500" s="13"/>
      <c r="D16500" s="13"/>
      <c r="E16500" s="13"/>
      <c r="F16500" s="13"/>
    </row>
    <row r="16501" spans="1:7">
      <c r="A16501" s="13"/>
      <c r="B16501" s="13"/>
      <c r="C16501" s="13"/>
      <c r="D16501" s="13"/>
      <c r="E16501" s="13"/>
      <c r="F16501" s="13"/>
    </row>
    <row r="16502" spans="1:7">
      <c r="A16502" s="13"/>
      <c r="B16502" s="13"/>
      <c r="C16502" s="13"/>
      <c r="D16502" s="13"/>
      <c r="E16502" s="13"/>
      <c r="F16502" s="13"/>
    </row>
    <row r="16503" spans="1:7">
      <c r="A16503" s="13"/>
      <c r="B16503" s="13"/>
      <c r="C16503" s="13"/>
      <c r="D16503" s="13"/>
      <c r="E16503" s="13"/>
      <c r="F16503" s="13"/>
    </row>
    <row r="16504" spans="1:7">
      <c r="A16504" s="13"/>
      <c r="B16504" s="13"/>
      <c r="C16504" s="13"/>
      <c r="D16504" s="13"/>
      <c r="E16504" s="13"/>
      <c r="F16504" s="13"/>
    </row>
    <row r="16505" spans="1:7">
      <c r="A16505" s="13"/>
      <c r="B16505" s="13"/>
      <c r="C16505" s="13"/>
      <c r="D16505" s="13"/>
      <c r="E16505" s="13"/>
      <c r="G16505" s="13"/>
    </row>
    <row r="16506" spans="1:7">
      <c r="A16506" s="13"/>
      <c r="B16506" s="13"/>
      <c r="C16506" s="13"/>
      <c r="D16506" s="13"/>
      <c r="E16506" s="13"/>
      <c r="G16506" s="13"/>
    </row>
    <row r="16507" spans="1:7">
      <c r="A16507" s="13"/>
      <c r="B16507" s="13"/>
      <c r="C16507" s="13"/>
      <c r="D16507" s="13"/>
      <c r="E16507" s="13"/>
      <c r="G16507" s="13"/>
    </row>
    <row r="16508" spans="1:7">
      <c r="A16508" s="13"/>
      <c r="B16508" s="13"/>
      <c r="C16508" s="13"/>
      <c r="D16508" s="13"/>
      <c r="E16508" s="13"/>
      <c r="F16508" s="13"/>
    </row>
    <row r="16509" spans="1:7">
      <c r="A16509" s="13"/>
      <c r="B16509" s="13"/>
      <c r="C16509" s="13"/>
      <c r="D16509" s="13"/>
      <c r="E16509" s="13"/>
      <c r="F16509" s="13"/>
    </row>
    <row r="16510" spans="1:7">
      <c r="A16510" s="13"/>
      <c r="B16510" s="13"/>
      <c r="C16510" s="13"/>
      <c r="D16510" s="13"/>
      <c r="E16510" s="13"/>
      <c r="F16510" s="13"/>
    </row>
    <row r="16511" spans="1:7">
      <c r="A16511" s="13"/>
      <c r="B16511" s="13"/>
      <c r="C16511" s="13"/>
      <c r="D16511" s="13"/>
      <c r="E16511" s="13"/>
      <c r="G16511" s="13"/>
    </row>
    <row r="16512" spans="1:7">
      <c r="A16512" s="13"/>
      <c r="B16512" s="13"/>
      <c r="C16512" s="13"/>
      <c r="D16512" s="13"/>
      <c r="E16512" s="13"/>
      <c r="G16512" s="13"/>
    </row>
    <row r="16513" spans="1:7">
      <c r="A16513" s="13"/>
      <c r="B16513" s="13"/>
      <c r="C16513" s="13"/>
      <c r="D16513" s="13"/>
      <c r="E16513" s="13"/>
      <c r="F16513" s="13"/>
    </row>
    <row r="16514" spans="1:7">
      <c r="A16514" s="13"/>
      <c r="B16514" s="13"/>
      <c r="D16514" s="13"/>
      <c r="E16514" s="13"/>
      <c r="F16514" s="13"/>
    </row>
    <row r="16515" spans="1:7">
      <c r="A16515" s="13"/>
      <c r="B16515" s="13"/>
      <c r="C16515" s="13"/>
      <c r="D16515" s="13"/>
      <c r="E16515" s="13"/>
      <c r="F16515" s="13"/>
    </row>
    <row r="16516" spans="1:7">
      <c r="A16516" s="13"/>
      <c r="B16516" s="13"/>
      <c r="D16516" s="13"/>
      <c r="E16516" s="13"/>
      <c r="F16516" s="13"/>
    </row>
    <row r="16517" spans="1:7">
      <c r="A16517" s="13"/>
      <c r="B16517" s="13"/>
      <c r="C16517" s="13"/>
      <c r="D16517" s="13"/>
      <c r="E16517" s="13"/>
      <c r="F16517" s="13"/>
    </row>
    <row r="16518" spans="1:7">
      <c r="A16518" s="13"/>
      <c r="B16518" s="13"/>
      <c r="C16518" s="13"/>
      <c r="D16518" s="13"/>
      <c r="E16518" s="13"/>
      <c r="F16518" s="13"/>
    </row>
    <row r="16519" spans="1:7">
      <c r="A16519" s="13"/>
      <c r="B16519" s="13"/>
      <c r="D16519" s="13"/>
      <c r="E16519" s="13"/>
      <c r="F16519" s="13"/>
    </row>
    <row r="16520" spans="1:7">
      <c r="A16520" s="13"/>
      <c r="B16520" s="13"/>
      <c r="D16520" s="13"/>
      <c r="E16520" s="13"/>
      <c r="F16520" s="13"/>
    </row>
    <row r="16521" spans="1:7">
      <c r="A16521" s="13"/>
      <c r="B16521" s="13"/>
      <c r="D16521" s="13"/>
      <c r="E16521" s="13"/>
      <c r="F16521" s="13"/>
    </row>
    <row r="16522" spans="1:7">
      <c r="A16522" s="13"/>
      <c r="B16522" s="13"/>
      <c r="D16522" s="13"/>
      <c r="E16522" s="13"/>
      <c r="F16522" s="13"/>
    </row>
    <row r="16523" spans="1:7">
      <c r="A16523" s="13"/>
      <c r="B16523" s="13"/>
      <c r="D16523" s="13"/>
      <c r="E16523" s="13"/>
      <c r="F16523" s="13"/>
    </row>
    <row r="16524" spans="1:7">
      <c r="A16524" s="13"/>
      <c r="B16524" s="13"/>
      <c r="D16524" s="13"/>
      <c r="E16524" s="13"/>
      <c r="F16524" s="13"/>
    </row>
    <row r="16525" spans="1:7">
      <c r="A16525" s="13"/>
      <c r="B16525" s="13"/>
      <c r="C16525" s="13"/>
      <c r="D16525" s="13"/>
      <c r="E16525" s="13"/>
      <c r="F16525" s="13"/>
    </row>
    <row r="16526" spans="1:7">
      <c r="A16526" s="13"/>
      <c r="B16526" s="13"/>
      <c r="D16526" s="13"/>
      <c r="E16526" s="13"/>
      <c r="F16526" s="13"/>
    </row>
    <row r="16527" spans="1:7">
      <c r="A16527" s="13"/>
      <c r="B16527" s="13"/>
      <c r="D16527" s="13"/>
      <c r="E16527" s="13"/>
      <c r="G16527" s="13"/>
    </row>
    <row r="16528" spans="1:7">
      <c r="A16528" s="13"/>
      <c r="B16528" s="13"/>
      <c r="C16528" s="13"/>
      <c r="D16528" s="13"/>
      <c r="E16528" s="13"/>
      <c r="F16528" s="13"/>
    </row>
    <row r="16529" spans="1:7">
      <c r="A16529" s="13"/>
      <c r="B16529" s="13"/>
      <c r="C16529" s="13"/>
      <c r="D16529" s="13"/>
      <c r="E16529" s="13"/>
      <c r="F16529" s="13"/>
    </row>
    <row r="16530" spans="1:7">
      <c r="A16530" s="13"/>
      <c r="B16530" s="13"/>
      <c r="C16530" s="13"/>
      <c r="D16530" s="13"/>
      <c r="E16530" s="13"/>
      <c r="F16530" s="13"/>
    </row>
    <row r="16531" spans="1:7">
      <c r="A16531" s="13"/>
      <c r="B16531" s="13"/>
      <c r="C16531" s="13"/>
      <c r="D16531" s="13"/>
      <c r="E16531" s="13"/>
      <c r="F16531" s="13"/>
    </row>
    <row r="16532" spans="1:7">
      <c r="A16532" s="13"/>
      <c r="B16532" s="13"/>
      <c r="C16532" s="13"/>
      <c r="D16532" s="13"/>
      <c r="E16532" s="13"/>
      <c r="F16532" s="13"/>
    </row>
    <row r="16533" spans="1:7">
      <c r="A16533" s="13"/>
      <c r="B16533" s="13"/>
      <c r="C16533" s="13"/>
      <c r="D16533" s="13"/>
      <c r="E16533" s="13"/>
      <c r="F16533" s="13"/>
    </row>
    <row r="16534" spans="1:7">
      <c r="A16534" s="13"/>
      <c r="B16534" s="13"/>
      <c r="C16534" s="13"/>
      <c r="D16534" s="13"/>
      <c r="E16534" s="13"/>
      <c r="G16534" s="13"/>
    </row>
    <row r="16535" spans="1:7">
      <c r="A16535" s="13"/>
      <c r="B16535" s="13"/>
      <c r="C16535" s="13"/>
      <c r="D16535" s="13"/>
      <c r="E16535" s="13"/>
      <c r="G16535" s="13"/>
    </row>
    <row r="16536" spans="1:7">
      <c r="A16536" s="13"/>
      <c r="B16536" s="13"/>
      <c r="C16536" s="13"/>
      <c r="D16536" s="13"/>
      <c r="E16536" s="13"/>
      <c r="G16536" s="13"/>
    </row>
    <row r="16537" spans="1:7">
      <c r="A16537" s="13"/>
      <c r="B16537" s="13"/>
      <c r="C16537" s="13"/>
      <c r="D16537" s="13"/>
      <c r="E16537" s="13"/>
      <c r="G16537" s="13"/>
    </row>
    <row r="16538" spans="1:7">
      <c r="A16538" s="13"/>
      <c r="B16538" s="13"/>
      <c r="C16538" s="13"/>
      <c r="D16538" s="13"/>
      <c r="E16538" s="13"/>
      <c r="F16538" s="13"/>
    </row>
    <row r="16539" spans="1:7">
      <c r="A16539" s="13"/>
      <c r="B16539" s="13"/>
      <c r="C16539" s="13"/>
      <c r="D16539" s="13"/>
      <c r="E16539" s="13"/>
      <c r="F16539" s="13"/>
    </row>
    <row r="16540" spans="1:7">
      <c r="A16540" s="13"/>
      <c r="B16540" s="13"/>
      <c r="C16540" s="13"/>
      <c r="D16540" s="13"/>
      <c r="E16540" s="13"/>
      <c r="F16540" s="13"/>
    </row>
    <row r="16541" spans="1:7">
      <c r="A16541" s="13"/>
      <c r="B16541" s="13"/>
      <c r="C16541" s="13"/>
      <c r="D16541" s="13"/>
      <c r="E16541" s="13"/>
      <c r="F16541" s="13"/>
    </row>
    <row r="16542" spans="1:7">
      <c r="A16542" s="13"/>
      <c r="B16542" s="13"/>
      <c r="C16542" s="13"/>
      <c r="D16542" s="13"/>
      <c r="E16542" s="13"/>
      <c r="G16542" s="13"/>
    </row>
    <row r="16543" spans="1:7">
      <c r="A16543" s="13"/>
      <c r="B16543" s="13"/>
      <c r="C16543" s="13"/>
      <c r="D16543" s="13"/>
      <c r="E16543" s="13"/>
      <c r="F16543" s="13"/>
    </row>
    <row r="16544" spans="1:7">
      <c r="A16544" s="13"/>
      <c r="B16544" s="13"/>
      <c r="C16544" s="13"/>
      <c r="D16544" s="13"/>
      <c r="E16544" s="13"/>
      <c r="F16544" s="13"/>
    </row>
    <row r="16545" spans="1:7">
      <c r="A16545" s="13"/>
      <c r="B16545" s="13"/>
      <c r="C16545" s="13"/>
      <c r="D16545" s="13"/>
      <c r="E16545" s="13"/>
      <c r="F16545" s="13"/>
    </row>
    <row r="16546" spans="1:7">
      <c r="A16546" s="13"/>
      <c r="B16546" s="13"/>
      <c r="C16546" s="13"/>
      <c r="D16546" s="13"/>
      <c r="E16546" s="13"/>
      <c r="F16546" s="13"/>
    </row>
    <row r="16547" spans="1:7">
      <c r="A16547" s="13"/>
      <c r="B16547" s="13"/>
      <c r="C16547" s="13"/>
      <c r="D16547" s="13"/>
      <c r="E16547" s="13"/>
      <c r="F16547" s="13"/>
    </row>
    <row r="16548" spans="1:7">
      <c r="A16548" s="13"/>
      <c r="B16548" s="13"/>
      <c r="C16548" s="13"/>
      <c r="D16548" s="13"/>
      <c r="E16548" s="13"/>
      <c r="G16548" s="13"/>
    </row>
    <row r="16549" spans="1:7">
      <c r="A16549" s="13"/>
      <c r="B16549" s="13"/>
      <c r="C16549" s="13"/>
      <c r="D16549" s="13"/>
      <c r="E16549" s="13"/>
      <c r="F16549" s="13"/>
    </row>
    <row r="16550" spans="1:7">
      <c r="A16550" s="13"/>
      <c r="B16550" s="13"/>
      <c r="C16550" s="13"/>
      <c r="D16550" s="13"/>
      <c r="E16550" s="13"/>
      <c r="F16550" s="13"/>
    </row>
    <row r="16551" spans="1:7">
      <c r="A16551" s="13"/>
      <c r="B16551" s="13"/>
      <c r="C16551" s="13"/>
      <c r="D16551" s="13"/>
      <c r="E16551" s="13"/>
      <c r="F16551" s="13"/>
    </row>
    <row r="16552" spans="1:7">
      <c r="A16552" s="13"/>
      <c r="B16552" s="13"/>
      <c r="D16552" s="13"/>
      <c r="E16552" s="13"/>
      <c r="F16552" s="13"/>
    </row>
    <row r="16553" spans="1:7">
      <c r="A16553" s="13"/>
      <c r="B16553" s="13"/>
      <c r="C16553" s="13"/>
      <c r="D16553" s="13"/>
      <c r="E16553" s="13"/>
      <c r="F16553" s="13"/>
    </row>
    <row r="16554" spans="1:7">
      <c r="A16554" s="13"/>
      <c r="B16554" s="13"/>
      <c r="C16554" s="13"/>
      <c r="D16554" s="13"/>
      <c r="E16554" s="13"/>
      <c r="F16554" s="13"/>
    </row>
    <row r="16555" spans="1:7">
      <c r="A16555" s="13"/>
      <c r="B16555" s="13"/>
      <c r="D16555" s="13"/>
      <c r="E16555" s="13"/>
      <c r="F16555" s="13"/>
    </row>
    <row r="16556" spans="1:7">
      <c r="A16556" s="13"/>
      <c r="B16556" s="13"/>
      <c r="D16556" s="13"/>
      <c r="E16556" s="13"/>
      <c r="F16556" s="13"/>
    </row>
    <row r="16557" spans="1:7">
      <c r="A16557" s="13"/>
      <c r="B16557" s="13"/>
      <c r="D16557" s="13"/>
      <c r="E16557" s="13"/>
      <c r="F16557" s="13"/>
    </row>
    <row r="16558" spans="1:7">
      <c r="A16558" s="13"/>
      <c r="B16558" s="13"/>
      <c r="D16558" s="13"/>
      <c r="E16558" s="13"/>
      <c r="F16558" s="13"/>
    </row>
    <row r="16559" spans="1:7">
      <c r="A16559" s="13"/>
      <c r="B16559" s="13"/>
      <c r="D16559" s="13"/>
      <c r="E16559" s="13"/>
      <c r="F16559" s="13"/>
    </row>
    <row r="16560" spans="1:7">
      <c r="A16560" s="13"/>
      <c r="B16560" s="13"/>
      <c r="C16560" s="13"/>
      <c r="D16560" s="13"/>
      <c r="E16560" s="13"/>
      <c r="G16560" s="13"/>
    </row>
    <row r="16561" spans="1:7">
      <c r="A16561" s="13"/>
      <c r="B16561" s="13"/>
      <c r="C16561" s="13"/>
      <c r="D16561" s="13"/>
      <c r="E16561" s="13"/>
      <c r="F16561" s="13"/>
    </row>
    <row r="16562" spans="1:7">
      <c r="A16562" s="13"/>
      <c r="B16562" s="13"/>
      <c r="C16562" s="13"/>
      <c r="D16562" s="13"/>
      <c r="E16562" s="13"/>
      <c r="G16562" s="13"/>
    </row>
    <row r="16563" spans="1:7">
      <c r="A16563" s="13"/>
      <c r="B16563" s="13"/>
      <c r="C16563" s="13"/>
      <c r="D16563" s="13"/>
      <c r="E16563" s="13"/>
      <c r="G16563" s="13"/>
    </row>
    <row r="16564" spans="1:7">
      <c r="A16564" s="13"/>
      <c r="B16564" s="13"/>
      <c r="C16564" s="13"/>
      <c r="D16564" s="13"/>
      <c r="E16564" s="13"/>
      <c r="G16564" s="13"/>
    </row>
    <row r="16565" spans="1:7">
      <c r="A16565" s="13"/>
      <c r="B16565" s="13"/>
      <c r="C16565" s="13"/>
      <c r="D16565" s="13"/>
      <c r="E16565" s="13"/>
      <c r="F16565" s="13"/>
    </row>
    <row r="16566" spans="1:7">
      <c r="A16566" s="13"/>
      <c r="B16566" s="13"/>
      <c r="C16566" s="13"/>
      <c r="D16566" s="13"/>
      <c r="E16566" s="13"/>
      <c r="F16566" s="13"/>
    </row>
    <row r="16567" spans="1:7">
      <c r="A16567" s="13"/>
      <c r="B16567" s="13"/>
      <c r="C16567" s="13"/>
      <c r="D16567" s="13"/>
      <c r="E16567" s="13"/>
      <c r="F16567" s="13"/>
    </row>
    <row r="16568" spans="1:7">
      <c r="A16568" s="13"/>
      <c r="B16568" s="13"/>
      <c r="C16568" s="13"/>
      <c r="D16568" s="13"/>
      <c r="E16568" s="13"/>
      <c r="G16568" s="13"/>
    </row>
    <row r="16569" spans="1:7">
      <c r="A16569" s="13"/>
      <c r="B16569" s="13"/>
      <c r="C16569" s="13"/>
      <c r="D16569" s="13"/>
      <c r="E16569" s="13"/>
      <c r="F16569" s="13"/>
    </row>
    <row r="16570" spans="1:7">
      <c r="A16570" s="13"/>
      <c r="B16570" s="13"/>
      <c r="C16570" s="13"/>
      <c r="D16570" s="13"/>
      <c r="E16570" s="13"/>
      <c r="F16570" s="13"/>
    </row>
    <row r="16571" spans="1:7">
      <c r="A16571" s="13"/>
      <c r="B16571" s="13"/>
      <c r="C16571" s="13"/>
      <c r="D16571" s="13"/>
      <c r="E16571" s="13"/>
      <c r="F16571" s="13"/>
    </row>
    <row r="16572" spans="1:7">
      <c r="A16572" s="13"/>
      <c r="B16572" s="13"/>
      <c r="C16572" s="13"/>
      <c r="D16572" s="13"/>
      <c r="E16572" s="13"/>
      <c r="F16572" s="13"/>
    </row>
    <row r="16573" spans="1:7">
      <c r="A16573" s="13"/>
      <c r="B16573" s="13"/>
      <c r="C16573" s="13"/>
      <c r="D16573" s="13"/>
      <c r="E16573" s="13"/>
      <c r="F16573" s="13"/>
    </row>
    <row r="16574" spans="1:7">
      <c r="A16574" s="13"/>
      <c r="B16574" s="13"/>
      <c r="C16574" s="13"/>
      <c r="D16574" s="13"/>
      <c r="E16574" s="13"/>
      <c r="G16574" s="13"/>
    </row>
    <row r="16575" spans="1:7">
      <c r="A16575" s="13"/>
      <c r="B16575" s="13"/>
      <c r="C16575" s="13"/>
      <c r="D16575" s="13"/>
      <c r="E16575" s="13"/>
      <c r="F16575" s="13"/>
    </row>
    <row r="16576" spans="1:7">
      <c r="A16576" s="13"/>
      <c r="B16576" s="13"/>
      <c r="D16576" s="13"/>
      <c r="E16576" s="13"/>
      <c r="F16576" s="13"/>
    </row>
    <row r="16577" spans="1:7">
      <c r="A16577" s="13"/>
      <c r="B16577" s="13"/>
      <c r="D16577" s="13"/>
      <c r="E16577" s="13"/>
      <c r="F16577" s="13"/>
    </row>
    <row r="16578" spans="1:7">
      <c r="A16578" s="13"/>
      <c r="B16578" s="13"/>
      <c r="D16578" s="13"/>
      <c r="E16578" s="13"/>
      <c r="F16578" s="13"/>
    </row>
    <row r="16579" spans="1:7">
      <c r="A16579" s="13"/>
      <c r="B16579" s="13"/>
      <c r="D16579" s="13"/>
      <c r="E16579" s="13"/>
      <c r="F16579" s="13"/>
    </row>
    <row r="16580" spans="1:7">
      <c r="A16580" s="13"/>
      <c r="B16580" s="13"/>
      <c r="C16580" s="13"/>
      <c r="D16580" s="13"/>
      <c r="E16580" s="13"/>
      <c r="F16580" s="13"/>
    </row>
    <row r="16581" spans="1:7">
      <c r="A16581" s="13"/>
      <c r="B16581" s="13"/>
      <c r="C16581" s="13"/>
      <c r="D16581" s="13"/>
      <c r="E16581" s="13"/>
      <c r="G16581" s="13"/>
    </row>
    <row r="16582" spans="1:7">
      <c r="A16582" s="13"/>
      <c r="B16582" s="13"/>
      <c r="C16582" s="13"/>
      <c r="D16582" s="13"/>
      <c r="E16582" s="13"/>
      <c r="G16582" s="13"/>
    </row>
    <row r="16583" spans="1:7">
      <c r="A16583" s="13"/>
      <c r="B16583" s="13"/>
      <c r="C16583" s="13"/>
      <c r="D16583" s="13"/>
      <c r="E16583" s="13"/>
      <c r="G16583" s="13"/>
    </row>
    <row r="16584" spans="1:7">
      <c r="A16584" s="13"/>
      <c r="B16584" s="13"/>
      <c r="C16584" s="13"/>
      <c r="D16584" s="13"/>
      <c r="E16584" s="13"/>
      <c r="F16584" s="13"/>
    </row>
    <row r="16585" spans="1:7">
      <c r="A16585" s="13"/>
      <c r="B16585" s="13"/>
      <c r="C16585" s="13"/>
      <c r="D16585" s="13"/>
      <c r="E16585" s="13"/>
      <c r="F16585" s="13"/>
    </row>
    <row r="16586" spans="1:7">
      <c r="A16586" s="13"/>
      <c r="B16586" s="13"/>
      <c r="C16586" s="13"/>
      <c r="D16586" s="13"/>
      <c r="E16586" s="13"/>
      <c r="F16586" s="13"/>
    </row>
    <row r="16587" spans="1:7">
      <c r="A16587" s="13"/>
      <c r="B16587" s="13"/>
      <c r="C16587" s="13"/>
      <c r="D16587" s="13"/>
      <c r="E16587" s="13"/>
      <c r="F16587" s="13"/>
    </row>
    <row r="16588" spans="1:7">
      <c r="A16588" s="13"/>
      <c r="B16588" s="13"/>
      <c r="C16588" s="13"/>
      <c r="D16588" s="13"/>
      <c r="E16588" s="13"/>
      <c r="G16588" s="13"/>
    </row>
    <row r="16589" spans="1:7">
      <c r="A16589" s="13"/>
      <c r="B16589" s="13"/>
      <c r="C16589" s="13"/>
      <c r="D16589" s="13"/>
      <c r="E16589" s="13"/>
      <c r="G16589" s="13"/>
    </row>
    <row r="16590" spans="1:7">
      <c r="A16590" s="13"/>
      <c r="B16590" s="13"/>
      <c r="D16590" s="13"/>
      <c r="E16590" s="13"/>
      <c r="F16590" s="13"/>
    </row>
    <row r="16591" spans="1:7">
      <c r="A16591" s="13"/>
      <c r="B16591" s="13"/>
      <c r="C16591" s="13"/>
      <c r="D16591" s="13"/>
      <c r="E16591" s="13"/>
      <c r="F16591" s="13"/>
    </row>
    <row r="16592" spans="1:7">
      <c r="A16592" s="13"/>
      <c r="B16592" s="13"/>
      <c r="C16592" s="13"/>
      <c r="D16592" s="13"/>
      <c r="E16592" s="13"/>
      <c r="F16592" s="13"/>
    </row>
    <row r="16593" spans="1:7">
      <c r="A16593" s="13"/>
      <c r="B16593" s="13"/>
      <c r="D16593" s="13"/>
      <c r="E16593" s="13"/>
      <c r="F16593" s="13"/>
    </row>
    <row r="16594" spans="1:7">
      <c r="A16594" s="13"/>
      <c r="B16594" s="13"/>
      <c r="D16594" s="13"/>
      <c r="E16594" s="13"/>
      <c r="F16594" s="13"/>
    </row>
    <row r="16595" spans="1:7">
      <c r="A16595" s="13"/>
      <c r="B16595" s="13"/>
      <c r="D16595" s="13"/>
      <c r="E16595" s="13"/>
      <c r="F16595" s="13"/>
    </row>
    <row r="16596" spans="1:7">
      <c r="A16596" s="13"/>
      <c r="B16596" s="13"/>
      <c r="D16596" s="13"/>
      <c r="E16596" s="13"/>
      <c r="F16596" s="13"/>
    </row>
    <row r="16597" spans="1:7">
      <c r="A16597" s="13"/>
      <c r="B16597" s="13"/>
      <c r="D16597" s="13"/>
      <c r="E16597" s="13"/>
      <c r="F16597" s="13"/>
    </row>
    <row r="16598" spans="1:7">
      <c r="A16598" s="13"/>
      <c r="B16598" s="13"/>
      <c r="D16598" s="13"/>
      <c r="E16598" s="13"/>
      <c r="F16598" s="13"/>
    </row>
    <row r="16599" spans="1:7">
      <c r="A16599" s="13"/>
      <c r="B16599" s="13"/>
      <c r="C16599" s="13"/>
      <c r="D16599" s="13"/>
      <c r="E16599" s="13"/>
      <c r="F16599" s="13"/>
    </row>
    <row r="16600" spans="1:7">
      <c r="A16600" s="13"/>
      <c r="B16600" s="13"/>
      <c r="C16600" s="13"/>
      <c r="D16600" s="13"/>
      <c r="E16600" s="13"/>
      <c r="F16600" s="13"/>
    </row>
    <row r="16601" spans="1:7">
      <c r="A16601" s="13"/>
      <c r="B16601" s="13"/>
      <c r="D16601" s="13"/>
      <c r="E16601" s="13"/>
      <c r="F16601" s="13"/>
    </row>
    <row r="16602" spans="1:7">
      <c r="A16602" s="13"/>
      <c r="B16602" s="13"/>
      <c r="D16602" s="13"/>
      <c r="E16602" s="13"/>
      <c r="F16602" s="13"/>
    </row>
    <row r="16603" spans="1:7">
      <c r="A16603" s="13"/>
      <c r="B16603" s="13"/>
      <c r="D16603" s="13"/>
      <c r="E16603" s="13"/>
      <c r="F16603" s="13"/>
    </row>
    <row r="16604" spans="1:7">
      <c r="A16604" s="13"/>
      <c r="B16604" s="13"/>
      <c r="C16604" s="13"/>
      <c r="D16604" s="13"/>
      <c r="E16604" s="13"/>
      <c r="G16604" s="13"/>
    </row>
    <row r="16605" spans="1:7">
      <c r="A16605" s="13"/>
      <c r="B16605" s="13"/>
      <c r="C16605" s="13"/>
      <c r="D16605" s="13"/>
      <c r="E16605" s="13"/>
      <c r="F16605" s="13"/>
    </row>
    <row r="16606" spans="1:7">
      <c r="A16606" s="13"/>
      <c r="B16606" s="13"/>
      <c r="C16606" s="13"/>
      <c r="D16606" s="13"/>
      <c r="E16606" s="13"/>
      <c r="F16606" s="13"/>
    </row>
    <row r="16607" spans="1:7">
      <c r="A16607" s="13"/>
      <c r="B16607" s="13"/>
      <c r="C16607" s="13"/>
      <c r="D16607" s="13"/>
      <c r="E16607" s="13"/>
      <c r="F16607" s="13"/>
    </row>
    <row r="16608" spans="1:7">
      <c r="A16608" s="13"/>
      <c r="B16608" s="13"/>
      <c r="C16608" s="13"/>
      <c r="D16608" s="13"/>
      <c r="E16608" s="13"/>
      <c r="F16608" s="13"/>
    </row>
    <row r="16609" spans="1:7">
      <c r="A16609" s="13"/>
      <c r="B16609" s="13"/>
      <c r="C16609" s="13"/>
      <c r="D16609" s="13"/>
      <c r="E16609" s="13"/>
      <c r="F16609" s="13"/>
    </row>
    <row r="16610" spans="1:7">
      <c r="A16610" s="13"/>
      <c r="B16610" s="13"/>
      <c r="C16610" s="13"/>
      <c r="D16610" s="13"/>
      <c r="E16610" s="13"/>
      <c r="G16610" s="13"/>
    </row>
    <row r="16611" spans="1:7">
      <c r="A16611" s="13"/>
      <c r="B16611" s="13"/>
      <c r="C16611" s="13"/>
      <c r="D16611" s="13"/>
      <c r="E16611" s="13"/>
      <c r="G16611" s="13"/>
    </row>
    <row r="16612" spans="1:7">
      <c r="A16612" s="13"/>
      <c r="B16612" s="13"/>
      <c r="C16612" s="13"/>
      <c r="D16612" s="13"/>
      <c r="E16612" s="13"/>
      <c r="G16612" s="13"/>
    </row>
    <row r="16613" spans="1:7">
      <c r="A16613" s="13"/>
      <c r="B16613" s="13"/>
      <c r="C16613" s="13"/>
      <c r="D16613" s="13"/>
      <c r="E16613" s="13"/>
      <c r="F16613" s="13"/>
    </row>
    <row r="16614" spans="1:7">
      <c r="A16614" s="13"/>
      <c r="B16614" s="13"/>
      <c r="C16614" s="13"/>
      <c r="D16614" s="13"/>
      <c r="E16614" s="13"/>
      <c r="F16614" s="13"/>
    </row>
    <row r="16615" spans="1:7">
      <c r="A16615" s="13"/>
      <c r="B16615" s="13"/>
      <c r="C16615" s="13"/>
      <c r="D16615" s="13"/>
      <c r="E16615" s="13"/>
      <c r="F16615" s="13"/>
    </row>
    <row r="16616" spans="1:7">
      <c r="A16616" s="13"/>
      <c r="B16616" s="13"/>
      <c r="C16616" s="13"/>
      <c r="D16616" s="13"/>
      <c r="E16616" s="13"/>
      <c r="G16616" s="13"/>
    </row>
    <row r="16617" spans="1:7">
      <c r="A16617" s="13"/>
      <c r="B16617" s="13"/>
      <c r="C16617" s="13"/>
      <c r="D16617" s="13"/>
      <c r="E16617" s="13"/>
      <c r="F16617" s="13"/>
    </row>
    <row r="16618" spans="1:7">
      <c r="A16618" s="13"/>
      <c r="B16618" s="13"/>
      <c r="C16618" s="13"/>
      <c r="D16618" s="13"/>
      <c r="E16618" s="13"/>
      <c r="F16618" s="13"/>
    </row>
    <row r="16619" spans="1:7">
      <c r="A16619" s="13"/>
      <c r="B16619" s="13"/>
      <c r="D16619" s="13"/>
      <c r="E16619" s="13"/>
      <c r="F16619" s="13"/>
    </row>
    <row r="16620" spans="1:7">
      <c r="A16620" s="13"/>
      <c r="B16620" s="13"/>
      <c r="D16620" s="13"/>
      <c r="E16620" s="13"/>
      <c r="F16620" s="13"/>
    </row>
    <row r="16621" spans="1:7">
      <c r="A16621" s="13"/>
      <c r="B16621" s="13"/>
      <c r="D16621" s="13"/>
      <c r="E16621" s="13"/>
      <c r="F16621" s="13"/>
    </row>
    <row r="16622" spans="1:7">
      <c r="A16622" s="13"/>
      <c r="B16622" s="13"/>
      <c r="D16622" s="13"/>
      <c r="E16622" s="13"/>
      <c r="F16622" s="13"/>
    </row>
    <row r="16623" spans="1:7">
      <c r="A16623" s="13"/>
      <c r="B16623" s="13"/>
      <c r="D16623" s="13"/>
      <c r="E16623" s="13"/>
      <c r="F16623" s="13"/>
    </row>
    <row r="16624" spans="1:7">
      <c r="A16624" s="13"/>
      <c r="B16624" s="13"/>
      <c r="C16624" s="13"/>
      <c r="D16624" s="13"/>
      <c r="E16624" s="13"/>
      <c r="F16624" s="13"/>
    </row>
    <row r="16625" spans="1:7">
      <c r="A16625" s="13"/>
      <c r="B16625" s="13"/>
      <c r="D16625" s="13"/>
      <c r="E16625" s="13"/>
      <c r="F16625" s="13"/>
    </row>
    <row r="16626" spans="1:7">
      <c r="A16626" s="13"/>
      <c r="B16626" s="13"/>
      <c r="C16626" s="13"/>
      <c r="D16626" s="13"/>
      <c r="E16626" s="13"/>
      <c r="G16626" s="13"/>
    </row>
    <row r="16627" spans="1:7">
      <c r="A16627" s="13"/>
      <c r="B16627" s="13"/>
      <c r="C16627" s="13"/>
      <c r="D16627" s="13"/>
      <c r="E16627" s="13"/>
      <c r="F16627" s="13"/>
    </row>
    <row r="16628" spans="1:7">
      <c r="A16628" s="13"/>
      <c r="B16628" s="13"/>
      <c r="C16628" s="13"/>
      <c r="D16628" s="13"/>
      <c r="E16628" s="13"/>
      <c r="F16628" s="13"/>
    </row>
    <row r="16629" spans="1:7">
      <c r="A16629" s="13"/>
      <c r="B16629" s="13"/>
      <c r="C16629" s="13"/>
      <c r="D16629" s="13"/>
      <c r="E16629" s="13"/>
      <c r="F16629" s="13"/>
    </row>
    <row r="16630" spans="1:7">
      <c r="A16630" s="13"/>
      <c r="B16630" s="13"/>
      <c r="C16630" s="13"/>
      <c r="D16630" s="13"/>
      <c r="E16630" s="13"/>
      <c r="F16630" s="13"/>
    </row>
    <row r="16631" spans="1:7">
      <c r="A16631" s="13"/>
      <c r="B16631" s="13"/>
      <c r="C16631" s="13"/>
      <c r="D16631" s="13"/>
      <c r="E16631" s="13"/>
      <c r="F16631" s="13"/>
    </row>
    <row r="16632" spans="1:7">
      <c r="A16632" s="13"/>
      <c r="B16632" s="13"/>
      <c r="C16632" s="13"/>
      <c r="D16632" s="13"/>
      <c r="E16632" s="13"/>
      <c r="G16632" s="13"/>
    </row>
    <row r="16633" spans="1:7">
      <c r="A16633" s="13"/>
      <c r="B16633" s="13"/>
      <c r="C16633" s="13"/>
      <c r="D16633" s="13"/>
      <c r="E16633" s="13"/>
      <c r="G16633" s="13"/>
    </row>
    <row r="16634" spans="1:7">
      <c r="A16634" s="13"/>
      <c r="B16634" s="13"/>
      <c r="C16634" s="13"/>
      <c r="D16634" s="13"/>
      <c r="E16634" s="13"/>
      <c r="G16634" s="13"/>
    </row>
    <row r="16635" spans="1:7">
      <c r="A16635" s="13"/>
      <c r="B16635" s="13"/>
      <c r="C16635" s="13"/>
      <c r="D16635" s="13"/>
      <c r="E16635" s="13"/>
      <c r="F16635" s="13"/>
    </row>
    <row r="16636" spans="1:7">
      <c r="A16636" s="13"/>
      <c r="B16636" s="13"/>
      <c r="C16636" s="13"/>
      <c r="D16636" s="13"/>
      <c r="E16636" s="13"/>
      <c r="F16636" s="13"/>
    </row>
    <row r="16637" spans="1:7">
      <c r="A16637" s="13"/>
      <c r="B16637" s="13"/>
      <c r="C16637" s="13"/>
      <c r="D16637" s="13"/>
      <c r="E16637" s="13"/>
      <c r="F16637" s="13"/>
    </row>
    <row r="16638" spans="1:7">
      <c r="A16638" s="13"/>
      <c r="B16638" s="13"/>
      <c r="C16638" s="13"/>
      <c r="D16638" s="13"/>
      <c r="E16638" s="13"/>
      <c r="G16638" s="13"/>
    </row>
    <row r="16639" spans="1:7">
      <c r="A16639" s="13"/>
      <c r="B16639" s="13"/>
      <c r="D16639" s="13"/>
      <c r="E16639" s="13"/>
      <c r="F16639" s="13"/>
    </row>
    <row r="16640" spans="1:7">
      <c r="A16640" s="13"/>
      <c r="B16640" s="13"/>
      <c r="C16640" s="13"/>
      <c r="D16640" s="13"/>
      <c r="E16640" s="13"/>
      <c r="F16640" s="13"/>
    </row>
    <row r="16641" spans="1:6">
      <c r="A16641" s="13"/>
      <c r="B16641" s="13"/>
      <c r="D16641" s="13"/>
      <c r="E16641" s="13"/>
      <c r="F16641" s="13"/>
    </row>
    <row r="16642" spans="1:6">
      <c r="A16642" s="13"/>
      <c r="B16642" s="13"/>
      <c r="D16642" s="13"/>
      <c r="E16642" s="13"/>
      <c r="F16642" s="13"/>
    </row>
    <row r="16643" spans="1:6">
      <c r="A16643" s="13"/>
      <c r="B16643" s="13"/>
      <c r="C16643" s="13"/>
      <c r="D16643" s="13"/>
      <c r="E16643" s="13"/>
      <c r="F16643" s="13"/>
    </row>
    <row r="16644" spans="1:6">
      <c r="A16644" s="13"/>
      <c r="B16644" s="13"/>
      <c r="C16644" s="13"/>
      <c r="D16644" s="13"/>
      <c r="E16644" s="13"/>
      <c r="F16644" s="13"/>
    </row>
    <row r="16645" spans="1:6">
      <c r="A16645" s="13"/>
      <c r="B16645" s="13"/>
      <c r="C16645" s="13"/>
      <c r="D16645" s="13"/>
      <c r="E16645" s="13"/>
      <c r="F16645" s="13"/>
    </row>
    <row r="16646" spans="1:6">
      <c r="A16646" s="13"/>
      <c r="B16646" s="13"/>
      <c r="D16646" s="13"/>
      <c r="E16646" s="13"/>
      <c r="F16646" s="13"/>
    </row>
    <row r="16647" spans="1:6">
      <c r="A16647" s="13"/>
      <c r="B16647" s="13"/>
      <c r="D16647" s="13"/>
      <c r="E16647" s="13"/>
      <c r="F16647" s="13"/>
    </row>
    <row r="16648" spans="1:6">
      <c r="A16648" s="13"/>
      <c r="B16648" s="13"/>
      <c r="D16648" s="13"/>
      <c r="E16648" s="13"/>
      <c r="F16648" s="13"/>
    </row>
    <row r="16649" spans="1:6">
      <c r="A16649" s="13"/>
      <c r="B16649" s="13"/>
      <c r="D16649" s="13"/>
      <c r="E16649" s="13"/>
      <c r="F16649" s="13"/>
    </row>
    <row r="16650" spans="1:6">
      <c r="A16650" s="13"/>
      <c r="B16650" s="13"/>
      <c r="D16650" s="13"/>
      <c r="E16650" s="13"/>
      <c r="F16650" s="13"/>
    </row>
    <row r="16651" spans="1:6">
      <c r="A16651" s="13"/>
      <c r="B16651" s="13"/>
      <c r="C16651" s="13"/>
      <c r="D16651" s="13"/>
      <c r="E16651" s="13"/>
      <c r="F16651" s="13"/>
    </row>
    <row r="16652" spans="1:6">
      <c r="A16652" s="13"/>
      <c r="B16652" s="13"/>
      <c r="C16652" s="13"/>
      <c r="D16652" s="13"/>
      <c r="E16652" s="13"/>
      <c r="F16652" s="13"/>
    </row>
    <row r="16653" spans="1:6">
      <c r="A16653" s="13"/>
      <c r="B16653" s="13"/>
      <c r="D16653" s="13"/>
      <c r="E16653" s="13"/>
      <c r="F16653" s="13"/>
    </row>
    <row r="16654" spans="1:6">
      <c r="A16654" s="13"/>
      <c r="B16654" s="13"/>
      <c r="D16654" s="13"/>
      <c r="E16654" s="13"/>
      <c r="F16654" s="13"/>
    </row>
    <row r="16655" spans="1:6">
      <c r="A16655" s="13"/>
      <c r="B16655" s="13"/>
      <c r="D16655" s="13"/>
      <c r="E16655" s="13"/>
      <c r="F16655" s="13"/>
    </row>
    <row r="16656" spans="1:6">
      <c r="A16656" s="13"/>
      <c r="B16656" s="13"/>
      <c r="D16656" s="13"/>
      <c r="E16656" s="13"/>
      <c r="F16656" s="13"/>
    </row>
    <row r="16657" spans="1:7">
      <c r="A16657" s="13"/>
      <c r="B16657" s="13"/>
      <c r="D16657" s="13"/>
      <c r="E16657" s="13"/>
      <c r="F16657" s="13"/>
    </row>
    <row r="16658" spans="1:7">
      <c r="A16658" s="13"/>
      <c r="B16658" s="13"/>
      <c r="D16658" s="13"/>
      <c r="E16658" s="13"/>
      <c r="F16658" s="13"/>
    </row>
    <row r="16659" spans="1:7">
      <c r="A16659" s="13"/>
      <c r="B16659" s="13"/>
      <c r="D16659" s="13"/>
      <c r="E16659" s="13"/>
      <c r="F16659" s="13"/>
    </row>
    <row r="16660" spans="1:7">
      <c r="A16660" s="13"/>
      <c r="B16660" s="13"/>
      <c r="C16660" s="13"/>
      <c r="D16660" s="13"/>
      <c r="E16660" s="13"/>
      <c r="F16660" s="13"/>
    </row>
    <row r="16661" spans="1:7">
      <c r="A16661" s="13"/>
      <c r="B16661" s="13"/>
      <c r="C16661" s="13"/>
      <c r="D16661" s="13"/>
      <c r="E16661" s="13"/>
      <c r="F16661" s="13"/>
    </row>
    <row r="16662" spans="1:7">
      <c r="A16662" s="13"/>
      <c r="B16662" s="13"/>
      <c r="C16662" s="13"/>
      <c r="D16662" s="13"/>
      <c r="E16662" s="13"/>
      <c r="F16662" s="13"/>
    </row>
    <row r="16663" spans="1:7">
      <c r="A16663" s="13"/>
      <c r="B16663" s="13"/>
      <c r="C16663" s="13"/>
      <c r="D16663" s="13"/>
      <c r="E16663" s="13"/>
      <c r="F16663" s="13"/>
    </row>
    <row r="16664" spans="1:7">
      <c r="A16664" s="13"/>
      <c r="B16664" s="13"/>
      <c r="C16664" s="13"/>
      <c r="D16664" s="13"/>
      <c r="E16664" s="13"/>
      <c r="F16664" s="13"/>
    </row>
    <row r="16665" spans="1:7">
      <c r="A16665" s="13"/>
      <c r="B16665" s="13"/>
      <c r="C16665" s="13"/>
      <c r="D16665" s="13"/>
      <c r="E16665" s="13"/>
      <c r="G16665" s="13"/>
    </row>
    <row r="16666" spans="1:7">
      <c r="A16666" s="13"/>
      <c r="B16666" s="13"/>
      <c r="C16666" s="13"/>
      <c r="D16666" s="13"/>
      <c r="E16666" s="13"/>
      <c r="G16666" s="13"/>
    </row>
    <row r="16667" spans="1:7">
      <c r="A16667" s="13"/>
      <c r="B16667" s="13"/>
      <c r="C16667" s="13"/>
      <c r="D16667" s="13"/>
      <c r="E16667" s="13"/>
      <c r="G16667" s="13"/>
    </row>
    <row r="16668" spans="1:7">
      <c r="A16668" s="13"/>
      <c r="B16668" s="13"/>
      <c r="C16668" s="13"/>
      <c r="D16668" s="13"/>
      <c r="E16668" s="13"/>
      <c r="F16668" s="13"/>
    </row>
    <row r="16669" spans="1:7">
      <c r="A16669" s="13"/>
      <c r="B16669" s="13"/>
      <c r="C16669" s="13"/>
      <c r="D16669" s="13"/>
      <c r="E16669" s="13"/>
      <c r="F16669" s="13"/>
    </row>
    <row r="16670" spans="1:7">
      <c r="A16670" s="13"/>
      <c r="B16670" s="13"/>
      <c r="C16670" s="13"/>
      <c r="D16670" s="13"/>
      <c r="E16670" s="13"/>
      <c r="F16670" s="13"/>
    </row>
    <row r="16671" spans="1:7">
      <c r="A16671" s="13"/>
      <c r="B16671" s="13"/>
      <c r="C16671" s="13"/>
      <c r="D16671" s="13"/>
      <c r="E16671" s="13"/>
      <c r="G16671" s="13"/>
    </row>
    <row r="16672" spans="1:7">
      <c r="A16672" s="13"/>
      <c r="B16672" s="13"/>
      <c r="C16672" s="13"/>
      <c r="D16672" s="13"/>
      <c r="E16672" s="13"/>
      <c r="F16672" s="13"/>
    </row>
    <row r="16673" spans="1:6">
      <c r="A16673" s="13"/>
      <c r="B16673" s="13"/>
      <c r="C16673" s="13"/>
      <c r="D16673" s="13"/>
      <c r="E16673" s="13"/>
      <c r="F16673" s="13"/>
    </row>
    <row r="16674" spans="1:6">
      <c r="A16674" s="13"/>
      <c r="B16674" s="13"/>
      <c r="C16674" s="13"/>
      <c r="D16674" s="13"/>
      <c r="E16674" s="13"/>
      <c r="F16674" s="13"/>
    </row>
    <row r="16675" spans="1:6">
      <c r="A16675" s="13"/>
      <c r="B16675" s="13"/>
      <c r="C16675" s="13"/>
      <c r="D16675" s="13"/>
      <c r="E16675" s="13"/>
      <c r="F16675" s="13"/>
    </row>
    <row r="16676" spans="1:6">
      <c r="A16676" s="13"/>
      <c r="B16676" s="13"/>
      <c r="D16676" s="13"/>
      <c r="E16676" s="13"/>
      <c r="F16676" s="13"/>
    </row>
    <row r="16677" spans="1:6">
      <c r="A16677" s="13"/>
      <c r="B16677" s="13"/>
      <c r="D16677" s="13"/>
      <c r="E16677" s="13"/>
      <c r="F16677" s="13"/>
    </row>
    <row r="16678" spans="1:6">
      <c r="A16678" s="13"/>
      <c r="B16678" s="13"/>
      <c r="D16678" s="13"/>
      <c r="E16678" s="13"/>
      <c r="F16678" s="13"/>
    </row>
    <row r="16679" spans="1:6">
      <c r="A16679" s="13"/>
      <c r="B16679" s="13"/>
      <c r="D16679" s="13"/>
      <c r="E16679" s="13"/>
      <c r="F16679" s="13"/>
    </row>
    <row r="16680" spans="1:6">
      <c r="A16680" s="13"/>
      <c r="B16680" s="13"/>
      <c r="D16680" s="13"/>
      <c r="E16680" s="13"/>
      <c r="F16680" s="13"/>
    </row>
    <row r="16681" spans="1:6">
      <c r="A16681" s="13"/>
      <c r="B16681" s="13"/>
      <c r="C16681" s="13"/>
      <c r="D16681" s="13"/>
      <c r="E16681" s="13"/>
      <c r="F16681" s="13"/>
    </row>
    <row r="16682" spans="1:6">
      <c r="A16682" s="13"/>
      <c r="B16682" s="13"/>
      <c r="C16682" s="13"/>
      <c r="D16682" s="13"/>
      <c r="E16682" s="13"/>
      <c r="F16682" s="13"/>
    </row>
    <row r="16683" spans="1:6">
      <c r="A16683" s="13"/>
      <c r="B16683" s="13"/>
      <c r="D16683" s="13"/>
      <c r="E16683" s="13"/>
      <c r="F16683" s="13"/>
    </row>
    <row r="16684" spans="1:6">
      <c r="A16684" s="13"/>
      <c r="B16684" s="13"/>
      <c r="D16684" s="13"/>
      <c r="E16684" s="13"/>
      <c r="F16684" s="13"/>
    </row>
    <row r="16685" spans="1:6">
      <c r="A16685" s="13"/>
      <c r="B16685" s="13"/>
      <c r="D16685" s="13"/>
      <c r="E16685" s="13"/>
      <c r="F16685" s="13"/>
    </row>
    <row r="16686" spans="1:6">
      <c r="A16686" s="13"/>
      <c r="B16686" s="13"/>
      <c r="D16686" s="13"/>
      <c r="E16686" s="13"/>
      <c r="F16686" s="13"/>
    </row>
    <row r="16687" spans="1:6">
      <c r="A16687" s="13"/>
      <c r="B16687" s="13"/>
      <c r="D16687" s="13"/>
      <c r="E16687" s="13"/>
      <c r="F16687" s="13"/>
    </row>
    <row r="16688" spans="1:6">
      <c r="A16688" s="13"/>
      <c r="B16688" s="13"/>
      <c r="C16688" s="13"/>
      <c r="D16688" s="13"/>
      <c r="E16688" s="13"/>
      <c r="F16688" s="13"/>
    </row>
    <row r="16689" spans="1:7">
      <c r="A16689" s="13"/>
      <c r="B16689" s="13"/>
      <c r="C16689" s="13"/>
      <c r="D16689" s="13"/>
      <c r="E16689" s="13"/>
      <c r="F16689" s="13"/>
    </row>
    <row r="16690" spans="1:7">
      <c r="A16690" s="13"/>
      <c r="B16690" s="13"/>
      <c r="C16690" s="13"/>
      <c r="D16690" s="13"/>
      <c r="E16690" s="13"/>
      <c r="F16690" s="13"/>
    </row>
    <row r="16691" spans="1:7">
      <c r="A16691" s="13"/>
      <c r="B16691" s="13"/>
      <c r="C16691" s="13"/>
      <c r="D16691" s="13"/>
      <c r="E16691" s="13"/>
      <c r="F16691" s="13"/>
    </row>
    <row r="16692" spans="1:7">
      <c r="A16692" s="13"/>
      <c r="B16692" s="13"/>
      <c r="C16692" s="13"/>
      <c r="D16692" s="13"/>
      <c r="E16692" s="13"/>
      <c r="F16692" s="13"/>
    </row>
    <row r="16693" spans="1:7">
      <c r="A16693" s="13"/>
      <c r="B16693" s="13"/>
      <c r="C16693" s="13"/>
      <c r="D16693" s="13"/>
      <c r="E16693" s="13"/>
      <c r="G16693" s="13"/>
    </row>
    <row r="16694" spans="1:7">
      <c r="A16694" s="13"/>
      <c r="B16694" s="13"/>
      <c r="C16694" s="13"/>
      <c r="D16694" s="13"/>
      <c r="E16694" s="13"/>
      <c r="G16694" s="13"/>
    </row>
    <row r="16695" spans="1:7">
      <c r="A16695" s="13"/>
      <c r="B16695" s="13"/>
      <c r="C16695" s="13"/>
      <c r="D16695" s="13"/>
      <c r="E16695" s="13"/>
      <c r="G16695" s="13"/>
    </row>
    <row r="16696" spans="1:7">
      <c r="A16696" s="13"/>
      <c r="B16696" s="13"/>
      <c r="C16696" s="13"/>
      <c r="D16696" s="13"/>
      <c r="E16696" s="13"/>
      <c r="G16696" s="13"/>
    </row>
    <row r="16697" spans="1:7">
      <c r="A16697" s="13"/>
      <c r="B16697" s="13"/>
      <c r="C16697" s="13"/>
      <c r="D16697" s="13"/>
      <c r="E16697" s="13"/>
      <c r="F16697" s="13"/>
    </row>
    <row r="16698" spans="1:7">
      <c r="A16698" s="13"/>
      <c r="B16698" s="13"/>
      <c r="C16698" s="13"/>
      <c r="D16698" s="13"/>
      <c r="E16698" s="13"/>
      <c r="F16698" s="13"/>
    </row>
    <row r="16699" spans="1:7">
      <c r="A16699" s="13"/>
      <c r="B16699" s="13"/>
      <c r="C16699" s="13"/>
      <c r="D16699" s="13"/>
      <c r="E16699" s="13"/>
      <c r="F16699" s="13"/>
    </row>
    <row r="16700" spans="1:7">
      <c r="A16700" s="13"/>
      <c r="B16700" s="13"/>
      <c r="C16700" s="13"/>
      <c r="D16700" s="13"/>
      <c r="E16700" s="13"/>
      <c r="F16700" s="13"/>
    </row>
    <row r="16701" spans="1:7">
      <c r="A16701" s="13"/>
      <c r="B16701" s="13"/>
      <c r="C16701" s="13"/>
      <c r="D16701" s="13"/>
      <c r="E16701" s="13"/>
      <c r="G16701" s="13"/>
    </row>
    <row r="16702" spans="1:7">
      <c r="A16702" s="13"/>
      <c r="B16702" s="13"/>
      <c r="C16702" s="13"/>
      <c r="D16702" s="13"/>
      <c r="E16702" s="13"/>
      <c r="G16702" s="13"/>
    </row>
    <row r="16703" spans="1:7">
      <c r="A16703" s="13"/>
      <c r="B16703" s="13"/>
      <c r="C16703" s="13"/>
      <c r="D16703" s="13"/>
      <c r="E16703" s="13"/>
      <c r="F16703" s="13"/>
    </row>
    <row r="16704" spans="1:7">
      <c r="A16704" s="13"/>
      <c r="B16704" s="13"/>
      <c r="D16704" s="13"/>
      <c r="E16704" s="13"/>
      <c r="F16704" s="13"/>
    </row>
    <row r="16705" spans="1:7">
      <c r="A16705" s="13"/>
      <c r="B16705" s="13"/>
      <c r="C16705" s="13"/>
      <c r="D16705" s="13"/>
      <c r="E16705" s="13"/>
      <c r="F16705" s="13"/>
    </row>
    <row r="16706" spans="1:7">
      <c r="A16706" s="13"/>
      <c r="B16706" s="13"/>
      <c r="C16706" s="13"/>
      <c r="D16706" s="13"/>
      <c r="E16706" s="13"/>
      <c r="F16706" s="13"/>
    </row>
    <row r="16707" spans="1:7">
      <c r="A16707" s="13"/>
      <c r="B16707" s="13"/>
      <c r="D16707" s="13"/>
      <c r="E16707" s="13"/>
      <c r="F16707" s="13"/>
    </row>
    <row r="16708" spans="1:7">
      <c r="A16708" s="13"/>
      <c r="B16708" s="13"/>
      <c r="D16708" s="13"/>
      <c r="E16708" s="13"/>
      <c r="F16708" s="13"/>
    </row>
    <row r="16709" spans="1:7">
      <c r="A16709" s="13"/>
      <c r="B16709" s="13"/>
      <c r="D16709" s="13"/>
      <c r="E16709" s="13"/>
      <c r="F16709" s="13"/>
    </row>
    <row r="16710" spans="1:7">
      <c r="A16710" s="13"/>
      <c r="B16710" s="13"/>
      <c r="C16710" s="13"/>
      <c r="D16710" s="13"/>
      <c r="E16710" s="13"/>
      <c r="F16710" s="13"/>
    </row>
    <row r="16711" spans="1:7">
      <c r="A16711" s="13"/>
      <c r="B16711" s="13"/>
      <c r="D16711" s="13"/>
      <c r="E16711" s="13"/>
      <c r="F16711" s="13"/>
    </row>
    <row r="16712" spans="1:7">
      <c r="A16712" s="13"/>
      <c r="B16712" s="13"/>
      <c r="C16712" s="13"/>
      <c r="D16712" s="13"/>
      <c r="E16712" s="13"/>
      <c r="F16712" s="13"/>
    </row>
    <row r="16713" spans="1:7">
      <c r="A16713" s="13"/>
      <c r="B16713" s="13"/>
      <c r="C16713" s="13"/>
      <c r="D16713" s="13"/>
      <c r="E16713" s="13"/>
      <c r="F16713" s="13"/>
    </row>
    <row r="16714" spans="1:7">
      <c r="A16714" s="13"/>
      <c r="B16714" s="13"/>
      <c r="C16714" s="13"/>
      <c r="D16714" s="13"/>
      <c r="E16714" s="13"/>
      <c r="F16714" s="13"/>
    </row>
    <row r="16715" spans="1:7">
      <c r="A16715" s="13"/>
      <c r="B16715" s="13"/>
      <c r="C16715" s="13"/>
      <c r="D16715" s="13"/>
      <c r="E16715" s="13"/>
      <c r="F16715" s="13"/>
    </row>
    <row r="16716" spans="1:7">
      <c r="A16716" s="13"/>
      <c r="B16716" s="13"/>
      <c r="C16716" s="13"/>
      <c r="D16716" s="13"/>
      <c r="E16716" s="13"/>
      <c r="G16716" s="13"/>
    </row>
    <row r="16717" spans="1:7">
      <c r="A16717" s="13"/>
      <c r="B16717" s="13"/>
      <c r="C16717" s="13"/>
      <c r="D16717" s="13"/>
      <c r="E16717" s="13"/>
      <c r="G16717" s="13"/>
    </row>
    <row r="16718" spans="1:7">
      <c r="A16718" s="13"/>
      <c r="B16718" s="13"/>
      <c r="C16718" s="13"/>
      <c r="D16718" s="13"/>
      <c r="E16718" s="13"/>
      <c r="G16718" s="13"/>
    </row>
    <row r="16719" spans="1:7">
      <c r="A16719" s="13"/>
      <c r="B16719" s="13"/>
      <c r="C16719" s="13"/>
      <c r="D16719" s="13"/>
      <c r="E16719" s="13"/>
      <c r="G16719" s="13"/>
    </row>
    <row r="16720" spans="1:7">
      <c r="A16720" s="13"/>
      <c r="B16720" s="13"/>
      <c r="C16720" s="13"/>
      <c r="D16720" s="13"/>
      <c r="E16720" s="13"/>
      <c r="G16720" s="13"/>
    </row>
    <row r="16721" spans="1:7">
      <c r="A16721" s="13"/>
      <c r="B16721" s="13"/>
      <c r="C16721" s="13"/>
      <c r="D16721" s="13"/>
      <c r="E16721" s="13"/>
      <c r="F16721" s="13"/>
    </row>
    <row r="16722" spans="1:7">
      <c r="A16722" s="13"/>
      <c r="B16722" s="13"/>
      <c r="C16722" s="13"/>
      <c r="D16722" s="13"/>
      <c r="E16722" s="13"/>
      <c r="F16722" s="13"/>
    </row>
    <row r="16723" spans="1:7">
      <c r="A16723" s="13"/>
      <c r="B16723" s="13"/>
      <c r="C16723" s="13"/>
      <c r="D16723" s="13"/>
      <c r="E16723" s="13"/>
      <c r="F16723" s="13"/>
    </row>
    <row r="16724" spans="1:7">
      <c r="A16724" s="13"/>
      <c r="B16724" s="13"/>
      <c r="C16724" s="13"/>
      <c r="D16724" s="13"/>
      <c r="E16724" s="13"/>
      <c r="G16724" s="13"/>
    </row>
    <row r="16725" spans="1:7">
      <c r="A16725" s="13"/>
      <c r="B16725" s="13"/>
      <c r="C16725" s="13"/>
      <c r="D16725" s="13"/>
      <c r="E16725" s="13"/>
      <c r="F16725" s="13"/>
    </row>
    <row r="16726" spans="1:7">
      <c r="A16726" s="13"/>
      <c r="B16726" s="13"/>
      <c r="C16726" s="13"/>
      <c r="D16726" s="13"/>
      <c r="E16726" s="13"/>
      <c r="F16726" s="13"/>
    </row>
    <row r="16727" spans="1:7">
      <c r="A16727" s="13"/>
      <c r="B16727" s="13"/>
      <c r="D16727" s="13"/>
      <c r="E16727" s="13"/>
      <c r="F16727" s="13"/>
    </row>
    <row r="16728" spans="1:7">
      <c r="A16728" s="13"/>
      <c r="B16728" s="13"/>
      <c r="D16728" s="13"/>
      <c r="E16728" s="13"/>
      <c r="F16728" s="13"/>
    </row>
    <row r="16729" spans="1:7">
      <c r="A16729" s="13"/>
      <c r="B16729" s="13"/>
      <c r="D16729" s="13"/>
      <c r="E16729" s="13"/>
      <c r="F16729" s="13"/>
    </row>
    <row r="16730" spans="1:7">
      <c r="A16730" s="13"/>
      <c r="B16730" s="13"/>
      <c r="D16730" s="13"/>
      <c r="E16730" s="13"/>
      <c r="F16730" s="13"/>
    </row>
    <row r="16731" spans="1:7">
      <c r="A16731" s="13"/>
      <c r="B16731" s="13"/>
      <c r="C16731" s="13"/>
      <c r="D16731" s="13"/>
      <c r="E16731" s="13"/>
      <c r="F16731" s="13"/>
    </row>
    <row r="16732" spans="1:7">
      <c r="A16732" s="13"/>
      <c r="B16732" s="13"/>
      <c r="C16732" s="13"/>
      <c r="D16732" s="13"/>
      <c r="E16732" s="13"/>
      <c r="F16732" s="13"/>
    </row>
    <row r="16733" spans="1:7">
      <c r="A16733" s="13"/>
      <c r="B16733" s="13"/>
      <c r="C16733" s="13"/>
      <c r="D16733" s="13"/>
      <c r="E16733" s="13"/>
      <c r="F16733" s="13"/>
    </row>
    <row r="16734" spans="1:7">
      <c r="A16734" s="13"/>
      <c r="B16734" s="13"/>
      <c r="C16734" s="13"/>
      <c r="D16734" s="13"/>
      <c r="E16734" s="13"/>
      <c r="F16734" s="13"/>
    </row>
    <row r="16735" spans="1:7">
      <c r="A16735" s="13"/>
      <c r="B16735" s="13"/>
      <c r="C16735" s="13"/>
      <c r="D16735" s="13"/>
      <c r="E16735" s="13"/>
      <c r="F16735" s="13"/>
    </row>
    <row r="16736" spans="1:7">
      <c r="A16736" s="13"/>
      <c r="B16736" s="13"/>
      <c r="C16736" s="13"/>
      <c r="D16736" s="13"/>
      <c r="E16736" s="13"/>
      <c r="F16736" s="13"/>
    </row>
    <row r="16737" spans="1:7">
      <c r="A16737" s="13"/>
      <c r="B16737" s="13"/>
      <c r="C16737" s="13"/>
      <c r="D16737" s="13"/>
      <c r="E16737" s="13"/>
      <c r="F16737" s="13"/>
    </row>
    <row r="16738" spans="1:7">
      <c r="A16738" s="13"/>
      <c r="B16738" s="13"/>
      <c r="C16738" s="13"/>
      <c r="D16738" s="13"/>
      <c r="E16738" s="13"/>
      <c r="F16738" s="13"/>
    </row>
    <row r="16739" spans="1:7">
      <c r="A16739" s="13"/>
      <c r="B16739" s="13"/>
      <c r="C16739" s="13"/>
      <c r="D16739" s="13"/>
      <c r="E16739" s="13"/>
      <c r="G16739" s="13"/>
    </row>
    <row r="16740" spans="1:7">
      <c r="A16740" s="13"/>
      <c r="B16740" s="13"/>
      <c r="C16740" s="13"/>
      <c r="D16740" s="13"/>
      <c r="E16740" s="13"/>
      <c r="G16740" s="13"/>
    </row>
    <row r="16741" spans="1:7">
      <c r="A16741" s="13"/>
      <c r="B16741" s="13"/>
      <c r="C16741" s="13"/>
      <c r="D16741" s="13"/>
      <c r="E16741" s="13"/>
      <c r="G16741" s="13"/>
    </row>
    <row r="16742" spans="1:7">
      <c r="A16742" s="13"/>
      <c r="B16742" s="13"/>
      <c r="C16742" s="13"/>
      <c r="D16742" s="13"/>
      <c r="E16742" s="13"/>
      <c r="G16742" s="13"/>
    </row>
    <row r="16743" spans="1:7">
      <c r="A16743" s="13"/>
      <c r="B16743" s="13"/>
      <c r="C16743" s="13"/>
      <c r="D16743" s="13"/>
      <c r="E16743" s="13"/>
      <c r="F16743" s="13"/>
    </row>
    <row r="16744" spans="1:7">
      <c r="A16744" s="13"/>
      <c r="B16744" s="13"/>
      <c r="C16744" s="13"/>
      <c r="D16744" s="13"/>
      <c r="E16744" s="13"/>
      <c r="F16744" s="13"/>
    </row>
    <row r="16745" spans="1:7">
      <c r="A16745" s="13"/>
      <c r="B16745" s="13"/>
      <c r="C16745" s="13"/>
      <c r="D16745" s="13"/>
      <c r="E16745" s="13"/>
      <c r="F16745" s="13"/>
    </row>
    <row r="16746" spans="1:7">
      <c r="A16746" s="13"/>
      <c r="B16746" s="13"/>
      <c r="C16746" s="13"/>
      <c r="D16746" s="13"/>
      <c r="E16746" s="13"/>
      <c r="G16746" s="13"/>
    </row>
    <row r="16747" spans="1:7">
      <c r="A16747" s="13"/>
      <c r="B16747" s="13"/>
      <c r="D16747" s="13"/>
      <c r="E16747" s="13"/>
      <c r="F16747" s="13"/>
    </row>
    <row r="16748" spans="1:7">
      <c r="A16748" s="13"/>
      <c r="B16748" s="13"/>
      <c r="D16748" s="13"/>
      <c r="E16748" s="13"/>
      <c r="F16748" s="13"/>
    </row>
    <row r="16749" spans="1:7">
      <c r="A16749" s="13"/>
      <c r="B16749" s="13"/>
      <c r="D16749" s="13"/>
      <c r="E16749" s="13"/>
      <c r="F16749" s="13"/>
    </row>
    <row r="16750" spans="1:7">
      <c r="A16750" s="13"/>
      <c r="B16750" s="13"/>
      <c r="C16750" s="13"/>
      <c r="D16750" s="13"/>
      <c r="E16750" s="13"/>
      <c r="F16750" s="13"/>
    </row>
    <row r="16751" spans="1:7">
      <c r="A16751" s="13"/>
      <c r="B16751" s="13"/>
      <c r="D16751" s="13"/>
      <c r="E16751" s="13"/>
      <c r="F16751" s="13"/>
    </row>
    <row r="16752" spans="1:7">
      <c r="A16752" s="13"/>
      <c r="B16752" s="13"/>
      <c r="C16752" s="13"/>
      <c r="D16752" s="13"/>
      <c r="E16752" s="13"/>
      <c r="F16752" s="13"/>
    </row>
    <row r="16753" spans="1:7">
      <c r="A16753" s="13"/>
      <c r="B16753" s="13"/>
      <c r="C16753" s="13"/>
      <c r="D16753" s="13"/>
      <c r="E16753" s="13"/>
      <c r="F16753" s="13"/>
    </row>
    <row r="16754" spans="1:7">
      <c r="A16754" s="13"/>
      <c r="B16754" s="13"/>
      <c r="D16754" s="13"/>
      <c r="E16754" s="13"/>
      <c r="F16754" s="13"/>
    </row>
    <row r="16755" spans="1:7">
      <c r="A16755" s="13"/>
      <c r="B16755" s="13"/>
      <c r="D16755" s="13"/>
      <c r="E16755" s="13"/>
      <c r="F16755" s="13"/>
    </row>
    <row r="16756" spans="1:7">
      <c r="A16756" s="13"/>
      <c r="B16756" s="13"/>
      <c r="D16756" s="13"/>
      <c r="E16756" s="13"/>
      <c r="F16756" s="13"/>
    </row>
    <row r="16757" spans="1:7">
      <c r="A16757" s="13"/>
      <c r="B16757" s="13"/>
      <c r="D16757" s="13"/>
      <c r="E16757" s="13"/>
      <c r="F16757" s="13"/>
    </row>
    <row r="16758" spans="1:7">
      <c r="A16758" s="13"/>
      <c r="B16758" s="13"/>
      <c r="C16758" s="13"/>
      <c r="D16758" s="13"/>
      <c r="E16758" s="13"/>
      <c r="F16758" s="13"/>
    </row>
    <row r="16759" spans="1:7">
      <c r="A16759" s="13"/>
      <c r="B16759" s="13"/>
      <c r="C16759" s="13"/>
      <c r="D16759" s="13"/>
      <c r="E16759" s="13"/>
      <c r="F16759" s="13"/>
    </row>
    <row r="16760" spans="1:7">
      <c r="A16760" s="13"/>
      <c r="B16760" s="13"/>
      <c r="C16760" s="13"/>
      <c r="D16760" s="13"/>
      <c r="E16760" s="13"/>
      <c r="F16760" s="13"/>
    </row>
    <row r="16761" spans="1:7">
      <c r="A16761" s="13"/>
      <c r="B16761" s="13"/>
      <c r="C16761" s="13"/>
      <c r="D16761" s="13"/>
      <c r="E16761" s="13"/>
      <c r="F16761" s="13"/>
    </row>
    <row r="16762" spans="1:7">
      <c r="A16762" s="13"/>
      <c r="B16762" s="13"/>
      <c r="C16762" s="13"/>
      <c r="D16762" s="13"/>
      <c r="E16762" s="13"/>
      <c r="G16762" s="13"/>
    </row>
    <row r="16763" spans="1:7">
      <c r="A16763" s="13"/>
      <c r="B16763" s="13"/>
      <c r="C16763" s="13"/>
      <c r="D16763" s="13"/>
      <c r="E16763" s="13"/>
      <c r="G16763" s="13"/>
    </row>
    <row r="16764" spans="1:7">
      <c r="A16764" s="13"/>
      <c r="B16764" s="13"/>
      <c r="C16764" s="13"/>
      <c r="D16764" s="13"/>
      <c r="E16764" s="13"/>
      <c r="G16764" s="13"/>
    </row>
    <row r="16765" spans="1:7">
      <c r="A16765" s="13"/>
      <c r="B16765" s="13"/>
      <c r="C16765" s="13"/>
      <c r="D16765" s="13"/>
      <c r="E16765" s="13"/>
      <c r="F16765" s="13"/>
    </row>
    <row r="16766" spans="1:7">
      <c r="A16766" s="13"/>
      <c r="B16766" s="13"/>
      <c r="C16766" s="13"/>
      <c r="D16766" s="13"/>
      <c r="E16766" s="13"/>
      <c r="F16766" s="13"/>
    </row>
    <row r="16767" spans="1:7">
      <c r="A16767" s="13"/>
      <c r="B16767" s="13"/>
      <c r="C16767" s="13"/>
      <c r="D16767" s="13"/>
      <c r="E16767" s="13"/>
      <c r="F16767" s="13"/>
    </row>
    <row r="16768" spans="1:7">
      <c r="A16768" s="13"/>
      <c r="B16768" s="13"/>
      <c r="C16768" s="13"/>
      <c r="D16768" s="13"/>
      <c r="E16768" s="13"/>
      <c r="F16768" s="13"/>
    </row>
    <row r="16769" spans="1:7">
      <c r="A16769" s="13"/>
      <c r="B16769" s="13"/>
      <c r="C16769" s="13"/>
      <c r="D16769" s="13"/>
      <c r="E16769" s="13"/>
      <c r="G16769" s="13"/>
    </row>
    <row r="16770" spans="1:7">
      <c r="A16770" s="13"/>
      <c r="B16770" s="13"/>
      <c r="C16770" s="13"/>
      <c r="D16770" s="13"/>
      <c r="E16770" s="13"/>
      <c r="G16770" s="13"/>
    </row>
    <row r="16771" spans="1:7">
      <c r="A16771" s="13"/>
      <c r="B16771" s="13"/>
      <c r="D16771" s="13"/>
      <c r="E16771" s="13"/>
      <c r="F16771" s="13"/>
    </row>
    <row r="16772" spans="1:7">
      <c r="A16772" s="13"/>
      <c r="B16772" s="13"/>
      <c r="C16772" s="13"/>
      <c r="D16772" s="13"/>
      <c r="E16772" s="13"/>
      <c r="F16772" s="13"/>
    </row>
    <row r="16773" spans="1:7">
      <c r="A16773" s="13"/>
      <c r="B16773" s="13"/>
      <c r="D16773" s="13"/>
      <c r="E16773" s="13"/>
      <c r="F16773" s="13"/>
    </row>
    <row r="16774" spans="1:7">
      <c r="A16774" s="13"/>
      <c r="B16774" s="13"/>
      <c r="D16774" s="13"/>
      <c r="E16774" s="13"/>
      <c r="F16774" s="13"/>
    </row>
    <row r="16775" spans="1:7">
      <c r="A16775" s="13"/>
      <c r="B16775" s="13"/>
      <c r="C16775" s="13"/>
      <c r="D16775" s="13"/>
      <c r="E16775" s="13"/>
      <c r="F16775" s="13"/>
    </row>
    <row r="16776" spans="1:7">
      <c r="A16776" s="13"/>
      <c r="B16776" s="13"/>
      <c r="D16776" s="13"/>
      <c r="E16776" s="13"/>
      <c r="F16776" s="13"/>
    </row>
    <row r="16777" spans="1:7">
      <c r="A16777" s="13"/>
      <c r="B16777" s="13"/>
      <c r="D16777" s="13"/>
      <c r="E16777" s="13"/>
      <c r="F16777" s="13"/>
    </row>
    <row r="16778" spans="1:7">
      <c r="A16778" s="13"/>
      <c r="B16778" s="13"/>
      <c r="D16778" s="13"/>
      <c r="E16778" s="13"/>
      <c r="F16778" s="13"/>
    </row>
    <row r="16779" spans="1:7">
      <c r="A16779" s="13"/>
      <c r="B16779" s="13"/>
      <c r="C16779" s="13"/>
      <c r="D16779" s="13"/>
      <c r="E16779" s="13"/>
      <c r="F16779" s="13"/>
    </row>
    <row r="16780" spans="1:7">
      <c r="A16780" s="13"/>
      <c r="B16780" s="13"/>
      <c r="D16780" s="13"/>
      <c r="E16780" s="13"/>
      <c r="F16780" s="13"/>
    </row>
    <row r="16781" spans="1:7">
      <c r="A16781" s="13"/>
      <c r="B16781" s="13"/>
      <c r="D16781" s="13"/>
      <c r="E16781" s="13"/>
      <c r="F16781" s="13"/>
    </row>
    <row r="16782" spans="1:7">
      <c r="A16782" s="13"/>
      <c r="B16782" s="13"/>
      <c r="D16782" s="13"/>
      <c r="E16782" s="13"/>
      <c r="F16782" s="13"/>
    </row>
    <row r="16783" spans="1:7">
      <c r="A16783" s="13"/>
      <c r="B16783" s="13"/>
      <c r="D16783" s="13"/>
      <c r="E16783" s="13"/>
      <c r="F16783" s="13"/>
    </row>
    <row r="16784" spans="1:7">
      <c r="A16784" s="13"/>
      <c r="B16784" s="13"/>
      <c r="C16784" s="13"/>
      <c r="D16784" s="13"/>
      <c r="E16784" s="13"/>
      <c r="F16784" s="13"/>
    </row>
    <row r="16785" spans="1:7">
      <c r="A16785" s="13"/>
      <c r="B16785" s="13"/>
      <c r="C16785" s="13"/>
      <c r="D16785" s="13"/>
      <c r="E16785" s="13"/>
      <c r="F16785" s="13"/>
    </row>
    <row r="16786" spans="1:7">
      <c r="A16786" s="13"/>
      <c r="B16786" s="13"/>
      <c r="C16786" s="13"/>
      <c r="D16786" s="13"/>
      <c r="E16786" s="13"/>
      <c r="F16786" s="13"/>
    </row>
    <row r="16787" spans="1:7">
      <c r="A16787" s="13"/>
      <c r="B16787" s="13"/>
      <c r="C16787" s="13"/>
      <c r="D16787" s="13"/>
      <c r="E16787" s="13"/>
      <c r="F16787" s="13"/>
    </row>
    <row r="16788" spans="1:7">
      <c r="A16788" s="13"/>
      <c r="B16788" s="13"/>
      <c r="C16788" s="13"/>
      <c r="D16788" s="13"/>
      <c r="E16788" s="13"/>
      <c r="G16788" s="13"/>
    </row>
    <row r="16789" spans="1:7">
      <c r="A16789" s="13"/>
      <c r="B16789" s="13"/>
      <c r="C16789" s="13"/>
      <c r="D16789" s="13"/>
      <c r="E16789" s="13"/>
      <c r="G16789" s="13"/>
    </row>
    <row r="16790" spans="1:7">
      <c r="A16790" s="13"/>
      <c r="B16790" s="13"/>
      <c r="C16790" s="13"/>
      <c r="D16790" s="13"/>
      <c r="E16790" s="13"/>
      <c r="G16790" s="13"/>
    </row>
    <row r="16791" spans="1:7">
      <c r="A16791" s="13"/>
      <c r="B16791" s="13"/>
      <c r="C16791" s="13"/>
      <c r="D16791" s="13"/>
      <c r="E16791" s="13"/>
      <c r="G16791" s="13"/>
    </row>
    <row r="16792" spans="1:7">
      <c r="A16792" s="13"/>
      <c r="B16792" s="13"/>
      <c r="C16792" s="13"/>
      <c r="D16792" s="13"/>
      <c r="E16792" s="13"/>
      <c r="F16792" s="13"/>
    </row>
    <row r="16793" spans="1:7">
      <c r="A16793" s="13"/>
      <c r="B16793" s="13"/>
      <c r="C16793" s="13"/>
      <c r="D16793" s="13"/>
      <c r="E16793" s="13"/>
      <c r="F16793" s="13"/>
    </row>
    <row r="16794" spans="1:7">
      <c r="A16794" s="13"/>
      <c r="B16794" s="13"/>
      <c r="C16794" s="13"/>
      <c r="D16794" s="13"/>
      <c r="E16794" s="13"/>
      <c r="F16794" s="13"/>
    </row>
    <row r="16795" spans="1:7">
      <c r="A16795" s="13"/>
      <c r="B16795" s="13"/>
      <c r="C16795" s="13"/>
      <c r="D16795" s="13"/>
      <c r="E16795" s="13"/>
      <c r="F16795" s="13"/>
    </row>
    <row r="16796" spans="1:7">
      <c r="A16796" s="13"/>
      <c r="B16796" s="13"/>
      <c r="D16796" s="13"/>
      <c r="E16796" s="13"/>
      <c r="F16796" s="13"/>
    </row>
    <row r="16797" spans="1:7">
      <c r="A16797" s="13"/>
      <c r="B16797" s="13"/>
      <c r="C16797" s="13"/>
      <c r="D16797" s="13"/>
      <c r="E16797" s="13"/>
      <c r="F16797" s="13"/>
    </row>
    <row r="16798" spans="1:7">
      <c r="A16798" s="13"/>
      <c r="B16798" s="13"/>
      <c r="C16798" s="13"/>
      <c r="D16798" s="13"/>
      <c r="E16798" s="13"/>
      <c r="F16798" s="13"/>
    </row>
    <row r="16799" spans="1:7">
      <c r="A16799" s="13"/>
      <c r="B16799" s="13"/>
      <c r="D16799" s="13"/>
      <c r="E16799" s="13"/>
      <c r="F16799" s="13"/>
    </row>
    <row r="16800" spans="1:7">
      <c r="A16800" s="13"/>
      <c r="B16800" s="13"/>
      <c r="C16800" s="13"/>
      <c r="D16800" s="13"/>
      <c r="E16800" s="13"/>
      <c r="F16800" s="13"/>
    </row>
    <row r="16801" spans="1:7">
      <c r="A16801" s="13"/>
      <c r="B16801" s="13"/>
      <c r="D16801" s="13"/>
      <c r="E16801" s="13"/>
      <c r="F16801" s="13"/>
    </row>
    <row r="16802" spans="1:7">
      <c r="A16802" s="13"/>
      <c r="B16802" s="13"/>
      <c r="D16802" s="13"/>
      <c r="E16802" s="13"/>
      <c r="F16802" s="13"/>
    </row>
    <row r="16803" spans="1:7">
      <c r="A16803" s="13"/>
      <c r="B16803" s="13"/>
      <c r="D16803" s="13"/>
      <c r="E16803" s="13"/>
      <c r="F16803" s="13"/>
    </row>
    <row r="16804" spans="1:7">
      <c r="A16804" s="13"/>
      <c r="B16804" s="13"/>
      <c r="D16804" s="13"/>
      <c r="E16804" s="13"/>
      <c r="F16804" s="13"/>
    </row>
    <row r="16805" spans="1:7">
      <c r="A16805" s="13"/>
      <c r="B16805" s="13"/>
      <c r="C16805" s="13"/>
      <c r="D16805" s="13"/>
      <c r="E16805" s="13"/>
      <c r="F16805" s="13"/>
    </row>
    <row r="16806" spans="1:7">
      <c r="A16806" s="13"/>
      <c r="B16806" s="13"/>
      <c r="D16806" s="13"/>
      <c r="E16806" s="13"/>
      <c r="F16806" s="13"/>
    </row>
    <row r="16807" spans="1:7">
      <c r="A16807" s="13"/>
      <c r="B16807" s="13"/>
      <c r="D16807" s="13"/>
      <c r="E16807" s="13"/>
      <c r="F16807" s="13"/>
    </row>
    <row r="16808" spans="1:7">
      <c r="A16808" s="13"/>
      <c r="B16808" s="13"/>
      <c r="C16808" s="13"/>
      <c r="D16808" s="13"/>
      <c r="E16808" s="13"/>
      <c r="F16808" s="13"/>
    </row>
    <row r="16809" spans="1:7">
      <c r="A16809" s="13"/>
      <c r="B16809" s="13"/>
      <c r="D16809" s="13"/>
      <c r="E16809" s="13"/>
      <c r="F16809" s="13"/>
    </row>
    <row r="16810" spans="1:7">
      <c r="A16810" s="13"/>
      <c r="B16810" s="13"/>
      <c r="C16810" s="13"/>
      <c r="D16810" s="13"/>
      <c r="E16810" s="13"/>
      <c r="F16810" s="13"/>
    </row>
    <row r="16811" spans="1:7">
      <c r="A16811" s="13"/>
      <c r="B16811" s="13"/>
      <c r="C16811" s="13"/>
      <c r="D16811" s="13"/>
      <c r="E16811" s="13"/>
      <c r="F16811" s="13"/>
    </row>
    <row r="16812" spans="1:7">
      <c r="A16812" s="13"/>
      <c r="B16812" s="13"/>
      <c r="C16812" s="13"/>
      <c r="D16812" s="13"/>
      <c r="E16812" s="13"/>
      <c r="F16812" s="13"/>
    </row>
    <row r="16813" spans="1:7">
      <c r="A16813" s="13"/>
      <c r="B16813" s="13"/>
      <c r="C16813" s="13"/>
      <c r="D16813" s="13"/>
      <c r="E16813" s="13"/>
      <c r="F16813" s="13"/>
    </row>
    <row r="16814" spans="1:7">
      <c r="A16814" s="13"/>
      <c r="B16814" s="13"/>
      <c r="C16814" s="13"/>
      <c r="D16814" s="13"/>
      <c r="E16814" s="13"/>
      <c r="F16814" s="13"/>
    </row>
    <row r="16815" spans="1:7">
      <c r="A16815" s="13"/>
      <c r="B16815" s="13"/>
      <c r="C16815" s="13"/>
      <c r="D16815" s="13"/>
      <c r="E16815" s="13"/>
      <c r="F16815" s="13"/>
    </row>
    <row r="16816" spans="1:7">
      <c r="A16816" s="13"/>
      <c r="B16816" s="13"/>
      <c r="C16816" s="13"/>
      <c r="D16816" s="13"/>
      <c r="E16816" s="13"/>
      <c r="G16816" s="13"/>
    </row>
    <row r="16817" spans="1:7">
      <c r="A16817" s="13"/>
      <c r="B16817" s="13"/>
      <c r="C16817" s="13"/>
      <c r="D16817" s="13"/>
      <c r="E16817" s="13"/>
      <c r="G16817" s="13"/>
    </row>
    <row r="16818" spans="1:7">
      <c r="A16818" s="13"/>
      <c r="B16818" s="13"/>
      <c r="C16818" s="13"/>
      <c r="D16818" s="13"/>
      <c r="E16818" s="13"/>
      <c r="G16818" s="13"/>
    </row>
    <row r="16819" spans="1:7">
      <c r="A16819" s="13"/>
      <c r="B16819" s="13"/>
      <c r="C16819" s="13"/>
      <c r="D16819" s="13"/>
      <c r="E16819" s="13"/>
      <c r="G16819" s="13"/>
    </row>
    <row r="16820" spans="1:7">
      <c r="A16820" s="13"/>
      <c r="B16820" s="13"/>
      <c r="C16820" s="13"/>
      <c r="D16820" s="13"/>
      <c r="E16820" s="13"/>
      <c r="F16820" s="13"/>
    </row>
    <row r="16821" spans="1:7">
      <c r="A16821" s="13"/>
      <c r="B16821" s="13"/>
      <c r="C16821" s="13"/>
      <c r="D16821" s="13"/>
      <c r="E16821" s="13"/>
      <c r="F16821" s="13"/>
    </row>
    <row r="16822" spans="1:7">
      <c r="A16822" s="13"/>
      <c r="B16822" s="13"/>
      <c r="C16822" s="13"/>
      <c r="D16822" s="13"/>
      <c r="E16822" s="13"/>
      <c r="F16822" s="13"/>
    </row>
    <row r="16823" spans="1:7">
      <c r="A16823" s="13"/>
      <c r="B16823" s="13"/>
      <c r="C16823" s="13"/>
      <c r="D16823" s="13"/>
      <c r="E16823" s="13"/>
      <c r="G16823" s="13"/>
    </row>
    <row r="16824" spans="1:7">
      <c r="A16824" s="13"/>
      <c r="B16824" s="13"/>
      <c r="C16824" s="13"/>
      <c r="D16824" s="13"/>
      <c r="E16824" s="13"/>
      <c r="F16824" s="13"/>
    </row>
    <row r="16825" spans="1:7">
      <c r="A16825" s="13"/>
      <c r="B16825" s="13"/>
      <c r="D16825" s="13"/>
      <c r="E16825" s="13"/>
      <c r="F16825" s="13"/>
    </row>
    <row r="16826" spans="1:7">
      <c r="A16826" s="13"/>
      <c r="B16826" s="13"/>
      <c r="D16826" s="13"/>
      <c r="E16826" s="13"/>
      <c r="F16826" s="13"/>
    </row>
    <row r="16827" spans="1:7">
      <c r="A16827" s="13"/>
      <c r="B16827" s="13"/>
      <c r="D16827" s="13"/>
      <c r="E16827" s="13"/>
      <c r="F16827" s="13"/>
    </row>
    <row r="16828" spans="1:7">
      <c r="A16828" s="13"/>
      <c r="B16828" s="13"/>
      <c r="D16828" s="13"/>
      <c r="E16828" s="13"/>
      <c r="F16828" s="13"/>
    </row>
    <row r="16829" spans="1:7">
      <c r="A16829" s="13"/>
      <c r="B16829" s="13"/>
      <c r="D16829" s="13"/>
      <c r="E16829" s="13"/>
      <c r="F16829" s="13"/>
    </row>
    <row r="16830" spans="1:7">
      <c r="A16830" s="13"/>
      <c r="B16830" s="13"/>
      <c r="D16830" s="13"/>
      <c r="E16830" s="13"/>
      <c r="F16830" s="13"/>
    </row>
    <row r="16831" spans="1:7">
      <c r="A16831" s="13"/>
      <c r="B16831" s="13"/>
      <c r="D16831" s="13"/>
      <c r="E16831" s="13"/>
      <c r="F16831" s="13"/>
    </row>
    <row r="16832" spans="1:7">
      <c r="A16832" s="13"/>
      <c r="B16832" s="13"/>
      <c r="D16832" s="13"/>
      <c r="E16832" s="13"/>
      <c r="F16832" s="13"/>
    </row>
    <row r="16833" spans="1:7">
      <c r="A16833" s="13"/>
      <c r="B16833" s="13"/>
      <c r="D16833" s="13"/>
      <c r="E16833" s="13"/>
      <c r="F16833" s="13"/>
    </row>
    <row r="16834" spans="1:7">
      <c r="A16834" s="13"/>
      <c r="B16834" s="13"/>
      <c r="D16834" s="13"/>
      <c r="E16834" s="13"/>
      <c r="F16834" s="13"/>
    </row>
    <row r="16835" spans="1:7">
      <c r="A16835" s="13"/>
      <c r="B16835" s="13"/>
      <c r="D16835" s="13"/>
      <c r="E16835" s="13"/>
      <c r="F16835" s="13"/>
    </row>
    <row r="16836" spans="1:7">
      <c r="A16836" s="13"/>
      <c r="B16836" s="13"/>
      <c r="C16836" s="13"/>
      <c r="D16836" s="13"/>
      <c r="E16836" s="13"/>
      <c r="F16836" s="13"/>
    </row>
    <row r="16837" spans="1:7">
      <c r="A16837" s="13"/>
      <c r="B16837" s="13"/>
      <c r="D16837" s="13"/>
      <c r="E16837" s="13"/>
      <c r="F16837" s="13"/>
    </row>
    <row r="16838" spans="1:7">
      <c r="A16838" s="13"/>
      <c r="B16838" s="13"/>
      <c r="D16838" s="13"/>
      <c r="E16838" s="13"/>
      <c r="F16838" s="13"/>
    </row>
    <row r="16839" spans="1:7">
      <c r="A16839" s="13"/>
      <c r="B16839" s="13"/>
      <c r="D16839" s="13"/>
      <c r="E16839" s="13"/>
      <c r="F16839" s="13"/>
    </row>
    <row r="16840" spans="1:7">
      <c r="A16840" s="13"/>
      <c r="B16840" s="13"/>
      <c r="D16840" s="13"/>
      <c r="E16840" s="13"/>
      <c r="F16840" s="13"/>
    </row>
    <row r="16841" spans="1:7">
      <c r="A16841" s="13"/>
      <c r="B16841" s="13"/>
      <c r="D16841" s="13"/>
      <c r="E16841" s="13"/>
      <c r="F16841" s="13"/>
    </row>
    <row r="16842" spans="1:7">
      <c r="A16842" s="13"/>
      <c r="B16842" s="13"/>
      <c r="D16842" s="13"/>
      <c r="E16842" s="13"/>
      <c r="F16842" s="13"/>
    </row>
    <row r="16843" spans="1:7">
      <c r="A16843" s="13"/>
      <c r="B16843" s="13"/>
      <c r="C16843" s="13"/>
      <c r="D16843" s="13"/>
      <c r="E16843" s="13"/>
      <c r="F16843" s="13"/>
    </row>
    <row r="16844" spans="1:7">
      <c r="A16844" s="13"/>
      <c r="B16844" s="13"/>
      <c r="C16844" s="13"/>
      <c r="D16844" s="13"/>
      <c r="E16844" s="13"/>
      <c r="F16844" s="13"/>
    </row>
    <row r="16845" spans="1:7">
      <c r="A16845" s="13"/>
      <c r="B16845" s="13"/>
      <c r="C16845" s="13"/>
      <c r="D16845" s="13"/>
      <c r="E16845" s="13"/>
      <c r="F16845" s="13"/>
    </row>
    <row r="16846" spans="1:7">
      <c r="A16846" s="13"/>
      <c r="B16846" s="13"/>
      <c r="C16846" s="13"/>
      <c r="D16846" s="13"/>
      <c r="E16846" s="13"/>
      <c r="F16846" s="13"/>
    </row>
    <row r="16847" spans="1:7">
      <c r="A16847" s="13"/>
      <c r="B16847" s="13"/>
      <c r="C16847" s="13"/>
      <c r="D16847" s="13"/>
      <c r="E16847" s="13"/>
      <c r="F16847" s="13"/>
    </row>
    <row r="16848" spans="1:7">
      <c r="A16848" s="13"/>
      <c r="B16848" s="13"/>
      <c r="C16848" s="13"/>
      <c r="D16848" s="13"/>
      <c r="E16848" s="13"/>
      <c r="G16848" s="13"/>
    </row>
    <row r="16849" spans="1:7">
      <c r="A16849" s="13"/>
      <c r="B16849" s="13"/>
      <c r="C16849" s="13"/>
      <c r="D16849" s="13"/>
      <c r="E16849" s="13"/>
      <c r="G16849" s="13"/>
    </row>
    <row r="16850" spans="1:7">
      <c r="A16850" s="13"/>
      <c r="B16850" s="13"/>
      <c r="D16850" s="13"/>
      <c r="E16850" s="13"/>
      <c r="G16850" s="13"/>
    </row>
    <row r="16851" spans="1:7">
      <c r="A16851" s="13"/>
      <c r="B16851" s="13"/>
      <c r="C16851" s="13"/>
      <c r="D16851" s="13"/>
      <c r="E16851" s="13"/>
      <c r="G16851" s="13"/>
    </row>
    <row r="16852" spans="1:7">
      <c r="A16852" s="13"/>
      <c r="B16852" s="13"/>
      <c r="C16852" s="13"/>
      <c r="D16852" s="13"/>
      <c r="E16852" s="13"/>
      <c r="G16852" s="13"/>
    </row>
    <row r="16853" spans="1:7">
      <c r="A16853" s="13"/>
      <c r="B16853" s="13"/>
      <c r="C16853" s="13"/>
      <c r="D16853" s="13"/>
      <c r="E16853" s="13"/>
      <c r="G16853" s="13"/>
    </row>
    <row r="16854" spans="1:7">
      <c r="A16854" s="13"/>
      <c r="B16854" s="13"/>
      <c r="C16854" s="13"/>
      <c r="D16854" s="13"/>
      <c r="E16854" s="13"/>
      <c r="F16854" s="13"/>
    </row>
    <row r="16855" spans="1:7">
      <c r="A16855" s="13"/>
      <c r="B16855" s="13"/>
      <c r="C16855" s="13"/>
      <c r="D16855" s="13"/>
      <c r="E16855" s="13"/>
      <c r="F16855" s="13"/>
    </row>
    <row r="16856" spans="1:7">
      <c r="A16856" s="13"/>
      <c r="B16856" s="13"/>
      <c r="C16856" s="13"/>
      <c r="D16856" s="13"/>
      <c r="E16856" s="13"/>
      <c r="F16856" s="13"/>
    </row>
    <row r="16857" spans="1:7">
      <c r="A16857" s="13"/>
      <c r="B16857" s="13"/>
      <c r="C16857" s="13"/>
      <c r="D16857" s="13"/>
      <c r="E16857" s="13"/>
      <c r="F16857" s="13"/>
    </row>
    <row r="16858" spans="1:7">
      <c r="A16858" s="13"/>
      <c r="B16858" s="13"/>
      <c r="C16858" s="13"/>
      <c r="D16858" s="13"/>
      <c r="E16858" s="13"/>
      <c r="G16858" s="13"/>
    </row>
    <row r="16859" spans="1:7">
      <c r="A16859" s="13"/>
      <c r="B16859" s="13"/>
      <c r="C16859" s="13"/>
      <c r="D16859" s="13"/>
      <c r="E16859" s="13"/>
      <c r="G16859" s="13"/>
    </row>
    <row r="16860" spans="1:7">
      <c r="A16860" s="13"/>
      <c r="B16860" s="13"/>
      <c r="C16860" s="13"/>
      <c r="D16860" s="13"/>
      <c r="E16860" s="13"/>
      <c r="F16860" s="13"/>
    </row>
    <row r="16861" spans="1:7">
      <c r="A16861" s="13"/>
      <c r="B16861" s="13"/>
      <c r="D16861" s="13"/>
      <c r="E16861" s="13"/>
      <c r="F16861" s="13"/>
    </row>
    <row r="16862" spans="1:7">
      <c r="A16862" s="13"/>
      <c r="B16862" s="13"/>
      <c r="D16862" s="13"/>
      <c r="E16862" s="13"/>
      <c r="F16862" s="13"/>
    </row>
    <row r="16863" spans="1:7">
      <c r="A16863" s="13"/>
      <c r="B16863" s="13"/>
      <c r="D16863" s="13"/>
      <c r="E16863" s="13"/>
      <c r="F16863" s="13"/>
    </row>
    <row r="16864" spans="1:7">
      <c r="A16864" s="13"/>
      <c r="B16864" s="13"/>
      <c r="D16864" s="13"/>
      <c r="E16864" s="13"/>
      <c r="F16864" s="13"/>
    </row>
    <row r="16865" spans="1:7">
      <c r="A16865" s="13"/>
      <c r="B16865" s="13"/>
      <c r="D16865" s="13"/>
      <c r="E16865" s="13"/>
      <c r="F16865" s="13"/>
    </row>
    <row r="16866" spans="1:7">
      <c r="A16866" s="13"/>
      <c r="B16866" s="13"/>
      <c r="D16866" s="13"/>
      <c r="E16866" s="13"/>
      <c r="F16866" s="13"/>
    </row>
    <row r="16867" spans="1:7">
      <c r="A16867" s="13"/>
      <c r="B16867" s="13"/>
      <c r="D16867" s="13"/>
      <c r="E16867" s="13"/>
      <c r="F16867" s="13"/>
    </row>
    <row r="16868" spans="1:7">
      <c r="A16868" s="13"/>
      <c r="B16868" s="13"/>
      <c r="D16868" s="13"/>
      <c r="E16868" s="13"/>
      <c r="F16868" s="13"/>
    </row>
    <row r="16869" spans="1:7">
      <c r="A16869" s="13"/>
      <c r="B16869" s="13"/>
      <c r="D16869" s="13"/>
      <c r="E16869" s="13"/>
      <c r="F16869" s="13"/>
    </row>
    <row r="16870" spans="1:7">
      <c r="A16870" s="13"/>
      <c r="B16870" s="13"/>
      <c r="D16870" s="13"/>
      <c r="E16870" s="13"/>
      <c r="F16870" s="13"/>
    </row>
    <row r="16871" spans="1:7">
      <c r="A16871" s="13"/>
      <c r="B16871" s="13"/>
      <c r="C16871" s="13"/>
      <c r="D16871" s="13"/>
      <c r="E16871" s="13"/>
      <c r="F16871" s="13"/>
    </row>
    <row r="16872" spans="1:7">
      <c r="A16872" s="13"/>
      <c r="B16872" s="13"/>
      <c r="C16872" s="13"/>
      <c r="D16872" s="13"/>
      <c r="E16872" s="13"/>
      <c r="F16872" s="13"/>
    </row>
    <row r="16873" spans="1:7">
      <c r="A16873" s="13"/>
      <c r="B16873" s="13"/>
      <c r="C16873" s="13"/>
      <c r="D16873" s="13"/>
      <c r="E16873" s="13"/>
      <c r="F16873" s="13"/>
    </row>
    <row r="16874" spans="1:7">
      <c r="A16874" s="13"/>
      <c r="B16874" s="13"/>
      <c r="C16874" s="13"/>
      <c r="D16874" s="13"/>
      <c r="E16874" s="13"/>
      <c r="F16874" s="13"/>
    </row>
    <row r="16875" spans="1:7">
      <c r="A16875" s="13"/>
      <c r="B16875" s="13"/>
      <c r="C16875" s="13"/>
      <c r="D16875" s="13"/>
      <c r="E16875" s="13"/>
      <c r="F16875" s="13"/>
    </row>
    <row r="16876" spans="1:7">
      <c r="A16876" s="13"/>
      <c r="B16876" s="13"/>
      <c r="C16876" s="13"/>
      <c r="D16876" s="13"/>
      <c r="E16876" s="13"/>
      <c r="F16876" s="13"/>
    </row>
    <row r="16877" spans="1:7">
      <c r="A16877" s="13"/>
      <c r="B16877" s="13"/>
      <c r="C16877" s="13"/>
      <c r="D16877" s="13"/>
      <c r="E16877" s="13"/>
      <c r="G16877" s="13"/>
    </row>
    <row r="16878" spans="1:7">
      <c r="A16878" s="13"/>
      <c r="B16878" s="13"/>
      <c r="C16878" s="13"/>
      <c r="D16878" s="13"/>
      <c r="E16878" s="13"/>
      <c r="G16878" s="13"/>
    </row>
    <row r="16879" spans="1:7">
      <c r="A16879" s="13"/>
      <c r="B16879" s="13"/>
      <c r="C16879" s="13"/>
      <c r="D16879" s="13"/>
      <c r="E16879" s="13"/>
      <c r="G16879" s="13"/>
    </row>
    <row r="16880" spans="1:7">
      <c r="A16880" s="13"/>
      <c r="B16880" s="13"/>
      <c r="C16880" s="13"/>
      <c r="D16880" s="13"/>
      <c r="E16880" s="13"/>
      <c r="G16880" s="13"/>
    </row>
    <row r="16881" spans="1:7">
      <c r="A16881" s="13"/>
      <c r="B16881" s="13"/>
      <c r="C16881" s="13"/>
      <c r="D16881" s="13"/>
      <c r="E16881" s="13"/>
      <c r="G16881" s="13"/>
    </row>
    <row r="16882" spans="1:7">
      <c r="A16882" s="13"/>
      <c r="B16882" s="13"/>
      <c r="C16882" s="13"/>
      <c r="D16882" s="13"/>
      <c r="E16882" s="13"/>
      <c r="F16882" s="13"/>
    </row>
    <row r="16883" spans="1:7">
      <c r="A16883" s="13"/>
      <c r="B16883" s="13"/>
      <c r="C16883" s="13"/>
      <c r="D16883" s="13"/>
      <c r="E16883" s="13"/>
      <c r="F16883" s="13"/>
    </row>
    <row r="16884" spans="1:7">
      <c r="A16884" s="13"/>
      <c r="B16884" s="13"/>
      <c r="C16884" s="13"/>
      <c r="D16884" s="13"/>
      <c r="E16884" s="13"/>
      <c r="F16884" s="13"/>
    </row>
    <row r="16885" spans="1:7">
      <c r="A16885" s="13"/>
      <c r="B16885" s="13"/>
      <c r="C16885" s="13"/>
      <c r="D16885" s="13"/>
      <c r="E16885" s="13"/>
      <c r="F16885" s="13"/>
    </row>
    <row r="16886" spans="1:7">
      <c r="A16886" s="13"/>
      <c r="B16886" s="13"/>
      <c r="C16886" s="13"/>
      <c r="D16886" s="13"/>
      <c r="E16886" s="13"/>
      <c r="F16886" s="13"/>
    </row>
    <row r="16887" spans="1:7">
      <c r="A16887" s="13"/>
      <c r="B16887" s="13"/>
      <c r="C16887" s="13"/>
      <c r="D16887" s="13"/>
      <c r="E16887" s="13"/>
      <c r="G16887" s="13"/>
    </row>
    <row r="16888" spans="1:7">
      <c r="A16888" s="13"/>
      <c r="B16888" s="13"/>
      <c r="C16888" s="13"/>
      <c r="D16888" s="13"/>
      <c r="E16888" s="13"/>
      <c r="F16888" s="13"/>
    </row>
    <row r="16889" spans="1:7">
      <c r="A16889" s="13"/>
      <c r="B16889" s="13"/>
      <c r="D16889" s="13"/>
      <c r="E16889" s="13"/>
      <c r="F16889" s="13"/>
    </row>
    <row r="16890" spans="1:7">
      <c r="A16890" s="13"/>
      <c r="B16890" s="13"/>
      <c r="D16890" s="13"/>
      <c r="E16890" s="13"/>
      <c r="F16890" s="13"/>
    </row>
    <row r="16891" spans="1:7">
      <c r="A16891" s="13"/>
      <c r="B16891" s="13"/>
      <c r="C16891" s="13"/>
      <c r="D16891" s="13"/>
      <c r="E16891" s="13"/>
      <c r="F16891" s="13"/>
    </row>
    <row r="16892" spans="1:7">
      <c r="A16892" s="13"/>
      <c r="B16892" s="13"/>
      <c r="D16892" s="13"/>
      <c r="E16892" s="13"/>
      <c r="F16892" s="13"/>
    </row>
    <row r="16893" spans="1:7">
      <c r="A16893" s="13"/>
      <c r="B16893" s="13"/>
      <c r="D16893" s="13"/>
      <c r="E16893" s="13"/>
      <c r="F16893" s="13"/>
    </row>
    <row r="16894" spans="1:7">
      <c r="A16894" s="13"/>
      <c r="B16894" s="13"/>
      <c r="C16894" s="13"/>
      <c r="D16894" s="13"/>
      <c r="E16894" s="13"/>
      <c r="F16894" s="13"/>
    </row>
    <row r="16895" spans="1:7">
      <c r="A16895" s="13"/>
      <c r="B16895" s="13"/>
      <c r="C16895" s="13"/>
      <c r="D16895" s="13"/>
      <c r="E16895" s="13"/>
      <c r="F16895" s="13"/>
    </row>
    <row r="16896" spans="1:7">
      <c r="A16896" s="13"/>
      <c r="B16896" s="13"/>
      <c r="C16896" s="13"/>
      <c r="D16896" s="13"/>
      <c r="E16896" s="13"/>
      <c r="F16896" s="13"/>
    </row>
    <row r="16897" spans="1:7">
      <c r="A16897" s="13"/>
      <c r="B16897" s="13"/>
      <c r="C16897" s="13"/>
      <c r="D16897" s="13"/>
      <c r="E16897" s="13"/>
      <c r="F16897" s="13"/>
    </row>
    <row r="16898" spans="1:7">
      <c r="A16898" s="13"/>
      <c r="B16898" s="13"/>
      <c r="C16898" s="13"/>
      <c r="D16898" s="13"/>
      <c r="E16898" s="13"/>
      <c r="F16898" s="13"/>
    </row>
    <row r="16899" spans="1:7">
      <c r="A16899" s="13"/>
      <c r="B16899" s="13"/>
      <c r="C16899" s="13"/>
      <c r="D16899" s="13"/>
      <c r="E16899" s="13"/>
      <c r="F16899" s="13"/>
    </row>
    <row r="16900" spans="1:7">
      <c r="A16900" s="13"/>
      <c r="B16900" s="13"/>
      <c r="C16900" s="13"/>
      <c r="D16900" s="13"/>
      <c r="E16900" s="13"/>
      <c r="F16900" s="13"/>
    </row>
    <row r="16901" spans="1:7">
      <c r="A16901" s="13"/>
      <c r="B16901" s="13"/>
      <c r="C16901" s="13"/>
      <c r="D16901" s="13"/>
      <c r="E16901" s="13"/>
      <c r="G16901" s="13"/>
    </row>
    <row r="16902" spans="1:7">
      <c r="A16902" s="13"/>
      <c r="B16902" s="13"/>
      <c r="C16902" s="13"/>
      <c r="D16902" s="13"/>
      <c r="E16902" s="13"/>
      <c r="G16902" s="13"/>
    </row>
    <row r="16903" spans="1:7">
      <c r="A16903" s="13"/>
      <c r="B16903" s="13"/>
      <c r="C16903" s="13"/>
      <c r="D16903" s="13"/>
      <c r="E16903" s="13"/>
      <c r="G16903" s="13"/>
    </row>
    <row r="16904" spans="1:7">
      <c r="A16904" s="13"/>
      <c r="B16904" s="13"/>
      <c r="C16904" s="13"/>
      <c r="D16904" s="13"/>
      <c r="E16904" s="13"/>
      <c r="G16904" s="13"/>
    </row>
    <row r="16905" spans="1:7">
      <c r="A16905" s="13"/>
      <c r="B16905" s="13"/>
      <c r="C16905" s="13"/>
      <c r="D16905" s="13"/>
      <c r="E16905" s="13"/>
      <c r="G16905" s="13"/>
    </row>
    <row r="16906" spans="1:7">
      <c r="A16906" s="13"/>
      <c r="B16906" s="13"/>
      <c r="C16906" s="13"/>
      <c r="D16906" s="13"/>
      <c r="E16906" s="13"/>
      <c r="F16906" s="13"/>
    </row>
    <row r="16907" spans="1:7">
      <c r="A16907" s="13"/>
      <c r="B16907" s="13"/>
      <c r="C16907" s="13"/>
      <c r="D16907" s="13"/>
      <c r="E16907" s="13"/>
      <c r="F16907" s="13"/>
    </row>
    <row r="16908" spans="1:7">
      <c r="A16908" s="13"/>
      <c r="B16908" s="13"/>
      <c r="C16908" s="13"/>
      <c r="D16908" s="13"/>
      <c r="E16908" s="13"/>
      <c r="F16908" s="13"/>
    </row>
    <row r="16909" spans="1:7">
      <c r="A16909" s="13"/>
      <c r="B16909" s="13"/>
      <c r="C16909" s="13"/>
      <c r="D16909" s="13"/>
      <c r="E16909" s="13"/>
      <c r="F16909" s="13"/>
    </row>
    <row r="16910" spans="1:7">
      <c r="A16910" s="13"/>
      <c r="B16910" s="13"/>
      <c r="C16910" s="13"/>
      <c r="D16910" s="13"/>
      <c r="E16910" s="13"/>
      <c r="G16910" s="13"/>
    </row>
    <row r="16911" spans="1:7">
      <c r="A16911" s="13"/>
      <c r="B16911" s="13"/>
      <c r="C16911" s="13"/>
      <c r="D16911" s="13"/>
      <c r="E16911" s="13"/>
      <c r="F16911" s="13"/>
    </row>
    <row r="16912" spans="1:7">
      <c r="A16912" s="13"/>
      <c r="B16912" s="13"/>
      <c r="D16912" s="13"/>
      <c r="E16912" s="13"/>
      <c r="F16912" s="13"/>
    </row>
    <row r="16913" spans="1:7">
      <c r="A16913" s="13"/>
      <c r="B16913" s="13"/>
      <c r="D16913" s="13"/>
      <c r="E16913" s="13"/>
      <c r="F16913" s="13"/>
    </row>
    <row r="16914" spans="1:7">
      <c r="A16914" s="13"/>
      <c r="B16914" s="13"/>
      <c r="D16914" s="13"/>
      <c r="E16914" s="13"/>
      <c r="F16914" s="13"/>
    </row>
    <row r="16915" spans="1:7">
      <c r="A16915" s="13"/>
      <c r="B16915" s="13"/>
      <c r="D16915" s="13"/>
      <c r="E16915" s="13"/>
      <c r="F16915" s="13"/>
    </row>
    <row r="16916" spans="1:7">
      <c r="A16916" s="13"/>
      <c r="B16916" s="13"/>
      <c r="C16916" s="13"/>
      <c r="D16916" s="13"/>
      <c r="E16916" s="13"/>
      <c r="F16916" s="13"/>
    </row>
    <row r="16917" spans="1:7">
      <c r="A16917" s="13"/>
      <c r="B16917" s="13"/>
      <c r="D16917" s="13"/>
      <c r="E16917" s="13"/>
      <c r="F16917" s="13"/>
    </row>
    <row r="16918" spans="1:7">
      <c r="A16918" s="13"/>
      <c r="B16918" s="13"/>
      <c r="C16918" s="13"/>
      <c r="D16918" s="13"/>
      <c r="E16918" s="13"/>
      <c r="F16918" s="13"/>
    </row>
    <row r="16919" spans="1:7">
      <c r="A16919" s="13"/>
      <c r="B16919" s="13"/>
      <c r="C16919" s="13"/>
      <c r="D16919" s="13"/>
      <c r="E16919" s="13"/>
      <c r="F16919" s="13"/>
    </row>
    <row r="16920" spans="1:7">
      <c r="A16920" s="13"/>
      <c r="B16920" s="13"/>
      <c r="C16920" s="13"/>
      <c r="D16920" s="13"/>
      <c r="E16920" s="13"/>
      <c r="F16920" s="13"/>
    </row>
    <row r="16921" spans="1:7">
      <c r="A16921" s="13"/>
      <c r="B16921" s="13"/>
      <c r="C16921" s="13"/>
      <c r="D16921" s="13"/>
      <c r="E16921" s="13"/>
      <c r="F16921" s="13"/>
    </row>
    <row r="16922" spans="1:7">
      <c r="A16922" s="13"/>
      <c r="B16922" s="13"/>
      <c r="C16922" s="13"/>
      <c r="D16922" s="13"/>
      <c r="E16922" s="13"/>
      <c r="G16922" s="13"/>
    </row>
    <row r="16923" spans="1:7">
      <c r="A16923" s="13"/>
      <c r="B16923" s="13"/>
      <c r="C16923" s="13"/>
      <c r="D16923" s="13"/>
      <c r="E16923" s="13"/>
      <c r="G16923" s="13"/>
    </row>
    <row r="16924" spans="1:7">
      <c r="A16924" s="13"/>
      <c r="B16924" s="13"/>
      <c r="C16924" s="13"/>
      <c r="D16924" s="13"/>
      <c r="E16924" s="13"/>
      <c r="G16924" s="13"/>
    </row>
    <row r="16925" spans="1:7">
      <c r="A16925" s="13"/>
      <c r="B16925" s="13"/>
      <c r="C16925" s="13"/>
      <c r="D16925" s="13"/>
      <c r="E16925" s="13"/>
      <c r="G16925" s="13"/>
    </row>
    <row r="16926" spans="1:7">
      <c r="A16926" s="13"/>
      <c r="B16926" s="13"/>
      <c r="C16926" s="13"/>
      <c r="D16926" s="13"/>
      <c r="E16926" s="13"/>
      <c r="F16926" s="13"/>
    </row>
    <row r="16927" spans="1:7">
      <c r="A16927" s="13"/>
      <c r="B16927" s="13"/>
      <c r="C16927" s="13"/>
      <c r="D16927" s="13"/>
      <c r="E16927" s="13"/>
      <c r="G16927" s="13"/>
    </row>
    <row r="16928" spans="1:7">
      <c r="A16928" s="13"/>
      <c r="B16928" s="13"/>
      <c r="C16928" s="13"/>
      <c r="D16928" s="13"/>
      <c r="E16928" s="13"/>
      <c r="F16928" s="13"/>
    </row>
    <row r="16929" spans="1:7">
      <c r="A16929" s="13"/>
      <c r="B16929" s="13"/>
      <c r="C16929" s="13"/>
      <c r="D16929" s="13"/>
      <c r="E16929" s="13"/>
      <c r="F16929" s="13"/>
    </row>
    <row r="16930" spans="1:7">
      <c r="A16930" s="13"/>
      <c r="B16930" s="13"/>
      <c r="C16930" s="13"/>
      <c r="D16930" s="13"/>
      <c r="E16930" s="13"/>
      <c r="F16930" s="13"/>
    </row>
    <row r="16931" spans="1:7">
      <c r="A16931" s="13"/>
      <c r="B16931" s="13"/>
      <c r="C16931" s="13"/>
      <c r="D16931" s="13"/>
      <c r="E16931" s="13"/>
      <c r="G16931" s="13"/>
    </row>
    <row r="16932" spans="1:7">
      <c r="A16932" s="13"/>
      <c r="B16932" s="13"/>
      <c r="C16932" s="13"/>
      <c r="D16932" s="13"/>
      <c r="E16932" s="13"/>
      <c r="G16932" s="13"/>
    </row>
    <row r="16933" spans="1:7">
      <c r="A16933" s="13"/>
      <c r="B16933" s="13"/>
      <c r="C16933" s="13"/>
      <c r="D16933" s="13"/>
      <c r="E16933" s="13"/>
      <c r="G16933" s="13"/>
    </row>
    <row r="16934" spans="1:7">
      <c r="A16934" s="13"/>
      <c r="B16934" s="13"/>
      <c r="C16934" s="13"/>
      <c r="D16934" s="13"/>
      <c r="E16934" s="13"/>
      <c r="F16934" s="13"/>
    </row>
    <row r="16935" spans="1:7">
      <c r="A16935" s="13"/>
      <c r="B16935" s="13"/>
      <c r="D16935" s="13"/>
      <c r="E16935" s="13"/>
      <c r="F16935" s="13"/>
    </row>
    <row r="16936" spans="1:7">
      <c r="A16936" s="13"/>
      <c r="B16936" s="13"/>
      <c r="D16936" s="13"/>
      <c r="E16936" s="13"/>
      <c r="F16936" s="13"/>
    </row>
    <row r="16937" spans="1:7">
      <c r="A16937" s="13"/>
      <c r="B16937" s="13"/>
      <c r="D16937" s="13"/>
      <c r="E16937" s="13"/>
      <c r="F16937" s="13"/>
    </row>
    <row r="16938" spans="1:7">
      <c r="A16938" s="13"/>
      <c r="B16938" s="13"/>
      <c r="D16938" s="13"/>
      <c r="E16938" s="13"/>
      <c r="F16938" s="13"/>
    </row>
    <row r="16939" spans="1:7">
      <c r="A16939" s="13"/>
      <c r="B16939" s="13"/>
      <c r="D16939" s="13"/>
      <c r="E16939" s="13"/>
      <c r="F16939" s="13"/>
    </row>
    <row r="16940" spans="1:7">
      <c r="A16940" s="13"/>
      <c r="B16940" s="13"/>
      <c r="C16940" s="13"/>
      <c r="D16940" s="13"/>
      <c r="E16940" s="13"/>
      <c r="G16940" s="13"/>
    </row>
    <row r="16941" spans="1:7">
      <c r="A16941" s="13"/>
      <c r="B16941" s="13"/>
      <c r="C16941" s="13"/>
      <c r="D16941" s="13"/>
      <c r="E16941" s="13"/>
      <c r="F16941" s="13"/>
    </row>
    <row r="16942" spans="1:7">
      <c r="A16942" s="13"/>
      <c r="B16942" s="13"/>
      <c r="C16942" s="13"/>
      <c r="D16942" s="13"/>
      <c r="E16942" s="13"/>
      <c r="F16942" s="13"/>
    </row>
    <row r="16943" spans="1:7">
      <c r="A16943" s="13"/>
      <c r="B16943" s="13"/>
      <c r="C16943" s="13"/>
      <c r="D16943" s="13"/>
      <c r="E16943" s="13"/>
      <c r="F16943" s="13"/>
    </row>
    <row r="16944" spans="1:7">
      <c r="A16944" s="13"/>
      <c r="B16944" s="13"/>
      <c r="C16944" s="13"/>
      <c r="D16944" s="13"/>
      <c r="E16944" s="13"/>
      <c r="F16944" s="13"/>
    </row>
    <row r="16945" spans="1:7">
      <c r="A16945" s="13"/>
      <c r="B16945" s="13"/>
      <c r="C16945" s="13"/>
      <c r="D16945" s="13"/>
      <c r="E16945" s="13"/>
      <c r="G16945" s="13"/>
    </row>
    <row r="16946" spans="1:7">
      <c r="A16946" s="13"/>
      <c r="B16946" s="13"/>
      <c r="C16946" s="13"/>
      <c r="D16946" s="13"/>
      <c r="E16946" s="13"/>
      <c r="G16946" s="13"/>
    </row>
    <row r="16947" spans="1:7">
      <c r="A16947" s="13"/>
      <c r="B16947" s="13"/>
      <c r="C16947" s="13"/>
      <c r="D16947" s="13"/>
      <c r="E16947" s="13"/>
      <c r="G16947" s="13"/>
    </row>
    <row r="16948" spans="1:7">
      <c r="A16948" s="13"/>
      <c r="B16948" s="13"/>
      <c r="C16948" s="13"/>
      <c r="D16948" s="13"/>
      <c r="E16948" s="13"/>
      <c r="F16948" s="13"/>
    </row>
    <row r="16949" spans="1:7">
      <c r="A16949" s="13"/>
      <c r="B16949" s="13"/>
      <c r="C16949" s="13"/>
      <c r="D16949" s="13"/>
      <c r="E16949" s="13"/>
      <c r="F16949" s="13"/>
    </row>
    <row r="16950" spans="1:7">
      <c r="A16950" s="13"/>
      <c r="B16950" s="13"/>
      <c r="C16950" s="13"/>
      <c r="D16950" s="13"/>
      <c r="E16950" s="13"/>
      <c r="F16950" s="13"/>
    </row>
    <row r="16951" spans="1:7">
      <c r="A16951" s="13"/>
    </row>
    <row r="16952" spans="1:7">
      <c r="A16952" s="13"/>
    </row>
    <row r="16953" spans="1:7">
      <c r="A16953" s="13"/>
      <c r="B16953" s="13"/>
      <c r="C16953" s="13"/>
      <c r="D16953" s="13"/>
      <c r="E16953" s="13"/>
      <c r="G16953" s="13"/>
    </row>
    <row r="16954" spans="1:7">
      <c r="A16954" s="13"/>
      <c r="B16954" s="13"/>
      <c r="C16954" s="13"/>
      <c r="D16954" s="13"/>
      <c r="E16954" s="13"/>
      <c r="F16954" s="13"/>
    </row>
    <row r="16955" spans="1:7">
      <c r="A16955" s="13"/>
      <c r="B16955" s="13"/>
      <c r="D16955" s="13"/>
      <c r="E16955" s="13"/>
      <c r="F16955" s="13"/>
    </row>
    <row r="16956" spans="1:7">
      <c r="A16956" s="13"/>
      <c r="B16956" s="13"/>
      <c r="C16956" s="13"/>
      <c r="D16956" s="13"/>
      <c r="E16956" s="13"/>
      <c r="F16956" s="13"/>
    </row>
    <row r="16957" spans="1:7">
      <c r="A16957" s="13"/>
      <c r="B16957" s="13"/>
      <c r="D16957" s="13"/>
      <c r="E16957" s="13"/>
      <c r="F16957" s="13"/>
    </row>
    <row r="16958" spans="1:7">
      <c r="A16958" s="13"/>
      <c r="B16958" s="13"/>
      <c r="D16958" s="13"/>
      <c r="E16958" s="13"/>
      <c r="F16958" s="13"/>
    </row>
    <row r="16959" spans="1:7">
      <c r="A16959" s="13"/>
      <c r="B16959" s="13"/>
      <c r="D16959" s="13"/>
      <c r="E16959" s="13"/>
      <c r="F16959" s="13"/>
    </row>
    <row r="16960" spans="1:7">
      <c r="A16960" s="13"/>
      <c r="B16960" s="13"/>
      <c r="D16960" s="13"/>
      <c r="E16960" s="13"/>
      <c r="F16960" s="13"/>
    </row>
    <row r="16961" spans="1:7">
      <c r="A16961" s="13"/>
      <c r="B16961" s="13"/>
      <c r="D16961" s="13"/>
      <c r="E16961" s="13"/>
      <c r="F16961" s="13"/>
    </row>
    <row r="16962" spans="1:7">
      <c r="A16962" s="13"/>
      <c r="B16962" s="13"/>
      <c r="C16962" s="13"/>
      <c r="D16962" s="13"/>
      <c r="E16962" s="13"/>
      <c r="F16962" s="13"/>
    </row>
    <row r="16963" spans="1:7">
      <c r="A16963" s="13"/>
      <c r="B16963" s="13"/>
      <c r="C16963" s="13"/>
      <c r="D16963" s="13"/>
      <c r="E16963" s="13"/>
      <c r="F16963" s="13"/>
    </row>
    <row r="16964" spans="1:7">
      <c r="A16964" s="13"/>
      <c r="B16964" s="13"/>
      <c r="C16964" s="13"/>
      <c r="D16964" s="13"/>
      <c r="E16964" s="13"/>
      <c r="F16964" s="13"/>
    </row>
    <row r="16965" spans="1:7">
      <c r="A16965" s="13"/>
      <c r="B16965" s="13"/>
      <c r="C16965" s="13"/>
      <c r="D16965" s="13"/>
      <c r="E16965" s="13"/>
      <c r="F16965" s="13"/>
    </row>
    <row r="16966" spans="1:7">
      <c r="A16966" s="13"/>
      <c r="B16966" s="13"/>
      <c r="C16966" s="13"/>
      <c r="D16966" s="13"/>
      <c r="E16966" s="13"/>
      <c r="G16966" s="13"/>
    </row>
    <row r="16967" spans="1:7">
      <c r="A16967" s="13"/>
      <c r="B16967" s="13"/>
      <c r="C16967" s="13"/>
      <c r="D16967" s="13"/>
      <c r="E16967" s="13"/>
      <c r="F16967" s="13"/>
    </row>
    <row r="16968" spans="1:7">
      <c r="A16968" s="13"/>
      <c r="B16968" s="13"/>
      <c r="C16968" s="13"/>
      <c r="D16968" s="13"/>
      <c r="E16968" s="13"/>
      <c r="F16968" s="13"/>
    </row>
    <row r="16969" spans="1:7">
      <c r="A16969" s="13"/>
      <c r="B16969" s="13"/>
      <c r="D16969" s="13"/>
      <c r="E16969" s="13"/>
      <c r="F16969" s="13"/>
    </row>
    <row r="16970" spans="1:7">
      <c r="A16970" s="13"/>
      <c r="B16970" s="13"/>
      <c r="D16970" s="13"/>
      <c r="E16970" s="13"/>
      <c r="F16970" s="13"/>
    </row>
    <row r="16971" spans="1:7">
      <c r="A16971" s="13"/>
      <c r="B16971" s="13"/>
      <c r="D16971" s="13"/>
      <c r="E16971" s="13"/>
      <c r="F16971" s="13"/>
    </row>
    <row r="16972" spans="1:7">
      <c r="A16972" s="13"/>
      <c r="B16972" s="13"/>
      <c r="D16972" s="13"/>
      <c r="E16972" s="13"/>
      <c r="F16972" s="13"/>
    </row>
    <row r="16973" spans="1:7">
      <c r="A16973" s="13"/>
      <c r="B16973" s="13"/>
      <c r="D16973" s="13"/>
      <c r="E16973" s="13"/>
      <c r="F16973" s="13"/>
    </row>
    <row r="16974" spans="1:7">
      <c r="A16974" s="13"/>
      <c r="B16974" s="13"/>
      <c r="D16974" s="13"/>
      <c r="E16974" s="13"/>
      <c r="F16974" s="13"/>
    </row>
    <row r="16975" spans="1:7">
      <c r="A16975" s="13"/>
      <c r="B16975" s="13"/>
      <c r="D16975" s="13"/>
      <c r="E16975" s="13"/>
      <c r="F16975" s="13"/>
    </row>
    <row r="16976" spans="1:7">
      <c r="A16976" s="13"/>
      <c r="B16976" s="13"/>
      <c r="D16976" s="13"/>
      <c r="E16976" s="13"/>
      <c r="F16976" s="13"/>
    </row>
    <row r="16977" spans="1:7">
      <c r="A16977" s="13"/>
      <c r="B16977" s="13"/>
      <c r="C16977" s="13"/>
      <c r="D16977" s="13"/>
      <c r="E16977" s="13"/>
      <c r="F16977" s="13"/>
    </row>
    <row r="16978" spans="1:7">
      <c r="A16978" s="13"/>
      <c r="B16978" s="13"/>
      <c r="C16978" s="13"/>
      <c r="D16978" s="13"/>
      <c r="E16978" s="13"/>
      <c r="F16978" s="13"/>
    </row>
    <row r="16979" spans="1:7">
      <c r="A16979" s="13"/>
      <c r="B16979" s="13"/>
      <c r="C16979" s="13"/>
      <c r="D16979" s="13"/>
      <c r="E16979" s="13"/>
      <c r="F16979" s="13"/>
    </row>
    <row r="16980" spans="1:7">
      <c r="A16980" s="13"/>
      <c r="B16980" s="13"/>
      <c r="C16980" s="13"/>
      <c r="D16980" s="13"/>
      <c r="E16980" s="13"/>
      <c r="F16980" s="13"/>
    </row>
    <row r="16981" spans="1:7">
      <c r="A16981" s="13"/>
      <c r="B16981" s="13"/>
      <c r="C16981" s="13"/>
      <c r="D16981" s="13"/>
      <c r="E16981" s="13"/>
      <c r="G16981" s="13"/>
    </row>
    <row r="16982" spans="1:7">
      <c r="A16982" s="13"/>
      <c r="B16982" s="13"/>
      <c r="D16982" s="13"/>
      <c r="E16982" s="13"/>
      <c r="F16982" s="13"/>
    </row>
    <row r="16983" spans="1:7">
      <c r="A16983" s="13"/>
      <c r="B16983" s="13"/>
      <c r="C16983" s="13"/>
      <c r="D16983" s="13"/>
      <c r="E16983" s="13"/>
      <c r="F16983" s="13"/>
    </row>
    <row r="16984" spans="1:7">
      <c r="A16984" s="13"/>
      <c r="B16984" s="13"/>
      <c r="D16984" s="13"/>
      <c r="E16984" s="13"/>
      <c r="F16984" s="13"/>
    </row>
    <row r="16985" spans="1:7">
      <c r="A16985" s="13"/>
      <c r="B16985" s="13"/>
      <c r="D16985" s="13"/>
      <c r="E16985" s="13"/>
      <c r="F16985" s="13"/>
    </row>
    <row r="16986" spans="1:7">
      <c r="A16986" s="13"/>
      <c r="B16986" s="13"/>
      <c r="D16986" s="13"/>
      <c r="E16986" s="13"/>
      <c r="F16986" s="13"/>
    </row>
    <row r="16987" spans="1:7">
      <c r="A16987" s="13"/>
      <c r="B16987" s="13"/>
      <c r="D16987" s="13"/>
      <c r="E16987" s="13"/>
      <c r="F16987" s="13"/>
    </row>
    <row r="16988" spans="1:7">
      <c r="A16988" s="13"/>
      <c r="B16988" s="13"/>
      <c r="D16988" s="13"/>
      <c r="E16988" s="13"/>
      <c r="F16988" s="13"/>
    </row>
    <row r="16989" spans="1:7">
      <c r="A16989" s="13"/>
      <c r="B16989" s="13"/>
      <c r="D16989" s="13"/>
      <c r="E16989" s="13"/>
      <c r="F16989" s="13"/>
    </row>
    <row r="16990" spans="1:7">
      <c r="A16990" s="13"/>
      <c r="B16990" s="13"/>
      <c r="D16990" s="13"/>
      <c r="E16990" s="13"/>
      <c r="F16990" s="13"/>
    </row>
    <row r="16991" spans="1:7">
      <c r="A16991" s="13"/>
      <c r="B16991" s="13"/>
      <c r="D16991" s="13"/>
      <c r="E16991" s="13"/>
      <c r="F16991" s="13"/>
    </row>
    <row r="16992" spans="1:7">
      <c r="A16992" s="13"/>
      <c r="B16992" s="13"/>
      <c r="D16992" s="13"/>
      <c r="E16992" s="13"/>
      <c r="F16992" s="13"/>
    </row>
    <row r="16993" spans="1:6">
      <c r="A16993" s="13"/>
      <c r="B16993" s="13"/>
      <c r="D16993" s="13"/>
      <c r="E16993" s="13"/>
      <c r="F16993" s="13"/>
    </row>
    <row r="16994" spans="1:6">
      <c r="A16994" s="13"/>
      <c r="B16994" s="13"/>
      <c r="D16994" s="13"/>
      <c r="E16994" s="13"/>
      <c r="F16994" s="13"/>
    </row>
    <row r="16995" spans="1:6">
      <c r="A16995" s="13"/>
      <c r="B16995" s="13"/>
      <c r="C16995" s="13"/>
      <c r="D16995" s="13"/>
      <c r="E16995" s="13"/>
      <c r="F16995" s="13"/>
    </row>
    <row r="16996" spans="1:6">
      <c r="A16996" s="13"/>
      <c r="B16996" s="13"/>
      <c r="C16996" s="13"/>
      <c r="D16996" s="13"/>
      <c r="E16996" s="13"/>
      <c r="F16996" s="13"/>
    </row>
    <row r="16997" spans="1:6">
      <c r="A16997" s="13"/>
      <c r="B16997" s="13"/>
      <c r="C16997" s="13"/>
      <c r="D16997" s="13"/>
      <c r="E16997" s="13"/>
      <c r="F16997" s="13"/>
    </row>
    <row r="16998" spans="1:6">
      <c r="A16998" s="13"/>
      <c r="B16998" s="13"/>
      <c r="C16998" s="13"/>
      <c r="D16998" s="13"/>
      <c r="E16998" s="13"/>
      <c r="F16998" s="13"/>
    </row>
    <row r="16999" spans="1:6">
      <c r="A16999" s="13"/>
      <c r="B16999" s="13"/>
      <c r="D16999" s="13"/>
      <c r="E16999" s="13"/>
      <c r="F16999" s="13"/>
    </row>
    <row r="17000" spans="1:6">
      <c r="A17000" s="13"/>
      <c r="B17000" s="13"/>
      <c r="D17000" s="13"/>
      <c r="E17000" s="13"/>
      <c r="F17000" s="13"/>
    </row>
    <row r="17001" spans="1:6">
      <c r="A17001" s="13"/>
      <c r="B17001" s="13"/>
      <c r="D17001" s="13"/>
      <c r="E17001" s="13"/>
      <c r="F17001" s="13"/>
    </row>
    <row r="17002" spans="1:6">
      <c r="A17002" s="13"/>
      <c r="B17002" s="13"/>
      <c r="D17002" s="13"/>
      <c r="E17002" s="13"/>
      <c r="F17002" s="13"/>
    </row>
    <row r="17003" spans="1:6">
      <c r="A17003" s="13"/>
      <c r="B17003" s="13"/>
      <c r="C17003" s="13"/>
      <c r="D17003" s="13"/>
      <c r="E17003" s="13"/>
      <c r="F17003" s="13"/>
    </row>
    <row r="17004" spans="1:6">
      <c r="A17004" s="13"/>
      <c r="B17004" s="13"/>
      <c r="C17004" s="13"/>
      <c r="D17004" s="13"/>
      <c r="E17004" s="13"/>
      <c r="F17004" s="13"/>
    </row>
    <row r="17005" spans="1:6">
      <c r="A17005" s="13"/>
      <c r="B17005" s="13"/>
      <c r="C17005" s="13"/>
      <c r="D17005" s="13"/>
      <c r="E17005" s="13"/>
      <c r="F17005" s="13"/>
    </row>
    <row r="17006" spans="1:6">
      <c r="A17006" s="13"/>
      <c r="B17006" s="13"/>
      <c r="C17006" s="13"/>
      <c r="D17006" s="13"/>
      <c r="E17006" s="13"/>
      <c r="F17006" s="13"/>
    </row>
    <row r="17007" spans="1:6">
      <c r="A17007" s="13"/>
      <c r="B17007" s="13"/>
      <c r="C17007" s="13"/>
      <c r="D17007" s="13"/>
      <c r="E17007" s="13"/>
      <c r="F17007" s="13"/>
    </row>
    <row r="17008" spans="1:6">
      <c r="A17008" s="13"/>
      <c r="B17008" s="13"/>
      <c r="C17008" s="13"/>
      <c r="D17008" s="13"/>
      <c r="E17008" s="13"/>
      <c r="F17008" s="13"/>
    </row>
    <row r="17009" spans="1:7">
      <c r="A17009" s="13"/>
      <c r="B17009" s="13"/>
      <c r="C17009" s="13"/>
      <c r="D17009" s="13"/>
      <c r="E17009" s="13"/>
      <c r="G17009" s="13"/>
    </row>
    <row r="17010" spans="1:7">
      <c r="A17010" s="13"/>
      <c r="B17010" s="13"/>
      <c r="C17010" s="13"/>
      <c r="D17010" s="13"/>
      <c r="E17010" s="13"/>
      <c r="F17010" s="13"/>
    </row>
    <row r="17011" spans="1:7">
      <c r="A17011" s="13"/>
      <c r="B17011" s="13"/>
      <c r="D17011" s="13"/>
      <c r="E17011" s="13"/>
      <c r="F17011" s="13"/>
    </row>
    <row r="17012" spans="1:7">
      <c r="A17012" s="13"/>
      <c r="B17012" s="13"/>
      <c r="C17012" s="13"/>
      <c r="D17012" s="13"/>
      <c r="E17012" s="13"/>
      <c r="F17012" s="13"/>
    </row>
    <row r="17013" spans="1:7">
      <c r="A17013" s="13"/>
      <c r="B17013" s="13"/>
      <c r="D17013" s="13"/>
      <c r="E17013" s="13"/>
      <c r="F17013" s="13"/>
    </row>
    <row r="17014" spans="1:7">
      <c r="A17014" s="13"/>
      <c r="B17014" s="13"/>
      <c r="D17014" s="13"/>
      <c r="E17014" s="13"/>
      <c r="F17014" s="13"/>
    </row>
    <row r="17015" spans="1:7">
      <c r="A17015" s="13"/>
      <c r="B17015" s="13"/>
      <c r="D17015" s="13"/>
      <c r="E17015" s="13"/>
      <c r="F17015" s="13"/>
    </row>
    <row r="17016" spans="1:7">
      <c r="A17016" s="13"/>
      <c r="B17016" s="13"/>
      <c r="D17016" s="13"/>
      <c r="E17016" s="13"/>
      <c r="F17016" s="13"/>
    </row>
    <row r="17017" spans="1:7">
      <c r="A17017" s="13"/>
      <c r="B17017" s="13"/>
      <c r="D17017" s="13"/>
      <c r="E17017" s="13"/>
      <c r="F17017" s="13"/>
    </row>
    <row r="17018" spans="1:7">
      <c r="A17018" s="13"/>
      <c r="B17018" s="13"/>
      <c r="D17018" s="13"/>
      <c r="E17018" s="13"/>
      <c r="F17018" s="13"/>
    </row>
    <row r="17019" spans="1:7">
      <c r="A17019" s="13"/>
      <c r="B17019" s="13"/>
      <c r="D17019" s="13"/>
      <c r="E17019" s="13"/>
      <c r="F17019" s="13"/>
    </row>
    <row r="17020" spans="1:7">
      <c r="A17020" s="13"/>
      <c r="B17020" s="13"/>
      <c r="D17020" s="13"/>
      <c r="E17020" s="13"/>
      <c r="F17020" s="13"/>
    </row>
    <row r="17021" spans="1:7">
      <c r="A17021" s="13"/>
      <c r="B17021" s="13"/>
      <c r="C17021" s="13"/>
      <c r="D17021" s="13"/>
      <c r="E17021" s="13"/>
      <c r="F17021" s="13"/>
    </row>
    <row r="17022" spans="1:7">
      <c r="A17022" s="13"/>
      <c r="B17022" s="13"/>
      <c r="C17022" s="13"/>
      <c r="D17022" s="13"/>
      <c r="E17022" s="13"/>
      <c r="F17022" s="13"/>
    </row>
    <row r="17023" spans="1:7">
      <c r="A17023" s="13"/>
      <c r="B17023" s="13"/>
      <c r="C17023" s="13"/>
      <c r="D17023" s="13"/>
      <c r="E17023" s="13"/>
      <c r="F17023" s="13"/>
    </row>
    <row r="17024" spans="1:7">
      <c r="A17024" s="13"/>
      <c r="B17024" s="13"/>
      <c r="C17024" s="13"/>
      <c r="D17024" s="13"/>
      <c r="E17024" s="13"/>
      <c r="F17024" s="13"/>
    </row>
    <row r="17025" spans="1:7">
      <c r="A17025" s="13"/>
      <c r="B17025" s="13"/>
      <c r="C17025" s="13"/>
      <c r="D17025" s="13"/>
      <c r="E17025" s="13"/>
      <c r="F17025" s="13"/>
    </row>
    <row r="17026" spans="1:7">
      <c r="A17026" s="13"/>
      <c r="B17026" s="13"/>
      <c r="C17026" s="13"/>
      <c r="D17026" s="13"/>
      <c r="E17026" s="13"/>
      <c r="G17026" s="13"/>
    </row>
    <row r="17027" spans="1:7">
      <c r="A17027" s="13"/>
      <c r="B17027" s="13"/>
      <c r="C17027" s="13"/>
      <c r="D17027" s="13"/>
      <c r="E17027" s="13"/>
      <c r="F17027" s="13"/>
    </row>
    <row r="17028" spans="1:7">
      <c r="A17028" s="13"/>
      <c r="B17028" s="13"/>
      <c r="C17028" s="13"/>
      <c r="D17028" s="13"/>
      <c r="E17028" s="13"/>
      <c r="F17028" s="13"/>
    </row>
    <row r="17029" spans="1:7">
      <c r="A17029" s="13"/>
      <c r="B17029" s="13"/>
      <c r="D17029" s="13"/>
      <c r="E17029" s="13"/>
      <c r="F17029" s="13"/>
    </row>
    <row r="17030" spans="1:7">
      <c r="A17030" s="13"/>
      <c r="B17030" s="13"/>
      <c r="C17030" s="13"/>
      <c r="D17030" s="13"/>
      <c r="E17030" s="13"/>
      <c r="F17030" s="13"/>
    </row>
    <row r="17031" spans="1:7">
      <c r="A17031" s="13"/>
      <c r="B17031" s="13"/>
      <c r="C17031" s="13"/>
      <c r="D17031" s="13"/>
      <c r="E17031" s="13"/>
      <c r="F17031" s="13"/>
    </row>
    <row r="17032" spans="1:7">
      <c r="A17032" s="13"/>
      <c r="B17032" s="13"/>
      <c r="C17032" s="13"/>
      <c r="D17032" s="13"/>
      <c r="E17032" s="13"/>
      <c r="F17032" s="13"/>
    </row>
    <row r="17033" spans="1:7">
      <c r="A17033" s="13"/>
      <c r="B17033" s="13"/>
      <c r="D17033" s="13"/>
      <c r="E17033" s="13"/>
      <c r="F17033" s="13"/>
    </row>
    <row r="17034" spans="1:7">
      <c r="A17034" s="13"/>
      <c r="B17034" s="13"/>
      <c r="C17034" s="13"/>
      <c r="D17034" s="13"/>
      <c r="E17034" s="13"/>
      <c r="F17034" s="13"/>
    </row>
    <row r="17035" spans="1:7">
      <c r="A17035" s="13"/>
      <c r="B17035" s="13"/>
      <c r="C17035" s="13"/>
      <c r="D17035" s="13"/>
      <c r="E17035" s="13"/>
      <c r="F17035" s="13"/>
    </row>
    <row r="17036" spans="1:7">
      <c r="A17036" s="13"/>
      <c r="B17036" s="13"/>
      <c r="C17036" s="13"/>
      <c r="D17036" s="13"/>
      <c r="E17036" s="13"/>
      <c r="F17036" s="13"/>
    </row>
    <row r="17037" spans="1:7">
      <c r="A17037" s="13"/>
      <c r="B17037" s="13"/>
      <c r="C17037" s="13"/>
      <c r="D17037" s="13"/>
      <c r="E17037" s="13"/>
      <c r="F17037" s="13"/>
    </row>
    <row r="17038" spans="1:7">
      <c r="A17038" s="13"/>
      <c r="B17038" s="13"/>
      <c r="C17038" s="13"/>
      <c r="D17038" s="13"/>
      <c r="E17038" s="13"/>
      <c r="F17038" s="13"/>
    </row>
    <row r="17039" spans="1:7">
      <c r="A17039" s="13"/>
      <c r="B17039" s="13"/>
      <c r="C17039" s="13"/>
      <c r="D17039" s="13"/>
      <c r="E17039" s="13"/>
      <c r="F17039" s="13"/>
    </row>
    <row r="17040" spans="1:7">
      <c r="A17040" s="13"/>
      <c r="B17040" s="13"/>
      <c r="C17040" s="13"/>
      <c r="D17040" s="13"/>
      <c r="E17040" s="13"/>
      <c r="F17040" s="13"/>
    </row>
    <row r="17041" spans="1:7">
      <c r="A17041" s="13"/>
      <c r="B17041" s="13"/>
      <c r="C17041" s="13"/>
      <c r="D17041" s="13"/>
      <c r="E17041" s="13"/>
      <c r="F17041" s="13"/>
    </row>
    <row r="17042" spans="1:7">
      <c r="A17042" s="13"/>
      <c r="B17042" s="13"/>
      <c r="C17042" s="13"/>
      <c r="D17042" s="13"/>
      <c r="E17042" s="13"/>
      <c r="F17042" s="13"/>
    </row>
    <row r="17043" spans="1:7">
      <c r="A17043" s="13"/>
      <c r="B17043" s="13"/>
      <c r="C17043" s="13"/>
      <c r="D17043" s="13"/>
      <c r="E17043" s="13"/>
      <c r="F17043" s="13"/>
    </row>
    <row r="17044" spans="1:7">
      <c r="A17044" s="13"/>
      <c r="B17044" s="13"/>
      <c r="C17044" s="13"/>
      <c r="D17044" s="13"/>
      <c r="E17044" s="13"/>
      <c r="G17044" s="13"/>
    </row>
    <row r="17045" spans="1:7">
      <c r="A17045" s="13"/>
      <c r="B17045" s="13"/>
      <c r="D17045" s="13"/>
      <c r="E17045" s="13"/>
      <c r="F17045" s="13"/>
    </row>
    <row r="17046" spans="1:7">
      <c r="A17046" s="13"/>
      <c r="B17046" s="13"/>
      <c r="C17046" s="13"/>
      <c r="D17046" s="13"/>
      <c r="E17046" s="13"/>
      <c r="F17046" s="13"/>
    </row>
    <row r="17047" spans="1:7">
      <c r="A17047" s="13"/>
      <c r="B17047" s="13"/>
      <c r="D17047" s="13"/>
      <c r="E17047" s="13"/>
      <c r="F17047" s="13"/>
    </row>
    <row r="17048" spans="1:7">
      <c r="A17048" s="13"/>
      <c r="B17048" s="13"/>
      <c r="D17048" s="13"/>
      <c r="E17048" s="13"/>
      <c r="F17048" s="13"/>
    </row>
    <row r="17049" spans="1:7">
      <c r="A17049" s="13"/>
      <c r="B17049" s="13"/>
      <c r="D17049" s="13"/>
      <c r="E17049" s="13"/>
      <c r="F17049" s="13"/>
    </row>
    <row r="17050" spans="1:7">
      <c r="A17050" s="13"/>
      <c r="B17050" s="13"/>
      <c r="D17050" s="13"/>
      <c r="E17050" s="13"/>
      <c r="F17050" s="13"/>
    </row>
    <row r="17051" spans="1:7">
      <c r="A17051" s="13"/>
      <c r="B17051" s="13"/>
      <c r="C17051" s="13"/>
      <c r="D17051" s="13"/>
      <c r="E17051" s="13"/>
      <c r="F17051" s="13"/>
    </row>
    <row r="17052" spans="1:7">
      <c r="A17052" s="13"/>
      <c r="B17052" s="13"/>
      <c r="C17052" s="13"/>
      <c r="D17052" s="13"/>
      <c r="E17052" s="13"/>
      <c r="F17052" s="13"/>
    </row>
    <row r="17053" spans="1:7">
      <c r="A17053" s="13"/>
      <c r="B17053" s="13"/>
      <c r="C17053" s="13"/>
      <c r="D17053" s="13"/>
      <c r="E17053" s="13"/>
      <c r="F17053" s="13"/>
    </row>
    <row r="17054" spans="1:7">
      <c r="A17054" s="13"/>
      <c r="B17054" s="13"/>
      <c r="C17054" s="13"/>
      <c r="D17054" s="13"/>
      <c r="E17054" s="13"/>
      <c r="G17054" s="13"/>
    </row>
    <row r="17055" spans="1:7">
      <c r="A17055" s="13"/>
      <c r="B17055" s="13"/>
      <c r="C17055" s="13"/>
      <c r="D17055" s="13"/>
      <c r="E17055" s="13"/>
      <c r="F17055" s="13"/>
    </row>
    <row r="17056" spans="1:7">
      <c r="A17056" s="13"/>
      <c r="B17056" s="13"/>
      <c r="C17056" s="13"/>
      <c r="D17056" s="13"/>
      <c r="E17056" s="13"/>
      <c r="F17056" s="13"/>
    </row>
    <row r="17057" spans="1:7">
      <c r="A17057" s="13"/>
      <c r="B17057" s="13"/>
      <c r="D17057" s="13"/>
      <c r="E17057" s="13"/>
      <c r="F17057" s="13"/>
    </row>
    <row r="17058" spans="1:7">
      <c r="A17058" s="13"/>
      <c r="B17058" s="13"/>
      <c r="C17058" s="13"/>
      <c r="D17058" s="13"/>
      <c r="E17058" s="13"/>
      <c r="F17058" s="13"/>
    </row>
    <row r="17059" spans="1:7">
      <c r="A17059" s="13"/>
      <c r="B17059" s="13"/>
      <c r="C17059" s="13"/>
      <c r="D17059" s="13"/>
      <c r="E17059" s="13"/>
      <c r="G17059" s="13"/>
    </row>
    <row r="17060" spans="1:7">
      <c r="A17060" s="13"/>
      <c r="B17060" s="13"/>
      <c r="C17060" s="13"/>
      <c r="D17060" s="13"/>
      <c r="E17060" s="13"/>
      <c r="F17060" s="13"/>
    </row>
    <row r="17061" spans="1:7">
      <c r="A17061" s="13"/>
      <c r="B17061" s="13"/>
      <c r="C17061" s="13"/>
      <c r="D17061" s="13"/>
      <c r="E17061" s="13"/>
      <c r="G17061" s="13"/>
    </row>
    <row r="17062" spans="1:7">
      <c r="A17062" s="13"/>
      <c r="B17062" s="13"/>
      <c r="C17062" s="13"/>
      <c r="D17062" s="13"/>
      <c r="E17062" s="13"/>
      <c r="F17062" s="13"/>
    </row>
    <row r="17063" spans="1:7">
      <c r="A17063" s="13"/>
      <c r="B17063" s="13"/>
      <c r="C17063" s="13"/>
      <c r="D17063" s="13"/>
      <c r="E17063" s="13"/>
      <c r="G17063" s="13"/>
    </row>
    <row r="17064" spans="1:7">
      <c r="A17064" s="13"/>
      <c r="B17064" s="13"/>
      <c r="C17064" s="13"/>
      <c r="D17064" s="13"/>
      <c r="E17064" s="13"/>
      <c r="F17064" s="13"/>
    </row>
    <row r="17065" spans="1:7">
      <c r="A17065" s="13"/>
      <c r="B17065" s="13"/>
      <c r="C17065" s="13"/>
      <c r="D17065" s="13"/>
      <c r="E17065" s="13"/>
      <c r="F17065" s="13"/>
    </row>
    <row r="17066" spans="1:7">
      <c r="A17066" s="13"/>
      <c r="B17066" s="13"/>
      <c r="D17066" s="13"/>
      <c r="E17066" s="13"/>
      <c r="F17066" s="13"/>
    </row>
    <row r="17067" spans="1:7">
      <c r="A17067" s="13"/>
      <c r="B17067" s="13"/>
      <c r="D17067" s="13"/>
      <c r="E17067" s="13"/>
      <c r="F17067" s="13"/>
    </row>
    <row r="17068" spans="1:7">
      <c r="A17068" s="13"/>
      <c r="B17068" s="13"/>
      <c r="D17068" s="13"/>
      <c r="E17068" s="13"/>
      <c r="F17068" s="13"/>
    </row>
    <row r="17069" spans="1:7">
      <c r="A17069" s="13"/>
      <c r="B17069" s="13"/>
      <c r="D17069" s="13"/>
      <c r="E17069" s="13"/>
      <c r="F17069" s="13"/>
    </row>
    <row r="17070" spans="1:7">
      <c r="A17070" s="13"/>
      <c r="B17070" s="13"/>
      <c r="D17070" s="13"/>
      <c r="E17070" s="13"/>
      <c r="F17070" s="13"/>
    </row>
    <row r="17071" spans="1:7">
      <c r="A17071" s="13"/>
      <c r="B17071" s="13"/>
      <c r="D17071" s="13"/>
      <c r="E17071" s="13"/>
      <c r="F17071" s="13"/>
    </row>
    <row r="17072" spans="1:7">
      <c r="A17072" s="13"/>
      <c r="B17072" s="13"/>
      <c r="D17072" s="13"/>
      <c r="E17072" s="13"/>
      <c r="F17072" s="13"/>
    </row>
    <row r="17073" spans="1:7">
      <c r="A17073" s="13"/>
      <c r="B17073" s="13"/>
      <c r="D17073" s="13"/>
      <c r="E17073" s="13"/>
      <c r="F17073" s="13"/>
    </row>
    <row r="17074" spans="1:7">
      <c r="A17074" s="13"/>
      <c r="B17074" s="13"/>
      <c r="C17074" s="13"/>
      <c r="D17074" s="13"/>
      <c r="E17074" s="13"/>
      <c r="G17074" s="13"/>
    </row>
    <row r="17075" spans="1:7">
      <c r="A17075" s="13"/>
      <c r="B17075" s="13"/>
      <c r="C17075" s="13"/>
      <c r="D17075" s="13"/>
      <c r="E17075" s="13"/>
      <c r="F17075" s="13"/>
    </row>
    <row r="17076" spans="1:7">
      <c r="A17076" s="13"/>
      <c r="B17076" s="13"/>
      <c r="C17076" s="13"/>
      <c r="D17076" s="13"/>
      <c r="E17076" s="13"/>
      <c r="F17076" s="13"/>
    </row>
    <row r="17077" spans="1:7">
      <c r="A17077" s="13"/>
      <c r="B17077" s="13"/>
      <c r="C17077" s="13"/>
      <c r="D17077" s="13"/>
      <c r="E17077" s="13"/>
      <c r="F17077" s="13"/>
    </row>
    <row r="17078" spans="1:7">
      <c r="A17078" s="13"/>
      <c r="B17078" s="13"/>
      <c r="C17078" s="13"/>
      <c r="D17078" s="13"/>
      <c r="E17078" s="13"/>
      <c r="G17078" s="13"/>
    </row>
    <row r="17079" spans="1:7">
      <c r="A17079" s="13"/>
      <c r="B17079" s="13"/>
      <c r="C17079" s="13"/>
      <c r="D17079" s="13"/>
      <c r="E17079" s="13"/>
      <c r="F17079" s="13"/>
    </row>
    <row r="17080" spans="1:7">
      <c r="A17080" s="13"/>
      <c r="B17080" s="13"/>
      <c r="D17080" s="13"/>
      <c r="E17080" s="13"/>
      <c r="F17080" s="13"/>
    </row>
    <row r="17081" spans="1:7">
      <c r="A17081" s="13"/>
      <c r="B17081" s="13"/>
      <c r="D17081" s="13"/>
      <c r="E17081" s="13"/>
      <c r="F17081" s="13"/>
    </row>
    <row r="17082" spans="1:7">
      <c r="A17082" s="13"/>
      <c r="B17082" s="13"/>
      <c r="D17082" s="13"/>
      <c r="E17082" s="13"/>
      <c r="F17082" s="13"/>
    </row>
    <row r="17083" spans="1:7">
      <c r="A17083" s="13"/>
      <c r="B17083" s="13"/>
      <c r="D17083" s="13"/>
      <c r="E17083" s="13"/>
      <c r="F17083" s="13"/>
    </row>
    <row r="17084" spans="1:7">
      <c r="A17084" s="13"/>
      <c r="B17084" s="13"/>
      <c r="D17084" s="13"/>
      <c r="E17084" s="13"/>
      <c r="F17084" s="13"/>
    </row>
    <row r="17085" spans="1:7">
      <c r="A17085" s="13"/>
      <c r="B17085" s="13"/>
      <c r="D17085" s="13"/>
      <c r="E17085" s="13"/>
      <c r="F17085" s="13"/>
    </row>
    <row r="17086" spans="1:7">
      <c r="A17086" s="13"/>
      <c r="B17086" s="13"/>
      <c r="D17086" s="13"/>
      <c r="E17086" s="13"/>
      <c r="F17086" s="13"/>
    </row>
    <row r="17087" spans="1:7">
      <c r="A17087" s="13"/>
      <c r="B17087" s="13"/>
      <c r="C17087" s="13"/>
      <c r="D17087" s="13"/>
      <c r="E17087" s="13"/>
      <c r="F17087" s="13"/>
    </row>
    <row r="17088" spans="1:7">
      <c r="A17088" s="13"/>
      <c r="B17088" s="13"/>
      <c r="C17088" s="13"/>
      <c r="D17088" s="13"/>
      <c r="E17088" s="13"/>
      <c r="F17088" s="13"/>
    </row>
    <row r="17089" spans="1:7">
      <c r="A17089" s="13"/>
      <c r="B17089" s="13"/>
      <c r="C17089" s="13"/>
      <c r="D17089" s="13"/>
      <c r="E17089" s="13"/>
      <c r="F17089" s="13"/>
    </row>
    <row r="17090" spans="1:7">
      <c r="A17090" s="13"/>
      <c r="B17090" s="13"/>
      <c r="C17090" s="13"/>
      <c r="D17090" s="13"/>
      <c r="E17090" s="13"/>
      <c r="F17090" s="13"/>
    </row>
    <row r="17091" spans="1:7">
      <c r="A17091" s="13"/>
      <c r="B17091" s="13"/>
      <c r="C17091" s="13"/>
      <c r="D17091" s="13"/>
      <c r="E17091" s="13"/>
      <c r="F17091" s="13"/>
    </row>
    <row r="17092" spans="1:7">
      <c r="A17092" s="13"/>
      <c r="B17092" s="13"/>
      <c r="C17092" s="13"/>
      <c r="D17092" s="13"/>
      <c r="E17092" s="13"/>
      <c r="G17092" s="13"/>
    </row>
    <row r="17093" spans="1:7">
      <c r="A17093" s="13"/>
      <c r="B17093" s="13"/>
      <c r="D17093" s="13"/>
      <c r="E17093" s="13"/>
      <c r="F17093" s="13"/>
    </row>
    <row r="17094" spans="1:7">
      <c r="A17094" s="13"/>
      <c r="B17094" s="13"/>
      <c r="C17094" s="13"/>
      <c r="D17094" s="13"/>
      <c r="E17094" s="13"/>
      <c r="F17094" s="13"/>
    </row>
    <row r="17095" spans="1:7">
      <c r="A17095" s="13"/>
      <c r="B17095" s="13"/>
      <c r="C17095" s="13"/>
      <c r="D17095" s="13"/>
      <c r="E17095" s="13"/>
      <c r="F17095" s="13"/>
    </row>
    <row r="17096" spans="1:7">
      <c r="A17096" s="13"/>
      <c r="B17096" s="13"/>
      <c r="C17096" s="13"/>
      <c r="D17096" s="13"/>
      <c r="E17096" s="13"/>
      <c r="F17096" s="13"/>
    </row>
    <row r="17097" spans="1:7">
      <c r="A17097" s="13"/>
      <c r="B17097" s="13"/>
      <c r="D17097" s="13"/>
      <c r="E17097" s="13"/>
      <c r="F17097" s="13"/>
    </row>
    <row r="17098" spans="1:7">
      <c r="A17098" s="13"/>
      <c r="B17098" s="13"/>
      <c r="D17098" s="13"/>
      <c r="E17098" s="13"/>
      <c r="F17098" s="13"/>
    </row>
    <row r="17099" spans="1:7">
      <c r="A17099" s="13"/>
      <c r="B17099" s="13"/>
      <c r="D17099" s="13"/>
      <c r="E17099" s="13"/>
      <c r="F17099" s="13"/>
    </row>
    <row r="17100" spans="1:7">
      <c r="A17100" s="13"/>
      <c r="B17100" s="13"/>
      <c r="D17100" s="13"/>
      <c r="E17100" s="13"/>
      <c r="F17100" s="13"/>
    </row>
    <row r="17101" spans="1:7">
      <c r="A17101" s="13"/>
      <c r="B17101" s="13"/>
      <c r="D17101" s="13"/>
      <c r="E17101" s="13"/>
      <c r="F17101" s="13"/>
    </row>
    <row r="17102" spans="1:7">
      <c r="A17102" s="13"/>
      <c r="B17102" s="13"/>
      <c r="C17102" s="13"/>
      <c r="D17102" s="13"/>
      <c r="E17102" s="13"/>
      <c r="F17102" s="13"/>
    </row>
    <row r="17103" spans="1:7">
      <c r="A17103" s="13"/>
      <c r="B17103" s="13"/>
      <c r="C17103" s="13"/>
      <c r="D17103" s="13"/>
      <c r="E17103" s="13"/>
      <c r="G17103" s="13"/>
    </row>
    <row r="17104" spans="1:7">
      <c r="A17104" s="13"/>
      <c r="B17104" s="13"/>
      <c r="C17104" s="13"/>
      <c r="D17104" s="13"/>
      <c r="E17104" s="13"/>
      <c r="F17104" s="13"/>
    </row>
    <row r="17105" spans="1:7">
      <c r="A17105" s="13"/>
      <c r="B17105" s="13"/>
      <c r="C17105" s="13"/>
      <c r="D17105" s="13"/>
      <c r="E17105" s="13"/>
      <c r="F17105" s="13"/>
    </row>
    <row r="17106" spans="1:7">
      <c r="A17106" s="13"/>
      <c r="B17106" s="13"/>
      <c r="C17106" s="13"/>
      <c r="D17106" s="13"/>
      <c r="E17106" s="13"/>
      <c r="F17106" s="13"/>
    </row>
    <row r="17107" spans="1:7">
      <c r="A17107" s="13"/>
      <c r="B17107" s="13"/>
      <c r="C17107" s="13"/>
      <c r="D17107" s="13"/>
      <c r="E17107" s="13"/>
      <c r="F17107" s="13"/>
    </row>
    <row r="17108" spans="1:7">
      <c r="A17108" s="13"/>
      <c r="B17108" s="13"/>
      <c r="C17108" s="13"/>
      <c r="D17108" s="13"/>
      <c r="E17108" s="13"/>
      <c r="G17108" s="13"/>
    </row>
    <row r="17109" spans="1:7">
      <c r="A17109" s="13"/>
      <c r="B17109" s="13"/>
      <c r="D17109" s="13"/>
      <c r="E17109" s="13"/>
      <c r="F17109" s="13"/>
    </row>
    <row r="17110" spans="1:7">
      <c r="A17110" s="13"/>
      <c r="B17110" s="13"/>
      <c r="C17110" s="13"/>
      <c r="D17110" s="13"/>
      <c r="E17110" s="13"/>
      <c r="F17110" s="13"/>
    </row>
    <row r="17111" spans="1:7">
      <c r="A17111" s="13"/>
      <c r="B17111" s="13"/>
      <c r="D17111" s="13"/>
      <c r="E17111" s="13"/>
      <c r="F17111" s="13"/>
    </row>
    <row r="17112" spans="1:7">
      <c r="A17112" s="13"/>
      <c r="B17112" s="13"/>
      <c r="D17112" s="13"/>
      <c r="E17112" s="13"/>
      <c r="F17112" s="13"/>
    </row>
    <row r="17113" spans="1:7">
      <c r="A17113" s="13"/>
      <c r="B17113" s="13"/>
      <c r="D17113" s="13"/>
      <c r="E17113" s="13"/>
      <c r="F17113" s="13"/>
    </row>
    <row r="17114" spans="1:7">
      <c r="A17114" s="13"/>
      <c r="B17114" s="13"/>
      <c r="D17114" s="13"/>
      <c r="E17114" s="13"/>
      <c r="F17114" s="13"/>
    </row>
    <row r="17115" spans="1:7">
      <c r="A17115" s="13"/>
      <c r="B17115" s="13"/>
      <c r="D17115" s="13"/>
      <c r="E17115" s="13"/>
      <c r="F17115" s="13"/>
    </row>
    <row r="17116" spans="1:7">
      <c r="A17116" s="13"/>
      <c r="B17116" s="13"/>
      <c r="D17116" s="13"/>
      <c r="E17116" s="13"/>
      <c r="F17116" s="13"/>
    </row>
    <row r="17117" spans="1:7">
      <c r="A17117" s="13"/>
      <c r="B17117" s="13"/>
      <c r="D17117" s="13"/>
      <c r="E17117" s="13"/>
      <c r="F17117" s="13"/>
    </row>
    <row r="17118" spans="1:7">
      <c r="A17118" s="13"/>
      <c r="B17118" s="13"/>
      <c r="D17118" s="13"/>
      <c r="E17118" s="13"/>
      <c r="F17118" s="13"/>
    </row>
    <row r="17119" spans="1:7">
      <c r="A17119" s="13"/>
      <c r="B17119" s="13"/>
      <c r="C17119" s="13"/>
      <c r="D17119" s="13"/>
      <c r="E17119" s="13"/>
      <c r="F17119" s="13"/>
    </row>
    <row r="17120" spans="1:7">
      <c r="A17120" s="13"/>
      <c r="B17120" s="13"/>
      <c r="C17120" s="13"/>
      <c r="D17120" s="13"/>
      <c r="E17120" s="13"/>
      <c r="G17120" s="13"/>
    </row>
    <row r="17121" spans="1:7">
      <c r="A17121" s="13"/>
      <c r="B17121" s="13"/>
      <c r="C17121" s="13"/>
      <c r="D17121" s="13"/>
      <c r="E17121" s="13"/>
      <c r="F17121" s="13"/>
    </row>
    <row r="17122" spans="1:7">
      <c r="A17122" s="13"/>
      <c r="B17122" s="13"/>
      <c r="C17122" s="13"/>
      <c r="D17122" s="13"/>
      <c r="E17122" s="13"/>
      <c r="F17122" s="13"/>
    </row>
    <row r="17123" spans="1:7">
      <c r="A17123" s="13"/>
      <c r="B17123" s="13"/>
      <c r="C17123" s="13"/>
      <c r="D17123" s="13"/>
      <c r="E17123" s="13"/>
      <c r="F17123" s="13"/>
    </row>
    <row r="17124" spans="1:7">
      <c r="A17124" s="13"/>
      <c r="B17124" s="13"/>
      <c r="C17124" s="13"/>
      <c r="D17124" s="13"/>
      <c r="E17124" s="13"/>
      <c r="F17124" s="13"/>
    </row>
    <row r="17125" spans="1:7">
      <c r="A17125" s="13"/>
      <c r="B17125" s="13"/>
      <c r="C17125" s="13"/>
      <c r="D17125" s="13"/>
      <c r="E17125" s="13"/>
      <c r="G17125" s="13"/>
    </row>
    <row r="17126" spans="1:7">
      <c r="A17126" s="13"/>
      <c r="B17126" s="13"/>
      <c r="C17126" s="13"/>
      <c r="D17126" s="13"/>
      <c r="E17126" s="13"/>
      <c r="F17126" s="13"/>
    </row>
    <row r="17127" spans="1:7">
      <c r="A17127" s="13"/>
      <c r="B17127" s="13"/>
      <c r="D17127" s="13"/>
      <c r="E17127" s="13"/>
      <c r="F17127" s="13"/>
    </row>
    <row r="17128" spans="1:7">
      <c r="A17128" s="13"/>
      <c r="B17128" s="13"/>
      <c r="D17128" s="13"/>
      <c r="E17128" s="13"/>
      <c r="F17128" s="13"/>
    </row>
    <row r="17129" spans="1:7">
      <c r="A17129" s="13"/>
      <c r="B17129" s="13"/>
      <c r="D17129" s="13"/>
      <c r="E17129" s="13"/>
      <c r="F17129" s="13"/>
    </row>
    <row r="17130" spans="1:7">
      <c r="A17130" s="13"/>
      <c r="B17130" s="13"/>
      <c r="D17130" s="13"/>
      <c r="E17130" s="13"/>
      <c r="F17130" s="13"/>
    </row>
    <row r="17131" spans="1:7">
      <c r="A17131" s="13"/>
      <c r="B17131" s="13"/>
      <c r="D17131" s="13"/>
      <c r="E17131" s="13"/>
      <c r="F17131" s="13"/>
    </row>
    <row r="17132" spans="1:7">
      <c r="A17132" s="13"/>
      <c r="B17132" s="13"/>
      <c r="D17132" s="13"/>
      <c r="E17132" s="13"/>
      <c r="F17132" s="13"/>
    </row>
    <row r="17133" spans="1:7">
      <c r="A17133" s="13"/>
      <c r="B17133" s="13"/>
      <c r="D17133" s="13"/>
      <c r="E17133" s="13"/>
      <c r="F17133" s="13"/>
    </row>
    <row r="17134" spans="1:7">
      <c r="A17134" s="13"/>
      <c r="B17134" s="13"/>
      <c r="C17134" s="13"/>
      <c r="D17134" s="13"/>
      <c r="E17134" s="13"/>
      <c r="F17134" s="13"/>
    </row>
    <row r="17135" spans="1:7">
      <c r="A17135" s="13"/>
      <c r="B17135" s="13"/>
      <c r="C17135" s="13"/>
      <c r="D17135" s="13"/>
      <c r="E17135" s="13"/>
      <c r="F17135" s="13"/>
    </row>
    <row r="17136" spans="1:7">
      <c r="A17136" s="13"/>
      <c r="B17136" s="13"/>
      <c r="C17136" s="13"/>
      <c r="D17136" s="13"/>
      <c r="E17136" s="13"/>
      <c r="F17136" s="13"/>
    </row>
    <row r="17137" spans="1:7">
      <c r="A17137" s="13"/>
      <c r="B17137" s="13"/>
      <c r="C17137" s="13"/>
      <c r="D17137" s="13"/>
      <c r="E17137" s="13"/>
      <c r="F17137" s="13"/>
    </row>
    <row r="17138" spans="1:7">
      <c r="A17138" s="13"/>
      <c r="B17138" s="13"/>
      <c r="C17138" s="13"/>
      <c r="D17138" s="13"/>
      <c r="E17138" s="13"/>
      <c r="F17138" s="13"/>
    </row>
    <row r="17139" spans="1:7">
      <c r="A17139" s="13"/>
      <c r="B17139" s="13"/>
      <c r="C17139" s="13"/>
      <c r="D17139" s="13"/>
      <c r="E17139" s="13"/>
      <c r="G17139" s="13"/>
    </row>
    <row r="17140" spans="1:7">
      <c r="A17140" s="13"/>
      <c r="B17140" s="13"/>
      <c r="C17140" s="13"/>
      <c r="D17140" s="13"/>
      <c r="E17140" s="13"/>
      <c r="F17140" s="13"/>
    </row>
    <row r="17141" spans="1:7">
      <c r="A17141" s="13"/>
      <c r="B17141" s="13"/>
      <c r="D17141" s="13"/>
      <c r="E17141" s="13"/>
      <c r="F17141" s="13"/>
    </row>
    <row r="17142" spans="1:7">
      <c r="A17142" s="13"/>
      <c r="B17142" s="13"/>
      <c r="D17142" s="13"/>
      <c r="E17142" s="13"/>
      <c r="F17142" s="13"/>
    </row>
    <row r="17143" spans="1:7">
      <c r="A17143" s="13"/>
      <c r="B17143" s="13"/>
      <c r="D17143" s="13"/>
      <c r="E17143" s="13"/>
      <c r="F17143" s="13"/>
    </row>
    <row r="17144" spans="1:7">
      <c r="A17144" s="13"/>
      <c r="B17144" s="13"/>
      <c r="D17144" s="13"/>
      <c r="E17144" s="13"/>
      <c r="F17144" s="13"/>
    </row>
    <row r="17145" spans="1:7">
      <c r="A17145" s="13"/>
      <c r="B17145" s="13"/>
      <c r="C17145" s="13"/>
      <c r="D17145" s="13"/>
      <c r="E17145" s="13"/>
      <c r="F17145" s="13"/>
    </row>
    <row r="17146" spans="1:7">
      <c r="A17146" s="13"/>
      <c r="B17146" s="13"/>
      <c r="C17146" s="13"/>
      <c r="D17146" s="13"/>
      <c r="E17146" s="13"/>
      <c r="F17146" s="13"/>
    </row>
    <row r="17147" spans="1:7">
      <c r="A17147" s="13"/>
      <c r="B17147" s="13"/>
      <c r="C17147" s="13"/>
      <c r="D17147" s="13"/>
      <c r="E17147" s="13"/>
      <c r="F17147" s="13"/>
    </row>
    <row r="17148" spans="1:7">
      <c r="A17148" s="13"/>
      <c r="B17148" s="13"/>
      <c r="C17148" s="13"/>
      <c r="D17148" s="13"/>
      <c r="E17148" s="13"/>
      <c r="F17148" s="13"/>
    </row>
    <row r="17149" spans="1:7">
      <c r="A17149" s="13"/>
      <c r="B17149" s="13"/>
      <c r="C17149" s="13"/>
      <c r="D17149" s="13"/>
      <c r="E17149" s="13"/>
      <c r="F17149" s="13"/>
    </row>
    <row r="17150" spans="1:7">
      <c r="A17150" s="13"/>
      <c r="B17150" s="13"/>
      <c r="C17150" s="13"/>
      <c r="D17150" s="13"/>
      <c r="E17150" s="13"/>
      <c r="F17150" s="13"/>
    </row>
    <row r="17151" spans="1:7">
      <c r="A17151" s="13"/>
      <c r="B17151" s="13"/>
      <c r="C17151" s="13"/>
      <c r="D17151" s="13"/>
      <c r="E17151" s="13"/>
      <c r="G17151" s="13"/>
    </row>
    <row r="17152" spans="1:7">
      <c r="A17152" s="13"/>
      <c r="B17152" s="13"/>
      <c r="D17152" s="13"/>
      <c r="E17152" s="13"/>
      <c r="F17152" s="13"/>
    </row>
    <row r="17153" spans="1:7">
      <c r="A17153" s="13"/>
      <c r="B17153" s="13"/>
      <c r="C17153" s="13"/>
      <c r="D17153" s="13"/>
      <c r="E17153" s="13"/>
      <c r="F17153" s="13"/>
    </row>
    <row r="17154" spans="1:7">
      <c r="A17154" s="13"/>
      <c r="B17154" s="13"/>
      <c r="C17154" s="13"/>
      <c r="D17154" s="13"/>
      <c r="E17154" s="13"/>
      <c r="F17154" s="13"/>
    </row>
    <row r="17155" spans="1:7">
      <c r="A17155" s="13"/>
      <c r="B17155" s="13"/>
      <c r="C17155" s="13"/>
      <c r="D17155" s="13"/>
      <c r="E17155" s="13"/>
      <c r="F17155" s="13"/>
    </row>
    <row r="17156" spans="1:7">
      <c r="A17156" s="13"/>
      <c r="B17156" s="13"/>
      <c r="D17156" s="13"/>
      <c r="E17156" s="13"/>
      <c r="F17156" s="13"/>
    </row>
    <row r="17157" spans="1:7">
      <c r="A17157" s="13"/>
      <c r="B17157" s="13"/>
      <c r="D17157" s="13"/>
      <c r="E17157" s="13"/>
      <c r="F17157" s="13"/>
    </row>
    <row r="17158" spans="1:7">
      <c r="A17158" s="13"/>
      <c r="B17158" s="13"/>
      <c r="D17158" s="13"/>
      <c r="E17158" s="13"/>
      <c r="F17158" s="13"/>
    </row>
    <row r="17159" spans="1:7">
      <c r="A17159" s="13"/>
      <c r="B17159" s="13"/>
      <c r="D17159" s="13"/>
      <c r="E17159" s="13"/>
      <c r="F17159" s="13"/>
    </row>
    <row r="17160" spans="1:7">
      <c r="A17160" s="13"/>
      <c r="B17160" s="13"/>
      <c r="D17160" s="13"/>
      <c r="E17160" s="13"/>
      <c r="F17160" s="13"/>
    </row>
    <row r="17161" spans="1:7">
      <c r="A17161" s="13"/>
      <c r="B17161" s="13"/>
      <c r="C17161" s="13"/>
      <c r="D17161" s="13"/>
      <c r="E17161" s="13"/>
      <c r="F17161" s="13"/>
    </row>
    <row r="17162" spans="1:7">
      <c r="A17162" s="13"/>
      <c r="B17162" s="13"/>
      <c r="D17162" s="13"/>
      <c r="E17162" s="13"/>
      <c r="F17162" s="13"/>
    </row>
    <row r="17163" spans="1:7">
      <c r="A17163" s="13"/>
      <c r="B17163" s="13"/>
      <c r="C17163" s="13"/>
      <c r="D17163" s="13"/>
      <c r="E17163" s="13"/>
      <c r="F17163" s="13"/>
    </row>
    <row r="17164" spans="1:7">
      <c r="A17164" s="13"/>
      <c r="B17164" s="13"/>
      <c r="C17164" s="13"/>
      <c r="D17164" s="13"/>
      <c r="E17164" s="13"/>
      <c r="F17164" s="13"/>
    </row>
    <row r="17165" spans="1:7">
      <c r="A17165" s="13"/>
      <c r="B17165" s="13"/>
      <c r="C17165" s="13"/>
      <c r="D17165" s="13"/>
      <c r="E17165" s="13"/>
      <c r="G17165" s="13"/>
    </row>
    <row r="17166" spans="1:7">
      <c r="A17166" s="13"/>
      <c r="B17166" s="13"/>
      <c r="C17166" s="13"/>
      <c r="D17166" s="13"/>
      <c r="E17166" s="13"/>
      <c r="F17166" s="13"/>
    </row>
    <row r="17167" spans="1:7">
      <c r="A17167" s="13"/>
      <c r="B17167" s="13"/>
      <c r="C17167" s="13"/>
      <c r="D17167" s="13"/>
      <c r="E17167" s="13"/>
      <c r="F17167" s="13"/>
    </row>
    <row r="17168" spans="1:7">
      <c r="A17168" s="13"/>
      <c r="B17168" s="13"/>
      <c r="C17168" s="13"/>
      <c r="D17168" s="13"/>
      <c r="E17168" s="13"/>
      <c r="F17168" s="13"/>
    </row>
    <row r="17169" spans="1:7">
      <c r="A17169" s="13"/>
      <c r="B17169" s="13"/>
      <c r="C17169" s="13"/>
      <c r="D17169" s="13"/>
      <c r="E17169" s="13"/>
      <c r="F17169" s="13"/>
    </row>
    <row r="17170" spans="1:7">
      <c r="A17170" s="13"/>
      <c r="B17170" s="13"/>
      <c r="C17170" s="13"/>
      <c r="D17170" s="13"/>
      <c r="E17170" s="13"/>
      <c r="F17170" s="13"/>
    </row>
    <row r="17171" spans="1:7">
      <c r="A17171" s="13"/>
      <c r="B17171" s="13"/>
      <c r="C17171" s="13"/>
      <c r="D17171" s="13"/>
      <c r="E17171" s="13"/>
      <c r="F17171" s="13"/>
    </row>
    <row r="17172" spans="1:7">
      <c r="A17172" s="13"/>
      <c r="B17172" s="13"/>
      <c r="C17172" s="13"/>
      <c r="D17172" s="13"/>
      <c r="E17172" s="13"/>
      <c r="G17172" s="13"/>
    </row>
    <row r="17173" spans="1:7">
      <c r="A17173" s="13"/>
      <c r="B17173" s="13"/>
      <c r="D17173" s="13"/>
      <c r="E17173" s="13"/>
      <c r="F17173" s="13"/>
    </row>
    <row r="17174" spans="1:7">
      <c r="A17174" s="13"/>
      <c r="B17174" s="13"/>
      <c r="D17174" s="13"/>
      <c r="E17174" s="13"/>
      <c r="F17174" s="13"/>
    </row>
    <row r="17175" spans="1:7">
      <c r="A17175" s="13"/>
      <c r="B17175" s="13"/>
      <c r="C17175" s="13"/>
      <c r="D17175" s="13"/>
      <c r="E17175" s="13"/>
      <c r="F17175" s="13"/>
    </row>
    <row r="17176" spans="1:7">
      <c r="A17176" s="13"/>
      <c r="B17176" s="13"/>
      <c r="C17176" s="13"/>
      <c r="D17176" s="13"/>
      <c r="E17176" s="13"/>
      <c r="F17176" s="13"/>
    </row>
    <row r="17177" spans="1:7">
      <c r="A17177" s="13"/>
      <c r="B17177" s="13"/>
      <c r="D17177" s="13"/>
      <c r="E17177" s="13"/>
      <c r="F17177" s="13"/>
    </row>
    <row r="17178" spans="1:7">
      <c r="A17178" s="13"/>
      <c r="B17178" s="13"/>
      <c r="D17178" s="13"/>
      <c r="E17178" s="13"/>
      <c r="F17178" s="13"/>
    </row>
    <row r="17179" spans="1:7">
      <c r="A17179" s="13"/>
      <c r="B17179" s="13"/>
      <c r="D17179" s="13"/>
      <c r="E17179" s="13"/>
      <c r="F17179" s="13"/>
    </row>
    <row r="17180" spans="1:7">
      <c r="A17180" s="13"/>
      <c r="B17180" s="13"/>
      <c r="D17180" s="13"/>
      <c r="E17180" s="13"/>
      <c r="F17180" s="13"/>
    </row>
    <row r="17181" spans="1:7">
      <c r="A17181" s="13"/>
      <c r="B17181" s="13"/>
      <c r="C17181" s="13"/>
      <c r="D17181" s="13"/>
      <c r="E17181" s="13"/>
      <c r="F17181" s="13"/>
    </row>
    <row r="17182" spans="1:7">
      <c r="A17182" s="13"/>
      <c r="B17182" s="13"/>
      <c r="C17182" s="13"/>
      <c r="D17182" s="13"/>
      <c r="E17182" s="13"/>
      <c r="F17182" s="13"/>
    </row>
    <row r="17183" spans="1:7">
      <c r="A17183" s="13"/>
      <c r="B17183" s="13"/>
      <c r="C17183" s="13"/>
      <c r="D17183" s="13"/>
      <c r="E17183" s="13"/>
      <c r="F17183" s="13"/>
    </row>
    <row r="17184" spans="1:7">
      <c r="A17184" s="13"/>
      <c r="B17184" s="13"/>
      <c r="C17184" s="13"/>
      <c r="D17184" s="13"/>
      <c r="E17184" s="13"/>
      <c r="F17184" s="13"/>
    </row>
    <row r="17185" spans="1:7">
      <c r="A17185" s="13"/>
      <c r="B17185" s="13"/>
      <c r="C17185" s="13"/>
      <c r="D17185" s="13"/>
      <c r="E17185" s="13"/>
      <c r="F17185" s="13"/>
    </row>
    <row r="17186" spans="1:7">
      <c r="A17186" s="13"/>
      <c r="B17186" s="13"/>
      <c r="C17186" s="13"/>
      <c r="D17186" s="13"/>
      <c r="E17186" s="13"/>
      <c r="G17186" s="13"/>
    </row>
    <row r="17187" spans="1:7">
      <c r="A17187" s="13"/>
      <c r="B17187" s="13"/>
      <c r="D17187" s="13"/>
      <c r="E17187" s="13"/>
      <c r="F17187" s="13"/>
    </row>
    <row r="17188" spans="1:7">
      <c r="A17188" s="13"/>
      <c r="B17188" s="13"/>
      <c r="D17188" s="13"/>
      <c r="E17188" s="13"/>
      <c r="F17188" s="13"/>
    </row>
    <row r="17189" spans="1:7">
      <c r="A17189" s="13"/>
      <c r="B17189" s="13"/>
      <c r="D17189" s="13"/>
      <c r="E17189" s="13"/>
      <c r="F17189" s="13"/>
    </row>
    <row r="17190" spans="1:7">
      <c r="A17190" s="13"/>
      <c r="B17190" s="13"/>
      <c r="D17190" s="13"/>
      <c r="E17190" s="13"/>
      <c r="F17190" s="13"/>
    </row>
    <row r="17191" spans="1:7">
      <c r="A17191" s="13"/>
      <c r="B17191" s="13"/>
      <c r="D17191" s="13"/>
      <c r="E17191" s="13"/>
      <c r="F17191" s="13"/>
    </row>
    <row r="17192" spans="1:7">
      <c r="A17192" s="13"/>
      <c r="B17192" s="13"/>
      <c r="D17192" s="13"/>
      <c r="E17192" s="13"/>
      <c r="F17192" s="13"/>
    </row>
    <row r="17193" spans="1:7">
      <c r="A17193" s="13"/>
      <c r="B17193" s="13"/>
      <c r="C17193" s="13"/>
      <c r="D17193" s="13"/>
      <c r="E17193" s="13"/>
      <c r="F17193" s="13"/>
    </row>
    <row r="17194" spans="1:7">
      <c r="A17194" s="13"/>
      <c r="B17194" s="13"/>
      <c r="D17194" s="13"/>
      <c r="E17194" s="13"/>
      <c r="F17194" s="13"/>
    </row>
    <row r="17195" spans="1:7">
      <c r="A17195" s="13"/>
      <c r="B17195" s="13"/>
      <c r="D17195" s="13"/>
      <c r="E17195" s="13"/>
      <c r="F17195" s="13"/>
    </row>
    <row r="17196" spans="1:7">
      <c r="A17196" s="13"/>
      <c r="B17196" s="13"/>
      <c r="C17196" s="13"/>
      <c r="D17196" s="13"/>
      <c r="E17196" s="13"/>
      <c r="F17196" s="13"/>
    </row>
    <row r="17197" spans="1:7">
      <c r="A17197" s="13"/>
      <c r="B17197" s="13"/>
      <c r="D17197" s="13"/>
      <c r="E17197" s="13"/>
      <c r="F17197" s="13"/>
    </row>
    <row r="17198" spans="1:7">
      <c r="A17198" s="13"/>
      <c r="B17198" s="13"/>
      <c r="D17198" s="13"/>
      <c r="E17198" s="13"/>
      <c r="F17198" s="13"/>
    </row>
    <row r="17199" spans="1:7">
      <c r="A17199" s="13"/>
      <c r="B17199" s="13"/>
      <c r="D17199" s="13"/>
      <c r="E17199" s="13"/>
      <c r="F17199" s="13"/>
    </row>
    <row r="17200" spans="1:7">
      <c r="A17200" s="13"/>
      <c r="B17200" s="13"/>
      <c r="D17200" s="13"/>
      <c r="E17200" s="13"/>
      <c r="F17200" s="13"/>
    </row>
    <row r="17201" spans="1:7">
      <c r="A17201" s="13"/>
      <c r="B17201" s="13"/>
      <c r="C17201" s="13"/>
      <c r="D17201" s="13"/>
      <c r="E17201" s="13"/>
      <c r="F17201" s="13"/>
    </row>
    <row r="17202" spans="1:7">
      <c r="A17202" s="13"/>
      <c r="B17202" s="13"/>
      <c r="C17202" s="13"/>
      <c r="D17202" s="13"/>
      <c r="E17202" s="13"/>
      <c r="F17202" s="13"/>
    </row>
    <row r="17203" spans="1:7">
      <c r="A17203" s="13"/>
      <c r="B17203" s="13"/>
      <c r="C17203" s="13"/>
      <c r="D17203" s="13"/>
      <c r="E17203" s="13"/>
      <c r="F17203" s="13"/>
    </row>
    <row r="17204" spans="1:7">
      <c r="A17204" s="13"/>
      <c r="B17204" s="13"/>
      <c r="C17204" s="13"/>
      <c r="D17204" s="13"/>
      <c r="E17204" s="13"/>
      <c r="F17204" s="13"/>
    </row>
    <row r="17205" spans="1:7">
      <c r="A17205" s="13"/>
      <c r="B17205" s="13"/>
      <c r="C17205" s="13"/>
      <c r="D17205" s="13"/>
      <c r="E17205" s="13"/>
      <c r="G17205" s="13"/>
    </row>
    <row r="17206" spans="1:7">
      <c r="A17206" s="13"/>
      <c r="B17206" s="13"/>
      <c r="C17206" s="13"/>
      <c r="D17206" s="13"/>
      <c r="E17206" s="13"/>
      <c r="F17206" s="13"/>
    </row>
    <row r="17207" spans="1:7">
      <c r="A17207" s="13"/>
      <c r="B17207" s="13"/>
      <c r="C17207" s="13"/>
      <c r="D17207" s="13"/>
      <c r="E17207" s="13"/>
      <c r="F17207" s="13"/>
    </row>
    <row r="17208" spans="1:7">
      <c r="A17208" s="13"/>
      <c r="B17208" s="13"/>
      <c r="D17208" s="13"/>
      <c r="E17208" s="13"/>
      <c r="F17208" s="13"/>
    </row>
    <row r="17209" spans="1:7">
      <c r="A17209" s="13"/>
      <c r="B17209" s="13"/>
      <c r="D17209" s="13"/>
      <c r="E17209" s="13"/>
      <c r="F17209" s="13"/>
    </row>
    <row r="17210" spans="1:7">
      <c r="A17210" s="13"/>
      <c r="B17210" s="13"/>
      <c r="D17210" s="13"/>
      <c r="E17210" s="13"/>
      <c r="F17210" s="13"/>
    </row>
    <row r="17211" spans="1:7">
      <c r="A17211" s="13"/>
      <c r="B17211" s="13"/>
      <c r="D17211" s="13"/>
      <c r="E17211" s="13"/>
      <c r="F17211" s="13"/>
    </row>
    <row r="17212" spans="1:7">
      <c r="A17212" s="13"/>
      <c r="B17212" s="13"/>
      <c r="D17212" s="13"/>
      <c r="E17212" s="13"/>
      <c r="F17212" s="13"/>
    </row>
    <row r="17213" spans="1:7">
      <c r="A17213" s="13"/>
      <c r="B17213" s="13"/>
      <c r="D17213" s="13"/>
      <c r="E17213" s="13"/>
      <c r="F17213" s="13"/>
    </row>
    <row r="17214" spans="1:7">
      <c r="A17214" s="13"/>
      <c r="B17214" s="13"/>
      <c r="D17214" s="13"/>
      <c r="E17214" s="13"/>
      <c r="F17214" s="13"/>
    </row>
    <row r="17215" spans="1:7">
      <c r="A17215" s="13"/>
      <c r="B17215" s="13"/>
      <c r="D17215" s="13"/>
      <c r="E17215" s="13"/>
      <c r="F17215" s="13"/>
    </row>
    <row r="17216" spans="1:7">
      <c r="A17216" s="13"/>
      <c r="B17216" s="13"/>
      <c r="C17216" s="13"/>
      <c r="D17216" s="13"/>
      <c r="E17216" s="13"/>
      <c r="G17216" s="13"/>
    </row>
    <row r="17217" spans="1:7">
      <c r="A17217" s="13"/>
      <c r="B17217" s="13"/>
      <c r="C17217" s="13"/>
      <c r="D17217" s="13"/>
      <c r="E17217" s="13"/>
      <c r="F17217" s="13"/>
    </row>
    <row r="17218" spans="1:7">
      <c r="A17218" s="13"/>
      <c r="B17218" s="13"/>
      <c r="C17218" s="13"/>
      <c r="D17218" s="13"/>
      <c r="E17218" s="13"/>
      <c r="F17218" s="13"/>
    </row>
    <row r="17219" spans="1:7">
      <c r="A17219" s="13"/>
      <c r="B17219" s="13"/>
      <c r="C17219" s="13"/>
      <c r="D17219" s="13"/>
      <c r="E17219" s="13"/>
      <c r="F17219" s="13"/>
    </row>
    <row r="17220" spans="1:7">
      <c r="A17220" s="13"/>
      <c r="B17220" s="13"/>
      <c r="C17220" s="13"/>
      <c r="D17220" s="13"/>
      <c r="E17220" s="13"/>
      <c r="F17220" s="13"/>
    </row>
    <row r="17221" spans="1:7">
      <c r="A17221" s="13"/>
      <c r="B17221" s="13"/>
      <c r="C17221" s="13"/>
      <c r="D17221" s="13"/>
      <c r="E17221" s="13"/>
      <c r="G17221" s="13"/>
    </row>
    <row r="17222" spans="1:7">
      <c r="A17222" s="13"/>
      <c r="B17222" s="13"/>
      <c r="C17222" s="13"/>
      <c r="D17222" s="13"/>
      <c r="E17222" s="13"/>
      <c r="F17222" s="13"/>
    </row>
    <row r="17223" spans="1:7">
      <c r="A17223" s="13"/>
      <c r="B17223" s="13"/>
      <c r="C17223" s="13"/>
      <c r="D17223" s="13"/>
      <c r="E17223" s="13"/>
      <c r="F17223" s="13"/>
    </row>
    <row r="17224" spans="1:7">
      <c r="A17224" s="13"/>
      <c r="B17224" s="13"/>
      <c r="D17224" s="13"/>
      <c r="E17224" s="13"/>
      <c r="F17224" s="13"/>
    </row>
    <row r="17225" spans="1:7">
      <c r="A17225" s="13"/>
      <c r="B17225" s="13"/>
      <c r="D17225" s="13"/>
      <c r="E17225" s="13"/>
      <c r="F17225" s="13"/>
    </row>
    <row r="17226" spans="1:7">
      <c r="A17226" s="13"/>
      <c r="B17226" s="13"/>
      <c r="C17226" s="13"/>
      <c r="D17226" s="13"/>
      <c r="E17226" s="13"/>
      <c r="F17226" s="13"/>
    </row>
    <row r="17227" spans="1:7">
      <c r="A17227" s="13"/>
      <c r="B17227" s="13"/>
      <c r="D17227" s="13"/>
      <c r="E17227" s="13"/>
      <c r="F17227" s="13"/>
    </row>
    <row r="17228" spans="1:7">
      <c r="A17228" s="13"/>
      <c r="B17228" s="13"/>
      <c r="C17228" s="13"/>
      <c r="D17228" s="13"/>
      <c r="E17228" s="13"/>
      <c r="F17228" s="13"/>
    </row>
    <row r="17229" spans="1:7">
      <c r="A17229" s="13"/>
      <c r="B17229" s="13"/>
      <c r="D17229" s="13"/>
      <c r="E17229" s="13"/>
      <c r="F17229" s="13"/>
    </row>
    <row r="17230" spans="1:7">
      <c r="A17230" s="13"/>
      <c r="B17230" s="13"/>
      <c r="D17230" s="13"/>
      <c r="E17230" s="13"/>
      <c r="F17230" s="13"/>
    </row>
    <row r="17231" spans="1:7">
      <c r="A17231" s="13"/>
      <c r="B17231" s="13"/>
      <c r="D17231" s="13"/>
      <c r="E17231" s="13"/>
      <c r="F17231" s="13"/>
    </row>
    <row r="17232" spans="1:7">
      <c r="A17232" s="13"/>
      <c r="B17232" s="13"/>
      <c r="D17232" s="13"/>
      <c r="E17232" s="13"/>
      <c r="F17232" s="13"/>
    </row>
    <row r="17233" spans="1:7">
      <c r="A17233" s="13"/>
      <c r="B17233" s="13"/>
      <c r="D17233" s="13"/>
      <c r="E17233" s="13"/>
      <c r="F17233" s="13"/>
    </row>
    <row r="17234" spans="1:7">
      <c r="A17234" s="13"/>
      <c r="B17234" s="13"/>
      <c r="D17234" s="13"/>
      <c r="E17234" s="13"/>
      <c r="F17234" s="13"/>
    </row>
    <row r="17235" spans="1:7">
      <c r="A17235" s="13"/>
      <c r="B17235" s="13"/>
      <c r="D17235" s="13"/>
      <c r="E17235" s="13"/>
      <c r="F17235" s="13"/>
    </row>
    <row r="17236" spans="1:7">
      <c r="A17236" s="13"/>
      <c r="B17236" s="13"/>
      <c r="D17236" s="13"/>
      <c r="E17236" s="13"/>
      <c r="F17236" s="13"/>
    </row>
    <row r="17237" spans="1:7">
      <c r="A17237" s="13"/>
      <c r="B17237" s="13"/>
      <c r="D17237" s="13"/>
      <c r="E17237" s="13"/>
      <c r="F17237" s="13"/>
    </row>
    <row r="17238" spans="1:7">
      <c r="A17238" s="13"/>
      <c r="B17238" s="13"/>
      <c r="C17238" s="13"/>
      <c r="D17238" s="13"/>
      <c r="E17238" s="13"/>
      <c r="F17238" s="13"/>
    </row>
    <row r="17239" spans="1:7">
      <c r="A17239" s="13"/>
      <c r="B17239" s="13"/>
      <c r="D17239" s="13"/>
      <c r="E17239" s="13"/>
      <c r="F17239" s="13"/>
    </row>
    <row r="17240" spans="1:7">
      <c r="A17240" s="13"/>
      <c r="B17240" s="13"/>
      <c r="C17240" s="13"/>
      <c r="D17240" s="13"/>
      <c r="E17240" s="13"/>
      <c r="G17240" s="13"/>
    </row>
    <row r="17241" spans="1:7">
      <c r="A17241" s="13"/>
      <c r="B17241" s="13"/>
      <c r="C17241" s="13"/>
      <c r="D17241" s="13"/>
      <c r="E17241" s="13"/>
      <c r="F17241" s="13"/>
    </row>
    <row r="17242" spans="1:7">
      <c r="A17242" s="13"/>
      <c r="B17242" s="13"/>
      <c r="C17242" s="13"/>
      <c r="D17242" s="13"/>
      <c r="E17242" s="13"/>
      <c r="F17242" s="13"/>
    </row>
    <row r="17243" spans="1:7">
      <c r="A17243" s="13"/>
      <c r="B17243" s="13"/>
      <c r="C17243" s="13"/>
      <c r="D17243" s="13"/>
      <c r="E17243" s="13"/>
      <c r="F17243" s="13"/>
    </row>
    <row r="17244" spans="1:7">
      <c r="A17244" s="13"/>
      <c r="B17244" s="13"/>
      <c r="C17244" s="13"/>
      <c r="D17244" s="13"/>
      <c r="E17244" s="13"/>
      <c r="G17244" s="13"/>
    </row>
    <row r="17245" spans="1:7">
      <c r="A17245" s="13"/>
      <c r="B17245" s="13"/>
      <c r="C17245" s="13"/>
      <c r="D17245" s="13"/>
      <c r="E17245" s="13"/>
      <c r="F17245" s="13"/>
    </row>
    <row r="17246" spans="1:7">
      <c r="A17246" s="13"/>
      <c r="B17246" s="13"/>
      <c r="C17246" s="13"/>
      <c r="D17246" s="13"/>
      <c r="E17246" s="13"/>
      <c r="F17246" s="13"/>
    </row>
    <row r="17247" spans="1:7">
      <c r="A17247" s="13"/>
      <c r="B17247" s="13"/>
      <c r="D17247" s="13"/>
      <c r="E17247" s="13"/>
      <c r="F17247" s="13"/>
    </row>
    <row r="17248" spans="1:7">
      <c r="A17248" s="13"/>
      <c r="B17248" s="13"/>
      <c r="D17248" s="13"/>
      <c r="E17248" s="13"/>
      <c r="F17248" s="13"/>
    </row>
    <row r="17249" spans="1:7">
      <c r="A17249" s="13"/>
      <c r="B17249" s="13"/>
      <c r="D17249" s="13"/>
      <c r="E17249" s="13"/>
      <c r="F17249" s="13"/>
    </row>
    <row r="17250" spans="1:7">
      <c r="A17250" s="13"/>
      <c r="B17250" s="13"/>
      <c r="D17250" s="13"/>
      <c r="E17250" s="13"/>
      <c r="F17250" s="13"/>
    </row>
    <row r="17251" spans="1:7">
      <c r="A17251" s="13"/>
      <c r="B17251" s="13"/>
      <c r="D17251" s="13"/>
      <c r="E17251" s="13"/>
      <c r="F17251" s="13"/>
    </row>
    <row r="17252" spans="1:7">
      <c r="A17252" s="13"/>
      <c r="B17252" s="13"/>
      <c r="C17252" s="13"/>
      <c r="D17252" s="13"/>
      <c r="E17252" s="13"/>
      <c r="F17252" s="13"/>
    </row>
    <row r="17253" spans="1:7">
      <c r="A17253" s="13"/>
      <c r="B17253" s="13"/>
      <c r="C17253" s="13"/>
      <c r="D17253" s="13"/>
      <c r="E17253" s="13"/>
      <c r="F17253" s="13"/>
    </row>
    <row r="17254" spans="1:7">
      <c r="A17254" s="13"/>
      <c r="B17254" s="13"/>
      <c r="C17254" s="13"/>
      <c r="D17254" s="13"/>
      <c r="E17254" s="13"/>
      <c r="F17254" s="13"/>
    </row>
    <row r="17255" spans="1:7">
      <c r="A17255" s="13"/>
      <c r="B17255" s="13"/>
      <c r="C17255" s="13"/>
      <c r="D17255" s="13"/>
      <c r="E17255" s="13"/>
      <c r="F17255" s="13"/>
    </row>
    <row r="17256" spans="1:7">
      <c r="A17256" s="13"/>
      <c r="B17256" s="13"/>
      <c r="C17256" s="13"/>
      <c r="D17256" s="13"/>
      <c r="E17256" s="13"/>
      <c r="G17256" s="13"/>
    </row>
    <row r="17257" spans="1:7">
      <c r="A17257" s="13"/>
      <c r="B17257" s="13"/>
      <c r="C17257" s="13"/>
      <c r="D17257" s="13"/>
      <c r="E17257" s="13"/>
      <c r="G17257" s="13"/>
    </row>
    <row r="17258" spans="1:7">
      <c r="A17258" s="13"/>
      <c r="B17258" s="13"/>
      <c r="C17258" s="13"/>
      <c r="D17258" s="13"/>
      <c r="E17258" s="13"/>
      <c r="F17258" s="13"/>
    </row>
    <row r="17259" spans="1:7">
      <c r="A17259" s="13"/>
      <c r="B17259" s="13"/>
      <c r="C17259" s="13"/>
      <c r="D17259" s="13"/>
      <c r="E17259" s="13"/>
      <c r="F17259" s="13"/>
    </row>
    <row r="17260" spans="1:7">
      <c r="A17260" s="13"/>
      <c r="B17260" s="13"/>
      <c r="D17260" s="13"/>
      <c r="E17260" s="13"/>
      <c r="F17260" s="13"/>
    </row>
    <row r="17261" spans="1:7">
      <c r="A17261" s="13"/>
      <c r="B17261" s="13"/>
      <c r="D17261" s="13"/>
      <c r="E17261" s="13"/>
      <c r="F17261" s="13"/>
    </row>
    <row r="17262" spans="1:7">
      <c r="A17262" s="13"/>
      <c r="B17262" s="13"/>
      <c r="D17262" s="13"/>
      <c r="E17262" s="13"/>
      <c r="F17262" s="13"/>
    </row>
    <row r="17263" spans="1:7">
      <c r="A17263" s="13"/>
      <c r="B17263" s="13"/>
      <c r="D17263" s="13"/>
      <c r="E17263" s="13"/>
      <c r="F17263" s="13"/>
    </row>
    <row r="17264" spans="1:7">
      <c r="A17264" s="13"/>
      <c r="B17264" s="13"/>
      <c r="D17264" s="13"/>
      <c r="E17264" s="13"/>
      <c r="F17264" s="13"/>
    </row>
    <row r="17265" spans="1:7">
      <c r="A17265" s="13"/>
      <c r="B17265" s="13"/>
      <c r="C17265" s="13"/>
      <c r="D17265" s="13"/>
      <c r="E17265" s="13"/>
      <c r="F17265" s="13"/>
    </row>
    <row r="17266" spans="1:7">
      <c r="A17266" s="13"/>
      <c r="B17266" s="13"/>
      <c r="C17266" s="13"/>
      <c r="D17266" s="13"/>
      <c r="E17266" s="13"/>
      <c r="F17266" s="13"/>
    </row>
    <row r="17267" spans="1:7">
      <c r="A17267" s="13"/>
      <c r="B17267" s="13"/>
      <c r="C17267" s="13"/>
      <c r="D17267" s="13"/>
      <c r="E17267" s="13"/>
      <c r="F17267" s="13"/>
    </row>
    <row r="17268" spans="1:7">
      <c r="A17268" s="13"/>
      <c r="B17268" s="13"/>
      <c r="C17268" s="13"/>
      <c r="D17268" s="13"/>
      <c r="E17268" s="13"/>
      <c r="G17268" s="13"/>
    </row>
    <row r="17269" spans="1:7">
      <c r="A17269" s="13"/>
      <c r="B17269" s="13"/>
      <c r="C17269" s="13"/>
      <c r="D17269" s="13"/>
      <c r="E17269" s="13"/>
      <c r="F17269" s="13"/>
    </row>
    <row r="17270" spans="1:7">
      <c r="A17270" s="13"/>
      <c r="B17270" s="13"/>
      <c r="C17270" s="13"/>
      <c r="D17270" s="13"/>
      <c r="E17270" s="13"/>
      <c r="F17270" s="13"/>
    </row>
    <row r="17271" spans="1:7">
      <c r="A17271" s="13"/>
      <c r="B17271" s="13"/>
      <c r="D17271" s="13"/>
      <c r="E17271" s="13"/>
      <c r="F17271" s="13"/>
    </row>
    <row r="17272" spans="1:7">
      <c r="A17272" s="13"/>
      <c r="B17272" s="13"/>
      <c r="D17272" s="13"/>
      <c r="E17272" s="13"/>
      <c r="F17272" s="13"/>
    </row>
    <row r="17273" spans="1:7">
      <c r="A17273" s="13"/>
      <c r="B17273" s="13"/>
      <c r="D17273" s="13"/>
      <c r="E17273" s="13"/>
      <c r="F17273" s="13"/>
    </row>
    <row r="17274" spans="1:7">
      <c r="A17274" s="13"/>
      <c r="B17274" s="13"/>
      <c r="D17274" s="13"/>
      <c r="E17274" s="13"/>
      <c r="F17274" s="13"/>
    </row>
    <row r="17275" spans="1:7">
      <c r="A17275" s="13"/>
      <c r="B17275" s="13"/>
      <c r="D17275" s="13"/>
      <c r="E17275" s="13"/>
      <c r="F17275" s="13"/>
    </row>
    <row r="17276" spans="1:7">
      <c r="A17276" s="13"/>
      <c r="B17276" s="13"/>
      <c r="D17276" s="13"/>
      <c r="E17276" s="13"/>
      <c r="F17276" s="13"/>
    </row>
    <row r="17277" spans="1:7">
      <c r="A17277" s="13"/>
      <c r="B17277" s="13"/>
      <c r="D17277" s="13"/>
      <c r="E17277" s="13"/>
      <c r="F17277" s="13"/>
    </row>
    <row r="17278" spans="1:7">
      <c r="A17278" s="13"/>
      <c r="B17278" s="13"/>
      <c r="C17278" s="13"/>
      <c r="D17278" s="13"/>
      <c r="E17278" s="13"/>
      <c r="F17278" s="13"/>
    </row>
    <row r="17279" spans="1:7">
      <c r="A17279" s="13"/>
      <c r="B17279" s="13"/>
      <c r="C17279" s="13"/>
      <c r="D17279" s="13"/>
      <c r="E17279" s="13"/>
      <c r="F17279" s="13"/>
    </row>
    <row r="17280" spans="1:7">
      <c r="A17280" s="13"/>
      <c r="B17280" s="13"/>
      <c r="C17280" s="13"/>
      <c r="D17280" s="13"/>
      <c r="E17280" s="13"/>
      <c r="F17280" s="13"/>
    </row>
    <row r="17281" spans="1:7">
      <c r="A17281" s="13"/>
      <c r="B17281" s="13"/>
      <c r="C17281" s="13"/>
      <c r="D17281" s="13"/>
      <c r="E17281" s="13"/>
      <c r="F17281" s="13"/>
    </row>
    <row r="17282" spans="1:7">
      <c r="A17282" s="13"/>
      <c r="B17282" s="13"/>
      <c r="C17282" s="13"/>
      <c r="D17282" s="13"/>
      <c r="E17282" s="13"/>
      <c r="F17282" s="13"/>
    </row>
    <row r="17283" spans="1:7">
      <c r="A17283" s="13"/>
      <c r="B17283" s="13"/>
      <c r="C17283" s="13"/>
      <c r="D17283" s="13"/>
      <c r="E17283" s="13"/>
      <c r="G17283" s="13"/>
    </row>
    <row r="17284" spans="1:7">
      <c r="A17284" s="13"/>
      <c r="B17284" s="13"/>
      <c r="D17284" s="13"/>
      <c r="E17284" s="13"/>
      <c r="F17284" s="13"/>
    </row>
    <row r="17285" spans="1:7">
      <c r="A17285" s="13"/>
      <c r="B17285" s="13"/>
      <c r="D17285" s="13"/>
      <c r="E17285" s="13"/>
      <c r="F17285" s="13"/>
    </row>
    <row r="17286" spans="1:7">
      <c r="A17286" s="13"/>
      <c r="B17286" s="13"/>
      <c r="C17286" s="13"/>
      <c r="D17286" s="13"/>
      <c r="E17286" s="13"/>
      <c r="F17286" s="13"/>
    </row>
    <row r="17287" spans="1:7">
      <c r="A17287" s="13"/>
      <c r="B17287" s="13"/>
      <c r="D17287" s="13"/>
      <c r="E17287" s="13"/>
      <c r="F17287" s="13"/>
    </row>
    <row r="17288" spans="1:7">
      <c r="A17288" s="13"/>
      <c r="B17288" s="13"/>
      <c r="D17288" s="13"/>
      <c r="E17288" s="13"/>
      <c r="F17288" s="13"/>
    </row>
    <row r="17289" spans="1:7">
      <c r="A17289" s="13"/>
      <c r="B17289" s="13"/>
      <c r="D17289" s="13"/>
      <c r="E17289" s="13"/>
      <c r="F17289" s="13"/>
    </row>
    <row r="17290" spans="1:7">
      <c r="A17290" s="13"/>
      <c r="B17290" s="13"/>
      <c r="D17290" s="13"/>
      <c r="E17290" s="13"/>
      <c r="F17290" s="13"/>
    </row>
    <row r="17291" spans="1:7">
      <c r="A17291" s="13"/>
      <c r="B17291" s="13"/>
      <c r="D17291" s="13"/>
      <c r="E17291" s="13"/>
      <c r="F17291" s="13"/>
    </row>
    <row r="17292" spans="1:7">
      <c r="A17292" s="13"/>
      <c r="B17292" s="13"/>
      <c r="D17292" s="13"/>
      <c r="E17292" s="13"/>
      <c r="F17292" s="13"/>
    </row>
    <row r="17293" spans="1:7">
      <c r="A17293" s="13"/>
      <c r="B17293" s="13"/>
      <c r="D17293" s="13"/>
      <c r="E17293" s="13"/>
      <c r="F17293" s="13"/>
    </row>
    <row r="17294" spans="1:7">
      <c r="A17294" s="13"/>
      <c r="B17294" s="13"/>
      <c r="D17294" s="13"/>
      <c r="E17294" s="13"/>
      <c r="F17294" s="13"/>
    </row>
    <row r="17295" spans="1:7">
      <c r="A17295" s="13"/>
      <c r="B17295" s="13"/>
      <c r="C17295" s="13"/>
      <c r="D17295" s="13"/>
      <c r="E17295" s="13"/>
      <c r="F17295" s="13"/>
    </row>
    <row r="17296" spans="1:7">
      <c r="A17296" s="13"/>
      <c r="B17296" s="13"/>
      <c r="C17296" s="13"/>
      <c r="D17296" s="13"/>
      <c r="E17296" s="13"/>
      <c r="F17296" s="13"/>
    </row>
    <row r="17297" spans="1:7">
      <c r="A17297" s="13"/>
      <c r="B17297" s="13"/>
      <c r="C17297" s="13"/>
      <c r="D17297" s="13"/>
      <c r="E17297" s="13"/>
      <c r="F17297" s="13"/>
    </row>
    <row r="17298" spans="1:7">
      <c r="A17298" s="13"/>
      <c r="B17298" s="13"/>
      <c r="C17298" s="13"/>
      <c r="D17298" s="13"/>
      <c r="E17298" s="13"/>
      <c r="F17298" s="13"/>
    </row>
    <row r="17299" spans="1:7">
      <c r="A17299" s="13"/>
      <c r="B17299" s="13"/>
      <c r="C17299" s="13"/>
      <c r="D17299" s="13"/>
      <c r="E17299" s="13"/>
      <c r="G17299" s="13"/>
    </row>
    <row r="17300" spans="1:7">
      <c r="A17300" s="13"/>
      <c r="B17300" s="13"/>
      <c r="D17300" s="13"/>
      <c r="E17300" s="13"/>
      <c r="F17300" s="13"/>
    </row>
    <row r="17301" spans="1:7">
      <c r="A17301" s="13"/>
      <c r="B17301" s="13"/>
      <c r="D17301" s="13"/>
      <c r="E17301" s="13"/>
      <c r="F17301" s="13"/>
    </row>
    <row r="17302" spans="1:7">
      <c r="A17302" s="13"/>
      <c r="B17302" s="13"/>
      <c r="C17302" s="13"/>
      <c r="D17302" s="13"/>
      <c r="E17302" s="13"/>
      <c r="F17302" s="13"/>
    </row>
    <row r="17303" spans="1:7">
      <c r="A17303" s="13"/>
      <c r="B17303" s="13"/>
      <c r="C17303" s="13"/>
      <c r="D17303" s="13"/>
      <c r="E17303" s="13"/>
      <c r="F17303" s="13"/>
    </row>
    <row r="17304" spans="1:7">
      <c r="A17304" s="13"/>
      <c r="B17304" s="13"/>
      <c r="D17304" s="13"/>
      <c r="E17304" s="13"/>
      <c r="F17304" s="13"/>
    </row>
    <row r="17305" spans="1:7">
      <c r="A17305" s="13"/>
      <c r="B17305" s="13"/>
      <c r="D17305" s="13"/>
      <c r="E17305" s="13"/>
      <c r="F17305" s="13"/>
    </row>
    <row r="17306" spans="1:7">
      <c r="A17306" s="13"/>
      <c r="B17306" s="13"/>
      <c r="D17306" s="13"/>
      <c r="E17306" s="13"/>
      <c r="F17306" s="13"/>
    </row>
    <row r="17307" spans="1:7">
      <c r="A17307" s="13"/>
      <c r="B17307" s="13"/>
      <c r="D17307" s="13"/>
      <c r="E17307" s="13"/>
      <c r="G17307" s="13"/>
    </row>
    <row r="17308" spans="1:7">
      <c r="A17308" s="13"/>
      <c r="B17308" s="13"/>
      <c r="D17308" s="13"/>
      <c r="E17308" s="13"/>
      <c r="F17308" s="13"/>
    </row>
    <row r="17309" spans="1:7">
      <c r="A17309" s="13"/>
      <c r="B17309" s="13"/>
      <c r="D17309" s="13"/>
      <c r="E17309" s="13"/>
      <c r="F17309" s="13"/>
    </row>
    <row r="17310" spans="1:7">
      <c r="A17310" s="13"/>
      <c r="B17310" s="13"/>
      <c r="D17310" s="13"/>
      <c r="E17310" s="13"/>
      <c r="F17310" s="13"/>
    </row>
    <row r="17311" spans="1:7">
      <c r="A17311" s="13"/>
      <c r="B17311" s="13"/>
      <c r="D17311" s="13"/>
      <c r="E17311" s="13"/>
      <c r="F17311" s="13"/>
    </row>
    <row r="17312" spans="1:7">
      <c r="A17312" s="13"/>
      <c r="B17312" s="13"/>
      <c r="D17312" s="13"/>
      <c r="E17312" s="13"/>
      <c r="F17312" s="13"/>
    </row>
    <row r="17313" spans="1:7">
      <c r="A17313" s="13"/>
      <c r="B17313" s="13"/>
      <c r="C17313" s="13"/>
      <c r="D17313" s="13"/>
      <c r="E17313" s="13"/>
      <c r="F17313" s="13"/>
    </row>
    <row r="17314" spans="1:7">
      <c r="A17314" s="13"/>
      <c r="B17314" s="13"/>
      <c r="C17314" s="13"/>
      <c r="D17314" s="13"/>
      <c r="E17314" s="13"/>
      <c r="F17314" s="13"/>
    </row>
    <row r="17315" spans="1:7">
      <c r="A17315" s="13"/>
      <c r="B17315" s="13"/>
      <c r="C17315" s="13"/>
      <c r="D17315" s="13"/>
      <c r="E17315" s="13"/>
      <c r="F17315" s="13"/>
    </row>
    <row r="17316" spans="1:7">
      <c r="A17316" s="13"/>
      <c r="B17316" s="13"/>
      <c r="C17316" s="13"/>
      <c r="D17316" s="13"/>
      <c r="E17316" s="13"/>
      <c r="F17316" s="13"/>
    </row>
    <row r="17317" spans="1:7">
      <c r="A17317" s="13"/>
      <c r="B17317" s="13"/>
      <c r="C17317" s="13"/>
      <c r="D17317" s="13"/>
      <c r="E17317" s="13"/>
      <c r="F17317" s="13"/>
    </row>
    <row r="17318" spans="1:7">
      <c r="A17318" s="13"/>
      <c r="B17318" s="13"/>
      <c r="C17318" s="13"/>
      <c r="D17318" s="13"/>
      <c r="E17318" s="13"/>
      <c r="F17318" s="13"/>
    </row>
    <row r="17319" spans="1:7">
      <c r="A17319" s="13"/>
      <c r="B17319" s="13"/>
      <c r="C17319" s="13"/>
      <c r="D17319" s="13"/>
      <c r="E17319" s="13"/>
      <c r="G17319" s="13"/>
    </row>
    <row r="17320" spans="1:7">
      <c r="A17320" s="13"/>
      <c r="B17320" s="13"/>
      <c r="C17320" s="13"/>
      <c r="D17320" s="13"/>
      <c r="E17320" s="13"/>
      <c r="F17320" s="13"/>
    </row>
    <row r="17321" spans="1:7">
      <c r="A17321" s="13"/>
      <c r="B17321" s="13"/>
      <c r="C17321" s="13"/>
      <c r="D17321" s="13"/>
      <c r="E17321" s="13"/>
      <c r="F17321" s="13"/>
    </row>
    <row r="17322" spans="1:7">
      <c r="A17322" s="13"/>
      <c r="B17322" s="13"/>
      <c r="C17322" s="13"/>
      <c r="D17322" s="13"/>
      <c r="E17322" s="13"/>
      <c r="F17322" s="13"/>
    </row>
    <row r="17323" spans="1:7">
      <c r="A17323" s="13"/>
      <c r="B17323" s="13"/>
      <c r="C17323" s="13"/>
      <c r="D17323" s="13"/>
      <c r="E17323" s="13"/>
      <c r="F17323" s="13"/>
    </row>
    <row r="17324" spans="1:7">
      <c r="A17324" s="13"/>
      <c r="B17324" s="13"/>
      <c r="C17324" s="13"/>
      <c r="D17324" s="13"/>
      <c r="E17324" s="13"/>
      <c r="F17324" s="13"/>
    </row>
    <row r="17325" spans="1:7">
      <c r="A17325" s="13"/>
      <c r="B17325" s="13"/>
      <c r="D17325" s="13"/>
      <c r="E17325" s="13"/>
      <c r="F17325" s="13"/>
    </row>
    <row r="17326" spans="1:7">
      <c r="A17326" s="13"/>
      <c r="B17326" s="13"/>
      <c r="C17326" s="13"/>
      <c r="D17326" s="13"/>
      <c r="E17326" s="13"/>
      <c r="F17326" s="13"/>
    </row>
    <row r="17327" spans="1:7">
      <c r="A17327" s="13"/>
      <c r="B17327" s="13"/>
      <c r="C17327" s="13"/>
      <c r="D17327" s="13"/>
      <c r="E17327" s="13"/>
      <c r="F17327" s="13"/>
    </row>
    <row r="17328" spans="1:7">
      <c r="A17328" s="13"/>
      <c r="B17328" s="13"/>
      <c r="C17328" s="13"/>
      <c r="D17328" s="13"/>
      <c r="E17328" s="13"/>
      <c r="F17328" s="13"/>
    </row>
    <row r="17329" spans="1:6">
      <c r="A17329" s="13"/>
      <c r="B17329" s="13"/>
      <c r="C17329" s="13"/>
      <c r="D17329" s="13"/>
      <c r="E17329" s="13"/>
      <c r="F17329" s="13"/>
    </row>
    <row r="17330" spans="1:6">
      <c r="A17330" s="13"/>
      <c r="B17330" s="13"/>
      <c r="C17330" s="13"/>
      <c r="D17330" s="13"/>
      <c r="E17330" s="13"/>
      <c r="F17330" s="13"/>
    </row>
    <row r="17331" spans="1:6">
      <c r="A17331" s="13"/>
      <c r="B17331" s="13"/>
      <c r="D17331" s="13"/>
      <c r="E17331" s="13"/>
      <c r="F17331" s="13"/>
    </row>
    <row r="17332" spans="1:6">
      <c r="A17332" s="13"/>
      <c r="B17332" s="13"/>
      <c r="C17332" s="13"/>
      <c r="D17332" s="13"/>
      <c r="E17332" s="13"/>
      <c r="F17332" s="13"/>
    </row>
    <row r="17333" spans="1:6">
      <c r="A17333" s="13"/>
      <c r="B17333" s="13"/>
      <c r="D17333" s="13"/>
      <c r="E17333" s="13"/>
      <c r="F17333" s="13"/>
    </row>
    <row r="17334" spans="1:6">
      <c r="A17334" s="13"/>
      <c r="B17334" s="13"/>
      <c r="C17334" s="13"/>
      <c r="D17334" s="13"/>
      <c r="E17334" s="13"/>
      <c r="F17334" s="13"/>
    </row>
    <row r="17335" spans="1:6">
      <c r="A17335" s="13"/>
      <c r="B17335" s="13"/>
      <c r="D17335" s="13"/>
      <c r="E17335" s="13"/>
      <c r="F17335" s="13"/>
    </row>
    <row r="17336" spans="1:6">
      <c r="A17336" s="13"/>
      <c r="B17336" s="13"/>
      <c r="D17336" s="13"/>
      <c r="E17336" s="13"/>
      <c r="F17336" s="13"/>
    </row>
    <row r="17337" spans="1:6">
      <c r="A17337" s="13"/>
      <c r="B17337" s="13"/>
      <c r="D17337" s="13"/>
      <c r="E17337" s="13"/>
      <c r="F17337" s="13"/>
    </row>
    <row r="17338" spans="1:6">
      <c r="A17338" s="13"/>
      <c r="B17338" s="13"/>
      <c r="C17338" s="13"/>
      <c r="D17338" s="13"/>
      <c r="E17338" s="13"/>
      <c r="F17338" s="13"/>
    </row>
    <row r="17339" spans="1:6">
      <c r="A17339" s="13"/>
      <c r="B17339" s="13"/>
      <c r="C17339" s="13"/>
      <c r="D17339" s="13"/>
      <c r="E17339" s="13"/>
      <c r="F17339" s="13"/>
    </row>
    <row r="17340" spans="1:6">
      <c r="A17340" s="13"/>
      <c r="B17340" s="13"/>
      <c r="C17340" s="13"/>
      <c r="D17340" s="13"/>
      <c r="E17340" s="13"/>
      <c r="F17340" s="13"/>
    </row>
    <row r="17341" spans="1:6">
      <c r="A17341" s="13"/>
      <c r="B17341" s="13"/>
      <c r="C17341" s="13"/>
      <c r="D17341" s="13"/>
      <c r="E17341" s="13"/>
      <c r="F17341" s="13"/>
    </row>
    <row r="17342" spans="1:6">
      <c r="A17342" s="13"/>
      <c r="B17342" s="13"/>
      <c r="C17342" s="13"/>
      <c r="D17342" s="13"/>
      <c r="E17342" s="13"/>
      <c r="F17342" s="13"/>
    </row>
    <row r="17343" spans="1:6">
      <c r="A17343" s="13"/>
      <c r="B17343" s="13"/>
      <c r="C17343" s="13"/>
      <c r="D17343" s="13"/>
      <c r="E17343" s="13"/>
      <c r="F17343" s="13"/>
    </row>
    <row r="17344" spans="1:6">
      <c r="A17344" s="13"/>
      <c r="B17344" s="13"/>
      <c r="D17344" s="13"/>
      <c r="E17344" s="13"/>
      <c r="F17344" s="13"/>
    </row>
    <row r="17345" spans="1:7">
      <c r="A17345" s="13"/>
      <c r="B17345" s="13"/>
      <c r="C17345" s="13"/>
      <c r="D17345" s="13"/>
      <c r="E17345" s="13"/>
      <c r="F17345" s="13"/>
    </row>
    <row r="17346" spans="1:7">
      <c r="A17346" s="13"/>
      <c r="B17346" s="13"/>
      <c r="C17346" s="13"/>
      <c r="D17346" s="13"/>
      <c r="E17346" s="13"/>
      <c r="F17346" s="13"/>
    </row>
    <row r="17347" spans="1:7">
      <c r="A17347" s="13"/>
      <c r="B17347" s="13"/>
      <c r="D17347" s="13"/>
      <c r="E17347" s="13"/>
      <c r="F17347" s="13"/>
    </row>
    <row r="17348" spans="1:7">
      <c r="A17348" s="13"/>
      <c r="B17348" s="13"/>
      <c r="D17348" s="13"/>
      <c r="E17348" s="13"/>
      <c r="F17348" s="13"/>
    </row>
    <row r="17349" spans="1:7">
      <c r="A17349" s="13"/>
      <c r="B17349" s="13"/>
      <c r="D17349" s="13"/>
      <c r="E17349" s="13"/>
      <c r="F17349" s="13"/>
    </row>
    <row r="17350" spans="1:7">
      <c r="A17350" s="13"/>
      <c r="B17350" s="13"/>
      <c r="C17350" s="13"/>
      <c r="D17350" s="13"/>
      <c r="E17350" s="13"/>
      <c r="F17350" s="13"/>
    </row>
    <row r="17351" spans="1:7">
      <c r="A17351" s="13"/>
      <c r="B17351" s="13"/>
      <c r="D17351" s="13"/>
      <c r="E17351" s="13"/>
      <c r="F17351" s="13"/>
    </row>
    <row r="17352" spans="1:7">
      <c r="A17352" s="13"/>
      <c r="B17352" s="13"/>
      <c r="D17352" s="13"/>
      <c r="E17352" s="13"/>
      <c r="F17352" s="13"/>
    </row>
    <row r="17353" spans="1:7">
      <c r="A17353" s="13"/>
      <c r="B17353" s="13"/>
      <c r="C17353" s="13"/>
      <c r="D17353" s="13"/>
      <c r="E17353" s="13"/>
      <c r="F17353" s="13"/>
    </row>
    <row r="17354" spans="1:7">
      <c r="A17354" s="13"/>
      <c r="B17354" s="13"/>
      <c r="C17354" s="13"/>
      <c r="D17354" s="13"/>
      <c r="E17354" s="13"/>
      <c r="F17354" s="13"/>
    </row>
    <row r="17355" spans="1:7">
      <c r="A17355" s="13"/>
      <c r="B17355" s="13"/>
      <c r="C17355" s="13"/>
      <c r="D17355" s="13"/>
      <c r="E17355" s="13"/>
      <c r="F17355" s="13"/>
    </row>
    <row r="17356" spans="1:7">
      <c r="A17356" s="13"/>
      <c r="B17356" s="13"/>
      <c r="C17356" s="13"/>
      <c r="D17356" s="13"/>
      <c r="E17356" s="13"/>
      <c r="F17356" s="13"/>
    </row>
    <row r="17357" spans="1:7">
      <c r="A17357" s="13"/>
      <c r="B17357" s="13"/>
      <c r="C17357" s="13"/>
      <c r="D17357" s="13"/>
      <c r="E17357" s="13"/>
      <c r="F17357" s="13"/>
    </row>
    <row r="17358" spans="1:7">
      <c r="A17358" s="13"/>
      <c r="B17358" s="13"/>
      <c r="C17358" s="13"/>
      <c r="D17358" s="13"/>
      <c r="E17358" s="13"/>
      <c r="G17358" s="13"/>
    </row>
    <row r="17359" spans="1:7">
      <c r="A17359" s="13"/>
      <c r="B17359" s="13"/>
      <c r="C17359" s="13"/>
      <c r="D17359" s="13"/>
      <c r="E17359" s="13"/>
      <c r="F17359" s="13"/>
    </row>
    <row r="17360" spans="1:7">
      <c r="A17360" s="13"/>
      <c r="B17360" s="13"/>
      <c r="C17360" s="13"/>
      <c r="D17360" s="13"/>
      <c r="E17360" s="13"/>
      <c r="G17360" s="13"/>
    </row>
    <row r="17361" spans="1:6">
      <c r="A17361" s="13"/>
      <c r="B17361" s="13"/>
      <c r="C17361" s="13"/>
      <c r="D17361" s="13"/>
      <c r="E17361" s="13"/>
      <c r="F17361" s="13"/>
    </row>
    <row r="17362" spans="1:6">
      <c r="A17362" s="13"/>
      <c r="B17362" s="13"/>
      <c r="C17362" s="13"/>
      <c r="D17362" s="13"/>
      <c r="E17362" s="13"/>
      <c r="F17362" s="13"/>
    </row>
    <row r="17363" spans="1:6">
      <c r="A17363" s="13"/>
      <c r="B17363" s="13"/>
      <c r="D17363" s="13"/>
      <c r="E17363" s="13"/>
      <c r="F17363" s="13"/>
    </row>
    <row r="17364" spans="1:6">
      <c r="A17364" s="13"/>
      <c r="B17364" s="13"/>
      <c r="C17364" s="13"/>
      <c r="D17364" s="13"/>
      <c r="E17364" s="13"/>
      <c r="F17364" s="13"/>
    </row>
    <row r="17365" spans="1:6">
      <c r="A17365" s="13"/>
      <c r="B17365" s="13"/>
      <c r="D17365" s="13"/>
      <c r="E17365" s="13"/>
      <c r="F17365" s="13"/>
    </row>
    <row r="17366" spans="1:6">
      <c r="A17366" s="13"/>
      <c r="B17366" s="13"/>
      <c r="C17366" s="13"/>
      <c r="D17366" s="13"/>
      <c r="E17366" s="13"/>
      <c r="F17366" s="13"/>
    </row>
    <row r="17367" spans="1:6">
      <c r="A17367" s="13"/>
      <c r="B17367" s="13"/>
      <c r="C17367" s="13"/>
      <c r="D17367" s="13"/>
      <c r="E17367" s="13"/>
      <c r="F17367" s="13"/>
    </row>
    <row r="17368" spans="1:6">
      <c r="A17368" s="13"/>
      <c r="B17368" s="13"/>
      <c r="C17368" s="13"/>
      <c r="D17368" s="13"/>
      <c r="E17368" s="13"/>
      <c r="F17368" s="13"/>
    </row>
    <row r="17369" spans="1:6">
      <c r="A17369" s="13"/>
      <c r="B17369" s="13"/>
      <c r="D17369" s="13"/>
      <c r="E17369" s="13"/>
      <c r="F17369" s="13"/>
    </row>
    <row r="17370" spans="1:6">
      <c r="A17370" s="13"/>
      <c r="B17370" s="13"/>
      <c r="D17370" s="13"/>
      <c r="E17370" s="13"/>
      <c r="F17370" s="13"/>
    </row>
    <row r="17371" spans="1:6">
      <c r="A17371" s="13"/>
      <c r="B17371" s="13"/>
      <c r="D17371" s="13"/>
      <c r="E17371" s="13"/>
      <c r="F17371" s="13"/>
    </row>
    <row r="17372" spans="1:6">
      <c r="A17372" s="13"/>
      <c r="B17372" s="13"/>
      <c r="C17372" s="13"/>
      <c r="D17372" s="13"/>
      <c r="E17372" s="13"/>
      <c r="F17372" s="13"/>
    </row>
    <row r="17373" spans="1:6">
      <c r="A17373" s="13"/>
      <c r="B17373" s="13"/>
      <c r="C17373" s="13"/>
      <c r="D17373" s="13"/>
      <c r="E17373" s="13"/>
      <c r="F17373" s="13"/>
    </row>
    <row r="17374" spans="1:6">
      <c r="A17374" s="13"/>
      <c r="B17374" s="13"/>
      <c r="C17374" s="13"/>
      <c r="D17374" s="13"/>
      <c r="E17374" s="13"/>
      <c r="F17374" s="13"/>
    </row>
    <row r="17375" spans="1:6">
      <c r="A17375" s="13"/>
      <c r="B17375" s="13"/>
      <c r="D17375" s="13"/>
      <c r="E17375" s="13"/>
      <c r="F17375" s="13"/>
    </row>
    <row r="17376" spans="1:6">
      <c r="A17376" s="13"/>
      <c r="B17376" s="13"/>
      <c r="D17376" s="13"/>
      <c r="E17376" s="13"/>
      <c r="F17376" s="13"/>
    </row>
    <row r="17377" spans="1:7">
      <c r="A17377" s="13"/>
      <c r="B17377" s="13"/>
      <c r="D17377" s="13"/>
      <c r="E17377" s="13"/>
      <c r="F17377" s="13"/>
    </row>
    <row r="17378" spans="1:7">
      <c r="A17378" s="13"/>
      <c r="B17378" s="13"/>
      <c r="D17378" s="13"/>
      <c r="E17378" s="13"/>
      <c r="F17378" s="13"/>
    </row>
    <row r="17379" spans="1:7">
      <c r="A17379" s="13"/>
      <c r="B17379" s="13"/>
      <c r="D17379" s="13"/>
      <c r="E17379" s="13"/>
      <c r="F17379" s="13"/>
    </row>
    <row r="17380" spans="1:7">
      <c r="A17380" s="13"/>
      <c r="B17380" s="13"/>
      <c r="C17380" s="13"/>
      <c r="D17380" s="13"/>
      <c r="E17380" s="13"/>
      <c r="F17380" s="13"/>
    </row>
    <row r="17381" spans="1:7">
      <c r="A17381" s="13"/>
      <c r="B17381" s="13"/>
      <c r="C17381" s="13"/>
      <c r="D17381" s="13"/>
      <c r="E17381" s="13"/>
      <c r="F17381" s="13"/>
    </row>
    <row r="17382" spans="1:7">
      <c r="A17382" s="13"/>
      <c r="B17382" s="13"/>
      <c r="C17382" s="13"/>
      <c r="D17382" s="13"/>
      <c r="E17382" s="13"/>
      <c r="F17382" s="13"/>
    </row>
    <row r="17383" spans="1:7">
      <c r="A17383" s="13"/>
      <c r="B17383" s="13"/>
      <c r="C17383" s="13"/>
      <c r="D17383" s="13"/>
      <c r="E17383" s="13"/>
      <c r="G17383" s="13"/>
    </row>
    <row r="17384" spans="1:7">
      <c r="A17384" s="13"/>
      <c r="B17384" s="13"/>
      <c r="C17384" s="13"/>
      <c r="D17384" s="13"/>
      <c r="E17384" s="13"/>
      <c r="F17384" s="13"/>
    </row>
    <row r="17385" spans="1:7">
      <c r="A17385" s="13"/>
      <c r="B17385" s="13"/>
      <c r="C17385" s="13"/>
      <c r="D17385" s="13"/>
      <c r="E17385" s="13"/>
      <c r="F17385" s="13"/>
    </row>
    <row r="17386" spans="1:7">
      <c r="A17386" s="13"/>
      <c r="B17386" s="13"/>
      <c r="D17386" s="13"/>
      <c r="E17386" s="13"/>
      <c r="F17386" s="13"/>
    </row>
    <row r="17387" spans="1:7">
      <c r="A17387" s="13"/>
      <c r="B17387" s="13"/>
      <c r="D17387" s="13"/>
      <c r="E17387" s="13"/>
      <c r="F17387" s="13"/>
    </row>
    <row r="17388" spans="1:7">
      <c r="A17388" s="13"/>
      <c r="B17388" s="13"/>
      <c r="D17388" s="13"/>
      <c r="E17388" s="13"/>
      <c r="F17388" s="13"/>
    </row>
    <row r="17389" spans="1:7">
      <c r="A17389" s="13"/>
      <c r="B17389" s="13"/>
      <c r="D17389" s="13"/>
      <c r="E17389" s="13"/>
      <c r="F17389" s="13"/>
    </row>
    <row r="17390" spans="1:7">
      <c r="A17390" s="13"/>
      <c r="B17390" s="13"/>
      <c r="C17390" s="13"/>
      <c r="D17390" s="13"/>
      <c r="E17390" s="13"/>
      <c r="F17390" s="13"/>
    </row>
    <row r="17391" spans="1:7">
      <c r="A17391" s="13"/>
      <c r="B17391" s="13"/>
      <c r="C17391" s="13"/>
      <c r="D17391" s="13"/>
      <c r="E17391" s="13"/>
      <c r="F17391" s="13"/>
    </row>
    <row r="17392" spans="1:7">
      <c r="A17392" s="13"/>
      <c r="B17392" s="13"/>
      <c r="C17392" s="13"/>
      <c r="D17392" s="13"/>
      <c r="E17392" s="13"/>
      <c r="F17392" s="13"/>
    </row>
    <row r="17393" spans="1:7">
      <c r="A17393" s="13"/>
      <c r="B17393" s="13"/>
      <c r="C17393" s="13"/>
      <c r="D17393" s="13"/>
      <c r="E17393" s="13"/>
      <c r="F17393" s="13"/>
    </row>
    <row r="17394" spans="1:7">
      <c r="A17394" s="13"/>
      <c r="B17394" s="13"/>
      <c r="C17394" s="13"/>
      <c r="D17394" s="13"/>
      <c r="E17394" s="13"/>
      <c r="F17394" s="13"/>
    </row>
    <row r="17395" spans="1:7">
      <c r="A17395" s="13"/>
      <c r="B17395" s="13"/>
      <c r="C17395" s="13"/>
      <c r="D17395" s="13"/>
      <c r="E17395" s="13"/>
      <c r="G17395" s="13"/>
    </row>
    <row r="17396" spans="1:7">
      <c r="A17396" s="13"/>
      <c r="B17396" s="13"/>
      <c r="D17396" s="13"/>
      <c r="E17396" s="13"/>
      <c r="F17396" s="13"/>
    </row>
    <row r="17397" spans="1:7">
      <c r="A17397" s="13"/>
      <c r="B17397" s="13"/>
      <c r="D17397" s="13"/>
      <c r="E17397" s="13"/>
      <c r="F17397" s="13"/>
    </row>
    <row r="17398" spans="1:7">
      <c r="A17398" s="13"/>
      <c r="B17398" s="13"/>
      <c r="C17398" s="13"/>
      <c r="D17398" s="13"/>
      <c r="E17398" s="13"/>
      <c r="F17398" s="13"/>
    </row>
    <row r="17399" spans="1:7">
      <c r="A17399" s="13"/>
      <c r="B17399" s="13"/>
      <c r="C17399" s="13"/>
      <c r="D17399" s="13"/>
      <c r="E17399" s="13"/>
      <c r="F17399" s="13"/>
    </row>
    <row r="17400" spans="1:7">
      <c r="A17400" s="13"/>
      <c r="B17400" s="13"/>
      <c r="C17400" s="13"/>
      <c r="D17400" s="13"/>
      <c r="E17400" s="13"/>
      <c r="F17400" s="13"/>
    </row>
    <row r="17401" spans="1:7">
      <c r="A17401" s="13"/>
      <c r="B17401" s="13"/>
      <c r="C17401" s="13"/>
      <c r="D17401" s="13"/>
      <c r="E17401" s="13"/>
      <c r="F17401" s="13"/>
    </row>
    <row r="17402" spans="1:7">
      <c r="A17402" s="13"/>
      <c r="B17402" s="13"/>
      <c r="C17402" s="13"/>
      <c r="D17402" s="13"/>
      <c r="E17402" s="13"/>
      <c r="F17402" s="13"/>
    </row>
    <row r="17403" spans="1:7">
      <c r="A17403" s="13"/>
      <c r="B17403" s="13"/>
      <c r="C17403" s="13"/>
      <c r="D17403" s="13"/>
      <c r="E17403" s="13"/>
      <c r="F17403" s="13"/>
    </row>
    <row r="17404" spans="1:7">
      <c r="A17404" s="13"/>
      <c r="B17404" s="13"/>
      <c r="D17404" s="13"/>
      <c r="E17404" s="13"/>
      <c r="F17404" s="13"/>
    </row>
    <row r="17405" spans="1:7">
      <c r="A17405" s="13"/>
      <c r="B17405" s="13"/>
      <c r="D17405" s="13"/>
      <c r="E17405" s="13"/>
      <c r="F17405" s="13"/>
    </row>
    <row r="17406" spans="1:7">
      <c r="A17406" s="13"/>
      <c r="B17406" s="13"/>
      <c r="D17406" s="13"/>
      <c r="E17406" s="13"/>
      <c r="F17406" s="13"/>
    </row>
    <row r="17407" spans="1:7">
      <c r="A17407" s="13"/>
      <c r="B17407" s="13"/>
      <c r="D17407" s="13"/>
      <c r="E17407" s="13"/>
      <c r="F17407" s="13"/>
    </row>
    <row r="17408" spans="1:7">
      <c r="A17408" s="13"/>
      <c r="B17408" s="13"/>
      <c r="C17408" s="13"/>
      <c r="D17408" s="13"/>
      <c r="E17408" s="13"/>
      <c r="G17408" s="13"/>
    </row>
    <row r="17409" spans="1:7">
      <c r="A17409" s="13"/>
      <c r="B17409" s="13"/>
      <c r="C17409" s="13"/>
      <c r="D17409" s="13"/>
      <c r="E17409" s="13"/>
      <c r="F17409" s="13"/>
    </row>
    <row r="17410" spans="1:7">
      <c r="A17410" s="13"/>
      <c r="B17410" s="13"/>
      <c r="C17410" s="13"/>
      <c r="D17410" s="13"/>
      <c r="E17410" s="13"/>
      <c r="F17410" s="13"/>
    </row>
    <row r="17411" spans="1:7">
      <c r="A17411" s="13"/>
      <c r="B17411" s="13"/>
      <c r="C17411" s="13"/>
      <c r="D17411" s="13"/>
      <c r="E17411" s="13"/>
      <c r="F17411" s="13"/>
    </row>
    <row r="17412" spans="1:7">
      <c r="A17412" s="13"/>
      <c r="B17412" s="13"/>
      <c r="C17412" s="13"/>
      <c r="D17412" s="13"/>
      <c r="E17412" s="13"/>
      <c r="F17412" s="13"/>
    </row>
    <row r="17413" spans="1:7">
      <c r="A17413" s="13"/>
      <c r="B17413" s="13"/>
      <c r="C17413" s="13"/>
      <c r="D17413" s="13"/>
      <c r="E17413" s="13"/>
      <c r="G17413" s="13"/>
    </row>
    <row r="17414" spans="1:7">
      <c r="A17414" s="13"/>
      <c r="B17414" s="13"/>
      <c r="C17414" s="13"/>
      <c r="D17414" s="13"/>
      <c r="E17414" s="13"/>
      <c r="F17414" s="13"/>
    </row>
    <row r="17415" spans="1:7">
      <c r="A17415" s="13"/>
      <c r="B17415" s="13"/>
      <c r="C17415" s="13"/>
      <c r="D17415" s="13"/>
      <c r="E17415" s="13"/>
      <c r="F17415" s="13"/>
    </row>
    <row r="17416" spans="1:7">
      <c r="A17416" s="13"/>
      <c r="B17416" s="13"/>
      <c r="D17416" s="13"/>
      <c r="E17416" s="13"/>
      <c r="F17416" s="13"/>
    </row>
    <row r="17417" spans="1:7">
      <c r="A17417" s="13"/>
      <c r="B17417" s="13"/>
      <c r="C17417" s="13"/>
      <c r="D17417" s="13"/>
      <c r="E17417" s="13"/>
      <c r="F17417" s="13"/>
    </row>
    <row r="17418" spans="1:7">
      <c r="A17418" s="13"/>
      <c r="B17418" s="13"/>
      <c r="C17418" s="13"/>
      <c r="D17418" s="13"/>
      <c r="E17418" s="13"/>
      <c r="F17418" s="13"/>
    </row>
    <row r="17419" spans="1:7">
      <c r="A17419" s="13"/>
      <c r="B17419" s="13"/>
      <c r="C17419" s="13"/>
      <c r="D17419" s="13"/>
      <c r="E17419" s="13"/>
      <c r="F17419" s="13"/>
    </row>
    <row r="17420" spans="1:7">
      <c r="A17420" s="13"/>
      <c r="B17420" s="13"/>
      <c r="C17420" s="13"/>
      <c r="D17420" s="13"/>
      <c r="E17420" s="13"/>
      <c r="F17420" s="13"/>
    </row>
    <row r="17421" spans="1:7">
      <c r="A17421" s="13"/>
      <c r="B17421" s="13"/>
      <c r="D17421" s="13"/>
      <c r="E17421" s="13"/>
      <c r="F17421" s="13"/>
    </row>
    <row r="17422" spans="1:7">
      <c r="A17422" s="13"/>
      <c r="B17422" s="13"/>
      <c r="D17422" s="13"/>
      <c r="E17422" s="13"/>
      <c r="F17422" s="13"/>
    </row>
    <row r="17423" spans="1:7">
      <c r="A17423" s="13"/>
      <c r="B17423" s="13"/>
      <c r="D17423" s="13"/>
      <c r="E17423" s="13"/>
      <c r="F17423" s="13"/>
    </row>
    <row r="17424" spans="1:7">
      <c r="A17424" s="13"/>
      <c r="B17424" s="13"/>
      <c r="D17424" s="13"/>
      <c r="E17424" s="13"/>
      <c r="F17424" s="13"/>
    </row>
    <row r="17425" spans="1:7">
      <c r="A17425" s="13"/>
      <c r="B17425" s="13"/>
      <c r="C17425" s="13"/>
      <c r="D17425" s="13"/>
      <c r="E17425" s="13"/>
      <c r="F17425" s="13"/>
    </row>
    <row r="17426" spans="1:7">
      <c r="A17426" s="13"/>
      <c r="B17426" s="13"/>
      <c r="D17426" s="13"/>
      <c r="E17426" s="13"/>
      <c r="F17426" s="13"/>
    </row>
    <row r="17427" spans="1:7">
      <c r="A17427" s="13"/>
      <c r="B17427" s="13"/>
      <c r="C17427" s="13"/>
      <c r="D17427" s="13"/>
      <c r="E17427" s="13"/>
      <c r="F17427" s="13"/>
    </row>
    <row r="17428" spans="1:7">
      <c r="A17428" s="13"/>
      <c r="B17428" s="13"/>
      <c r="C17428" s="13"/>
      <c r="D17428" s="13"/>
      <c r="E17428" s="13"/>
      <c r="F17428" s="13"/>
    </row>
    <row r="17429" spans="1:7">
      <c r="A17429" s="13"/>
      <c r="B17429" s="13"/>
      <c r="C17429" s="13"/>
      <c r="D17429" s="13"/>
      <c r="E17429" s="13"/>
      <c r="F17429" s="13"/>
    </row>
    <row r="17430" spans="1:7">
      <c r="A17430" s="13"/>
      <c r="B17430" s="13"/>
      <c r="C17430" s="13"/>
      <c r="D17430" s="13"/>
      <c r="E17430" s="13"/>
      <c r="F17430" s="13"/>
    </row>
    <row r="17431" spans="1:7">
      <c r="A17431" s="13"/>
      <c r="B17431" s="13"/>
      <c r="C17431" s="13"/>
      <c r="D17431" s="13"/>
      <c r="E17431" s="13"/>
      <c r="F17431" s="13"/>
    </row>
    <row r="17432" spans="1:7">
      <c r="A17432" s="13"/>
      <c r="B17432" s="13"/>
      <c r="C17432" s="13"/>
      <c r="D17432" s="13"/>
      <c r="E17432" s="13"/>
      <c r="G17432" s="13"/>
    </row>
    <row r="17433" spans="1:7">
      <c r="A17433" s="13"/>
      <c r="B17433" s="13"/>
      <c r="C17433" s="13"/>
      <c r="D17433" s="13"/>
      <c r="E17433" s="13"/>
      <c r="F17433" s="13"/>
    </row>
    <row r="17434" spans="1:7">
      <c r="A17434" s="13"/>
      <c r="B17434" s="13"/>
      <c r="C17434" s="13"/>
      <c r="D17434" s="13"/>
      <c r="E17434" s="13"/>
      <c r="F17434" s="13"/>
    </row>
    <row r="17435" spans="1:7">
      <c r="A17435" s="13"/>
      <c r="B17435" s="13"/>
      <c r="C17435" s="13"/>
      <c r="D17435" s="13"/>
      <c r="E17435" s="13"/>
      <c r="F17435" s="13"/>
    </row>
    <row r="17436" spans="1:7">
      <c r="A17436" s="13"/>
      <c r="B17436" s="13"/>
      <c r="D17436" s="13"/>
      <c r="E17436" s="13"/>
      <c r="F17436" s="13"/>
    </row>
    <row r="17437" spans="1:7">
      <c r="A17437" s="13"/>
      <c r="B17437" s="13"/>
      <c r="C17437" s="13"/>
      <c r="D17437" s="13"/>
      <c r="E17437" s="13"/>
      <c r="F17437" s="13"/>
    </row>
    <row r="17438" spans="1:7">
      <c r="A17438" s="13"/>
      <c r="B17438" s="13"/>
      <c r="C17438" s="13"/>
      <c r="D17438" s="13"/>
      <c r="E17438" s="13"/>
      <c r="G17438" s="13"/>
    </row>
    <row r="17439" spans="1:7">
      <c r="A17439" s="13"/>
      <c r="B17439" s="13"/>
      <c r="D17439" s="13"/>
      <c r="E17439" s="13"/>
      <c r="F17439" s="13"/>
    </row>
    <row r="17440" spans="1:7">
      <c r="A17440" s="13"/>
      <c r="B17440" s="13"/>
      <c r="D17440" s="13"/>
      <c r="E17440" s="13"/>
      <c r="F17440" s="13"/>
    </row>
    <row r="17441" spans="1:7">
      <c r="A17441" s="13"/>
      <c r="B17441" s="13"/>
      <c r="C17441" s="13"/>
      <c r="D17441" s="13"/>
      <c r="E17441" s="13"/>
      <c r="F17441" s="13"/>
    </row>
    <row r="17442" spans="1:7">
      <c r="A17442" s="13"/>
      <c r="B17442" s="13"/>
      <c r="D17442" s="13"/>
      <c r="E17442" s="13"/>
      <c r="F17442" s="13"/>
    </row>
    <row r="17443" spans="1:7">
      <c r="A17443" s="13"/>
      <c r="B17443" s="13"/>
      <c r="C17443" s="13"/>
      <c r="D17443" s="13"/>
      <c r="E17443" s="13"/>
      <c r="F17443" s="13"/>
    </row>
    <row r="17444" spans="1:7">
      <c r="A17444" s="13"/>
      <c r="B17444" s="13"/>
      <c r="D17444" s="13"/>
      <c r="E17444" s="13"/>
      <c r="G17444" s="13"/>
    </row>
    <row r="17445" spans="1:7">
      <c r="A17445" s="13"/>
      <c r="B17445" s="13"/>
      <c r="D17445" s="13"/>
      <c r="E17445" s="13"/>
      <c r="F17445" s="13"/>
    </row>
    <row r="17446" spans="1:7">
      <c r="A17446" s="13"/>
      <c r="B17446" s="13"/>
      <c r="C17446" s="13"/>
      <c r="D17446" s="13"/>
      <c r="E17446" s="13"/>
      <c r="F17446" s="13"/>
    </row>
    <row r="17447" spans="1:7">
      <c r="A17447" s="13"/>
      <c r="B17447" s="13"/>
      <c r="D17447" s="13"/>
      <c r="E17447" s="13"/>
      <c r="F17447" s="13"/>
    </row>
    <row r="17448" spans="1:7">
      <c r="A17448" s="13"/>
      <c r="B17448" s="13"/>
      <c r="C17448" s="13"/>
      <c r="D17448" s="13"/>
      <c r="E17448" s="13"/>
      <c r="F17448" s="13"/>
    </row>
    <row r="17449" spans="1:7">
      <c r="A17449" s="13"/>
      <c r="B17449" s="13"/>
      <c r="C17449" s="13"/>
      <c r="D17449" s="13"/>
      <c r="E17449" s="13"/>
      <c r="G17449" s="13"/>
    </row>
    <row r="17450" spans="1:7">
      <c r="A17450" s="13"/>
      <c r="B17450" s="13"/>
      <c r="C17450" s="13"/>
      <c r="D17450" s="13"/>
      <c r="E17450" s="13"/>
      <c r="F17450" s="13"/>
    </row>
    <row r="17451" spans="1:7">
      <c r="A17451" s="13"/>
      <c r="B17451" s="13"/>
      <c r="C17451" s="13"/>
      <c r="D17451" s="13"/>
      <c r="E17451" s="13"/>
      <c r="F17451" s="13"/>
    </row>
    <row r="17452" spans="1:7">
      <c r="A17452" s="13"/>
      <c r="B17452" s="13"/>
      <c r="C17452" s="13"/>
      <c r="D17452" s="13"/>
      <c r="E17452" s="13"/>
      <c r="F17452" s="13"/>
    </row>
    <row r="17453" spans="1:7">
      <c r="A17453" s="13"/>
      <c r="B17453" s="13"/>
      <c r="C17453" s="13"/>
      <c r="D17453" s="13"/>
      <c r="E17453" s="13"/>
      <c r="G17453" s="13"/>
    </row>
    <row r="17454" spans="1:7">
      <c r="A17454" s="13"/>
      <c r="B17454" s="13"/>
      <c r="C17454" s="13"/>
      <c r="D17454" s="13"/>
      <c r="E17454" s="13"/>
      <c r="F17454" s="13"/>
    </row>
    <row r="17455" spans="1:7">
      <c r="A17455" s="13"/>
      <c r="B17455" s="13"/>
      <c r="C17455" s="13"/>
      <c r="D17455" s="13"/>
      <c r="E17455" s="13"/>
      <c r="F17455" s="13"/>
    </row>
    <row r="17456" spans="1:7">
      <c r="A17456" s="13"/>
      <c r="B17456" s="13"/>
      <c r="D17456" s="13"/>
      <c r="E17456" s="13"/>
      <c r="F17456" s="13"/>
    </row>
    <row r="17457" spans="1:7">
      <c r="A17457" s="13"/>
      <c r="B17457" s="13"/>
      <c r="D17457" s="13"/>
      <c r="E17457" s="13"/>
      <c r="F17457" s="13"/>
    </row>
    <row r="17458" spans="1:7">
      <c r="A17458" s="13"/>
      <c r="B17458" s="13"/>
      <c r="D17458" s="13"/>
      <c r="E17458" s="13"/>
      <c r="F17458" s="13"/>
    </row>
    <row r="17459" spans="1:7">
      <c r="A17459" s="13"/>
      <c r="B17459" s="13"/>
      <c r="D17459" s="13"/>
      <c r="E17459" s="13"/>
      <c r="F17459" s="13"/>
    </row>
    <row r="17460" spans="1:7">
      <c r="A17460" s="13"/>
      <c r="B17460" s="13"/>
      <c r="D17460" s="13"/>
      <c r="E17460" s="13"/>
      <c r="F17460" s="13"/>
    </row>
    <row r="17461" spans="1:7">
      <c r="A17461" s="13"/>
      <c r="B17461" s="13"/>
      <c r="C17461" s="13"/>
      <c r="D17461" s="13"/>
      <c r="E17461" s="13"/>
      <c r="F17461" s="13"/>
    </row>
    <row r="17462" spans="1:7">
      <c r="A17462" s="13"/>
      <c r="B17462" s="13"/>
      <c r="C17462" s="13"/>
      <c r="D17462" s="13"/>
      <c r="E17462" s="13"/>
      <c r="F17462" s="13"/>
    </row>
    <row r="17463" spans="1:7">
      <c r="A17463" s="13"/>
      <c r="B17463" s="13"/>
      <c r="C17463" s="13"/>
      <c r="D17463" s="13"/>
      <c r="E17463" s="13"/>
      <c r="F17463" s="13"/>
    </row>
    <row r="17464" spans="1:7">
      <c r="A17464" s="13"/>
      <c r="B17464" s="13"/>
      <c r="C17464" s="13"/>
      <c r="D17464" s="13"/>
      <c r="E17464" s="13"/>
      <c r="F17464" s="13"/>
    </row>
    <row r="17465" spans="1:7">
      <c r="A17465" s="13"/>
      <c r="B17465" s="13"/>
      <c r="C17465" s="13"/>
      <c r="D17465" s="13"/>
      <c r="E17465" s="13"/>
      <c r="F17465" s="13"/>
    </row>
    <row r="17466" spans="1:7">
      <c r="A17466" s="13"/>
      <c r="B17466" s="13"/>
      <c r="C17466" s="13"/>
      <c r="D17466" s="13"/>
      <c r="E17466" s="13"/>
      <c r="F17466" s="13"/>
    </row>
    <row r="17467" spans="1:7">
      <c r="A17467" s="13"/>
      <c r="B17467" s="13"/>
      <c r="C17467" s="13"/>
      <c r="D17467" s="13"/>
      <c r="E17467" s="13"/>
      <c r="F17467" s="13"/>
    </row>
    <row r="17468" spans="1:7">
      <c r="A17468" s="13"/>
      <c r="B17468" s="13"/>
      <c r="C17468" s="13"/>
      <c r="D17468" s="13"/>
      <c r="E17468" s="13"/>
      <c r="F17468" s="13"/>
    </row>
    <row r="17469" spans="1:7">
      <c r="A17469" s="13"/>
      <c r="B17469" s="13"/>
      <c r="C17469" s="13"/>
      <c r="D17469" s="13"/>
      <c r="E17469" s="13"/>
      <c r="G17469" s="13"/>
    </row>
    <row r="17470" spans="1:7">
      <c r="A17470" s="13"/>
      <c r="B17470" s="13"/>
      <c r="C17470" s="13"/>
      <c r="D17470" s="13"/>
      <c r="E17470" s="13"/>
      <c r="G17470" s="13"/>
    </row>
    <row r="17471" spans="1:7">
      <c r="A17471" s="13"/>
      <c r="B17471" s="13"/>
      <c r="C17471" s="13"/>
      <c r="D17471" s="13"/>
      <c r="E17471" s="13"/>
      <c r="F17471" s="13"/>
    </row>
    <row r="17472" spans="1:7">
      <c r="A17472" s="13"/>
      <c r="B17472" s="13"/>
      <c r="C17472" s="13"/>
      <c r="D17472" s="13"/>
      <c r="E17472" s="13"/>
      <c r="F17472" s="13"/>
    </row>
    <row r="17473" spans="1:6">
      <c r="A17473" s="13"/>
      <c r="B17473" s="13"/>
      <c r="C17473" s="13"/>
      <c r="D17473" s="13"/>
      <c r="E17473" s="13"/>
      <c r="F17473" s="13"/>
    </row>
    <row r="17474" spans="1:6">
      <c r="A17474" s="13"/>
      <c r="B17474" s="13"/>
      <c r="D17474" s="13"/>
      <c r="E17474" s="13"/>
      <c r="F17474" s="13"/>
    </row>
    <row r="17475" spans="1:6">
      <c r="A17475" s="13"/>
      <c r="B17475" s="13"/>
      <c r="D17475" s="13"/>
      <c r="E17475" s="13"/>
      <c r="F17475" s="13"/>
    </row>
    <row r="17476" spans="1:6">
      <c r="A17476" s="13"/>
      <c r="B17476" s="13"/>
      <c r="C17476" s="13"/>
      <c r="D17476" s="13"/>
      <c r="E17476" s="13"/>
      <c r="F17476" s="13"/>
    </row>
    <row r="17477" spans="1:6">
      <c r="A17477" s="13"/>
      <c r="B17477" s="13"/>
      <c r="D17477" s="13"/>
      <c r="E17477" s="13"/>
      <c r="F17477" s="13"/>
    </row>
    <row r="17478" spans="1:6">
      <c r="A17478" s="13"/>
      <c r="B17478" s="13"/>
      <c r="C17478" s="13"/>
      <c r="D17478" s="13"/>
      <c r="E17478" s="13"/>
      <c r="F17478" s="13"/>
    </row>
    <row r="17479" spans="1:6">
      <c r="A17479" s="13"/>
      <c r="B17479" s="13"/>
      <c r="D17479" s="13"/>
      <c r="E17479" s="13"/>
      <c r="F17479" s="13"/>
    </row>
    <row r="17480" spans="1:6">
      <c r="A17480" s="13"/>
      <c r="B17480" s="13"/>
      <c r="D17480" s="13"/>
      <c r="E17480" s="13"/>
      <c r="F17480" s="13"/>
    </row>
    <row r="17481" spans="1:6">
      <c r="A17481" s="13"/>
      <c r="B17481" s="13"/>
      <c r="D17481" s="13"/>
      <c r="E17481" s="13"/>
      <c r="F17481" s="13"/>
    </row>
    <row r="17482" spans="1:6">
      <c r="A17482" s="13"/>
      <c r="B17482" s="13"/>
      <c r="C17482" s="13"/>
      <c r="D17482" s="13"/>
      <c r="E17482" s="13"/>
      <c r="F17482" s="13"/>
    </row>
    <row r="17483" spans="1:6">
      <c r="A17483" s="13"/>
      <c r="B17483" s="13"/>
      <c r="C17483" s="13"/>
      <c r="D17483" s="13"/>
      <c r="E17483" s="13"/>
      <c r="F17483" s="13"/>
    </row>
    <row r="17484" spans="1:6">
      <c r="A17484" s="13"/>
      <c r="B17484" s="13"/>
      <c r="C17484" s="13"/>
      <c r="D17484" s="13"/>
      <c r="E17484" s="13"/>
      <c r="F17484" s="13"/>
    </row>
    <row r="17485" spans="1:6">
      <c r="A17485" s="13"/>
      <c r="B17485" s="13"/>
      <c r="C17485" s="13"/>
      <c r="D17485" s="13"/>
      <c r="E17485" s="13"/>
      <c r="F17485" s="13"/>
    </row>
    <row r="17486" spans="1:6">
      <c r="A17486" s="13"/>
      <c r="B17486" s="13"/>
      <c r="C17486" s="13"/>
      <c r="D17486" s="13"/>
      <c r="E17486" s="13"/>
      <c r="F17486" s="13"/>
    </row>
    <row r="17487" spans="1:6">
      <c r="A17487" s="13"/>
      <c r="B17487" s="13"/>
      <c r="C17487" s="13"/>
      <c r="D17487" s="13"/>
      <c r="E17487" s="13"/>
      <c r="F17487" s="13"/>
    </row>
    <row r="17488" spans="1:6">
      <c r="A17488" s="13"/>
      <c r="B17488" s="13"/>
      <c r="C17488" s="13"/>
      <c r="D17488" s="13"/>
      <c r="E17488" s="13"/>
      <c r="F17488" s="13"/>
    </row>
    <row r="17489" spans="1:7">
      <c r="A17489" s="13"/>
      <c r="B17489" s="13"/>
      <c r="C17489" s="13"/>
      <c r="D17489" s="13"/>
      <c r="E17489" s="13"/>
      <c r="G17489" s="13"/>
    </row>
    <row r="17490" spans="1:7">
      <c r="A17490" s="13"/>
      <c r="B17490" s="13"/>
      <c r="C17490" s="13"/>
      <c r="D17490" s="13"/>
      <c r="E17490" s="13"/>
      <c r="F17490" s="13"/>
    </row>
    <row r="17491" spans="1:7">
      <c r="A17491" s="13"/>
      <c r="B17491" s="13"/>
      <c r="D17491" s="13"/>
      <c r="E17491" s="13"/>
      <c r="F17491" s="13"/>
    </row>
    <row r="17492" spans="1:7">
      <c r="A17492" s="13"/>
      <c r="B17492" s="13"/>
      <c r="D17492" s="13"/>
      <c r="E17492" s="13"/>
      <c r="F17492" s="13"/>
    </row>
    <row r="17493" spans="1:7">
      <c r="A17493" s="13"/>
      <c r="B17493" s="13"/>
      <c r="D17493" s="13"/>
      <c r="E17493" s="13"/>
      <c r="F17493" s="13"/>
    </row>
    <row r="17494" spans="1:7">
      <c r="A17494" s="13"/>
      <c r="B17494" s="13"/>
      <c r="D17494" s="13"/>
      <c r="E17494" s="13"/>
      <c r="F17494" s="13"/>
    </row>
    <row r="17495" spans="1:7">
      <c r="A17495" s="13"/>
      <c r="B17495" s="13"/>
      <c r="D17495" s="13"/>
      <c r="E17495" s="13"/>
      <c r="F17495" s="13"/>
    </row>
    <row r="17496" spans="1:7">
      <c r="A17496" s="13"/>
      <c r="B17496" s="13"/>
      <c r="D17496" s="13"/>
      <c r="E17496" s="13"/>
      <c r="F17496" s="13"/>
    </row>
    <row r="17497" spans="1:7">
      <c r="A17497" s="13"/>
      <c r="B17497" s="13"/>
      <c r="D17497" s="13"/>
      <c r="E17497" s="13"/>
      <c r="F17497" s="13"/>
    </row>
    <row r="17498" spans="1:7">
      <c r="A17498" s="13"/>
      <c r="B17498" s="13"/>
      <c r="D17498" s="13"/>
      <c r="E17498" s="13"/>
      <c r="F17498" s="13"/>
    </row>
    <row r="17499" spans="1:7">
      <c r="A17499" s="13"/>
      <c r="B17499" s="13"/>
      <c r="D17499" s="13"/>
      <c r="E17499" s="13"/>
      <c r="F17499" s="13"/>
    </row>
    <row r="17500" spans="1:7">
      <c r="A17500" s="13"/>
      <c r="B17500" s="13"/>
      <c r="D17500" s="13"/>
      <c r="E17500" s="13"/>
      <c r="F17500" s="13"/>
    </row>
    <row r="17501" spans="1:7">
      <c r="A17501" s="13"/>
      <c r="B17501" s="13"/>
      <c r="D17501" s="13"/>
      <c r="E17501" s="13"/>
      <c r="F17501" s="13"/>
    </row>
    <row r="17502" spans="1:7">
      <c r="A17502" s="13"/>
      <c r="B17502" s="13"/>
      <c r="D17502" s="13"/>
      <c r="E17502" s="13"/>
      <c r="F17502" s="13"/>
    </row>
    <row r="17503" spans="1:7">
      <c r="A17503" s="13"/>
      <c r="B17503" s="13"/>
      <c r="C17503" s="13"/>
      <c r="D17503" s="13"/>
      <c r="E17503" s="13"/>
      <c r="F17503" s="13"/>
    </row>
    <row r="17504" spans="1:7">
      <c r="A17504" s="13"/>
      <c r="B17504" s="13"/>
      <c r="C17504" s="13"/>
      <c r="D17504" s="13"/>
      <c r="E17504" s="13"/>
      <c r="F17504" s="13"/>
    </row>
    <row r="17505" spans="1:7">
      <c r="A17505" s="13"/>
      <c r="B17505" s="13"/>
      <c r="C17505" s="13"/>
      <c r="D17505" s="13"/>
      <c r="E17505" s="13"/>
      <c r="F17505" s="13"/>
    </row>
    <row r="17506" spans="1:7">
      <c r="A17506" s="13"/>
      <c r="B17506" s="13"/>
      <c r="C17506" s="13"/>
      <c r="D17506" s="13"/>
      <c r="E17506" s="13"/>
      <c r="F17506" s="13"/>
    </row>
    <row r="17507" spans="1:7">
      <c r="A17507" s="13"/>
      <c r="B17507" s="13"/>
      <c r="C17507" s="13"/>
      <c r="D17507" s="13"/>
      <c r="E17507" s="13"/>
      <c r="F17507" s="13"/>
    </row>
    <row r="17508" spans="1:7">
      <c r="A17508" s="13"/>
    </row>
    <row r="17509" spans="1:7">
      <c r="A17509" s="13"/>
    </row>
    <row r="17510" spans="1:7">
      <c r="A17510" s="13"/>
      <c r="B17510" s="13"/>
      <c r="C17510" s="13"/>
      <c r="D17510" s="13"/>
      <c r="E17510" s="13"/>
      <c r="G17510" s="13"/>
    </row>
    <row r="17511" spans="1:7">
      <c r="A17511" s="13"/>
      <c r="B17511" s="13"/>
      <c r="C17511" s="13"/>
      <c r="D17511" s="13"/>
      <c r="E17511" s="13"/>
      <c r="F17511" s="13"/>
    </row>
    <row r="17512" spans="1:7">
      <c r="A17512" s="13"/>
      <c r="B17512" s="13"/>
      <c r="D17512" s="13"/>
      <c r="E17512" s="13"/>
      <c r="F17512" s="13"/>
    </row>
    <row r="17513" spans="1:7">
      <c r="A17513" s="13"/>
      <c r="B17513" s="13"/>
      <c r="D17513" s="13"/>
      <c r="E17513" s="13"/>
      <c r="F17513" s="13"/>
    </row>
    <row r="17514" spans="1:7">
      <c r="A17514" s="13"/>
      <c r="B17514" s="13"/>
      <c r="D17514" s="13"/>
      <c r="E17514" s="13"/>
      <c r="F17514" s="13"/>
    </row>
    <row r="17515" spans="1:7">
      <c r="A17515" s="13"/>
      <c r="B17515" s="13"/>
      <c r="D17515" s="13"/>
      <c r="E17515" s="13"/>
      <c r="F17515" s="13"/>
    </row>
    <row r="17516" spans="1:7">
      <c r="A17516" s="13"/>
      <c r="B17516" s="13"/>
      <c r="D17516" s="13"/>
      <c r="E17516" s="13"/>
      <c r="F17516" s="13"/>
    </row>
    <row r="17517" spans="1:7">
      <c r="A17517" s="13"/>
      <c r="B17517" s="13"/>
      <c r="D17517" s="13"/>
      <c r="E17517" s="13"/>
      <c r="F17517" s="13"/>
    </row>
    <row r="17518" spans="1:7">
      <c r="A17518" s="13"/>
      <c r="B17518" s="13"/>
      <c r="D17518" s="13"/>
      <c r="E17518" s="13"/>
      <c r="F17518" s="13"/>
    </row>
    <row r="17519" spans="1:7">
      <c r="A17519" s="13"/>
      <c r="B17519" s="13"/>
      <c r="C17519" s="13"/>
      <c r="D17519" s="13"/>
      <c r="E17519" s="13"/>
      <c r="F17519" s="13"/>
    </row>
    <row r="17520" spans="1:7">
      <c r="A17520" s="13"/>
      <c r="B17520" s="13"/>
      <c r="D17520" s="13"/>
      <c r="E17520" s="13"/>
      <c r="F17520" s="13"/>
    </row>
    <row r="17521" spans="1:7">
      <c r="A17521" s="13"/>
      <c r="B17521" s="13"/>
      <c r="D17521" s="13"/>
      <c r="E17521" s="13"/>
      <c r="F17521" s="13"/>
    </row>
    <row r="17522" spans="1:7">
      <c r="A17522" s="13"/>
      <c r="B17522" s="13"/>
      <c r="D17522" s="13"/>
      <c r="E17522" s="13"/>
      <c r="F17522" s="13"/>
    </row>
    <row r="17523" spans="1:7">
      <c r="A17523" s="13"/>
      <c r="B17523" s="13"/>
      <c r="D17523" s="13"/>
      <c r="E17523" s="13"/>
      <c r="F17523" s="13"/>
    </row>
    <row r="17524" spans="1:7">
      <c r="A17524" s="13"/>
      <c r="B17524" s="13"/>
      <c r="D17524" s="13"/>
      <c r="E17524" s="13"/>
      <c r="F17524" s="13"/>
    </row>
    <row r="17525" spans="1:7">
      <c r="A17525" s="13"/>
      <c r="B17525" s="13"/>
      <c r="D17525" s="13"/>
      <c r="E17525" s="13"/>
      <c r="F17525" s="13"/>
    </row>
    <row r="17526" spans="1:7">
      <c r="A17526" s="13"/>
      <c r="B17526" s="13"/>
      <c r="D17526" s="13"/>
      <c r="E17526" s="13"/>
      <c r="F17526" s="13"/>
    </row>
    <row r="17527" spans="1:7">
      <c r="A17527" s="13"/>
      <c r="B17527" s="13"/>
      <c r="C17527" s="13"/>
      <c r="D17527" s="13"/>
      <c r="E17527" s="13"/>
      <c r="F17527" s="13"/>
    </row>
    <row r="17528" spans="1:7">
      <c r="A17528" s="13"/>
      <c r="B17528" s="13"/>
      <c r="C17528" s="13"/>
      <c r="D17528" s="13"/>
      <c r="E17528" s="13"/>
      <c r="F17528" s="13"/>
    </row>
    <row r="17529" spans="1:7">
      <c r="A17529" s="13"/>
      <c r="B17529" s="13"/>
      <c r="C17529" s="13"/>
      <c r="D17529" s="13"/>
      <c r="E17529" s="13"/>
      <c r="F17529" s="13"/>
    </row>
    <row r="17530" spans="1:7">
      <c r="A17530" s="13"/>
      <c r="B17530" s="13"/>
      <c r="C17530" s="13"/>
      <c r="D17530" s="13"/>
      <c r="E17530" s="13"/>
      <c r="F17530" s="13"/>
    </row>
    <row r="17531" spans="1:7">
      <c r="A17531" s="13"/>
      <c r="B17531" s="13"/>
      <c r="C17531" s="13"/>
      <c r="D17531" s="13"/>
      <c r="E17531" s="13"/>
      <c r="G17531" s="13"/>
    </row>
    <row r="17532" spans="1:7">
      <c r="A17532" s="13"/>
      <c r="B17532" s="13"/>
      <c r="C17532" s="13"/>
      <c r="D17532" s="13"/>
      <c r="E17532" s="13"/>
      <c r="F17532" s="13"/>
    </row>
    <row r="17533" spans="1:7">
      <c r="A17533" s="13"/>
      <c r="B17533" s="13"/>
      <c r="C17533" s="13"/>
      <c r="D17533" s="13"/>
      <c r="E17533" s="13"/>
      <c r="F17533" s="13"/>
    </row>
    <row r="17534" spans="1:7">
      <c r="A17534" s="13"/>
      <c r="B17534" s="13"/>
      <c r="D17534" s="13"/>
      <c r="E17534" s="13"/>
      <c r="F17534" s="13"/>
    </row>
    <row r="17535" spans="1:7">
      <c r="A17535" s="13"/>
      <c r="B17535" s="13"/>
      <c r="D17535" s="13"/>
      <c r="E17535" s="13"/>
      <c r="F17535" s="13"/>
    </row>
    <row r="17536" spans="1:7">
      <c r="A17536" s="13"/>
      <c r="B17536" s="13"/>
      <c r="D17536" s="13"/>
      <c r="E17536" s="13"/>
      <c r="F17536" s="13"/>
    </row>
    <row r="17537" spans="1:7">
      <c r="A17537" s="13"/>
      <c r="B17537" s="13"/>
      <c r="C17537" s="13"/>
      <c r="D17537" s="13"/>
      <c r="E17537" s="13"/>
      <c r="F17537" s="13"/>
    </row>
    <row r="17538" spans="1:7">
      <c r="A17538" s="13"/>
      <c r="B17538" s="13"/>
      <c r="C17538" s="13"/>
      <c r="D17538" s="13"/>
      <c r="E17538" s="13"/>
      <c r="F17538" s="13"/>
    </row>
    <row r="17539" spans="1:7">
      <c r="A17539" s="13"/>
      <c r="B17539" s="13"/>
      <c r="C17539" s="13"/>
      <c r="D17539" s="13"/>
      <c r="E17539" s="13"/>
      <c r="F17539" s="13"/>
    </row>
    <row r="17540" spans="1:7">
      <c r="A17540" s="13"/>
      <c r="B17540" s="13"/>
      <c r="C17540" s="13"/>
      <c r="D17540" s="13"/>
      <c r="E17540" s="13"/>
      <c r="F17540" s="13"/>
    </row>
    <row r="17541" spans="1:7">
      <c r="A17541" s="13"/>
      <c r="B17541" s="13"/>
      <c r="C17541" s="13"/>
      <c r="D17541" s="13"/>
      <c r="E17541" s="13"/>
      <c r="F17541" s="13"/>
    </row>
    <row r="17542" spans="1:7">
      <c r="A17542" s="13"/>
      <c r="B17542" s="13"/>
      <c r="C17542" s="13"/>
      <c r="D17542" s="13"/>
      <c r="E17542" s="13"/>
      <c r="F17542" s="13"/>
    </row>
    <row r="17543" spans="1:7">
      <c r="A17543" s="13"/>
      <c r="B17543" s="13"/>
      <c r="C17543" s="13"/>
      <c r="D17543" s="13"/>
      <c r="E17543" s="13"/>
      <c r="G17543" s="13"/>
    </row>
    <row r="17544" spans="1:7">
      <c r="A17544" s="13"/>
      <c r="B17544" s="13"/>
      <c r="D17544" s="13"/>
      <c r="E17544" s="13"/>
      <c r="F17544" s="13"/>
    </row>
    <row r="17545" spans="1:7">
      <c r="A17545" s="13"/>
      <c r="B17545" s="13"/>
      <c r="D17545" s="13"/>
      <c r="E17545" s="13"/>
      <c r="F17545" s="13"/>
    </row>
    <row r="17546" spans="1:7">
      <c r="A17546" s="13"/>
      <c r="B17546" s="13"/>
      <c r="D17546" s="13"/>
      <c r="E17546" s="13"/>
      <c r="F17546" s="13"/>
    </row>
    <row r="17547" spans="1:7">
      <c r="A17547" s="13"/>
      <c r="B17547" s="13"/>
      <c r="D17547" s="13"/>
      <c r="E17547" s="13"/>
      <c r="F17547" s="13"/>
    </row>
    <row r="17548" spans="1:7">
      <c r="A17548" s="13"/>
      <c r="B17548" s="13"/>
      <c r="D17548" s="13"/>
      <c r="E17548" s="13"/>
      <c r="F17548" s="13"/>
    </row>
    <row r="17549" spans="1:7">
      <c r="A17549" s="13"/>
      <c r="B17549" s="13"/>
      <c r="D17549" s="13"/>
      <c r="E17549" s="13"/>
      <c r="F17549" s="13"/>
    </row>
    <row r="17550" spans="1:7">
      <c r="A17550" s="13"/>
      <c r="B17550" s="13"/>
      <c r="D17550" s="13"/>
      <c r="E17550" s="13"/>
      <c r="F17550" s="13"/>
    </row>
    <row r="17551" spans="1:7">
      <c r="A17551" s="13"/>
      <c r="B17551" s="13"/>
      <c r="C17551" s="13"/>
      <c r="D17551" s="13"/>
      <c r="E17551" s="13"/>
      <c r="F17551" s="13"/>
    </row>
    <row r="17552" spans="1:7">
      <c r="A17552" s="13"/>
      <c r="B17552" s="13"/>
      <c r="C17552" s="13"/>
      <c r="D17552" s="13"/>
      <c r="E17552" s="13"/>
      <c r="F17552" s="13"/>
    </row>
    <row r="17553" spans="1:7">
      <c r="A17553" s="13"/>
      <c r="B17553" s="13"/>
      <c r="C17553" s="13"/>
      <c r="D17553" s="13"/>
      <c r="E17553" s="13"/>
      <c r="F17553" s="13"/>
    </row>
    <row r="17554" spans="1:7">
      <c r="A17554" s="13"/>
      <c r="B17554" s="13"/>
      <c r="C17554" s="13"/>
      <c r="D17554" s="13"/>
      <c r="E17554" s="13"/>
      <c r="F17554" s="13"/>
    </row>
    <row r="17555" spans="1:7">
      <c r="A17555" s="13"/>
      <c r="B17555" s="13"/>
      <c r="C17555" s="13"/>
      <c r="D17555" s="13"/>
      <c r="E17555" s="13"/>
      <c r="F17555" s="13"/>
    </row>
    <row r="17556" spans="1:7">
      <c r="A17556" s="13"/>
      <c r="B17556" s="13"/>
      <c r="C17556" s="13"/>
      <c r="D17556" s="13"/>
      <c r="E17556" s="13"/>
      <c r="G17556" s="13"/>
    </row>
    <row r="17557" spans="1:7">
      <c r="A17557" s="13"/>
      <c r="B17557" s="13"/>
      <c r="C17557" s="13"/>
      <c r="D17557" s="13"/>
      <c r="E17557" s="13"/>
      <c r="F17557" s="13"/>
    </row>
    <row r="17558" spans="1:7">
      <c r="A17558" s="13"/>
      <c r="B17558" s="13"/>
      <c r="C17558" s="13"/>
      <c r="D17558" s="13"/>
      <c r="E17558" s="13"/>
      <c r="F17558" s="13"/>
    </row>
    <row r="17559" spans="1:7">
      <c r="A17559" s="13"/>
      <c r="B17559" s="13"/>
      <c r="D17559" s="13"/>
      <c r="E17559" s="13"/>
      <c r="F17559" s="13"/>
    </row>
    <row r="17560" spans="1:7">
      <c r="A17560" s="13"/>
      <c r="B17560" s="13"/>
      <c r="D17560" s="13"/>
      <c r="E17560" s="13"/>
      <c r="F17560" s="13"/>
    </row>
    <row r="17561" spans="1:7">
      <c r="A17561" s="13"/>
      <c r="B17561" s="13"/>
      <c r="D17561" s="13"/>
      <c r="E17561" s="13"/>
      <c r="F17561" s="13"/>
    </row>
    <row r="17562" spans="1:7">
      <c r="A17562" s="13"/>
      <c r="B17562" s="13"/>
      <c r="D17562" s="13"/>
      <c r="E17562" s="13"/>
      <c r="F17562" s="13"/>
    </row>
    <row r="17563" spans="1:7">
      <c r="A17563" s="13"/>
      <c r="B17563" s="13"/>
      <c r="D17563" s="13"/>
      <c r="E17563" s="13"/>
      <c r="F17563" s="13"/>
    </row>
    <row r="17564" spans="1:7">
      <c r="A17564" s="13"/>
      <c r="B17564" s="13"/>
      <c r="D17564" s="13"/>
      <c r="E17564" s="13"/>
      <c r="F17564" s="13"/>
    </row>
    <row r="17565" spans="1:7">
      <c r="A17565" s="13"/>
      <c r="B17565" s="13"/>
      <c r="D17565" s="13"/>
      <c r="E17565" s="13"/>
      <c r="F17565" s="13"/>
    </row>
    <row r="17566" spans="1:7">
      <c r="A17566" s="13"/>
      <c r="B17566" s="13"/>
      <c r="D17566" s="13"/>
      <c r="E17566" s="13"/>
      <c r="F17566" s="13"/>
    </row>
    <row r="17567" spans="1:7">
      <c r="A17567" s="13"/>
      <c r="B17567" s="13"/>
      <c r="D17567" s="13"/>
      <c r="E17567" s="13"/>
      <c r="F17567" s="13"/>
    </row>
    <row r="17568" spans="1:7">
      <c r="A17568" s="13"/>
      <c r="B17568" s="13"/>
      <c r="D17568" s="13"/>
      <c r="E17568" s="13"/>
      <c r="F17568" s="13"/>
    </row>
    <row r="17569" spans="1:7">
      <c r="A17569" s="13"/>
      <c r="B17569" s="13"/>
      <c r="C17569" s="13"/>
      <c r="D17569" s="13"/>
      <c r="E17569" s="13"/>
      <c r="G17569" s="13"/>
    </row>
    <row r="17570" spans="1:7">
      <c r="A17570" s="13"/>
      <c r="B17570" s="13"/>
      <c r="C17570" s="13"/>
      <c r="D17570" s="13"/>
      <c r="E17570" s="13"/>
      <c r="F17570" s="13"/>
    </row>
    <row r="17571" spans="1:7">
      <c r="A17571" s="13"/>
      <c r="B17571" s="13"/>
      <c r="C17571" s="13"/>
      <c r="D17571" s="13"/>
      <c r="E17571" s="13"/>
      <c r="F17571" s="13"/>
    </row>
    <row r="17572" spans="1:7">
      <c r="A17572" s="13"/>
      <c r="B17572" s="13"/>
      <c r="C17572" s="13"/>
      <c r="D17572" s="13"/>
      <c r="E17572" s="13"/>
      <c r="F17572" s="13"/>
    </row>
    <row r="17573" spans="1:7">
      <c r="A17573" s="13"/>
      <c r="B17573" s="13"/>
      <c r="C17573" s="13"/>
      <c r="D17573" s="13"/>
      <c r="E17573" s="13"/>
      <c r="F17573" s="13"/>
    </row>
    <row r="17574" spans="1:7">
      <c r="A17574" s="13"/>
      <c r="B17574" s="13"/>
      <c r="C17574" s="13"/>
      <c r="D17574" s="13"/>
      <c r="E17574" s="13"/>
      <c r="G17574" s="13"/>
    </row>
    <row r="17575" spans="1:7">
      <c r="A17575" s="13"/>
      <c r="B17575" s="13"/>
      <c r="C17575" s="13"/>
      <c r="D17575" s="13"/>
      <c r="E17575" s="13"/>
      <c r="F17575" s="13"/>
    </row>
    <row r="17576" spans="1:7">
      <c r="A17576" s="13"/>
      <c r="B17576" s="13"/>
      <c r="C17576" s="13"/>
      <c r="D17576" s="13"/>
      <c r="E17576" s="13"/>
      <c r="F17576" s="13"/>
    </row>
    <row r="17577" spans="1:7">
      <c r="A17577" s="13"/>
      <c r="B17577" s="13"/>
      <c r="D17577" s="13"/>
      <c r="E17577" s="13"/>
      <c r="F17577" s="13"/>
    </row>
    <row r="17578" spans="1:7">
      <c r="A17578" s="13"/>
      <c r="B17578" s="13"/>
      <c r="D17578" s="13"/>
      <c r="E17578" s="13"/>
      <c r="F17578" s="13"/>
    </row>
    <row r="17579" spans="1:7">
      <c r="A17579" s="13"/>
      <c r="B17579" s="13"/>
      <c r="D17579" s="13"/>
      <c r="E17579" s="13"/>
      <c r="F17579" s="13"/>
    </row>
    <row r="17580" spans="1:7">
      <c r="A17580" s="13"/>
      <c r="B17580" s="13"/>
      <c r="D17580" s="13"/>
      <c r="E17580" s="13"/>
      <c r="F17580" s="13"/>
    </row>
    <row r="17581" spans="1:7">
      <c r="A17581" s="13"/>
      <c r="B17581" s="13"/>
      <c r="C17581" s="13"/>
      <c r="D17581" s="13"/>
      <c r="E17581" s="13"/>
      <c r="G17581" s="13"/>
    </row>
    <row r="17582" spans="1:7">
      <c r="A17582" s="13"/>
      <c r="B17582" s="13"/>
      <c r="C17582" s="13"/>
      <c r="D17582" s="13"/>
      <c r="E17582" s="13"/>
      <c r="F17582" s="13"/>
    </row>
    <row r="17583" spans="1:7">
      <c r="A17583" s="13"/>
      <c r="B17583" s="13"/>
      <c r="C17583" s="13"/>
      <c r="D17583" s="13"/>
      <c r="E17583" s="13"/>
      <c r="F17583" s="13"/>
    </row>
    <row r="17584" spans="1:7">
      <c r="A17584" s="13"/>
      <c r="B17584" s="13"/>
      <c r="C17584" s="13"/>
      <c r="D17584" s="13"/>
      <c r="E17584" s="13"/>
      <c r="F17584" s="13"/>
    </row>
    <row r="17585" spans="1:7">
      <c r="A17585" s="13"/>
      <c r="B17585" s="13"/>
      <c r="C17585" s="13"/>
      <c r="D17585" s="13"/>
      <c r="E17585" s="13"/>
      <c r="F17585" s="13"/>
    </row>
    <row r="17586" spans="1:7">
      <c r="A17586" s="13"/>
      <c r="B17586" s="13"/>
      <c r="C17586" s="13"/>
      <c r="D17586" s="13"/>
      <c r="E17586" s="13"/>
      <c r="G17586" s="13"/>
    </row>
    <row r="17587" spans="1:7">
      <c r="A17587" s="13"/>
      <c r="B17587" s="13"/>
      <c r="C17587" s="13"/>
      <c r="D17587" s="13"/>
      <c r="E17587" s="13"/>
      <c r="F17587" s="13"/>
    </row>
    <row r="17588" spans="1:7">
      <c r="A17588" s="13"/>
      <c r="B17588" s="13"/>
      <c r="D17588" s="13"/>
      <c r="E17588" s="13"/>
      <c r="F17588" s="13"/>
    </row>
    <row r="17589" spans="1:7">
      <c r="A17589" s="13"/>
      <c r="B17589" s="13"/>
      <c r="D17589" s="13"/>
      <c r="E17589" s="13"/>
      <c r="F17589" s="13"/>
    </row>
    <row r="17590" spans="1:7">
      <c r="A17590" s="13"/>
      <c r="B17590" s="13"/>
      <c r="D17590" s="13"/>
      <c r="E17590" s="13"/>
      <c r="F17590" s="13"/>
    </row>
    <row r="17591" spans="1:7">
      <c r="A17591" s="13"/>
      <c r="B17591" s="13"/>
      <c r="D17591" s="13"/>
      <c r="E17591" s="13"/>
      <c r="F17591" s="13"/>
    </row>
    <row r="17592" spans="1:7">
      <c r="A17592" s="13"/>
      <c r="B17592" s="13"/>
      <c r="D17592" s="13"/>
      <c r="E17592" s="13"/>
      <c r="F17592" s="13"/>
    </row>
    <row r="17593" spans="1:7">
      <c r="A17593" s="13"/>
      <c r="B17593" s="13"/>
      <c r="C17593" s="13"/>
      <c r="D17593" s="13"/>
      <c r="E17593" s="13"/>
      <c r="F17593" s="13"/>
    </row>
    <row r="17594" spans="1:7">
      <c r="A17594" s="13"/>
      <c r="B17594" s="13"/>
      <c r="C17594" s="13"/>
      <c r="D17594" s="13"/>
      <c r="E17594" s="13"/>
      <c r="G17594" s="13"/>
    </row>
    <row r="17595" spans="1:7">
      <c r="A17595" s="13"/>
      <c r="B17595" s="13"/>
      <c r="C17595" s="13"/>
      <c r="D17595" s="13"/>
      <c r="E17595" s="13"/>
      <c r="F17595" s="13"/>
    </row>
    <row r="17596" spans="1:7">
      <c r="A17596" s="13"/>
      <c r="B17596" s="13"/>
      <c r="C17596" s="13"/>
      <c r="D17596" s="13"/>
      <c r="E17596" s="13"/>
      <c r="F17596" s="13"/>
    </row>
    <row r="17597" spans="1:7">
      <c r="A17597" s="13"/>
      <c r="B17597" s="13"/>
      <c r="C17597" s="13"/>
      <c r="D17597" s="13"/>
      <c r="E17597" s="13"/>
      <c r="F17597" s="13"/>
    </row>
    <row r="17598" spans="1:7">
      <c r="A17598" s="13"/>
      <c r="B17598" s="13"/>
      <c r="C17598" s="13"/>
      <c r="D17598" s="13"/>
      <c r="E17598" s="13"/>
      <c r="F17598" s="13"/>
    </row>
    <row r="17599" spans="1:7">
      <c r="A17599" s="13"/>
      <c r="B17599" s="13"/>
      <c r="C17599" s="13"/>
      <c r="D17599" s="13"/>
      <c r="E17599" s="13"/>
      <c r="F17599" s="13"/>
    </row>
    <row r="17600" spans="1:7">
      <c r="A17600" s="13"/>
      <c r="B17600" s="13"/>
      <c r="C17600" s="13"/>
      <c r="D17600" s="13"/>
      <c r="E17600" s="13"/>
      <c r="F17600" s="13"/>
    </row>
    <row r="17601" spans="1:7">
      <c r="A17601" s="13"/>
      <c r="B17601" s="13"/>
      <c r="C17601" s="13"/>
      <c r="D17601" s="13"/>
      <c r="E17601" s="13"/>
      <c r="F17601" s="13"/>
    </row>
    <row r="17602" spans="1:7">
      <c r="A17602" s="13"/>
      <c r="B17602" s="13"/>
      <c r="C17602" s="13"/>
      <c r="D17602" s="13"/>
      <c r="E17602" s="13"/>
      <c r="F17602" s="13"/>
    </row>
    <row r="17603" spans="1:7">
      <c r="A17603" s="13"/>
      <c r="B17603" s="13"/>
      <c r="C17603" s="13"/>
      <c r="D17603" s="13"/>
      <c r="E17603" s="13"/>
      <c r="G17603" s="13"/>
    </row>
    <row r="17604" spans="1:7">
      <c r="A17604" s="13"/>
      <c r="B17604" s="13"/>
      <c r="D17604" s="13"/>
      <c r="E17604" s="13"/>
      <c r="F17604" s="13"/>
    </row>
    <row r="17605" spans="1:7">
      <c r="A17605" s="13"/>
      <c r="B17605" s="13"/>
      <c r="D17605" s="13"/>
      <c r="E17605" s="13"/>
      <c r="F17605" s="13"/>
    </row>
    <row r="17606" spans="1:7">
      <c r="A17606" s="13"/>
      <c r="B17606" s="13"/>
      <c r="D17606" s="13"/>
      <c r="E17606" s="13"/>
      <c r="F17606" s="13"/>
    </row>
    <row r="17607" spans="1:7">
      <c r="A17607" s="13"/>
      <c r="B17607" s="13"/>
      <c r="D17607" s="13"/>
      <c r="E17607" s="13"/>
      <c r="F17607" s="13"/>
    </row>
    <row r="17608" spans="1:7">
      <c r="A17608" s="13"/>
      <c r="B17608" s="13"/>
      <c r="D17608" s="13"/>
      <c r="E17608" s="13"/>
      <c r="F17608" s="13"/>
    </row>
    <row r="17609" spans="1:7">
      <c r="A17609" s="13"/>
      <c r="B17609" s="13"/>
      <c r="D17609" s="13"/>
      <c r="E17609" s="13"/>
      <c r="F17609" s="13"/>
    </row>
    <row r="17610" spans="1:7">
      <c r="A17610" s="13"/>
      <c r="B17610" s="13"/>
      <c r="D17610" s="13"/>
      <c r="E17610" s="13"/>
      <c r="F17610" s="13"/>
    </row>
    <row r="17611" spans="1:7">
      <c r="A17611" s="13"/>
      <c r="B17611" s="13"/>
      <c r="D17611" s="13"/>
      <c r="E17611" s="13"/>
      <c r="F17611" s="13"/>
    </row>
    <row r="17612" spans="1:7">
      <c r="A17612" s="13"/>
      <c r="B17612" s="13"/>
      <c r="D17612" s="13"/>
      <c r="E17612" s="13"/>
      <c r="F17612" s="13"/>
    </row>
    <row r="17613" spans="1:7">
      <c r="A17613" s="13"/>
      <c r="B17613" s="13"/>
      <c r="D17613" s="13"/>
      <c r="E17613" s="13"/>
      <c r="F17613" s="13"/>
    </row>
    <row r="17614" spans="1:7">
      <c r="A17614" s="13"/>
      <c r="B17614" s="13"/>
      <c r="D17614" s="13"/>
      <c r="E17614" s="13"/>
      <c r="F17614" s="13"/>
    </row>
    <row r="17615" spans="1:7">
      <c r="A17615" s="13"/>
      <c r="B17615" s="13"/>
      <c r="D17615" s="13"/>
      <c r="E17615" s="13"/>
      <c r="F17615" s="13"/>
    </row>
    <row r="17616" spans="1:7">
      <c r="A17616" s="13"/>
      <c r="B17616" s="13"/>
      <c r="D17616" s="13"/>
      <c r="E17616" s="13"/>
      <c r="F17616" s="13"/>
    </row>
    <row r="17617" spans="1:7">
      <c r="A17617" s="13"/>
      <c r="B17617" s="13"/>
      <c r="D17617" s="13"/>
      <c r="E17617" s="13"/>
      <c r="F17617" s="13"/>
    </row>
    <row r="17618" spans="1:7">
      <c r="A17618" s="13"/>
      <c r="B17618" s="13"/>
      <c r="D17618" s="13"/>
      <c r="E17618" s="13"/>
      <c r="F17618" s="13"/>
    </row>
    <row r="17619" spans="1:7">
      <c r="A17619" s="13"/>
      <c r="B17619" s="13"/>
      <c r="D17619" s="13"/>
      <c r="E17619" s="13"/>
      <c r="F17619" s="13"/>
    </row>
    <row r="17620" spans="1:7">
      <c r="A17620" s="13"/>
      <c r="B17620" s="13"/>
      <c r="C17620" s="13"/>
      <c r="D17620" s="13"/>
      <c r="E17620" s="13"/>
      <c r="G17620" s="13"/>
    </row>
    <row r="17621" spans="1:7">
      <c r="A17621" s="13"/>
      <c r="B17621" s="13"/>
      <c r="D17621" s="13"/>
      <c r="E17621" s="13"/>
      <c r="F17621" s="13"/>
    </row>
    <row r="17622" spans="1:7">
      <c r="A17622" s="13"/>
      <c r="B17622" s="13"/>
      <c r="D17622" s="13"/>
      <c r="E17622" s="13"/>
      <c r="F17622" s="13"/>
    </row>
    <row r="17623" spans="1:7">
      <c r="A17623" s="13"/>
      <c r="B17623" s="13"/>
      <c r="C17623" s="13"/>
      <c r="D17623" s="13"/>
      <c r="E17623" s="13"/>
      <c r="F17623" s="13"/>
    </row>
    <row r="17624" spans="1:7">
      <c r="A17624" s="13"/>
      <c r="B17624" s="13"/>
      <c r="C17624" s="13"/>
      <c r="D17624" s="13"/>
      <c r="E17624" s="13"/>
      <c r="F17624" s="13"/>
    </row>
    <row r="17625" spans="1:7">
      <c r="A17625" s="13"/>
      <c r="B17625" s="13"/>
      <c r="D17625" s="13"/>
      <c r="E17625" s="13"/>
      <c r="F17625" s="13"/>
    </row>
    <row r="17626" spans="1:7">
      <c r="A17626" s="13"/>
      <c r="B17626" s="13"/>
      <c r="D17626" s="13"/>
      <c r="E17626" s="13"/>
      <c r="F17626" s="13"/>
    </row>
    <row r="17627" spans="1:7">
      <c r="A17627" s="13"/>
      <c r="B17627" s="13"/>
      <c r="D17627" s="13"/>
      <c r="E17627" s="13"/>
      <c r="F17627" s="13"/>
    </row>
    <row r="17628" spans="1:7">
      <c r="A17628" s="13"/>
      <c r="B17628" s="13"/>
      <c r="D17628" s="13"/>
      <c r="E17628" s="13"/>
      <c r="F17628" s="13"/>
    </row>
    <row r="17629" spans="1:7">
      <c r="A17629" s="13"/>
      <c r="B17629" s="13"/>
      <c r="D17629" s="13"/>
      <c r="E17629" s="13"/>
      <c r="F17629" s="13"/>
    </row>
    <row r="17630" spans="1:7">
      <c r="A17630" s="13"/>
      <c r="B17630" s="13"/>
      <c r="C17630" s="13"/>
      <c r="D17630" s="13"/>
      <c r="E17630" s="13"/>
      <c r="F17630" s="13"/>
    </row>
    <row r="17631" spans="1:7">
      <c r="A17631" s="13"/>
      <c r="B17631" s="13"/>
      <c r="C17631" s="13"/>
      <c r="D17631" s="13"/>
      <c r="E17631" s="13"/>
      <c r="F17631" s="13"/>
    </row>
    <row r="17632" spans="1:7">
      <c r="A17632" s="13"/>
      <c r="B17632" s="13"/>
      <c r="C17632" s="13"/>
      <c r="D17632" s="13"/>
      <c r="E17632" s="13"/>
      <c r="F17632" s="13"/>
    </row>
    <row r="17633" spans="1:7">
      <c r="A17633" s="13"/>
      <c r="B17633" s="13"/>
      <c r="C17633" s="13"/>
      <c r="D17633" s="13"/>
      <c r="E17633" s="13"/>
      <c r="F17633" s="13"/>
    </row>
    <row r="17634" spans="1:7">
      <c r="A17634" s="13"/>
      <c r="B17634" s="13"/>
      <c r="C17634" s="13"/>
      <c r="D17634" s="13"/>
      <c r="E17634" s="13"/>
      <c r="G17634" s="13"/>
    </row>
    <row r="17635" spans="1:7">
      <c r="A17635" s="13"/>
      <c r="B17635" s="13"/>
      <c r="C17635" s="13"/>
      <c r="D17635" s="13"/>
      <c r="E17635" s="13"/>
      <c r="G17635" s="13"/>
    </row>
    <row r="17636" spans="1:7">
      <c r="A17636" s="13"/>
      <c r="B17636" s="13"/>
      <c r="C17636" s="13"/>
      <c r="D17636" s="13"/>
      <c r="E17636" s="13"/>
      <c r="G17636" s="13"/>
    </row>
    <row r="17637" spans="1:7">
      <c r="A17637" s="13"/>
      <c r="B17637" s="13"/>
      <c r="C17637" s="13"/>
      <c r="D17637" s="13"/>
      <c r="E17637" s="13"/>
      <c r="G17637" s="13"/>
    </row>
    <row r="17638" spans="1:7">
      <c r="A17638" s="13"/>
      <c r="B17638" s="13"/>
      <c r="C17638" s="13"/>
      <c r="D17638" s="13"/>
      <c r="E17638" s="13"/>
      <c r="F17638" s="13"/>
    </row>
    <row r="17639" spans="1:7">
      <c r="A17639" s="13"/>
      <c r="B17639" s="13"/>
      <c r="C17639" s="13"/>
      <c r="D17639" s="13"/>
      <c r="E17639" s="13"/>
      <c r="F17639" s="13"/>
    </row>
    <row r="17640" spans="1:7">
      <c r="A17640" s="13"/>
      <c r="B17640" s="13"/>
      <c r="D17640" s="13"/>
      <c r="E17640" s="13"/>
      <c r="F17640" s="13"/>
    </row>
    <row r="17641" spans="1:7">
      <c r="A17641" s="13"/>
      <c r="B17641" s="13"/>
      <c r="C17641" s="13"/>
      <c r="D17641" s="13"/>
      <c r="E17641" s="13"/>
      <c r="F17641" s="13"/>
    </row>
    <row r="17642" spans="1:7">
      <c r="A17642" s="13"/>
      <c r="B17642" s="13"/>
      <c r="D17642" s="13"/>
      <c r="E17642" s="13"/>
      <c r="F17642" s="13"/>
    </row>
    <row r="17643" spans="1:7">
      <c r="A17643" s="13"/>
      <c r="B17643" s="13"/>
      <c r="D17643" s="13"/>
      <c r="E17643" s="13"/>
      <c r="F17643" s="13"/>
    </row>
    <row r="17644" spans="1:7">
      <c r="A17644" s="13"/>
      <c r="B17644" s="13"/>
      <c r="D17644" s="13"/>
      <c r="E17644" s="13"/>
      <c r="F17644" s="13"/>
    </row>
    <row r="17645" spans="1:7">
      <c r="A17645" s="13"/>
      <c r="B17645" s="13"/>
      <c r="C17645" s="13"/>
      <c r="D17645" s="13"/>
      <c r="E17645" s="13"/>
      <c r="G17645" s="13"/>
    </row>
    <row r="17646" spans="1:7">
      <c r="A17646" s="13"/>
      <c r="B17646" s="13"/>
      <c r="C17646" s="13"/>
      <c r="D17646" s="13"/>
      <c r="E17646" s="13"/>
      <c r="F17646" s="13"/>
    </row>
    <row r="17647" spans="1:7">
      <c r="A17647" s="13"/>
      <c r="B17647" s="13"/>
      <c r="C17647" s="13"/>
      <c r="D17647" s="13"/>
      <c r="E17647" s="13"/>
      <c r="F17647" s="13"/>
    </row>
    <row r="17648" spans="1:7">
      <c r="A17648" s="13"/>
      <c r="B17648" s="13"/>
      <c r="C17648" s="13"/>
      <c r="D17648" s="13"/>
      <c r="E17648" s="13"/>
      <c r="F17648" s="13"/>
    </row>
    <row r="17649" spans="1:7">
      <c r="A17649" s="13"/>
      <c r="B17649" s="13"/>
      <c r="C17649" s="13"/>
      <c r="D17649" s="13"/>
      <c r="E17649" s="13"/>
      <c r="F17649" s="13"/>
    </row>
    <row r="17650" spans="1:7">
      <c r="A17650" s="13"/>
      <c r="B17650" s="13"/>
      <c r="C17650" s="13"/>
      <c r="D17650" s="13"/>
      <c r="E17650" s="13"/>
      <c r="F17650" s="13"/>
    </row>
    <row r="17651" spans="1:7">
      <c r="A17651" s="13"/>
      <c r="B17651" s="13"/>
      <c r="C17651" s="13"/>
      <c r="D17651" s="13"/>
      <c r="E17651" s="13"/>
      <c r="G17651" s="13"/>
    </row>
    <row r="17652" spans="1:7">
      <c r="A17652" s="13"/>
      <c r="B17652" s="13"/>
      <c r="C17652" s="13"/>
      <c r="D17652" s="13"/>
      <c r="E17652" s="13"/>
      <c r="F17652" s="13"/>
    </row>
    <row r="17653" spans="1:7">
      <c r="A17653" s="13"/>
      <c r="B17653" s="13"/>
      <c r="C17653" s="13"/>
      <c r="D17653" s="13"/>
      <c r="E17653" s="13"/>
      <c r="F17653" s="13"/>
    </row>
    <row r="17654" spans="1:7">
      <c r="A17654" s="13"/>
      <c r="B17654" s="13"/>
      <c r="D17654" s="13"/>
      <c r="E17654" s="13"/>
      <c r="F17654" s="13"/>
    </row>
    <row r="17655" spans="1:7">
      <c r="A17655" s="13"/>
      <c r="B17655" s="13"/>
      <c r="D17655" s="13"/>
      <c r="E17655" s="13"/>
      <c r="F17655" s="13"/>
    </row>
    <row r="17656" spans="1:7">
      <c r="A17656" s="13"/>
      <c r="B17656" s="13"/>
      <c r="C17656" s="13"/>
      <c r="D17656" s="13"/>
      <c r="E17656" s="13"/>
      <c r="F17656" s="13"/>
    </row>
    <row r="17657" spans="1:7">
      <c r="A17657" s="13"/>
      <c r="B17657" s="13"/>
      <c r="D17657" s="13"/>
      <c r="E17657" s="13"/>
      <c r="F17657" s="13"/>
    </row>
    <row r="17658" spans="1:7">
      <c r="A17658" s="13"/>
      <c r="B17658" s="13"/>
      <c r="D17658" s="13"/>
      <c r="E17658" s="13"/>
      <c r="F17658" s="13"/>
    </row>
    <row r="17659" spans="1:7">
      <c r="A17659" s="13"/>
      <c r="B17659" s="13"/>
      <c r="D17659" s="13"/>
      <c r="E17659" s="13"/>
      <c r="F17659" s="13"/>
    </row>
    <row r="17660" spans="1:7">
      <c r="A17660" s="13"/>
      <c r="B17660" s="13"/>
      <c r="D17660" s="13"/>
      <c r="E17660" s="13"/>
      <c r="F17660" s="13"/>
    </row>
    <row r="17661" spans="1:7">
      <c r="A17661" s="13"/>
      <c r="B17661" s="13"/>
      <c r="D17661" s="13"/>
      <c r="E17661" s="13"/>
      <c r="F17661" s="13"/>
    </row>
    <row r="17662" spans="1:7">
      <c r="A17662" s="13"/>
      <c r="B17662" s="13"/>
      <c r="D17662" s="13"/>
      <c r="E17662" s="13"/>
      <c r="F17662" s="13"/>
    </row>
    <row r="17663" spans="1:7">
      <c r="A17663" s="13"/>
      <c r="B17663" s="13"/>
      <c r="D17663" s="13"/>
      <c r="E17663" s="13"/>
      <c r="F17663" s="13"/>
    </row>
    <row r="17664" spans="1:7">
      <c r="A17664" s="13"/>
      <c r="B17664" s="13"/>
      <c r="D17664" s="13"/>
      <c r="E17664" s="13"/>
      <c r="F17664" s="13"/>
    </row>
    <row r="17665" spans="1:7">
      <c r="A17665" s="13"/>
      <c r="B17665" s="13"/>
      <c r="D17665" s="13"/>
      <c r="E17665" s="13"/>
      <c r="F17665" s="13"/>
    </row>
    <row r="17666" spans="1:7">
      <c r="A17666" s="13"/>
      <c r="B17666" s="13"/>
      <c r="D17666" s="13"/>
      <c r="E17666" s="13"/>
      <c r="F17666" s="13"/>
    </row>
    <row r="17667" spans="1:7">
      <c r="A17667" s="13"/>
      <c r="B17667" s="13"/>
      <c r="D17667" s="13"/>
      <c r="E17667" s="13"/>
      <c r="F17667" s="13"/>
    </row>
    <row r="17668" spans="1:7">
      <c r="A17668" s="13"/>
      <c r="B17668" s="13"/>
      <c r="C17668" s="13"/>
      <c r="D17668" s="13"/>
      <c r="E17668" s="13"/>
      <c r="F17668" s="13"/>
    </row>
    <row r="17669" spans="1:7">
      <c r="A17669" s="13"/>
      <c r="B17669" s="13"/>
      <c r="C17669" s="13"/>
      <c r="D17669" s="13"/>
      <c r="E17669" s="13"/>
      <c r="F17669" s="13"/>
    </row>
    <row r="17670" spans="1:7">
      <c r="A17670" s="13"/>
      <c r="B17670" s="13"/>
      <c r="C17670" s="13"/>
      <c r="D17670" s="13"/>
      <c r="E17670" s="13"/>
      <c r="F17670" s="13"/>
    </row>
    <row r="17671" spans="1:7">
      <c r="A17671" s="13"/>
      <c r="B17671" s="13"/>
      <c r="C17671" s="13"/>
      <c r="D17671" s="13"/>
      <c r="E17671" s="13"/>
      <c r="F17671" s="13"/>
    </row>
    <row r="17672" spans="1:7">
      <c r="A17672" s="13"/>
      <c r="B17672" s="13"/>
      <c r="C17672" s="13"/>
      <c r="D17672" s="13"/>
      <c r="E17672" s="13"/>
      <c r="F17672" s="13"/>
    </row>
    <row r="17673" spans="1:7">
      <c r="A17673" s="13"/>
      <c r="B17673" s="13"/>
      <c r="C17673" s="13"/>
      <c r="D17673" s="13"/>
      <c r="E17673" s="13"/>
      <c r="F17673" s="13"/>
    </row>
    <row r="17674" spans="1:7">
      <c r="A17674" s="13"/>
      <c r="B17674" s="13"/>
      <c r="C17674" s="13"/>
      <c r="D17674" s="13"/>
      <c r="E17674" s="13"/>
      <c r="G17674" s="13"/>
    </row>
    <row r="17675" spans="1:7">
      <c r="A17675" s="13"/>
      <c r="B17675" s="13"/>
      <c r="C17675" s="13"/>
      <c r="D17675" s="13"/>
      <c r="E17675" s="13"/>
      <c r="F17675" s="13"/>
    </row>
    <row r="17676" spans="1:7">
      <c r="A17676" s="13"/>
      <c r="B17676" s="13"/>
      <c r="C17676" s="13"/>
      <c r="D17676" s="13"/>
      <c r="E17676" s="13"/>
      <c r="F17676" s="13"/>
    </row>
    <row r="17677" spans="1:7">
      <c r="A17677" s="13"/>
      <c r="B17677" s="13"/>
      <c r="C17677" s="13"/>
      <c r="D17677" s="13"/>
      <c r="E17677" s="13"/>
      <c r="F17677" s="13"/>
    </row>
    <row r="17678" spans="1:7">
      <c r="A17678" s="13"/>
      <c r="B17678" s="13"/>
      <c r="D17678" s="13"/>
      <c r="E17678" s="13"/>
      <c r="F17678" s="13"/>
    </row>
    <row r="17679" spans="1:7">
      <c r="A17679" s="13"/>
      <c r="B17679" s="13"/>
      <c r="D17679" s="13"/>
      <c r="E17679" s="13"/>
      <c r="F17679" s="13"/>
    </row>
    <row r="17680" spans="1:7">
      <c r="A17680" s="13"/>
      <c r="B17680" s="13"/>
      <c r="D17680" s="13"/>
      <c r="E17680" s="13"/>
      <c r="F17680" s="13"/>
    </row>
    <row r="17681" spans="1:7">
      <c r="A17681" s="13"/>
      <c r="B17681" s="13"/>
      <c r="C17681" s="13"/>
      <c r="D17681" s="13"/>
      <c r="E17681" s="13"/>
      <c r="F17681" s="13"/>
    </row>
    <row r="17682" spans="1:7">
      <c r="A17682" s="13"/>
      <c r="B17682" s="13"/>
      <c r="C17682" s="13"/>
      <c r="D17682" s="13"/>
      <c r="E17682" s="13"/>
      <c r="F17682" s="13"/>
    </row>
    <row r="17683" spans="1:7">
      <c r="A17683" s="13"/>
      <c r="B17683" s="13"/>
      <c r="C17683" s="13"/>
      <c r="D17683" s="13"/>
      <c r="E17683" s="13"/>
      <c r="F17683" s="13"/>
    </row>
    <row r="17684" spans="1:7">
      <c r="A17684" s="13"/>
      <c r="B17684" s="13"/>
      <c r="C17684" s="13"/>
      <c r="D17684" s="13"/>
      <c r="E17684" s="13"/>
      <c r="F17684" s="13"/>
    </row>
    <row r="17685" spans="1:7">
      <c r="A17685" s="13"/>
      <c r="B17685" s="13"/>
      <c r="C17685" s="13"/>
      <c r="D17685" s="13"/>
      <c r="E17685" s="13"/>
      <c r="F17685" s="13"/>
    </row>
    <row r="17686" spans="1:7">
      <c r="A17686" s="13"/>
      <c r="B17686" s="13"/>
      <c r="C17686" s="13"/>
      <c r="D17686" s="13"/>
      <c r="E17686" s="13"/>
      <c r="G17686" s="13"/>
    </row>
    <row r="17687" spans="1:7">
      <c r="A17687" s="13"/>
      <c r="B17687" s="13"/>
      <c r="C17687" s="13"/>
      <c r="D17687" s="13"/>
      <c r="E17687" s="13"/>
      <c r="F17687" s="13"/>
    </row>
    <row r="17688" spans="1:7">
      <c r="A17688" s="13"/>
      <c r="B17688" s="13"/>
      <c r="C17688" s="13"/>
      <c r="D17688" s="13"/>
      <c r="E17688" s="13"/>
      <c r="F17688" s="13"/>
    </row>
    <row r="17689" spans="1:7">
      <c r="A17689" s="13"/>
      <c r="B17689" s="13"/>
      <c r="D17689" s="13"/>
      <c r="E17689" s="13"/>
      <c r="F17689" s="13"/>
    </row>
    <row r="17690" spans="1:7">
      <c r="A17690" s="13"/>
      <c r="B17690" s="13"/>
      <c r="D17690" s="13"/>
      <c r="E17690" s="13"/>
      <c r="F17690" s="13"/>
    </row>
    <row r="17691" spans="1:7">
      <c r="A17691" s="13"/>
      <c r="B17691" s="13"/>
      <c r="D17691" s="13"/>
      <c r="E17691" s="13"/>
      <c r="F17691" s="13"/>
    </row>
    <row r="17692" spans="1:7">
      <c r="A17692" s="13"/>
      <c r="B17692" s="13"/>
      <c r="D17692" s="13"/>
      <c r="E17692" s="13"/>
      <c r="F17692" s="13"/>
    </row>
    <row r="17693" spans="1:7">
      <c r="A17693" s="13"/>
      <c r="B17693" s="13"/>
      <c r="C17693" s="13"/>
      <c r="D17693" s="13"/>
      <c r="E17693" s="13"/>
      <c r="F17693" s="13"/>
    </row>
    <row r="17694" spans="1:7">
      <c r="A17694" s="13"/>
      <c r="B17694" s="13"/>
      <c r="D17694" s="13"/>
      <c r="E17694" s="13"/>
      <c r="F17694" s="13"/>
    </row>
    <row r="17695" spans="1:7">
      <c r="A17695" s="13"/>
      <c r="B17695" s="13"/>
      <c r="C17695" s="13"/>
      <c r="D17695" s="13"/>
      <c r="E17695" s="13"/>
      <c r="F17695" s="13"/>
    </row>
    <row r="17696" spans="1:7">
      <c r="A17696" s="13"/>
      <c r="B17696" s="13"/>
      <c r="C17696" s="13"/>
      <c r="D17696" s="13"/>
      <c r="E17696" s="13"/>
      <c r="F17696" s="13"/>
    </row>
    <row r="17697" spans="1:7">
      <c r="A17697" s="13"/>
      <c r="B17697" s="13"/>
      <c r="C17697" s="13"/>
      <c r="D17697" s="13"/>
      <c r="E17697" s="13"/>
      <c r="F17697" s="13"/>
    </row>
    <row r="17698" spans="1:7">
      <c r="A17698" s="13"/>
      <c r="B17698" s="13"/>
      <c r="C17698" s="13"/>
      <c r="D17698" s="13"/>
      <c r="E17698" s="13"/>
      <c r="F17698" s="13"/>
    </row>
    <row r="17699" spans="1:7">
      <c r="A17699" s="13"/>
      <c r="B17699" s="13"/>
      <c r="C17699" s="13"/>
      <c r="D17699" s="13"/>
      <c r="E17699" s="13"/>
      <c r="G17699" s="13"/>
    </row>
    <row r="17700" spans="1:7">
      <c r="A17700" s="13"/>
      <c r="B17700" s="13"/>
      <c r="D17700" s="13"/>
      <c r="E17700" s="13"/>
      <c r="F17700" s="13"/>
    </row>
    <row r="17701" spans="1:7">
      <c r="A17701" s="13"/>
      <c r="B17701" s="13"/>
      <c r="C17701" s="13"/>
      <c r="D17701" s="13"/>
      <c r="E17701" s="13"/>
      <c r="F17701" s="13"/>
    </row>
    <row r="17702" spans="1:7">
      <c r="A17702" s="13"/>
      <c r="B17702" s="13"/>
      <c r="D17702" s="13"/>
      <c r="E17702" s="13"/>
      <c r="F17702" s="13"/>
    </row>
    <row r="17703" spans="1:7">
      <c r="A17703" s="13"/>
      <c r="B17703" s="13"/>
      <c r="D17703" s="13"/>
      <c r="E17703" s="13"/>
      <c r="F17703" s="13"/>
    </row>
    <row r="17704" spans="1:7">
      <c r="A17704" s="13"/>
      <c r="B17704" s="13"/>
      <c r="D17704" s="13"/>
      <c r="E17704" s="13"/>
      <c r="F17704" s="13"/>
    </row>
    <row r="17705" spans="1:7">
      <c r="A17705" s="13"/>
      <c r="B17705" s="13"/>
      <c r="D17705" s="13"/>
      <c r="E17705" s="13"/>
      <c r="F17705" s="13"/>
    </row>
    <row r="17706" spans="1:7">
      <c r="A17706" s="13"/>
      <c r="B17706" s="13"/>
      <c r="D17706" s="13"/>
      <c r="E17706" s="13"/>
      <c r="F17706" s="13"/>
    </row>
    <row r="17707" spans="1:7">
      <c r="A17707" s="13"/>
      <c r="B17707" s="13"/>
      <c r="D17707" s="13"/>
      <c r="E17707" s="13"/>
      <c r="F17707" s="13"/>
    </row>
    <row r="17708" spans="1:7">
      <c r="A17708" s="13"/>
      <c r="B17708" s="13"/>
      <c r="D17708" s="13"/>
      <c r="E17708" s="13"/>
      <c r="F17708" s="13"/>
    </row>
    <row r="17709" spans="1:7">
      <c r="A17709" s="13"/>
      <c r="B17709" s="13"/>
      <c r="D17709" s="13"/>
      <c r="E17709" s="13"/>
      <c r="F17709" s="13"/>
    </row>
    <row r="17710" spans="1:7">
      <c r="A17710" s="13"/>
      <c r="B17710" s="13"/>
      <c r="D17710" s="13"/>
      <c r="E17710" s="13"/>
      <c r="F17710" s="13"/>
    </row>
    <row r="17711" spans="1:7">
      <c r="A17711" s="13"/>
      <c r="B17711" s="13"/>
      <c r="D17711" s="13"/>
      <c r="E17711" s="13"/>
      <c r="F17711" s="13"/>
    </row>
    <row r="17712" spans="1:7">
      <c r="A17712" s="13"/>
      <c r="B17712" s="13"/>
      <c r="C17712" s="13"/>
      <c r="D17712" s="13"/>
      <c r="E17712" s="13"/>
      <c r="F17712" s="13"/>
    </row>
    <row r="17713" spans="1:7">
      <c r="A17713" s="13"/>
      <c r="B17713" s="13"/>
      <c r="C17713" s="13"/>
      <c r="D17713" s="13"/>
      <c r="E17713" s="13"/>
      <c r="F17713" s="13"/>
    </row>
    <row r="17714" spans="1:7">
      <c r="A17714" s="13"/>
      <c r="B17714" s="13"/>
      <c r="C17714" s="13"/>
      <c r="D17714" s="13"/>
      <c r="E17714" s="13"/>
      <c r="F17714" s="13"/>
    </row>
    <row r="17715" spans="1:7">
      <c r="A17715" s="13"/>
      <c r="B17715" s="13"/>
      <c r="C17715" s="13"/>
      <c r="D17715" s="13"/>
      <c r="E17715" s="13"/>
      <c r="F17715" s="13"/>
    </row>
    <row r="17716" spans="1:7">
      <c r="A17716" s="13"/>
      <c r="B17716" s="13"/>
      <c r="C17716" s="13"/>
      <c r="D17716" s="13"/>
      <c r="E17716" s="13"/>
      <c r="F17716" s="13"/>
    </row>
    <row r="17717" spans="1:7">
      <c r="A17717" s="13"/>
      <c r="B17717" s="13"/>
      <c r="C17717" s="13"/>
      <c r="D17717" s="13"/>
      <c r="E17717" s="13"/>
      <c r="F17717" s="13"/>
    </row>
    <row r="17718" spans="1:7">
      <c r="A17718" s="13"/>
      <c r="B17718" s="13"/>
      <c r="C17718" s="13"/>
      <c r="D17718" s="13"/>
      <c r="E17718" s="13"/>
      <c r="G17718" s="13"/>
    </row>
    <row r="17719" spans="1:7">
      <c r="A17719" s="13"/>
      <c r="B17719" s="13"/>
      <c r="C17719" s="13"/>
      <c r="D17719" s="13"/>
      <c r="E17719" s="13"/>
      <c r="F17719" s="13"/>
    </row>
    <row r="17720" spans="1:7">
      <c r="A17720" s="13"/>
      <c r="B17720" s="13"/>
      <c r="D17720" s="13"/>
      <c r="E17720" s="13"/>
      <c r="F17720" s="13"/>
    </row>
    <row r="17721" spans="1:7">
      <c r="A17721" s="13"/>
      <c r="B17721" s="13"/>
      <c r="D17721" s="13"/>
      <c r="E17721" s="13"/>
      <c r="F17721" s="13"/>
    </row>
    <row r="17722" spans="1:7">
      <c r="A17722" s="13"/>
      <c r="B17722" s="13"/>
      <c r="D17722" s="13"/>
      <c r="E17722" s="13"/>
      <c r="F17722" s="13"/>
    </row>
    <row r="17723" spans="1:7">
      <c r="A17723" s="13"/>
      <c r="B17723" s="13"/>
      <c r="D17723" s="13"/>
      <c r="E17723" s="13"/>
      <c r="F17723" s="13"/>
    </row>
    <row r="17724" spans="1:7">
      <c r="A17724" s="13"/>
      <c r="B17724" s="13"/>
      <c r="D17724" s="13"/>
      <c r="E17724" s="13"/>
      <c r="F17724" s="13"/>
    </row>
    <row r="17725" spans="1:7">
      <c r="A17725" s="13"/>
      <c r="B17725" s="13"/>
      <c r="D17725" s="13"/>
      <c r="E17725" s="13"/>
      <c r="F17725" s="13"/>
    </row>
    <row r="17726" spans="1:7">
      <c r="A17726" s="13"/>
      <c r="B17726" s="13"/>
      <c r="D17726" s="13"/>
      <c r="E17726" s="13"/>
      <c r="F17726" s="13"/>
    </row>
    <row r="17727" spans="1:7">
      <c r="A17727" s="13"/>
      <c r="B17727" s="13"/>
      <c r="D17727" s="13"/>
      <c r="E17727" s="13"/>
      <c r="F17727" s="13"/>
    </row>
    <row r="17728" spans="1:7">
      <c r="A17728" s="13"/>
      <c r="B17728" s="13"/>
      <c r="D17728" s="13"/>
      <c r="E17728" s="13"/>
      <c r="F17728" s="13"/>
    </row>
    <row r="17729" spans="1:7">
      <c r="A17729" s="13"/>
      <c r="B17729" s="13"/>
      <c r="D17729" s="13"/>
      <c r="E17729" s="13"/>
      <c r="F17729" s="13"/>
    </row>
    <row r="17730" spans="1:7">
      <c r="A17730" s="13"/>
      <c r="B17730" s="13"/>
      <c r="D17730" s="13"/>
      <c r="E17730" s="13"/>
      <c r="F17730" s="13"/>
    </row>
    <row r="17731" spans="1:7">
      <c r="A17731" s="13"/>
      <c r="B17731" s="13"/>
      <c r="D17731" s="13"/>
      <c r="E17731" s="13"/>
      <c r="F17731" s="13"/>
    </row>
    <row r="17732" spans="1:7">
      <c r="A17732" s="13"/>
      <c r="B17732" s="13"/>
      <c r="D17732" s="13"/>
      <c r="E17732" s="13"/>
      <c r="F17732" s="13"/>
    </row>
    <row r="17733" spans="1:7">
      <c r="A17733" s="13"/>
      <c r="B17733" s="13"/>
      <c r="D17733" s="13"/>
      <c r="E17733" s="13"/>
      <c r="F17733" s="13"/>
    </row>
    <row r="17734" spans="1:7">
      <c r="A17734" s="13"/>
      <c r="B17734" s="13"/>
      <c r="D17734" s="13"/>
      <c r="E17734" s="13"/>
      <c r="F17734" s="13"/>
    </row>
    <row r="17735" spans="1:7">
      <c r="A17735" s="13"/>
      <c r="B17735" s="13"/>
      <c r="D17735" s="13"/>
      <c r="E17735" s="13"/>
      <c r="F17735" s="13"/>
    </row>
    <row r="17736" spans="1:7">
      <c r="A17736" s="13"/>
      <c r="B17736" s="13"/>
      <c r="C17736" s="13"/>
      <c r="D17736" s="13"/>
      <c r="E17736" s="13"/>
      <c r="F17736" s="13"/>
    </row>
    <row r="17737" spans="1:7">
      <c r="A17737" s="13"/>
      <c r="B17737" s="13"/>
      <c r="C17737" s="13"/>
      <c r="D17737" s="13"/>
      <c r="E17737" s="13"/>
      <c r="F17737" s="13"/>
    </row>
    <row r="17738" spans="1:7">
      <c r="A17738" s="13"/>
      <c r="B17738" s="13"/>
      <c r="C17738" s="13"/>
      <c r="D17738" s="13"/>
      <c r="E17738" s="13"/>
      <c r="F17738" s="13"/>
    </row>
    <row r="17739" spans="1:7">
      <c r="A17739" s="13"/>
      <c r="B17739" s="13"/>
      <c r="C17739" s="13"/>
      <c r="D17739" s="13"/>
      <c r="E17739" s="13"/>
      <c r="F17739" s="13"/>
    </row>
    <row r="17740" spans="1:7">
      <c r="A17740" s="13"/>
      <c r="B17740" s="13"/>
      <c r="C17740" s="13"/>
      <c r="D17740" s="13"/>
      <c r="E17740" s="13"/>
      <c r="F17740" s="13"/>
    </row>
    <row r="17741" spans="1:7">
      <c r="A17741" s="13"/>
      <c r="B17741" s="13"/>
      <c r="C17741" s="13"/>
      <c r="D17741" s="13"/>
      <c r="E17741" s="13"/>
      <c r="G17741" s="13"/>
    </row>
    <row r="17742" spans="1:7">
      <c r="A17742" s="13"/>
      <c r="B17742" s="13"/>
      <c r="C17742" s="13"/>
      <c r="D17742" s="13"/>
      <c r="E17742" s="13"/>
      <c r="F17742" s="13"/>
    </row>
    <row r="17743" spans="1:7">
      <c r="A17743" s="13"/>
      <c r="B17743" s="13"/>
      <c r="D17743" s="13"/>
      <c r="E17743" s="13"/>
      <c r="F17743" s="13"/>
    </row>
    <row r="17744" spans="1:7">
      <c r="A17744" s="13"/>
      <c r="B17744" s="13"/>
      <c r="D17744" s="13"/>
      <c r="E17744" s="13"/>
      <c r="F17744" s="13"/>
    </row>
    <row r="17745" spans="1:7">
      <c r="A17745" s="13"/>
      <c r="B17745" s="13"/>
      <c r="D17745" s="13"/>
      <c r="E17745" s="13"/>
      <c r="F17745" s="13"/>
    </row>
    <row r="17746" spans="1:7">
      <c r="A17746" s="13"/>
      <c r="B17746" s="13"/>
      <c r="D17746" s="13"/>
      <c r="E17746" s="13"/>
      <c r="F17746" s="13"/>
    </row>
    <row r="17747" spans="1:7">
      <c r="A17747" s="13"/>
      <c r="B17747" s="13"/>
      <c r="D17747" s="13"/>
      <c r="E17747" s="13"/>
      <c r="F17747" s="13"/>
    </row>
    <row r="17748" spans="1:7">
      <c r="A17748" s="13"/>
      <c r="B17748" s="13"/>
      <c r="C17748" s="13"/>
      <c r="D17748" s="13"/>
      <c r="E17748" s="13"/>
      <c r="F17748" s="13"/>
    </row>
    <row r="17749" spans="1:7">
      <c r="A17749" s="13"/>
      <c r="B17749" s="13"/>
      <c r="C17749" s="13"/>
      <c r="D17749" s="13"/>
      <c r="E17749" s="13"/>
      <c r="F17749" s="13"/>
    </row>
    <row r="17750" spans="1:7">
      <c r="A17750" s="13"/>
      <c r="B17750" s="13"/>
      <c r="C17750" s="13"/>
      <c r="D17750" s="13"/>
      <c r="E17750" s="13"/>
      <c r="F17750" s="13"/>
    </row>
    <row r="17751" spans="1:7">
      <c r="A17751" s="13"/>
      <c r="B17751" s="13"/>
      <c r="C17751" s="13"/>
      <c r="D17751" s="13"/>
      <c r="E17751" s="13"/>
      <c r="F17751" s="13"/>
    </row>
    <row r="17752" spans="1:7">
      <c r="A17752" s="13"/>
      <c r="B17752" s="13"/>
      <c r="C17752" s="13"/>
      <c r="D17752" s="13"/>
      <c r="E17752" s="13"/>
      <c r="F17752" s="13"/>
    </row>
    <row r="17753" spans="1:7">
      <c r="A17753" s="13"/>
      <c r="B17753" s="13"/>
      <c r="C17753" s="13"/>
      <c r="D17753" s="13"/>
      <c r="E17753" s="13"/>
      <c r="G17753" s="13"/>
    </row>
    <row r="17754" spans="1:7">
      <c r="A17754" s="13"/>
      <c r="B17754" s="13"/>
      <c r="C17754" s="13"/>
      <c r="D17754" s="13"/>
      <c r="E17754" s="13"/>
      <c r="G17754" s="13"/>
    </row>
    <row r="17755" spans="1:7">
      <c r="A17755" s="13"/>
      <c r="B17755" s="13"/>
      <c r="C17755" s="13"/>
      <c r="D17755" s="13"/>
      <c r="E17755" s="13"/>
      <c r="F17755" s="13"/>
    </row>
    <row r="17756" spans="1:7">
      <c r="A17756" s="13"/>
      <c r="B17756" s="13"/>
      <c r="D17756" s="13"/>
      <c r="E17756" s="13"/>
      <c r="F17756" s="13"/>
    </row>
    <row r="17757" spans="1:7">
      <c r="A17757" s="13"/>
      <c r="B17757" s="13"/>
      <c r="D17757" s="13"/>
      <c r="E17757" s="13"/>
      <c r="F17757" s="13"/>
    </row>
    <row r="17758" spans="1:7">
      <c r="A17758" s="13"/>
      <c r="B17758" s="13"/>
      <c r="D17758" s="13"/>
      <c r="E17758" s="13"/>
      <c r="F17758" s="13"/>
    </row>
    <row r="17759" spans="1:7">
      <c r="A17759" s="13"/>
      <c r="B17759" s="13"/>
      <c r="C17759" s="13"/>
      <c r="D17759" s="13"/>
      <c r="E17759" s="13"/>
      <c r="F17759" s="13"/>
    </row>
    <row r="17760" spans="1:7">
      <c r="A17760" s="13"/>
      <c r="B17760" s="13"/>
      <c r="D17760" s="13"/>
      <c r="E17760" s="13"/>
      <c r="F17760" s="13"/>
    </row>
    <row r="17761" spans="1:7">
      <c r="A17761" s="13"/>
      <c r="B17761" s="13"/>
      <c r="D17761" s="13"/>
      <c r="E17761" s="13"/>
      <c r="F17761" s="13"/>
    </row>
    <row r="17762" spans="1:7">
      <c r="A17762" s="13"/>
      <c r="B17762" s="13"/>
      <c r="C17762" s="13"/>
      <c r="D17762" s="13"/>
      <c r="E17762" s="13"/>
      <c r="F17762" s="13"/>
    </row>
    <row r="17763" spans="1:7">
      <c r="A17763" s="13"/>
      <c r="B17763" s="13"/>
      <c r="C17763" s="13"/>
      <c r="D17763" s="13"/>
      <c r="E17763" s="13"/>
      <c r="F17763" s="13"/>
    </row>
    <row r="17764" spans="1:7">
      <c r="A17764" s="13"/>
      <c r="B17764" s="13"/>
      <c r="C17764" s="13"/>
      <c r="D17764" s="13"/>
      <c r="E17764" s="13"/>
      <c r="G17764" s="13"/>
    </row>
    <row r="17765" spans="1:7">
      <c r="A17765" s="13"/>
      <c r="B17765" s="13"/>
      <c r="D17765" s="13"/>
      <c r="E17765" s="13"/>
      <c r="F17765" s="13"/>
    </row>
    <row r="17766" spans="1:7">
      <c r="A17766" s="13"/>
      <c r="B17766" s="13"/>
      <c r="D17766" s="13"/>
      <c r="E17766" s="13"/>
      <c r="F17766" s="13"/>
    </row>
    <row r="17767" spans="1:7">
      <c r="A17767" s="13"/>
      <c r="B17767" s="13"/>
      <c r="C17767" s="13"/>
      <c r="D17767" s="13"/>
      <c r="E17767" s="13"/>
      <c r="F17767" s="13"/>
    </row>
    <row r="17768" spans="1:7">
      <c r="A17768" s="13"/>
      <c r="B17768" s="13"/>
      <c r="D17768" s="13"/>
      <c r="E17768" s="13"/>
      <c r="F17768" s="13"/>
    </row>
    <row r="17769" spans="1:7">
      <c r="A17769" s="13"/>
      <c r="B17769" s="13"/>
      <c r="C17769" s="13"/>
      <c r="D17769" s="13"/>
      <c r="E17769" s="13"/>
      <c r="F17769" s="13"/>
    </row>
    <row r="17770" spans="1:7">
      <c r="A17770" s="13"/>
      <c r="B17770" s="13"/>
      <c r="D17770" s="13"/>
      <c r="E17770" s="13"/>
      <c r="F17770" s="13"/>
    </row>
    <row r="17771" spans="1:7">
      <c r="A17771" s="13"/>
      <c r="B17771" s="13"/>
      <c r="D17771" s="13"/>
      <c r="E17771" s="13"/>
      <c r="F17771" s="13"/>
    </row>
    <row r="17772" spans="1:7">
      <c r="A17772" s="13"/>
      <c r="B17772" s="13"/>
      <c r="D17772" s="13"/>
      <c r="E17772" s="13"/>
      <c r="F17772" s="13"/>
    </row>
    <row r="17773" spans="1:7">
      <c r="A17773" s="13"/>
      <c r="B17773" s="13"/>
      <c r="C17773" s="13"/>
      <c r="D17773" s="13"/>
      <c r="E17773" s="13"/>
      <c r="G17773" s="13"/>
    </row>
    <row r="17774" spans="1:7">
      <c r="A17774" s="13"/>
      <c r="B17774" s="13"/>
      <c r="C17774" s="13"/>
      <c r="D17774" s="13"/>
      <c r="E17774" s="13"/>
      <c r="F17774" s="13"/>
    </row>
    <row r="17775" spans="1:7">
      <c r="A17775" s="13"/>
      <c r="B17775" s="13"/>
      <c r="D17775" s="13"/>
      <c r="E17775" s="13"/>
      <c r="F17775" s="13"/>
    </row>
    <row r="17776" spans="1:7">
      <c r="A17776" s="13"/>
      <c r="B17776" s="13"/>
      <c r="C17776" s="13"/>
      <c r="D17776" s="13"/>
      <c r="E17776" s="13"/>
      <c r="F17776" s="13"/>
    </row>
    <row r="17777" spans="1:7">
      <c r="A17777" s="13"/>
      <c r="B17777" s="13"/>
      <c r="C17777" s="13"/>
      <c r="D17777" s="13"/>
      <c r="E17777" s="13"/>
      <c r="F17777" s="13"/>
    </row>
    <row r="17778" spans="1:7">
      <c r="A17778" s="13"/>
      <c r="B17778" s="13"/>
      <c r="C17778" s="13"/>
      <c r="D17778" s="13"/>
      <c r="E17778" s="13"/>
      <c r="G17778" s="13"/>
    </row>
    <row r="17779" spans="1:7">
      <c r="A17779" s="13"/>
      <c r="B17779" s="13"/>
      <c r="D17779" s="13"/>
      <c r="E17779" s="13"/>
      <c r="F17779" s="13"/>
    </row>
    <row r="17780" spans="1:7">
      <c r="A17780" s="13"/>
      <c r="B17780" s="13"/>
      <c r="C17780" s="13"/>
      <c r="D17780" s="13"/>
      <c r="E17780" s="13"/>
      <c r="F17780" s="13"/>
    </row>
    <row r="17781" spans="1:7">
      <c r="A17781" s="13"/>
      <c r="B17781" s="13"/>
      <c r="D17781" s="13"/>
      <c r="E17781" s="13"/>
      <c r="F17781" s="13"/>
    </row>
    <row r="17782" spans="1:7">
      <c r="A17782" s="13"/>
      <c r="B17782" s="13"/>
      <c r="D17782" s="13"/>
      <c r="E17782" s="13"/>
      <c r="F17782" s="13"/>
    </row>
    <row r="17783" spans="1:7">
      <c r="A17783" s="13"/>
      <c r="B17783" s="13"/>
      <c r="D17783" s="13"/>
      <c r="E17783" s="13"/>
      <c r="F17783" s="13"/>
    </row>
    <row r="17784" spans="1:7">
      <c r="A17784" s="13"/>
      <c r="B17784" s="13"/>
      <c r="D17784" s="13"/>
      <c r="E17784" s="13"/>
      <c r="F17784" s="13"/>
    </row>
    <row r="17785" spans="1:7">
      <c r="A17785" s="13"/>
      <c r="B17785" s="13"/>
      <c r="D17785" s="13"/>
      <c r="E17785" s="13"/>
      <c r="F17785" s="13"/>
    </row>
    <row r="17786" spans="1:7">
      <c r="A17786" s="13"/>
      <c r="B17786" s="13"/>
      <c r="D17786" s="13"/>
      <c r="E17786" s="13"/>
      <c r="F17786" s="13"/>
    </row>
    <row r="17787" spans="1:7">
      <c r="A17787" s="13"/>
      <c r="B17787" s="13"/>
      <c r="C17787" s="13"/>
      <c r="D17787" s="13"/>
      <c r="E17787" s="13"/>
      <c r="F17787" s="13"/>
    </row>
    <row r="17788" spans="1:7">
      <c r="A17788" s="13"/>
      <c r="B17788" s="13"/>
      <c r="C17788" s="13"/>
      <c r="D17788" s="13"/>
      <c r="E17788" s="13"/>
      <c r="F17788" s="13"/>
    </row>
    <row r="17789" spans="1:7">
      <c r="A17789" s="13"/>
      <c r="B17789" s="13"/>
      <c r="C17789" s="13"/>
      <c r="D17789" s="13"/>
      <c r="E17789" s="13"/>
      <c r="F17789" s="13"/>
    </row>
    <row r="17790" spans="1:7">
      <c r="A17790" s="13"/>
      <c r="B17790" s="13"/>
      <c r="C17790" s="13"/>
      <c r="D17790" s="13"/>
      <c r="E17790" s="13"/>
      <c r="F17790" s="13"/>
    </row>
    <row r="17791" spans="1:7">
      <c r="A17791" s="13"/>
      <c r="B17791" s="13"/>
      <c r="C17791" s="13"/>
      <c r="D17791" s="13"/>
      <c r="E17791" s="13"/>
      <c r="G17791" s="13"/>
    </row>
    <row r="17792" spans="1:7">
      <c r="A17792" s="13"/>
      <c r="B17792" s="13"/>
      <c r="C17792" s="13"/>
      <c r="D17792" s="13"/>
      <c r="E17792" s="13"/>
      <c r="G17792" s="13"/>
    </row>
    <row r="17793" spans="1:6">
      <c r="A17793" s="13"/>
      <c r="B17793" s="13"/>
      <c r="C17793" s="13"/>
      <c r="D17793" s="13"/>
      <c r="E17793" s="13"/>
      <c r="F17793" s="13"/>
    </row>
    <row r="17794" spans="1:6">
      <c r="A17794" s="13"/>
      <c r="B17794" s="13"/>
      <c r="D17794" s="13"/>
      <c r="E17794" s="13"/>
      <c r="F17794" s="13"/>
    </row>
    <row r="17795" spans="1:6">
      <c r="A17795" s="13"/>
      <c r="B17795" s="13"/>
      <c r="C17795" s="13"/>
      <c r="D17795" s="13"/>
      <c r="E17795" s="13"/>
      <c r="F17795" s="13"/>
    </row>
    <row r="17796" spans="1:6">
      <c r="A17796" s="13"/>
      <c r="B17796" s="13"/>
      <c r="D17796" s="13"/>
      <c r="E17796" s="13"/>
      <c r="F17796" s="13"/>
    </row>
    <row r="17797" spans="1:6">
      <c r="A17797" s="13"/>
      <c r="B17797" s="13"/>
      <c r="D17797" s="13"/>
      <c r="E17797" s="13"/>
      <c r="F17797" s="13"/>
    </row>
    <row r="17798" spans="1:6">
      <c r="A17798" s="13"/>
      <c r="B17798" s="13"/>
      <c r="D17798" s="13"/>
      <c r="E17798" s="13"/>
      <c r="F17798" s="13"/>
    </row>
    <row r="17799" spans="1:6">
      <c r="A17799" s="13"/>
      <c r="B17799" s="13"/>
      <c r="C17799" s="13"/>
      <c r="D17799" s="13"/>
      <c r="E17799" s="13"/>
      <c r="F17799" s="13"/>
    </row>
    <row r="17800" spans="1:6">
      <c r="A17800" s="13"/>
      <c r="B17800" s="13"/>
      <c r="C17800" s="13"/>
      <c r="D17800" s="13"/>
      <c r="E17800" s="13"/>
      <c r="F17800" s="13"/>
    </row>
    <row r="17801" spans="1:6">
      <c r="A17801" s="13"/>
      <c r="B17801" s="13"/>
      <c r="C17801" s="13"/>
      <c r="D17801" s="13"/>
      <c r="E17801" s="13"/>
      <c r="F17801" s="13"/>
    </row>
    <row r="17802" spans="1:6">
      <c r="A17802" s="13"/>
      <c r="B17802" s="13"/>
      <c r="C17802" s="13"/>
      <c r="D17802" s="13"/>
      <c r="E17802" s="13"/>
      <c r="F17802" s="13"/>
    </row>
    <row r="17803" spans="1:6">
      <c r="A17803" s="13"/>
      <c r="B17803" s="13"/>
      <c r="C17803" s="13"/>
      <c r="D17803" s="13"/>
      <c r="E17803" s="13"/>
      <c r="F17803" s="13"/>
    </row>
    <row r="17804" spans="1:6">
      <c r="A17804" s="13"/>
      <c r="B17804" s="13"/>
      <c r="C17804" s="13"/>
      <c r="D17804" s="13"/>
      <c r="E17804" s="13"/>
      <c r="F17804" s="13"/>
    </row>
    <row r="17805" spans="1:6">
      <c r="A17805" s="13"/>
      <c r="B17805" s="13"/>
      <c r="C17805" s="13"/>
      <c r="D17805" s="13"/>
      <c r="E17805" s="13"/>
      <c r="F17805" s="13"/>
    </row>
    <row r="17806" spans="1:6">
      <c r="A17806" s="13"/>
      <c r="B17806" s="13"/>
      <c r="C17806" s="13"/>
      <c r="D17806" s="13"/>
      <c r="E17806" s="13"/>
      <c r="F17806" s="13"/>
    </row>
    <row r="17807" spans="1:6">
      <c r="A17807" s="13"/>
      <c r="B17807" s="13"/>
      <c r="C17807" s="13"/>
      <c r="D17807" s="13"/>
      <c r="E17807" s="13"/>
      <c r="F17807" s="13"/>
    </row>
    <row r="17808" spans="1:6">
      <c r="A17808" s="13"/>
      <c r="B17808" s="13"/>
      <c r="D17808" s="13"/>
      <c r="E17808" s="13"/>
      <c r="F17808" s="13"/>
    </row>
    <row r="17809" spans="1:7">
      <c r="A17809" s="13"/>
      <c r="B17809" s="13"/>
      <c r="D17809" s="13"/>
      <c r="E17809" s="13"/>
      <c r="F17809" s="13"/>
    </row>
    <row r="17810" spans="1:7">
      <c r="A17810" s="13"/>
      <c r="B17810" s="13"/>
      <c r="D17810" s="13"/>
      <c r="E17810" s="13"/>
      <c r="F17810" s="13"/>
    </row>
    <row r="17811" spans="1:7">
      <c r="A17811" s="13"/>
      <c r="B17811" s="13"/>
      <c r="D17811" s="13"/>
      <c r="E17811" s="13"/>
      <c r="F17811" s="13"/>
    </row>
    <row r="17812" spans="1:7">
      <c r="A17812" s="13"/>
      <c r="B17812" s="13"/>
      <c r="C17812" s="13"/>
      <c r="D17812" s="13"/>
      <c r="E17812" s="13"/>
      <c r="F17812" s="13"/>
    </row>
    <row r="17813" spans="1:7">
      <c r="A17813" s="13"/>
      <c r="B17813" s="13"/>
      <c r="C17813" s="13"/>
      <c r="D17813" s="13"/>
      <c r="E17813" s="13"/>
      <c r="F17813" s="13"/>
    </row>
    <row r="17814" spans="1:7">
      <c r="A17814" s="13"/>
      <c r="B17814" s="13"/>
      <c r="C17814" s="13"/>
      <c r="D17814" s="13"/>
      <c r="E17814" s="13"/>
      <c r="F17814" s="13"/>
    </row>
    <row r="17815" spans="1:7">
      <c r="A17815" s="13"/>
      <c r="B17815" s="13"/>
      <c r="C17815" s="13"/>
      <c r="D17815" s="13"/>
      <c r="E17815" s="13"/>
      <c r="F17815" s="13"/>
    </row>
    <row r="17816" spans="1:7">
      <c r="A17816" s="13"/>
      <c r="B17816" s="13"/>
      <c r="C17816" s="13"/>
      <c r="D17816" s="13"/>
      <c r="E17816" s="13"/>
      <c r="G17816" s="13"/>
    </row>
    <row r="17817" spans="1:7">
      <c r="A17817" s="13"/>
      <c r="B17817" s="13"/>
      <c r="C17817" s="13"/>
      <c r="D17817" s="13"/>
      <c r="E17817" s="13"/>
      <c r="G17817" s="13"/>
    </row>
    <row r="17818" spans="1:7">
      <c r="A17818" s="13"/>
      <c r="B17818" s="13"/>
      <c r="C17818" s="13"/>
      <c r="D17818" s="13"/>
      <c r="E17818" s="13"/>
      <c r="F17818" s="13"/>
    </row>
    <row r="17819" spans="1:7">
      <c r="A17819" s="13"/>
      <c r="B17819" s="13"/>
      <c r="C17819" s="13"/>
      <c r="D17819" s="13"/>
      <c r="E17819" s="13"/>
      <c r="F17819" s="13"/>
    </row>
    <row r="17820" spans="1:7">
      <c r="A17820" s="13"/>
      <c r="B17820" s="13"/>
      <c r="D17820" s="13"/>
      <c r="E17820" s="13"/>
      <c r="F17820" s="13"/>
    </row>
    <row r="17821" spans="1:7">
      <c r="A17821" s="13"/>
      <c r="B17821" s="13"/>
      <c r="C17821" s="13"/>
      <c r="D17821" s="13"/>
      <c r="E17821" s="13"/>
      <c r="F17821" s="13"/>
    </row>
    <row r="17822" spans="1:7">
      <c r="A17822" s="13"/>
      <c r="B17822" s="13"/>
      <c r="C17822" s="13"/>
      <c r="D17822" s="13"/>
      <c r="E17822" s="13"/>
      <c r="F17822" s="13"/>
    </row>
    <row r="17823" spans="1:7">
      <c r="A17823" s="13"/>
      <c r="B17823" s="13"/>
      <c r="C17823" s="13"/>
      <c r="D17823" s="13"/>
      <c r="E17823" s="13"/>
      <c r="F17823" s="13"/>
    </row>
    <row r="17824" spans="1:7">
      <c r="A17824" s="13"/>
      <c r="B17824" s="13"/>
      <c r="D17824" s="13"/>
      <c r="E17824" s="13"/>
      <c r="F17824" s="13"/>
    </row>
    <row r="17825" spans="1:6">
      <c r="A17825" s="13"/>
      <c r="B17825" s="13"/>
      <c r="C17825" s="13"/>
      <c r="D17825" s="13"/>
      <c r="E17825" s="13"/>
      <c r="F17825" s="13"/>
    </row>
    <row r="17826" spans="1:6">
      <c r="A17826" s="13"/>
      <c r="B17826" s="13"/>
      <c r="C17826" s="13"/>
      <c r="D17826" s="13"/>
      <c r="E17826" s="13"/>
      <c r="F17826" s="13"/>
    </row>
    <row r="17827" spans="1:6">
      <c r="A17827" s="13"/>
      <c r="B17827" s="13"/>
      <c r="C17827" s="13"/>
      <c r="D17827" s="13"/>
      <c r="E17827" s="13"/>
      <c r="F17827" s="13"/>
    </row>
    <row r="17828" spans="1:6">
      <c r="A17828" s="13"/>
      <c r="B17828" s="13"/>
      <c r="C17828" s="13"/>
      <c r="D17828" s="13"/>
      <c r="E17828" s="13"/>
      <c r="F17828" s="13"/>
    </row>
    <row r="17829" spans="1:6">
      <c r="A17829" s="13"/>
      <c r="B17829" s="13"/>
      <c r="D17829" s="13"/>
      <c r="E17829" s="13"/>
      <c r="F17829" s="13"/>
    </row>
    <row r="17830" spans="1:6">
      <c r="A17830" s="13"/>
      <c r="B17830" s="13"/>
      <c r="D17830" s="13"/>
      <c r="E17830" s="13"/>
      <c r="F17830" s="13"/>
    </row>
    <row r="17831" spans="1:6">
      <c r="A17831" s="13"/>
      <c r="B17831" s="13"/>
      <c r="D17831" s="13"/>
      <c r="E17831" s="13"/>
      <c r="F17831" s="13"/>
    </row>
    <row r="17832" spans="1:6">
      <c r="A17832" s="13"/>
      <c r="B17832" s="13"/>
      <c r="D17832" s="13"/>
      <c r="E17832" s="13"/>
      <c r="F17832" s="13"/>
    </row>
    <row r="17833" spans="1:6">
      <c r="A17833" s="13"/>
      <c r="B17833" s="13"/>
      <c r="D17833" s="13"/>
      <c r="E17833" s="13"/>
      <c r="F17833" s="13"/>
    </row>
    <row r="17834" spans="1:6">
      <c r="A17834" s="13"/>
      <c r="B17834" s="13"/>
      <c r="D17834" s="13"/>
      <c r="E17834" s="13"/>
      <c r="F17834" s="13"/>
    </row>
    <row r="17835" spans="1:6">
      <c r="A17835" s="13"/>
      <c r="B17835" s="13"/>
      <c r="D17835" s="13"/>
      <c r="E17835" s="13"/>
      <c r="F17835" s="13"/>
    </row>
    <row r="17836" spans="1:6">
      <c r="A17836" s="13"/>
      <c r="B17836" s="13"/>
      <c r="C17836" s="13"/>
      <c r="D17836" s="13"/>
      <c r="E17836" s="13"/>
      <c r="F17836" s="13"/>
    </row>
    <row r="17837" spans="1:6">
      <c r="A17837" s="13"/>
      <c r="B17837" s="13"/>
      <c r="D17837" s="13"/>
      <c r="E17837" s="13"/>
      <c r="F17837" s="13"/>
    </row>
    <row r="17838" spans="1:6">
      <c r="A17838" s="13"/>
      <c r="B17838" s="13"/>
      <c r="C17838" s="13"/>
      <c r="D17838" s="13"/>
      <c r="E17838" s="13"/>
      <c r="F17838" s="13"/>
    </row>
    <row r="17839" spans="1:6">
      <c r="A17839" s="13"/>
      <c r="B17839" s="13"/>
      <c r="C17839" s="13"/>
      <c r="D17839" s="13"/>
      <c r="E17839" s="13"/>
      <c r="F17839" s="13"/>
    </row>
    <row r="17840" spans="1:6">
      <c r="A17840" s="13"/>
      <c r="B17840" s="13"/>
      <c r="C17840" s="13"/>
      <c r="D17840" s="13"/>
      <c r="E17840" s="13"/>
      <c r="F17840" s="13"/>
    </row>
    <row r="17841" spans="1:7">
      <c r="A17841" s="13"/>
      <c r="B17841" s="13"/>
      <c r="C17841" s="13"/>
      <c r="D17841" s="13"/>
      <c r="E17841" s="13"/>
      <c r="F17841" s="13"/>
    </row>
    <row r="17842" spans="1:7">
      <c r="A17842" s="13"/>
      <c r="B17842" s="13"/>
      <c r="C17842" s="13"/>
      <c r="D17842" s="13"/>
      <c r="E17842" s="13"/>
      <c r="F17842" s="13"/>
    </row>
    <row r="17843" spans="1:7">
      <c r="A17843" s="13"/>
      <c r="B17843" s="13"/>
      <c r="C17843" s="13"/>
      <c r="D17843" s="13"/>
      <c r="E17843" s="13"/>
      <c r="F17843" s="13"/>
    </row>
    <row r="17844" spans="1:7">
      <c r="A17844" s="13"/>
      <c r="B17844" s="13"/>
      <c r="C17844" s="13"/>
      <c r="D17844" s="13"/>
      <c r="E17844" s="13"/>
      <c r="G17844" s="13"/>
    </row>
    <row r="17845" spans="1:7">
      <c r="A17845" s="13"/>
      <c r="B17845" s="13"/>
      <c r="C17845" s="13"/>
      <c r="D17845" s="13"/>
      <c r="E17845" s="13"/>
      <c r="F17845" s="13"/>
    </row>
    <row r="17846" spans="1:7">
      <c r="A17846" s="13"/>
      <c r="B17846" s="13"/>
      <c r="D17846" s="13"/>
      <c r="E17846" s="13"/>
      <c r="F17846" s="13"/>
    </row>
    <row r="17847" spans="1:7">
      <c r="A17847" s="13"/>
      <c r="B17847" s="13"/>
      <c r="D17847" s="13"/>
      <c r="E17847" s="13"/>
      <c r="F17847" s="13"/>
    </row>
    <row r="17848" spans="1:7">
      <c r="A17848" s="13"/>
      <c r="B17848" s="13"/>
      <c r="D17848" s="13"/>
      <c r="E17848" s="13"/>
      <c r="F17848" s="13"/>
    </row>
    <row r="17849" spans="1:7">
      <c r="A17849" s="13"/>
      <c r="B17849" s="13"/>
      <c r="D17849" s="13"/>
      <c r="E17849" s="13"/>
      <c r="F17849" s="13"/>
    </row>
    <row r="17850" spans="1:7">
      <c r="A17850" s="13"/>
      <c r="B17850" s="13"/>
      <c r="D17850" s="13"/>
      <c r="E17850" s="13"/>
      <c r="F17850" s="13"/>
    </row>
    <row r="17851" spans="1:7">
      <c r="A17851" s="13"/>
      <c r="B17851" s="13"/>
      <c r="D17851" s="13"/>
      <c r="E17851" s="13"/>
      <c r="F17851" s="13"/>
    </row>
    <row r="17852" spans="1:7">
      <c r="A17852" s="13"/>
      <c r="B17852" s="13"/>
      <c r="C17852" s="13"/>
      <c r="D17852" s="13"/>
      <c r="E17852" s="13"/>
      <c r="F17852" s="13"/>
    </row>
    <row r="17853" spans="1:7">
      <c r="A17853" s="13"/>
      <c r="B17853" s="13"/>
      <c r="C17853" s="13"/>
      <c r="D17853" s="13"/>
      <c r="E17853" s="13"/>
      <c r="F17853" s="13"/>
    </row>
    <row r="17854" spans="1:7">
      <c r="A17854" s="13"/>
      <c r="B17854" s="13"/>
      <c r="D17854" s="13"/>
      <c r="E17854" s="13"/>
      <c r="F17854" s="13"/>
    </row>
    <row r="17855" spans="1:7">
      <c r="A17855" s="13"/>
      <c r="B17855" s="13"/>
      <c r="D17855" s="13"/>
      <c r="E17855" s="13"/>
      <c r="F17855" s="13"/>
    </row>
    <row r="17856" spans="1:7">
      <c r="A17856" s="13"/>
      <c r="B17856" s="13"/>
      <c r="D17856" s="13"/>
      <c r="E17856" s="13"/>
      <c r="F17856" s="13"/>
    </row>
    <row r="17857" spans="1:7">
      <c r="A17857" s="13"/>
      <c r="B17857" s="13"/>
      <c r="D17857" s="13"/>
      <c r="E17857" s="13"/>
      <c r="F17857" s="13"/>
    </row>
    <row r="17858" spans="1:7">
      <c r="A17858" s="13"/>
      <c r="B17858" s="13"/>
      <c r="D17858" s="13"/>
      <c r="E17858" s="13"/>
      <c r="F17858" s="13"/>
    </row>
    <row r="17859" spans="1:7">
      <c r="A17859" s="13"/>
      <c r="B17859" s="13"/>
      <c r="D17859" s="13"/>
      <c r="E17859" s="13"/>
      <c r="F17859" s="13"/>
    </row>
    <row r="17860" spans="1:7">
      <c r="A17860" s="13"/>
      <c r="B17860" s="13"/>
      <c r="D17860" s="13"/>
      <c r="E17860" s="13"/>
      <c r="F17860" s="13"/>
    </row>
    <row r="17861" spans="1:7">
      <c r="A17861" s="13"/>
      <c r="B17861" s="13"/>
      <c r="C17861" s="13"/>
      <c r="D17861" s="13"/>
      <c r="E17861" s="13"/>
      <c r="F17861" s="13"/>
    </row>
    <row r="17862" spans="1:7">
      <c r="A17862" s="13"/>
      <c r="B17862" s="13"/>
      <c r="C17862" s="13"/>
      <c r="D17862" s="13"/>
      <c r="E17862" s="13"/>
      <c r="F17862" s="13"/>
    </row>
    <row r="17863" spans="1:7">
      <c r="A17863" s="13"/>
      <c r="B17863" s="13"/>
      <c r="C17863" s="13"/>
      <c r="D17863" s="13"/>
      <c r="E17863" s="13"/>
      <c r="F17863" s="13"/>
    </row>
    <row r="17864" spans="1:7">
      <c r="A17864" s="13"/>
      <c r="B17864" s="13"/>
      <c r="C17864" s="13"/>
      <c r="D17864" s="13"/>
      <c r="E17864" s="13"/>
      <c r="F17864" s="13"/>
    </row>
    <row r="17865" spans="1:7">
      <c r="A17865" s="13"/>
      <c r="B17865" s="13"/>
      <c r="C17865" s="13"/>
      <c r="D17865" s="13"/>
      <c r="E17865" s="13"/>
      <c r="G17865" s="13"/>
    </row>
    <row r="17866" spans="1:7">
      <c r="A17866" s="13"/>
      <c r="B17866" s="13"/>
      <c r="C17866" s="13"/>
      <c r="D17866" s="13"/>
      <c r="E17866" s="13"/>
      <c r="F17866" s="13"/>
    </row>
    <row r="17867" spans="1:7">
      <c r="A17867" s="13"/>
      <c r="B17867" s="13"/>
      <c r="C17867" s="13"/>
      <c r="D17867" s="13"/>
      <c r="E17867" s="13"/>
      <c r="G17867" s="13"/>
    </row>
    <row r="17868" spans="1:7">
      <c r="A17868" s="13"/>
      <c r="B17868" s="13"/>
      <c r="D17868" s="13"/>
      <c r="E17868" s="13"/>
      <c r="F17868" s="13"/>
    </row>
    <row r="17869" spans="1:7">
      <c r="A17869" s="13"/>
      <c r="B17869" s="13"/>
      <c r="D17869" s="13"/>
      <c r="E17869" s="13"/>
      <c r="F17869" s="13"/>
    </row>
    <row r="17870" spans="1:7">
      <c r="A17870" s="13"/>
      <c r="B17870" s="13"/>
      <c r="D17870" s="13"/>
      <c r="E17870" s="13"/>
      <c r="F17870" s="13"/>
    </row>
    <row r="17871" spans="1:7">
      <c r="A17871" s="13"/>
      <c r="B17871" s="13"/>
      <c r="D17871" s="13"/>
      <c r="E17871" s="13"/>
      <c r="F17871" s="13"/>
    </row>
    <row r="17872" spans="1:7">
      <c r="A17872" s="13"/>
      <c r="B17872" s="13"/>
      <c r="D17872" s="13"/>
      <c r="E17872" s="13"/>
      <c r="F17872" s="13"/>
    </row>
    <row r="17873" spans="1:7">
      <c r="A17873" s="13"/>
      <c r="B17873" s="13"/>
      <c r="D17873" s="13"/>
      <c r="E17873" s="13"/>
      <c r="F17873" s="13"/>
    </row>
    <row r="17874" spans="1:7">
      <c r="A17874" s="13"/>
      <c r="B17874" s="13"/>
      <c r="D17874" s="13"/>
      <c r="E17874" s="13"/>
      <c r="F17874" s="13"/>
    </row>
    <row r="17875" spans="1:7">
      <c r="A17875" s="13"/>
      <c r="B17875" s="13"/>
      <c r="D17875" s="13"/>
      <c r="E17875" s="13"/>
      <c r="F17875" s="13"/>
    </row>
    <row r="17876" spans="1:7">
      <c r="A17876" s="13"/>
      <c r="B17876" s="13"/>
      <c r="D17876" s="13"/>
      <c r="E17876" s="13"/>
      <c r="F17876" s="13"/>
    </row>
    <row r="17877" spans="1:7">
      <c r="A17877" s="13"/>
      <c r="B17877" s="13"/>
      <c r="D17877" s="13"/>
      <c r="E17877" s="13"/>
      <c r="F17877" s="13"/>
    </row>
    <row r="17878" spans="1:7">
      <c r="A17878" s="13"/>
      <c r="B17878" s="13"/>
      <c r="C17878" s="13"/>
      <c r="D17878" s="13"/>
      <c r="E17878" s="13"/>
      <c r="F17878" s="13"/>
    </row>
    <row r="17879" spans="1:7">
      <c r="A17879" s="13"/>
      <c r="B17879" s="13"/>
      <c r="C17879" s="13"/>
      <c r="D17879" s="13"/>
      <c r="E17879" s="13"/>
      <c r="F17879" s="13"/>
    </row>
    <row r="17880" spans="1:7">
      <c r="A17880" s="13"/>
      <c r="B17880" s="13"/>
      <c r="C17880" s="13"/>
      <c r="D17880" s="13"/>
      <c r="E17880" s="13"/>
      <c r="F17880" s="13"/>
    </row>
    <row r="17881" spans="1:7">
      <c r="A17881" s="13"/>
      <c r="B17881" s="13"/>
      <c r="C17881" s="13"/>
      <c r="D17881" s="13"/>
      <c r="E17881" s="13"/>
      <c r="F17881" s="13"/>
    </row>
    <row r="17882" spans="1:7">
      <c r="A17882" s="13"/>
      <c r="B17882" s="13"/>
      <c r="C17882" s="13"/>
      <c r="D17882" s="13"/>
      <c r="E17882" s="13"/>
      <c r="F17882" s="13"/>
    </row>
    <row r="17883" spans="1:7">
      <c r="A17883" s="13"/>
      <c r="B17883" s="13"/>
      <c r="C17883" s="13"/>
      <c r="D17883" s="13"/>
      <c r="E17883" s="13"/>
      <c r="F17883" s="13"/>
    </row>
    <row r="17884" spans="1:7">
      <c r="A17884" s="13"/>
      <c r="B17884" s="13"/>
      <c r="C17884" s="13"/>
      <c r="D17884" s="13"/>
      <c r="E17884" s="13"/>
      <c r="G17884" s="13"/>
    </row>
    <row r="17885" spans="1:7">
      <c r="A17885" s="13"/>
      <c r="B17885" s="13"/>
      <c r="C17885" s="13"/>
      <c r="D17885" s="13"/>
      <c r="E17885" s="13"/>
      <c r="F17885" s="13"/>
    </row>
    <row r="17886" spans="1:7">
      <c r="A17886" s="13"/>
      <c r="B17886" s="13"/>
      <c r="C17886" s="13"/>
      <c r="D17886" s="13"/>
      <c r="E17886" s="13"/>
      <c r="F17886" s="13"/>
    </row>
    <row r="17887" spans="1:7">
      <c r="A17887" s="13"/>
      <c r="B17887" s="13"/>
      <c r="C17887" s="13"/>
      <c r="D17887" s="13"/>
      <c r="E17887" s="13"/>
      <c r="G17887" s="13"/>
    </row>
    <row r="17888" spans="1:7">
      <c r="A17888" s="13"/>
      <c r="B17888" s="13"/>
      <c r="C17888" s="13"/>
      <c r="D17888" s="13"/>
      <c r="E17888" s="13"/>
      <c r="G17888" s="13"/>
    </row>
    <row r="17889" spans="1:6">
      <c r="A17889" s="13"/>
      <c r="B17889" s="13"/>
      <c r="C17889" s="13"/>
      <c r="D17889" s="13"/>
      <c r="E17889" s="13"/>
      <c r="F17889" s="13"/>
    </row>
    <row r="17890" spans="1:6">
      <c r="A17890" s="13"/>
      <c r="B17890" s="13"/>
      <c r="D17890" s="13"/>
      <c r="E17890" s="13"/>
      <c r="F17890" s="13"/>
    </row>
    <row r="17891" spans="1:6">
      <c r="A17891" s="13"/>
      <c r="B17891" s="13"/>
      <c r="D17891" s="13"/>
      <c r="E17891" s="13"/>
      <c r="F17891" s="13"/>
    </row>
    <row r="17892" spans="1:6">
      <c r="A17892" s="13"/>
      <c r="B17892" s="13"/>
      <c r="C17892" s="13"/>
      <c r="D17892" s="13"/>
      <c r="E17892" s="13"/>
      <c r="F17892" s="13"/>
    </row>
    <row r="17893" spans="1:6">
      <c r="A17893" s="13"/>
      <c r="B17893" s="13"/>
      <c r="D17893" s="13"/>
      <c r="E17893" s="13"/>
      <c r="F17893" s="13"/>
    </row>
    <row r="17894" spans="1:6">
      <c r="A17894" s="13"/>
      <c r="B17894" s="13"/>
      <c r="D17894" s="13"/>
      <c r="E17894" s="13"/>
      <c r="F17894" s="13"/>
    </row>
    <row r="17895" spans="1:6">
      <c r="A17895" s="13"/>
      <c r="B17895" s="13"/>
      <c r="D17895" s="13"/>
      <c r="E17895" s="13"/>
      <c r="F17895" s="13"/>
    </row>
    <row r="17896" spans="1:6">
      <c r="A17896" s="13"/>
      <c r="B17896" s="13"/>
      <c r="D17896" s="13"/>
      <c r="E17896" s="13"/>
      <c r="F17896" s="13"/>
    </row>
    <row r="17897" spans="1:6">
      <c r="A17897" s="13"/>
      <c r="B17897" s="13"/>
      <c r="D17897" s="13"/>
      <c r="E17897" s="13"/>
      <c r="F17897" s="13"/>
    </row>
    <row r="17898" spans="1:6">
      <c r="A17898" s="13"/>
      <c r="B17898" s="13"/>
      <c r="D17898" s="13"/>
      <c r="E17898" s="13"/>
      <c r="F17898" s="13"/>
    </row>
    <row r="17899" spans="1:6">
      <c r="A17899" s="13"/>
      <c r="B17899" s="13"/>
      <c r="D17899" s="13"/>
      <c r="E17899" s="13"/>
      <c r="F17899" s="13"/>
    </row>
    <row r="17900" spans="1:6">
      <c r="A17900" s="13"/>
      <c r="B17900" s="13"/>
      <c r="D17900" s="13"/>
      <c r="E17900" s="13"/>
      <c r="F17900" s="13"/>
    </row>
    <row r="17901" spans="1:6">
      <c r="A17901" s="13"/>
      <c r="B17901" s="13"/>
      <c r="C17901" s="13"/>
      <c r="D17901" s="13"/>
      <c r="E17901" s="13"/>
      <c r="F17901" s="13"/>
    </row>
    <row r="17902" spans="1:6">
      <c r="A17902" s="13"/>
      <c r="B17902" s="13"/>
      <c r="C17902" s="13"/>
      <c r="D17902" s="13"/>
      <c r="E17902" s="13"/>
      <c r="F17902" s="13"/>
    </row>
    <row r="17903" spans="1:6">
      <c r="A17903" s="13"/>
      <c r="B17903" s="13"/>
      <c r="C17903" s="13"/>
      <c r="D17903" s="13"/>
      <c r="E17903" s="13"/>
      <c r="F17903" s="13"/>
    </row>
    <row r="17904" spans="1:6">
      <c r="A17904" s="13"/>
      <c r="B17904" s="13"/>
      <c r="C17904" s="13"/>
      <c r="D17904" s="13"/>
      <c r="E17904" s="13"/>
      <c r="F17904" s="13"/>
    </row>
    <row r="17905" spans="1:7">
      <c r="A17905" s="13"/>
      <c r="B17905" s="13"/>
      <c r="C17905" s="13"/>
      <c r="D17905" s="13"/>
      <c r="E17905" s="13"/>
      <c r="F17905" s="13"/>
    </row>
    <row r="17906" spans="1:7">
      <c r="A17906" s="13"/>
      <c r="B17906" s="13"/>
      <c r="C17906" s="13"/>
      <c r="D17906" s="13"/>
      <c r="E17906" s="13"/>
      <c r="F17906" s="13"/>
    </row>
    <row r="17907" spans="1:7">
      <c r="A17907" s="13"/>
      <c r="B17907" s="13"/>
      <c r="C17907" s="13"/>
      <c r="D17907" s="13"/>
      <c r="E17907" s="13"/>
      <c r="F17907" s="13"/>
    </row>
    <row r="17908" spans="1:7">
      <c r="A17908" s="13"/>
      <c r="B17908" s="13"/>
      <c r="C17908" s="13"/>
      <c r="D17908" s="13"/>
      <c r="E17908" s="13"/>
      <c r="F17908" s="13"/>
    </row>
    <row r="17909" spans="1:7">
      <c r="A17909" s="13"/>
      <c r="B17909" s="13"/>
      <c r="C17909" s="13"/>
      <c r="D17909" s="13"/>
      <c r="E17909" s="13"/>
      <c r="G17909" s="13"/>
    </row>
    <row r="17910" spans="1:7">
      <c r="A17910" s="13"/>
      <c r="B17910" s="13"/>
      <c r="C17910" s="13"/>
      <c r="D17910" s="13"/>
      <c r="E17910" s="13"/>
      <c r="G17910" s="13"/>
    </row>
    <row r="17911" spans="1:7">
      <c r="A17911" s="13"/>
      <c r="B17911" s="13"/>
      <c r="C17911" s="13"/>
      <c r="D17911" s="13"/>
      <c r="E17911" s="13"/>
      <c r="F17911" s="13"/>
    </row>
    <row r="17912" spans="1:7">
      <c r="A17912" s="13"/>
      <c r="B17912" s="13"/>
      <c r="C17912" s="13"/>
      <c r="D17912" s="13"/>
      <c r="E17912" s="13"/>
      <c r="F17912" s="13"/>
    </row>
    <row r="17913" spans="1:7">
      <c r="A17913" s="13"/>
      <c r="B17913" s="13"/>
      <c r="C17913" s="13"/>
      <c r="D17913" s="13"/>
      <c r="E17913" s="13"/>
      <c r="F17913" s="13"/>
    </row>
    <row r="17914" spans="1:7">
      <c r="A17914" s="13"/>
      <c r="B17914" s="13"/>
      <c r="D17914" s="13"/>
      <c r="E17914" s="13"/>
      <c r="F17914" s="13"/>
    </row>
    <row r="17915" spans="1:7">
      <c r="A17915" s="13"/>
      <c r="B17915" s="13"/>
      <c r="D17915" s="13"/>
      <c r="E17915" s="13"/>
      <c r="F17915" s="13"/>
    </row>
    <row r="17916" spans="1:7">
      <c r="A17916" s="13"/>
      <c r="B17916" s="13"/>
      <c r="C17916" s="13"/>
      <c r="D17916" s="13"/>
      <c r="E17916" s="13"/>
      <c r="F17916" s="13"/>
    </row>
    <row r="17917" spans="1:7">
      <c r="A17917" s="13"/>
      <c r="B17917" s="13"/>
      <c r="C17917" s="13"/>
      <c r="D17917" s="13"/>
      <c r="E17917" s="13"/>
      <c r="F17917" s="13"/>
    </row>
    <row r="17918" spans="1:7">
      <c r="A17918" s="13"/>
      <c r="B17918" s="13"/>
      <c r="D17918" s="13"/>
      <c r="E17918" s="13"/>
      <c r="F17918" s="13"/>
    </row>
    <row r="17919" spans="1:7">
      <c r="A17919" s="13"/>
      <c r="B17919" s="13"/>
      <c r="C17919" s="13"/>
      <c r="D17919" s="13"/>
      <c r="E17919" s="13"/>
      <c r="F17919" s="13"/>
    </row>
    <row r="17920" spans="1:7">
      <c r="A17920" s="13"/>
      <c r="B17920" s="13"/>
      <c r="D17920" s="13"/>
      <c r="E17920" s="13"/>
      <c r="F17920" s="13"/>
    </row>
    <row r="17921" spans="1:7">
      <c r="A17921" s="13"/>
      <c r="B17921" s="13"/>
      <c r="D17921" s="13"/>
      <c r="E17921" s="13"/>
      <c r="F17921" s="13"/>
    </row>
    <row r="17922" spans="1:7">
      <c r="A17922" s="13"/>
      <c r="B17922" s="13"/>
      <c r="D17922" s="13"/>
      <c r="E17922" s="13"/>
      <c r="F17922" s="13"/>
    </row>
    <row r="17923" spans="1:7">
      <c r="A17923" s="13"/>
      <c r="B17923" s="13"/>
      <c r="D17923" s="13"/>
      <c r="E17923" s="13"/>
      <c r="F17923" s="13"/>
    </row>
    <row r="17924" spans="1:7">
      <c r="A17924" s="13"/>
      <c r="B17924" s="13"/>
      <c r="D17924" s="13"/>
      <c r="E17924" s="13"/>
      <c r="F17924" s="13"/>
    </row>
    <row r="17925" spans="1:7">
      <c r="A17925" s="13"/>
      <c r="B17925" s="13"/>
      <c r="D17925" s="13"/>
      <c r="E17925" s="13"/>
      <c r="F17925" s="13"/>
    </row>
    <row r="17926" spans="1:7">
      <c r="A17926" s="13"/>
      <c r="B17926" s="13"/>
      <c r="C17926" s="13"/>
      <c r="D17926" s="13"/>
      <c r="E17926" s="13"/>
      <c r="F17926" s="13"/>
    </row>
    <row r="17927" spans="1:7">
      <c r="A17927" s="13"/>
      <c r="B17927" s="13"/>
      <c r="C17927" s="13"/>
      <c r="D17927" s="13"/>
      <c r="E17927" s="13"/>
      <c r="F17927" s="13"/>
    </row>
    <row r="17928" spans="1:7">
      <c r="A17928" s="13"/>
      <c r="B17928" s="13"/>
      <c r="C17928" s="13"/>
      <c r="D17928" s="13"/>
      <c r="E17928" s="13"/>
      <c r="F17928" s="13"/>
    </row>
    <row r="17929" spans="1:7">
      <c r="A17929" s="13"/>
      <c r="B17929" s="13"/>
      <c r="C17929" s="13"/>
      <c r="D17929" s="13"/>
      <c r="E17929" s="13"/>
      <c r="F17929" s="13"/>
    </row>
    <row r="17930" spans="1:7">
      <c r="A17930" s="13"/>
      <c r="B17930" s="13"/>
      <c r="C17930" s="13"/>
      <c r="D17930" s="13"/>
      <c r="E17930" s="13"/>
      <c r="F17930" s="13"/>
    </row>
    <row r="17931" spans="1:7">
      <c r="A17931" s="13"/>
      <c r="B17931" s="13"/>
      <c r="C17931" s="13"/>
      <c r="D17931" s="13"/>
      <c r="E17931" s="13"/>
      <c r="F17931" s="13"/>
    </row>
    <row r="17932" spans="1:7">
      <c r="A17932" s="13"/>
      <c r="B17932" s="13"/>
      <c r="C17932" s="13"/>
      <c r="D17932" s="13"/>
      <c r="E17932" s="13"/>
      <c r="G17932" s="13"/>
    </row>
    <row r="17933" spans="1:7">
      <c r="A17933" s="13"/>
      <c r="B17933" s="13"/>
      <c r="D17933" s="13"/>
      <c r="E17933" s="13"/>
      <c r="F17933" s="13"/>
    </row>
    <row r="17934" spans="1:7">
      <c r="A17934" s="13"/>
      <c r="B17934" s="13"/>
      <c r="D17934" s="13"/>
      <c r="E17934" s="13"/>
      <c r="F17934" s="13"/>
    </row>
    <row r="17935" spans="1:7">
      <c r="A17935" s="13"/>
      <c r="B17935" s="13"/>
      <c r="D17935" s="13"/>
      <c r="E17935" s="13"/>
      <c r="F17935" s="13"/>
    </row>
    <row r="17936" spans="1:7">
      <c r="A17936" s="13"/>
      <c r="B17936" s="13"/>
      <c r="D17936" s="13"/>
      <c r="E17936" s="13"/>
      <c r="F17936" s="13"/>
    </row>
    <row r="17937" spans="1:7">
      <c r="A17937" s="13"/>
      <c r="B17937" s="13"/>
      <c r="D17937" s="13"/>
      <c r="E17937" s="13"/>
      <c r="F17937" s="13"/>
    </row>
    <row r="17938" spans="1:7">
      <c r="A17938" s="13"/>
      <c r="B17938" s="13"/>
      <c r="D17938" s="13"/>
      <c r="E17938" s="13"/>
      <c r="F17938" s="13"/>
    </row>
    <row r="17939" spans="1:7">
      <c r="A17939" s="13"/>
      <c r="B17939" s="13"/>
      <c r="D17939" s="13"/>
      <c r="E17939" s="13"/>
      <c r="F17939" s="13"/>
    </row>
    <row r="17940" spans="1:7">
      <c r="A17940" s="13"/>
      <c r="B17940" s="13"/>
      <c r="D17940" s="13"/>
      <c r="E17940" s="13"/>
      <c r="F17940" s="13"/>
    </row>
    <row r="17941" spans="1:7">
      <c r="A17941" s="13"/>
      <c r="B17941" s="13"/>
      <c r="D17941" s="13"/>
      <c r="E17941" s="13"/>
      <c r="F17941" s="13"/>
    </row>
    <row r="17942" spans="1:7">
      <c r="A17942" s="13"/>
      <c r="B17942" s="13"/>
      <c r="D17942" s="13"/>
      <c r="E17942" s="13"/>
      <c r="F17942" s="13"/>
    </row>
    <row r="17943" spans="1:7">
      <c r="A17943" s="13"/>
      <c r="B17943" s="13"/>
      <c r="C17943" s="13"/>
      <c r="D17943" s="13"/>
      <c r="E17943" s="13"/>
      <c r="F17943" s="13"/>
    </row>
    <row r="17944" spans="1:7">
      <c r="A17944" s="13"/>
      <c r="B17944" s="13"/>
      <c r="C17944" s="13"/>
      <c r="D17944" s="13"/>
      <c r="E17944" s="13"/>
      <c r="F17944" s="13"/>
    </row>
    <row r="17945" spans="1:7">
      <c r="A17945" s="13"/>
      <c r="B17945" s="13"/>
      <c r="C17945" s="13"/>
      <c r="D17945" s="13"/>
      <c r="E17945" s="13"/>
      <c r="F17945" s="13"/>
    </row>
    <row r="17946" spans="1:7">
      <c r="A17946" s="13"/>
      <c r="B17946" s="13"/>
      <c r="C17946" s="13"/>
      <c r="D17946" s="13"/>
      <c r="E17946" s="13"/>
      <c r="F17946" s="13"/>
    </row>
    <row r="17947" spans="1:7">
      <c r="A17947" s="13"/>
      <c r="B17947" s="13"/>
      <c r="C17947" s="13"/>
      <c r="D17947" s="13"/>
      <c r="E17947" s="13"/>
      <c r="F17947" s="13"/>
    </row>
    <row r="17948" spans="1:7">
      <c r="A17948" s="13"/>
      <c r="B17948" s="13"/>
      <c r="C17948" s="13"/>
      <c r="D17948" s="13"/>
      <c r="E17948" s="13"/>
      <c r="G17948" s="13"/>
    </row>
    <row r="17949" spans="1:7">
      <c r="A17949" s="13"/>
      <c r="B17949" s="13"/>
      <c r="C17949" s="13"/>
      <c r="D17949" s="13"/>
      <c r="E17949" s="13"/>
      <c r="G17949" s="13"/>
    </row>
    <row r="17950" spans="1:7">
      <c r="A17950" s="13"/>
      <c r="B17950" s="13"/>
      <c r="C17950" s="13"/>
      <c r="D17950" s="13"/>
      <c r="E17950" s="13"/>
      <c r="F17950" s="13"/>
    </row>
    <row r="17951" spans="1:7">
      <c r="A17951" s="13"/>
      <c r="B17951" s="13"/>
      <c r="C17951" s="13"/>
      <c r="D17951" s="13"/>
      <c r="E17951" s="13"/>
      <c r="F17951" s="13"/>
    </row>
    <row r="17952" spans="1:7">
      <c r="A17952" s="13"/>
      <c r="B17952" s="13"/>
      <c r="C17952" s="13"/>
      <c r="D17952" s="13"/>
      <c r="E17952" s="13"/>
      <c r="F17952" s="13"/>
    </row>
    <row r="17953" spans="1:6">
      <c r="A17953" s="13"/>
      <c r="B17953" s="13"/>
      <c r="D17953" s="13"/>
      <c r="E17953" s="13"/>
      <c r="F17953" s="13"/>
    </row>
    <row r="17954" spans="1:6">
      <c r="A17954" s="13"/>
      <c r="B17954" s="13"/>
      <c r="D17954" s="13"/>
      <c r="E17954" s="13"/>
      <c r="F17954" s="13"/>
    </row>
    <row r="17955" spans="1:6">
      <c r="A17955" s="13"/>
      <c r="B17955" s="13"/>
      <c r="D17955" s="13"/>
      <c r="E17955" s="13"/>
      <c r="F17955" s="13"/>
    </row>
    <row r="17956" spans="1:6">
      <c r="A17956" s="13"/>
      <c r="B17956" s="13"/>
      <c r="D17956" s="13"/>
      <c r="E17956" s="13"/>
      <c r="F17956" s="13"/>
    </row>
    <row r="17957" spans="1:6">
      <c r="A17957" s="13"/>
      <c r="B17957" s="13"/>
      <c r="C17957" s="13"/>
      <c r="D17957" s="13"/>
      <c r="E17957" s="13"/>
      <c r="F17957" s="13"/>
    </row>
    <row r="17958" spans="1:6">
      <c r="A17958" s="13"/>
      <c r="B17958" s="13"/>
      <c r="D17958" s="13"/>
      <c r="E17958" s="13"/>
      <c r="F17958" s="13"/>
    </row>
    <row r="17959" spans="1:6">
      <c r="A17959" s="13"/>
      <c r="B17959" s="13"/>
      <c r="D17959" s="13"/>
      <c r="E17959" s="13"/>
      <c r="F17959" s="13"/>
    </row>
    <row r="17960" spans="1:6">
      <c r="A17960" s="13"/>
      <c r="B17960" s="13"/>
      <c r="D17960" s="13"/>
      <c r="E17960" s="13"/>
      <c r="F17960" s="13"/>
    </row>
    <row r="17961" spans="1:6">
      <c r="A17961" s="13"/>
      <c r="B17961" s="13"/>
      <c r="D17961" s="13"/>
      <c r="E17961" s="13"/>
      <c r="F17961" s="13"/>
    </row>
    <row r="17962" spans="1:6">
      <c r="A17962" s="13"/>
      <c r="B17962" s="13"/>
      <c r="D17962" s="13"/>
      <c r="E17962" s="13"/>
      <c r="F17962" s="13"/>
    </row>
    <row r="17963" spans="1:6">
      <c r="A17963" s="13"/>
      <c r="B17963" s="13"/>
      <c r="D17963" s="13"/>
      <c r="E17963" s="13"/>
      <c r="F17963" s="13"/>
    </row>
    <row r="17964" spans="1:6">
      <c r="A17964" s="13"/>
      <c r="B17964" s="13"/>
      <c r="D17964" s="13"/>
      <c r="E17964" s="13"/>
      <c r="F17964" s="13"/>
    </row>
    <row r="17965" spans="1:6">
      <c r="A17965" s="13"/>
      <c r="B17965" s="13"/>
      <c r="D17965" s="13"/>
      <c r="E17965" s="13"/>
      <c r="F17965" s="13"/>
    </row>
    <row r="17966" spans="1:6">
      <c r="A17966" s="13"/>
      <c r="B17966" s="13"/>
      <c r="D17966" s="13"/>
      <c r="E17966" s="13"/>
      <c r="F17966" s="13"/>
    </row>
    <row r="17967" spans="1:6">
      <c r="A17967" s="13"/>
      <c r="B17967" s="13"/>
      <c r="C17967" s="13"/>
      <c r="D17967" s="13"/>
      <c r="E17967" s="13"/>
      <c r="F17967" s="13"/>
    </row>
    <row r="17968" spans="1:6">
      <c r="A17968" s="13"/>
      <c r="B17968" s="13"/>
      <c r="D17968" s="13"/>
      <c r="E17968" s="13"/>
      <c r="F17968" s="13"/>
    </row>
    <row r="17969" spans="1:7">
      <c r="A17969" s="13"/>
      <c r="B17969" s="13"/>
      <c r="D17969" s="13"/>
      <c r="E17969" s="13"/>
      <c r="F17969" s="13"/>
    </row>
    <row r="17970" spans="1:7">
      <c r="A17970" s="13"/>
      <c r="B17970" s="13"/>
      <c r="D17970" s="13"/>
      <c r="E17970" s="13"/>
      <c r="F17970" s="13"/>
    </row>
    <row r="17971" spans="1:7">
      <c r="A17971" s="13"/>
      <c r="B17971" s="13"/>
      <c r="D17971" s="13"/>
      <c r="E17971" s="13"/>
      <c r="F17971" s="13"/>
    </row>
    <row r="17972" spans="1:7">
      <c r="A17972" s="13"/>
      <c r="B17972" s="13"/>
      <c r="C17972" s="13"/>
      <c r="D17972" s="13"/>
      <c r="E17972" s="13"/>
      <c r="F17972" s="13"/>
    </row>
    <row r="17973" spans="1:7">
      <c r="A17973" s="13"/>
      <c r="B17973" s="13"/>
      <c r="D17973" s="13"/>
      <c r="E17973" s="13"/>
      <c r="F17973" s="13"/>
    </row>
    <row r="17974" spans="1:7">
      <c r="A17974" s="13"/>
      <c r="B17974" s="13"/>
      <c r="D17974" s="13"/>
      <c r="E17974" s="13"/>
      <c r="F17974" s="13"/>
    </row>
    <row r="17975" spans="1:7">
      <c r="A17975" s="13"/>
      <c r="B17975" s="13"/>
      <c r="C17975" s="13"/>
      <c r="D17975" s="13"/>
      <c r="E17975" s="13"/>
      <c r="F17975" s="13"/>
    </row>
    <row r="17976" spans="1:7">
      <c r="A17976" s="13"/>
      <c r="B17976" s="13"/>
      <c r="C17976" s="13"/>
      <c r="D17976" s="13"/>
      <c r="E17976" s="13"/>
      <c r="F17976" s="13"/>
    </row>
    <row r="17977" spans="1:7">
      <c r="A17977" s="13"/>
      <c r="B17977" s="13"/>
      <c r="C17977" s="13"/>
      <c r="D17977" s="13"/>
      <c r="E17977" s="13"/>
      <c r="F17977" s="13"/>
    </row>
    <row r="17978" spans="1:7">
      <c r="A17978" s="13"/>
      <c r="B17978" s="13"/>
      <c r="C17978" s="13"/>
      <c r="D17978" s="13"/>
      <c r="E17978" s="13"/>
      <c r="F17978" s="13"/>
    </row>
    <row r="17979" spans="1:7">
      <c r="A17979" s="13"/>
      <c r="B17979" s="13"/>
      <c r="C17979" s="13"/>
      <c r="D17979" s="13"/>
      <c r="E17979" s="13"/>
      <c r="F17979" s="13"/>
    </row>
    <row r="17980" spans="1:7">
      <c r="A17980" s="13"/>
      <c r="B17980" s="13"/>
      <c r="C17980" s="13"/>
      <c r="D17980" s="13"/>
      <c r="E17980" s="13"/>
      <c r="F17980" s="13"/>
    </row>
    <row r="17981" spans="1:7">
      <c r="A17981" s="13"/>
      <c r="B17981" s="13"/>
      <c r="C17981" s="13"/>
      <c r="D17981" s="13"/>
      <c r="E17981" s="13"/>
      <c r="F17981" s="13"/>
    </row>
    <row r="17982" spans="1:7">
      <c r="A17982" s="13"/>
      <c r="B17982" s="13"/>
      <c r="C17982" s="13"/>
      <c r="D17982" s="13"/>
      <c r="E17982" s="13"/>
      <c r="F17982" s="13"/>
    </row>
    <row r="17983" spans="1:7">
      <c r="A17983" s="13"/>
      <c r="B17983" s="13"/>
      <c r="C17983" s="13"/>
      <c r="D17983" s="13"/>
      <c r="E17983" s="13"/>
      <c r="G17983" s="13"/>
    </row>
    <row r="17984" spans="1:7">
      <c r="A17984" s="13"/>
      <c r="B17984" s="13"/>
      <c r="C17984" s="13"/>
      <c r="D17984" s="13"/>
      <c r="E17984" s="13"/>
      <c r="G17984" s="13"/>
    </row>
    <row r="17985" spans="1:7">
      <c r="A17985" s="13"/>
      <c r="B17985" s="13"/>
      <c r="C17985" s="13"/>
      <c r="D17985" s="13"/>
      <c r="E17985" s="13"/>
      <c r="F17985" s="13"/>
    </row>
    <row r="17986" spans="1:7">
      <c r="A17986" s="13"/>
      <c r="B17986" s="13"/>
      <c r="C17986" s="13"/>
      <c r="D17986" s="13"/>
      <c r="E17986" s="13"/>
      <c r="F17986" s="13"/>
    </row>
    <row r="17987" spans="1:7">
      <c r="A17987" s="13"/>
      <c r="B17987" s="13"/>
      <c r="D17987" s="13"/>
      <c r="E17987" s="13"/>
      <c r="G17987" s="13"/>
    </row>
    <row r="17988" spans="1:7">
      <c r="A17988" s="13"/>
      <c r="B17988" s="13"/>
      <c r="D17988" s="13"/>
      <c r="E17988" s="13"/>
      <c r="F17988" s="13"/>
    </row>
    <row r="17989" spans="1:7">
      <c r="A17989" s="13"/>
      <c r="B17989" s="13"/>
      <c r="C17989" s="13"/>
      <c r="D17989" s="13"/>
      <c r="E17989" s="13"/>
      <c r="G17989" s="13"/>
    </row>
    <row r="17990" spans="1:7">
      <c r="A17990" s="13"/>
      <c r="B17990" s="13"/>
      <c r="C17990" s="13"/>
      <c r="D17990" s="13"/>
      <c r="E17990" s="13"/>
      <c r="F17990" s="13"/>
    </row>
    <row r="17991" spans="1:7">
      <c r="A17991" s="13"/>
      <c r="B17991" s="13"/>
      <c r="C17991" s="13"/>
      <c r="D17991" s="13"/>
      <c r="E17991" s="13"/>
      <c r="G17991" s="13"/>
    </row>
    <row r="17992" spans="1:7">
      <c r="A17992" s="13"/>
      <c r="B17992" s="13"/>
      <c r="C17992" s="13"/>
      <c r="D17992" s="13"/>
      <c r="E17992" s="13"/>
      <c r="G17992" s="13"/>
    </row>
    <row r="17993" spans="1:7">
      <c r="A17993" s="13"/>
      <c r="B17993" s="13"/>
      <c r="C17993" s="13"/>
      <c r="D17993" s="13"/>
      <c r="E17993" s="13"/>
      <c r="F17993" s="13"/>
    </row>
    <row r="17994" spans="1:7">
      <c r="A17994" s="13"/>
      <c r="B17994" s="13"/>
      <c r="D17994" s="13"/>
      <c r="E17994" s="13"/>
      <c r="F17994" s="13"/>
    </row>
    <row r="17995" spans="1:7">
      <c r="A17995" s="13"/>
      <c r="B17995" s="13"/>
      <c r="D17995" s="13"/>
      <c r="E17995" s="13"/>
      <c r="F17995" s="13"/>
    </row>
    <row r="17996" spans="1:7">
      <c r="A17996" s="13"/>
      <c r="B17996" s="13"/>
      <c r="D17996" s="13"/>
      <c r="E17996" s="13"/>
      <c r="F17996" s="13"/>
    </row>
    <row r="17997" spans="1:7">
      <c r="A17997" s="13"/>
      <c r="B17997" s="13"/>
      <c r="D17997" s="13"/>
      <c r="E17997" s="13"/>
      <c r="F17997" s="13"/>
    </row>
    <row r="17998" spans="1:7">
      <c r="A17998" s="13"/>
      <c r="B17998" s="13"/>
      <c r="D17998" s="13"/>
      <c r="E17998" s="13"/>
      <c r="F17998" s="13"/>
    </row>
    <row r="17999" spans="1:7">
      <c r="A17999" s="13"/>
      <c r="B17999" s="13"/>
      <c r="D17999" s="13"/>
      <c r="E17999" s="13"/>
      <c r="F17999" s="13"/>
    </row>
    <row r="18000" spans="1:7">
      <c r="A18000" s="13"/>
      <c r="B18000" s="13"/>
      <c r="C18000" s="13"/>
      <c r="D18000" s="13"/>
      <c r="E18000" s="13"/>
      <c r="F18000" s="13"/>
    </row>
    <row r="18001" spans="1:7">
      <c r="A18001" s="13"/>
      <c r="B18001" s="13"/>
      <c r="D18001" s="13"/>
      <c r="E18001" s="13"/>
      <c r="F18001" s="13"/>
    </row>
    <row r="18002" spans="1:7">
      <c r="A18002" s="13"/>
      <c r="B18002" s="13"/>
      <c r="C18002" s="13"/>
      <c r="D18002" s="13"/>
      <c r="E18002" s="13"/>
      <c r="F18002" s="13"/>
    </row>
    <row r="18003" spans="1:7">
      <c r="A18003" s="13"/>
      <c r="B18003" s="13"/>
      <c r="D18003" s="13"/>
      <c r="E18003" s="13"/>
      <c r="F18003" s="13"/>
    </row>
    <row r="18004" spans="1:7">
      <c r="A18004" s="13"/>
      <c r="B18004" s="13"/>
      <c r="D18004" s="13"/>
      <c r="E18004" s="13"/>
      <c r="F18004" s="13"/>
    </row>
    <row r="18005" spans="1:7">
      <c r="A18005" s="13"/>
      <c r="B18005" s="13"/>
      <c r="D18005" s="13"/>
      <c r="E18005" s="13"/>
      <c r="F18005" s="13"/>
    </row>
    <row r="18006" spans="1:7">
      <c r="A18006" s="13"/>
      <c r="B18006" s="13"/>
      <c r="C18006" s="13"/>
      <c r="D18006" s="13"/>
      <c r="E18006" s="13"/>
      <c r="F18006" s="13"/>
    </row>
    <row r="18007" spans="1:7">
      <c r="A18007" s="13"/>
      <c r="B18007" s="13"/>
      <c r="C18007" s="13"/>
      <c r="D18007" s="13"/>
      <c r="E18007" s="13"/>
      <c r="F18007" s="13"/>
    </row>
    <row r="18008" spans="1:7">
      <c r="A18008" s="13"/>
      <c r="B18008" s="13"/>
      <c r="C18008" s="13"/>
      <c r="D18008" s="13"/>
      <c r="E18008" s="13"/>
      <c r="F18008" s="13"/>
    </row>
    <row r="18009" spans="1:7">
      <c r="A18009" s="13"/>
      <c r="B18009" s="13"/>
      <c r="C18009" s="13"/>
      <c r="D18009" s="13"/>
      <c r="E18009" s="13"/>
      <c r="F18009" s="13"/>
    </row>
    <row r="18010" spans="1:7">
      <c r="A18010" s="13"/>
      <c r="B18010" s="13"/>
      <c r="C18010" s="13"/>
      <c r="D18010" s="13"/>
      <c r="E18010" s="13"/>
      <c r="F18010" s="13"/>
    </row>
    <row r="18011" spans="1:7">
      <c r="A18011" s="13"/>
      <c r="B18011" s="13"/>
      <c r="C18011" s="13"/>
      <c r="D18011" s="13"/>
      <c r="E18011" s="13"/>
      <c r="F18011" s="13"/>
    </row>
    <row r="18012" spans="1:7">
      <c r="A18012" s="13"/>
      <c r="B18012" s="13"/>
      <c r="C18012" s="13"/>
      <c r="D18012" s="13"/>
      <c r="E18012" s="13"/>
      <c r="F18012" s="13"/>
    </row>
    <row r="18013" spans="1:7">
      <c r="A18013" s="13"/>
      <c r="B18013" s="13"/>
      <c r="C18013" s="13"/>
      <c r="D18013" s="13"/>
      <c r="E18013" s="13"/>
      <c r="G18013" s="13"/>
    </row>
    <row r="18014" spans="1:7">
      <c r="A18014" s="13"/>
      <c r="B18014" s="13"/>
      <c r="D18014" s="13"/>
      <c r="E18014" s="13"/>
      <c r="F18014" s="13"/>
    </row>
    <row r="18015" spans="1:7">
      <c r="A18015" s="13"/>
      <c r="B18015" s="13"/>
      <c r="D18015" s="13"/>
      <c r="E18015" s="13"/>
      <c r="F18015" s="13"/>
    </row>
    <row r="18016" spans="1:7">
      <c r="A18016" s="13"/>
      <c r="B18016" s="13"/>
      <c r="D18016" s="13"/>
      <c r="E18016" s="13"/>
      <c r="F18016" s="13"/>
    </row>
    <row r="18017" spans="1:6">
      <c r="A18017" s="13"/>
      <c r="B18017" s="13"/>
      <c r="D18017" s="13"/>
      <c r="E18017" s="13"/>
      <c r="F18017" s="13"/>
    </row>
    <row r="18018" spans="1:6">
      <c r="A18018" s="13"/>
      <c r="B18018" s="13"/>
      <c r="D18018" s="13"/>
      <c r="E18018" s="13"/>
      <c r="F18018" s="13"/>
    </row>
    <row r="18019" spans="1:6">
      <c r="A18019" s="13"/>
      <c r="B18019" s="13"/>
      <c r="D18019" s="13"/>
      <c r="E18019" s="13"/>
      <c r="F18019" s="13"/>
    </row>
    <row r="18020" spans="1:6">
      <c r="A18020" s="13"/>
      <c r="B18020" s="13"/>
      <c r="D18020" s="13"/>
      <c r="E18020" s="13"/>
      <c r="F18020" s="13"/>
    </row>
    <row r="18021" spans="1:6">
      <c r="A18021" s="13"/>
      <c r="B18021" s="13"/>
      <c r="D18021" s="13"/>
      <c r="E18021" s="13"/>
      <c r="F18021" s="13"/>
    </row>
    <row r="18022" spans="1:6">
      <c r="A18022" s="13"/>
      <c r="B18022" s="13"/>
      <c r="D18022" s="13"/>
      <c r="E18022" s="13"/>
      <c r="F18022" s="13"/>
    </row>
    <row r="18023" spans="1:6">
      <c r="A18023" s="13"/>
      <c r="B18023" s="13"/>
      <c r="D18023" s="13"/>
      <c r="E18023" s="13"/>
      <c r="F18023" s="13"/>
    </row>
    <row r="18024" spans="1:6">
      <c r="A18024" s="13"/>
      <c r="B18024" s="13"/>
      <c r="D18024" s="13"/>
      <c r="E18024" s="13"/>
      <c r="F18024" s="13"/>
    </row>
    <row r="18025" spans="1:6">
      <c r="A18025" s="13"/>
      <c r="B18025" s="13"/>
      <c r="D18025" s="13"/>
      <c r="E18025" s="13"/>
      <c r="F18025" s="13"/>
    </row>
    <row r="18026" spans="1:6">
      <c r="A18026" s="13"/>
      <c r="B18026" s="13"/>
      <c r="D18026" s="13"/>
      <c r="E18026" s="13"/>
      <c r="F18026" s="13"/>
    </row>
    <row r="18027" spans="1:6">
      <c r="A18027" s="13"/>
      <c r="B18027" s="13"/>
      <c r="D18027" s="13"/>
      <c r="E18027" s="13"/>
      <c r="F18027" s="13"/>
    </row>
    <row r="18028" spans="1:6">
      <c r="A18028" s="13"/>
      <c r="B18028" s="13"/>
      <c r="D18028" s="13"/>
      <c r="E18028" s="13"/>
      <c r="F18028" s="13"/>
    </row>
    <row r="18029" spans="1:6">
      <c r="A18029" s="13"/>
      <c r="B18029" s="13"/>
      <c r="D18029" s="13"/>
      <c r="E18029" s="13"/>
      <c r="F18029" s="13"/>
    </row>
    <row r="18030" spans="1:6">
      <c r="A18030" s="13"/>
      <c r="B18030" s="13"/>
      <c r="D18030" s="13"/>
      <c r="E18030" s="13"/>
      <c r="F18030" s="13"/>
    </row>
    <row r="18031" spans="1:6">
      <c r="A18031" s="13"/>
      <c r="B18031" s="13"/>
      <c r="D18031" s="13"/>
      <c r="E18031" s="13"/>
      <c r="F18031" s="13"/>
    </row>
    <row r="18032" spans="1:6">
      <c r="A18032" s="13"/>
      <c r="B18032" s="13"/>
      <c r="D18032" s="13"/>
      <c r="E18032" s="13"/>
      <c r="F18032" s="13"/>
    </row>
    <row r="18033" spans="1:7">
      <c r="A18033" s="13"/>
      <c r="B18033" s="13"/>
      <c r="D18033" s="13"/>
      <c r="E18033" s="13"/>
      <c r="F18033" s="13"/>
    </row>
    <row r="18034" spans="1:7">
      <c r="A18034" s="13"/>
      <c r="B18034" s="13"/>
      <c r="D18034" s="13"/>
      <c r="E18034" s="13"/>
      <c r="F18034" s="13"/>
    </row>
    <row r="18035" spans="1:7">
      <c r="A18035" s="13"/>
      <c r="B18035" s="13"/>
      <c r="D18035" s="13"/>
      <c r="E18035" s="13"/>
      <c r="F18035" s="13"/>
    </row>
    <row r="18036" spans="1:7">
      <c r="A18036" s="13"/>
      <c r="B18036" s="13"/>
      <c r="C18036" s="13"/>
      <c r="D18036" s="13"/>
      <c r="E18036" s="13"/>
      <c r="F18036" s="13"/>
    </row>
    <row r="18037" spans="1:7">
      <c r="A18037" s="13"/>
      <c r="B18037" s="13"/>
      <c r="C18037" s="13"/>
      <c r="D18037" s="13"/>
      <c r="E18037" s="13"/>
      <c r="F18037" s="13"/>
    </row>
    <row r="18038" spans="1:7">
      <c r="A18038" s="13"/>
      <c r="B18038" s="13"/>
      <c r="C18038" s="13"/>
      <c r="D18038" s="13"/>
      <c r="E18038" s="13"/>
      <c r="F18038" s="13"/>
    </row>
    <row r="18039" spans="1:7">
      <c r="A18039" s="13"/>
      <c r="B18039" s="13"/>
      <c r="C18039" s="13"/>
      <c r="D18039" s="13"/>
      <c r="E18039" s="13"/>
      <c r="F18039" s="13"/>
    </row>
    <row r="18040" spans="1:7">
      <c r="A18040" s="13"/>
      <c r="B18040" s="13"/>
      <c r="C18040" s="13"/>
      <c r="D18040" s="13"/>
      <c r="E18040" s="13"/>
      <c r="F18040" s="13"/>
    </row>
    <row r="18041" spans="1:7">
      <c r="A18041" s="13"/>
      <c r="B18041" s="13"/>
      <c r="C18041" s="13"/>
      <c r="D18041" s="13"/>
      <c r="E18041" s="13"/>
      <c r="G18041" s="13"/>
    </row>
    <row r="18042" spans="1:7">
      <c r="A18042" s="13"/>
      <c r="B18042" s="13"/>
      <c r="C18042" s="13"/>
      <c r="D18042" s="13"/>
      <c r="E18042" s="13"/>
      <c r="F18042" s="13"/>
    </row>
    <row r="18043" spans="1:7">
      <c r="A18043" s="13"/>
      <c r="B18043" s="13"/>
      <c r="C18043" s="13"/>
      <c r="D18043" s="13"/>
      <c r="E18043" s="13"/>
      <c r="F18043" s="13"/>
    </row>
    <row r="18044" spans="1:7">
      <c r="A18044" s="13"/>
      <c r="B18044" s="13"/>
      <c r="C18044" s="13"/>
      <c r="D18044" s="13"/>
      <c r="E18044" s="13"/>
      <c r="F18044" s="13"/>
    </row>
    <row r="18045" spans="1:7">
      <c r="A18045" s="13"/>
      <c r="B18045" s="13"/>
      <c r="C18045" s="13"/>
      <c r="D18045" s="13"/>
      <c r="E18045" s="13"/>
      <c r="F18045" s="13"/>
    </row>
    <row r="18046" spans="1:7">
      <c r="A18046" s="13"/>
      <c r="B18046" s="13"/>
      <c r="C18046" s="13"/>
      <c r="D18046" s="13"/>
      <c r="E18046" s="13"/>
      <c r="F18046" s="13"/>
    </row>
    <row r="18047" spans="1:7">
      <c r="A18047" s="13"/>
      <c r="B18047" s="13"/>
      <c r="C18047" s="13"/>
      <c r="D18047" s="13"/>
      <c r="E18047" s="13"/>
      <c r="G18047" s="13"/>
    </row>
    <row r="18048" spans="1:7">
      <c r="A18048" s="13"/>
      <c r="B18048" s="13"/>
      <c r="C18048" s="13"/>
      <c r="D18048" s="13"/>
      <c r="E18048" s="13"/>
      <c r="F18048" s="13"/>
    </row>
    <row r="18049" spans="1:7">
      <c r="A18049" s="13"/>
      <c r="B18049" s="13"/>
      <c r="D18049" s="13"/>
      <c r="E18049" s="13"/>
      <c r="F18049" s="13"/>
    </row>
    <row r="18050" spans="1:7">
      <c r="A18050" s="13"/>
      <c r="B18050" s="13"/>
      <c r="D18050" s="13"/>
      <c r="E18050" s="13"/>
      <c r="F18050" s="13"/>
    </row>
    <row r="18051" spans="1:7">
      <c r="A18051" s="13"/>
      <c r="B18051" s="13"/>
      <c r="D18051" s="13"/>
      <c r="E18051" s="13"/>
      <c r="F18051" s="13"/>
    </row>
    <row r="18052" spans="1:7">
      <c r="A18052" s="13"/>
      <c r="B18052" s="13"/>
      <c r="D18052" s="13"/>
      <c r="E18052" s="13"/>
      <c r="F18052" s="13"/>
    </row>
    <row r="18053" spans="1:7">
      <c r="A18053" s="13"/>
      <c r="B18053" s="13"/>
      <c r="D18053" s="13"/>
      <c r="E18053" s="13"/>
      <c r="F18053" s="13"/>
    </row>
    <row r="18054" spans="1:7">
      <c r="A18054" s="13"/>
      <c r="B18054" s="13"/>
      <c r="D18054" s="13"/>
      <c r="E18054" s="13"/>
      <c r="F18054" s="13"/>
    </row>
    <row r="18055" spans="1:7">
      <c r="A18055" s="13"/>
      <c r="B18055" s="13"/>
      <c r="D18055" s="13"/>
      <c r="E18055" s="13"/>
      <c r="F18055" s="13"/>
    </row>
    <row r="18056" spans="1:7">
      <c r="A18056" s="13"/>
      <c r="B18056" s="13"/>
      <c r="D18056" s="13"/>
      <c r="E18056" s="13"/>
      <c r="F18056" s="13"/>
    </row>
    <row r="18057" spans="1:7">
      <c r="A18057" s="13"/>
      <c r="B18057" s="13"/>
      <c r="C18057" s="13"/>
      <c r="D18057" s="13"/>
      <c r="E18057" s="13"/>
      <c r="G18057" s="13"/>
    </row>
    <row r="18058" spans="1:7">
      <c r="A18058" s="13"/>
      <c r="B18058" s="13"/>
      <c r="C18058" s="13"/>
      <c r="D18058" s="13"/>
      <c r="E18058" s="13"/>
      <c r="G18058" s="13"/>
    </row>
    <row r="18059" spans="1:7">
      <c r="A18059" s="13"/>
      <c r="B18059" s="13"/>
      <c r="C18059" s="13"/>
      <c r="D18059" s="13"/>
      <c r="E18059" s="13"/>
      <c r="F18059" s="13"/>
    </row>
    <row r="18060" spans="1:7">
      <c r="A18060" s="13"/>
      <c r="B18060" s="13"/>
      <c r="C18060" s="13"/>
      <c r="D18060" s="13"/>
      <c r="E18060" s="13"/>
      <c r="F18060" s="13"/>
    </row>
    <row r="18061" spans="1:7">
      <c r="A18061" s="13"/>
      <c r="B18061" s="13"/>
      <c r="C18061" s="13"/>
      <c r="D18061" s="13"/>
      <c r="E18061" s="13"/>
      <c r="F18061" s="13"/>
    </row>
    <row r="18062" spans="1:7">
      <c r="A18062" s="13"/>
      <c r="B18062" s="13"/>
      <c r="C18062" s="13"/>
      <c r="D18062" s="13"/>
      <c r="E18062" s="13"/>
      <c r="F18062" s="13"/>
    </row>
    <row r="18063" spans="1:7">
      <c r="A18063" s="13"/>
      <c r="B18063" s="13"/>
      <c r="C18063" s="13"/>
      <c r="D18063" s="13"/>
      <c r="E18063" s="13"/>
      <c r="F18063" s="13"/>
    </row>
    <row r="18064" spans="1:7">
      <c r="A18064" s="13"/>
      <c r="B18064" s="13"/>
      <c r="C18064" s="13"/>
      <c r="D18064" s="13"/>
      <c r="E18064" s="13"/>
      <c r="G18064" s="13"/>
    </row>
    <row r="18065" spans="1:7">
      <c r="A18065" s="13"/>
      <c r="B18065" s="13"/>
      <c r="D18065" s="13"/>
      <c r="E18065" s="13"/>
      <c r="F18065" s="13"/>
    </row>
    <row r="18066" spans="1:7">
      <c r="A18066" s="13"/>
      <c r="B18066" s="13"/>
      <c r="C18066" s="13"/>
      <c r="D18066" s="13"/>
      <c r="E18066" s="13"/>
      <c r="F18066" s="13"/>
    </row>
    <row r="18067" spans="1:7">
      <c r="A18067" s="13"/>
      <c r="B18067" s="13"/>
      <c r="D18067" s="13"/>
      <c r="E18067" s="13"/>
      <c r="F18067" s="13"/>
    </row>
    <row r="18068" spans="1:7">
      <c r="A18068" s="13"/>
      <c r="B18068" s="13"/>
      <c r="C18068" s="13"/>
      <c r="D18068" s="13"/>
      <c r="E18068" s="13"/>
      <c r="F18068" s="13"/>
    </row>
    <row r="18069" spans="1:7">
      <c r="A18069" s="13"/>
      <c r="B18069" s="13"/>
      <c r="D18069" s="13"/>
      <c r="E18069" s="13"/>
      <c r="F18069" s="13"/>
    </row>
    <row r="18070" spans="1:7">
      <c r="A18070" s="13"/>
      <c r="B18070" s="13"/>
      <c r="D18070" s="13"/>
      <c r="E18070" s="13"/>
      <c r="F18070" s="13"/>
    </row>
    <row r="18071" spans="1:7">
      <c r="A18071" s="13"/>
      <c r="B18071" s="13"/>
      <c r="D18071" s="13"/>
      <c r="E18071" s="13"/>
      <c r="F18071" s="13"/>
    </row>
    <row r="18072" spans="1:7">
      <c r="A18072" s="13"/>
      <c r="B18072" s="13"/>
      <c r="D18072" s="13"/>
      <c r="E18072" s="13"/>
      <c r="F18072" s="13"/>
    </row>
    <row r="18073" spans="1:7">
      <c r="A18073" s="13"/>
      <c r="B18073" s="13"/>
      <c r="D18073" s="13"/>
      <c r="E18073" s="13"/>
      <c r="F18073" s="13"/>
    </row>
    <row r="18074" spans="1:7">
      <c r="A18074" s="13"/>
      <c r="B18074" s="13"/>
      <c r="D18074" s="13"/>
      <c r="E18074" s="13"/>
      <c r="F18074" s="13"/>
    </row>
    <row r="18075" spans="1:7">
      <c r="A18075" s="13"/>
      <c r="B18075" s="13"/>
      <c r="D18075" s="13"/>
      <c r="E18075" s="13"/>
      <c r="F18075" s="13"/>
    </row>
    <row r="18076" spans="1:7">
      <c r="A18076" s="13"/>
      <c r="B18076" s="13"/>
      <c r="D18076" s="13"/>
      <c r="E18076" s="13"/>
      <c r="F18076" s="13"/>
    </row>
    <row r="18077" spans="1:7">
      <c r="A18077" s="13"/>
      <c r="B18077" s="13"/>
      <c r="C18077" s="13"/>
      <c r="D18077" s="13"/>
      <c r="E18077" s="13"/>
      <c r="F18077" s="13"/>
    </row>
    <row r="18078" spans="1:7">
      <c r="A18078" s="13"/>
    </row>
    <row r="18079" spans="1:7">
      <c r="A18079" s="13"/>
    </row>
    <row r="18080" spans="1:7">
      <c r="A18080" s="13"/>
      <c r="B18080" s="13"/>
      <c r="C18080" s="13"/>
      <c r="D18080" s="13"/>
      <c r="E18080" s="13"/>
      <c r="G18080" s="13"/>
    </row>
    <row r="18081" spans="1:6">
      <c r="A18081" s="13"/>
      <c r="B18081" s="13"/>
      <c r="D18081" s="13"/>
      <c r="E18081" s="13"/>
      <c r="F18081" s="13"/>
    </row>
    <row r="18082" spans="1:6">
      <c r="A18082" s="13"/>
      <c r="B18082" s="13"/>
      <c r="C18082" s="13"/>
      <c r="D18082" s="13"/>
      <c r="E18082" s="13"/>
      <c r="F18082" s="13"/>
    </row>
    <row r="18083" spans="1:6">
      <c r="A18083" s="13"/>
      <c r="B18083" s="13"/>
      <c r="D18083" s="13"/>
      <c r="E18083" s="13"/>
      <c r="F18083" s="13"/>
    </row>
    <row r="18084" spans="1:6">
      <c r="A18084" s="13"/>
      <c r="B18084" s="13"/>
      <c r="D18084" s="13"/>
      <c r="E18084" s="13"/>
      <c r="F18084" s="13"/>
    </row>
    <row r="18085" spans="1:6">
      <c r="A18085" s="13"/>
      <c r="B18085" s="13"/>
      <c r="D18085" s="13"/>
      <c r="E18085" s="13"/>
      <c r="F18085" s="13"/>
    </row>
    <row r="18086" spans="1:6">
      <c r="A18086" s="13"/>
      <c r="B18086" s="13"/>
      <c r="D18086" s="13"/>
      <c r="E18086" s="13"/>
      <c r="F18086" s="13"/>
    </row>
    <row r="18087" spans="1:6">
      <c r="A18087" s="13"/>
      <c r="B18087" s="13"/>
      <c r="D18087" s="13"/>
      <c r="E18087" s="13"/>
      <c r="F18087" s="13"/>
    </row>
    <row r="18088" spans="1:6">
      <c r="A18088" s="13"/>
      <c r="B18088" s="13"/>
      <c r="D18088" s="13"/>
      <c r="E18088" s="13"/>
      <c r="F18088" s="13"/>
    </row>
    <row r="18089" spans="1:6">
      <c r="A18089" s="13"/>
      <c r="B18089" s="13"/>
      <c r="D18089" s="13"/>
      <c r="E18089" s="13"/>
      <c r="F18089" s="13"/>
    </row>
    <row r="18090" spans="1:6">
      <c r="A18090" s="13"/>
      <c r="B18090" s="13"/>
      <c r="D18090" s="13"/>
      <c r="E18090" s="13"/>
      <c r="F18090" s="13"/>
    </row>
    <row r="18091" spans="1:6">
      <c r="A18091" s="13"/>
      <c r="B18091" s="13"/>
      <c r="D18091" s="13"/>
      <c r="E18091" s="13"/>
      <c r="F18091" s="13"/>
    </row>
    <row r="18092" spans="1:6">
      <c r="A18092" s="13"/>
      <c r="B18092" s="13"/>
      <c r="D18092" s="13"/>
      <c r="E18092" s="13"/>
      <c r="F18092" s="13"/>
    </row>
    <row r="18093" spans="1:6">
      <c r="A18093" s="13"/>
      <c r="B18093" s="13"/>
      <c r="D18093" s="13"/>
      <c r="E18093" s="13"/>
      <c r="F18093" s="13"/>
    </row>
    <row r="18094" spans="1:6">
      <c r="A18094" s="13"/>
      <c r="B18094" s="13"/>
      <c r="D18094" s="13"/>
      <c r="E18094" s="13"/>
      <c r="F18094" s="13"/>
    </row>
    <row r="18095" spans="1:6">
      <c r="A18095" s="13"/>
      <c r="B18095" s="13"/>
      <c r="D18095" s="13"/>
      <c r="E18095" s="13"/>
      <c r="F18095" s="13"/>
    </row>
    <row r="18096" spans="1:6">
      <c r="A18096" s="13"/>
      <c r="B18096" s="13"/>
      <c r="C18096" s="13"/>
      <c r="D18096" s="13"/>
      <c r="E18096" s="13"/>
      <c r="F18096" s="13"/>
    </row>
    <row r="18097" spans="1:7">
      <c r="A18097" s="13"/>
      <c r="B18097" s="13"/>
      <c r="C18097" s="13"/>
      <c r="D18097" s="13"/>
      <c r="E18097" s="13"/>
      <c r="F18097" s="13"/>
    </row>
    <row r="18098" spans="1:7">
      <c r="A18098" s="13"/>
      <c r="B18098" s="13"/>
      <c r="C18098" s="13"/>
      <c r="D18098" s="13"/>
      <c r="E18098" s="13"/>
      <c r="F18098" s="13"/>
    </row>
    <row r="18099" spans="1:7">
      <c r="A18099" s="13"/>
      <c r="B18099" s="13"/>
      <c r="C18099" s="13"/>
      <c r="D18099" s="13"/>
      <c r="E18099" s="13"/>
      <c r="F18099" s="13"/>
    </row>
    <row r="18100" spans="1:7">
      <c r="A18100" s="13"/>
      <c r="B18100" s="13"/>
      <c r="C18100" s="13"/>
      <c r="D18100" s="13"/>
      <c r="E18100" s="13"/>
      <c r="F18100" s="13"/>
    </row>
    <row r="18101" spans="1:7">
      <c r="A18101" s="13"/>
      <c r="B18101" s="13"/>
      <c r="C18101" s="13"/>
      <c r="D18101" s="13"/>
      <c r="E18101" s="13"/>
      <c r="G18101" s="13"/>
    </row>
    <row r="18102" spans="1:7">
      <c r="A18102" s="13"/>
      <c r="B18102" s="13"/>
      <c r="C18102" s="13"/>
      <c r="D18102" s="13"/>
      <c r="E18102" s="13"/>
      <c r="F18102" s="13"/>
    </row>
    <row r="18103" spans="1:7">
      <c r="A18103" s="13"/>
      <c r="B18103" s="13"/>
      <c r="C18103" s="13"/>
      <c r="D18103" s="13"/>
      <c r="E18103" s="13"/>
      <c r="F18103" s="13"/>
    </row>
    <row r="18104" spans="1:7">
      <c r="A18104" s="13"/>
      <c r="B18104" s="13"/>
      <c r="C18104" s="13"/>
      <c r="D18104" s="13"/>
      <c r="E18104" s="13"/>
      <c r="F18104" s="13"/>
    </row>
    <row r="18105" spans="1:7">
      <c r="A18105" s="13"/>
      <c r="B18105" s="13"/>
      <c r="C18105" s="13"/>
      <c r="D18105" s="13"/>
      <c r="E18105" s="13"/>
      <c r="F18105" s="13"/>
    </row>
    <row r="18106" spans="1:7">
      <c r="A18106" s="13"/>
      <c r="B18106" s="13"/>
      <c r="D18106" s="13"/>
      <c r="E18106" s="13"/>
      <c r="F18106" s="13"/>
    </row>
    <row r="18107" spans="1:7">
      <c r="A18107" s="13"/>
      <c r="B18107" s="13"/>
      <c r="D18107" s="13"/>
      <c r="E18107" s="13"/>
      <c r="F18107" s="13"/>
    </row>
    <row r="18108" spans="1:7">
      <c r="A18108" s="13"/>
      <c r="B18108" s="13"/>
      <c r="D18108" s="13"/>
      <c r="E18108" s="13"/>
      <c r="F18108" s="13"/>
    </row>
    <row r="18109" spans="1:7">
      <c r="A18109" s="13"/>
      <c r="B18109" s="13"/>
      <c r="D18109" s="13"/>
      <c r="E18109" s="13"/>
      <c r="F18109" s="13"/>
    </row>
    <row r="18110" spans="1:7">
      <c r="A18110" s="13"/>
      <c r="B18110" s="13"/>
      <c r="D18110" s="13"/>
      <c r="E18110" s="13"/>
      <c r="F18110" s="13"/>
    </row>
    <row r="18111" spans="1:7">
      <c r="A18111" s="13"/>
      <c r="B18111" s="13"/>
      <c r="D18111" s="13"/>
      <c r="E18111" s="13"/>
      <c r="F18111" s="13"/>
    </row>
    <row r="18112" spans="1:7">
      <c r="A18112" s="13"/>
      <c r="B18112" s="13"/>
      <c r="D18112" s="13"/>
      <c r="E18112" s="13"/>
      <c r="F18112" s="13"/>
    </row>
    <row r="18113" spans="1:7">
      <c r="A18113" s="13"/>
      <c r="B18113" s="13"/>
      <c r="D18113" s="13"/>
      <c r="E18113" s="13"/>
      <c r="F18113" s="13"/>
    </row>
    <row r="18114" spans="1:7">
      <c r="A18114" s="13"/>
      <c r="B18114" s="13"/>
      <c r="D18114" s="13"/>
      <c r="E18114" s="13"/>
      <c r="F18114" s="13"/>
    </row>
    <row r="18115" spans="1:7">
      <c r="A18115" s="13"/>
      <c r="B18115" s="13"/>
      <c r="D18115" s="13"/>
      <c r="E18115" s="13"/>
      <c r="F18115" s="13"/>
    </row>
    <row r="18116" spans="1:7">
      <c r="A18116" s="13"/>
      <c r="B18116" s="13"/>
      <c r="D18116" s="13"/>
      <c r="E18116" s="13"/>
      <c r="F18116" s="13"/>
    </row>
    <row r="18117" spans="1:7">
      <c r="A18117" s="13"/>
      <c r="B18117" s="13"/>
      <c r="C18117" s="13"/>
      <c r="D18117" s="13"/>
      <c r="E18117" s="13"/>
      <c r="G18117" s="13"/>
    </row>
    <row r="18118" spans="1:7">
      <c r="A18118" s="13"/>
      <c r="B18118" s="13"/>
      <c r="C18118" s="13"/>
      <c r="D18118" s="13"/>
      <c r="E18118" s="13"/>
      <c r="F18118" s="13"/>
    </row>
    <row r="18119" spans="1:7">
      <c r="A18119" s="13"/>
      <c r="B18119" s="13"/>
      <c r="C18119" s="13"/>
      <c r="D18119" s="13"/>
      <c r="E18119" s="13"/>
      <c r="F18119" s="13"/>
    </row>
    <row r="18120" spans="1:7">
      <c r="A18120" s="13"/>
      <c r="B18120" s="13"/>
      <c r="C18120" s="13"/>
      <c r="D18120" s="13"/>
      <c r="E18120" s="13"/>
      <c r="F18120" s="13"/>
    </row>
    <row r="18121" spans="1:7">
      <c r="A18121" s="13"/>
      <c r="B18121" s="13"/>
      <c r="C18121" s="13"/>
      <c r="D18121" s="13"/>
      <c r="E18121" s="13"/>
      <c r="F18121" s="13"/>
    </row>
    <row r="18122" spans="1:7">
      <c r="A18122" s="13"/>
      <c r="B18122" s="13"/>
      <c r="C18122" s="13"/>
      <c r="D18122" s="13"/>
      <c r="E18122" s="13"/>
      <c r="G18122" s="13"/>
    </row>
    <row r="18123" spans="1:7">
      <c r="A18123" s="13"/>
      <c r="B18123" s="13"/>
      <c r="C18123" s="13"/>
      <c r="D18123" s="13"/>
      <c r="E18123" s="13"/>
      <c r="F18123" s="13"/>
    </row>
    <row r="18124" spans="1:7">
      <c r="A18124" s="13"/>
      <c r="B18124" s="13"/>
      <c r="D18124" s="13"/>
      <c r="E18124" s="13"/>
      <c r="F18124" s="13"/>
    </row>
    <row r="18125" spans="1:7">
      <c r="A18125" s="13"/>
      <c r="B18125" s="13"/>
      <c r="C18125" s="13"/>
      <c r="D18125" s="13"/>
      <c r="E18125" s="13"/>
      <c r="F18125" s="13"/>
    </row>
    <row r="18126" spans="1:7">
      <c r="A18126" s="13"/>
      <c r="B18126" s="13"/>
      <c r="C18126" s="13"/>
      <c r="D18126" s="13"/>
      <c r="E18126" s="13"/>
      <c r="F18126" s="13"/>
    </row>
    <row r="18127" spans="1:7">
      <c r="A18127" s="13"/>
      <c r="B18127" s="13"/>
      <c r="D18127" s="13"/>
      <c r="E18127" s="13"/>
      <c r="F18127" s="13"/>
    </row>
    <row r="18128" spans="1:7">
      <c r="A18128" s="13"/>
      <c r="B18128" s="13"/>
      <c r="D18128" s="13"/>
      <c r="E18128" s="13"/>
      <c r="F18128" s="13"/>
    </row>
    <row r="18129" spans="1:7">
      <c r="A18129" s="13"/>
      <c r="B18129" s="13"/>
      <c r="D18129" s="13"/>
      <c r="E18129" s="13"/>
      <c r="F18129" s="13"/>
    </row>
    <row r="18130" spans="1:7">
      <c r="A18130" s="13"/>
      <c r="B18130" s="13"/>
      <c r="D18130" s="13"/>
      <c r="E18130" s="13"/>
      <c r="F18130" s="13"/>
    </row>
    <row r="18131" spans="1:7">
      <c r="A18131" s="13"/>
      <c r="B18131" s="13"/>
      <c r="D18131" s="13"/>
      <c r="E18131" s="13"/>
      <c r="F18131" s="13"/>
    </row>
    <row r="18132" spans="1:7">
      <c r="A18132" s="13"/>
      <c r="B18132" s="13"/>
      <c r="D18132" s="13"/>
      <c r="E18132" s="13"/>
      <c r="F18132" s="13"/>
    </row>
    <row r="18133" spans="1:7">
      <c r="A18133" s="13"/>
      <c r="B18133" s="13"/>
      <c r="D18133" s="13"/>
      <c r="E18133" s="13"/>
      <c r="F18133" s="13"/>
    </row>
    <row r="18134" spans="1:7">
      <c r="A18134" s="13"/>
      <c r="B18134" s="13"/>
      <c r="D18134" s="13"/>
      <c r="E18134" s="13"/>
      <c r="F18134" s="13"/>
    </row>
    <row r="18135" spans="1:7">
      <c r="A18135" s="13"/>
      <c r="B18135" s="13"/>
      <c r="D18135" s="13"/>
      <c r="E18135" s="13"/>
      <c r="F18135" s="13"/>
    </row>
    <row r="18136" spans="1:7">
      <c r="A18136" s="13"/>
      <c r="B18136" s="13"/>
      <c r="C18136" s="13"/>
      <c r="D18136" s="13"/>
      <c r="E18136" s="13"/>
      <c r="F18136" s="13"/>
    </row>
    <row r="18137" spans="1:7">
      <c r="A18137" s="13"/>
      <c r="B18137" s="13"/>
      <c r="C18137" s="13"/>
      <c r="D18137" s="13"/>
      <c r="E18137" s="13"/>
      <c r="F18137" s="13"/>
    </row>
    <row r="18138" spans="1:7">
      <c r="A18138" s="13"/>
      <c r="B18138" s="13"/>
      <c r="C18138" s="13"/>
      <c r="D18138" s="13"/>
      <c r="E18138" s="13"/>
      <c r="F18138" s="13"/>
    </row>
    <row r="18139" spans="1:7">
      <c r="A18139" s="13"/>
      <c r="B18139" s="13"/>
      <c r="C18139" s="13"/>
      <c r="D18139" s="13"/>
      <c r="E18139" s="13"/>
      <c r="F18139" s="13"/>
    </row>
    <row r="18140" spans="1:7">
      <c r="A18140" s="13"/>
      <c r="B18140" s="13"/>
      <c r="C18140" s="13"/>
      <c r="D18140" s="13"/>
      <c r="E18140" s="13"/>
      <c r="F18140" s="13"/>
    </row>
    <row r="18141" spans="1:7">
      <c r="A18141" s="13"/>
      <c r="B18141" s="13"/>
      <c r="C18141" s="13"/>
      <c r="D18141" s="13"/>
      <c r="E18141" s="13"/>
      <c r="F18141" s="13"/>
    </row>
    <row r="18142" spans="1:7">
      <c r="A18142" s="13"/>
      <c r="B18142" s="13"/>
      <c r="C18142" s="13"/>
      <c r="D18142" s="13"/>
      <c r="E18142" s="13"/>
      <c r="G18142" s="13"/>
    </row>
    <row r="18143" spans="1:7">
      <c r="A18143" s="13"/>
      <c r="B18143" s="13"/>
      <c r="C18143" s="13"/>
      <c r="D18143" s="13"/>
      <c r="E18143" s="13"/>
      <c r="F18143" s="13"/>
    </row>
    <row r="18144" spans="1:7">
      <c r="A18144" s="13"/>
      <c r="B18144" s="13"/>
      <c r="C18144" s="13"/>
      <c r="D18144" s="13"/>
      <c r="E18144" s="13"/>
      <c r="F18144" s="13"/>
    </row>
    <row r="18145" spans="1:6">
      <c r="A18145" s="13"/>
      <c r="B18145" s="13"/>
      <c r="D18145" s="13"/>
      <c r="E18145" s="13"/>
      <c r="F18145" s="13"/>
    </row>
    <row r="18146" spans="1:6">
      <c r="A18146" s="13"/>
      <c r="B18146" s="13"/>
      <c r="D18146" s="13"/>
      <c r="E18146" s="13"/>
      <c r="F18146" s="13"/>
    </row>
    <row r="18147" spans="1:6">
      <c r="A18147" s="13"/>
      <c r="B18147" s="13"/>
      <c r="D18147" s="13"/>
      <c r="E18147" s="13"/>
      <c r="F18147" s="13"/>
    </row>
    <row r="18148" spans="1:6">
      <c r="A18148" s="13"/>
      <c r="B18148" s="13"/>
      <c r="D18148" s="13"/>
      <c r="E18148" s="13"/>
      <c r="F18148" s="13"/>
    </row>
    <row r="18149" spans="1:6">
      <c r="A18149" s="13"/>
      <c r="B18149" s="13"/>
      <c r="D18149" s="13"/>
      <c r="E18149" s="13"/>
      <c r="F18149" s="13"/>
    </row>
    <row r="18150" spans="1:6">
      <c r="A18150" s="13"/>
      <c r="B18150" s="13"/>
      <c r="D18150" s="13"/>
      <c r="E18150" s="13"/>
      <c r="F18150" s="13"/>
    </row>
    <row r="18151" spans="1:6">
      <c r="A18151" s="13"/>
      <c r="B18151" s="13"/>
      <c r="D18151" s="13"/>
      <c r="E18151" s="13"/>
      <c r="F18151" s="13"/>
    </row>
    <row r="18152" spans="1:6">
      <c r="A18152" s="13"/>
      <c r="B18152" s="13"/>
      <c r="D18152" s="13"/>
      <c r="E18152" s="13"/>
      <c r="F18152" s="13"/>
    </row>
    <row r="18153" spans="1:6">
      <c r="A18153" s="13"/>
      <c r="B18153" s="13"/>
      <c r="D18153" s="13"/>
      <c r="E18153" s="13"/>
      <c r="F18153" s="13"/>
    </row>
    <row r="18154" spans="1:6">
      <c r="A18154" s="13"/>
      <c r="B18154" s="13"/>
      <c r="D18154" s="13"/>
      <c r="E18154" s="13"/>
      <c r="F18154" s="13"/>
    </row>
    <row r="18155" spans="1:6">
      <c r="A18155" s="13"/>
      <c r="B18155" s="13"/>
      <c r="D18155" s="13"/>
      <c r="E18155" s="13"/>
      <c r="F18155" s="13"/>
    </row>
    <row r="18156" spans="1:6">
      <c r="A18156" s="13"/>
      <c r="B18156" s="13"/>
      <c r="D18156" s="13"/>
      <c r="E18156" s="13"/>
      <c r="F18156" s="13"/>
    </row>
    <row r="18157" spans="1:6">
      <c r="A18157" s="13"/>
      <c r="B18157" s="13"/>
      <c r="C18157" s="13"/>
      <c r="D18157" s="13"/>
      <c r="E18157" s="13"/>
      <c r="F18157" s="13"/>
    </row>
    <row r="18158" spans="1:6">
      <c r="A18158" s="13"/>
      <c r="B18158" s="13"/>
      <c r="C18158" s="13"/>
      <c r="D18158" s="13"/>
      <c r="E18158" s="13"/>
      <c r="F18158" s="13"/>
    </row>
    <row r="18159" spans="1:6">
      <c r="A18159" s="13"/>
      <c r="B18159" s="13"/>
      <c r="C18159" s="13"/>
      <c r="D18159" s="13"/>
      <c r="E18159" s="13"/>
      <c r="F18159" s="13"/>
    </row>
    <row r="18160" spans="1:6">
      <c r="A18160" s="13"/>
      <c r="B18160" s="13"/>
      <c r="C18160" s="13"/>
      <c r="D18160" s="13"/>
      <c r="E18160" s="13"/>
      <c r="F18160" s="13"/>
    </row>
    <row r="18161" spans="1:7">
      <c r="A18161" s="13"/>
      <c r="B18161" s="13"/>
      <c r="C18161" s="13"/>
      <c r="D18161" s="13"/>
      <c r="E18161" s="13"/>
      <c r="F18161" s="13"/>
    </row>
    <row r="18162" spans="1:7">
      <c r="A18162" s="13"/>
      <c r="B18162" s="13"/>
      <c r="C18162" s="13"/>
      <c r="D18162" s="13"/>
      <c r="E18162" s="13"/>
      <c r="F18162" s="13"/>
    </row>
    <row r="18163" spans="1:7">
      <c r="A18163" s="13"/>
      <c r="B18163" s="13"/>
      <c r="C18163" s="13"/>
      <c r="D18163" s="13"/>
      <c r="E18163" s="13"/>
      <c r="F18163" s="13"/>
    </row>
    <row r="18164" spans="1:7">
      <c r="A18164" s="13"/>
      <c r="B18164" s="13"/>
      <c r="C18164" s="13"/>
      <c r="D18164" s="13"/>
      <c r="E18164" s="13"/>
      <c r="G18164" s="13"/>
    </row>
    <row r="18165" spans="1:7">
      <c r="A18165" s="13"/>
      <c r="B18165" s="13"/>
      <c r="C18165" s="13"/>
      <c r="D18165" s="13"/>
      <c r="E18165" s="13"/>
      <c r="F18165" s="13"/>
    </row>
    <row r="18166" spans="1:7">
      <c r="A18166" s="13"/>
      <c r="B18166" s="13"/>
      <c r="C18166" s="13"/>
      <c r="D18166" s="13"/>
      <c r="E18166" s="13"/>
      <c r="F18166" s="13"/>
    </row>
    <row r="18167" spans="1:7">
      <c r="A18167" s="13"/>
      <c r="B18167" s="13"/>
      <c r="C18167" s="13"/>
      <c r="D18167" s="13"/>
      <c r="E18167" s="13"/>
      <c r="F18167" s="13"/>
    </row>
    <row r="18168" spans="1:7">
      <c r="A18168" s="13"/>
      <c r="B18168" s="13"/>
      <c r="C18168" s="13"/>
      <c r="D18168" s="13"/>
      <c r="E18168" s="13"/>
      <c r="F18168" s="13"/>
    </row>
    <row r="18169" spans="1:7">
      <c r="A18169" s="13"/>
      <c r="B18169" s="13"/>
      <c r="D18169" s="13"/>
      <c r="E18169" s="13"/>
      <c r="F18169" s="13"/>
    </row>
    <row r="18170" spans="1:7">
      <c r="A18170" s="13"/>
      <c r="B18170" s="13"/>
      <c r="D18170" s="13"/>
      <c r="E18170" s="13"/>
      <c r="F18170" s="13"/>
    </row>
    <row r="18171" spans="1:7">
      <c r="A18171" s="13"/>
      <c r="B18171" s="13"/>
      <c r="D18171" s="13"/>
      <c r="E18171" s="13"/>
      <c r="F18171" s="13"/>
    </row>
    <row r="18172" spans="1:7">
      <c r="A18172" s="13"/>
      <c r="B18172" s="13"/>
      <c r="C18172" s="13"/>
      <c r="D18172" s="13"/>
      <c r="E18172" s="13"/>
      <c r="F18172" s="13"/>
    </row>
    <row r="18173" spans="1:7">
      <c r="A18173" s="13"/>
      <c r="B18173" s="13"/>
      <c r="C18173" s="13"/>
      <c r="D18173" s="13"/>
      <c r="E18173" s="13"/>
      <c r="F18173" s="13"/>
    </row>
    <row r="18174" spans="1:7">
      <c r="A18174" s="13"/>
      <c r="B18174" s="13"/>
      <c r="D18174" s="13"/>
      <c r="E18174" s="13"/>
      <c r="F18174" s="13"/>
    </row>
    <row r="18175" spans="1:7">
      <c r="A18175" s="13"/>
      <c r="B18175" s="13"/>
      <c r="D18175" s="13"/>
      <c r="E18175" s="13"/>
      <c r="F18175" s="13"/>
    </row>
    <row r="18176" spans="1:7">
      <c r="A18176" s="13"/>
      <c r="B18176" s="13"/>
      <c r="D18176" s="13"/>
      <c r="E18176" s="13"/>
      <c r="F18176" s="13"/>
    </row>
    <row r="18177" spans="1:6">
      <c r="A18177" s="13"/>
      <c r="B18177" s="13"/>
      <c r="D18177" s="13"/>
      <c r="E18177" s="13"/>
      <c r="F18177" s="13"/>
    </row>
    <row r="18178" spans="1:6">
      <c r="A18178" s="13"/>
      <c r="B18178" s="13"/>
      <c r="D18178" s="13"/>
      <c r="E18178" s="13"/>
      <c r="F18178" s="13"/>
    </row>
    <row r="18179" spans="1:6">
      <c r="A18179" s="13"/>
      <c r="B18179" s="13"/>
      <c r="D18179" s="13"/>
      <c r="E18179" s="13"/>
      <c r="F18179" s="13"/>
    </row>
    <row r="18180" spans="1:6">
      <c r="A18180" s="13"/>
      <c r="B18180" s="13"/>
      <c r="D18180" s="13"/>
      <c r="E18180" s="13"/>
      <c r="F18180" s="13"/>
    </row>
    <row r="18181" spans="1:6">
      <c r="A18181" s="13"/>
      <c r="B18181" s="13"/>
      <c r="D18181" s="13"/>
      <c r="E18181" s="13"/>
      <c r="F18181" s="13"/>
    </row>
    <row r="18182" spans="1:6">
      <c r="A18182" s="13"/>
      <c r="B18182" s="13"/>
      <c r="D18182" s="13"/>
      <c r="E18182" s="13"/>
      <c r="F18182" s="13"/>
    </row>
    <row r="18183" spans="1:6">
      <c r="A18183" s="13"/>
      <c r="B18183" s="13"/>
      <c r="D18183" s="13"/>
      <c r="E18183" s="13"/>
      <c r="F18183" s="13"/>
    </row>
    <row r="18184" spans="1:6">
      <c r="A18184" s="13"/>
      <c r="B18184" s="13"/>
      <c r="D18184" s="13"/>
      <c r="E18184" s="13"/>
      <c r="F18184" s="13"/>
    </row>
    <row r="18185" spans="1:6">
      <c r="A18185" s="13"/>
      <c r="B18185" s="13"/>
      <c r="D18185" s="13"/>
      <c r="E18185" s="13"/>
      <c r="F18185" s="13"/>
    </row>
    <row r="18186" spans="1:6">
      <c r="A18186" s="13"/>
      <c r="B18186" s="13"/>
      <c r="D18186" s="13"/>
      <c r="E18186" s="13"/>
      <c r="F18186" s="13"/>
    </row>
    <row r="18187" spans="1:6">
      <c r="A18187" s="13"/>
      <c r="B18187" s="13"/>
      <c r="D18187" s="13"/>
      <c r="E18187" s="13"/>
      <c r="F18187" s="13"/>
    </row>
    <row r="18188" spans="1:6">
      <c r="A18188" s="13"/>
      <c r="B18188" s="13"/>
      <c r="C18188" s="13"/>
      <c r="D18188" s="13"/>
      <c r="E18188" s="13"/>
      <c r="F18188" s="13"/>
    </row>
    <row r="18189" spans="1:6">
      <c r="A18189" s="13"/>
      <c r="B18189" s="13"/>
      <c r="C18189" s="13"/>
      <c r="D18189" s="13"/>
      <c r="E18189" s="13"/>
      <c r="F18189" s="13"/>
    </row>
    <row r="18190" spans="1:6">
      <c r="A18190" s="13"/>
      <c r="B18190" s="13"/>
      <c r="C18190" s="13"/>
      <c r="D18190" s="13"/>
      <c r="E18190" s="13"/>
      <c r="F18190" s="13"/>
    </row>
    <row r="18191" spans="1:6">
      <c r="A18191" s="13"/>
      <c r="B18191" s="13"/>
      <c r="C18191" s="13"/>
      <c r="D18191" s="13"/>
      <c r="E18191" s="13"/>
      <c r="F18191" s="13"/>
    </row>
    <row r="18192" spans="1:6">
      <c r="A18192" s="13"/>
      <c r="B18192" s="13"/>
      <c r="C18192" s="13"/>
      <c r="D18192" s="13"/>
      <c r="E18192" s="13"/>
      <c r="F18192" s="13"/>
    </row>
    <row r="18193" spans="1:7">
      <c r="A18193" s="13"/>
      <c r="B18193" s="13"/>
      <c r="C18193" s="13"/>
      <c r="D18193" s="13"/>
      <c r="E18193" s="13"/>
      <c r="F18193" s="13"/>
    </row>
    <row r="18194" spans="1:7">
      <c r="A18194" s="13"/>
      <c r="B18194" s="13"/>
      <c r="C18194" s="13"/>
      <c r="D18194" s="13"/>
      <c r="E18194" s="13"/>
      <c r="G18194" s="13"/>
    </row>
    <row r="18195" spans="1:7">
      <c r="A18195" s="13"/>
      <c r="B18195" s="13"/>
      <c r="C18195" s="13"/>
      <c r="D18195" s="13"/>
      <c r="E18195" s="13"/>
      <c r="F18195" s="13"/>
    </row>
    <row r="18196" spans="1:7">
      <c r="A18196" s="13"/>
      <c r="B18196" s="13"/>
      <c r="C18196" s="13"/>
      <c r="D18196" s="13"/>
      <c r="E18196" s="13"/>
      <c r="F18196" s="13"/>
    </row>
    <row r="18197" spans="1:7">
      <c r="A18197" s="13"/>
      <c r="B18197" s="13"/>
      <c r="D18197" s="13"/>
      <c r="E18197" s="13"/>
      <c r="F18197" s="13"/>
    </row>
    <row r="18198" spans="1:7">
      <c r="A18198" s="13"/>
      <c r="B18198" s="13"/>
      <c r="C18198" s="13"/>
      <c r="D18198" s="13"/>
      <c r="E18198" s="13"/>
      <c r="F18198" s="13"/>
    </row>
    <row r="18199" spans="1:7">
      <c r="A18199" s="13"/>
      <c r="B18199" s="13"/>
      <c r="C18199" s="13"/>
      <c r="D18199" s="13"/>
      <c r="E18199" s="13"/>
      <c r="F18199" s="13"/>
    </row>
    <row r="18200" spans="1:7">
      <c r="A18200" s="13"/>
      <c r="B18200" s="13"/>
      <c r="C18200" s="13"/>
      <c r="D18200" s="13"/>
      <c r="E18200" s="13"/>
      <c r="F18200" s="13"/>
    </row>
    <row r="18201" spans="1:7">
      <c r="A18201" s="13"/>
      <c r="B18201" s="13"/>
      <c r="C18201" s="13"/>
      <c r="D18201" s="13"/>
      <c r="E18201" s="13"/>
      <c r="F18201" s="13"/>
    </row>
    <row r="18202" spans="1:7">
      <c r="A18202" s="13"/>
      <c r="B18202" s="13"/>
      <c r="D18202" s="13"/>
      <c r="E18202" s="13"/>
      <c r="F18202" s="13"/>
    </row>
    <row r="18203" spans="1:7">
      <c r="A18203" s="13"/>
      <c r="B18203" s="13"/>
      <c r="D18203" s="13"/>
      <c r="E18203" s="13"/>
      <c r="F18203" s="13"/>
    </row>
    <row r="18204" spans="1:7">
      <c r="A18204" s="13"/>
      <c r="B18204" s="13"/>
      <c r="D18204" s="13"/>
      <c r="E18204" s="13"/>
      <c r="F18204" s="13"/>
    </row>
    <row r="18205" spans="1:7">
      <c r="A18205" s="13"/>
      <c r="B18205" s="13"/>
      <c r="D18205" s="13"/>
      <c r="E18205" s="13"/>
      <c r="F18205" s="13"/>
    </row>
    <row r="18206" spans="1:7">
      <c r="A18206" s="13"/>
      <c r="B18206" s="13"/>
      <c r="D18206" s="13"/>
      <c r="E18206" s="13"/>
      <c r="F18206" s="13"/>
    </row>
    <row r="18207" spans="1:7">
      <c r="A18207" s="13"/>
      <c r="B18207" s="13"/>
      <c r="D18207" s="13"/>
      <c r="E18207" s="13"/>
      <c r="F18207" s="13"/>
    </row>
    <row r="18208" spans="1:7">
      <c r="A18208" s="13"/>
      <c r="B18208" s="13"/>
      <c r="D18208" s="13"/>
      <c r="E18208" s="13"/>
      <c r="F18208" s="13"/>
    </row>
    <row r="18209" spans="1:7">
      <c r="A18209" s="13"/>
      <c r="B18209" s="13"/>
      <c r="C18209" s="13"/>
      <c r="D18209" s="13"/>
      <c r="E18209" s="13"/>
      <c r="F18209" s="13"/>
    </row>
    <row r="18210" spans="1:7">
      <c r="A18210" s="13"/>
      <c r="B18210" s="13"/>
      <c r="C18210" s="13"/>
      <c r="D18210" s="13"/>
      <c r="E18210" s="13"/>
      <c r="F18210" s="13"/>
    </row>
    <row r="18211" spans="1:7">
      <c r="A18211" s="13"/>
      <c r="B18211" s="13"/>
      <c r="C18211" s="13"/>
      <c r="D18211" s="13"/>
      <c r="E18211" s="13"/>
      <c r="F18211" s="13"/>
    </row>
    <row r="18212" spans="1:7">
      <c r="A18212" s="13"/>
      <c r="B18212" s="13"/>
      <c r="C18212" s="13"/>
      <c r="D18212" s="13"/>
      <c r="E18212" s="13"/>
      <c r="F18212" s="13"/>
    </row>
    <row r="18213" spans="1:7">
      <c r="A18213" s="13"/>
      <c r="B18213" s="13"/>
      <c r="C18213" s="13"/>
      <c r="D18213" s="13"/>
      <c r="E18213" s="13"/>
      <c r="F18213" s="13"/>
    </row>
    <row r="18214" spans="1:7">
      <c r="A18214" s="13"/>
      <c r="B18214" s="13"/>
      <c r="C18214" s="13"/>
      <c r="D18214" s="13"/>
      <c r="E18214" s="13"/>
      <c r="F18214" s="13"/>
    </row>
    <row r="18215" spans="1:7">
      <c r="A18215" s="13"/>
      <c r="B18215" s="13"/>
      <c r="C18215" s="13"/>
      <c r="D18215" s="13"/>
      <c r="E18215" s="13"/>
      <c r="G18215" s="13"/>
    </row>
    <row r="18216" spans="1:7">
      <c r="A18216" s="13"/>
      <c r="B18216" s="13"/>
      <c r="C18216" s="13"/>
      <c r="D18216" s="13"/>
      <c r="E18216" s="13"/>
      <c r="F18216" s="13"/>
    </row>
    <row r="18217" spans="1:7">
      <c r="A18217" s="13"/>
      <c r="B18217" s="13"/>
      <c r="D18217" s="13"/>
      <c r="E18217" s="13"/>
      <c r="F18217" s="13"/>
    </row>
    <row r="18218" spans="1:7">
      <c r="A18218" s="13"/>
      <c r="B18218" s="13"/>
      <c r="D18218" s="13"/>
      <c r="E18218" s="13"/>
      <c r="F18218" s="13"/>
    </row>
    <row r="18219" spans="1:7">
      <c r="A18219" s="13"/>
      <c r="B18219" s="13"/>
      <c r="D18219" s="13"/>
      <c r="E18219" s="13"/>
      <c r="F18219" s="13"/>
    </row>
    <row r="18220" spans="1:7">
      <c r="A18220" s="13"/>
      <c r="B18220" s="13"/>
      <c r="D18220" s="13"/>
      <c r="E18220" s="13"/>
      <c r="F18220" s="13"/>
    </row>
    <row r="18221" spans="1:7">
      <c r="A18221" s="13"/>
      <c r="B18221" s="13"/>
      <c r="D18221" s="13"/>
      <c r="E18221" s="13"/>
      <c r="F18221" s="13"/>
    </row>
    <row r="18222" spans="1:7">
      <c r="A18222" s="13"/>
      <c r="B18222" s="13"/>
      <c r="C18222" s="13"/>
      <c r="D18222" s="13"/>
      <c r="E18222" s="13"/>
      <c r="F18222" s="13"/>
    </row>
    <row r="18223" spans="1:7">
      <c r="A18223" s="13"/>
      <c r="B18223" s="13"/>
      <c r="C18223" s="13"/>
      <c r="D18223" s="13"/>
      <c r="E18223" s="13"/>
      <c r="F18223" s="13"/>
    </row>
    <row r="18224" spans="1:7">
      <c r="A18224" s="13"/>
      <c r="B18224" s="13"/>
      <c r="C18224" s="13"/>
      <c r="D18224" s="13"/>
      <c r="E18224" s="13"/>
      <c r="F18224" s="13"/>
    </row>
    <row r="18225" spans="1:7">
      <c r="A18225" s="13"/>
      <c r="B18225" s="13"/>
      <c r="C18225" s="13"/>
      <c r="D18225" s="13"/>
      <c r="E18225" s="13"/>
      <c r="F18225" s="13"/>
    </row>
    <row r="18226" spans="1:7">
      <c r="A18226" s="13"/>
      <c r="B18226" s="13"/>
      <c r="C18226" s="13"/>
      <c r="D18226" s="13"/>
      <c r="E18226" s="13"/>
      <c r="F18226" s="13"/>
    </row>
    <row r="18227" spans="1:7">
      <c r="A18227" s="13"/>
      <c r="B18227" s="13"/>
      <c r="C18227" s="13"/>
      <c r="D18227" s="13"/>
      <c r="E18227" s="13"/>
      <c r="F18227" s="13"/>
    </row>
    <row r="18228" spans="1:7">
      <c r="A18228" s="13"/>
      <c r="B18228" s="13"/>
      <c r="C18228" s="13"/>
      <c r="D18228" s="13"/>
      <c r="E18228" s="13"/>
      <c r="F18228" s="13"/>
    </row>
    <row r="18229" spans="1:7">
      <c r="A18229" s="13"/>
      <c r="B18229" s="13"/>
      <c r="C18229" s="13"/>
      <c r="D18229" s="13"/>
      <c r="E18229" s="13"/>
      <c r="F18229" s="13"/>
    </row>
    <row r="18230" spans="1:7">
      <c r="A18230" s="13"/>
      <c r="B18230" s="13"/>
      <c r="C18230" s="13"/>
      <c r="D18230" s="13"/>
      <c r="E18230" s="13"/>
      <c r="F18230" s="13"/>
    </row>
    <row r="18231" spans="1:7">
      <c r="A18231" s="13"/>
      <c r="B18231" s="13"/>
      <c r="C18231" s="13"/>
      <c r="D18231" s="13"/>
      <c r="E18231" s="13"/>
      <c r="G18231" s="13"/>
    </row>
    <row r="18232" spans="1:7">
      <c r="A18232" s="13"/>
      <c r="B18232" s="13"/>
      <c r="C18232" s="13"/>
      <c r="D18232" s="13"/>
      <c r="E18232" s="13"/>
      <c r="G18232" s="13"/>
    </row>
    <row r="18233" spans="1:7">
      <c r="A18233" s="13"/>
      <c r="B18233" s="13"/>
      <c r="C18233" s="13"/>
      <c r="D18233" s="13"/>
      <c r="E18233" s="13"/>
      <c r="F18233" s="13"/>
    </row>
    <row r="18234" spans="1:7">
      <c r="A18234" s="13"/>
      <c r="B18234" s="13"/>
      <c r="C18234" s="13"/>
      <c r="D18234" s="13"/>
      <c r="E18234" s="13"/>
      <c r="F18234" s="13"/>
    </row>
    <row r="18235" spans="1:7">
      <c r="A18235" s="13"/>
      <c r="B18235" s="13"/>
      <c r="D18235" s="13"/>
      <c r="E18235" s="13"/>
      <c r="F18235" s="13"/>
    </row>
    <row r="18236" spans="1:7">
      <c r="A18236" s="13"/>
      <c r="B18236" s="13"/>
      <c r="D18236" s="13"/>
      <c r="E18236" s="13"/>
      <c r="F18236" s="13"/>
    </row>
    <row r="18237" spans="1:7">
      <c r="A18237" s="13"/>
      <c r="B18237" s="13"/>
      <c r="D18237" s="13"/>
      <c r="E18237" s="13"/>
      <c r="F18237" s="13"/>
    </row>
    <row r="18238" spans="1:7">
      <c r="A18238" s="13"/>
      <c r="B18238" s="13"/>
      <c r="C18238" s="13"/>
      <c r="D18238" s="13"/>
      <c r="E18238" s="13"/>
      <c r="F18238" s="13"/>
    </row>
    <row r="18239" spans="1:7">
      <c r="A18239" s="13"/>
      <c r="B18239" s="13"/>
      <c r="C18239" s="13"/>
      <c r="D18239" s="13"/>
      <c r="E18239" s="13"/>
      <c r="F18239" s="13"/>
    </row>
    <row r="18240" spans="1:7">
      <c r="A18240" s="13"/>
      <c r="B18240" s="13"/>
      <c r="C18240" s="13"/>
      <c r="D18240" s="13"/>
      <c r="E18240" s="13"/>
      <c r="F18240" s="13"/>
    </row>
    <row r="18241" spans="1:7">
      <c r="A18241" s="13"/>
      <c r="B18241" s="13"/>
      <c r="D18241" s="13"/>
      <c r="E18241" s="13"/>
      <c r="F18241" s="13"/>
    </row>
    <row r="18242" spans="1:7">
      <c r="A18242" s="13"/>
      <c r="B18242" s="13"/>
      <c r="D18242" s="13"/>
      <c r="E18242" s="13"/>
      <c r="F18242" s="13"/>
    </row>
    <row r="18243" spans="1:7">
      <c r="A18243" s="13"/>
      <c r="B18243" s="13"/>
      <c r="D18243" s="13"/>
      <c r="E18243" s="13"/>
      <c r="F18243" s="13"/>
    </row>
    <row r="18244" spans="1:7">
      <c r="A18244" s="13"/>
      <c r="B18244" s="13"/>
      <c r="C18244" s="13"/>
      <c r="D18244" s="13"/>
      <c r="E18244" s="13"/>
      <c r="F18244" s="13"/>
    </row>
    <row r="18245" spans="1:7">
      <c r="A18245" s="13"/>
      <c r="B18245" s="13"/>
      <c r="D18245" s="13"/>
      <c r="E18245" s="13"/>
      <c r="F18245" s="13"/>
    </row>
    <row r="18246" spans="1:7">
      <c r="A18246" s="13"/>
      <c r="B18246" s="13"/>
      <c r="C18246" s="13"/>
      <c r="D18246" s="13"/>
      <c r="E18246" s="13"/>
      <c r="F18246" s="13"/>
    </row>
    <row r="18247" spans="1:7">
      <c r="A18247" s="13"/>
      <c r="B18247" s="13"/>
      <c r="D18247" s="13"/>
      <c r="E18247" s="13"/>
      <c r="G18247" s="13"/>
    </row>
    <row r="18248" spans="1:7">
      <c r="A18248" s="13"/>
      <c r="B18248" s="13"/>
      <c r="D18248" s="13"/>
      <c r="E18248" s="13"/>
      <c r="F18248" s="13"/>
    </row>
    <row r="18249" spans="1:7">
      <c r="A18249" s="13"/>
      <c r="B18249" s="13"/>
      <c r="D18249" s="13"/>
      <c r="E18249" s="13"/>
      <c r="F18249" s="13"/>
    </row>
    <row r="18250" spans="1:7">
      <c r="A18250" s="13"/>
      <c r="B18250" s="13"/>
      <c r="C18250" s="13"/>
      <c r="D18250" s="13"/>
      <c r="E18250" s="13"/>
      <c r="F18250" s="13"/>
    </row>
    <row r="18251" spans="1:7">
      <c r="A18251" s="13"/>
      <c r="B18251" s="13"/>
      <c r="C18251" s="13"/>
      <c r="D18251" s="13"/>
      <c r="E18251" s="13"/>
      <c r="F18251" s="13"/>
    </row>
    <row r="18252" spans="1:7">
      <c r="A18252" s="13"/>
      <c r="B18252" s="13"/>
      <c r="C18252" s="13"/>
      <c r="D18252" s="13"/>
      <c r="E18252" s="13"/>
      <c r="F18252" s="13"/>
    </row>
    <row r="18253" spans="1:7">
      <c r="A18253" s="13"/>
      <c r="B18253" s="13"/>
      <c r="C18253" s="13"/>
      <c r="D18253" s="13"/>
      <c r="E18253" s="13"/>
      <c r="F18253" s="13"/>
    </row>
    <row r="18254" spans="1:7">
      <c r="A18254" s="13"/>
      <c r="B18254" s="13"/>
      <c r="C18254" s="13"/>
      <c r="D18254" s="13"/>
      <c r="E18254" s="13"/>
      <c r="G18254" s="13"/>
    </row>
    <row r="18255" spans="1:7">
      <c r="A18255" s="13"/>
      <c r="B18255" s="13"/>
      <c r="D18255" s="13"/>
      <c r="E18255" s="13"/>
      <c r="F18255" s="13"/>
    </row>
    <row r="18256" spans="1:7">
      <c r="A18256" s="13"/>
      <c r="B18256" s="13"/>
      <c r="D18256" s="13"/>
      <c r="E18256" s="13"/>
      <c r="F18256" s="13"/>
    </row>
    <row r="18257" spans="1:7">
      <c r="A18257" s="13"/>
      <c r="B18257" s="13"/>
      <c r="C18257" s="13"/>
      <c r="D18257" s="13"/>
      <c r="E18257" s="13"/>
      <c r="F18257" s="13"/>
    </row>
    <row r="18258" spans="1:7">
      <c r="A18258" s="13"/>
      <c r="B18258" s="13"/>
      <c r="D18258" s="13"/>
      <c r="E18258" s="13"/>
      <c r="F18258" s="13"/>
    </row>
    <row r="18259" spans="1:7">
      <c r="A18259" s="13"/>
      <c r="B18259" s="13"/>
      <c r="D18259" s="13"/>
      <c r="E18259" s="13"/>
      <c r="F18259" s="13"/>
    </row>
    <row r="18260" spans="1:7">
      <c r="A18260" s="13"/>
      <c r="B18260" s="13"/>
      <c r="D18260" s="13"/>
      <c r="E18260" s="13"/>
      <c r="F18260" s="13"/>
    </row>
    <row r="18261" spans="1:7">
      <c r="A18261" s="13"/>
      <c r="B18261" s="13"/>
      <c r="D18261" s="13"/>
      <c r="E18261" s="13"/>
      <c r="F18261" s="13"/>
    </row>
    <row r="18262" spans="1:7">
      <c r="A18262" s="13"/>
      <c r="B18262" s="13"/>
      <c r="D18262" s="13"/>
      <c r="E18262" s="13"/>
      <c r="F18262" s="13"/>
    </row>
    <row r="18263" spans="1:7">
      <c r="A18263" s="13"/>
      <c r="B18263" s="13"/>
      <c r="D18263" s="13"/>
      <c r="E18263" s="13"/>
      <c r="F18263" s="13"/>
    </row>
    <row r="18264" spans="1:7">
      <c r="A18264" s="13"/>
      <c r="B18264" s="13"/>
      <c r="D18264" s="13"/>
      <c r="E18264" s="13"/>
      <c r="F18264" s="13"/>
    </row>
    <row r="18265" spans="1:7">
      <c r="A18265" s="13"/>
      <c r="B18265" s="13"/>
      <c r="C18265" s="13"/>
      <c r="D18265" s="13"/>
      <c r="E18265" s="13"/>
      <c r="F18265" s="13"/>
    </row>
    <row r="18266" spans="1:7">
      <c r="A18266" s="13"/>
      <c r="B18266" s="13"/>
      <c r="C18266" s="13"/>
      <c r="D18266" s="13"/>
      <c r="E18266" s="13"/>
      <c r="F18266" s="13"/>
    </row>
    <row r="18267" spans="1:7">
      <c r="A18267" s="13"/>
      <c r="B18267" s="13"/>
      <c r="C18267" s="13"/>
      <c r="D18267" s="13"/>
      <c r="E18267" s="13"/>
      <c r="F18267" s="13"/>
    </row>
    <row r="18268" spans="1:7">
      <c r="A18268" s="13"/>
      <c r="B18268" s="13"/>
      <c r="C18268" s="13"/>
      <c r="D18268" s="13"/>
      <c r="E18268" s="13"/>
      <c r="F18268" s="13"/>
    </row>
    <row r="18269" spans="1:7">
      <c r="A18269" s="13"/>
      <c r="B18269" s="13"/>
      <c r="C18269" s="13"/>
      <c r="D18269" s="13"/>
      <c r="E18269" s="13"/>
      <c r="G18269" s="13"/>
    </row>
    <row r="18270" spans="1:7">
      <c r="A18270" s="13"/>
      <c r="B18270" s="13"/>
      <c r="C18270" s="13"/>
      <c r="D18270" s="13"/>
      <c r="E18270" s="13"/>
      <c r="G18270" s="13"/>
    </row>
    <row r="18271" spans="1:7">
      <c r="A18271" s="13"/>
      <c r="B18271" s="13"/>
      <c r="C18271" s="13"/>
      <c r="D18271" s="13"/>
      <c r="E18271" s="13"/>
      <c r="F18271" s="13"/>
    </row>
    <row r="18272" spans="1:7">
      <c r="A18272" s="13"/>
      <c r="B18272" s="13"/>
      <c r="C18272" s="13"/>
      <c r="D18272" s="13"/>
      <c r="E18272" s="13"/>
      <c r="F18272" s="13"/>
    </row>
    <row r="18273" spans="1:7">
      <c r="A18273" s="13"/>
      <c r="B18273" s="13"/>
      <c r="D18273" s="13"/>
      <c r="E18273" s="13"/>
      <c r="F18273" s="13"/>
    </row>
    <row r="18274" spans="1:7">
      <c r="A18274" s="13"/>
      <c r="B18274" s="13"/>
      <c r="D18274" s="13"/>
      <c r="E18274" s="13"/>
      <c r="F18274" s="13"/>
    </row>
    <row r="18275" spans="1:7">
      <c r="A18275" s="13"/>
      <c r="B18275" s="13"/>
      <c r="D18275" s="13"/>
      <c r="E18275" s="13"/>
      <c r="F18275" s="13"/>
    </row>
    <row r="18276" spans="1:7">
      <c r="A18276" s="13"/>
      <c r="B18276" s="13"/>
      <c r="D18276" s="13"/>
      <c r="E18276" s="13"/>
      <c r="F18276" s="13"/>
    </row>
    <row r="18277" spans="1:7">
      <c r="A18277" s="13"/>
      <c r="B18277" s="13"/>
      <c r="D18277" s="13"/>
      <c r="E18277" s="13"/>
      <c r="F18277" s="13"/>
    </row>
    <row r="18278" spans="1:7">
      <c r="A18278" s="13"/>
      <c r="B18278" s="13"/>
      <c r="D18278" s="13"/>
      <c r="E18278" s="13"/>
      <c r="F18278" s="13"/>
    </row>
    <row r="18279" spans="1:7">
      <c r="A18279" s="13"/>
      <c r="B18279" s="13"/>
      <c r="C18279" s="13"/>
      <c r="D18279" s="13"/>
      <c r="E18279" s="13"/>
      <c r="G18279" s="13"/>
    </row>
    <row r="18280" spans="1:7">
      <c r="A18280" s="13"/>
      <c r="B18280" s="13"/>
      <c r="C18280" s="13"/>
      <c r="D18280" s="13"/>
      <c r="E18280" s="13"/>
      <c r="F18280" s="13"/>
    </row>
    <row r="18281" spans="1:7">
      <c r="A18281" s="13"/>
      <c r="B18281" s="13"/>
      <c r="C18281" s="13"/>
      <c r="D18281" s="13"/>
      <c r="E18281" s="13"/>
      <c r="F18281" s="13"/>
    </row>
    <row r="18282" spans="1:7">
      <c r="A18282" s="13"/>
      <c r="B18282" s="13"/>
      <c r="C18282" s="13"/>
      <c r="D18282" s="13"/>
      <c r="E18282" s="13"/>
      <c r="F18282" s="13"/>
    </row>
    <row r="18283" spans="1:7">
      <c r="A18283" s="13"/>
      <c r="B18283" s="13"/>
      <c r="C18283" s="13"/>
      <c r="D18283" s="13"/>
      <c r="E18283" s="13"/>
      <c r="G18283" s="13"/>
    </row>
    <row r="18284" spans="1:7">
      <c r="A18284" s="13"/>
      <c r="B18284" s="13"/>
      <c r="C18284" s="13"/>
      <c r="D18284" s="13"/>
      <c r="E18284" s="13"/>
      <c r="F18284" s="13"/>
    </row>
    <row r="18285" spans="1:7">
      <c r="A18285" s="13"/>
      <c r="B18285" s="13"/>
      <c r="C18285" s="13"/>
      <c r="D18285" s="13"/>
      <c r="E18285" s="13"/>
      <c r="F18285" s="13"/>
    </row>
    <row r="18286" spans="1:7">
      <c r="A18286" s="13"/>
      <c r="B18286" s="13"/>
      <c r="C18286" s="13"/>
      <c r="D18286" s="13"/>
      <c r="E18286" s="13"/>
      <c r="F18286" s="13"/>
    </row>
    <row r="18287" spans="1:7">
      <c r="A18287" s="13"/>
      <c r="B18287" s="13"/>
      <c r="D18287" s="13"/>
      <c r="E18287" s="13"/>
      <c r="F18287" s="13"/>
    </row>
    <row r="18288" spans="1:7">
      <c r="A18288" s="13"/>
      <c r="B18288" s="13"/>
      <c r="D18288" s="13"/>
      <c r="E18288" s="13"/>
      <c r="F18288" s="13"/>
    </row>
    <row r="18289" spans="1:7">
      <c r="A18289" s="13"/>
      <c r="B18289" s="13"/>
      <c r="D18289" s="13"/>
      <c r="E18289" s="13"/>
      <c r="F18289" s="13"/>
    </row>
    <row r="18290" spans="1:7">
      <c r="A18290" s="13"/>
      <c r="B18290" s="13"/>
      <c r="D18290" s="13"/>
      <c r="E18290" s="13"/>
      <c r="F18290" s="13"/>
    </row>
    <row r="18291" spans="1:7">
      <c r="A18291" s="13"/>
      <c r="B18291" s="13"/>
      <c r="C18291" s="13"/>
      <c r="D18291" s="13"/>
      <c r="E18291" s="13"/>
      <c r="F18291" s="13"/>
    </row>
    <row r="18292" spans="1:7">
      <c r="A18292" s="13"/>
      <c r="B18292" s="13"/>
      <c r="D18292" s="13"/>
      <c r="E18292" s="13"/>
      <c r="F18292" s="13"/>
    </row>
    <row r="18293" spans="1:7">
      <c r="A18293" s="13"/>
      <c r="B18293" s="13"/>
      <c r="D18293" s="13"/>
      <c r="E18293" s="13"/>
      <c r="F18293" s="13"/>
    </row>
    <row r="18294" spans="1:7">
      <c r="A18294" s="13"/>
      <c r="B18294" s="13"/>
      <c r="D18294" s="13"/>
      <c r="E18294" s="13"/>
      <c r="F18294" s="13"/>
    </row>
    <row r="18295" spans="1:7">
      <c r="A18295" s="13"/>
      <c r="B18295" s="13"/>
      <c r="D18295" s="13"/>
      <c r="E18295" s="13"/>
      <c r="F18295" s="13"/>
    </row>
    <row r="18296" spans="1:7">
      <c r="A18296" s="13"/>
      <c r="B18296" s="13"/>
      <c r="D18296" s="13"/>
      <c r="E18296" s="13"/>
      <c r="G18296" s="13"/>
    </row>
    <row r="18297" spans="1:7">
      <c r="A18297" s="13"/>
      <c r="B18297" s="13"/>
      <c r="D18297" s="13"/>
      <c r="E18297" s="13"/>
      <c r="F18297" s="13"/>
    </row>
    <row r="18298" spans="1:7">
      <c r="A18298" s="13"/>
      <c r="B18298" s="13"/>
      <c r="D18298" s="13"/>
      <c r="E18298" s="13"/>
      <c r="F18298" s="13"/>
    </row>
    <row r="18299" spans="1:7">
      <c r="A18299" s="13"/>
      <c r="B18299" s="13"/>
      <c r="C18299" s="13"/>
      <c r="D18299" s="13"/>
      <c r="E18299" s="13"/>
      <c r="F18299" s="13"/>
    </row>
    <row r="18300" spans="1:7">
      <c r="A18300" s="13"/>
      <c r="B18300" s="13"/>
      <c r="C18300" s="13"/>
      <c r="D18300" s="13"/>
      <c r="E18300" s="13"/>
      <c r="F18300" s="13"/>
    </row>
    <row r="18301" spans="1:7">
      <c r="A18301" s="13"/>
      <c r="B18301" s="13"/>
      <c r="C18301" s="13"/>
      <c r="D18301" s="13"/>
      <c r="E18301" s="13"/>
      <c r="F18301" s="13"/>
    </row>
    <row r="18302" spans="1:7">
      <c r="A18302" s="13"/>
      <c r="B18302" s="13"/>
      <c r="C18302" s="13"/>
      <c r="D18302" s="13"/>
      <c r="E18302" s="13"/>
      <c r="F18302" s="13"/>
    </row>
    <row r="18303" spans="1:7">
      <c r="A18303" s="13"/>
      <c r="B18303" s="13"/>
      <c r="C18303" s="13"/>
      <c r="D18303" s="13"/>
      <c r="E18303" s="13"/>
      <c r="F18303" s="13"/>
    </row>
    <row r="18304" spans="1:7">
      <c r="A18304" s="13"/>
      <c r="B18304" s="13"/>
      <c r="C18304" s="13"/>
      <c r="D18304" s="13"/>
      <c r="E18304" s="13"/>
      <c r="G18304" s="13"/>
    </row>
    <row r="18305" spans="1:6">
      <c r="A18305" s="13"/>
      <c r="B18305" s="13"/>
      <c r="D18305" s="13"/>
      <c r="E18305" s="13"/>
      <c r="F18305" s="13"/>
    </row>
    <row r="18306" spans="1:6">
      <c r="A18306" s="13"/>
      <c r="B18306" s="13"/>
      <c r="D18306" s="13"/>
      <c r="E18306" s="13"/>
      <c r="F18306" s="13"/>
    </row>
    <row r="18307" spans="1:6">
      <c r="A18307" s="13"/>
      <c r="B18307" s="13"/>
      <c r="D18307" s="13"/>
      <c r="E18307" s="13"/>
      <c r="F18307" s="13"/>
    </row>
    <row r="18308" spans="1:6">
      <c r="A18308" s="13"/>
      <c r="B18308" s="13"/>
      <c r="D18308" s="13"/>
      <c r="E18308" s="13"/>
      <c r="F18308" s="13"/>
    </row>
    <row r="18309" spans="1:6">
      <c r="A18309" s="13"/>
      <c r="B18309" s="13"/>
      <c r="D18309" s="13"/>
      <c r="E18309" s="13"/>
      <c r="F18309" s="13"/>
    </row>
    <row r="18310" spans="1:6">
      <c r="A18310" s="13"/>
      <c r="B18310" s="13"/>
      <c r="D18310" s="13"/>
      <c r="E18310" s="13"/>
      <c r="F18310" s="13"/>
    </row>
    <row r="18311" spans="1:6">
      <c r="A18311" s="13"/>
      <c r="B18311" s="13"/>
      <c r="D18311" s="13"/>
      <c r="E18311" s="13"/>
      <c r="F18311" s="13"/>
    </row>
    <row r="18312" spans="1:6">
      <c r="A18312" s="13"/>
      <c r="B18312" s="13"/>
      <c r="D18312" s="13"/>
      <c r="E18312" s="13"/>
      <c r="F18312" s="13"/>
    </row>
    <row r="18313" spans="1:6">
      <c r="A18313" s="13"/>
      <c r="B18313" s="13"/>
      <c r="D18313" s="13"/>
      <c r="E18313" s="13"/>
      <c r="F18313" s="13"/>
    </row>
    <row r="18314" spans="1:6">
      <c r="A18314" s="13"/>
      <c r="B18314" s="13"/>
      <c r="C18314" s="13"/>
      <c r="D18314" s="13"/>
      <c r="E18314" s="13"/>
      <c r="F18314" s="13"/>
    </row>
    <row r="18315" spans="1:6">
      <c r="A18315" s="13"/>
      <c r="B18315" s="13"/>
      <c r="C18315" s="13"/>
      <c r="D18315" s="13"/>
      <c r="E18315" s="13"/>
      <c r="F18315" s="13"/>
    </row>
    <row r="18316" spans="1:6">
      <c r="A18316" s="13"/>
      <c r="B18316" s="13"/>
      <c r="C18316" s="13"/>
      <c r="D18316" s="13"/>
      <c r="E18316" s="13"/>
      <c r="F18316" s="13"/>
    </row>
    <row r="18317" spans="1:6">
      <c r="A18317" s="13"/>
      <c r="B18317" s="13"/>
      <c r="C18317" s="13"/>
      <c r="D18317" s="13"/>
      <c r="E18317" s="13"/>
      <c r="F18317" s="13"/>
    </row>
    <row r="18318" spans="1:6">
      <c r="A18318" s="13"/>
      <c r="B18318" s="13"/>
      <c r="C18318" s="13"/>
      <c r="D18318" s="13"/>
      <c r="E18318" s="13"/>
      <c r="F18318" s="13"/>
    </row>
    <row r="18319" spans="1:6">
      <c r="A18319" s="13"/>
      <c r="B18319" s="13"/>
      <c r="D18319" s="13"/>
      <c r="E18319" s="13"/>
      <c r="F18319" s="13"/>
    </row>
    <row r="18320" spans="1:6">
      <c r="A18320" s="13"/>
      <c r="B18320" s="13"/>
      <c r="D18320" s="13"/>
      <c r="E18320" s="13"/>
      <c r="F18320" s="13"/>
    </row>
    <row r="18321" spans="1:7">
      <c r="A18321" s="13"/>
      <c r="B18321" s="13"/>
      <c r="D18321" s="13"/>
      <c r="E18321" s="13"/>
      <c r="F18321" s="13"/>
    </row>
    <row r="18322" spans="1:7">
      <c r="A18322" s="13"/>
      <c r="B18322" s="13"/>
      <c r="D18322" s="13"/>
      <c r="E18322" s="13"/>
      <c r="F18322" s="13"/>
    </row>
    <row r="18323" spans="1:7">
      <c r="A18323" s="13"/>
      <c r="B18323" s="13"/>
      <c r="D18323" s="13"/>
      <c r="E18323" s="13"/>
      <c r="F18323" s="13"/>
    </row>
    <row r="18324" spans="1:7">
      <c r="A18324" s="13"/>
      <c r="B18324" s="13"/>
      <c r="D18324" s="13"/>
      <c r="E18324" s="13"/>
      <c r="F18324" s="13"/>
    </row>
    <row r="18325" spans="1:7">
      <c r="A18325" s="13"/>
      <c r="B18325" s="13"/>
      <c r="D18325" s="13"/>
      <c r="E18325" s="13"/>
      <c r="F18325" s="13"/>
    </row>
    <row r="18326" spans="1:7">
      <c r="A18326" s="13"/>
      <c r="B18326" s="13"/>
      <c r="D18326" s="13"/>
      <c r="E18326" s="13"/>
      <c r="F18326" s="13"/>
    </row>
    <row r="18327" spans="1:7">
      <c r="A18327" s="13"/>
      <c r="B18327" s="13"/>
      <c r="C18327" s="13"/>
      <c r="D18327" s="13"/>
      <c r="E18327" s="13"/>
      <c r="F18327" s="13"/>
    </row>
    <row r="18328" spans="1:7">
      <c r="A18328" s="13"/>
      <c r="B18328" s="13"/>
      <c r="D18328" s="13"/>
      <c r="E18328" s="13"/>
      <c r="F18328" s="13"/>
    </row>
    <row r="18329" spans="1:7">
      <c r="A18329" s="13"/>
      <c r="B18329" s="13"/>
      <c r="C18329" s="13"/>
      <c r="D18329" s="13"/>
      <c r="E18329" s="13"/>
      <c r="F18329" s="13"/>
    </row>
    <row r="18330" spans="1:7">
      <c r="A18330" s="13"/>
      <c r="B18330" s="13"/>
      <c r="C18330" s="13"/>
      <c r="D18330" s="13"/>
      <c r="E18330" s="13"/>
      <c r="F18330" s="13"/>
    </row>
    <row r="18331" spans="1:7">
      <c r="A18331" s="13"/>
      <c r="B18331" s="13"/>
      <c r="C18331" s="13"/>
      <c r="D18331" s="13"/>
      <c r="E18331" s="13"/>
      <c r="F18331" s="13"/>
    </row>
    <row r="18332" spans="1:7">
      <c r="A18332" s="13"/>
      <c r="B18332" s="13"/>
      <c r="C18332" s="13"/>
      <c r="D18332" s="13"/>
      <c r="E18332" s="13"/>
      <c r="G18332" s="13"/>
    </row>
    <row r="18333" spans="1:7">
      <c r="A18333" s="13"/>
      <c r="B18333" s="13"/>
      <c r="C18333" s="13"/>
      <c r="D18333" s="13"/>
      <c r="E18333" s="13"/>
      <c r="F18333" s="13"/>
    </row>
    <row r="18334" spans="1:7">
      <c r="A18334" s="13"/>
      <c r="B18334" s="13"/>
      <c r="D18334" s="13"/>
      <c r="E18334" s="13"/>
      <c r="F18334" s="13"/>
    </row>
    <row r="18335" spans="1:7">
      <c r="A18335" s="13"/>
      <c r="B18335" s="13"/>
      <c r="D18335" s="13"/>
      <c r="E18335" s="13"/>
      <c r="F18335" s="13"/>
    </row>
    <row r="18336" spans="1:7">
      <c r="A18336" s="13"/>
      <c r="B18336" s="13"/>
      <c r="D18336" s="13"/>
      <c r="E18336" s="13"/>
      <c r="F18336" s="13"/>
    </row>
    <row r="18337" spans="1:7">
      <c r="A18337" s="13"/>
      <c r="B18337" s="13"/>
      <c r="D18337" s="13"/>
      <c r="E18337" s="13"/>
      <c r="F18337" s="13"/>
    </row>
    <row r="18338" spans="1:7">
      <c r="A18338" s="13"/>
      <c r="B18338" s="13"/>
      <c r="D18338" s="13"/>
      <c r="E18338" s="13"/>
      <c r="F18338" s="13"/>
    </row>
    <row r="18339" spans="1:7">
      <c r="A18339" s="13"/>
      <c r="B18339" s="13"/>
      <c r="D18339" s="13"/>
      <c r="E18339" s="13"/>
      <c r="F18339" s="13"/>
    </row>
    <row r="18340" spans="1:7">
      <c r="A18340" s="13"/>
      <c r="B18340" s="13"/>
      <c r="D18340" s="13"/>
      <c r="E18340" s="13"/>
      <c r="F18340" s="13"/>
    </row>
    <row r="18341" spans="1:7">
      <c r="A18341" s="13"/>
      <c r="B18341" s="13"/>
      <c r="D18341" s="13"/>
      <c r="E18341" s="13"/>
      <c r="F18341" s="13"/>
    </row>
    <row r="18342" spans="1:7">
      <c r="A18342" s="13"/>
      <c r="B18342" s="13"/>
      <c r="C18342" s="13"/>
      <c r="D18342" s="13"/>
      <c r="E18342" s="13"/>
      <c r="F18342" s="13"/>
    </row>
    <row r="18343" spans="1:7">
      <c r="A18343" s="13"/>
      <c r="B18343" s="13"/>
      <c r="C18343" s="13"/>
      <c r="D18343" s="13"/>
      <c r="E18343" s="13"/>
      <c r="G18343" s="13"/>
    </row>
    <row r="18344" spans="1:7">
      <c r="A18344" s="13"/>
      <c r="B18344" s="13"/>
      <c r="C18344" s="13"/>
      <c r="D18344" s="13"/>
      <c r="E18344" s="13"/>
      <c r="F18344" s="13"/>
    </row>
    <row r="18345" spans="1:7">
      <c r="A18345" s="13"/>
      <c r="B18345" s="13"/>
      <c r="C18345" s="13"/>
      <c r="D18345" s="13"/>
      <c r="E18345" s="13"/>
      <c r="F18345" s="13"/>
    </row>
    <row r="18346" spans="1:7">
      <c r="A18346" s="13"/>
      <c r="B18346" s="13"/>
      <c r="C18346" s="13"/>
      <c r="D18346" s="13"/>
      <c r="E18346" s="13"/>
      <c r="F18346" s="13"/>
    </row>
    <row r="18347" spans="1:7">
      <c r="A18347" s="13"/>
      <c r="B18347" s="13"/>
      <c r="C18347" s="13"/>
      <c r="D18347" s="13"/>
      <c r="E18347" s="13"/>
      <c r="G18347" s="13"/>
    </row>
    <row r="18348" spans="1:7">
      <c r="A18348" s="13"/>
      <c r="B18348" s="13"/>
      <c r="C18348" s="13"/>
      <c r="D18348" s="13"/>
      <c r="E18348" s="13"/>
      <c r="F18348" s="13"/>
    </row>
    <row r="18349" spans="1:7">
      <c r="A18349" s="13"/>
      <c r="B18349" s="13"/>
      <c r="C18349" s="13"/>
      <c r="D18349" s="13"/>
      <c r="E18349" s="13"/>
      <c r="F18349" s="13"/>
    </row>
    <row r="18350" spans="1:7">
      <c r="A18350" s="13"/>
      <c r="B18350" s="13"/>
      <c r="C18350" s="13"/>
      <c r="D18350" s="13"/>
      <c r="E18350" s="13"/>
      <c r="F18350" s="13"/>
    </row>
    <row r="18351" spans="1:7">
      <c r="A18351" s="13"/>
      <c r="B18351" s="13"/>
      <c r="D18351" s="13"/>
      <c r="E18351" s="13"/>
      <c r="F18351" s="13"/>
    </row>
    <row r="18352" spans="1:7">
      <c r="A18352" s="13"/>
      <c r="B18352" s="13"/>
      <c r="D18352" s="13"/>
      <c r="E18352" s="13"/>
      <c r="F18352" s="13"/>
    </row>
    <row r="18353" spans="1:7">
      <c r="A18353" s="13"/>
      <c r="B18353" s="13"/>
      <c r="D18353" s="13"/>
      <c r="E18353" s="13"/>
      <c r="F18353" s="13"/>
    </row>
    <row r="18354" spans="1:7">
      <c r="A18354" s="13"/>
      <c r="B18354" s="13"/>
      <c r="D18354" s="13"/>
      <c r="E18354" s="13"/>
      <c r="F18354" s="13"/>
    </row>
    <row r="18355" spans="1:7">
      <c r="A18355" s="13"/>
      <c r="B18355" s="13"/>
      <c r="C18355" s="13"/>
      <c r="D18355" s="13"/>
      <c r="E18355" s="13"/>
      <c r="F18355" s="13"/>
    </row>
    <row r="18356" spans="1:7">
      <c r="A18356" s="13"/>
      <c r="B18356" s="13"/>
      <c r="C18356" s="13"/>
      <c r="D18356" s="13"/>
      <c r="E18356" s="13"/>
      <c r="F18356" s="13"/>
    </row>
    <row r="18357" spans="1:7">
      <c r="A18357" s="13"/>
      <c r="B18357" s="13"/>
      <c r="C18357" s="13"/>
      <c r="D18357" s="13"/>
      <c r="E18357" s="13"/>
      <c r="F18357" s="13"/>
    </row>
    <row r="18358" spans="1:7">
      <c r="A18358" s="13"/>
      <c r="B18358" s="13"/>
      <c r="C18358" s="13"/>
      <c r="D18358" s="13"/>
      <c r="E18358" s="13"/>
      <c r="F18358" s="13"/>
    </row>
    <row r="18359" spans="1:7">
      <c r="A18359" s="13"/>
      <c r="B18359" s="13"/>
      <c r="C18359" s="13"/>
      <c r="D18359" s="13"/>
      <c r="E18359" s="13"/>
      <c r="F18359" s="13"/>
    </row>
    <row r="18360" spans="1:7">
      <c r="A18360" s="13"/>
      <c r="B18360" s="13"/>
      <c r="C18360" s="13"/>
      <c r="D18360" s="13"/>
      <c r="E18360" s="13"/>
      <c r="F18360" s="13"/>
    </row>
    <row r="18361" spans="1:7">
      <c r="A18361" s="13"/>
      <c r="B18361" s="13"/>
      <c r="C18361" s="13"/>
      <c r="D18361" s="13"/>
      <c r="E18361" s="13"/>
      <c r="G18361" s="13"/>
    </row>
    <row r="18362" spans="1:7">
      <c r="A18362" s="13"/>
      <c r="B18362" s="13"/>
      <c r="C18362" s="13"/>
      <c r="D18362" s="13"/>
      <c r="E18362" s="13"/>
      <c r="F18362" s="13"/>
    </row>
    <row r="18363" spans="1:7">
      <c r="A18363" s="13"/>
      <c r="B18363" s="13"/>
      <c r="D18363" s="13"/>
      <c r="E18363" s="13"/>
      <c r="F18363" s="13"/>
    </row>
    <row r="18364" spans="1:7">
      <c r="A18364" s="13"/>
      <c r="B18364" s="13"/>
      <c r="D18364" s="13"/>
      <c r="E18364" s="13"/>
      <c r="F18364" s="13"/>
    </row>
    <row r="18365" spans="1:7">
      <c r="A18365" s="13"/>
      <c r="B18365" s="13"/>
      <c r="D18365" s="13"/>
      <c r="E18365" s="13"/>
      <c r="F18365" s="13"/>
    </row>
    <row r="18366" spans="1:7">
      <c r="A18366" s="13"/>
      <c r="B18366" s="13"/>
      <c r="D18366" s="13"/>
      <c r="E18366" s="13"/>
      <c r="F18366" s="13"/>
    </row>
    <row r="18367" spans="1:7">
      <c r="A18367" s="13"/>
      <c r="B18367" s="13"/>
      <c r="D18367" s="13"/>
      <c r="E18367" s="13"/>
      <c r="F18367" s="13"/>
    </row>
    <row r="18368" spans="1:7">
      <c r="A18368" s="13"/>
      <c r="B18368" s="13"/>
      <c r="D18368" s="13"/>
      <c r="E18368" s="13"/>
      <c r="F18368" s="13"/>
    </row>
    <row r="18369" spans="1:7">
      <c r="A18369" s="13"/>
      <c r="B18369" s="13"/>
      <c r="D18369" s="13"/>
      <c r="E18369" s="13"/>
      <c r="F18369" s="13"/>
    </row>
    <row r="18370" spans="1:7">
      <c r="A18370" s="13"/>
      <c r="B18370" s="13"/>
      <c r="D18370" s="13"/>
      <c r="E18370" s="13"/>
      <c r="F18370" s="13"/>
    </row>
    <row r="18371" spans="1:7">
      <c r="A18371" s="13"/>
      <c r="B18371" s="13"/>
      <c r="C18371" s="13"/>
      <c r="D18371" s="13"/>
      <c r="E18371" s="13"/>
      <c r="F18371" s="13"/>
    </row>
    <row r="18372" spans="1:7">
      <c r="A18372" s="13"/>
      <c r="B18372" s="13"/>
      <c r="C18372" s="13"/>
      <c r="D18372" s="13"/>
      <c r="E18372" s="13"/>
      <c r="F18372" s="13"/>
    </row>
    <row r="18373" spans="1:7">
      <c r="A18373" s="13"/>
      <c r="B18373" s="13"/>
      <c r="C18373" s="13"/>
      <c r="D18373" s="13"/>
      <c r="E18373" s="13"/>
      <c r="F18373" s="13"/>
    </row>
    <row r="18374" spans="1:7">
      <c r="A18374" s="13"/>
      <c r="B18374" s="13"/>
      <c r="C18374" s="13"/>
      <c r="D18374" s="13"/>
      <c r="E18374" s="13"/>
      <c r="F18374" s="13"/>
    </row>
    <row r="18375" spans="1:7">
      <c r="A18375" s="13"/>
      <c r="B18375" s="13"/>
      <c r="C18375" s="13"/>
      <c r="D18375" s="13"/>
      <c r="E18375" s="13"/>
      <c r="G18375" s="13"/>
    </row>
    <row r="18376" spans="1:7">
      <c r="A18376" s="13"/>
      <c r="B18376" s="13"/>
      <c r="C18376" s="13"/>
      <c r="D18376" s="13"/>
      <c r="E18376" s="13"/>
      <c r="F18376" s="13"/>
    </row>
    <row r="18377" spans="1:7">
      <c r="A18377" s="13"/>
      <c r="B18377" s="13"/>
      <c r="C18377" s="13"/>
      <c r="D18377" s="13"/>
      <c r="E18377" s="13"/>
      <c r="F18377" s="13"/>
    </row>
    <row r="18378" spans="1:7">
      <c r="A18378" s="13"/>
      <c r="B18378" s="13"/>
      <c r="C18378" s="13"/>
      <c r="D18378" s="13"/>
      <c r="E18378" s="13"/>
      <c r="F18378" s="13"/>
    </row>
    <row r="18379" spans="1:7">
      <c r="A18379" s="13"/>
      <c r="B18379" s="13"/>
      <c r="D18379" s="13"/>
      <c r="E18379" s="13"/>
      <c r="F18379" s="13"/>
    </row>
    <row r="18380" spans="1:7">
      <c r="A18380" s="13"/>
      <c r="B18380" s="13"/>
      <c r="C18380" s="13"/>
      <c r="D18380" s="13"/>
      <c r="E18380" s="13"/>
      <c r="F18380" s="13"/>
    </row>
    <row r="18381" spans="1:7">
      <c r="A18381" s="13"/>
      <c r="B18381" s="13"/>
      <c r="C18381" s="13"/>
      <c r="D18381" s="13"/>
      <c r="E18381" s="13"/>
      <c r="F18381" s="13"/>
    </row>
    <row r="18382" spans="1:7">
      <c r="A18382" s="13"/>
      <c r="B18382" s="13"/>
      <c r="D18382" s="13"/>
      <c r="E18382" s="13"/>
      <c r="F18382" s="13"/>
    </row>
    <row r="18383" spans="1:7">
      <c r="A18383" s="13"/>
      <c r="B18383" s="13"/>
      <c r="D18383" s="13"/>
      <c r="E18383" s="13"/>
      <c r="F18383" s="13"/>
    </row>
    <row r="18384" spans="1:7">
      <c r="A18384" s="13"/>
      <c r="B18384" s="13"/>
      <c r="D18384" s="13"/>
      <c r="E18384" s="13"/>
      <c r="F18384" s="13"/>
    </row>
    <row r="18385" spans="1:7">
      <c r="A18385" s="13"/>
      <c r="B18385" s="13"/>
      <c r="D18385" s="13"/>
      <c r="E18385" s="13"/>
      <c r="F18385" s="13"/>
    </row>
    <row r="18386" spans="1:7">
      <c r="A18386" s="13"/>
      <c r="B18386" s="13"/>
      <c r="D18386" s="13"/>
      <c r="E18386" s="13"/>
      <c r="F18386" s="13"/>
    </row>
    <row r="18387" spans="1:7">
      <c r="A18387" s="13"/>
      <c r="B18387" s="13"/>
      <c r="D18387" s="13"/>
      <c r="E18387" s="13"/>
      <c r="F18387" s="13"/>
    </row>
    <row r="18388" spans="1:7">
      <c r="A18388" s="13"/>
      <c r="B18388" s="13"/>
      <c r="D18388" s="13"/>
      <c r="E18388" s="13"/>
      <c r="F18388" s="13"/>
    </row>
    <row r="18389" spans="1:7">
      <c r="A18389" s="13"/>
      <c r="B18389" s="13"/>
      <c r="D18389" s="13"/>
      <c r="E18389" s="13"/>
      <c r="F18389" s="13"/>
    </row>
    <row r="18390" spans="1:7">
      <c r="A18390" s="13"/>
      <c r="B18390" s="13"/>
      <c r="D18390" s="13"/>
      <c r="E18390" s="13"/>
      <c r="F18390" s="13"/>
    </row>
    <row r="18391" spans="1:7">
      <c r="A18391" s="13"/>
      <c r="B18391" s="13"/>
      <c r="D18391" s="13"/>
      <c r="E18391" s="13"/>
      <c r="F18391" s="13"/>
    </row>
    <row r="18392" spans="1:7">
      <c r="A18392" s="13"/>
      <c r="B18392" s="13"/>
      <c r="D18392" s="13"/>
      <c r="E18392" s="13"/>
      <c r="F18392" s="13"/>
    </row>
    <row r="18393" spans="1:7">
      <c r="A18393" s="13"/>
      <c r="B18393" s="13"/>
      <c r="C18393" s="13"/>
      <c r="D18393" s="13"/>
      <c r="E18393" s="13"/>
      <c r="F18393" s="13"/>
    </row>
    <row r="18394" spans="1:7">
      <c r="A18394" s="13"/>
      <c r="B18394" s="13"/>
      <c r="C18394" s="13"/>
      <c r="D18394" s="13"/>
      <c r="E18394" s="13"/>
      <c r="F18394" s="13"/>
    </row>
    <row r="18395" spans="1:7">
      <c r="A18395" s="13"/>
      <c r="B18395" s="13"/>
      <c r="C18395" s="13"/>
      <c r="D18395" s="13"/>
      <c r="E18395" s="13"/>
      <c r="F18395" s="13"/>
    </row>
    <row r="18396" spans="1:7">
      <c r="A18396" s="13"/>
      <c r="B18396" s="13"/>
      <c r="C18396" s="13"/>
      <c r="D18396" s="13"/>
      <c r="E18396" s="13"/>
      <c r="F18396" s="13"/>
    </row>
    <row r="18397" spans="1:7">
      <c r="A18397" s="13"/>
      <c r="B18397" s="13"/>
      <c r="C18397" s="13"/>
      <c r="D18397" s="13"/>
      <c r="E18397" s="13"/>
      <c r="F18397" s="13"/>
    </row>
    <row r="18398" spans="1:7">
      <c r="A18398" s="13"/>
      <c r="B18398" s="13"/>
      <c r="C18398" s="13"/>
      <c r="D18398" s="13"/>
      <c r="E18398" s="13"/>
      <c r="F18398" s="13"/>
    </row>
    <row r="18399" spans="1:7">
      <c r="A18399" s="13"/>
      <c r="B18399" s="13"/>
      <c r="C18399" s="13"/>
      <c r="D18399" s="13"/>
      <c r="E18399" s="13"/>
      <c r="G18399" s="13"/>
    </row>
    <row r="18400" spans="1:7">
      <c r="A18400" s="13"/>
      <c r="B18400" s="13"/>
      <c r="C18400" s="13"/>
      <c r="D18400" s="13"/>
      <c r="E18400" s="13"/>
      <c r="F18400" s="13"/>
    </row>
    <row r="18401" spans="1:7">
      <c r="A18401" s="13"/>
      <c r="B18401" s="13"/>
      <c r="C18401" s="13"/>
      <c r="D18401" s="13"/>
      <c r="E18401" s="13"/>
      <c r="F18401" s="13"/>
    </row>
    <row r="18402" spans="1:7">
      <c r="A18402" s="13"/>
      <c r="B18402" s="13"/>
      <c r="D18402" s="13"/>
      <c r="E18402" s="13"/>
      <c r="F18402" s="13"/>
    </row>
    <row r="18403" spans="1:7">
      <c r="A18403" s="13"/>
      <c r="B18403" s="13"/>
      <c r="D18403" s="13"/>
      <c r="E18403" s="13"/>
      <c r="F18403" s="13"/>
    </row>
    <row r="18404" spans="1:7">
      <c r="A18404" s="13"/>
      <c r="B18404" s="13"/>
      <c r="D18404" s="13"/>
      <c r="E18404" s="13"/>
      <c r="F18404" s="13"/>
    </row>
    <row r="18405" spans="1:7">
      <c r="A18405" s="13"/>
      <c r="B18405" s="13"/>
      <c r="D18405" s="13"/>
      <c r="E18405" s="13"/>
      <c r="F18405" s="13"/>
    </row>
    <row r="18406" spans="1:7">
      <c r="A18406" s="13"/>
      <c r="B18406" s="13"/>
      <c r="D18406" s="13"/>
      <c r="E18406" s="13"/>
      <c r="F18406" s="13"/>
    </row>
    <row r="18407" spans="1:7">
      <c r="A18407" s="13"/>
      <c r="B18407" s="13"/>
      <c r="D18407" s="13"/>
      <c r="E18407" s="13"/>
      <c r="F18407" s="13"/>
    </row>
    <row r="18408" spans="1:7">
      <c r="A18408" s="13"/>
      <c r="B18408" s="13"/>
      <c r="C18408" s="13"/>
      <c r="D18408" s="13"/>
      <c r="E18408" s="13"/>
      <c r="F18408" s="13"/>
    </row>
    <row r="18409" spans="1:7">
      <c r="A18409" s="13"/>
      <c r="B18409" s="13"/>
      <c r="C18409" s="13"/>
      <c r="D18409" s="13"/>
      <c r="E18409" s="13"/>
      <c r="F18409" s="13"/>
    </row>
    <row r="18410" spans="1:7">
      <c r="A18410" s="13"/>
      <c r="B18410" s="13"/>
      <c r="C18410" s="13"/>
      <c r="D18410" s="13"/>
      <c r="E18410" s="13"/>
      <c r="F18410" s="13"/>
    </row>
    <row r="18411" spans="1:7">
      <c r="A18411" s="13"/>
      <c r="B18411" s="13"/>
      <c r="C18411" s="13"/>
      <c r="D18411" s="13"/>
      <c r="E18411" s="13"/>
      <c r="F18411" s="13"/>
    </row>
    <row r="18412" spans="1:7">
      <c r="A18412" s="13"/>
      <c r="B18412" s="13"/>
      <c r="C18412" s="13"/>
      <c r="D18412" s="13"/>
      <c r="E18412" s="13"/>
      <c r="F18412" s="13"/>
    </row>
    <row r="18413" spans="1:7">
      <c r="A18413" s="13"/>
      <c r="B18413" s="13"/>
      <c r="C18413" s="13"/>
      <c r="D18413" s="13"/>
      <c r="E18413" s="13"/>
      <c r="G18413" s="13"/>
    </row>
    <row r="18414" spans="1:7">
      <c r="A18414" s="13"/>
      <c r="B18414" s="13"/>
      <c r="C18414" s="13"/>
      <c r="D18414" s="13"/>
      <c r="E18414" s="13"/>
      <c r="F18414" s="13"/>
    </row>
    <row r="18415" spans="1:7">
      <c r="A18415" s="13"/>
      <c r="B18415" s="13"/>
      <c r="D18415" s="13"/>
      <c r="E18415" s="13"/>
      <c r="F18415" s="13"/>
    </row>
    <row r="18416" spans="1:7">
      <c r="A18416" s="13"/>
      <c r="B18416" s="13"/>
      <c r="D18416" s="13"/>
      <c r="E18416" s="13"/>
      <c r="F18416" s="13"/>
    </row>
    <row r="18417" spans="1:7">
      <c r="A18417" s="13"/>
      <c r="B18417" s="13"/>
      <c r="D18417" s="13"/>
      <c r="E18417" s="13"/>
      <c r="F18417" s="13"/>
    </row>
    <row r="18418" spans="1:7">
      <c r="A18418" s="13"/>
      <c r="B18418" s="13"/>
      <c r="D18418" s="13"/>
      <c r="E18418" s="13"/>
      <c r="F18418" s="13"/>
    </row>
    <row r="18419" spans="1:7">
      <c r="A18419" s="13"/>
      <c r="B18419" s="13"/>
      <c r="D18419" s="13"/>
      <c r="E18419" s="13"/>
      <c r="F18419" s="13"/>
    </row>
    <row r="18420" spans="1:7">
      <c r="A18420" s="13"/>
      <c r="B18420" s="13"/>
      <c r="D18420" s="13"/>
      <c r="E18420" s="13"/>
      <c r="F18420" s="13"/>
    </row>
    <row r="18421" spans="1:7">
      <c r="A18421" s="13"/>
      <c r="B18421" s="13"/>
      <c r="D18421" s="13"/>
      <c r="E18421" s="13"/>
      <c r="F18421" s="13"/>
    </row>
    <row r="18422" spans="1:7">
      <c r="A18422" s="13"/>
      <c r="B18422" s="13"/>
      <c r="D18422" s="13"/>
      <c r="E18422" s="13"/>
      <c r="F18422" s="13"/>
    </row>
    <row r="18423" spans="1:7">
      <c r="A18423" s="13"/>
      <c r="B18423" s="13"/>
      <c r="D18423" s="13"/>
      <c r="E18423" s="13"/>
      <c r="F18423" s="13"/>
    </row>
    <row r="18424" spans="1:7">
      <c r="A18424" s="13"/>
      <c r="B18424" s="13"/>
      <c r="D18424" s="13"/>
      <c r="E18424" s="13"/>
      <c r="F18424" s="13"/>
    </row>
    <row r="18425" spans="1:7">
      <c r="A18425" s="13"/>
      <c r="B18425" s="13"/>
      <c r="D18425" s="13"/>
      <c r="E18425" s="13"/>
      <c r="G18425" s="13"/>
    </row>
    <row r="18426" spans="1:7">
      <c r="A18426" s="13"/>
      <c r="B18426" s="13"/>
      <c r="D18426" s="13"/>
      <c r="E18426" s="13"/>
      <c r="F18426" s="13"/>
    </row>
    <row r="18427" spans="1:7">
      <c r="A18427" s="13"/>
      <c r="B18427" s="13"/>
      <c r="C18427" s="13"/>
      <c r="D18427" s="13"/>
      <c r="E18427" s="13"/>
      <c r="F18427" s="13"/>
    </row>
    <row r="18428" spans="1:7">
      <c r="A18428" s="13"/>
      <c r="B18428" s="13"/>
      <c r="C18428" s="13"/>
      <c r="D18428" s="13"/>
      <c r="E18428" s="13"/>
      <c r="F18428" s="13"/>
    </row>
    <row r="18429" spans="1:7">
      <c r="A18429" s="13"/>
      <c r="B18429" s="13"/>
      <c r="C18429" s="13"/>
      <c r="D18429" s="13"/>
      <c r="E18429" s="13"/>
      <c r="F18429" s="13"/>
    </row>
    <row r="18430" spans="1:7">
      <c r="A18430" s="13"/>
      <c r="B18430" s="13"/>
      <c r="C18430" s="13"/>
      <c r="D18430" s="13"/>
      <c r="E18430" s="13"/>
      <c r="F18430" s="13"/>
    </row>
    <row r="18431" spans="1:7">
      <c r="A18431" s="13"/>
      <c r="B18431" s="13"/>
      <c r="C18431" s="13"/>
      <c r="D18431" s="13"/>
      <c r="E18431" s="13"/>
      <c r="F18431" s="13"/>
    </row>
    <row r="18432" spans="1:7">
      <c r="A18432" s="13"/>
      <c r="B18432" s="13"/>
      <c r="C18432" s="13"/>
      <c r="D18432" s="13"/>
      <c r="E18432" s="13"/>
      <c r="F18432" s="13"/>
    </row>
    <row r="18433" spans="1:7">
      <c r="A18433" s="13"/>
      <c r="B18433" s="13"/>
      <c r="C18433" s="13"/>
      <c r="D18433" s="13"/>
      <c r="E18433" s="13"/>
      <c r="G18433" s="13"/>
    </row>
    <row r="18434" spans="1:7">
      <c r="A18434" s="13"/>
      <c r="B18434" s="13"/>
      <c r="C18434" s="13"/>
      <c r="D18434" s="13"/>
      <c r="E18434" s="13"/>
      <c r="F18434" s="13"/>
    </row>
    <row r="18435" spans="1:7">
      <c r="A18435" s="13"/>
      <c r="B18435" s="13"/>
      <c r="D18435" s="13"/>
      <c r="E18435" s="13"/>
      <c r="F18435" s="13"/>
    </row>
    <row r="18436" spans="1:7">
      <c r="A18436" s="13"/>
      <c r="B18436" s="13"/>
      <c r="D18436" s="13"/>
      <c r="E18436" s="13"/>
      <c r="F18436" s="13"/>
    </row>
    <row r="18437" spans="1:7">
      <c r="A18437" s="13"/>
      <c r="B18437" s="13"/>
      <c r="D18437" s="13"/>
      <c r="E18437" s="13"/>
      <c r="F18437" s="13"/>
    </row>
    <row r="18438" spans="1:7">
      <c r="A18438" s="13"/>
      <c r="B18438" s="13"/>
      <c r="D18438" s="13"/>
      <c r="E18438" s="13"/>
      <c r="F18438" s="13"/>
    </row>
    <row r="18439" spans="1:7">
      <c r="A18439" s="13"/>
      <c r="B18439" s="13"/>
      <c r="D18439" s="13"/>
      <c r="E18439" s="13"/>
      <c r="F18439" s="13"/>
    </row>
    <row r="18440" spans="1:7">
      <c r="A18440" s="13"/>
      <c r="B18440" s="13"/>
      <c r="D18440" s="13"/>
      <c r="E18440" s="13"/>
      <c r="F18440" s="13"/>
    </row>
    <row r="18441" spans="1:7">
      <c r="A18441" s="13"/>
      <c r="B18441" s="13"/>
      <c r="D18441" s="13"/>
      <c r="E18441" s="13"/>
      <c r="F18441" s="13"/>
    </row>
    <row r="18442" spans="1:7">
      <c r="A18442" s="13"/>
      <c r="B18442" s="13"/>
      <c r="D18442" s="13"/>
      <c r="E18442" s="13"/>
      <c r="F18442" s="13"/>
    </row>
    <row r="18443" spans="1:7">
      <c r="A18443" s="13"/>
      <c r="B18443" s="13"/>
      <c r="D18443" s="13"/>
      <c r="E18443" s="13"/>
      <c r="F18443" s="13"/>
    </row>
    <row r="18444" spans="1:7">
      <c r="A18444" s="13"/>
      <c r="B18444" s="13"/>
      <c r="C18444" s="13"/>
      <c r="D18444" s="13"/>
      <c r="E18444" s="13"/>
      <c r="F18444" s="13"/>
    </row>
    <row r="18445" spans="1:7">
      <c r="A18445" s="13"/>
      <c r="B18445" s="13"/>
      <c r="C18445" s="13"/>
      <c r="D18445" s="13"/>
      <c r="E18445" s="13"/>
      <c r="F18445" s="13"/>
    </row>
    <row r="18446" spans="1:7">
      <c r="A18446" s="13"/>
      <c r="B18446" s="13"/>
      <c r="C18446" s="13"/>
      <c r="D18446" s="13"/>
      <c r="E18446" s="13"/>
      <c r="F18446" s="13"/>
    </row>
    <row r="18447" spans="1:7">
      <c r="A18447" s="13"/>
      <c r="B18447" s="13"/>
      <c r="C18447" s="13"/>
      <c r="D18447" s="13"/>
      <c r="E18447" s="13"/>
      <c r="F18447" s="13"/>
    </row>
    <row r="18448" spans="1:7">
      <c r="A18448" s="13"/>
      <c r="B18448" s="13"/>
      <c r="C18448" s="13"/>
      <c r="D18448" s="13"/>
      <c r="E18448" s="13"/>
      <c r="F18448" s="13"/>
    </row>
    <row r="18449" spans="1:7">
      <c r="A18449" s="13"/>
      <c r="B18449" s="13"/>
      <c r="C18449" s="13"/>
      <c r="D18449" s="13"/>
      <c r="E18449" s="13"/>
      <c r="G18449" s="13"/>
    </row>
    <row r="18450" spans="1:7">
      <c r="A18450" s="13"/>
      <c r="B18450" s="13"/>
      <c r="C18450" s="13"/>
      <c r="D18450" s="13"/>
      <c r="E18450" s="13"/>
      <c r="G18450" s="13"/>
    </row>
    <row r="18451" spans="1:7">
      <c r="A18451" s="13"/>
      <c r="B18451" s="13"/>
      <c r="C18451" s="13"/>
      <c r="D18451" s="13"/>
      <c r="E18451" s="13"/>
      <c r="F18451" s="13"/>
    </row>
    <row r="18452" spans="1:7">
      <c r="A18452" s="13"/>
      <c r="B18452" s="13"/>
      <c r="C18452" s="13"/>
      <c r="D18452" s="13"/>
      <c r="E18452" s="13"/>
      <c r="F18452" s="13"/>
    </row>
    <row r="18453" spans="1:7">
      <c r="A18453" s="13"/>
      <c r="B18453" s="13"/>
      <c r="D18453" s="13"/>
      <c r="E18453" s="13"/>
      <c r="F18453" s="13"/>
    </row>
    <row r="18454" spans="1:7">
      <c r="A18454" s="13"/>
      <c r="B18454" s="13"/>
      <c r="D18454" s="13"/>
      <c r="E18454" s="13"/>
      <c r="F18454" s="13"/>
    </row>
    <row r="18455" spans="1:7">
      <c r="A18455" s="13"/>
      <c r="B18455" s="13"/>
      <c r="D18455" s="13"/>
      <c r="E18455" s="13"/>
      <c r="F18455" s="13"/>
    </row>
    <row r="18456" spans="1:7">
      <c r="A18456" s="13"/>
      <c r="B18456" s="13"/>
      <c r="D18456" s="13"/>
      <c r="E18456" s="13"/>
      <c r="F18456" s="13"/>
    </row>
    <row r="18457" spans="1:7">
      <c r="A18457" s="13"/>
      <c r="B18457" s="13"/>
      <c r="D18457" s="13"/>
      <c r="E18457" s="13"/>
      <c r="F18457" s="13"/>
    </row>
    <row r="18458" spans="1:7">
      <c r="A18458" s="13"/>
      <c r="B18458" s="13"/>
      <c r="D18458" s="13"/>
      <c r="E18458" s="13"/>
      <c r="F18458" s="13"/>
    </row>
    <row r="18459" spans="1:7">
      <c r="A18459" s="13"/>
      <c r="B18459" s="13"/>
      <c r="D18459" s="13"/>
      <c r="E18459" s="13"/>
      <c r="F18459" s="13"/>
    </row>
    <row r="18460" spans="1:7">
      <c r="A18460" s="13"/>
      <c r="B18460" s="13"/>
      <c r="C18460" s="13"/>
      <c r="D18460" s="13"/>
      <c r="E18460" s="13"/>
      <c r="F18460" s="13"/>
    </row>
    <row r="18461" spans="1:7">
      <c r="A18461" s="13"/>
      <c r="B18461" s="13"/>
      <c r="C18461" s="13"/>
      <c r="D18461" s="13"/>
      <c r="E18461" s="13"/>
      <c r="G18461" s="13"/>
    </row>
    <row r="18462" spans="1:7">
      <c r="A18462" s="13"/>
      <c r="B18462" s="13"/>
      <c r="C18462" s="13"/>
      <c r="D18462" s="13"/>
      <c r="E18462" s="13"/>
      <c r="F18462" s="13"/>
    </row>
    <row r="18463" spans="1:7">
      <c r="A18463" s="13"/>
      <c r="B18463" s="13"/>
      <c r="C18463" s="13"/>
      <c r="D18463" s="13"/>
      <c r="E18463" s="13"/>
      <c r="F18463" s="13"/>
    </row>
    <row r="18464" spans="1:7">
      <c r="A18464" s="13"/>
      <c r="B18464" s="13"/>
      <c r="C18464" s="13"/>
      <c r="D18464" s="13"/>
      <c r="E18464" s="13"/>
      <c r="F18464" s="13"/>
    </row>
    <row r="18465" spans="1:7">
      <c r="A18465" s="13"/>
      <c r="B18465" s="13"/>
      <c r="C18465" s="13"/>
      <c r="D18465" s="13"/>
      <c r="E18465" s="13"/>
      <c r="G18465" s="13"/>
    </row>
    <row r="18466" spans="1:7">
      <c r="A18466" s="13"/>
      <c r="B18466" s="13"/>
      <c r="C18466" s="13"/>
      <c r="D18466" s="13"/>
      <c r="E18466" s="13"/>
      <c r="F18466" s="13"/>
    </row>
    <row r="18467" spans="1:7">
      <c r="A18467" s="13"/>
      <c r="B18467" s="13"/>
      <c r="C18467" s="13"/>
      <c r="D18467" s="13"/>
      <c r="E18467" s="13"/>
      <c r="F18467" s="13"/>
    </row>
    <row r="18468" spans="1:7">
      <c r="A18468" s="13"/>
      <c r="B18468" s="13"/>
      <c r="C18468" s="13"/>
      <c r="D18468" s="13"/>
      <c r="E18468" s="13"/>
      <c r="F18468" s="13"/>
    </row>
    <row r="18469" spans="1:7">
      <c r="A18469" s="13"/>
      <c r="B18469" s="13"/>
      <c r="C18469" s="13"/>
      <c r="D18469" s="13"/>
      <c r="E18469" s="13"/>
      <c r="F18469" s="13"/>
    </row>
    <row r="18470" spans="1:7">
      <c r="A18470" s="13"/>
      <c r="B18470" s="13"/>
      <c r="D18470" s="13"/>
      <c r="E18470" s="13"/>
      <c r="F18470" s="13"/>
    </row>
    <row r="18471" spans="1:7">
      <c r="A18471" s="13"/>
      <c r="B18471" s="13"/>
      <c r="D18471" s="13"/>
      <c r="E18471" s="13"/>
      <c r="F18471" s="13"/>
    </row>
    <row r="18472" spans="1:7">
      <c r="A18472" s="13"/>
      <c r="B18472" s="13"/>
      <c r="C18472" s="13"/>
      <c r="D18472" s="13"/>
      <c r="E18472" s="13"/>
      <c r="F18472" s="13"/>
    </row>
    <row r="18473" spans="1:7">
      <c r="A18473" s="13"/>
      <c r="B18473" s="13"/>
      <c r="C18473" s="13"/>
      <c r="D18473" s="13"/>
      <c r="E18473" s="13"/>
      <c r="F18473" s="13"/>
    </row>
    <row r="18474" spans="1:7">
      <c r="A18474" s="13"/>
      <c r="B18474" s="13"/>
      <c r="C18474" s="13"/>
      <c r="D18474" s="13"/>
      <c r="E18474" s="13"/>
      <c r="F18474" s="13"/>
    </row>
    <row r="18475" spans="1:7">
      <c r="A18475" s="13"/>
      <c r="B18475" s="13"/>
      <c r="D18475" s="13"/>
      <c r="E18475" s="13"/>
      <c r="F18475" s="13"/>
    </row>
    <row r="18476" spans="1:7">
      <c r="A18476" s="13"/>
      <c r="B18476" s="13"/>
      <c r="D18476" s="13"/>
      <c r="E18476" s="13"/>
      <c r="F18476" s="13"/>
    </row>
    <row r="18477" spans="1:7">
      <c r="A18477" s="13"/>
      <c r="B18477" s="13"/>
      <c r="C18477" s="13"/>
      <c r="D18477" s="13"/>
      <c r="E18477" s="13"/>
      <c r="F18477" s="13"/>
    </row>
    <row r="18478" spans="1:7">
      <c r="A18478" s="13"/>
      <c r="B18478" s="13"/>
      <c r="C18478" s="13"/>
      <c r="D18478" s="13"/>
      <c r="E18478" s="13"/>
      <c r="F18478" s="13"/>
    </row>
    <row r="18479" spans="1:7">
      <c r="A18479" s="13"/>
      <c r="B18479" s="13"/>
      <c r="C18479" s="13"/>
      <c r="D18479" s="13"/>
      <c r="E18479" s="13"/>
      <c r="F18479" s="13"/>
    </row>
    <row r="18480" spans="1:7">
      <c r="A18480" s="13"/>
      <c r="B18480" s="13"/>
      <c r="C18480" s="13"/>
      <c r="D18480" s="13"/>
      <c r="E18480" s="13"/>
      <c r="F18480" s="13"/>
    </row>
    <row r="18481" spans="1:7">
      <c r="A18481" s="13"/>
      <c r="B18481" s="13"/>
      <c r="C18481" s="13"/>
      <c r="D18481" s="13"/>
      <c r="E18481" s="13"/>
      <c r="F18481" s="13"/>
    </row>
    <row r="18482" spans="1:7">
      <c r="A18482" s="13"/>
      <c r="B18482" s="13"/>
      <c r="C18482" s="13"/>
      <c r="D18482" s="13"/>
      <c r="E18482" s="13"/>
      <c r="G18482" s="13"/>
    </row>
    <row r="18483" spans="1:7">
      <c r="A18483" s="13"/>
      <c r="B18483" s="13"/>
      <c r="D18483" s="13"/>
      <c r="E18483" s="13"/>
      <c r="F18483" s="13"/>
    </row>
    <row r="18484" spans="1:7">
      <c r="A18484" s="13"/>
      <c r="B18484" s="13"/>
      <c r="C18484" s="13"/>
      <c r="D18484" s="13"/>
      <c r="E18484" s="13"/>
      <c r="F18484" s="13"/>
    </row>
    <row r="18485" spans="1:7">
      <c r="A18485" s="13"/>
      <c r="B18485" s="13"/>
      <c r="C18485" s="13"/>
      <c r="D18485" s="13"/>
      <c r="E18485" s="13"/>
      <c r="F18485" s="13"/>
    </row>
    <row r="18486" spans="1:7">
      <c r="A18486" s="13"/>
      <c r="B18486" s="13"/>
      <c r="D18486" s="13"/>
      <c r="E18486" s="13"/>
      <c r="F18486" s="13"/>
    </row>
    <row r="18487" spans="1:7">
      <c r="A18487" s="13"/>
      <c r="B18487" s="13"/>
      <c r="C18487" s="13"/>
      <c r="D18487" s="13"/>
      <c r="E18487" s="13"/>
      <c r="F18487" s="13"/>
    </row>
    <row r="18488" spans="1:7">
      <c r="A18488" s="13"/>
      <c r="B18488" s="13"/>
      <c r="C18488" s="13"/>
      <c r="D18488" s="13"/>
      <c r="E18488" s="13"/>
      <c r="F18488" s="13"/>
    </row>
    <row r="18489" spans="1:7">
      <c r="A18489" s="13"/>
      <c r="B18489" s="13"/>
      <c r="D18489" s="13"/>
      <c r="E18489" s="13"/>
      <c r="F18489" s="13"/>
    </row>
    <row r="18490" spans="1:7">
      <c r="A18490" s="13"/>
      <c r="B18490" s="13"/>
      <c r="D18490" s="13"/>
      <c r="E18490" s="13"/>
      <c r="F18490" s="13"/>
    </row>
    <row r="18491" spans="1:7">
      <c r="A18491" s="13"/>
      <c r="B18491" s="13"/>
      <c r="D18491" s="13"/>
      <c r="E18491" s="13"/>
      <c r="F18491" s="13"/>
    </row>
    <row r="18492" spans="1:7">
      <c r="A18492" s="13"/>
      <c r="B18492" s="13"/>
      <c r="C18492" s="13"/>
      <c r="D18492" s="13"/>
      <c r="E18492" s="13"/>
      <c r="F18492" s="13"/>
    </row>
    <row r="18493" spans="1:7">
      <c r="A18493" s="13"/>
      <c r="B18493" s="13"/>
      <c r="C18493" s="13"/>
      <c r="D18493" s="13"/>
      <c r="E18493" s="13"/>
      <c r="F18493" s="13"/>
    </row>
    <row r="18494" spans="1:7">
      <c r="A18494" s="13"/>
      <c r="B18494" s="13"/>
      <c r="D18494" s="13"/>
      <c r="E18494" s="13"/>
      <c r="F18494" s="13"/>
    </row>
    <row r="18495" spans="1:7">
      <c r="A18495" s="13"/>
      <c r="B18495" s="13"/>
      <c r="D18495" s="13"/>
      <c r="E18495" s="13"/>
      <c r="F18495" s="13"/>
    </row>
    <row r="18496" spans="1:7">
      <c r="A18496" s="13"/>
      <c r="B18496" s="13"/>
      <c r="D18496" s="13"/>
      <c r="E18496" s="13"/>
      <c r="F18496" s="13"/>
    </row>
    <row r="18497" spans="1:7">
      <c r="A18497" s="13"/>
      <c r="B18497" s="13"/>
      <c r="C18497" s="13"/>
      <c r="D18497" s="13"/>
      <c r="E18497" s="13"/>
      <c r="F18497" s="13"/>
    </row>
    <row r="18498" spans="1:7">
      <c r="A18498" s="13"/>
      <c r="B18498" s="13"/>
      <c r="C18498" s="13"/>
      <c r="D18498" s="13"/>
      <c r="E18498" s="13"/>
      <c r="F18498" s="13"/>
    </row>
    <row r="18499" spans="1:7">
      <c r="A18499" s="13"/>
      <c r="B18499" s="13"/>
      <c r="C18499" s="13"/>
      <c r="D18499" s="13"/>
      <c r="E18499" s="13"/>
      <c r="F18499" s="13"/>
    </row>
    <row r="18500" spans="1:7">
      <c r="A18500" s="13"/>
      <c r="B18500" s="13"/>
      <c r="C18500" s="13"/>
      <c r="D18500" s="13"/>
      <c r="E18500" s="13"/>
      <c r="F18500" s="13"/>
    </row>
    <row r="18501" spans="1:7">
      <c r="A18501" s="13"/>
      <c r="B18501" s="13"/>
      <c r="C18501" s="13"/>
      <c r="D18501" s="13"/>
      <c r="E18501" s="13"/>
      <c r="F18501" s="13"/>
    </row>
    <row r="18502" spans="1:7">
      <c r="A18502" s="13"/>
      <c r="B18502" s="13"/>
      <c r="C18502" s="13"/>
      <c r="D18502" s="13"/>
      <c r="E18502" s="13"/>
      <c r="G18502" s="13"/>
    </row>
    <row r="18503" spans="1:7">
      <c r="A18503" s="13"/>
      <c r="B18503" s="13"/>
      <c r="D18503" s="13"/>
      <c r="E18503" s="13"/>
      <c r="F18503" s="13"/>
    </row>
    <row r="18504" spans="1:7">
      <c r="A18504" s="13"/>
      <c r="B18504" s="13"/>
      <c r="D18504" s="13"/>
      <c r="E18504" s="13"/>
      <c r="F18504" s="13"/>
    </row>
    <row r="18505" spans="1:7">
      <c r="A18505" s="13"/>
      <c r="B18505" s="13"/>
      <c r="C18505" s="13"/>
      <c r="D18505" s="13"/>
      <c r="E18505" s="13"/>
      <c r="F18505" s="13"/>
    </row>
    <row r="18506" spans="1:7">
      <c r="A18506" s="13"/>
      <c r="B18506" s="13"/>
      <c r="C18506" s="13"/>
      <c r="D18506" s="13"/>
      <c r="E18506" s="13"/>
      <c r="F18506" s="13"/>
    </row>
    <row r="18507" spans="1:7">
      <c r="A18507" s="13"/>
      <c r="B18507" s="13"/>
      <c r="D18507" s="13"/>
      <c r="E18507" s="13"/>
      <c r="F18507" s="13"/>
    </row>
    <row r="18508" spans="1:7">
      <c r="A18508" s="13"/>
      <c r="B18508" s="13"/>
      <c r="C18508" s="13"/>
      <c r="D18508" s="13"/>
      <c r="E18508" s="13"/>
      <c r="F18508" s="13"/>
    </row>
    <row r="18509" spans="1:7">
      <c r="A18509" s="13"/>
      <c r="B18509" s="13"/>
      <c r="C18509" s="13"/>
      <c r="D18509" s="13"/>
      <c r="E18509" s="13"/>
      <c r="F18509" s="13"/>
    </row>
    <row r="18510" spans="1:7">
      <c r="A18510" s="13"/>
      <c r="B18510" s="13"/>
      <c r="C18510" s="13"/>
      <c r="D18510" s="13"/>
      <c r="E18510" s="13"/>
      <c r="F18510" s="13"/>
    </row>
    <row r="18511" spans="1:7">
      <c r="A18511" s="13"/>
      <c r="B18511" s="13"/>
      <c r="C18511" s="13"/>
      <c r="D18511" s="13"/>
      <c r="E18511" s="13"/>
      <c r="F18511" s="13"/>
    </row>
    <row r="18512" spans="1:7">
      <c r="A18512" s="13"/>
      <c r="B18512" s="13"/>
      <c r="C18512" s="13"/>
      <c r="D18512" s="13"/>
      <c r="E18512" s="13"/>
      <c r="F18512" s="13"/>
    </row>
    <row r="18513" spans="1:7">
      <c r="A18513" s="13"/>
      <c r="B18513" s="13"/>
      <c r="C18513" s="13"/>
      <c r="D18513" s="13"/>
      <c r="E18513" s="13"/>
      <c r="F18513" s="13"/>
    </row>
    <row r="18514" spans="1:7">
      <c r="A18514" s="13"/>
      <c r="B18514" s="13"/>
      <c r="C18514" s="13"/>
      <c r="D18514" s="13"/>
      <c r="E18514" s="13"/>
      <c r="F18514" s="13"/>
    </row>
    <row r="18515" spans="1:7">
      <c r="A18515" s="13"/>
      <c r="B18515" s="13"/>
      <c r="C18515" s="13"/>
      <c r="D18515" s="13"/>
      <c r="E18515" s="13"/>
      <c r="F18515" s="13"/>
    </row>
    <row r="18516" spans="1:7">
      <c r="A18516" s="13"/>
      <c r="B18516" s="13"/>
      <c r="D18516" s="13"/>
      <c r="E18516" s="13"/>
      <c r="F18516" s="13"/>
    </row>
    <row r="18517" spans="1:7">
      <c r="A18517" s="13"/>
      <c r="B18517" s="13"/>
      <c r="D18517" s="13"/>
      <c r="E18517" s="13"/>
      <c r="F18517" s="13"/>
    </row>
    <row r="18518" spans="1:7">
      <c r="A18518" s="13"/>
      <c r="B18518" s="13"/>
      <c r="D18518" s="13"/>
      <c r="E18518" s="13"/>
      <c r="F18518" s="13"/>
    </row>
    <row r="18519" spans="1:7">
      <c r="A18519" s="13"/>
      <c r="B18519" s="13"/>
      <c r="C18519" s="13"/>
      <c r="D18519" s="13"/>
      <c r="E18519" s="13"/>
      <c r="F18519" s="13"/>
    </row>
    <row r="18520" spans="1:7">
      <c r="A18520" s="13"/>
      <c r="B18520" s="13"/>
      <c r="D18520" s="13"/>
      <c r="E18520" s="13"/>
      <c r="F18520" s="13"/>
    </row>
    <row r="18521" spans="1:7">
      <c r="A18521" s="13"/>
      <c r="B18521" s="13"/>
      <c r="D18521" s="13"/>
      <c r="E18521" s="13"/>
      <c r="F18521" s="13"/>
    </row>
    <row r="18522" spans="1:7">
      <c r="A18522" s="13"/>
      <c r="B18522" s="13"/>
      <c r="C18522" s="13"/>
      <c r="D18522" s="13"/>
      <c r="E18522" s="13"/>
      <c r="F18522" s="13"/>
    </row>
    <row r="18523" spans="1:7">
      <c r="A18523" s="13"/>
      <c r="B18523" s="13"/>
      <c r="D18523" s="13"/>
      <c r="E18523" s="13"/>
      <c r="F18523" s="13"/>
    </row>
    <row r="18524" spans="1:7">
      <c r="A18524" s="13"/>
      <c r="B18524" s="13"/>
      <c r="D18524" s="13"/>
      <c r="E18524" s="13"/>
      <c r="F18524" s="13"/>
    </row>
    <row r="18525" spans="1:7">
      <c r="A18525" s="13"/>
      <c r="B18525" s="13"/>
      <c r="D18525" s="13"/>
      <c r="E18525" s="13"/>
      <c r="F18525" s="13"/>
    </row>
    <row r="18526" spans="1:7">
      <c r="A18526" s="13"/>
      <c r="B18526" s="13"/>
      <c r="D18526" s="13"/>
      <c r="E18526" s="13"/>
      <c r="F18526" s="13"/>
    </row>
    <row r="18527" spans="1:7">
      <c r="A18527" s="13"/>
      <c r="B18527" s="13"/>
      <c r="C18527" s="13"/>
      <c r="D18527" s="13"/>
      <c r="E18527" s="13"/>
      <c r="F18527" s="13"/>
    </row>
    <row r="18528" spans="1:7">
      <c r="A18528" s="13"/>
      <c r="B18528" s="13"/>
      <c r="C18528" s="13"/>
      <c r="D18528" s="13"/>
      <c r="E18528" s="13"/>
      <c r="G18528" s="13"/>
    </row>
    <row r="18529" spans="1:7">
      <c r="A18529" s="13"/>
      <c r="B18529" s="13"/>
      <c r="C18529" s="13"/>
      <c r="D18529" s="13"/>
      <c r="E18529" s="13"/>
      <c r="F18529" s="13"/>
    </row>
    <row r="18530" spans="1:7">
      <c r="A18530" s="13"/>
      <c r="B18530" s="13"/>
      <c r="C18530" s="13"/>
      <c r="D18530" s="13"/>
      <c r="E18530" s="13"/>
      <c r="F18530" s="13"/>
    </row>
    <row r="18531" spans="1:7">
      <c r="A18531" s="13"/>
      <c r="B18531" s="13"/>
      <c r="C18531" s="13"/>
      <c r="D18531" s="13"/>
      <c r="E18531" s="13"/>
      <c r="F18531" s="13"/>
    </row>
    <row r="18532" spans="1:7">
      <c r="A18532" s="13"/>
      <c r="B18532" s="13"/>
      <c r="C18532" s="13"/>
      <c r="D18532" s="13"/>
      <c r="E18532" s="13"/>
      <c r="G18532" s="13"/>
    </row>
    <row r="18533" spans="1:7">
      <c r="A18533" s="13"/>
      <c r="B18533" s="13"/>
      <c r="C18533" s="13"/>
      <c r="D18533" s="13"/>
      <c r="E18533" s="13"/>
      <c r="F18533" s="13"/>
    </row>
    <row r="18534" spans="1:7">
      <c r="A18534" s="13"/>
      <c r="B18534" s="13"/>
      <c r="C18534" s="13"/>
      <c r="D18534" s="13"/>
      <c r="E18534" s="13"/>
      <c r="F18534" s="13"/>
    </row>
    <row r="18535" spans="1:7">
      <c r="A18535" s="13"/>
      <c r="B18535" s="13"/>
      <c r="C18535" s="13"/>
      <c r="D18535" s="13"/>
      <c r="E18535" s="13"/>
      <c r="F18535" s="13"/>
    </row>
    <row r="18536" spans="1:7">
      <c r="A18536" s="13"/>
      <c r="B18536" s="13"/>
      <c r="C18536" s="13"/>
      <c r="D18536" s="13"/>
      <c r="E18536" s="13"/>
      <c r="F18536" s="13"/>
    </row>
    <row r="18537" spans="1:7">
      <c r="A18537" s="13"/>
      <c r="B18537" s="13"/>
      <c r="C18537" s="13"/>
      <c r="D18537" s="13"/>
      <c r="E18537" s="13"/>
      <c r="F18537" s="13"/>
    </row>
    <row r="18538" spans="1:7">
      <c r="A18538" s="13"/>
      <c r="B18538" s="13"/>
      <c r="C18538" s="13"/>
      <c r="D18538" s="13"/>
      <c r="E18538" s="13"/>
      <c r="F18538" s="13"/>
    </row>
    <row r="18539" spans="1:7">
      <c r="A18539" s="13"/>
      <c r="B18539" s="13"/>
      <c r="C18539" s="13"/>
      <c r="D18539" s="13"/>
      <c r="E18539" s="13"/>
      <c r="F18539" s="13"/>
    </row>
    <row r="18540" spans="1:7">
      <c r="A18540" s="13"/>
      <c r="B18540" s="13"/>
      <c r="C18540" s="13"/>
      <c r="D18540" s="13"/>
      <c r="E18540" s="13"/>
      <c r="F18540" s="13"/>
    </row>
    <row r="18541" spans="1:7">
      <c r="A18541" s="13"/>
      <c r="B18541" s="13"/>
      <c r="C18541" s="13"/>
      <c r="D18541" s="13"/>
      <c r="E18541" s="13"/>
      <c r="F18541" s="13"/>
    </row>
    <row r="18542" spans="1:7">
      <c r="A18542" s="13"/>
      <c r="B18542" s="13"/>
      <c r="C18542" s="13"/>
      <c r="D18542" s="13"/>
      <c r="E18542" s="13"/>
      <c r="F18542" s="13"/>
    </row>
    <row r="18543" spans="1:7">
      <c r="A18543" s="13"/>
      <c r="B18543" s="13"/>
      <c r="D18543" s="13"/>
      <c r="E18543" s="13"/>
      <c r="F18543" s="13"/>
    </row>
    <row r="18544" spans="1:7">
      <c r="A18544" s="13"/>
      <c r="B18544" s="13"/>
      <c r="D18544" s="13"/>
      <c r="E18544" s="13"/>
      <c r="F18544" s="13"/>
    </row>
    <row r="18545" spans="1:7">
      <c r="A18545" s="13"/>
      <c r="B18545" s="13"/>
      <c r="D18545" s="13"/>
      <c r="E18545" s="13"/>
      <c r="F18545" s="13"/>
    </row>
    <row r="18546" spans="1:7">
      <c r="A18546" s="13"/>
      <c r="B18546" s="13"/>
      <c r="D18546" s="13"/>
      <c r="E18546" s="13"/>
      <c r="F18546" s="13"/>
    </row>
    <row r="18547" spans="1:7">
      <c r="A18547" s="13"/>
      <c r="B18547" s="13"/>
      <c r="D18547" s="13"/>
      <c r="E18547" s="13"/>
      <c r="F18547" s="13"/>
    </row>
    <row r="18548" spans="1:7">
      <c r="A18548" s="13"/>
      <c r="B18548" s="13"/>
      <c r="D18548" s="13"/>
      <c r="E18548" s="13"/>
      <c r="F18548" s="13"/>
    </row>
    <row r="18549" spans="1:7">
      <c r="A18549" s="13"/>
      <c r="B18549" s="13"/>
      <c r="C18549" s="13"/>
      <c r="D18549" s="13"/>
      <c r="E18549" s="13"/>
      <c r="F18549" s="13"/>
    </row>
    <row r="18550" spans="1:7">
      <c r="A18550" s="13"/>
      <c r="B18550" s="13"/>
      <c r="C18550" s="13"/>
      <c r="D18550" s="13"/>
      <c r="E18550" s="13"/>
      <c r="F18550" s="13"/>
    </row>
    <row r="18551" spans="1:7">
      <c r="A18551" s="13"/>
      <c r="B18551" s="13"/>
      <c r="C18551" s="13"/>
      <c r="D18551" s="13"/>
      <c r="E18551" s="13"/>
      <c r="G18551" s="13"/>
    </row>
    <row r="18552" spans="1:7">
      <c r="A18552" s="13"/>
      <c r="B18552" s="13"/>
      <c r="C18552" s="13"/>
      <c r="D18552" s="13"/>
      <c r="E18552" s="13"/>
      <c r="F18552" s="13"/>
    </row>
    <row r="18553" spans="1:7">
      <c r="A18553" s="13"/>
      <c r="B18553" s="13"/>
      <c r="C18553" s="13"/>
      <c r="D18553" s="13"/>
      <c r="E18553" s="13"/>
      <c r="F18553" s="13"/>
    </row>
    <row r="18554" spans="1:7">
      <c r="A18554" s="13"/>
      <c r="B18554" s="13"/>
      <c r="C18554" s="13"/>
      <c r="D18554" s="13"/>
      <c r="E18554" s="13"/>
      <c r="F18554" s="13"/>
    </row>
    <row r="18555" spans="1:7">
      <c r="A18555" s="13"/>
      <c r="B18555" s="13"/>
      <c r="C18555" s="13"/>
      <c r="D18555" s="13"/>
      <c r="E18555" s="13"/>
      <c r="F18555" s="13"/>
    </row>
    <row r="18556" spans="1:7">
      <c r="A18556" s="13"/>
      <c r="B18556" s="13"/>
      <c r="C18556" s="13"/>
      <c r="D18556" s="13"/>
      <c r="E18556" s="13"/>
      <c r="G18556" s="13"/>
    </row>
    <row r="18557" spans="1:7">
      <c r="A18557" s="13"/>
      <c r="B18557" s="13"/>
      <c r="C18557" s="13"/>
      <c r="D18557" s="13"/>
      <c r="E18557" s="13"/>
      <c r="F18557" s="13"/>
    </row>
    <row r="18558" spans="1:7">
      <c r="A18558" s="13"/>
      <c r="B18558" s="13"/>
      <c r="C18558" s="13"/>
      <c r="D18558" s="13"/>
      <c r="E18558" s="13"/>
      <c r="G18558" s="13"/>
    </row>
    <row r="18559" spans="1:7">
      <c r="A18559" s="13"/>
      <c r="B18559" s="13"/>
      <c r="C18559" s="13"/>
      <c r="D18559" s="13"/>
      <c r="E18559" s="13"/>
      <c r="F18559" s="13"/>
    </row>
    <row r="18560" spans="1:7">
      <c r="A18560" s="13"/>
      <c r="B18560" s="13"/>
      <c r="C18560" s="13"/>
      <c r="D18560" s="13"/>
      <c r="E18560" s="13"/>
      <c r="F18560" s="13"/>
    </row>
    <row r="18561" spans="1:6">
      <c r="A18561" s="13"/>
      <c r="B18561" s="13"/>
      <c r="C18561" s="13"/>
      <c r="D18561" s="13"/>
      <c r="E18561" s="13"/>
      <c r="F18561" s="13"/>
    </row>
    <row r="18562" spans="1:6">
      <c r="A18562" s="13"/>
      <c r="B18562" s="13"/>
      <c r="C18562" s="13"/>
      <c r="D18562" s="13"/>
      <c r="E18562" s="13"/>
      <c r="F18562" s="13"/>
    </row>
    <row r="18563" spans="1:6">
      <c r="A18563" s="13"/>
      <c r="B18563" s="13"/>
      <c r="D18563" s="13"/>
      <c r="E18563" s="13"/>
      <c r="F18563" s="13"/>
    </row>
    <row r="18564" spans="1:6">
      <c r="A18564" s="13"/>
      <c r="B18564" s="13"/>
      <c r="C18564" s="13"/>
      <c r="D18564" s="13"/>
      <c r="E18564" s="13"/>
      <c r="F18564" s="13"/>
    </row>
    <row r="18565" spans="1:6">
      <c r="A18565" s="13"/>
      <c r="B18565" s="13"/>
      <c r="C18565" s="13"/>
      <c r="D18565" s="13"/>
      <c r="E18565" s="13"/>
      <c r="F18565" s="13"/>
    </row>
    <row r="18566" spans="1:6">
      <c r="A18566" s="13"/>
      <c r="B18566" s="13"/>
      <c r="C18566" s="13"/>
      <c r="D18566" s="13"/>
      <c r="E18566" s="13"/>
      <c r="F18566" s="13"/>
    </row>
    <row r="18567" spans="1:6">
      <c r="A18567" s="13"/>
      <c r="B18567" s="13"/>
      <c r="D18567" s="13"/>
      <c r="E18567" s="13"/>
      <c r="F18567" s="13"/>
    </row>
    <row r="18568" spans="1:6">
      <c r="A18568" s="13"/>
      <c r="B18568" s="13"/>
      <c r="C18568" s="13"/>
      <c r="D18568" s="13"/>
      <c r="E18568" s="13"/>
      <c r="F18568" s="13"/>
    </row>
    <row r="18569" spans="1:6">
      <c r="A18569" s="13"/>
      <c r="B18569" s="13"/>
      <c r="D18569" s="13"/>
      <c r="E18569" s="13"/>
      <c r="F18569" s="13"/>
    </row>
    <row r="18570" spans="1:6">
      <c r="A18570" s="13"/>
      <c r="B18570" s="13"/>
      <c r="C18570" s="13"/>
      <c r="D18570" s="13"/>
      <c r="E18570" s="13"/>
      <c r="F18570" s="13"/>
    </row>
    <row r="18571" spans="1:6">
      <c r="A18571" s="13"/>
      <c r="B18571" s="13"/>
      <c r="C18571" s="13"/>
      <c r="D18571" s="13"/>
      <c r="E18571" s="13"/>
      <c r="F18571" s="13"/>
    </row>
    <row r="18572" spans="1:6">
      <c r="A18572" s="13"/>
      <c r="B18572" s="13"/>
      <c r="C18572" s="13"/>
      <c r="D18572" s="13"/>
      <c r="E18572" s="13"/>
      <c r="F18572" s="13"/>
    </row>
    <row r="18573" spans="1:6">
      <c r="A18573" s="13"/>
      <c r="B18573" s="13"/>
      <c r="C18573" s="13"/>
      <c r="D18573" s="13"/>
      <c r="E18573" s="13"/>
      <c r="F18573" s="13"/>
    </row>
    <row r="18574" spans="1:6">
      <c r="A18574" s="13"/>
      <c r="B18574" s="13"/>
      <c r="C18574" s="13"/>
      <c r="D18574" s="13"/>
      <c r="E18574" s="13"/>
      <c r="F18574" s="13"/>
    </row>
    <row r="18575" spans="1:6">
      <c r="A18575" s="13"/>
      <c r="B18575" s="13"/>
      <c r="D18575" s="13"/>
      <c r="E18575" s="13"/>
      <c r="F18575" s="13"/>
    </row>
    <row r="18576" spans="1:6">
      <c r="A18576" s="13"/>
      <c r="B18576" s="13"/>
      <c r="D18576" s="13"/>
      <c r="E18576" s="13"/>
      <c r="F18576" s="13"/>
    </row>
    <row r="18577" spans="1:7">
      <c r="A18577" s="13"/>
      <c r="B18577" s="13"/>
      <c r="D18577" s="13"/>
      <c r="E18577" s="13"/>
      <c r="F18577" s="13"/>
    </row>
    <row r="18578" spans="1:7">
      <c r="A18578" s="13"/>
      <c r="B18578" s="13"/>
      <c r="D18578" s="13"/>
      <c r="E18578" s="13"/>
      <c r="F18578" s="13"/>
    </row>
    <row r="18579" spans="1:7">
      <c r="A18579" s="13"/>
      <c r="B18579" s="13"/>
      <c r="D18579" s="13"/>
      <c r="E18579" s="13"/>
      <c r="F18579" s="13"/>
    </row>
    <row r="18580" spans="1:7">
      <c r="A18580" s="13"/>
      <c r="B18580" s="13"/>
      <c r="C18580" s="13"/>
      <c r="D18580" s="13"/>
      <c r="E18580" s="13"/>
      <c r="F18580" s="13"/>
    </row>
    <row r="18581" spans="1:7">
      <c r="A18581" s="13"/>
      <c r="B18581" s="13"/>
      <c r="C18581" s="13"/>
      <c r="D18581" s="13"/>
      <c r="E18581" s="13"/>
      <c r="F18581" s="13"/>
    </row>
    <row r="18582" spans="1:7">
      <c r="A18582" s="13"/>
      <c r="B18582" s="13"/>
      <c r="C18582" s="13"/>
      <c r="D18582" s="13"/>
      <c r="E18582" s="13"/>
      <c r="F18582" s="13"/>
    </row>
    <row r="18583" spans="1:7">
      <c r="A18583" s="13"/>
      <c r="B18583" s="13"/>
      <c r="C18583" s="13"/>
      <c r="D18583" s="13"/>
      <c r="E18583" s="13"/>
      <c r="F18583" s="13"/>
    </row>
    <row r="18584" spans="1:7">
      <c r="A18584" s="13"/>
      <c r="B18584" s="13"/>
      <c r="C18584" s="13"/>
      <c r="D18584" s="13"/>
      <c r="E18584" s="13"/>
      <c r="F18584" s="13"/>
    </row>
    <row r="18585" spans="1:7">
      <c r="A18585" s="13"/>
      <c r="B18585" s="13"/>
      <c r="C18585" s="13"/>
      <c r="D18585" s="13"/>
      <c r="E18585" s="13"/>
      <c r="F18585" s="13"/>
    </row>
    <row r="18586" spans="1:7">
      <c r="A18586" s="13"/>
      <c r="B18586" s="13"/>
      <c r="C18586" s="13"/>
      <c r="D18586" s="13"/>
      <c r="E18586" s="13"/>
      <c r="G18586" s="13"/>
    </row>
    <row r="18587" spans="1:7">
      <c r="A18587" s="13"/>
      <c r="B18587" s="13"/>
      <c r="C18587" s="13"/>
      <c r="D18587" s="13"/>
      <c r="E18587" s="13"/>
      <c r="F18587" s="13"/>
    </row>
    <row r="18588" spans="1:7">
      <c r="A18588" s="13"/>
      <c r="B18588" s="13"/>
      <c r="C18588" s="13"/>
      <c r="D18588" s="13"/>
      <c r="E18588" s="13"/>
      <c r="F18588" s="13"/>
    </row>
    <row r="18589" spans="1:7">
      <c r="A18589" s="13"/>
      <c r="B18589" s="13"/>
      <c r="D18589" s="13"/>
      <c r="E18589" s="13"/>
      <c r="F18589" s="13"/>
    </row>
    <row r="18590" spans="1:7">
      <c r="A18590" s="13"/>
      <c r="B18590" s="13"/>
      <c r="C18590" s="13"/>
      <c r="D18590" s="13"/>
      <c r="E18590" s="13"/>
      <c r="F18590" s="13"/>
    </row>
    <row r="18591" spans="1:7">
      <c r="A18591" s="13"/>
      <c r="B18591" s="13"/>
      <c r="D18591" s="13"/>
      <c r="E18591" s="13"/>
      <c r="F18591" s="13"/>
    </row>
    <row r="18592" spans="1:7">
      <c r="A18592" s="13"/>
      <c r="B18592" s="13"/>
      <c r="D18592" s="13"/>
      <c r="E18592" s="13"/>
      <c r="F18592" s="13"/>
    </row>
    <row r="18593" spans="1:6">
      <c r="A18593" s="13"/>
      <c r="B18593" s="13"/>
      <c r="D18593" s="13"/>
      <c r="E18593" s="13"/>
      <c r="F18593" s="13"/>
    </row>
    <row r="18594" spans="1:6">
      <c r="A18594" s="13"/>
      <c r="B18594" s="13"/>
      <c r="C18594" s="13"/>
      <c r="D18594" s="13"/>
      <c r="E18594" s="13"/>
      <c r="F18594" s="13"/>
    </row>
    <row r="18595" spans="1:6">
      <c r="A18595" s="13"/>
      <c r="B18595" s="13"/>
      <c r="D18595" s="13"/>
      <c r="E18595" s="13"/>
      <c r="F18595" s="13"/>
    </row>
    <row r="18596" spans="1:6">
      <c r="A18596" s="13"/>
      <c r="B18596" s="13"/>
      <c r="D18596" s="13"/>
      <c r="E18596" s="13"/>
      <c r="F18596" s="13"/>
    </row>
    <row r="18597" spans="1:6">
      <c r="A18597" s="13"/>
      <c r="B18597" s="13"/>
      <c r="D18597" s="13"/>
      <c r="E18597" s="13"/>
      <c r="F18597" s="13"/>
    </row>
    <row r="18598" spans="1:6">
      <c r="A18598" s="13"/>
      <c r="B18598" s="13"/>
      <c r="D18598" s="13"/>
      <c r="E18598" s="13"/>
      <c r="F18598" s="13"/>
    </row>
    <row r="18599" spans="1:6">
      <c r="A18599" s="13"/>
      <c r="B18599" s="13"/>
      <c r="D18599" s="13"/>
      <c r="E18599" s="13"/>
      <c r="F18599" s="13"/>
    </row>
    <row r="18600" spans="1:6">
      <c r="A18600" s="13"/>
      <c r="B18600" s="13"/>
      <c r="D18600" s="13"/>
      <c r="E18600" s="13"/>
      <c r="F18600" s="13"/>
    </row>
    <row r="18601" spans="1:6">
      <c r="A18601" s="13"/>
      <c r="B18601" s="13"/>
      <c r="C18601" s="13"/>
      <c r="D18601" s="13"/>
      <c r="E18601" s="13"/>
      <c r="F18601" s="13"/>
    </row>
    <row r="18602" spans="1:6">
      <c r="A18602" s="13"/>
      <c r="B18602" s="13"/>
      <c r="D18602" s="13"/>
      <c r="E18602" s="13"/>
      <c r="F18602" s="13"/>
    </row>
    <row r="18603" spans="1:6">
      <c r="A18603" s="13"/>
      <c r="B18603" s="13"/>
      <c r="D18603" s="13"/>
      <c r="E18603" s="13"/>
      <c r="F18603" s="13"/>
    </row>
    <row r="18604" spans="1:6">
      <c r="A18604" s="13"/>
      <c r="B18604" s="13"/>
      <c r="C18604" s="13"/>
      <c r="D18604" s="13"/>
      <c r="E18604" s="13"/>
      <c r="F18604" s="13"/>
    </row>
    <row r="18605" spans="1:6">
      <c r="A18605" s="13"/>
      <c r="B18605" s="13"/>
      <c r="C18605" s="13"/>
      <c r="D18605" s="13"/>
      <c r="E18605" s="13"/>
      <c r="F18605" s="13"/>
    </row>
    <row r="18606" spans="1:6">
      <c r="A18606" s="13"/>
      <c r="B18606" s="13"/>
      <c r="C18606" s="13"/>
      <c r="D18606" s="13"/>
      <c r="E18606" s="13"/>
      <c r="F18606" s="13"/>
    </row>
    <row r="18607" spans="1:6">
      <c r="A18607" s="13"/>
      <c r="B18607" s="13"/>
      <c r="C18607" s="13"/>
      <c r="D18607" s="13"/>
      <c r="E18607" s="13"/>
      <c r="F18607" s="13"/>
    </row>
    <row r="18608" spans="1:6">
      <c r="A18608" s="13"/>
      <c r="B18608" s="13"/>
      <c r="C18608" s="13"/>
      <c r="D18608" s="13"/>
      <c r="E18608" s="13"/>
      <c r="F18608" s="13"/>
    </row>
    <row r="18609" spans="1:7">
      <c r="A18609" s="13"/>
      <c r="B18609" s="13"/>
      <c r="C18609" s="13"/>
      <c r="D18609" s="13"/>
      <c r="E18609" s="13"/>
      <c r="F18609" s="13"/>
    </row>
    <row r="18610" spans="1:7">
      <c r="A18610" s="13"/>
      <c r="B18610" s="13"/>
      <c r="C18610" s="13"/>
      <c r="D18610" s="13"/>
      <c r="E18610" s="13"/>
      <c r="G18610" s="13"/>
    </row>
    <row r="18611" spans="1:7">
      <c r="A18611" s="13"/>
      <c r="B18611" s="13"/>
      <c r="D18611" s="13"/>
      <c r="E18611" s="13"/>
      <c r="F18611" s="13"/>
    </row>
    <row r="18612" spans="1:7">
      <c r="A18612" s="13"/>
      <c r="B18612" s="13"/>
      <c r="C18612" s="13"/>
      <c r="D18612" s="13"/>
      <c r="E18612" s="13"/>
      <c r="F18612" s="13"/>
    </row>
    <row r="18613" spans="1:7">
      <c r="A18613" s="13"/>
      <c r="B18613" s="13"/>
      <c r="C18613" s="13"/>
      <c r="D18613" s="13"/>
      <c r="E18613" s="13"/>
      <c r="F18613" s="13"/>
    </row>
    <row r="18614" spans="1:7">
      <c r="A18614" s="13"/>
      <c r="B18614" s="13"/>
      <c r="C18614" s="13"/>
      <c r="D18614" s="13"/>
      <c r="E18614" s="13"/>
      <c r="F18614" s="13"/>
    </row>
    <row r="18615" spans="1:7">
      <c r="A18615" s="13"/>
      <c r="B18615" s="13"/>
      <c r="C18615" s="13"/>
      <c r="D18615" s="13"/>
      <c r="E18615" s="13"/>
      <c r="F18615" s="13"/>
    </row>
    <row r="18616" spans="1:7">
      <c r="A18616" s="13"/>
      <c r="B18616" s="13"/>
      <c r="C18616" s="13"/>
      <c r="D18616" s="13"/>
      <c r="E18616" s="13"/>
      <c r="F18616" s="13"/>
    </row>
    <row r="18617" spans="1:7">
      <c r="A18617" s="13"/>
      <c r="B18617" s="13"/>
      <c r="D18617" s="13"/>
      <c r="E18617" s="13"/>
      <c r="F18617" s="13"/>
    </row>
    <row r="18618" spans="1:7">
      <c r="A18618" s="13"/>
      <c r="B18618" s="13"/>
      <c r="D18618" s="13"/>
      <c r="E18618" s="13"/>
      <c r="F18618" s="13"/>
    </row>
    <row r="18619" spans="1:7">
      <c r="A18619" s="13"/>
      <c r="B18619" s="13"/>
      <c r="D18619" s="13"/>
      <c r="E18619" s="13"/>
      <c r="F18619" s="13"/>
    </row>
    <row r="18620" spans="1:7">
      <c r="A18620" s="13"/>
      <c r="B18620" s="13"/>
      <c r="D18620" s="13"/>
      <c r="E18620" s="13"/>
      <c r="F18620" s="13"/>
    </row>
    <row r="18621" spans="1:7">
      <c r="A18621" s="13"/>
      <c r="B18621" s="13"/>
      <c r="D18621" s="13"/>
      <c r="E18621" s="13"/>
      <c r="F18621" s="13"/>
    </row>
    <row r="18622" spans="1:7">
      <c r="A18622" s="13"/>
      <c r="B18622" s="13"/>
      <c r="C18622" s="13"/>
      <c r="D18622" s="13"/>
      <c r="E18622" s="13"/>
      <c r="F18622" s="13"/>
    </row>
    <row r="18623" spans="1:7">
      <c r="A18623" s="13"/>
      <c r="B18623" s="13"/>
      <c r="D18623" s="13"/>
      <c r="E18623" s="13"/>
      <c r="F18623" s="13"/>
    </row>
    <row r="18624" spans="1:7">
      <c r="A18624" s="13"/>
      <c r="B18624" s="13"/>
      <c r="D18624" s="13"/>
      <c r="E18624" s="13"/>
      <c r="F18624" s="13"/>
    </row>
    <row r="18625" spans="1:7">
      <c r="A18625" s="13"/>
      <c r="B18625" s="13"/>
      <c r="D18625" s="13"/>
      <c r="E18625" s="13"/>
      <c r="F18625" s="13"/>
    </row>
    <row r="18626" spans="1:7">
      <c r="A18626" s="13"/>
      <c r="B18626" s="13"/>
      <c r="D18626" s="13"/>
      <c r="E18626" s="13"/>
      <c r="F18626" s="13"/>
    </row>
    <row r="18627" spans="1:7">
      <c r="A18627" s="13"/>
      <c r="B18627" s="13"/>
      <c r="C18627" s="13"/>
      <c r="D18627" s="13"/>
      <c r="E18627" s="13"/>
      <c r="G18627" s="13"/>
    </row>
    <row r="18628" spans="1:7">
      <c r="A18628" s="13"/>
      <c r="B18628" s="13"/>
      <c r="C18628" s="13"/>
      <c r="D18628" s="13"/>
      <c r="E18628" s="13"/>
      <c r="F18628" s="13"/>
    </row>
    <row r="18629" spans="1:7">
      <c r="A18629" s="13"/>
      <c r="B18629" s="13"/>
      <c r="C18629" s="13"/>
      <c r="D18629" s="13"/>
      <c r="E18629" s="13"/>
      <c r="F18629" s="13"/>
    </row>
    <row r="18630" spans="1:7">
      <c r="A18630" s="13"/>
      <c r="B18630" s="13"/>
      <c r="C18630" s="13"/>
      <c r="D18630" s="13"/>
      <c r="E18630" s="13"/>
      <c r="F18630" s="13"/>
    </row>
    <row r="18631" spans="1:7">
      <c r="A18631" s="13"/>
      <c r="B18631" s="13"/>
      <c r="C18631" s="13"/>
      <c r="D18631" s="13"/>
      <c r="E18631" s="13"/>
      <c r="F18631" s="13"/>
    </row>
    <row r="18632" spans="1:7">
      <c r="A18632" s="13"/>
      <c r="B18632" s="13"/>
      <c r="C18632" s="13"/>
      <c r="D18632" s="13"/>
      <c r="E18632" s="13"/>
      <c r="F18632" s="13"/>
    </row>
    <row r="18633" spans="1:7">
      <c r="A18633" s="13"/>
      <c r="B18633" s="13"/>
      <c r="C18633" s="13"/>
      <c r="D18633" s="13"/>
      <c r="E18633" s="13"/>
      <c r="G18633" s="13"/>
    </row>
    <row r="18634" spans="1:7">
      <c r="A18634" s="13"/>
      <c r="B18634" s="13"/>
      <c r="C18634" s="13"/>
      <c r="D18634" s="13"/>
      <c r="E18634" s="13"/>
      <c r="F18634" s="13"/>
    </row>
    <row r="18635" spans="1:7">
      <c r="A18635" s="13"/>
      <c r="B18635" s="13"/>
      <c r="C18635" s="13"/>
      <c r="D18635" s="13"/>
      <c r="E18635" s="13"/>
      <c r="F18635" s="13"/>
    </row>
    <row r="18636" spans="1:7">
      <c r="A18636" s="13"/>
      <c r="B18636" s="13"/>
      <c r="C18636" s="13"/>
      <c r="D18636" s="13"/>
      <c r="E18636" s="13"/>
      <c r="F18636" s="13"/>
    </row>
    <row r="18637" spans="1:7">
      <c r="A18637" s="13"/>
      <c r="B18637" s="13"/>
      <c r="D18637" s="13"/>
      <c r="E18637" s="13"/>
      <c r="F18637" s="13"/>
    </row>
    <row r="18638" spans="1:7">
      <c r="A18638" s="13"/>
      <c r="B18638" s="13"/>
      <c r="D18638" s="13"/>
      <c r="E18638" s="13"/>
      <c r="F18638" s="13"/>
    </row>
    <row r="18639" spans="1:7">
      <c r="A18639" s="13"/>
      <c r="B18639" s="13"/>
      <c r="D18639" s="13"/>
      <c r="E18639" s="13"/>
      <c r="F18639" s="13"/>
    </row>
    <row r="18640" spans="1:7">
      <c r="A18640" s="13"/>
      <c r="B18640" s="13"/>
      <c r="D18640" s="13"/>
      <c r="E18640" s="13"/>
      <c r="F18640" s="13"/>
    </row>
    <row r="18641" spans="1:7">
      <c r="A18641" s="13"/>
      <c r="B18641" s="13"/>
      <c r="C18641" s="13"/>
      <c r="D18641" s="13"/>
      <c r="E18641" s="13"/>
      <c r="F18641" s="13"/>
    </row>
    <row r="18642" spans="1:7">
      <c r="A18642" s="13"/>
      <c r="B18642" s="13"/>
      <c r="C18642" s="13"/>
      <c r="D18642" s="13"/>
      <c r="E18642" s="13"/>
      <c r="F18642" s="13"/>
    </row>
    <row r="18643" spans="1:7">
      <c r="A18643" s="13"/>
      <c r="B18643" s="13"/>
      <c r="C18643" s="13"/>
      <c r="D18643" s="13"/>
      <c r="E18643" s="13"/>
      <c r="G18643" s="13"/>
    </row>
    <row r="18644" spans="1:7">
      <c r="A18644" s="13"/>
      <c r="B18644" s="13"/>
      <c r="C18644" s="13"/>
      <c r="D18644" s="13"/>
      <c r="E18644" s="13"/>
      <c r="F18644" s="13"/>
    </row>
    <row r="18645" spans="1:7">
      <c r="A18645" s="13"/>
      <c r="B18645" s="13"/>
      <c r="C18645" s="13"/>
      <c r="D18645" s="13"/>
      <c r="E18645" s="13"/>
      <c r="F18645" s="13"/>
    </row>
    <row r="18646" spans="1:7">
      <c r="A18646" s="13"/>
      <c r="B18646" s="13"/>
      <c r="C18646" s="13"/>
      <c r="D18646" s="13"/>
      <c r="E18646" s="13"/>
      <c r="F18646" s="13"/>
    </row>
    <row r="18647" spans="1:7">
      <c r="A18647" s="13"/>
      <c r="B18647" s="13"/>
      <c r="C18647" s="13"/>
      <c r="D18647" s="13"/>
      <c r="E18647" s="13"/>
      <c r="F18647" s="13"/>
    </row>
    <row r="18648" spans="1:7">
      <c r="A18648" s="13"/>
      <c r="B18648" s="13"/>
      <c r="C18648" s="13"/>
      <c r="D18648" s="13"/>
      <c r="E18648" s="13"/>
      <c r="F18648" s="13"/>
    </row>
    <row r="18649" spans="1:7">
      <c r="A18649" s="13"/>
      <c r="B18649" s="13"/>
      <c r="C18649" s="13"/>
      <c r="D18649" s="13"/>
      <c r="E18649" s="13"/>
      <c r="G18649" s="13"/>
    </row>
    <row r="18650" spans="1:7">
      <c r="A18650" s="13"/>
      <c r="B18650" s="13"/>
      <c r="C18650" s="13"/>
      <c r="D18650" s="13"/>
      <c r="E18650" s="13"/>
      <c r="F18650" s="13"/>
    </row>
    <row r="18651" spans="1:7">
      <c r="A18651" s="13"/>
      <c r="B18651" s="13"/>
      <c r="D18651" s="13"/>
      <c r="E18651" s="13"/>
      <c r="F18651" s="13"/>
    </row>
    <row r="18652" spans="1:7">
      <c r="A18652" s="13"/>
      <c r="B18652" s="13"/>
      <c r="C18652" s="13"/>
      <c r="D18652" s="13"/>
      <c r="E18652" s="13"/>
      <c r="F18652" s="13"/>
    </row>
    <row r="18653" spans="1:7">
      <c r="A18653" s="13"/>
      <c r="B18653" s="13"/>
      <c r="D18653" s="13"/>
      <c r="E18653" s="13"/>
      <c r="F18653" s="13"/>
    </row>
    <row r="18654" spans="1:7">
      <c r="A18654" s="13"/>
      <c r="B18654" s="13"/>
      <c r="D18654" s="13"/>
      <c r="E18654" s="13"/>
      <c r="F18654" s="13"/>
    </row>
    <row r="18655" spans="1:7">
      <c r="A18655" s="13"/>
      <c r="B18655" s="13"/>
      <c r="D18655" s="13"/>
      <c r="E18655" s="13"/>
      <c r="F18655" s="13"/>
    </row>
    <row r="18656" spans="1:7">
      <c r="A18656" s="13"/>
      <c r="B18656" s="13"/>
      <c r="D18656" s="13"/>
      <c r="E18656" s="13"/>
      <c r="F18656" s="13"/>
    </row>
    <row r="18657" spans="1:6">
      <c r="A18657" s="13"/>
      <c r="B18657" s="13"/>
      <c r="D18657" s="13"/>
      <c r="E18657" s="13"/>
      <c r="F18657" s="13"/>
    </row>
    <row r="18658" spans="1:6">
      <c r="A18658" s="13"/>
      <c r="B18658" s="13"/>
      <c r="C18658" s="13"/>
      <c r="D18658" s="13"/>
      <c r="E18658" s="13"/>
      <c r="F18658" s="13"/>
    </row>
    <row r="18659" spans="1:6">
      <c r="A18659" s="13"/>
      <c r="B18659" s="13"/>
      <c r="C18659" s="13"/>
      <c r="D18659" s="13"/>
      <c r="E18659" s="13"/>
      <c r="F18659" s="13"/>
    </row>
    <row r="18660" spans="1:6">
      <c r="A18660" s="13"/>
      <c r="B18660" s="13"/>
      <c r="D18660" s="13"/>
      <c r="E18660" s="13"/>
      <c r="F18660" s="13"/>
    </row>
    <row r="18661" spans="1:6">
      <c r="A18661" s="13"/>
      <c r="B18661" s="13"/>
      <c r="D18661" s="13"/>
      <c r="E18661" s="13"/>
      <c r="F18661" s="13"/>
    </row>
    <row r="18662" spans="1:6">
      <c r="A18662" s="13"/>
      <c r="B18662" s="13"/>
      <c r="D18662" s="13"/>
      <c r="E18662" s="13"/>
      <c r="F18662" s="13"/>
    </row>
    <row r="18663" spans="1:6">
      <c r="A18663" s="13"/>
      <c r="B18663" s="13"/>
      <c r="D18663" s="13"/>
      <c r="E18663" s="13"/>
      <c r="F18663" s="13"/>
    </row>
    <row r="18664" spans="1:6">
      <c r="A18664" s="13"/>
      <c r="B18664" s="13"/>
      <c r="D18664" s="13"/>
      <c r="E18664" s="13"/>
      <c r="F18664" s="13"/>
    </row>
    <row r="18665" spans="1:6">
      <c r="A18665" s="13"/>
      <c r="B18665" s="13"/>
      <c r="D18665" s="13"/>
      <c r="E18665" s="13"/>
      <c r="F18665" s="13"/>
    </row>
    <row r="18666" spans="1:6">
      <c r="A18666" s="13"/>
      <c r="B18666" s="13"/>
      <c r="D18666" s="13"/>
      <c r="E18666" s="13"/>
      <c r="F18666" s="13"/>
    </row>
    <row r="18667" spans="1:6">
      <c r="A18667" s="13"/>
      <c r="B18667" s="13"/>
      <c r="D18667" s="13"/>
      <c r="E18667" s="13"/>
      <c r="F18667" s="13"/>
    </row>
    <row r="18668" spans="1:6">
      <c r="A18668" s="13"/>
      <c r="B18668" s="13"/>
      <c r="D18668" s="13"/>
      <c r="E18668" s="13"/>
      <c r="F18668" s="13"/>
    </row>
    <row r="18669" spans="1:6">
      <c r="A18669" s="13"/>
      <c r="B18669" s="13"/>
      <c r="C18669" s="13"/>
      <c r="D18669" s="13"/>
      <c r="E18669" s="13"/>
      <c r="F18669" s="13"/>
    </row>
    <row r="18670" spans="1:6">
      <c r="A18670" s="13"/>
      <c r="B18670" s="13"/>
      <c r="C18670" s="13"/>
      <c r="D18670" s="13"/>
      <c r="E18670" s="13"/>
      <c r="F18670" s="13"/>
    </row>
    <row r="18671" spans="1:6">
      <c r="A18671" s="13"/>
      <c r="B18671" s="13"/>
      <c r="C18671" s="13"/>
      <c r="D18671" s="13"/>
      <c r="E18671" s="13"/>
      <c r="F18671" s="13"/>
    </row>
    <row r="18672" spans="1:6">
      <c r="A18672" s="13"/>
      <c r="B18672" s="13"/>
      <c r="C18672" s="13"/>
      <c r="D18672" s="13"/>
      <c r="E18672" s="13"/>
      <c r="F18672" s="13"/>
    </row>
    <row r="18673" spans="1:7">
      <c r="A18673" s="13"/>
      <c r="B18673" s="13"/>
      <c r="C18673" s="13"/>
      <c r="D18673" s="13"/>
      <c r="E18673" s="13"/>
      <c r="F18673" s="13"/>
    </row>
    <row r="18674" spans="1:7">
      <c r="A18674" s="13"/>
      <c r="B18674" s="13"/>
      <c r="C18674" s="13"/>
      <c r="D18674" s="13"/>
      <c r="E18674" s="13"/>
      <c r="F18674" s="13"/>
    </row>
    <row r="18675" spans="1:7">
      <c r="A18675" s="13"/>
      <c r="B18675" s="13"/>
      <c r="C18675" s="13"/>
      <c r="D18675" s="13"/>
      <c r="E18675" s="13"/>
      <c r="F18675" s="13"/>
    </row>
    <row r="18676" spans="1:7">
      <c r="A18676" s="13"/>
      <c r="B18676" s="13"/>
      <c r="C18676" s="13"/>
      <c r="D18676" s="13"/>
      <c r="E18676" s="13"/>
      <c r="G18676" s="13"/>
    </row>
    <row r="18677" spans="1:7">
      <c r="A18677" s="13"/>
      <c r="B18677" s="13"/>
      <c r="C18677" s="13"/>
      <c r="D18677" s="13"/>
      <c r="E18677" s="13"/>
      <c r="F18677" s="13"/>
    </row>
    <row r="18678" spans="1:7">
      <c r="A18678" s="13"/>
      <c r="B18678" s="13"/>
      <c r="C18678" s="13"/>
      <c r="D18678" s="13"/>
      <c r="E18678" s="13"/>
      <c r="F18678" s="13"/>
    </row>
    <row r="18679" spans="1:7">
      <c r="A18679" s="13"/>
      <c r="B18679" s="13"/>
      <c r="C18679" s="13"/>
      <c r="D18679" s="13"/>
      <c r="E18679" s="13"/>
      <c r="F18679" s="13"/>
    </row>
    <row r="18680" spans="1:7">
      <c r="A18680" s="13"/>
      <c r="B18680" s="13"/>
      <c r="D18680" s="13"/>
      <c r="E18680" s="13"/>
      <c r="F18680" s="13"/>
    </row>
    <row r="18681" spans="1:7">
      <c r="A18681" s="13"/>
      <c r="B18681" s="13"/>
      <c r="D18681" s="13"/>
      <c r="E18681" s="13"/>
      <c r="F18681" s="13"/>
    </row>
    <row r="18682" spans="1:7">
      <c r="A18682" s="13"/>
      <c r="B18682" s="13"/>
      <c r="D18682" s="13"/>
      <c r="E18682" s="13"/>
      <c r="F18682" s="13"/>
    </row>
    <row r="18683" spans="1:7">
      <c r="A18683" s="13"/>
      <c r="B18683" s="13"/>
      <c r="D18683" s="13"/>
      <c r="E18683" s="13"/>
      <c r="F18683" s="13"/>
    </row>
    <row r="18684" spans="1:7">
      <c r="A18684" s="13"/>
      <c r="B18684" s="13"/>
      <c r="D18684" s="13"/>
      <c r="E18684" s="13"/>
      <c r="F18684" s="13"/>
    </row>
    <row r="18685" spans="1:7">
      <c r="A18685" s="13"/>
      <c r="B18685" s="13"/>
      <c r="D18685" s="13"/>
      <c r="E18685" s="13"/>
      <c r="F18685" s="13"/>
    </row>
    <row r="18686" spans="1:7">
      <c r="A18686" s="13"/>
      <c r="B18686" s="13"/>
      <c r="C18686" s="13"/>
      <c r="D18686" s="13"/>
      <c r="E18686" s="13"/>
      <c r="F18686" s="13"/>
    </row>
    <row r="18687" spans="1:7">
      <c r="A18687" s="13"/>
      <c r="B18687" s="13"/>
      <c r="C18687" s="13"/>
      <c r="D18687" s="13"/>
      <c r="E18687" s="13"/>
      <c r="F18687" s="13"/>
    </row>
    <row r="18688" spans="1:7">
      <c r="A18688" s="13"/>
      <c r="B18688" s="13"/>
      <c r="C18688" s="13"/>
      <c r="D18688" s="13"/>
      <c r="E18688" s="13"/>
      <c r="F18688" s="13"/>
    </row>
    <row r="18689" spans="1:7">
      <c r="A18689" s="13"/>
      <c r="B18689" s="13"/>
      <c r="C18689" s="13"/>
      <c r="D18689" s="13"/>
      <c r="E18689" s="13"/>
      <c r="F18689" s="13"/>
    </row>
    <row r="18690" spans="1:7">
      <c r="A18690" s="13"/>
      <c r="B18690" s="13"/>
      <c r="C18690" s="13"/>
      <c r="D18690" s="13"/>
      <c r="E18690" s="13"/>
      <c r="F18690" s="13"/>
    </row>
    <row r="18691" spans="1:7">
      <c r="A18691" s="13"/>
      <c r="B18691" s="13"/>
      <c r="C18691" s="13"/>
      <c r="D18691" s="13"/>
      <c r="E18691" s="13"/>
      <c r="G18691" s="13"/>
    </row>
    <row r="18692" spans="1:7">
      <c r="A18692" s="13"/>
      <c r="B18692" s="13"/>
      <c r="C18692" s="13"/>
      <c r="D18692" s="13"/>
      <c r="E18692" s="13"/>
      <c r="F18692" s="13"/>
    </row>
    <row r="18693" spans="1:7">
      <c r="A18693" s="13"/>
      <c r="B18693" s="13"/>
      <c r="C18693" s="13"/>
      <c r="D18693" s="13"/>
      <c r="E18693" s="13"/>
      <c r="F18693" s="13"/>
    </row>
    <row r="18694" spans="1:7">
      <c r="A18694" s="13"/>
      <c r="B18694" s="13"/>
      <c r="C18694" s="13"/>
      <c r="D18694" s="13"/>
      <c r="E18694" s="13"/>
      <c r="F18694" s="13"/>
    </row>
    <row r="18695" spans="1:7">
      <c r="A18695" s="13"/>
      <c r="B18695" s="13"/>
      <c r="C18695" s="13"/>
      <c r="D18695" s="13"/>
      <c r="E18695" s="13"/>
      <c r="F18695" s="13"/>
    </row>
    <row r="18696" spans="1:7">
      <c r="A18696" s="13"/>
      <c r="B18696" s="13"/>
      <c r="C18696" s="13"/>
      <c r="D18696" s="13"/>
      <c r="E18696" s="13"/>
      <c r="F18696" s="13"/>
    </row>
    <row r="18697" spans="1:7">
      <c r="A18697" s="13"/>
      <c r="B18697" s="13"/>
      <c r="D18697" s="13"/>
      <c r="E18697" s="13"/>
      <c r="F18697" s="13"/>
    </row>
    <row r="18698" spans="1:7">
      <c r="A18698" s="13"/>
      <c r="B18698" s="13"/>
      <c r="D18698" s="13"/>
      <c r="E18698" s="13"/>
      <c r="F18698" s="13"/>
    </row>
    <row r="18699" spans="1:7">
      <c r="A18699" s="13"/>
      <c r="B18699" s="13"/>
      <c r="D18699" s="13"/>
      <c r="E18699" s="13"/>
      <c r="F18699" s="13"/>
    </row>
    <row r="18700" spans="1:7">
      <c r="A18700" s="13"/>
      <c r="B18700" s="13"/>
      <c r="D18700" s="13"/>
      <c r="E18700" s="13"/>
      <c r="F18700" s="13"/>
    </row>
    <row r="18701" spans="1:7">
      <c r="A18701" s="13"/>
      <c r="B18701" s="13"/>
      <c r="D18701" s="13"/>
      <c r="E18701" s="13"/>
      <c r="F18701" s="13"/>
    </row>
    <row r="18702" spans="1:7">
      <c r="A18702" s="13"/>
      <c r="B18702" s="13"/>
      <c r="D18702" s="13"/>
      <c r="E18702" s="13"/>
      <c r="F18702" s="13"/>
    </row>
    <row r="18703" spans="1:7">
      <c r="A18703" s="13"/>
      <c r="B18703" s="13"/>
      <c r="D18703" s="13"/>
      <c r="E18703" s="13"/>
      <c r="F18703" s="13"/>
    </row>
    <row r="18704" spans="1:7">
      <c r="A18704" s="13"/>
      <c r="B18704" s="13"/>
      <c r="D18704" s="13"/>
      <c r="E18704" s="13"/>
      <c r="F18704" s="13"/>
    </row>
    <row r="18705" spans="1:6">
      <c r="A18705" s="13"/>
      <c r="B18705" s="13"/>
      <c r="D18705" s="13"/>
      <c r="E18705" s="13"/>
      <c r="F18705" s="13"/>
    </row>
    <row r="18706" spans="1:6">
      <c r="A18706" s="13"/>
      <c r="B18706" s="13"/>
      <c r="D18706" s="13"/>
      <c r="E18706" s="13"/>
      <c r="F18706" s="13"/>
    </row>
    <row r="18707" spans="1:6">
      <c r="A18707" s="13"/>
      <c r="B18707" s="13"/>
      <c r="C18707" s="13"/>
      <c r="D18707" s="13"/>
      <c r="E18707" s="13"/>
      <c r="F18707" s="13"/>
    </row>
    <row r="18708" spans="1:6">
      <c r="A18708" s="13"/>
      <c r="B18708" s="13"/>
      <c r="D18708" s="13"/>
      <c r="E18708" s="13"/>
      <c r="F18708" s="13"/>
    </row>
    <row r="18709" spans="1:6">
      <c r="A18709" s="13"/>
      <c r="B18709" s="13"/>
      <c r="D18709" s="13"/>
      <c r="E18709" s="13"/>
      <c r="F18709" s="13"/>
    </row>
    <row r="18710" spans="1:6">
      <c r="A18710" s="13"/>
      <c r="B18710" s="13"/>
      <c r="D18710" s="13"/>
      <c r="E18710" s="13"/>
      <c r="F18710" s="13"/>
    </row>
    <row r="18711" spans="1:6">
      <c r="A18711" s="13"/>
      <c r="B18711" s="13"/>
      <c r="D18711" s="13"/>
      <c r="E18711" s="13"/>
      <c r="F18711" s="13"/>
    </row>
    <row r="18712" spans="1:6">
      <c r="A18712" s="13"/>
      <c r="B18712" s="13"/>
      <c r="D18712" s="13"/>
      <c r="E18712" s="13"/>
      <c r="F18712" s="13"/>
    </row>
    <row r="18713" spans="1:6">
      <c r="A18713" s="13"/>
      <c r="B18713" s="13"/>
      <c r="D18713" s="13"/>
      <c r="E18713" s="13"/>
      <c r="F18713" s="13"/>
    </row>
    <row r="18714" spans="1:6">
      <c r="A18714" s="13"/>
      <c r="B18714" s="13"/>
      <c r="D18714" s="13"/>
      <c r="E18714" s="13"/>
      <c r="F18714" s="13"/>
    </row>
    <row r="18715" spans="1:6">
      <c r="A18715" s="13"/>
      <c r="B18715" s="13"/>
      <c r="C18715" s="13"/>
      <c r="D18715" s="13"/>
      <c r="E18715" s="13"/>
      <c r="F18715" s="13"/>
    </row>
    <row r="18716" spans="1:6">
      <c r="A18716" s="13"/>
      <c r="B18716" s="13"/>
      <c r="C18716" s="13"/>
      <c r="D18716" s="13"/>
      <c r="E18716" s="13"/>
      <c r="F18716" s="13"/>
    </row>
    <row r="18717" spans="1:6">
      <c r="A18717" s="13"/>
      <c r="B18717" s="13"/>
      <c r="C18717" s="13"/>
      <c r="D18717" s="13"/>
      <c r="E18717" s="13"/>
      <c r="F18717" s="13"/>
    </row>
    <row r="18718" spans="1:6">
      <c r="A18718" s="13"/>
      <c r="B18718" s="13"/>
      <c r="C18718" s="13"/>
      <c r="D18718" s="13"/>
      <c r="E18718" s="13"/>
      <c r="F18718" s="13"/>
    </row>
    <row r="18719" spans="1:6">
      <c r="A18719" s="13"/>
    </row>
    <row r="18720" spans="1:6">
      <c r="A18720" s="13"/>
    </row>
    <row r="18721" spans="1:7">
      <c r="A18721" s="13"/>
      <c r="B18721" s="13"/>
      <c r="C18721" s="13"/>
      <c r="D18721" s="13"/>
      <c r="E18721" s="13"/>
      <c r="G18721" s="13"/>
    </row>
    <row r="18722" spans="1:7">
      <c r="A18722" s="13"/>
      <c r="B18722" s="13"/>
      <c r="C18722" s="13"/>
      <c r="D18722" s="13"/>
      <c r="E18722" s="13"/>
      <c r="F18722" s="13"/>
    </row>
    <row r="18723" spans="1:7">
      <c r="A18723" s="13"/>
      <c r="B18723" s="13"/>
      <c r="D18723" s="13"/>
      <c r="E18723" s="13"/>
      <c r="F18723" s="13"/>
    </row>
    <row r="18724" spans="1:7">
      <c r="A18724" s="13"/>
      <c r="B18724" s="13"/>
      <c r="D18724" s="13"/>
      <c r="E18724" s="13"/>
      <c r="F18724" s="13"/>
    </row>
    <row r="18725" spans="1:7">
      <c r="A18725" s="13"/>
      <c r="B18725" s="13"/>
      <c r="D18725" s="13"/>
      <c r="E18725" s="13"/>
      <c r="F18725" s="13"/>
    </row>
    <row r="18726" spans="1:7">
      <c r="A18726" s="13"/>
      <c r="B18726" s="13"/>
      <c r="D18726" s="13"/>
      <c r="E18726" s="13"/>
      <c r="F18726" s="13"/>
    </row>
    <row r="18727" spans="1:7">
      <c r="A18727" s="13"/>
      <c r="B18727" s="13"/>
      <c r="D18727" s="13"/>
      <c r="E18727" s="13"/>
      <c r="F18727" s="13"/>
    </row>
    <row r="18728" spans="1:7">
      <c r="A18728" s="13"/>
      <c r="B18728" s="13"/>
      <c r="D18728" s="13"/>
      <c r="E18728" s="13"/>
      <c r="F18728" s="13"/>
    </row>
    <row r="18729" spans="1:7">
      <c r="A18729" s="13"/>
      <c r="B18729" s="13"/>
      <c r="D18729" s="13"/>
      <c r="E18729" s="13"/>
      <c r="F18729" s="13"/>
    </row>
    <row r="18730" spans="1:7">
      <c r="A18730" s="13"/>
      <c r="B18730" s="13"/>
      <c r="D18730" s="13"/>
      <c r="E18730" s="13"/>
      <c r="F18730" s="13"/>
    </row>
    <row r="18731" spans="1:7">
      <c r="A18731" s="13"/>
      <c r="B18731" s="13"/>
      <c r="D18731" s="13"/>
      <c r="E18731" s="13"/>
      <c r="F18731" s="13"/>
    </row>
    <row r="18732" spans="1:7">
      <c r="A18732" s="13"/>
      <c r="B18732" s="13"/>
      <c r="D18732" s="13"/>
      <c r="E18732" s="13"/>
      <c r="F18732" s="13"/>
    </row>
    <row r="18733" spans="1:7">
      <c r="A18733" s="13"/>
      <c r="B18733" s="13"/>
      <c r="D18733" s="13"/>
      <c r="E18733" s="13"/>
      <c r="F18733" s="13"/>
    </row>
    <row r="18734" spans="1:7">
      <c r="A18734" s="13"/>
      <c r="B18734" s="13"/>
      <c r="D18734" s="13"/>
      <c r="E18734" s="13"/>
      <c r="F18734" s="13"/>
    </row>
    <row r="18735" spans="1:7">
      <c r="A18735" s="13"/>
      <c r="B18735" s="13"/>
      <c r="C18735" s="13"/>
      <c r="D18735" s="13"/>
      <c r="E18735" s="13"/>
      <c r="F18735" s="13"/>
    </row>
    <row r="18736" spans="1:7">
      <c r="A18736" s="13"/>
      <c r="B18736" s="13"/>
      <c r="C18736" s="13"/>
      <c r="D18736" s="13"/>
      <c r="E18736" s="13"/>
      <c r="F18736" s="13"/>
    </row>
    <row r="18737" spans="1:7">
      <c r="A18737" s="13"/>
      <c r="B18737" s="13"/>
      <c r="C18737" s="13"/>
      <c r="D18737" s="13"/>
      <c r="E18737" s="13"/>
      <c r="F18737" s="13"/>
    </row>
    <row r="18738" spans="1:7">
      <c r="A18738" s="13"/>
      <c r="B18738" s="13"/>
      <c r="C18738" s="13"/>
      <c r="D18738" s="13"/>
      <c r="E18738" s="13"/>
      <c r="F18738" s="13"/>
    </row>
    <row r="18739" spans="1:7">
      <c r="A18739" s="13"/>
      <c r="B18739" s="13"/>
      <c r="C18739" s="13"/>
      <c r="D18739" s="13"/>
      <c r="E18739" s="13"/>
      <c r="F18739" s="13"/>
    </row>
    <row r="18740" spans="1:7">
      <c r="A18740" s="13"/>
      <c r="B18740" s="13"/>
      <c r="C18740" s="13"/>
      <c r="D18740" s="13"/>
      <c r="E18740" s="13"/>
      <c r="F18740" s="13"/>
    </row>
    <row r="18741" spans="1:7">
      <c r="A18741" s="13"/>
      <c r="B18741" s="13"/>
      <c r="C18741" s="13"/>
      <c r="D18741" s="13"/>
      <c r="E18741" s="13"/>
      <c r="G18741" s="13"/>
    </row>
    <row r="18742" spans="1:7">
      <c r="A18742" s="13"/>
      <c r="B18742" s="13"/>
      <c r="D18742" s="13"/>
      <c r="E18742" s="13"/>
      <c r="G18742" s="13"/>
    </row>
    <row r="18743" spans="1:7">
      <c r="A18743" s="13"/>
      <c r="B18743" s="13"/>
      <c r="C18743" s="13"/>
      <c r="D18743" s="13"/>
      <c r="E18743" s="13"/>
      <c r="F18743" s="13"/>
    </row>
    <row r="18744" spans="1:7">
      <c r="A18744" s="13"/>
      <c r="B18744" s="13"/>
      <c r="C18744" s="13"/>
      <c r="D18744" s="13"/>
      <c r="E18744" s="13"/>
      <c r="F18744" s="13"/>
    </row>
    <row r="18745" spans="1:7">
      <c r="A18745" s="13"/>
      <c r="B18745" s="13"/>
      <c r="D18745" s="13"/>
      <c r="E18745" s="13"/>
      <c r="F18745" s="13"/>
    </row>
    <row r="18746" spans="1:7">
      <c r="A18746" s="13"/>
      <c r="B18746" s="13"/>
      <c r="D18746" s="13"/>
      <c r="E18746" s="13"/>
      <c r="F18746" s="13"/>
    </row>
    <row r="18747" spans="1:7">
      <c r="A18747" s="13"/>
      <c r="B18747" s="13"/>
      <c r="D18747" s="13"/>
      <c r="E18747" s="13"/>
      <c r="F18747" s="13"/>
    </row>
    <row r="18748" spans="1:7">
      <c r="A18748" s="13"/>
      <c r="B18748" s="13"/>
      <c r="D18748" s="13"/>
      <c r="E18748" s="13"/>
      <c r="F18748" s="13"/>
    </row>
    <row r="18749" spans="1:7">
      <c r="A18749" s="13"/>
      <c r="B18749" s="13"/>
      <c r="C18749" s="13"/>
      <c r="D18749" s="13"/>
      <c r="E18749" s="13"/>
      <c r="F18749" s="13"/>
    </row>
    <row r="18750" spans="1:7">
      <c r="A18750" s="13"/>
      <c r="B18750" s="13"/>
      <c r="D18750" s="13"/>
      <c r="E18750" s="13"/>
      <c r="F18750" s="13"/>
    </row>
    <row r="18751" spans="1:7">
      <c r="A18751" s="13"/>
      <c r="B18751" s="13"/>
      <c r="D18751" s="13"/>
      <c r="E18751" s="13"/>
      <c r="F18751" s="13"/>
    </row>
    <row r="18752" spans="1:7">
      <c r="A18752" s="13"/>
      <c r="B18752" s="13"/>
      <c r="D18752" s="13"/>
      <c r="E18752" s="13"/>
      <c r="G18752" s="13"/>
    </row>
    <row r="18753" spans="1:6">
      <c r="A18753" s="13"/>
      <c r="B18753" s="13"/>
      <c r="D18753" s="13"/>
      <c r="E18753" s="13"/>
      <c r="F18753" s="13"/>
    </row>
    <row r="18754" spans="1:6">
      <c r="A18754" s="13"/>
      <c r="B18754" s="13"/>
      <c r="D18754" s="13"/>
      <c r="E18754" s="13"/>
      <c r="F18754" s="13"/>
    </row>
    <row r="18755" spans="1:6">
      <c r="A18755" s="13"/>
      <c r="B18755" s="13"/>
      <c r="C18755" s="13"/>
      <c r="D18755" s="13"/>
      <c r="E18755" s="13"/>
      <c r="F18755" s="13"/>
    </row>
    <row r="18756" spans="1:6">
      <c r="A18756" s="13"/>
      <c r="B18756" s="13"/>
      <c r="C18756" s="13"/>
      <c r="D18756" s="13"/>
      <c r="E18756" s="13"/>
      <c r="F18756" s="13"/>
    </row>
    <row r="18757" spans="1:6">
      <c r="A18757" s="13"/>
      <c r="B18757" s="13"/>
      <c r="C18757" s="13"/>
      <c r="D18757" s="13"/>
      <c r="E18757" s="13"/>
      <c r="F18757" s="13"/>
    </row>
    <row r="18758" spans="1:6">
      <c r="A18758" s="13"/>
      <c r="B18758" s="13"/>
      <c r="C18758" s="13"/>
      <c r="D18758" s="13"/>
      <c r="E18758" s="13"/>
      <c r="F18758" s="13"/>
    </row>
    <row r="18759" spans="1:6">
      <c r="A18759" s="13"/>
      <c r="B18759" s="13"/>
      <c r="D18759" s="13"/>
      <c r="E18759" s="13"/>
      <c r="F18759" s="13"/>
    </row>
    <row r="18760" spans="1:6">
      <c r="A18760" s="13"/>
      <c r="B18760" s="13"/>
      <c r="D18760" s="13"/>
      <c r="E18760" s="13"/>
      <c r="F18760" s="13"/>
    </row>
    <row r="18761" spans="1:6">
      <c r="A18761" s="13"/>
      <c r="B18761" s="13"/>
      <c r="D18761" s="13"/>
      <c r="E18761" s="13"/>
      <c r="F18761" s="13"/>
    </row>
    <row r="18762" spans="1:6">
      <c r="A18762" s="13"/>
      <c r="B18762" s="13"/>
      <c r="D18762" s="13"/>
      <c r="E18762" s="13"/>
      <c r="F18762" s="13"/>
    </row>
    <row r="18763" spans="1:6">
      <c r="A18763" s="13"/>
      <c r="B18763" s="13"/>
      <c r="D18763" s="13"/>
      <c r="E18763" s="13"/>
      <c r="F18763" s="13"/>
    </row>
    <row r="18764" spans="1:6">
      <c r="A18764" s="13"/>
      <c r="B18764" s="13"/>
      <c r="D18764" s="13"/>
      <c r="E18764" s="13"/>
      <c r="F18764" s="13"/>
    </row>
    <row r="18765" spans="1:6">
      <c r="A18765" s="13"/>
      <c r="B18765" s="13"/>
      <c r="D18765" s="13"/>
      <c r="E18765" s="13"/>
      <c r="F18765" s="13"/>
    </row>
    <row r="18766" spans="1:6">
      <c r="A18766" s="13"/>
      <c r="B18766" s="13"/>
      <c r="D18766" s="13"/>
      <c r="E18766" s="13"/>
      <c r="F18766" s="13"/>
    </row>
    <row r="18767" spans="1:6">
      <c r="A18767" s="13"/>
      <c r="B18767" s="13"/>
      <c r="C18767" s="13"/>
      <c r="D18767" s="13"/>
      <c r="E18767" s="13"/>
      <c r="F18767" s="13"/>
    </row>
    <row r="18768" spans="1:6">
      <c r="A18768" s="13"/>
      <c r="B18768" s="13"/>
      <c r="C18768" s="13"/>
      <c r="D18768" s="13"/>
      <c r="E18768" s="13"/>
      <c r="F18768" s="13"/>
    </row>
    <row r="18769" spans="1:7">
      <c r="A18769" s="13"/>
      <c r="B18769" s="13"/>
      <c r="C18769" s="13"/>
      <c r="D18769" s="13"/>
      <c r="E18769" s="13"/>
      <c r="F18769" s="13"/>
    </row>
    <row r="18770" spans="1:7">
      <c r="A18770" s="13"/>
      <c r="B18770" s="13"/>
      <c r="C18770" s="13"/>
      <c r="D18770" s="13"/>
      <c r="E18770" s="13"/>
      <c r="F18770" s="13"/>
    </row>
    <row r="18771" spans="1:7">
      <c r="A18771" s="13"/>
      <c r="B18771" s="13"/>
      <c r="C18771" s="13"/>
      <c r="D18771" s="13"/>
      <c r="E18771" s="13"/>
      <c r="G18771" s="13"/>
    </row>
    <row r="18772" spans="1:7">
      <c r="A18772" s="13"/>
      <c r="B18772" s="13"/>
      <c r="C18772" s="13"/>
      <c r="D18772" s="13"/>
      <c r="E18772" s="13"/>
      <c r="F18772" s="13"/>
    </row>
    <row r="18773" spans="1:7">
      <c r="A18773" s="13"/>
      <c r="B18773" s="13"/>
      <c r="C18773" s="13"/>
      <c r="D18773" s="13"/>
      <c r="E18773" s="13"/>
      <c r="F18773" s="13"/>
    </row>
    <row r="18774" spans="1:7">
      <c r="A18774" s="13"/>
      <c r="B18774" s="13"/>
      <c r="D18774" s="13"/>
      <c r="E18774" s="13"/>
      <c r="F18774" s="13"/>
    </row>
    <row r="18775" spans="1:7">
      <c r="A18775" s="13"/>
      <c r="B18775" s="13"/>
      <c r="D18775" s="13"/>
      <c r="E18775" s="13"/>
      <c r="F18775" s="13"/>
    </row>
    <row r="18776" spans="1:7">
      <c r="A18776" s="13"/>
      <c r="B18776" s="13"/>
      <c r="D18776" s="13"/>
      <c r="E18776" s="13"/>
      <c r="F18776" s="13"/>
    </row>
    <row r="18777" spans="1:7">
      <c r="A18777" s="13"/>
      <c r="B18777" s="13"/>
      <c r="D18777" s="13"/>
      <c r="E18777" s="13"/>
      <c r="F18777" s="13"/>
    </row>
    <row r="18778" spans="1:7">
      <c r="A18778" s="13"/>
      <c r="B18778" s="13"/>
      <c r="D18778" s="13"/>
      <c r="E18778" s="13"/>
      <c r="F18778" s="13"/>
    </row>
    <row r="18779" spans="1:7">
      <c r="A18779" s="13"/>
      <c r="B18779" s="13"/>
      <c r="D18779" s="13"/>
      <c r="E18779" s="13"/>
      <c r="F18779" s="13"/>
    </row>
    <row r="18780" spans="1:7">
      <c r="A18780" s="13"/>
      <c r="B18780" s="13"/>
      <c r="D18780" s="13"/>
      <c r="E18780" s="13"/>
      <c r="G18780" s="13"/>
    </row>
    <row r="18781" spans="1:7">
      <c r="A18781" s="13"/>
      <c r="B18781" s="13"/>
      <c r="C18781" s="13"/>
      <c r="D18781" s="13"/>
      <c r="E18781" s="13"/>
      <c r="F18781" s="13"/>
    </row>
    <row r="18782" spans="1:7">
      <c r="A18782" s="13"/>
      <c r="B18782" s="13"/>
      <c r="D18782" s="13"/>
      <c r="E18782" s="13"/>
      <c r="F18782" s="13"/>
    </row>
    <row r="18783" spans="1:7">
      <c r="A18783" s="13"/>
      <c r="B18783" s="13"/>
      <c r="D18783" s="13"/>
      <c r="E18783" s="13"/>
      <c r="F18783" s="13"/>
    </row>
    <row r="18784" spans="1:7">
      <c r="A18784" s="13"/>
      <c r="B18784" s="13"/>
      <c r="C18784" s="13"/>
      <c r="D18784" s="13"/>
      <c r="E18784" s="13"/>
      <c r="F18784" s="13"/>
    </row>
    <row r="18785" spans="1:7">
      <c r="A18785" s="13"/>
      <c r="B18785" s="13"/>
      <c r="C18785" s="13"/>
      <c r="D18785" s="13"/>
      <c r="E18785" s="13"/>
      <c r="F18785" s="13"/>
    </row>
    <row r="18786" spans="1:7">
      <c r="A18786" s="13"/>
      <c r="B18786" s="13"/>
      <c r="C18786" s="13"/>
      <c r="D18786" s="13"/>
      <c r="E18786" s="13"/>
      <c r="F18786" s="13"/>
    </row>
    <row r="18787" spans="1:7">
      <c r="A18787" s="13"/>
      <c r="B18787" s="13"/>
      <c r="C18787" s="13"/>
      <c r="D18787" s="13"/>
      <c r="E18787" s="13"/>
      <c r="F18787" s="13"/>
    </row>
    <row r="18788" spans="1:7">
      <c r="A18788" s="13"/>
      <c r="B18788" s="13"/>
      <c r="C18788" s="13"/>
      <c r="D18788" s="13"/>
      <c r="E18788" s="13"/>
      <c r="F18788" s="13"/>
    </row>
    <row r="18789" spans="1:7">
      <c r="A18789" s="13"/>
      <c r="B18789" s="13"/>
      <c r="C18789" s="13"/>
      <c r="D18789" s="13"/>
      <c r="E18789" s="13"/>
      <c r="G18789" s="13"/>
    </row>
    <row r="18790" spans="1:7">
      <c r="A18790" s="13"/>
      <c r="B18790" s="13"/>
      <c r="C18790" s="13"/>
      <c r="D18790" s="13"/>
      <c r="E18790" s="13"/>
      <c r="F18790" s="13"/>
    </row>
    <row r="18791" spans="1:7">
      <c r="A18791" s="13"/>
      <c r="B18791" s="13"/>
      <c r="C18791" s="13"/>
      <c r="D18791" s="13"/>
      <c r="E18791" s="13"/>
      <c r="F18791" s="13"/>
    </row>
    <row r="18792" spans="1:7">
      <c r="A18792" s="13"/>
      <c r="B18792" s="13"/>
      <c r="C18792" s="13"/>
      <c r="D18792" s="13"/>
      <c r="E18792" s="13"/>
      <c r="F18792" s="13"/>
    </row>
    <row r="18793" spans="1:7">
      <c r="A18793" s="13"/>
      <c r="B18793" s="13"/>
      <c r="C18793" s="13"/>
      <c r="D18793" s="13"/>
      <c r="E18793" s="13"/>
      <c r="F18793" s="13"/>
    </row>
    <row r="18794" spans="1:7">
      <c r="A18794" s="13"/>
      <c r="B18794" s="13"/>
      <c r="C18794" s="13"/>
      <c r="D18794" s="13"/>
      <c r="E18794" s="13"/>
      <c r="F18794" s="13"/>
    </row>
    <row r="18795" spans="1:7">
      <c r="A18795" s="13"/>
      <c r="B18795" s="13"/>
      <c r="D18795" s="13"/>
      <c r="E18795" s="13"/>
      <c r="F18795" s="13"/>
    </row>
    <row r="18796" spans="1:7">
      <c r="A18796" s="13"/>
      <c r="B18796" s="13"/>
      <c r="D18796" s="13"/>
      <c r="E18796" s="13"/>
      <c r="F18796" s="13"/>
    </row>
    <row r="18797" spans="1:7">
      <c r="A18797" s="13"/>
      <c r="B18797" s="13"/>
      <c r="D18797" s="13"/>
      <c r="E18797" s="13"/>
      <c r="F18797" s="13"/>
    </row>
    <row r="18798" spans="1:7">
      <c r="A18798" s="13"/>
      <c r="B18798" s="13"/>
      <c r="D18798" s="13"/>
      <c r="E18798" s="13"/>
      <c r="F18798" s="13"/>
    </row>
    <row r="18799" spans="1:7">
      <c r="A18799" s="13"/>
      <c r="B18799" s="13"/>
      <c r="D18799" s="13"/>
      <c r="E18799" s="13"/>
      <c r="F18799" s="13"/>
    </row>
    <row r="18800" spans="1:7">
      <c r="A18800" s="13"/>
      <c r="B18800" s="13"/>
      <c r="C18800" s="13"/>
      <c r="D18800" s="13"/>
      <c r="E18800" s="13"/>
      <c r="F18800" s="13"/>
    </row>
    <row r="18801" spans="1:7">
      <c r="A18801" s="13"/>
      <c r="B18801" s="13"/>
      <c r="C18801" s="13"/>
      <c r="D18801" s="13"/>
      <c r="E18801" s="13"/>
      <c r="F18801" s="13"/>
    </row>
    <row r="18802" spans="1:7">
      <c r="A18802" s="13"/>
      <c r="B18802" s="13"/>
      <c r="C18802" s="13"/>
      <c r="D18802" s="13"/>
      <c r="E18802" s="13"/>
      <c r="F18802" s="13"/>
    </row>
    <row r="18803" spans="1:7">
      <c r="A18803" s="13"/>
      <c r="B18803" s="13"/>
      <c r="C18803" s="13"/>
      <c r="D18803" s="13"/>
      <c r="E18803" s="13"/>
      <c r="F18803" s="13"/>
    </row>
    <row r="18804" spans="1:7">
      <c r="A18804" s="13"/>
      <c r="B18804" s="13"/>
      <c r="C18804" s="13"/>
      <c r="D18804" s="13"/>
      <c r="E18804" s="13"/>
      <c r="G18804" s="13"/>
    </row>
    <row r="18805" spans="1:7">
      <c r="A18805" s="13"/>
      <c r="B18805" s="13"/>
      <c r="C18805" s="13"/>
      <c r="D18805" s="13"/>
      <c r="E18805" s="13"/>
      <c r="F18805" s="13"/>
    </row>
    <row r="18806" spans="1:7">
      <c r="A18806" s="13"/>
      <c r="B18806" s="13"/>
      <c r="C18806" s="13"/>
      <c r="D18806" s="13"/>
      <c r="E18806" s="13"/>
      <c r="F18806" s="13"/>
    </row>
    <row r="18807" spans="1:7">
      <c r="A18807" s="13"/>
      <c r="B18807" s="13"/>
      <c r="D18807" s="13"/>
      <c r="E18807" s="13"/>
      <c r="F18807" s="13"/>
    </row>
    <row r="18808" spans="1:7">
      <c r="A18808" s="13"/>
      <c r="B18808" s="13"/>
      <c r="C18808" s="13"/>
      <c r="D18808" s="13"/>
      <c r="E18808" s="13"/>
      <c r="F18808" s="13"/>
    </row>
    <row r="18809" spans="1:7">
      <c r="A18809" s="13"/>
      <c r="B18809" s="13"/>
      <c r="D18809" s="13"/>
      <c r="E18809" s="13"/>
      <c r="F18809" s="13"/>
    </row>
    <row r="18810" spans="1:7">
      <c r="A18810" s="13"/>
      <c r="B18810" s="13"/>
      <c r="D18810" s="13"/>
      <c r="E18810" s="13"/>
      <c r="F18810" s="13"/>
    </row>
    <row r="18811" spans="1:7">
      <c r="A18811" s="13"/>
      <c r="B18811" s="13"/>
      <c r="D18811" s="13"/>
      <c r="E18811" s="13"/>
      <c r="F18811" s="13"/>
    </row>
    <row r="18812" spans="1:7">
      <c r="A18812" s="13"/>
      <c r="B18812" s="13"/>
      <c r="C18812" s="13"/>
      <c r="D18812" s="13"/>
      <c r="E18812" s="13"/>
      <c r="F18812" s="13"/>
    </row>
    <row r="18813" spans="1:7">
      <c r="A18813" s="13"/>
      <c r="B18813" s="13"/>
      <c r="C18813" s="13"/>
      <c r="D18813" s="13"/>
      <c r="E18813" s="13"/>
      <c r="F18813" s="13"/>
    </row>
    <row r="18814" spans="1:7">
      <c r="A18814" s="13"/>
      <c r="B18814" s="13"/>
      <c r="D18814" s="13"/>
      <c r="E18814" s="13"/>
      <c r="F18814" s="13"/>
    </row>
    <row r="18815" spans="1:7">
      <c r="A18815" s="13"/>
      <c r="B18815" s="13"/>
      <c r="D18815" s="13"/>
      <c r="E18815" s="13"/>
      <c r="F18815" s="13"/>
    </row>
    <row r="18816" spans="1:7">
      <c r="A18816" s="13"/>
      <c r="B18816" s="13"/>
      <c r="D18816" s="13"/>
      <c r="E18816" s="13"/>
      <c r="G18816" s="13"/>
    </row>
    <row r="18817" spans="1:7">
      <c r="A18817" s="13"/>
      <c r="B18817" s="13"/>
      <c r="D18817" s="13"/>
      <c r="E18817" s="13"/>
      <c r="F18817" s="13"/>
    </row>
    <row r="18818" spans="1:7">
      <c r="A18818" s="13"/>
      <c r="B18818" s="13"/>
      <c r="D18818" s="13"/>
      <c r="E18818" s="13"/>
      <c r="F18818" s="13"/>
    </row>
    <row r="18819" spans="1:7">
      <c r="A18819" s="13"/>
      <c r="B18819" s="13"/>
      <c r="D18819" s="13"/>
      <c r="E18819" s="13"/>
      <c r="F18819" s="13"/>
    </row>
    <row r="18820" spans="1:7">
      <c r="A18820" s="13"/>
      <c r="B18820" s="13"/>
      <c r="C18820" s="13"/>
      <c r="D18820" s="13"/>
      <c r="E18820" s="13"/>
      <c r="F18820" s="13"/>
    </row>
    <row r="18821" spans="1:7">
      <c r="A18821" s="13"/>
      <c r="B18821" s="13"/>
      <c r="C18821" s="13"/>
      <c r="D18821" s="13"/>
      <c r="E18821" s="13"/>
      <c r="F18821" s="13"/>
    </row>
    <row r="18822" spans="1:7">
      <c r="A18822" s="13"/>
      <c r="B18822" s="13"/>
      <c r="C18822" s="13"/>
      <c r="D18822" s="13"/>
      <c r="E18822" s="13"/>
      <c r="F18822" s="13"/>
    </row>
    <row r="18823" spans="1:7">
      <c r="A18823" s="13"/>
      <c r="B18823" s="13"/>
      <c r="C18823" s="13"/>
      <c r="D18823" s="13"/>
      <c r="E18823" s="13"/>
      <c r="F18823" s="13"/>
    </row>
    <row r="18824" spans="1:7">
      <c r="A18824" s="13"/>
      <c r="B18824" s="13"/>
      <c r="C18824" s="13"/>
      <c r="D18824" s="13"/>
      <c r="E18824" s="13"/>
      <c r="G18824" s="13"/>
    </row>
    <row r="18825" spans="1:7">
      <c r="A18825" s="13"/>
      <c r="B18825" s="13"/>
      <c r="D18825" s="13"/>
      <c r="E18825" s="13"/>
      <c r="F18825" s="13"/>
    </row>
    <row r="18826" spans="1:7">
      <c r="A18826" s="13"/>
      <c r="B18826" s="13"/>
      <c r="D18826" s="13"/>
      <c r="E18826" s="13"/>
      <c r="F18826" s="13"/>
    </row>
    <row r="18827" spans="1:7">
      <c r="A18827" s="13"/>
      <c r="B18827" s="13"/>
      <c r="C18827" s="13"/>
      <c r="D18827" s="13"/>
      <c r="E18827" s="13"/>
      <c r="F18827" s="13"/>
    </row>
    <row r="18828" spans="1:7">
      <c r="A18828" s="13"/>
      <c r="B18828" s="13"/>
      <c r="D18828" s="13"/>
      <c r="E18828" s="13"/>
      <c r="F18828" s="13"/>
    </row>
    <row r="18829" spans="1:7">
      <c r="A18829" s="13"/>
      <c r="B18829" s="13"/>
      <c r="D18829" s="13"/>
      <c r="E18829" s="13"/>
      <c r="F18829" s="13"/>
    </row>
    <row r="18830" spans="1:7">
      <c r="A18830" s="13"/>
      <c r="B18830" s="13"/>
      <c r="D18830" s="13"/>
      <c r="E18830" s="13"/>
      <c r="F18830" s="13"/>
    </row>
    <row r="18831" spans="1:7">
      <c r="A18831" s="13"/>
      <c r="B18831" s="13"/>
      <c r="D18831" s="13"/>
      <c r="E18831" s="13"/>
      <c r="F18831" s="13"/>
    </row>
    <row r="18832" spans="1:7">
      <c r="A18832" s="13"/>
      <c r="B18832" s="13"/>
      <c r="D18832" s="13"/>
      <c r="E18832" s="13"/>
      <c r="F18832" s="13"/>
    </row>
    <row r="18833" spans="1:7">
      <c r="A18833" s="13"/>
      <c r="B18833" s="13"/>
      <c r="D18833" s="13"/>
      <c r="E18833" s="13"/>
      <c r="F18833" s="13"/>
    </row>
    <row r="18834" spans="1:7">
      <c r="A18834" s="13"/>
      <c r="B18834" s="13"/>
      <c r="D18834" s="13"/>
      <c r="E18834" s="13"/>
      <c r="F18834" s="13"/>
    </row>
    <row r="18835" spans="1:7">
      <c r="A18835" s="13"/>
      <c r="B18835" s="13"/>
      <c r="C18835" s="13"/>
      <c r="D18835" s="13"/>
      <c r="E18835" s="13"/>
      <c r="F18835" s="13"/>
    </row>
    <row r="18836" spans="1:7">
      <c r="A18836" s="13"/>
      <c r="B18836" s="13"/>
      <c r="C18836" s="13"/>
      <c r="D18836" s="13"/>
      <c r="E18836" s="13"/>
      <c r="F18836" s="13"/>
    </row>
    <row r="18837" spans="1:7">
      <c r="A18837" s="13"/>
      <c r="B18837" s="13"/>
      <c r="C18837" s="13"/>
      <c r="D18837" s="13"/>
      <c r="E18837" s="13"/>
      <c r="F18837" s="13"/>
    </row>
    <row r="18838" spans="1:7">
      <c r="A18838" s="13"/>
      <c r="B18838" s="13"/>
      <c r="C18838" s="13"/>
      <c r="D18838" s="13"/>
      <c r="E18838" s="13"/>
      <c r="F18838" s="13"/>
    </row>
    <row r="18839" spans="1:7">
      <c r="A18839" s="13"/>
      <c r="B18839" s="13"/>
      <c r="C18839" s="13"/>
      <c r="D18839" s="13"/>
      <c r="E18839" s="13"/>
      <c r="F18839" s="13"/>
    </row>
    <row r="18840" spans="1:7">
      <c r="A18840" s="13"/>
      <c r="B18840" s="13"/>
      <c r="C18840" s="13"/>
      <c r="D18840" s="13"/>
      <c r="E18840" s="13"/>
      <c r="F18840" s="13"/>
    </row>
    <row r="18841" spans="1:7">
      <c r="A18841" s="13"/>
      <c r="B18841" s="13"/>
      <c r="C18841" s="13"/>
      <c r="D18841" s="13"/>
      <c r="E18841" s="13"/>
      <c r="G18841" s="13"/>
    </row>
    <row r="18842" spans="1:7">
      <c r="A18842" s="13"/>
      <c r="B18842" s="13"/>
      <c r="D18842" s="13"/>
      <c r="E18842" s="13"/>
      <c r="F18842" s="13"/>
    </row>
    <row r="18843" spans="1:7">
      <c r="A18843" s="13"/>
      <c r="B18843" s="13"/>
      <c r="C18843" s="13"/>
      <c r="D18843" s="13"/>
      <c r="E18843" s="13"/>
      <c r="F18843" s="13"/>
    </row>
    <row r="18844" spans="1:7">
      <c r="A18844" s="13"/>
      <c r="B18844" s="13"/>
      <c r="C18844" s="13"/>
      <c r="D18844" s="13"/>
      <c r="E18844" s="13"/>
      <c r="F18844" s="13"/>
    </row>
    <row r="18845" spans="1:7">
      <c r="A18845" s="13"/>
      <c r="B18845" s="13"/>
      <c r="C18845" s="13"/>
      <c r="D18845" s="13"/>
      <c r="E18845" s="13"/>
      <c r="F18845" s="13"/>
    </row>
    <row r="18846" spans="1:7">
      <c r="A18846" s="13"/>
      <c r="B18846" s="13"/>
      <c r="D18846" s="13"/>
      <c r="E18846" s="13"/>
      <c r="F18846" s="13"/>
    </row>
    <row r="18847" spans="1:7">
      <c r="A18847" s="13"/>
      <c r="B18847" s="13"/>
      <c r="D18847" s="13"/>
      <c r="E18847" s="13"/>
      <c r="F18847" s="13"/>
    </row>
    <row r="18848" spans="1:7">
      <c r="A18848" s="13"/>
      <c r="B18848" s="13"/>
      <c r="D18848" s="13"/>
      <c r="E18848" s="13"/>
      <c r="F18848" s="13"/>
    </row>
    <row r="18849" spans="1:7">
      <c r="A18849" s="13"/>
      <c r="B18849" s="13"/>
      <c r="C18849" s="13"/>
      <c r="D18849" s="13"/>
      <c r="E18849" s="13"/>
      <c r="F18849" s="13"/>
    </row>
    <row r="18850" spans="1:7">
      <c r="A18850" s="13"/>
      <c r="B18850" s="13"/>
      <c r="C18850" s="13"/>
      <c r="D18850" s="13"/>
      <c r="E18850" s="13"/>
      <c r="F18850" s="13"/>
    </row>
    <row r="18851" spans="1:7">
      <c r="A18851" s="13"/>
      <c r="B18851" s="13"/>
      <c r="C18851" s="13"/>
      <c r="D18851" s="13"/>
      <c r="E18851" s="13"/>
      <c r="F18851" s="13"/>
    </row>
    <row r="18852" spans="1:7">
      <c r="A18852" s="13"/>
      <c r="B18852" s="13"/>
      <c r="C18852" s="13"/>
      <c r="D18852" s="13"/>
      <c r="E18852" s="13"/>
      <c r="G18852" s="13"/>
    </row>
    <row r="18853" spans="1:7">
      <c r="A18853" s="13"/>
      <c r="B18853" s="13"/>
      <c r="C18853" s="13"/>
      <c r="D18853" s="13"/>
      <c r="E18853" s="13"/>
      <c r="G18853" s="13"/>
    </row>
    <row r="18854" spans="1:7">
      <c r="A18854" s="13"/>
      <c r="B18854" s="13"/>
      <c r="C18854" s="13"/>
      <c r="D18854" s="13"/>
      <c r="E18854" s="13"/>
      <c r="G18854" s="13"/>
    </row>
    <row r="18855" spans="1:7">
      <c r="A18855" s="13"/>
      <c r="B18855" s="13"/>
      <c r="C18855" s="13"/>
      <c r="D18855" s="13"/>
      <c r="E18855" s="13"/>
      <c r="F18855" s="13"/>
    </row>
    <row r="18856" spans="1:7">
      <c r="A18856" s="13"/>
      <c r="B18856" s="13"/>
      <c r="C18856" s="13"/>
      <c r="D18856" s="13"/>
      <c r="E18856" s="13"/>
      <c r="F18856" s="13"/>
    </row>
    <row r="18857" spans="1:7">
      <c r="A18857" s="13"/>
      <c r="B18857" s="13"/>
      <c r="C18857" s="13"/>
      <c r="D18857" s="13"/>
      <c r="E18857" s="13"/>
      <c r="F18857" s="13"/>
    </row>
    <row r="18858" spans="1:7">
      <c r="A18858" s="13"/>
      <c r="B18858" s="13"/>
      <c r="C18858" s="13"/>
      <c r="D18858" s="13"/>
      <c r="E18858" s="13"/>
      <c r="F18858" s="13"/>
    </row>
    <row r="18859" spans="1:7">
      <c r="A18859" s="13"/>
      <c r="B18859" s="13"/>
      <c r="C18859" s="13"/>
      <c r="D18859" s="13"/>
      <c r="E18859" s="13"/>
      <c r="G18859" s="13"/>
    </row>
    <row r="18860" spans="1:7">
      <c r="A18860" s="13"/>
      <c r="B18860" s="13"/>
      <c r="C18860" s="13"/>
      <c r="D18860" s="13"/>
      <c r="E18860" s="13"/>
      <c r="F18860" s="13"/>
    </row>
    <row r="18861" spans="1:7">
      <c r="A18861" s="13"/>
      <c r="B18861" s="13"/>
      <c r="C18861" s="13"/>
      <c r="D18861" s="13"/>
      <c r="E18861" s="13"/>
      <c r="F18861" s="13"/>
    </row>
    <row r="18862" spans="1:7">
      <c r="A18862" s="13"/>
      <c r="B18862" s="13"/>
      <c r="C18862" s="13"/>
      <c r="D18862" s="13"/>
      <c r="E18862" s="13"/>
      <c r="F18862" s="13"/>
    </row>
    <row r="18863" spans="1:7">
      <c r="A18863" s="13"/>
      <c r="B18863" s="13"/>
      <c r="D18863" s="13"/>
      <c r="E18863" s="13"/>
      <c r="F18863" s="13"/>
    </row>
    <row r="18864" spans="1:7">
      <c r="A18864" s="13"/>
      <c r="B18864" s="13"/>
      <c r="C18864" s="13"/>
      <c r="D18864" s="13"/>
      <c r="E18864" s="13"/>
      <c r="F18864" s="13"/>
    </row>
    <row r="18865" spans="1:7">
      <c r="A18865" s="13"/>
      <c r="B18865" s="13"/>
      <c r="D18865" s="13"/>
      <c r="E18865" s="13"/>
      <c r="F18865" s="13"/>
    </row>
    <row r="18866" spans="1:7">
      <c r="A18866" s="13"/>
      <c r="B18866" s="13"/>
      <c r="D18866" s="13"/>
      <c r="E18866" s="13"/>
      <c r="F18866" s="13"/>
    </row>
    <row r="18867" spans="1:7">
      <c r="A18867" s="13"/>
      <c r="B18867" s="13"/>
      <c r="D18867" s="13"/>
      <c r="E18867" s="13"/>
      <c r="F18867" s="13"/>
    </row>
    <row r="18868" spans="1:7">
      <c r="A18868" s="13"/>
      <c r="B18868" s="13"/>
      <c r="C18868" s="13"/>
      <c r="D18868" s="13"/>
      <c r="E18868" s="13"/>
      <c r="F18868" s="13"/>
    </row>
    <row r="18869" spans="1:7">
      <c r="A18869" s="13"/>
      <c r="B18869" s="13"/>
      <c r="D18869" s="13"/>
      <c r="E18869" s="13"/>
      <c r="F18869" s="13"/>
    </row>
    <row r="18870" spans="1:7">
      <c r="A18870" s="13"/>
      <c r="B18870" s="13"/>
      <c r="C18870" s="13"/>
      <c r="D18870" s="13"/>
      <c r="E18870" s="13"/>
      <c r="F18870" s="13"/>
    </row>
    <row r="18871" spans="1:7">
      <c r="A18871" s="13"/>
      <c r="B18871" s="13"/>
      <c r="D18871" s="13"/>
      <c r="E18871" s="13"/>
      <c r="F18871" s="13"/>
    </row>
    <row r="18872" spans="1:7">
      <c r="A18872" s="13"/>
      <c r="B18872" s="13"/>
      <c r="D18872" s="13"/>
      <c r="E18872" s="13"/>
      <c r="G18872" s="13"/>
    </row>
    <row r="18873" spans="1:7">
      <c r="A18873" s="13"/>
      <c r="B18873" s="13"/>
      <c r="C18873" s="13"/>
      <c r="D18873" s="13"/>
      <c r="E18873" s="13"/>
      <c r="F18873" s="13"/>
    </row>
    <row r="18874" spans="1:7">
      <c r="A18874" s="13"/>
      <c r="B18874" s="13"/>
      <c r="C18874" s="13"/>
      <c r="D18874" s="13"/>
      <c r="E18874" s="13"/>
      <c r="G18874" s="13"/>
    </row>
    <row r="18875" spans="1:7">
      <c r="A18875" s="13"/>
      <c r="B18875" s="13"/>
      <c r="C18875" s="13"/>
      <c r="D18875" s="13"/>
      <c r="E18875" s="13"/>
      <c r="F18875" s="13"/>
    </row>
    <row r="18876" spans="1:7">
      <c r="A18876" s="13"/>
      <c r="B18876" s="13"/>
      <c r="C18876" s="13"/>
      <c r="D18876" s="13"/>
      <c r="E18876" s="13"/>
      <c r="F18876" s="13"/>
    </row>
    <row r="18877" spans="1:7">
      <c r="A18877" s="13"/>
      <c r="B18877" s="13"/>
      <c r="C18877" s="13"/>
      <c r="D18877" s="13"/>
      <c r="E18877" s="13"/>
      <c r="F18877" s="13"/>
    </row>
    <row r="18878" spans="1:7">
      <c r="A18878" s="13"/>
      <c r="B18878" s="13"/>
      <c r="C18878" s="13"/>
      <c r="D18878" s="13"/>
      <c r="E18878" s="13"/>
      <c r="G18878" s="13"/>
    </row>
    <row r="18879" spans="1:7">
      <c r="A18879" s="13"/>
      <c r="B18879" s="13"/>
      <c r="C18879" s="13"/>
      <c r="D18879" s="13"/>
      <c r="E18879" s="13"/>
      <c r="F18879" s="13"/>
    </row>
    <row r="18880" spans="1:7">
      <c r="A18880" s="13"/>
      <c r="B18880" s="13"/>
      <c r="C18880" s="13"/>
      <c r="D18880" s="13"/>
      <c r="E18880" s="13"/>
      <c r="F18880" s="13"/>
    </row>
    <row r="18881" spans="1:6">
      <c r="A18881" s="13"/>
      <c r="B18881" s="13"/>
      <c r="D18881" s="13"/>
      <c r="E18881" s="13"/>
      <c r="F18881" s="13"/>
    </row>
    <row r="18882" spans="1:6">
      <c r="A18882" s="13"/>
      <c r="B18882" s="13"/>
      <c r="D18882" s="13"/>
      <c r="E18882" s="13"/>
      <c r="F18882" s="13"/>
    </row>
    <row r="18883" spans="1:6">
      <c r="A18883" s="13"/>
      <c r="B18883" s="13"/>
      <c r="D18883" s="13"/>
      <c r="E18883" s="13"/>
      <c r="F18883" s="13"/>
    </row>
    <row r="18884" spans="1:6">
      <c r="A18884" s="13"/>
      <c r="B18884" s="13"/>
      <c r="D18884" s="13"/>
      <c r="E18884" s="13"/>
      <c r="F18884" s="13"/>
    </row>
    <row r="18885" spans="1:6">
      <c r="A18885" s="13"/>
      <c r="B18885" s="13"/>
      <c r="D18885" s="13"/>
      <c r="E18885" s="13"/>
      <c r="F18885" s="13"/>
    </row>
    <row r="18886" spans="1:6">
      <c r="A18886" s="13"/>
      <c r="B18886" s="13"/>
      <c r="D18886" s="13"/>
      <c r="E18886" s="13"/>
      <c r="F18886" s="13"/>
    </row>
    <row r="18887" spans="1:6">
      <c r="A18887" s="13"/>
      <c r="B18887" s="13"/>
      <c r="D18887" s="13"/>
      <c r="E18887" s="13"/>
      <c r="F18887" s="13"/>
    </row>
    <row r="18888" spans="1:6">
      <c r="A18888" s="13"/>
      <c r="B18888" s="13"/>
      <c r="D18888" s="13"/>
      <c r="E18888" s="13"/>
      <c r="F18888" s="13"/>
    </row>
    <row r="18889" spans="1:6">
      <c r="A18889" s="13"/>
      <c r="B18889" s="13"/>
      <c r="D18889" s="13"/>
      <c r="E18889" s="13"/>
      <c r="F18889" s="13"/>
    </row>
    <row r="18890" spans="1:6">
      <c r="A18890" s="13"/>
      <c r="B18890" s="13"/>
      <c r="D18890" s="13"/>
      <c r="E18890" s="13"/>
      <c r="F18890" s="13"/>
    </row>
    <row r="18891" spans="1:6">
      <c r="A18891" s="13"/>
      <c r="B18891" s="13"/>
      <c r="D18891" s="13"/>
      <c r="E18891" s="13"/>
      <c r="F18891" s="13"/>
    </row>
    <row r="18892" spans="1:6">
      <c r="A18892" s="13"/>
      <c r="B18892" s="13"/>
      <c r="D18892" s="13"/>
      <c r="E18892" s="13"/>
      <c r="F18892" s="13"/>
    </row>
    <row r="18893" spans="1:6">
      <c r="A18893" s="13"/>
      <c r="B18893" s="13"/>
      <c r="D18893" s="13"/>
      <c r="E18893" s="13"/>
      <c r="F18893" s="13"/>
    </row>
    <row r="18894" spans="1:6">
      <c r="A18894" s="13"/>
      <c r="B18894" s="13"/>
      <c r="C18894" s="13"/>
      <c r="D18894" s="13"/>
      <c r="E18894" s="13"/>
      <c r="F18894" s="13"/>
    </row>
    <row r="18895" spans="1:6">
      <c r="A18895" s="13"/>
      <c r="B18895" s="13"/>
      <c r="D18895" s="13"/>
      <c r="E18895" s="13"/>
      <c r="F18895" s="13"/>
    </row>
    <row r="18896" spans="1:6">
      <c r="A18896" s="13"/>
      <c r="B18896" s="13"/>
      <c r="D18896" s="13"/>
      <c r="E18896" s="13"/>
      <c r="F18896" s="13"/>
    </row>
    <row r="18897" spans="1:7">
      <c r="A18897" s="13"/>
      <c r="B18897" s="13"/>
      <c r="D18897" s="13"/>
      <c r="E18897" s="13"/>
      <c r="F18897" s="13"/>
    </row>
    <row r="18898" spans="1:7">
      <c r="A18898" s="13"/>
      <c r="B18898" s="13"/>
      <c r="D18898" s="13"/>
      <c r="E18898" s="13"/>
      <c r="F18898" s="13"/>
    </row>
    <row r="18899" spans="1:7">
      <c r="A18899" s="13"/>
      <c r="B18899" s="13"/>
      <c r="D18899" s="13"/>
      <c r="E18899" s="13"/>
      <c r="F18899" s="13"/>
    </row>
    <row r="18900" spans="1:7">
      <c r="A18900" s="13"/>
      <c r="B18900" s="13"/>
      <c r="D18900" s="13"/>
      <c r="E18900" s="13"/>
      <c r="F18900" s="13"/>
    </row>
    <row r="18901" spans="1:7">
      <c r="A18901" s="13"/>
      <c r="B18901" s="13"/>
      <c r="D18901" s="13"/>
      <c r="E18901" s="13"/>
      <c r="F18901" s="13"/>
    </row>
    <row r="18902" spans="1:7">
      <c r="A18902" s="13"/>
      <c r="B18902" s="13"/>
      <c r="C18902" s="13"/>
      <c r="D18902" s="13"/>
      <c r="E18902" s="13"/>
      <c r="F18902" s="13"/>
    </row>
    <row r="18903" spans="1:7">
      <c r="A18903" s="13"/>
      <c r="B18903" s="13"/>
      <c r="C18903" s="13"/>
      <c r="D18903" s="13"/>
      <c r="E18903" s="13"/>
      <c r="G18903" s="13"/>
    </row>
    <row r="18904" spans="1:7">
      <c r="A18904" s="13"/>
      <c r="B18904" s="13"/>
      <c r="C18904" s="13"/>
      <c r="D18904" s="13"/>
      <c r="E18904" s="13"/>
      <c r="F18904" s="13"/>
    </row>
    <row r="18905" spans="1:7">
      <c r="A18905" s="13"/>
      <c r="B18905" s="13"/>
      <c r="C18905" s="13"/>
      <c r="D18905" s="13"/>
      <c r="E18905" s="13"/>
      <c r="F18905" s="13"/>
    </row>
    <row r="18906" spans="1:7">
      <c r="A18906" s="13"/>
      <c r="B18906" s="13"/>
      <c r="C18906" s="13"/>
      <c r="D18906" s="13"/>
      <c r="E18906" s="13"/>
      <c r="F18906" s="13"/>
    </row>
    <row r="18907" spans="1:7">
      <c r="A18907" s="13"/>
      <c r="B18907" s="13"/>
      <c r="C18907" s="13"/>
      <c r="D18907" s="13"/>
      <c r="E18907" s="13"/>
      <c r="F18907" s="13"/>
    </row>
    <row r="18908" spans="1:7">
      <c r="A18908" s="13"/>
      <c r="B18908" s="13"/>
      <c r="C18908" s="13"/>
      <c r="D18908" s="13"/>
      <c r="E18908" s="13"/>
      <c r="G18908" s="13"/>
    </row>
    <row r="18909" spans="1:7">
      <c r="A18909" s="13"/>
      <c r="B18909" s="13"/>
      <c r="C18909" s="13"/>
      <c r="D18909" s="13"/>
      <c r="E18909" s="13"/>
      <c r="F18909" s="13"/>
    </row>
    <row r="18910" spans="1:7">
      <c r="A18910" s="13"/>
      <c r="B18910" s="13"/>
      <c r="C18910" s="13"/>
      <c r="D18910" s="13"/>
      <c r="E18910" s="13"/>
      <c r="F18910" s="13"/>
    </row>
    <row r="18911" spans="1:7">
      <c r="A18911" s="13"/>
      <c r="B18911" s="13"/>
      <c r="C18911" s="13"/>
      <c r="D18911" s="13"/>
      <c r="E18911" s="13"/>
      <c r="F18911" s="13"/>
    </row>
    <row r="18912" spans="1:7">
      <c r="A18912" s="13"/>
      <c r="B18912" s="13"/>
      <c r="C18912" s="13"/>
      <c r="D18912" s="13"/>
      <c r="E18912" s="13"/>
      <c r="F18912" s="13"/>
    </row>
    <row r="18913" spans="1:6">
      <c r="A18913" s="13"/>
      <c r="B18913" s="13"/>
      <c r="D18913" s="13"/>
      <c r="E18913" s="13"/>
      <c r="F18913" s="13"/>
    </row>
    <row r="18914" spans="1:6">
      <c r="A18914" s="13"/>
      <c r="B18914" s="13"/>
      <c r="C18914" s="13"/>
      <c r="D18914" s="13"/>
      <c r="E18914" s="13"/>
      <c r="F18914" s="13"/>
    </row>
    <row r="18915" spans="1:6">
      <c r="A18915" s="13"/>
      <c r="B18915" s="13"/>
      <c r="D18915" s="13"/>
      <c r="E18915" s="13"/>
      <c r="F18915" s="13"/>
    </row>
    <row r="18916" spans="1:6">
      <c r="A18916" s="13"/>
      <c r="B18916" s="13"/>
      <c r="D18916" s="13"/>
      <c r="E18916" s="13"/>
      <c r="F18916" s="13"/>
    </row>
    <row r="18917" spans="1:6">
      <c r="A18917" s="13"/>
      <c r="B18917" s="13"/>
      <c r="D18917" s="13"/>
      <c r="E18917" s="13"/>
      <c r="F18917" s="13"/>
    </row>
    <row r="18918" spans="1:6">
      <c r="A18918" s="13"/>
      <c r="B18918" s="13"/>
      <c r="D18918" s="13"/>
      <c r="E18918" s="13"/>
      <c r="F18918" s="13"/>
    </row>
    <row r="18919" spans="1:6">
      <c r="A18919" s="13"/>
      <c r="B18919" s="13"/>
      <c r="D18919" s="13"/>
      <c r="E18919" s="13"/>
      <c r="F18919" s="13"/>
    </row>
    <row r="18920" spans="1:6">
      <c r="A18920" s="13"/>
      <c r="B18920" s="13"/>
      <c r="D18920" s="13"/>
      <c r="E18920" s="13"/>
      <c r="F18920" s="13"/>
    </row>
    <row r="18921" spans="1:6">
      <c r="A18921" s="13"/>
      <c r="B18921" s="13"/>
      <c r="D18921" s="13"/>
      <c r="E18921" s="13"/>
      <c r="F18921" s="13"/>
    </row>
    <row r="18922" spans="1:6">
      <c r="A18922" s="13"/>
      <c r="B18922" s="13"/>
      <c r="D18922" s="13"/>
      <c r="E18922" s="13"/>
      <c r="F18922" s="13"/>
    </row>
    <row r="18923" spans="1:6">
      <c r="A18923" s="13"/>
      <c r="B18923" s="13"/>
      <c r="D18923" s="13"/>
      <c r="E18923" s="13"/>
      <c r="F18923" s="13"/>
    </row>
    <row r="18924" spans="1:6">
      <c r="A18924" s="13"/>
      <c r="B18924" s="13"/>
      <c r="C18924" s="13"/>
      <c r="D18924" s="13"/>
      <c r="E18924" s="13"/>
      <c r="F18924" s="13"/>
    </row>
    <row r="18925" spans="1:6">
      <c r="A18925" s="13"/>
      <c r="B18925" s="13"/>
      <c r="C18925" s="13"/>
      <c r="D18925" s="13"/>
      <c r="E18925" s="13"/>
      <c r="F18925" s="13"/>
    </row>
    <row r="18926" spans="1:6">
      <c r="A18926" s="13"/>
      <c r="B18926" s="13"/>
      <c r="C18926" s="13"/>
      <c r="D18926" s="13"/>
      <c r="E18926" s="13"/>
      <c r="F18926" s="13"/>
    </row>
    <row r="18927" spans="1:6">
      <c r="A18927" s="13"/>
      <c r="B18927" s="13"/>
      <c r="C18927" s="13"/>
      <c r="D18927" s="13"/>
      <c r="E18927" s="13"/>
      <c r="F18927" s="13"/>
    </row>
    <row r="18928" spans="1:6">
      <c r="A18928" s="13"/>
      <c r="B18928" s="13"/>
      <c r="C18928" s="13"/>
      <c r="D18928" s="13"/>
      <c r="E18928" s="13"/>
      <c r="F18928" s="13"/>
    </row>
    <row r="18929" spans="1:7">
      <c r="A18929" s="13"/>
      <c r="B18929" s="13"/>
      <c r="C18929" s="13"/>
      <c r="D18929" s="13"/>
      <c r="E18929" s="13"/>
      <c r="F18929" s="13"/>
    </row>
    <row r="18930" spans="1:7">
      <c r="A18930" s="13"/>
      <c r="B18930" s="13"/>
      <c r="C18930" s="13"/>
      <c r="D18930" s="13"/>
      <c r="E18930" s="13"/>
      <c r="G18930" s="13"/>
    </row>
    <row r="18931" spans="1:7">
      <c r="A18931" s="13"/>
      <c r="B18931" s="13"/>
      <c r="C18931" s="13"/>
      <c r="D18931" s="13"/>
      <c r="E18931" s="13"/>
      <c r="F18931" s="13"/>
    </row>
    <row r="18932" spans="1:7">
      <c r="A18932" s="13"/>
      <c r="B18932" s="13"/>
      <c r="C18932" s="13"/>
      <c r="D18932" s="13"/>
      <c r="E18932" s="13"/>
      <c r="F18932" s="13"/>
    </row>
    <row r="18933" spans="1:7">
      <c r="A18933" s="13"/>
      <c r="B18933" s="13"/>
      <c r="D18933" s="13"/>
      <c r="E18933" s="13"/>
      <c r="F18933" s="13"/>
    </row>
    <row r="18934" spans="1:7">
      <c r="A18934" s="13"/>
      <c r="B18934" s="13"/>
      <c r="D18934" s="13"/>
      <c r="E18934" s="13"/>
      <c r="F18934" s="13"/>
    </row>
    <row r="18935" spans="1:7">
      <c r="A18935" s="13"/>
      <c r="B18935" s="13"/>
      <c r="C18935" s="13"/>
      <c r="D18935" s="13"/>
      <c r="E18935" s="13"/>
      <c r="F18935" s="13"/>
    </row>
    <row r="18936" spans="1:7">
      <c r="A18936" s="13"/>
      <c r="B18936" s="13"/>
      <c r="C18936" s="13"/>
      <c r="D18936" s="13"/>
      <c r="E18936" s="13"/>
      <c r="G18936" s="13"/>
    </row>
    <row r="18937" spans="1:7">
      <c r="A18937" s="13"/>
      <c r="B18937" s="13"/>
      <c r="C18937" s="13"/>
      <c r="D18937" s="13"/>
      <c r="E18937" s="13"/>
      <c r="F18937" s="13"/>
    </row>
    <row r="18938" spans="1:7">
      <c r="A18938" s="13"/>
      <c r="B18938" s="13"/>
      <c r="C18938" s="13"/>
      <c r="D18938" s="13"/>
      <c r="E18938" s="13"/>
      <c r="F18938" s="13"/>
    </row>
    <row r="18939" spans="1:7">
      <c r="A18939" s="13"/>
      <c r="B18939" s="13"/>
      <c r="C18939" s="13"/>
      <c r="D18939" s="13"/>
      <c r="E18939" s="13"/>
      <c r="F18939" s="13"/>
    </row>
    <row r="18940" spans="1:7">
      <c r="A18940" s="13"/>
      <c r="B18940" s="13"/>
      <c r="D18940" s="13"/>
      <c r="E18940" s="13"/>
      <c r="F18940" s="13"/>
    </row>
    <row r="18941" spans="1:7">
      <c r="A18941" s="13"/>
      <c r="B18941" s="13"/>
      <c r="C18941" s="13"/>
      <c r="D18941" s="13"/>
      <c r="E18941" s="13"/>
      <c r="F18941" s="13"/>
    </row>
    <row r="18942" spans="1:7">
      <c r="A18942" s="13"/>
      <c r="B18942" s="13"/>
      <c r="D18942" s="13"/>
      <c r="E18942" s="13"/>
      <c r="F18942" s="13"/>
    </row>
    <row r="18943" spans="1:7">
      <c r="A18943" s="13"/>
      <c r="B18943" s="13"/>
      <c r="D18943" s="13"/>
      <c r="E18943" s="13"/>
      <c r="F18943" s="13"/>
    </row>
    <row r="18944" spans="1:7">
      <c r="A18944" s="13"/>
      <c r="B18944" s="13"/>
      <c r="D18944" s="13"/>
      <c r="E18944" s="13"/>
      <c r="F18944" s="13"/>
    </row>
    <row r="18945" spans="1:7">
      <c r="A18945" s="13"/>
      <c r="B18945" s="13"/>
      <c r="C18945" s="13"/>
      <c r="D18945" s="13"/>
      <c r="E18945" s="13"/>
      <c r="F18945" s="13"/>
    </row>
    <row r="18946" spans="1:7">
      <c r="A18946" s="13"/>
      <c r="B18946" s="13"/>
      <c r="D18946" s="13"/>
      <c r="E18946" s="13"/>
      <c r="F18946" s="13"/>
    </row>
    <row r="18947" spans="1:7">
      <c r="A18947" s="13"/>
      <c r="B18947" s="13"/>
      <c r="D18947" s="13"/>
      <c r="E18947" s="13"/>
      <c r="F18947" s="13"/>
    </row>
    <row r="18948" spans="1:7">
      <c r="A18948" s="13"/>
      <c r="B18948" s="13"/>
      <c r="D18948" s="13"/>
      <c r="E18948" s="13"/>
      <c r="F18948" s="13"/>
    </row>
    <row r="18949" spans="1:7">
      <c r="A18949" s="13"/>
      <c r="B18949" s="13"/>
      <c r="D18949" s="13"/>
      <c r="E18949" s="13"/>
      <c r="F18949" s="13"/>
    </row>
    <row r="18950" spans="1:7">
      <c r="A18950" s="13"/>
      <c r="B18950" s="13"/>
      <c r="D18950" s="13"/>
      <c r="E18950" s="13"/>
      <c r="F18950" s="13"/>
    </row>
    <row r="18951" spans="1:7">
      <c r="A18951" s="13"/>
      <c r="B18951" s="13"/>
      <c r="D18951" s="13"/>
      <c r="E18951" s="13"/>
      <c r="F18951" s="13"/>
    </row>
    <row r="18952" spans="1:7">
      <c r="A18952" s="13"/>
      <c r="B18952" s="13"/>
      <c r="C18952" s="13"/>
      <c r="D18952" s="13"/>
      <c r="E18952" s="13"/>
      <c r="F18952" s="13"/>
    </row>
    <row r="18953" spans="1:7">
      <c r="A18953" s="13"/>
      <c r="B18953" s="13"/>
      <c r="C18953" s="13"/>
      <c r="D18953" s="13"/>
      <c r="E18953" s="13"/>
      <c r="F18953" s="13"/>
    </row>
    <row r="18954" spans="1:7">
      <c r="A18954" s="13"/>
      <c r="B18954" s="13"/>
      <c r="C18954" s="13"/>
      <c r="D18954" s="13"/>
      <c r="E18954" s="13"/>
      <c r="F18954" s="13"/>
    </row>
    <row r="18955" spans="1:7">
      <c r="A18955" s="13"/>
      <c r="B18955" s="13"/>
      <c r="C18955" s="13"/>
      <c r="D18955" s="13"/>
      <c r="E18955" s="13"/>
      <c r="F18955" s="13"/>
    </row>
    <row r="18956" spans="1:7">
      <c r="A18956" s="13"/>
      <c r="B18956" s="13"/>
      <c r="C18956" s="13"/>
      <c r="D18956" s="13"/>
      <c r="E18956" s="13"/>
      <c r="G18956" s="13"/>
    </row>
    <row r="18957" spans="1:7">
      <c r="A18957" s="13"/>
      <c r="B18957" s="13"/>
      <c r="C18957" s="13"/>
      <c r="D18957" s="13"/>
      <c r="E18957" s="13"/>
      <c r="F18957" s="13"/>
    </row>
    <row r="18958" spans="1:7">
      <c r="A18958" s="13"/>
      <c r="B18958" s="13"/>
      <c r="D18958" s="13"/>
      <c r="E18958" s="13"/>
      <c r="F18958" s="13"/>
    </row>
    <row r="18959" spans="1:7">
      <c r="A18959" s="13"/>
      <c r="B18959" s="13"/>
      <c r="D18959" s="13"/>
      <c r="E18959" s="13"/>
      <c r="F18959" s="13"/>
    </row>
    <row r="18960" spans="1:7">
      <c r="A18960" s="13"/>
      <c r="B18960" s="13"/>
      <c r="D18960" s="13"/>
      <c r="E18960" s="13"/>
      <c r="F18960" s="13"/>
    </row>
    <row r="18961" spans="1:7">
      <c r="A18961" s="13"/>
      <c r="B18961" s="13"/>
      <c r="D18961" s="13"/>
      <c r="E18961" s="13"/>
      <c r="F18961" s="13"/>
    </row>
    <row r="18962" spans="1:7">
      <c r="A18962" s="13"/>
      <c r="B18962" s="13"/>
      <c r="D18962" s="13"/>
      <c r="E18962" s="13"/>
      <c r="F18962" s="13"/>
    </row>
    <row r="18963" spans="1:7">
      <c r="A18963" s="13"/>
      <c r="B18963" s="13"/>
      <c r="D18963" s="13"/>
      <c r="E18963" s="13"/>
      <c r="F18963" s="13"/>
    </row>
    <row r="18964" spans="1:7">
      <c r="A18964" s="13"/>
      <c r="B18964" s="13"/>
      <c r="D18964" s="13"/>
      <c r="E18964" s="13"/>
      <c r="F18964" s="13"/>
    </row>
    <row r="18965" spans="1:7">
      <c r="A18965" s="13"/>
      <c r="B18965" s="13"/>
      <c r="D18965" s="13"/>
      <c r="E18965" s="13"/>
      <c r="F18965" s="13"/>
    </row>
    <row r="18966" spans="1:7">
      <c r="A18966" s="13"/>
      <c r="B18966" s="13"/>
      <c r="D18966" s="13"/>
      <c r="E18966" s="13"/>
      <c r="F18966" s="13"/>
    </row>
    <row r="18967" spans="1:7">
      <c r="A18967" s="13"/>
      <c r="B18967" s="13"/>
      <c r="D18967" s="13"/>
      <c r="E18967" s="13"/>
      <c r="F18967" s="13"/>
    </row>
    <row r="18968" spans="1:7">
      <c r="A18968" s="13"/>
      <c r="B18968" s="13"/>
      <c r="D18968" s="13"/>
      <c r="E18968" s="13"/>
      <c r="F18968" s="13"/>
    </row>
    <row r="18969" spans="1:7">
      <c r="A18969" s="13"/>
      <c r="B18969" s="13"/>
      <c r="D18969" s="13"/>
      <c r="E18969" s="13"/>
      <c r="F18969" s="13"/>
    </row>
    <row r="18970" spans="1:7">
      <c r="A18970" s="13"/>
      <c r="B18970" s="13"/>
      <c r="D18970" s="13"/>
      <c r="E18970" s="13"/>
      <c r="F18970" s="13"/>
    </row>
    <row r="18971" spans="1:7">
      <c r="A18971" s="13"/>
      <c r="B18971" s="13"/>
      <c r="D18971" s="13"/>
      <c r="E18971" s="13"/>
      <c r="F18971" s="13"/>
    </row>
    <row r="18972" spans="1:7">
      <c r="A18972" s="13"/>
      <c r="B18972" s="13"/>
      <c r="C18972" s="13"/>
      <c r="D18972" s="13"/>
      <c r="E18972" s="13"/>
      <c r="G18972" s="13"/>
    </row>
    <row r="18973" spans="1:7">
      <c r="A18973" s="13"/>
      <c r="B18973" s="13"/>
      <c r="C18973" s="13"/>
      <c r="D18973" s="13"/>
      <c r="E18973" s="13"/>
      <c r="F18973" s="13"/>
    </row>
    <row r="18974" spans="1:7">
      <c r="A18974" s="13"/>
      <c r="B18974" s="13"/>
      <c r="C18974" s="13"/>
      <c r="D18974" s="13"/>
      <c r="E18974" s="13"/>
      <c r="G18974" s="13"/>
    </row>
    <row r="18975" spans="1:7">
      <c r="A18975" s="13"/>
      <c r="B18975" s="13"/>
      <c r="C18975" s="13"/>
      <c r="D18975" s="13"/>
      <c r="E18975" s="13"/>
      <c r="G18975" s="13"/>
    </row>
    <row r="18976" spans="1:7">
      <c r="A18976" s="13"/>
      <c r="B18976" s="13"/>
      <c r="C18976" s="13"/>
      <c r="D18976" s="13"/>
      <c r="E18976" s="13"/>
      <c r="F18976" s="13"/>
    </row>
    <row r="18977" spans="1:7">
      <c r="A18977" s="13"/>
      <c r="B18977" s="13"/>
      <c r="C18977" s="13"/>
      <c r="D18977" s="13"/>
      <c r="E18977" s="13"/>
      <c r="F18977" s="13"/>
    </row>
    <row r="18978" spans="1:7">
      <c r="A18978" s="13"/>
      <c r="B18978" s="13"/>
      <c r="C18978" s="13"/>
      <c r="D18978" s="13"/>
      <c r="E18978" s="13"/>
      <c r="F18978" s="13"/>
    </row>
    <row r="18979" spans="1:7">
      <c r="A18979" s="13"/>
      <c r="B18979" s="13"/>
      <c r="C18979" s="13"/>
      <c r="D18979" s="13"/>
      <c r="E18979" s="13"/>
      <c r="G18979" s="13"/>
    </row>
    <row r="18980" spans="1:7">
      <c r="A18980" s="13"/>
      <c r="B18980" s="13"/>
      <c r="C18980" s="13"/>
      <c r="D18980" s="13"/>
      <c r="E18980" s="13"/>
      <c r="F18980" s="13"/>
    </row>
    <row r="18981" spans="1:7">
      <c r="A18981" s="13"/>
      <c r="B18981" s="13"/>
      <c r="C18981" s="13"/>
      <c r="D18981" s="13"/>
      <c r="E18981" s="13"/>
      <c r="F18981" s="13"/>
    </row>
    <row r="18982" spans="1:7">
      <c r="A18982" s="13"/>
      <c r="B18982" s="13"/>
      <c r="C18982" s="13"/>
      <c r="D18982" s="13"/>
      <c r="E18982" s="13"/>
      <c r="F18982" s="13"/>
    </row>
    <row r="18983" spans="1:7">
      <c r="A18983" s="13"/>
      <c r="B18983" s="13"/>
      <c r="D18983" s="13"/>
      <c r="E18983" s="13"/>
      <c r="F18983" s="13"/>
    </row>
    <row r="18984" spans="1:7">
      <c r="A18984" s="13"/>
      <c r="B18984" s="13"/>
      <c r="D18984" s="13"/>
      <c r="E18984" s="13"/>
      <c r="F18984" s="13"/>
    </row>
    <row r="18985" spans="1:7">
      <c r="A18985" s="13"/>
      <c r="B18985" s="13"/>
      <c r="D18985" s="13"/>
      <c r="E18985" s="13"/>
      <c r="F18985" s="13"/>
    </row>
    <row r="18986" spans="1:7">
      <c r="A18986" s="13"/>
      <c r="B18986" s="13"/>
      <c r="D18986" s="13"/>
      <c r="E18986" s="13"/>
      <c r="F18986" s="13"/>
    </row>
    <row r="18987" spans="1:7">
      <c r="A18987" s="13"/>
      <c r="B18987" s="13"/>
      <c r="D18987" s="13"/>
      <c r="E18987" s="13"/>
      <c r="F18987" s="13"/>
    </row>
    <row r="18988" spans="1:7">
      <c r="A18988" s="13"/>
      <c r="B18988" s="13"/>
      <c r="D18988" s="13"/>
      <c r="E18988" s="13"/>
      <c r="F18988" s="13"/>
    </row>
    <row r="18989" spans="1:7">
      <c r="A18989" s="13"/>
      <c r="B18989" s="13"/>
      <c r="D18989" s="13"/>
      <c r="E18989" s="13"/>
      <c r="F18989" s="13"/>
    </row>
    <row r="18990" spans="1:7">
      <c r="A18990" s="13"/>
      <c r="B18990" s="13"/>
      <c r="D18990" s="13"/>
      <c r="E18990" s="13"/>
      <c r="F18990" s="13"/>
    </row>
    <row r="18991" spans="1:7">
      <c r="A18991" s="13"/>
      <c r="B18991" s="13"/>
      <c r="C18991" s="13"/>
      <c r="D18991" s="13"/>
      <c r="E18991" s="13"/>
      <c r="F18991" s="13"/>
    </row>
    <row r="18992" spans="1:7">
      <c r="A18992" s="13"/>
      <c r="B18992" s="13"/>
      <c r="C18992" s="13"/>
      <c r="D18992" s="13"/>
      <c r="E18992" s="13"/>
      <c r="F18992" s="13"/>
    </row>
    <row r="18993" spans="1:7">
      <c r="A18993" s="13"/>
      <c r="B18993" s="13"/>
      <c r="C18993" s="13"/>
      <c r="D18993" s="13"/>
      <c r="E18993" s="13"/>
      <c r="F18993" s="13"/>
    </row>
    <row r="18994" spans="1:7">
      <c r="A18994" s="13"/>
      <c r="B18994" s="13"/>
      <c r="C18994" s="13"/>
      <c r="D18994" s="13"/>
      <c r="E18994" s="13"/>
      <c r="F18994" s="13"/>
    </row>
    <row r="18995" spans="1:7">
      <c r="A18995" s="13"/>
      <c r="B18995" s="13"/>
      <c r="C18995" s="13"/>
      <c r="D18995" s="13"/>
      <c r="E18995" s="13"/>
      <c r="F18995" s="13"/>
    </row>
    <row r="18996" spans="1:7">
      <c r="A18996" s="13"/>
      <c r="B18996" s="13"/>
      <c r="C18996" s="13"/>
      <c r="D18996" s="13"/>
      <c r="E18996" s="13"/>
      <c r="F18996" s="13"/>
    </row>
    <row r="18997" spans="1:7">
      <c r="A18997" s="13"/>
      <c r="B18997" s="13"/>
      <c r="C18997" s="13"/>
      <c r="D18997" s="13"/>
      <c r="E18997" s="13"/>
      <c r="F18997" s="13"/>
    </row>
    <row r="18998" spans="1:7">
      <c r="A18998" s="13"/>
      <c r="B18998" s="13"/>
      <c r="C18998" s="13"/>
      <c r="D18998" s="13"/>
      <c r="E18998" s="13"/>
      <c r="G18998" s="13"/>
    </row>
    <row r="18999" spans="1:7">
      <c r="A18999" s="13"/>
      <c r="B18999" s="13"/>
      <c r="C18999" s="13"/>
      <c r="D18999" s="13"/>
      <c r="E18999" s="13"/>
      <c r="F18999" s="13"/>
    </row>
    <row r="19000" spans="1:7">
      <c r="A19000" s="13"/>
      <c r="B19000" s="13"/>
      <c r="C19000" s="13"/>
      <c r="D19000" s="13"/>
      <c r="E19000" s="13"/>
      <c r="F19000" s="13"/>
    </row>
    <row r="19001" spans="1:7">
      <c r="A19001" s="13"/>
      <c r="B19001" s="13"/>
      <c r="C19001" s="13"/>
      <c r="D19001" s="13"/>
      <c r="E19001" s="13"/>
      <c r="F19001" s="13"/>
    </row>
    <row r="19002" spans="1:7">
      <c r="A19002" s="13"/>
      <c r="B19002" s="13"/>
      <c r="D19002" s="13"/>
      <c r="E19002" s="13"/>
      <c r="F19002" s="13"/>
    </row>
    <row r="19003" spans="1:7">
      <c r="A19003" s="13"/>
      <c r="B19003" s="13"/>
      <c r="D19003" s="13"/>
      <c r="E19003" s="13"/>
      <c r="F19003" s="13"/>
    </row>
    <row r="19004" spans="1:7">
      <c r="A19004" s="13"/>
      <c r="B19004" s="13"/>
      <c r="D19004" s="13"/>
      <c r="E19004" s="13"/>
      <c r="F19004" s="13"/>
    </row>
    <row r="19005" spans="1:7">
      <c r="A19005" s="13"/>
      <c r="B19005" s="13"/>
      <c r="D19005" s="13"/>
      <c r="E19005" s="13"/>
      <c r="F19005" s="13"/>
    </row>
    <row r="19006" spans="1:7">
      <c r="A19006" s="13"/>
      <c r="B19006" s="13"/>
      <c r="C19006" s="13"/>
      <c r="D19006" s="13"/>
      <c r="E19006" s="13"/>
      <c r="F19006" s="13"/>
    </row>
    <row r="19007" spans="1:7">
      <c r="A19007" s="13"/>
      <c r="B19007" s="13"/>
      <c r="D19007" s="13"/>
      <c r="E19007" s="13"/>
      <c r="F19007" s="13"/>
    </row>
    <row r="19008" spans="1:7">
      <c r="A19008" s="13"/>
      <c r="B19008" s="13"/>
      <c r="C19008" s="13"/>
      <c r="D19008" s="13"/>
      <c r="E19008" s="13"/>
      <c r="F19008" s="13"/>
    </row>
    <row r="19009" spans="1:7">
      <c r="A19009" s="13"/>
      <c r="B19009" s="13"/>
      <c r="D19009" s="13"/>
      <c r="E19009" s="13"/>
      <c r="F19009" s="13"/>
    </row>
    <row r="19010" spans="1:7">
      <c r="A19010" s="13"/>
      <c r="B19010" s="13"/>
      <c r="D19010" s="13"/>
      <c r="E19010" s="13"/>
      <c r="F19010" s="13"/>
    </row>
    <row r="19011" spans="1:7">
      <c r="A19011" s="13"/>
      <c r="B19011" s="13"/>
      <c r="D19011" s="13"/>
      <c r="E19011" s="13"/>
      <c r="F19011" s="13"/>
    </row>
    <row r="19012" spans="1:7">
      <c r="A19012" s="13"/>
      <c r="B19012" s="13"/>
      <c r="D19012" s="13"/>
      <c r="E19012" s="13"/>
      <c r="F19012" s="13"/>
    </row>
    <row r="19013" spans="1:7">
      <c r="A19013" s="13"/>
      <c r="B19013" s="13"/>
      <c r="D19013" s="13"/>
      <c r="E19013" s="13"/>
      <c r="G19013" s="13"/>
    </row>
    <row r="19014" spans="1:7">
      <c r="A19014" s="13"/>
      <c r="B19014" s="13"/>
      <c r="D19014" s="13"/>
      <c r="E19014" s="13"/>
      <c r="F19014" s="13"/>
    </row>
    <row r="19015" spans="1:7">
      <c r="A19015" s="13"/>
      <c r="B19015" s="13"/>
      <c r="D19015" s="13"/>
      <c r="E19015" s="13"/>
      <c r="F19015" s="13"/>
    </row>
    <row r="19016" spans="1:7">
      <c r="A19016" s="13"/>
      <c r="B19016" s="13"/>
      <c r="C19016" s="13"/>
      <c r="D19016" s="13"/>
      <c r="E19016" s="13"/>
      <c r="F19016" s="13"/>
    </row>
    <row r="19017" spans="1:7">
      <c r="A19017" s="13"/>
      <c r="B19017" s="13"/>
      <c r="C19017" s="13"/>
      <c r="D19017" s="13"/>
      <c r="E19017" s="13"/>
      <c r="F19017" s="13"/>
    </row>
    <row r="19018" spans="1:7">
      <c r="A19018" s="13"/>
      <c r="B19018" s="13"/>
      <c r="C19018" s="13"/>
      <c r="D19018" s="13"/>
      <c r="E19018" s="13"/>
      <c r="F19018" s="13"/>
    </row>
    <row r="19019" spans="1:7">
      <c r="A19019" s="13"/>
      <c r="B19019" s="13"/>
      <c r="C19019" s="13"/>
      <c r="D19019" s="13"/>
      <c r="E19019" s="13"/>
      <c r="F19019" s="13"/>
    </row>
    <row r="19020" spans="1:7">
      <c r="A19020" s="13"/>
      <c r="B19020" s="13"/>
      <c r="C19020" s="13"/>
      <c r="D19020" s="13"/>
      <c r="E19020" s="13"/>
      <c r="F19020" s="13"/>
    </row>
    <row r="19021" spans="1:7">
      <c r="A19021" s="13"/>
      <c r="B19021" s="13"/>
      <c r="C19021" s="13"/>
      <c r="D19021" s="13"/>
      <c r="E19021" s="13"/>
      <c r="G19021" s="13"/>
    </row>
    <row r="19022" spans="1:7">
      <c r="A19022" s="13"/>
      <c r="B19022" s="13"/>
      <c r="C19022" s="13"/>
      <c r="D19022" s="13"/>
      <c r="E19022" s="13"/>
      <c r="F19022" s="13"/>
    </row>
    <row r="19023" spans="1:7">
      <c r="A19023" s="13"/>
      <c r="B19023" s="13"/>
      <c r="C19023" s="13"/>
      <c r="D19023" s="13"/>
      <c r="E19023" s="13"/>
      <c r="F19023" s="13"/>
    </row>
    <row r="19024" spans="1:7">
      <c r="A19024" s="13"/>
      <c r="B19024" s="13"/>
      <c r="C19024" s="13"/>
      <c r="D19024" s="13"/>
      <c r="E19024" s="13"/>
      <c r="F19024" s="13"/>
    </row>
    <row r="19025" spans="1:6">
      <c r="A19025" s="13"/>
      <c r="B19025" s="13"/>
      <c r="D19025" s="13"/>
      <c r="E19025" s="13"/>
      <c r="F19025" s="13"/>
    </row>
    <row r="19026" spans="1:6">
      <c r="A19026" s="13"/>
      <c r="B19026" s="13"/>
      <c r="D19026" s="13"/>
      <c r="E19026" s="13"/>
      <c r="F19026" s="13"/>
    </row>
    <row r="19027" spans="1:6">
      <c r="A19027" s="13"/>
      <c r="B19027" s="13"/>
      <c r="C19027" s="13"/>
      <c r="D19027" s="13"/>
      <c r="E19027" s="13"/>
      <c r="F19027" s="13"/>
    </row>
    <row r="19028" spans="1:6">
      <c r="A19028" s="13"/>
      <c r="B19028" s="13"/>
      <c r="C19028" s="13"/>
      <c r="D19028" s="13"/>
      <c r="E19028" s="13"/>
      <c r="F19028" s="13"/>
    </row>
    <row r="19029" spans="1:6">
      <c r="A19029" s="13"/>
      <c r="B19029" s="13"/>
      <c r="C19029" s="13"/>
      <c r="D19029" s="13"/>
      <c r="E19029" s="13"/>
      <c r="F19029" s="13"/>
    </row>
    <row r="19030" spans="1:6">
      <c r="A19030" s="13"/>
      <c r="B19030" s="13"/>
      <c r="C19030" s="13"/>
      <c r="D19030" s="13"/>
      <c r="E19030" s="13"/>
      <c r="F19030" s="13"/>
    </row>
    <row r="19031" spans="1:6">
      <c r="A19031" s="13"/>
      <c r="B19031" s="13"/>
      <c r="C19031" s="13"/>
      <c r="D19031" s="13"/>
      <c r="E19031" s="13"/>
      <c r="F19031" s="13"/>
    </row>
    <row r="19032" spans="1:6">
      <c r="A19032" s="13"/>
      <c r="B19032" s="13"/>
      <c r="D19032" s="13"/>
      <c r="E19032" s="13"/>
      <c r="F19032" s="13"/>
    </row>
    <row r="19033" spans="1:6">
      <c r="A19033" s="13"/>
      <c r="B19033" s="13"/>
      <c r="D19033" s="13"/>
      <c r="E19033" s="13"/>
      <c r="F19033" s="13"/>
    </row>
    <row r="19034" spans="1:6">
      <c r="A19034" s="13"/>
      <c r="B19034" s="13"/>
      <c r="D19034" s="13"/>
      <c r="E19034" s="13"/>
      <c r="F19034" s="13"/>
    </row>
    <row r="19035" spans="1:6">
      <c r="A19035" s="13"/>
      <c r="B19035" s="13"/>
      <c r="D19035" s="13"/>
      <c r="E19035" s="13"/>
      <c r="F19035" s="13"/>
    </row>
    <row r="19036" spans="1:6">
      <c r="A19036" s="13"/>
      <c r="B19036" s="13"/>
      <c r="D19036" s="13"/>
      <c r="E19036" s="13"/>
      <c r="F19036" s="13"/>
    </row>
    <row r="19037" spans="1:6">
      <c r="A19037" s="13"/>
      <c r="B19037" s="13"/>
      <c r="D19037" s="13"/>
      <c r="E19037" s="13"/>
      <c r="F19037" s="13"/>
    </row>
    <row r="19038" spans="1:6">
      <c r="A19038" s="13"/>
      <c r="B19038" s="13"/>
      <c r="D19038" s="13"/>
      <c r="E19038" s="13"/>
      <c r="F19038" s="13"/>
    </row>
    <row r="19039" spans="1:6">
      <c r="A19039" s="13"/>
      <c r="B19039" s="13"/>
      <c r="D19039" s="13"/>
      <c r="E19039" s="13"/>
      <c r="F19039" s="13"/>
    </row>
    <row r="19040" spans="1:6">
      <c r="A19040" s="13"/>
      <c r="B19040" s="13"/>
      <c r="D19040" s="13"/>
      <c r="E19040" s="13"/>
      <c r="F19040" s="13"/>
    </row>
    <row r="19041" spans="1:7">
      <c r="A19041" s="13"/>
      <c r="B19041" s="13"/>
      <c r="D19041" s="13"/>
      <c r="E19041" s="13"/>
      <c r="F19041" s="13"/>
    </row>
    <row r="19042" spans="1:7">
      <c r="A19042" s="13"/>
      <c r="B19042" s="13"/>
      <c r="D19042" s="13"/>
      <c r="E19042" s="13"/>
      <c r="F19042" s="13"/>
    </row>
    <row r="19043" spans="1:7">
      <c r="A19043" s="13"/>
      <c r="B19043" s="13"/>
      <c r="D19043" s="13"/>
      <c r="E19043" s="13"/>
      <c r="F19043" s="13"/>
    </row>
    <row r="19044" spans="1:7">
      <c r="A19044" s="13"/>
      <c r="B19044" s="13"/>
      <c r="C19044" s="13"/>
      <c r="D19044" s="13"/>
      <c r="E19044" s="13"/>
      <c r="F19044" s="13"/>
    </row>
    <row r="19045" spans="1:7">
      <c r="A19045" s="13"/>
      <c r="B19045" s="13"/>
      <c r="C19045" s="13"/>
      <c r="D19045" s="13"/>
      <c r="E19045" s="13"/>
      <c r="F19045" s="13"/>
    </row>
    <row r="19046" spans="1:7">
      <c r="A19046" s="13"/>
      <c r="B19046" s="13"/>
      <c r="C19046" s="13"/>
      <c r="D19046" s="13"/>
      <c r="E19046" s="13"/>
      <c r="F19046" s="13"/>
    </row>
    <row r="19047" spans="1:7">
      <c r="A19047" s="13"/>
      <c r="B19047" s="13"/>
      <c r="C19047" s="13"/>
      <c r="D19047" s="13"/>
      <c r="E19047" s="13"/>
      <c r="F19047" s="13"/>
    </row>
    <row r="19048" spans="1:7">
      <c r="A19048" s="13"/>
      <c r="B19048" s="13"/>
      <c r="C19048" s="13"/>
      <c r="D19048" s="13"/>
      <c r="E19048" s="13"/>
      <c r="F19048" s="13"/>
    </row>
    <row r="19049" spans="1:7">
      <c r="A19049" s="13"/>
      <c r="B19049" s="13"/>
      <c r="C19049" s="13"/>
      <c r="D19049" s="13"/>
      <c r="E19049" s="13"/>
      <c r="F19049" s="13"/>
    </row>
    <row r="19050" spans="1:7">
      <c r="A19050" s="13"/>
      <c r="B19050" s="13"/>
      <c r="C19050" s="13"/>
      <c r="D19050" s="13"/>
      <c r="E19050" s="13"/>
      <c r="F19050" s="13"/>
    </row>
    <row r="19051" spans="1:7">
      <c r="A19051" s="13"/>
      <c r="B19051" s="13"/>
      <c r="C19051" s="13"/>
      <c r="D19051" s="13"/>
      <c r="E19051" s="13"/>
      <c r="G19051" s="13"/>
    </row>
    <row r="19052" spans="1:7">
      <c r="A19052" s="13"/>
      <c r="B19052" s="13"/>
      <c r="D19052" s="13"/>
      <c r="E19052" s="13"/>
      <c r="F19052" s="13"/>
    </row>
    <row r="19053" spans="1:7">
      <c r="A19053" s="13"/>
      <c r="B19053" s="13"/>
      <c r="D19053" s="13"/>
      <c r="E19053" s="13"/>
      <c r="F19053" s="13"/>
    </row>
    <row r="19054" spans="1:7">
      <c r="A19054" s="13"/>
      <c r="B19054" s="13"/>
      <c r="D19054" s="13"/>
      <c r="E19054" s="13"/>
      <c r="F19054" s="13"/>
    </row>
    <row r="19055" spans="1:7">
      <c r="A19055" s="13"/>
      <c r="B19055" s="13"/>
      <c r="D19055" s="13"/>
      <c r="E19055" s="13"/>
      <c r="F19055" s="13"/>
    </row>
    <row r="19056" spans="1:7">
      <c r="A19056" s="13"/>
      <c r="B19056" s="13"/>
      <c r="D19056" s="13"/>
      <c r="E19056" s="13"/>
      <c r="F19056" s="13"/>
    </row>
    <row r="19057" spans="1:7">
      <c r="A19057" s="13"/>
      <c r="B19057" s="13"/>
      <c r="D19057" s="13"/>
      <c r="E19057" s="13"/>
      <c r="F19057" s="13"/>
    </row>
    <row r="19058" spans="1:7">
      <c r="A19058" s="13"/>
      <c r="B19058" s="13"/>
      <c r="D19058" s="13"/>
      <c r="E19058" s="13"/>
      <c r="F19058" s="13"/>
    </row>
    <row r="19059" spans="1:7">
      <c r="A19059" s="13"/>
      <c r="B19059" s="13"/>
      <c r="D19059" s="13"/>
      <c r="E19059" s="13"/>
      <c r="F19059" s="13"/>
    </row>
    <row r="19060" spans="1:7">
      <c r="A19060" s="13"/>
      <c r="B19060" s="13"/>
      <c r="D19060" s="13"/>
      <c r="E19060" s="13"/>
      <c r="F19060" s="13"/>
    </row>
    <row r="19061" spans="1:7">
      <c r="A19061" s="13"/>
      <c r="B19061" s="13"/>
      <c r="D19061" s="13"/>
      <c r="E19061" s="13"/>
      <c r="F19061" s="13"/>
    </row>
    <row r="19062" spans="1:7">
      <c r="A19062" s="13"/>
      <c r="B19062" s="13"/>
      <c r="C19062" s="13"/>
      <c r="D19062" s="13"/>
      <c r="E19062" s="13"/>
      <c r="F19062" s="13"/>
    </row>
    <row r="19063" spans="1:7">
      <c r="A19063" s="13"/>
      <c r="B19063" s="13"/>
      <c r="D19063" s="13"/>
      <c r="E19063" s="13"/>
      <c r="F19063" s="13"/>
    </row>
    <row r="19064" spans="1:7">
      <c r="A19064" s="13"/>
      <c r="B19064" s="13"/>
      <c r="D19064" s="13"/>
      <c r="E19064" s="13"/>
      <c r="F19064" s="13"/>
    </row>
    <row r="19065" spans="1:7">
      <c r="A19065" s="13"/>
      <c r="B19065" s="13"/>
      <c r="D19065" s="13"/>
      <c r="E19065" s="13"/>
      <c r="F19065" s="13"/>
    </row>
    <row r="19066" spans="1:7">
      <c r="A19066" s="13"/>
      <c r="B19066" s="13"/>
      <c r="C19066" s="13"/>
      <c r="D19066" s="13"/>
      <c r="E19066" s="13"/>
      <c r="F19066" s="13"/>
    </row>
    <row r="19067" spans="1:7">
      <c r="A19067" s="13"/>
      <c r="B19067" s="13"/>
      <c r="C19067" s="13"/>
      <c r="D19067" s="13"/>
      <c r="E19067" s="13"/>
      <c r="F19067" s="13"/>
    </row>
    <row r="19068" spans="1:7">
      <c r="A19068" s="13"/>
      <c r="B19068" s="13"/>
      <c r="C19068" s="13"/>
      <c r="D19068" s="13"/>
      <c r="E19068" s="13"/>
      <c r="F19068" s="13"/>
    </row>
    <row r="19069" spans="1:7">
      <c r="A19069" s="13"/>
      <c r="B19069" s="13"/>
      <c r="C19069" s="13"/>
      <c r="D19069" s="13"/>
      <c r="E19069" s="13"/>
      <c r="F19069" s="13"/>
    </row>
    <row r="19070" spans="1:7">
      <c r="A19070" s="13"/>
      <c r="B19070" s="13"/>
      <c r="C19070" s="13"/>
      <c r="D19070" s="13"/>
      <c r="E19070" s="13"/>
      <c r="F19070" s="13"/>
    </row>
    <row r="19071" spans="1:7">
      <c r="A19071" s="13"/>
      <c r="B19071" s="13"/>
      <c r="C19071" s="13"/>
      <c r="D19071" s="13"/>
      <c r="E19071" s="13"/>
      <c r="G19071" s="13"/>
    </row>
    <row r="19072" spans="1:7">
      <c r="A19072" s="13"/>
      <c r="B19072" s="13"/>
      <c r="C19072" s="13"/>
      <c r="D19072" s="13"/>
      <c r="E19072" s="13"/>
      <c r="F19072" s="13"/>
    </row>
    <row r="19073" spans="1:7">
      <c r="A19073" s="13"/>
      <c r="B19073" s="13"/>
      <c r="D19073" s="13"/>
      <c r="E19073" s="13"/>
      <c r="F19073" s="13"/>
    </row>
    <row r="19074" spans="1:7">
      <c r="A19074" s="13"/>
      <c r="B19074" s="13"/>
      <c r="D19074" s="13"/>
      <c r="E19074" s="13"/>
      <c r="F19074" s="13"/>
    </row>
    <row r="19075" spans="1:7">
      <c r="A19075" s="13"/>
      <c r="B19075" s="13"/>
      <c r="D19075" s="13"/>
      <c r="E19075" s="13"/>
      <c r="F19075" s="13"/>
    </row>
    <row r="19076" spans="1:7">
      <c r="A19076" s="13"/>
      <c r="B19076" s="13"/>
      <c r="D19076" s="13"/>
      <c r="E19076" s="13"/>
      <c r="F19076" s="13"/>
    </row>
    <row r="19077" spans="1:7">
      <c r="A19077" s="13"/>
      <c r="B19077" s="13"/>
      <c r="D19077" s="13"/>
      <c r="E19077" s="13"/>
      <c r="F19077" s="13"/>
    </row>
    <row r="19078" spans="1:7">
      <c r="A19078" s="13"/>
      <c r="B19078" s="13"/>
      <c r="D19078" s="13"/>
      <c r="E19078" s="13"/>
      <c r="F19078" s="13"/>
    </row>
    <row r="19079" spans="1:7">
      <c r="A19079" s="13"/>
      <c r="B19079" s="13"/>
      <c r="C19079" s="13"/>
      <c r="D19079" s="13"/>
      <c r="E19079" s="13"/>
      <c r="F19079" s="13"/>
    </row>
    <row r="19080" spans="1:7">
      <c r="A19080" s="13"/>
      <c r="B19080" s="13"/>
      <c r="C19080" s="13"/>
      <c r="D19080" s="13"/>
      <c r="E19080" s="13"/>
      <c r="F19080" s="13"/>
    </row>
    <row r="19081" spans="1:7">
      <c r="A19081" s="13"/>
      <c r="B19081" s="13"/>
      <c r="C19081" s="13"/>
      <c r="D19081" s="13"/>
      <c r="E19081" s="13"/>
      <c r="F19081" s="13"/>
    </row>
    <row r="19082" spans="1:7">
      <c r="A19082" s="13"/>
      <c r="B19082" s="13"/>
      <c r="C19082" s="13"/>
      <c r="D19082" s="13"/>
      <c r="E19082" s="13"/>
      <c r="F19082" s="13"/>
    </row>
    <row r="19083" spans="1:7">
      <c r="A19083" s="13"/>
      <c r="B19083" s="13"/>
      <c r="C19083" s="13"/>
      <c r="D19083" s="13"/>
      <c r="E19083" s="13"/>
      <c r="F19083" s="13"/>
    </row>
    <row r="19084" spans="1:7">
      <c r="A19084" s="13"/>
      <c r="B19084" s="13"/>
      <c r="C19084" s="13"/>
      <c r="D19084" s="13"/>
      <c r="E19084" s="13"/>
      <c r="F19084" s="13"/>
    </row>
    <row r="19085" spans="1:7">
      <c r="A19085" s="13"/>
      <c r="B19085" s="13"/>
      <c r="C19085" s="13"/>
      <c r="D19085" s="13"/>
      <c r="E19085" s="13"/>
      <c r="G19085" s="13"/>
    </row>
    <row r="19086" spans="1:7">
      <c r="A19086" s="13"/>
      <c r="B19086" s="13"/>
      <c r="C19086" s="13"/>
      <c r="D19086" s="13"/>
      <c r="E19086" s="13"/>
      <c r="F19086" s="13"/>
    </row>
    <row r="19087" spans="1:7">
      <c r="A19087" s="13"/>
      <c r="B19087" s="13"/>
      <c r="D19087" s="13"/>
      <c r="E19087" s="13"/>
      <c r="F19087" s="13"/>
    </row>
    <row r="19088" spans="1:7">
      <c r="A19088" s="13"/>
      <c r="B19088" s="13"/>
      <c r="D19088" s="13"/>
      <c r="E19088" s="13"/>
      <c r="F19088" s="13"/>
    </row>
    <row r="19089" spans="1:6">
      <c r="A19089" s="13"/>
      <c r="B19089" s="13"/>
      <c r="D19089" s="13"/>
      <c r="E19089" s="13"/>
      <c r="F19089" s="13"/>
    </row>
    <row r="19090" spans="1:6">
      <c r="A19090" s="13"/>
      <c r="B19090" s="13"/>
      <c r="D19090" s="13"/>
      <c r="E19090" s="13"/>
      <c r="F19090" s="13"/>
    </row>
    <row r="19091" spans="1:6">
      <c r="A19091" s="13"/>
      <c r="B19091" s="13"/>
      <c r="D19091" s="13"/>
      <c r="E19091" s="13"/>
      <c r="F19091" s="13"/>
    </row>
    <row r="19092" spans="1:6">
      <c r="A19092" s="13"/>
      <c r="B19092" s="13"/>
      <c r="D19092" s="13"/>
      <c r="E19092" s="13"/>
      <c r="F19092" s="13"/>
    </row>
    <row r="19093" spans="1:6">
      <c r="A19093" s="13"/>
      <c r="B19093" s="13"/>
      <c r="C19093" s="13"/>
      <c r="D19093" s="13"/>
      <c r="E19093" s="13"/>
      <c r="F19093" s="13"/>
    </row>
    <row r="19094" spans="1:6">
      <c r="A19094" s="13"/>
      <c r="B19094" s="13"/>
      <c r="D19094" s="13"/>
      <c r="E19094" s="13"/>
      <c r="F19094" s="13"/>
    </row>
    <row r="19095" spans="1:6">
      <c r="A19095" s="13"/>
      <c r="B19095" s="13"/>
      <c r="D19095" s="13"/>
      <c r="E19095" s="13"/>
      <c r="F19095" s="13"/>
    </row>
    <row r="19096" spans="1:6">
      <c r="A19096" s="13"/>
      <c r="B19096" s="13"/>
      <c r="C19096" s="13"/>
      <c r="D19096" s="13"/>
      <c r="E19096" s="13"/>
      <c r="F19096" s="13"/>
    </row>
    <row r="19097" spans="1:6">
      <c r="A19097" s="13"/>
      <c r="B19097" s="13"/>
      <c r="D19097" s="13"/>
      <c r="E19097" s="13"/>
      <c r="F19097" s="13"/>
    </row>
    <row r="19098" spans="1:6">
      <c r="A19098" s="13"/>
      <c r="B19098" s="13"/>
      <c r="D19098" s="13"/>
      <c r="E19098" s="13"/>
      <c r="F19098" s="13"/>
    </row>
    <row r="19099" spans="1:6">
      <c r="A19099" s="13"/>
      <c r="B19099" s="13"/>
      <c r="D19099" s="13"/>
      <c r="E19099" s="13"/>
      <c r="F19099" s="13"/>
    </row>
    <row r="19100" spans="1:6">
      <c r="A19100" s="13"/>
      <c r="B19100" s="13"/>
      <c r="D19100" s="13"/>
      <c r="E19100" s="13"/>
      <c r="F19100" s="13"/>
    </row>
    <row r="19101" spans="1:6">
      <c r="A19101" s="13"/>
      <c r="B19101" s="13"/>
      <c r="C19101" s="13"/>
      <c r="D19101" s="13"/>
      <c r="E19101" s="13"/>
      <c r="F19101" s="13"/>
    </row>
    <row r="19102" spans="1:6">
      <c r="A19102" s="13"/>
      <c r="B19102" s="13"/>
      <c r="C19102" s="13"/>
      <c r="D19102" s="13"/>
      <c r="E19102" s="13"/>
      <c r="F19102" s="13"/>
    </row>
    <row r="19103" spans="1:6">
      <c r="A19103" s="13"/>
      <c r="B19103" s="13"/>
      <c r="C19103" s="13"/>
      <c r="D19103" s="13"/>
      <c r="E19103" s="13"/>
      <c r="F19103" s="13"/>
    </row>
    <row r="19104" spans="1:6">
      <c r="A19104" s="13"/>
      <c r="B19104" s="13"/>
      <c r="C19104" s="13"/>
      <c r="D19104" s="13"/>
      <c r="E19104" s="13"/>
      <c r="F19104" s="13"/>
    </row>
    <row r="19105" spans="1:7">
      <c r="A19105" s="13"/>
      <c r="B19105" s="13"/>
      <c r="C19105" s="13"/>
      <c r="D19105" s="13"/>
      <c r="E19105" s="13"/>
      <c r="F19105" s="13"/>
    </row>
    <row r="19106" spans="1:7">
      <c r="A19106" s="13"/>
      <c r="B19106" s="13"/>
      <c r="C19106" s="13"/>
      <c r="D19106" s="13"/>
      <c r="E19106" s="13"/>
      <c r="F19106" s="13"/>
    </row>
    <row r="19107" spans="1:7">
      <c r="A19107" s="13"/>
      <c r="B19107" s="13"/>
      <c r="C19107" s="13"/>
      <c r="D19107" s="13"/>
      <c r="E19107" s="13"/>
      <c r="G19107" s="13"/>
    </row>
    <row r="19108" spans="1:7">
      <c r="A19108" s="13"/>
      <c r="B19108" s="13"/>
      <c r="C19108" s="13"/>
      <c r="D19108" s="13"/>
      <c r="E19108" s="13"/>
      <c r="F19108" s="13"/>
    </row>
    <row r="19109" spans="1:7">
      <c r="A19109" s="13"/>
      <c r="B19109" s="13"/>
      <c r="D19109" s="13"/>
      <c r="E19109" s="13"/>
      <c r="F19109" s="13"/>
    </row>
    <row r="19110" spans="1:7">
      <c r="A19110" s="13"/>
      <c r="B19110" s="13"/>
      <c r="D19110" s="13"/>
      <c r="E19110" s="13"/>
      <c r="F19110" s="13"/>
    </row>
    <row r="19111" spans="1:7">
      <c r="A19111" s="13"/>
      <c r="B19111" s="13"/>
      <c r="D19111" s="13"/>
      <c r="E19111" s="13"/>
      <c r="F19111" s="13"/>
    </row>
    <row r="19112" spans="1:7">
      <c r="A19112" s="13"/>
      <c r="B19112" s="13"/>
      <c r="C19112" s="13"/>
      <c r="D19112" s="13"/>
      <c r="E19112" s="13"/>
      <c r="F19112" s="13"/>
    </row>
    <row r="19113" spans="1:7">
      <c r="A19113" s="13"/>
      <c r="B19113" s="13"/>
      <c r="C19113" s="13"/>
      <c r="D19113" s="13"/>
      <c r="E19113" s="13"/>
      <c r="F19113" s="13"/>
    </row>
    <row r="19114" spans="1:7">
      <c r="A19114" s="13"/>
      <c r="B19114" s="13"/>
      <c r="C19114" s="13"/>
      <c r="D19114" s="13"/>
      <c r="E19114" s="13"/>
      <c r="F19114" s="13"/>
    </row>
    <row r="19115" spans="1:7">
      <c r="A19115" s="13"/>
      <c r="B19115" s="13"/>
      <c r="C19115" s="13"/>
      <c r="D19115" s="13"/>
      <c r="E19115" s="13"/>
      <c r="F19115" s="13"/>
    </row>
    <row r="19116" spans="1:7">
      <c r="A19116" s="13"/>
      <c r="B19116" s="13"/>
      <c r="D19116" s="13"/>
      <c r="E19116" s="13"/>
      <c r="F19116" s="13"/>
    </row>
    <row r="19117" spans="1:7">
      <c r="A19117" s="13"/>
      <c r="B19117" s="13"/>
      <c r="C19117" s="13"/>
      <c r="D19117" s="13"/>
      <c r="E19117" s="13"/>
      <c r="F19117" s="13"/>
    </row>
    <row r="19118" spans="1:7">
      <c r="A19118" s="13"/>
      <c r="B19118" s="13"/>
      <c r="D19118" s="13"/>
      <c r="E19118" s="13"/>
      <c r="F19118" s="13"/>
    </row>
    <row r="19119" spans="1:7">
      <c r="A19119" s="13"/>
      <c r="B19119" s="13"/>
      <c r="D19119" s="13"/>
      <c r="E19119" s="13"/>
      <c r="F19119" s="13"/>
    </row>
    <row r="19120" spans="1:7">
      <c r="A19120" s="13"/>
      <c r="B19120" s="13"/>
      <c r="D19120" s="13"/>
      <c r="E19120" s="13"/>
      <c r="F19120" s="13"/>
    </row>
    <row r="19121" spans="1:7">
      <c r="A19121" s="13"/>
      <c r="B19121" s="13"/>
      <c r="D19121" s="13"/>
      <c r="E19121" s="13"/>
      <c r="F19121" s="13"/>
    </row>
    <row r="19122" spans="1:7">
      <c r="A19122" s="13"/>
      <c r="B19122" s="13"/>
      <c r="D19122" s="13"/>
      <c r="E19122" s="13"/>
      <c r="F19122" s="13"/>
    </row>
    <row r="19123" spans="1:7">
      <c r="A19123" s="13"/>
      <c r="B19123" s="13"/>
      <c r="D19123" s="13"/>
      <c r="E19123" s="13"/>
      <c r="F19123" s="13"/>
    </row>
    <row r="19124" spans="1:7">
      <c r="A19124" s="13"/>
      <c r="B19124" s="13"/>
      <c r="D19124" s="13"/>
      <c r="E19124" s="13"/>
      <c r="F19124" s="13"/>
    </row>
    <row r="19125" spans="1:7">
      <c r="A19125" s="13"/>
      <c r="B19125" s="13"/>
      <c r="D19125" s="13"/>
      <c r="E19125" s="13"/>
      <c r="F19125" s="13"/>
    </row>
    <row r="19126" spans="1:7">
      <c r="A19126" s="13"/>
      <c r="B19126" s="13"/>
      <c r="D19126" s="13"/>
      <c r="E19126" s="13"/>
      <c r="F19126" s="13"/>
    </row>
    <row r="19127" spans="1:7">
      <c r="A19127" s="13"/>
      <c r="B19127" s="13"/>
      <c r="C19127" s="13"/>
      <c r="D19127" s="13"/>
      <c r="E19127" s="13"/>
      <c r="F19127" s="13"/>
    </row>
    <row r="19128" spans="1:7">
      <c r="A19128" s="13"/>
      <c r="B19128" s="13"/>
      <c r="C19128" s="13"/>
      <c r="D19128" s="13"/>
      <c r="E19128" s="13"/>
      <c r="F19128" s="13"/>
    </row>
    <row r="19129" spans="1:7">
      <c r="A19129" s="13"/>
      <c r="B19129" s="13"/>
      <c r="C19129" s="13"/>
      <c r="D19129" s="13"/>
      <c r="E19129" s="13"/>
      <c r="F19129" s="13"/>
    </row>
    <row r="19130" spans="1:7">
      <c r="A19130" s="13"/>
      <c r="B19130" s="13"/>
      <c r="C19130" s="13"/>
      <c r="D19130" s="13"/>
      <c r="E19130" s="13"/>
      <c r="G19130" s="13"/>
    </row>
    <row r="19131" spans="1:7">
      <c r="A19131" s="13"/>
      <c r="B19131" s="13"/>
      <c r="C19131" s="13"/>
      <c r="D19131" s="13"/>
      <c r="E19131" s="13"/>
      <c r="F19131" s="13"/>
    </row>
    <row r="19132" spans="1:7">
      <c r="A19132" s="13"/>
      <c r="B19132" s="13"/>
      <c r="C19132" s="13"/>
      <c r="D19132" s="13"/>
      <c r="E19132" s="13"/>
      <c r="F19132" s="13"/>
    </row>
    <row r="19133" spans="1:7">
      <c r="A19133" s="13"/>
      <c r="B19133" s="13"/>
      <c r="D19133" s="13"/>
      <c r="E19133" s="13"/>
      <c r="F19133" s="13"/>
    </row>
    <row r="19134" spans="1:7">
      <c r="A19134" s="13"/>
      <c r="B19134" s="13"/>
      <c r="D19134" s="13"/>
      <c r="E19134" s="13"/>
      <c r="F19134" s="13"/>
    </row>
    <row r="19135" spans="1:7">
      <c r="A19135" s="13"/>
      <c r="B19135" s="13"/>
      <c r="D19135" s="13"/>
      <c r="E19135" s="13"/>
      <c r="F19135" s="13"/>
    </row>
    <row r="19136" spans="1:7">
      <c r="A19136" s="13"/>
      <c r="B19136" s="13"/>
      <c r="D19136" s="13"/>
      <c r="E19136" s="13"/>
      <c r="F19136" s="13"/>
    </row>
    <row r="19137" spans="1:7">
      <c r="A19137" s="13"/>
      <c r="B19137" s="13"/>
      <c r="D19137" s="13"/>
      <c r="E19137" s="13"/>
      <c r="F19137" s="13"/>
    </row>
    <row r="19138" spans="1:7">
      <c r="A19138" s="13"/>
      <c r="B19138" s="13"/>
      <c r="D19138" s="13"/>
      <c r="E19138" s="13"/>
      <c r="F19138" s="13"/>
    </row>
    <row r="19139" spans="1:7">
      <c r="A19139" s="13"/>
      <c r="B19139" s="13"/>
      <c r="D19139" s="13"/>
      <c r="E19139" s="13"/>
      <c r="F19139" s="13"/>
    </row>
    <row r="19140" spans="1:7">
      <c r="A19140" s="13"/>
      <c r="B19140" s="13"/>
      <c r="D19140" s="13"/>
      <c r="E19140" s="13"/>
      <c r="F19140" s="13"/>
    </row>
    <row r="19141" spans="1:7">
      <c r="A19141" s="13"/>
      <c r="B19141" s="13"/>
      <c r="D19141" s="13"/>
      <c r="E19141" s="13"/>
      <c r="F19141" s="13"/>
    </row>
    <row r="19142" spans="1:7">
      <c r="A19142" s="13"/>
      <c r="B19142" s="13"/>
      <c r="C19142" s="13"/>
      <c r="D19142" s="13"/>
      <c r="E19142" s="13"/>
      <c r="G19142" s="13"/>
    </row>
    <row r="19143" spans="1:7">
      <c r="A19143" s="13"/>
      <c r="B19143" s="13"/>
      <c r="C19143" s="13"/>
      <c r="D19143" s="13"/>
      <c r="E19143" s="13"/>
      <c r="F19143" s="13"/>
    </row>
    <row r="19144" spans="1:7">
      <c r="A19144" s="13"/>
      <c r="B19144" s="13"/>
      <c r="C19144" s="13"/>
      <c r="D19144" s="13"/>
      <c r="E19144" s="13"/>
      <c r="F19144" s="13"/>
    </row>
    <row r="19145" spans="1:7">
      <c r="A19145" s="13"/>
      <c r="B19145" s="13"/>
      <c r="C19145" s="13"/>
      <c r="D19145" s="13"/>
      <c r="E19145" s="13"/>
      <c r="F19145" s="13"/>
    </row>
    <row r="19146" spans="1:7">
      <c r="A19146" s="13"/>
      <c r="B19146" s="13"/>
      <c r="C19146" s="13"/>
      <c r="D19146" s="13"/>
      <c r="E19146" s="13"/>
      <c r="F19146" s="13"/>
    </row>
    <row r="19147" spans="1:7">
      <c r="A19147" s="13"/>
      <c r="B19147" s="13"/>
      <c r="C19147" s="13"/>
      <c r="D19147" s="13"/>
      <c r="E19147" s="13"/>
      <c r="G19147" s="13"/>
    </row>
    <row r="19148" spans="1:7">
      <c r="A19148" s="13"/>
      <c r="B19148" s="13"/>
      <c r="C19148" s="13"/>
      <c r="D19148" s="13"/>
      <c r="E19148" s="13"/>
      <c r="F19148" s="13"/>
    </row>
    <row r="19149" spans="1:7">
      <c r="A19149" s="13"/>
      <c r="B19149" s="13"/>
      <c r="C19149" s="13"/>
      <c r="D19149" s="13"/>
      <c r="E19149" s="13"/>
      <c r="F19149" s="13"/>
    </row>
    <row r="19150" spans="1:7">
      <c r="A19150" s="13"/>
      <c r="B19150" s="13"/>
      <c r="C19150" s="13"/>
      <c r="D19150" s="13"/>
      <c r="E19150" s="13"/>
      <c r="F19150" s="13"/>
    </row>
    <row r="19151" spans="1:7">
      <c r="A19151" s="13"/>
      <c r="B19151" s="13"/>
      <c r="C19151" s="13"/>
      <c r="D19151" s="13"/>
      <c r="E19151" s="13"/>
      <c r="F19151" s="13"/>
    </row>
    <row r="19152" spans="1:7">
      <c r="A19152" s="13"/>
      <c r="B19152" s="13"/>
      <c r="C19152" s="13"/>
      <c r="D19152" s="13"/>
      <c r="E19152" s="13"/>
      <c r="F19152" s="13"/>
    </row>
    <row r="19153" spans="1:6">
      <c r="A19153" s="13"/>
      <c r="B19153" s="13"/>
      <c r="C19153" s="13"/>
      <c r="D19153" s="13"/>
      <c r="E19153" s="13"/>
      <c r="F19153" s="13"/>
    </row>
    <row r="19154" spans="1:6">
      <c r="A19154" s="13"/>
      <c r="B19154" s="13"/>
      <c r="C19154" s="13"/>
      <c r="D19154" s="13"/>
      <c r="E19154" s="13"/>
      <c r="F19154" s="13"/>
    </row>
    <row r="19155" spans="1:6">
      <c r="A19155" s="13"/>
      <c r="B19155" s="13"/>
      <c r="C19155" s="13"/>
      <c r="D19155" s="13"/>
      <c r="E19155" s="13"/>
      <c r="F19155" s="13"/>
    </row>
    <row r="19156" spans="1:6">
      <c r="A19156" s="13"/>
      <c r="B19156" s="13"/>
      <c r="C19156" s="13"/>
      <c r="D19156" s="13"/>
      <c r="E19156" s="13"/>
      <c r="F19156" s="13"/>
    </row>
    <row r="19157" spans="1:6">
      <c r="A19157" s="13"/>
      <c r="B19157" s="13"/>
      <c r="C19157" s="13"/>
      <c r="D19157" s="13"/>
      <c r="E19157" s="13"/>
      <c r="F19157" s="13"/>
    </row>
    <row r="19158" spans="1:6">
      <c r="A19158" s="13"/>
      <c r="B19158" s="13"/>
      <c r="C19158" s="13"/>
      <c r="D19158" s="13"/>
      <c r="E19158" s="13"/>
      <c r="F19158" s="13"/>
    </row>
    <row r="19159" spans="1:6">
      <c r="A19159" s="13"/>
      <c r="B19159" s="13"/>
      <c r="C19159" s="13"/>
      <c r="D19159" s="13"/>
      <c r="E19159" s="13"/>
      <c r="F19159" s="13"/>
    </row>
    <row r="19160" spans="1:6">
      <c r="A19160" s="13"/>
      <c r="B19160" s="13"/>
      <c r="C19160" s="13"/>
      <c r="D19160" s="13"/>
      <c r="E19160" s="13"/>
      <c r="F19160" s="13"/>
    </row>
    <row r="19161" spans="1:6">
      <c r="A19161" s="13"/>
      <c r="B19161" s="13"/>
      <c r="D19161" s="13"/>
      <c r="E19161" s="13"/>
      <c r="F19161" s="13"/>
    </row>
    <row r="19162" spans="1:6">
      <c r="A19162" s="13"/>
      <c r="B19162" s="13"/>
      <c r="D19162" s="13"/>
      <c r="E19162" s="13"/>
      <c r="F19162" s="13"/>
    </row>
    <row r="19163" spans="1:6">
      <c r="A19163" s="13"/>
      <c r="B19163" s="13"/>
      <c r="C19163" s="13"/>
      <c r="D19163" s="13"/>
      <c r="E19163" s="13"/>
      <c r="F19163" s="13"/>
    </row>
    <row r="19164" spans="1:6">
      <c r="A19164" s="13"/>
      <c r="B19164" s="13"/>
      <c r="D19164" s="13"/>
      <c r="E19164" s="13"/>
      <c r="F19164" s="13"/>
    </row>
    <row r="19165" spans="1:6">
      <c r="A19165" s="13"/>
      <c r="B19165" s="13"/>
      <c r="D19165" s="13"/>
      <c r="E19165" s="13"/>
      <c r="F19165" s="13"/>
    </row>
    <row r="19166" spans="1:6">
      <c r="A19166" s="13"/>
      <c r="B19166" s="13"/>
      <c r="D19166" s="13"/>
      <c r="E19166" s="13"/>
      <c r="F19166" s="13"/>
    </row>
    <row r="19167" spans="1:6">
      <c r="A19167" s="13"/>
      <c r="B19167" s="13"/>
      <c r="D19167" s="13"/>
      <c r="E19167" s="13"/>
      <c r="F19167" s="13"/>
    </row>
    <row r="19168" spans="1:6">
      <c r="A19168" s="13"/>
      <c r="B19168" s="13"/>
      <c r="D19168" s="13"/>
      <c r="E19168" s="13"/>
      <c r="F19168" s="13"/>
    </row>
    <row r="19169" spans="1:6">
      <c r="A19169" s="13"/>
      <c r="B19169" s="13"/>
      <c r="D19169" s="13"/>
      <c r="E19169" s="13"/>
      <c r="F19169" s="13"/>
    </row>
    <row r="19170" spans="1:6">
      <c r="A19170" s="13"/>
      <c r="B19170" s="13"/>
      <c r="D19170" s="13"/>
      <c r="E19170" s="13"/>
      <c r="F19170" s="13"/>
    </row>
    <row r="19171" spans="1:6">
      <c r="A19171" s="13"/>
      <c r="B19171" s="13"/>
      <c r="D19171" s="13"/>
      <c r="E19171" s="13"/>
      <c r="F19171" s="13"/>
    </row>
    <row r="19172" spans="1:6">
      <c r="A19172" s="13"/>
      <c r="B19172" s="13"/>
      <c r="D19172" s="13"/>
      <c r="E19172" s="13"/>
      <c r="F19172" s="13"/>
    </row>
    <row r="19173" spans="1:6">
      <c r="A19173" s="13"/>
      <c r="B19173" s="13"/>
      <c r="D19173" s="13"/>
      <c r="E19173" s="13"/>
      <c r="F19173" s="13"/>
    </row>
    <row r="19174" spans="1:6">
      <c r="A19174" s="13"/>
      <c r="B19174" s="13"/>
      <c r="D19174" s="13"/>
      <c r="E19174" s="13"/>
      <c r="F19174" s="13"/>
    </row>
    <row r="19175" spans="1:6">
      <c r="A19175" s="13"/>
      <c r="B19175" s="13"/>
      <c r="D19175" s="13"/>
      <c r="E19175" s="13"/>
      <c r="F19175" s="13"/>
    </row>
    <row r="19176" spans="1:6">
      <c r="A19176" s="13"/>
      <c r="B19176" s="13"/>
      <c r="D19176" s="13"/>
      <c r="E19176" s="13"/>
      <c r="F19176" s="13"/>
    </row>
    <row r="19177" spans="1:6">
      <c r="A19177" s="13"/>
      <c r="B19177" s="13"/>
      <c r="D19177" s="13"/>
      <c r="E19177" s="13"/>
      <c r="F19177" s="13"/>
    </row>
    <row r="19178" spans="1:6">
      <c r="A19178" s="13"/>
      <c r="B19178" s="13"/>
      <c r="D19178" s="13"/>
      <c r="E19178" s="13"/>
      <c r="F19178" s="13"/>
    </row>
    <row r="19179" spans="1:6">
      <c r="A19179" s="13"/>
      <c r="B19179" s="13"/>
      <c r="C19179" s="13"/>
      <c r="D19179" s="13"/>
      <c r="E19179" s="13"/>
      <c r="F19179" s="13"/>
    </row>
    <row r="19180" spans="1:6">
      <c r="A19180" s="13"/>
      <c r="B19180" s="13"/>
      <c r="C19180" s="13"/>
      <c r="D19180" s="13"/>
      <c r="E19180" s="13"/>
      <c r="F19180" s="13"/>
    </row>
    <row r="19181" spans="1:6">
      <c r="A19181" s="13"/>
      <c r="B19181" s="13"/>
      <c r="C19181" s="13"/>
      <c r="D19181" s="13"/>
      <c r="E19181" s="13"/>
      <c r="F19181" s="13"/>
    </row>
    <row r="19182" spans="1:6">
      <c r="A19182" s="13"/>
      <c r="B19182" s="13"/>
      <c r="C19182" s="13"/>
      <c r="D19182" s="13"/>
      <c r="E19182" s="13"/>
      <c r="F19182" s="13"/>
    </row>
    <row r="19183" spans="1:6">
      <c r="A19183" s="13"/>
      <c r="B19183" s="13"/>
      <c r="C19183" s="13"/>
      <c r="D19183" s="13"/>
      <c r="E19183" s="13"/>
      <c r="F19183" s="13"/>
    </row>
    <row r="19184" spans="1:6">
      <c r="A19184" s="13"/>
      <c r="B19184" s="13"/>
      <c r="C19184" s="13"/>
      <c r="D19184" s="13"/>
      <c r="E19184" s="13"/>
      <c r="F19184" s="13"/>
    </row>
    <row r="19185" spans="1:7">
      <c r="A19185" s="13"/>
      <c r="B19185" s="13"/>
      <c r="C19185" s="13"/>
      <c r="D19185" s="13"/>
      <c r="E19185" s="13"/>
      <c r="F19185" s="13"/>
    </row>
    <row r="19186" spans="1:7">
      <c r="A19186" s="13"/>
      <c r="B19186" s="13"/>
      <c r="C19186" s="13"/>
      <c r="D19186" s="13"/>
      <c r="E19186" s="13"/>
      <c r="G19186" s="13"/>
    </row>
    <row r="19187" spans="1:7">
      <c r="A19187" s="13"/>
      <c r="B19187" s="13"/>
      <c r="C19187" s="13"/>
      <c r="D19187" s="13"/>
      <c r="E19187" s="13"/>
      <c r="F19187" s="13"/>
    </row>
    <row r="19188" spans="1:7">
      <c r="A19188" s="13"/>
      <c r="B19188" s="13"/>
      <c r="C19188" s="13"/>
      <c r="D19188" s="13"/>
      <c r="E19188" s="13"/>
      <c r="F19188" s="13"/>
    </row>
    <row r="19189" spans="1:7">
      <c r="A19189" s="13"/>
      <c r="B19189" s="13"/>
      <c r="C19189" s="13"/>
      <c r="D19189" s="13"/>
      <c r="E19189" s="13"/>
      <c r="F19189" s="13"/>
    </row>
    <row r="19190" spans="1:7">
      <c r="A19190" s="13"/>
      <c r="B19190" s="13"/>
      <c r="C19190" s="13"/>
      <c r="D19190" s="13"/>
      <c r="E19190" s="13"/>
      <c r="F19190" s="13"/>
    </row>
    <row r="19191" spans="1:7">
      <c r="A19191" s="13"/>
      <c r="B19191" s="13"/>
      <c r="D19191" s="13"/>
      <c r="E19191" s="13"/>
      <c r="F19191" s="13"/>
    </row>
    <row r="19192" spans="1:7">
      <c r="A19192" s="13"/>
      <c r="B19192" s="13"/>
      <c r="C19192" s="13"/>
      <c r="D19192" s="13"/>
      <c r="E19192" s="13"/>
      <c r="F19192" s="13"/>
    </row>
    <row r="19193" spans="1:7">
      <c r="A19193" s="13"/>
      <c r="B19193" s="13"/>
      <c r="D19193" s="13"/>
      <c r="E19193" s="13"/>
      <c r="F19193" s="13"/>
    </row>
    <row r="19194" spans="1:7">
      <c r="A19194" s="13"/>
      <c r="B19194" s="13"/>
      <c r="D19194" s="13"/>
      <c r="E19194" s="13"/>
      <c r="F19194" s="13"/>
    </row>
    <row r="19195" spans="1:7">
      <c r="A19195" s="13"/>
      <c r="B19195" s="13"/>
      <c r="D19195" s="13"/>
      <c r="E19195" s="13"/>
      <c r="F19195" s="13"/>
    </row>
    <row r="19196" spans="1:7">
      <c r="A19196" s="13"/>
      <c r="B19196" s="13"/>
      <c r="D19196" s="13"/>
      <c r="E19196" s="13"/>
      <c r="F19196" s="13"/>
    </row>
    <row r="19197" spans="1:7">
      <c r="A19197" s="13"/>
      <c r="B19197" s="13"/>
      <c r="D19197" s="13"/>
      <c r="E19197" s="13"/>
      <c r="F19197" s="13"/>
    </row>
    <row r="19198" spans="1:7">
      <c r="A19198" s="13"/>
      <c r="B19198" s="13"/>
      <c r="D19198" s="13"/>
      <c r="E19198" s="13"/>
      <c r="F19198" s="13"/>
    </row>
    <row r="19199" spans="1:7">
      <c r="A19199" s="13"/>
      <c r="B19199" s="13"/>
      <c r="D19199" s="13"/>
      <c r="E19199" s="13"/>
      <c r="F19199" s="13"/>
    </row>
    <row r="19200" spans="1:7">
      <c r="A19200" s="13"/>
      <c r="B19200" s="13"/>
      <c r="C19200" s="13"/>
      <c r="D19200" s="13"/>
      <c r="E19200" s="13"/>
      <c r="F19200" s="13"/>
    </row>
    <row r="19201" spans="1:7">
      <c r="A19201" s="13"/>
      <c r="B19201" s="13"/>
      <c r="C19201" s="13"/>
      <c r="D19201" s="13"/>
      <c r="E19201" s="13"/>
      <c r="F19201" s="13"/>
    </row>
    <row r="19202" spans="1:7">
      <c r="A19202" s="13"/>
      <c r="B19202" s="13"/>
      <c r="C19202" s="13"/>
      <c r="D19202" s="13"/>
      <c r="E19202" s="13"/>
      <c r="F19202" s="13"/>
    </row>
    <row r="19203" spans="1:7">
      <c r="A19203" s="13"/>
      <c r="B19203" s="13"/>
      <c r="C19203" s="13"/>
      <c r="D19203" s="13"/>
      <c r="E19203" s="13"/>
      <c r="F19203" s="13"/>
    </row>
    <row r="19204" spans="1:7">
      <c r="A19204" s="13"/>
      <c r="B19204" s="13"/>
      <c r="C19204" s="13"/>
      <c r="D19204" s="13"/>
      <c r="E19204" s="13"/>
      <c r="F19204" s="13"/>
    </row>
    <row r="19205" spans="1:7">
      <c r="A19205" s="13"/>
      <c r="B19205" s="13"/>
      <c r="C19205" s="13"/>
      <c r="D19205" s="13"/>
      <c r="E19205" s="13"/>
      <c r="G19205" s="13"/>
    </row>
    <row r="19206" spans="1:7">
      <c r="A19206" s="13"/>
      <c r="B19206" s="13"/>
      <c r="D19206" s="13"/>
      <c r="E19206" s="13"/>
      <c r="F19206" s="13"/>
    </row>
    <row r="19207" spans="1:7">
      <c r="A19207" s="13"/>
      <c r="B19207" s="13"/>
      <c r="C19207" s="13"/>
      <c r="D19207" s="13"/>
      <c r="E19207" s="13"/>
      <c r="F19207" s="13"/>
    </row>
    <row r="19208" spans="1:7">
      <c r="A19208" s="13"/>
      <c r="B19208" s="13"/>
      <c r="C19208" s="13"/>
      <c r="D19208" s="13"/>
      <c r="E19208" s="13"/>
      <c r="F19208" s="13"/>
    </row>
    <row r="19209" spans="1:7">
      <c r="A19209" s="13"/>
      <c r="B19209" s="13"/>
      <c r="D19209" s="13"/>
      <c r="E19209" s="13"/>
      <c r="F19209" s="13"/>
    </row>
    <row r="19210" spans="1:7">
      <c r="A19210" s="13"/>
      <c r="B19210" s="13"/>
      <c r="D19210" s="13"/>
      <c r="E19210" s="13"/>
      <c r="F19210" s="13"/>
    </row>
    <row r="19211" spans="1:7">
      <c r="A19211" s="13"/>
      <c r="B19211" s="13"/>
      <c r="D19211" s="13"/>
      <c r="E19211" s="13"/>
      <c r="F19211" s="13"/>
    </row>
    <row r="19212" spans="1:7">
      <c r="A19212" s="13"/>
      <c r="B19212" s="13"/>
      <c r="D19212" s="13"/>
      <c r="E19212" s="13"/>
      <c r="F19212" s="13"/>
    </row>
    <row r="19213" spans="1:7">
      <c r="A19213" s="13"/>
      <c r="B19213" s="13"/>
      <c r="D19213" s="13"/>
      <c r="E19213" s="13"/>
      <c r="F19213" s="13"/>
    </row>
    <row r="19214" spans="1:7">
      <c r="A19214" s="13"/>
      <c r="B19214" s="13"/>
      <c r="D19214" s="13"/>
      <c r="E19214" s="13"/>
      <c r="F19214" s="13"/>
    </row>
    <row r="19215" spans="1:7">
      <c r="A19215" s="13"/>
      <c r="B19215" s="13"/>
      <c r="D19215" s="13"/>
      <c r="E19215" s="13"/>
      <c r="F19215" s="13"/>
    </row>
    <row r="19216" spans="1:7">
      <c r="A19216" s="13"/>
      <c r="B19216" s="13"/>
      <c r="D19216" s="13"/>
      <c r="E19216" s="13"/>
      <c r="F19216" s="13"/>
    </row>
    <row r="19217" spans="1:7">
      <c r="A19217" s="13"/>
      <c r="B19217" s="13"/>
      <c r="D19217" s="13"/>
      <c r="E19217" s="13"/>
      <c r="F19217" s="13"/>
    </row>
    <row r="19218" spans="1:7">
      <c r="A19218" s="13"/>
      <c r="B19218" s="13"/>
      <c r="C19218" s="13"/>
      <c r="D19218" s="13"/>
      <c r="E19218" s="13"/>
      <c r="F19218" s="13"/>
    </row>
    <row r="19219" spans="1:7">
      <c r="A19219" s="13"/>
      <c r="B19219" s="13"/>
      <c r="C19219" s="13"/>
      <c r="D19219" s="13"/>
      <c r="E19219" s="13"/>
      <c r="F19219" s="13"/>
    </row>
    <row r="19220" spans="1:7">
      <c r="A19220" s="13"/>
      <c r="B19220" s="13"/>
      <c r="D19220" s="13"/>
      <c r="E19220" s="13"/>
      <c r="F19220" s="13"/>
    </row>
    <row r="19221" spans="1:7">
      <c r="A19221" s="13"/>
      <c r="B19221" s="13"/>
      <c r="D19221" s="13"/>
      <c r="E19221" s="13"/>
      <c r="F19221" s="13"/>
    </row>
    <row r="19222" spans="1:7">
      <c r="A19222" s="13"/>
      <c r="B19222" s="13"/>
      <c r="D19222" s="13"/>
      <c r="E19222" s="13"/>
      <c r="F19222" s="13"/>
    </row>
    <row r="19223" spans="1:7">
      <c r="A19223" s="13"/>
      <c r="B19223" s="13"/>
      <c r="D19223" s="13"/>
      <c r="E19223" s="13"/>
      <c r="F19223" s="13"/>
    </row>
    <row r="19224" spans="1:7">
      <c r="A19224" s="13"/>
      <c r="B19224" s="13"/>
      <c r="C19224" s="13"/>
      <c r="D19224" s="13"/>
      <c r="E19224" s="13"/>
      <c r="F19224" s="13"/>
    </row>
    <row r="19225" spans="1:7">
      <c r="A19225" s="13"/>
      <c r="B19225" s="13"/>
      <c r="C19225" s="13"/>
      <c r="D19225" s="13"/>
      <c r="E19225" s="13"/>
      <c r="F19225" s="13"/>
    </row>
    <row r="19226" spans="1:7">
      <c r="A19226" s="13"/>
      <c r="B19226" s="13"/>
      <c r="C19226" s="13"/>
      <c r="D19226" s="13"/>
      <c r="E19226" s="13"/>
      <c r="F19226" s="13"/>
    </row>
    <row r="19227" spans="1:7">
      <c r="A19227" s="13"/>
      <c r="B19227" s="13"/>
      <c r="C19227" s="13"/>
      <c r="D19227" s="13"/>
      <c r="E19227" s="13"/>
      <c r="F19227" s="13"/>
    </row>
    <row r="19228" spans="1:7">
      <c r="A19228" s="13"/>
      <c r="B19228" s="13"/>
      <c r="C19228" s="13"/>
      <c r="D19228" s="13"/>
      <c r="E19228" s="13"/>
      <c r="G19228" s="13"/>
    </row>
    <row r="19229" spans="1:7">
      <c r="A19229" s="13"/>
      <c r="B19229" s="13"/>
      <c r="C19229" s="13"/>
      <c r="D19229" s="13"/>
      <c r="E19229" s="13"/>
      <c r="F19229" s="13"/>
    </row>
    <row r="19230" spans="1:7">
      <c r="A19230" s="13"/>
      <c r="B19230" s="13"/>
      <c r="C19230" s="13"/>
      <c r="D19230" s="13"/>
      <c r="E19230" s="13"/>
      <c r="F19230" s="13"/>
    </row>
    <row r="19231" spans="1:7">
      <c r="A19231" s="13"/>
      <c r="B19231" s="13"/>
      <c r="D19231" s="13"/>
      <c r="E19231" s="13"/>
      <c r="F19231" s="13"/>
    </row>
    <row r="19232" spans="1:7">
      <c r="A19232" s="13"/>
      <c r="B19232" s="13"/>
      <c r="C19232" s="13"/>
      <c r="D19232" s="13"/>
      <c r="E19232" s="13"/>
      <c r="F19232" s="13"/>
    </row>
    <row r="19233" spans="1:7">
      <c r="A19233" s="13"/>
      <c r="B19233" s="13"/>
      <c r="D19233" s="13"/>
      <c r="E19233" s="13"/>
      <c r="F19233" s="13"/>
    </row>
    <row r="19234" spans="1:7">
      <c r="A19234" s="13"/>
      <c r="B19234" s="13"/>
      <c r="D19234" s="13"/>
      <c r="E19234" s="13"/>
      <c r="F19234" s="13"/>
    </row>
    <row r="19235" spans="1:7">
      <c r="A19235" s="13"/>
      <c r="B19235" s="13"/>
      <c r="D19235" s="13"/>
      <c r="E19235" s="13"/>
      <c r="F19235" s="13"/>
    </row>
    <row r="19236" spans="1:7">
      <c r="A19236" s="13"/>
      <c r="B19236" s="13"/>
      <c r="C19236" s="13"/>
      <c r="D19236" s="13"/>
      <c r="E19236" s="13"/>
      <c r="F19236" s="13"/>
    </row>
    <row r="19237" spans="1:7">
      <c r="A19237" s="13"/>
      <c r="B19237" s="13"/>
      <c r="C19237" s="13"/>
      <c r="D19237" s="13"/>
      <c r="E19237" s="13"/>
      <c r="F19237" s="13"/>
    </row>
    <row r="19238" spans="1:7">
      <c r="A19238" s="13"/>
      <c r="B19238" s="13"/>
      <c r="C19238" s="13"/>
      <c r="D19238" s="13"/>
      <c r="E19238" s="13"/>
      <c r="F19238" s="13"/>
    </row>
    <row r="19239" spans="1:7">
      <c r="A19239" s="13"/>
      <c r="B19239" s="13"/>
      <c r="C19239" s="13"/>
      <c r="D19239" s="13"/>
      <c r="E19239" s="13"/>
      <c r="F19239" s="13"/>
    </row>
    <row r="19240" spans="1:7">
      <c r="A19240" s="13"/>
      <c r="B19240" s="13"/>
      <c r="C19240" s="13"/>
      <c r="D19240" s="13"/>
      <c r="E19240" s="13"/>
      <c r="F19240" s="13"/>
    </row>
    <row r="19241" spans="1:7">
      <c r="A19241" s="13"/>
      <c r="B19241" s="13"/>
      <c r="C19241" s="13"/>
      <c r="D19241" s="13"/>
      <c r="E19241" s="13"/>
      <c r="F19241" s="13"/>
    </row>
    <row r="19242" spans="1:7">
      <c r="A19242" s="13"/>
      <c r="B19242" s="13"/>
      <c r="C19242" s="13"/>
      <c r="D19242" s="13"/>
      <c r="E19242" s="13"/>
      <c r="F19242" s="13"/>
    </row>
    <row r="19243" spans="1:7">
      <c r="A19243" s="13"/>
      <c r="B19243" s="13"/>
      <c r="C19243" s="13"/>
      <c r="D19243" s="13"/>
      <c r="E19243" s="13"/>
      <c r="G19243" s="13"/>
    </row>
    <row r="19244" spans="1:7">
      <c r="A19244" s="13"/>
      <c r="B19244" s="13"/>
      <c r="D19244" s="13"/>
      <c r="E19244" s="13"/>
      <c r="F19244" s="13"/>
    </row>
    <row r="19245" spans="1:7">
      <c r="A19245" s="13"/>
      <c r="B19245" s="13"/>
      <c r="C19245" s="13"/>
      <c r="D19245" s="13"/>
      <c r="E19245" s="13"/>
      <c r="F19245" s="13"/>
    </row>
    <row r="19246" spans="1:7">
      <c r="A19246" s="13"/>
      <c r="B19246" s="13"/>
      <c r="C19246" s="13"/>
      <c r="D19246" s="13"/>
      <c r="E19246" s="13"/>
      <c r="F19246" s="13"/>
    </row>
    <row r="19247" spans="1:7">
      <c r="A19247" s="13"/>
      <c r="B19247" s="13"/>
      <c r="C19247" s="13"/>
      <c r="D19247" s="13"/>
      <c r="E19247" s="13"/>
      <c r="F19247" s="13"/>
    </row>
    <row r="19248" spans="1:7">
      <c r="A19248" s="13"/>
      <c r="B19248" s="13"/>
      <c r="D19248" s="13"/>
      <c r="E19248" s="13"/>
      <c r="F19248" s="13"/>
    </row>
    <row r="19249" spans="1:7">
      <c r="A19249" s="13"/>
      <c r="B19249" s="13"/>
      <c r="D19249" s="13"/>
      <c r="E19249" s="13"/>
      <c r="F19249" s="13"/>
    </row>
    <row r="19250" spans="1:7">
      <c r="A19250" s="13"/>
      <c r="B19250" s="13"/>
      <c r="C19250" s="13"/>
      <c r="D19250" s="13"/>
      <c r="E19250" s="13"/>
      <c r="F19250" s="13"/>
    </row>
    <row r="19251" spans="1:7">
      <c r="A19251" s="13"/>
      <c r="B19251" s="13"/>
      <c r="D19251" s="13"/>
      <c r="E19251" s="13"/>
      <c r="F19251" s="13"/>
    </row>
    <row r="19252" spans="1:7">
      <c r="A19252" s="13"/>
      <c r="B19252" s="13"/>
      <c r="D19252" s="13"/>
      <c r="E19252" s="13"/>
      <c r="F19252" s="13"/>
    </row>
    <row r="19253" spans="1:7">
      <c r="A19253" s="13"/>
      <c r="B19253" s="13"/>
      <c r="D19253" s="13"/>
      <c r="E19253" s="13"/>
      <c r="F19253" s="13"/>
    </row>
    <row r="19254" spans="1:7">
      <c r="A19254" s="13"/>
      <c r="B19254" s="13"/>
      <c r="D19254" s="13"/>
      <c r="E19254" s="13"/>
      <c r="F19254" s="13"/>
    </row>
    <row r="19255" spans="1:7">
      <c r="A19255" s="13"/>
      <c r="B19255" s="13"/>
      <c r="C19255" s="13"/>
      <c r="D19255" s="13"/>
      <c r="E19255" s="13"/>
      <c r="F19255" s="13"/>
    </row>
    <row r="19256" spans="1:7">
      <c r="A19256" s="13"/>
      <c r="B19256" s="13"/>
      <c r="C19256" s="13"/>
      <c r="D19256" s="13"/>
      <c r="E19256" s="13"/>
      <c r="F19256" s="13"/>
    </row>
    <row r="19257" spans="1:7">
      <c r="A19257" s="13"/>
      <c r="B19257" s="13"/>
      <c r="C19257" s="13"/>
      <c r="D19257" s="13"/>
      <c r="E19257" s="13"/>
      <c r="F19257" s="13"/>
    </row>
    <row r="19258" spans="1:7">
      <c r="A19258" s="13"/>
      <c r="B19258" s="13"/>
      <c r="C19258" s="13"/>
      <c r="D19258" s="13"/>
      <c r="E19258" s="13"/>
      <c r="F19258" s="13"/>
    </row>
    <row r="19259" spans="1:7">
      <c r="A19259" s="13"/>
      <c r="B19259" s="13"/>
      <c r="C19259" s="13"/>
      <c r="D19259" s="13"/>
      <c r="E19259" s="13"/>
      <c r="F19259" s="13"/>
    </row>
    <row r="19260" spans="1:7">
      <c r="A19260" s="13"/>
      <c r="B19260" s="13"/>
      <c r="C19260" s="13"/>
      <c r="D19260" s="13"/>
      <c r="E19260" s="13"/>
      <c r="F19260" s="13"/>
    </row>
    <row r="19261" spans="1:7">
      <c r="A19261" s="13"/>
      <c r="B19261" s="13"/>
      <c r="C19261" s="13"/>
      <c r="D19261" s="13"/>
      <c r="E19261" s="13"/>
      <c r="G19261" s="13"/>
    </row>
    <row r="19262" spans="1:7">
      <c r="A19262" s="13"/>
      <c r="B19262" s="13"/>
      <c r="C19262" s="13"/>
      <c r="D19262" s="13"/>
      <c r="E19262" s="13"/>
      <c r="F19262" s="13"/>
    </row>
    <row r="19263" spans="1:7">
      <c r="A19263" s="13"/>
      <c r="B19263" s="13"/>
      <c r="C19263" s="13"/>
      <c r="D19263" s="13"/>
      <c r="E19263" s="13"/>
      <c r="F19263" s="13"/>
    </row>
    <row r="19264" spans="1:7">
      <c r="A19264" s="13"/>
      <c r="B19264" s="13"/>
      <c r="C19264" s="13"/>
      <c r="D19264" s="13"/>
      <c r="E19264" s="13"/>
      <c r="F19264" s="13"/>
    </row>
    <row r="19265" spans="1:6">
      <c r="A19265" s="13"/>
      <c r="B19265" s="13"/>
      <c r="D19265" s="13"/>
      <c r="E19265" s="13"/>
      <c r="F19265" s="13"/>
    </row>
    <row r="19266" spans="1:6">
      <c r="A19266" s="13"/>
      <c r="B19266" s="13"/>
      <c r="D19266" s="13"/>
      <c r="E19266" s="13"/>
      <c r="F19266" s="13"/>
    </row>
    <row r="19267" spans="1:6">
      <c r="A19267" s="13"/>
      <c r="B19267" s="13"/>
      <c r="C19267" s="13"/>
      <c r="D19267" s="13"/>
      <c r="E19267" s="13"/>
      <c r="F19267" s="13"/>
    </row>
    <row r="19268" spans="1:6">
      <c r="A19268" s="13"/>
      <c r="B19268" s="13"/>
      <c r="C19268" s="13"/>
      <c r="D19268" s="13"/>
      <c r="E19268" s="13"/>
      <c r="F19268" s="13"/>
    </row>
    <row r="19269" spans="1:6">
      <c r="A19269" s="13"/>
      <c r="B19269" s="13"/>
      <c r="C19269" s="13"/>
      <c r="D19269" s="13"/>
      <c r="E19269" s="13"/>
      <c r="F19269" s="13"/>
    </row>
    <row r="19270" spans="1:6">
      <c r="A19270" s="13"/>
      <c r="B19270" s="13"/>
      <c r="C19270" s="13"/>
      <c r="D19270" s="13"/>
      <c r="E19270" s="13"/>
      <c r="F19270" s="13"/>
    </row>
    <row r="19271" spans="1:6">
      <c r="A19271" s="13"/>
      <c r="B19271" s="13"/>
      <c r="C19271" s="13"/>
      <c r="D19271" s="13"/>
      <c r="E19271" s="13"/>
      <c r="F19271" s="13"/>
    </row>
    <row r="19272" spans="1:6">
      <c r="A19272" s="13"/>
      <c r="B19272" s="13"/>
      <c r="D19272" s="13"/>
      <c r="E19272" s="13"/>
      <c r="F19272" s="13"/>
    </row>
    <row r="19273" spans="1:6">
      <c r="A19273" s="13"/>
      <c r="B19273" s="13"/>
      <c r="D19273" s="13"/>
      <c r="E19273" s="13"/>
      <c r="F19273" s="13"/>
    </row>
    <row r="19274" spans="1:6">
      <c r="A19274" s="13"/>
      <c r="B19274" s="13"/>
      <c r="D19274" s="13"/>
      <c r="E19274" s="13"/>
      <c r="F19274" s="13"/>
    </row>
    <row r="19275" spans="1:6">
      <c r="A19275" s="13"/>
      <c r="B19275" s="13"/>
      <c r="D19275" s="13"/>
      <c r="E19275" s="13"/>
      <c r="F19275" s="13"/>
    </row>
    <row r="19276" spans="1:6">
      <c r="A19276" s="13"/>
      <c r="B19276" s="13"/>
      <c r="D19276" s="13"/>
      <c r="E19276" s="13"/>
      <c r="F19276" s="13"/>
    </row>
    <row r="19277" spans="1:6">
      <c r="A19277" s="13"/>
      <c r="B19277" s="13"/>
      <c r="D19277" s="13"/>
      <c r="E19277" s="13"/>
      <c r="F19277" s="13"/>
    </row>
    <row r="19278" spans="1:6">
      <c r="A19278" s="13"/>
      <c r="B19278" s="13"/>
      <c r="D19278" s="13"/>
      <c r="E19278" s="13"/>
      <c r="F19278" s="13"/>
    </row>
    <row r="19279" spans="1:6">
      <c r="A19279" s="13"/>
      <c r="B19279" s="13"/>
      <c r="D19279" s="13"/>
      <c r="E19279" s="13"/>
      <c r="F19279" s="13"/>
    </row>
    <row r="19280" spans="1:6">
      <c r="A19280" s="13"/>
      <c r="B19280" s="13"/>
      <c r="D19280" s="13"/>
      <c r="E19280" s="13"/>
      <c r="F19280" s="13"/>
    </row>
    <row r="19281" spans="1:7">
      <c r="A19281" s="13"/>
      <c r="B19281" s="13"/>
      <c r="D19281" s="13"/>
      <c r="E19281" s="13"/>
      <c r="F19281" s="13"/>
    </row>
    <row r="19282" spans="1:7">
      <c r="A19282" s="13"/>
      <c r="B19282" s="13"/>
      <c r="D19282" s="13"/>
      <c r="E19282" s="13"/>
      <c r="F19282" s="13"/>
    </row>
    <row r="19283" spans="1:7">
      <c r="A19283" s="13"/>
      <c r="B19283" s="13"/>
      <c r="D19283" s="13"/>
      <c r="E19283" s="13"/>
      <c r="F19283" s="13"/>
    </row>
    <row r="19284" spans="1:7">
      <c r="A19284" s="13"/>
      <c r="B19284" s="13"/>
      <c r="D19284" s="13"/>
      <c r="E19284" s="13"/>
      <c r="F19284" s="13"/>
    </row>
    <row r="19285" spans="1:7">
      <c r="A19285" s="13"/>
      <c r="B19285" s="13"/>
      <c r="D19285" s="13"/>
      <c r="E19285" s="13"/>
      <c r="F19285" s="13"/>
    </row>
    <row r="19286" spans="1:7">
      <c r="A19286" s="13"/>
      <c r="B19286" s="13"/>
      <c r="C19286" s="13"/>
      <c r="D19286" s="13"/>
      <c r="E19286" s="13"/>
      <c r="F19286" s="13"/>
    </row>
    <row r="19287" spans="1:7">
      <c r="A19287" s="13"/>
      <c r="B19287" s="13"/>
      <c r="C19287" s="13"/>
      <c r="D19287" s="13"/>
      <c r="E19287" s="13"/>
      <c r="F19287" s="13"/>
    </row>
    <row r="19288" spans="1:7">
      <c r="A19288" s="13"/>
      <c r="B19288" s="13"/>
      <c r="C19288" s="13"/>
      <c r="D19288" s="13"/>
      <c r="E19288" s="13"/>
      <c r="F19288" s="13"/>
    </row>
    <row r="19289" spans="1:7">
      <c r="A19289" s="13"/>
      <c r="B19289" s="13"/>
      <c r="C19289" s="13"/>
      <c r="D19289" s="13"/>
      <c r="E19289" s="13"/>
      <c r="F19289" s="13"/>
    </row>
    <row r="19290" spans="1:7">
      <c r="A19290" s="13"/>
      <c r="B19290" s="13"/>
      <c r="C19290" s="13"/>
      <c r="D19290" s="13"/>
      <c r="E19290" s="13"/>
      <c r="G19290" s="13"/>
    </row>
    <row r="19291" spans="1:7">
      <c r="A19291" s="13"/>
      <c r="B19291" s="13"/>
      <c r="C19291" s="13"/>
      <c r="D19291" s="13"/>
      <c r="E19291" s="13"/>
      <c r="F19291" s="13"/>
    </row>
    <row r="19292" spans="1:7">
      <c r="A19292" s="13"/>
      <c r="B19292" s="13"/>
      <c r="D19292" s="13"/>
      <c r="E19292" s="13"/>
      <c r="F19292" s="13"/>
    </row>
    <row r="19293" spans="1:7">
      <c r="A19293" s="13"/>
      <c r="B19293" s="13"/>
      <c r="D19293" s="13"/>
      <c r="E19293" s="13"/>
      <c r="F19293" s="13"/>
    </row>
    <row r="19294" spans="1:7">
      <c r="A19294" s="13"/>
      <c r="B19294" s="13"/>
      <c r="D19294" s="13"/>
      <c r="E19294" s="13"/>
      <c r="F19294" s="13"/>
    </row>
    <row r="19295" spans="1:7">
      <c r="A19295" s="13"/>
      <c r="B19295" s="13"/>
      <c r="D19295" s="13"/>
      <c r="E19295" s="13"/>
      <c r="F19295" s="13"/>
    </row>
    <row r="19296" spans="1:7">
      <c r="A19296" s="13"/>
      <c r="B19296" s="13"/>
      <c r="D19296" s="13"/>
      <c r="E19296" s="13"/>
      <c r="F19296" s="13"/>
    </row>
    <row r="19297" spans="1:7">
      <c r="A19297" s="13"/>
      <c r="B19297" s="13"/>
      <c r="D19297" s="13"/>
      <c r="E19297" s="13"/>
      <c r="F19297" s="13"/>
    </row>
    <row r="19298" spans="1:7">
      <c r="A19298" s="13"/>
      <c r="B19298" s="13"/>
      <c r="D19298" s="13"/>
      <c r="E19298" s="13"/>
      <c r="F19298" s="13"/>
    </row>
    <row r="19299" spans="1:7">
      <c r="A19299" s="13"/>
      <c r="B19299" s="13"/>
      <c r="D19299" s="13"/>
      <c r="E19299" s="13"/>
      <c r="F19299" s="13"/>
    </row>
    <row r="19300" spans="1:7">
      <c r="A19300" s="13"/>
      <c r="B19300" s="13"/>
      <c r="D19300" s="13"/>
      <c r="E19300" s="13"/>
      <c r="F19300" s="13"/>
    </row>
    <row r="19301" spans="1:7">
      <c r="A19301" s="13"/>
      <c r="B19301" s="13"/>
      <c r="D19301" s="13"/>
      <c r="E19301" s="13"/>
      <c r="F19301" s="13"/>
    </row>
    <row r="19302" spans="1:7">
      <c r="A19302" s="13"/>
      <c r="B19302" s="13"/>
      <c r="D19302" s="13"/>
      <c r="E19302" s="13"/>
      <c r="F19302" s="13"/>
    </row>
    <row r="19303" spans="1:7">
      <c r="A19303" s="13"/>
      <c r="B19303" s="13"/>
      <c r="D19303" s="13"/>
      <c r="E19303" s="13"/>
      <c r="F19303" s="13"/>
    </row>
    <row r="19304" spans="1:7">
      <c r="A19304" s="13"/>
      <c r="B19304" s="13"/>
      <c r="C19304" s="13"/>
      <c r="D19304" s="13"/>
      <c r="E19304" s="13"/>
      <c r="F19304" s="13"/>
    </row>
    <row r="19305" spans="1:7">
      <c r="A19305" s="13"/>
      <c r="B19305" s="13"/>
      <c r="C19305" s="13"/>
      <c r="D19305" s="13"/>
      <c r="E19305" s="13"/>
      <c r="F19305" s="13"/>
    </row>
    <row r="19306" spans="1:7">
      <c r="A19306" s="13"/>
      <c r="B19306" s="13"/>
      <c r="C19306" s="13"/>
      <c r="D19306" s="13"/>
      <c r="E19306" s="13"/>
      <c r="F19306" s="13"/>
    </row>
    <row r="19307" spans="1:7">
      <c r="A19307" s="13"/>
      <c r="B19307" s="13"/>
      <c r="C19307" s="13"/>
      <c r="D19307" s="13"/>
      <c r="E19307" s="13"/>
      <c r="F19307" s="13"/>
    </row>
    <row r="19308" spans="1:7">
      <c r="A19308" s="13"/>
      <c r="B19308" s="13"/>
      <c r="C19308" s="13"/>
      <c r="D19308" s="13"/>
      <c r="E19308" s="13"/>
      <c r="G19308" s="13"/>
    </row>
    <row r="19309" spans="1:7">
      <c r="A19309" s="13"/>
      <c r="B19309" s="13"/>
      <c r="C19309" s="13"/>
      <c r="D19309" s="13"/>
      <c r="E19309" s="13"/>
      <c r="F19309" s="13"/>
    </row>
    <row r="19310" spans="1:7">
      <c r="A19310" s="13"/>
      <c r="B19310" s="13"/>
      <c r="D19310" s="13"/>
      <c r="E19310" s="13"/>
      <c r="F19310" s="13"/>
    </row>
    <row r="19311" spans="1:7">
      <c r="A19311" s="13"/>
      <c r="B19311" s="13"/>
      <c r="D19311" s="13"/>
      <c r="E19311" s="13"/>
      <c r="F19311" s="13"/>
    </row>
    <row r="19312" spans="1:7">
      <c r="A19312" s="13"/>
      <c r="B19312" s="13"/>
      <c r="D19312" s="13"/>
      <c r="E19312" s="13"/>
      <c r="F19312" s="13"/>
    </row>
    <row r="19313" spans="1:7">
      <c r="A19313" s="13"/>
      <c r="B19313" s="13"/>
      <c r="D19313" s="13"/>
      <c r="E19313" s="13"/>
      <c r="F19313" s="13"/>
    </row>
    <row r="19314" spans="1:7">
      <c r="A19314" s="13"/>
      <c r="B19314" s="13"/>
      <c r="D19314" s="13"/>
      <c r="E19314" s="13"/>
      <c r="F19314" s="13"/>
    </row>
    <row r="19315" spans="1:7">
      <c r="A19315" s="13"/>
      <c r="B19315" s="13"/>
      <c r="D19315" s="13"/>
      <c r="E19315" s="13"/>
      <c r="F19315" s="13"/>
    </row>
    <row r="19316" spans="1:7">
      <c r="A19316" s="13"/>
      <c r="B19316" s="13"/>
      <c r="D19316" s="13"/>
      <c r="E19316" s="13"/>
      <c r="F19316" s="13"/>
    </row>
    <row r="19317" spans="1:7">
      <c r="A19317" s="13"/>
      <c r="B19317" s="13"/>
      <c r="D19317" s="13"/>
      <c r="E19317" s="13"/>
      <c r="F19317" s="13"/>
    </row>
    <row r="19318" spans="1:7">
      <c r="A19318" s="13"/>
      <c r="B19318" s="13"/>
      <c r="D19318" s="13"/>
      <c r="E19318" s="13"/>
      <c r="F19318" s="13"/>
    </row>
    <row r="19319" spans="1:7">
      <c r="A19319" s="13"/>
      <c r="B19319" s="13"/>
      <c r="D19319" s="13"/>
      <c r="E19319" s="13"/>
      <c r="F19319" s="13"/>
    </row>
    <row r="19320" spans="1:7">
      <c r="A19320" s="13"/>
      <c r="B19320" s="13"/>
      <c r="D19320" s="13"/>
      <c r="E19320" s="13"/>
      <c r="F19320" s="13"/>
    </row>
    <row r="19321" spans="1:7">
      <c r="A19321" s="13"/>
      <c r="B19321" s="13"/>
      <c r="C19321" s="13"/>
      <c r="D19321" s="13"/>
      <c r="E19321" s="13"/>
      <c r="G19321" s="13"/>
    </row>
    <row r="19322" spans="1:7">
      <c r="A19322" s="13"/>
      <c r="B19322" s="13"/>
      <c r="C19322" s="13"/>
      <c r="D19322" s="13"/>
      <c r="E19322" s="13"/>
      <c r="F19322" s="13"/>
    </row>
    <row r="19323" spans="1:7">
      <c r="A19323" s="13"/>
      <c r="B19323" s="13"/>
      <c r="C19323" s="13"/>
      <c r="D19323" s="13"/>
      <c r="E19323" s="13"/>
      <c r="F19323" s="13"/>
    </row>
    <row r="19324" spans="1:7">
      <c r="A19324" s="13"/>
      <c r="B19324" s="13"/>
      <c r="C19324" s="13"/>
      <c r="D19324" s="13"/>
      <c r="E19324" s="13"/>
      <c r="F19324" s="13"/>
    </row>
    <row r="19325" spans="1:7">
      <c r="A19325" s="13"/>
      <c r="B19325" s="13"/>
      <c r="C19325" s="13"/>
      <c r="D19325" s="13"/>
      <c r="E19325" s="13"/>
      <c r="F19325" s="13"/>
    </row>
    <row r="19326" spans="1:7">
      <c r="A19326" s="13"/>
      <c r="B19326" s="13"/>
      <c r="C19326" s="13"/>
      <c r="D19326" s="13"/>
      <c r="E19326" s="13"/>
      <c r="F19326" s="13"/>
    </row>
    <row r="19327" spans="1:7">
      <c r="A19327" s="13"/>
      <c r="B19327" s="13"/>
      <c r="D19327" s="13"/>
      <c r="E19327" s="13"/>
      <c r="G19327" s="13"/>
    </row>
    <row r="19328" spans="1:7">
      <c r="A19328" s="13"/>
      <c r="B19328" s="13"/>
      <c r="C19328" s="13"/>
      <c r="D19328" s="13"/>
      <c r="E19328" s="13"/>
      <c r="F19328" s="13"/>
    </row>
    <row r="19329" spans="1:6">
      <c r="A19329" s="13"/>
      <c r="B19329" s="13"/>
      <c r="D19329" s="13"/>
      <c r="E19329" s="13"/>
      <c r="F19329" s="13"/>
    </row>
    <row r="19330" spans="1:6">
      <c r="A19330" s="13"/>
      <c r="B19330" s="13"/>
      <c r="C19330" s="13"/>
      <c r="D19330" s="13"/>
      <c r="E19330" s="13"/>
      <c r="F19330" s="13"/>
    </row>
    <row r="19331" spans="1:6">
      <c r="A19331" s="13"/>
      <c r="B19331" s="13"/>
      <c r="C19331" s="13"/>
      <c r="D19331" s="13"/>
      <c r="E19331" s="13"/>
      <c r="F19331" s="13"/>
    </row>
    <row r="19332" spans="1:6">
      <c r="A19332" s="13"/>
      <c r="B19332" s="13"/>
      <c r="D19332" s="13"/>
      <c r="E19332" s="13"/>
      <c r="F19332" s="13"/>
    </row>
    <row r="19333" spans="1:6">
      <c r="A19333" s="13"/>
      <c r="B19333" s="13"/>
      <c r="D19333" s="13"/>
      <c r="E19333" s="13"/>
      <c r="F19333" s="13"/>
    </row>
    <row r="19334" spans="1:6">
      <c r="A19334" s="13"/>
      <c r="B19334" s="13"/>
      <c r="D19334" s="13"/>
      <c r="E19334" s="13"/>
      <c r="F19334" s="13"/>
    </row>
    <row r="19335" spans="1:6">
      <c r="A19335" s="13"/>
      <c r="B19335" s="13"/>
      <c r="D19335" s="13"/>
      <c r="E19335" s="13"/>
      <c r="F19335" s="13"/>
    </row>
    <row r="19336" spans="1:6">
      <c r="A19336" s="13"/>
      <c r="B19336" s="13"/>
      <c r="D19336" s="13"/>
      <c r="E19336" s="13"/>
      <c r="F19336" s="13"/>
    </row>
    <row r="19337" spans="1:6">
      <c r="A19337" s="13"/>
      <c r="B19337" s="13"/>
      <c r="D19337" s="13"/>
      <c r="E19337" s="13"/>
      <c r="F19337" s="13"/>
    </row>
    <row r="19338" spans="1:6">
      <c r="A19338" s="13"/>
      <c r="B19338" s="13"/>
      <c r="D19338" s="13"/>
      <c r="E19338" s="13"/>
      <c r="F19338" s="13"/>
    </row>
    <row r="19339" spans="1:6">
      <c r="A19339" s="13"/>
      <c r="B19339" s="13"/>
      <c r="D19339" s="13"/>
      <c r="E19339" s="13"/>
      <c r="F19339" s="13"/>
    </row>
    <row r="19340" spans="1:6">
      <c r="A19340" s="13"/>
      <c r="B19340" s="13"/>
      <c r="D19340" s="13"/>
      <c r="E19340" s="13"/>
      <c r="F19340" s="13"/>
    </row>
    <row r="19341" spans="1:6">
      <c r="A19341" s="13"/>
      <c r="B19341" s="13"/>
      <c r="D19341" s="13"/>
      <c r="E19341" s="13"/>
      <c r="F19341" s="13"/>
    </row>
    <row r="19342" spans="1:6">
      <c r="A19342" s="13"/>
      <c r="B19342" s="13"/>
      <c r="C19342" s="13"/>
      <c r="D19342" s="13"/>
      <c r="E19342" s="13"/>
      <c r="F19342" s="13"/>
    </row>
    <row r="19343" spans="1:6">
      <c r="A19343" s="13"/>
      <c r="B19343" s="13"/>
      <c r="C19343" s="13"/>
      <c r="D19343" s="13"/>
      <c r="E19343" s="13"/>
      <c r="F19343" s="13"/>
    </row>
    <row r="19344" spans="1:6">
      <c r="A19344" s="13"/>
      <c r="B19344" s="13"/>
      <c r="C19344" s="13"/>
      <c r="D19344" s="13"/>
      <c r="E19344" s="13"/>
      <c r="F19344" s="13"/>
    </row>
    <row r="19345" spans="1:7">
      <c r="A19345" s="13"/>
      <c r="B19345" s="13"/>
      <c r="C19345" s="13"/>
      <c r="D19345" s="13"/>
      <c r="E19345" s="13"/>
      <c r="F19345" s="13"/>
    </row>
    <row r="19346" spans="1:7">
      <c r="A19346" s="13"/>
      <c r="B19346" s="13"/>
      <c r="C19346" s="13"/>
      <c r="D19346" s="13"/>
      <c r="E19346" s="13"/>
      <c r="F19346" s="13"/>
    </row>
    <row r="19347" spans="1:7">
      <c r="A19347" s="13"/>
    </row>
    <row r="19348" spans="1:7">
      <c r="A19348" s="13"/>
    </row>
    <row r="19349" spans="1:7">
      <c r="A19349" s="13"/>
      <c r="B19349" s="13"/>
      <c r="C19349" s="13"/>
      <c r="D19349" s="13"/>
      <c r="E19349" s="13"/>
      <c r="G19349" s="13"/>
    </row>
    <row r="19350" spans="1:7">
      <c r="A19350" s="13"/>
      <c r="B19350" s="13"/>
      <c r="C19350" s="13"/>
      <c r="D19350" s="13"/>
      <c r="E19350" s="13"/>
      <c r="F19350" s="13"/>
    </row>
    <row r="19351" spans="1:7">
      <c r="A19351" s="13"/>
      <c r="B19351" s="13"/>
      <c r="D19351" s="13"/>
      <c r="E19351" s="13"/>
      <c r="F19351" s="13"/>
    </row>
    <row r="19352" spans="1:7">
      <c r="A19352" s="13"/>
      <c r="B19352" s="13"/>
      <c r="D19352" s="13"/>
      <c r="E19352" s="13"/>
      <c r="F19352" s="13"/>
    </row>
    <row r="19353" spans="1:7">
      <c r="A19353" s="13"/>
      <c r="B19353" s="13"/>
      <c r="D19353" s="13"/>
      <c r="E19353" s="13"/>
      <c r="F19353" s="13"/>
    </row>
    <row r="19354" spans="1:7">
      <c r="A19354" s="13"/>
      <c r="B19354" s="13"/>
      <c r="D19354" s="13"/>
      <c r="E19354" s="13"/>
      <c r="F19354" s="13"/>
    </row>
    <row r="19355" spans="1:7">
      <c r="A19355" s="13"/>
      <c r="B19355" s="13"/>
      <c r="D19355" s="13"/>
      <c r="E19355" s="13"/>
      <c r="F19355" s="13"/>
    </row>
    <row r="19356" spans="1:7">
      <c r="A19356" s="13"/>
      <c r="B19356" s="13"/>
      <c r="D19356" s="13"/>
      <c r="E19356" s="13"/>
      <c r="F19356" s="13"/>
    </row>
    <row r="19357" spans="1:7">
      <c r="A19357" s="13"/>
      <c r="B19357" s="13"/>
      <c r="D19357" s="13"/>
      <c r="E19357" s="13"/>
      <c r="F19357" s="13"/>
    </row>
    <row r="19358" spans="1:7">
      <c r="A19358" s="13"/>
      <c r="B19358" s="13"/>
      <c r="C19358" s="13"/>
      <c r="D19358" s="13"/>
      <c r="E19358" s="13"/>
      <c r="F19358" s="13"/>
    </row>
    <row r="19359" spans="1:7">
      <c r="A19359" s="13"/>
      <c r="B19359" s="13"/>
      <c r="C19359" s="13"/>
      <c r="D19359" s="13"/>
      <c r="E19359" s="13"/>
      <c r="F19359" s="13"/>
    </row>
    <row r="19360" spans="1:7">
      <c r="A19360" s="13"/>
      <c r="B19360" s="13"/>
      <c r="C19360" s="13"/>
      <c r="D19360" s="13"/>
      <c r="E19360" s="13"/>
      <c r="F19360" s="13"/>
    </row>
    <row r="19361" spans="1:7">
      <c r="A19361" s="13"/>
      <c r="B19361" s="13"/>
      <c r="C19361" s="13"/>
      <c r="D19361" s="13"/>
      <c r="E19361" s="13"/>
      <c r="F19361" s="13"/>
    </row>
    <row r="19362" spans="1:7">
      <c r="A19362" s="13"/>
      <c r="B19362" s="13"/>
      <c r="C19362" s="13"/>
      <c r="D19362" s="13"/>
      <c r="E19362" s="13"/>
      <c r="F19362" s="13"/>
    </row>
    <row r="19363" spans="1:7">
      <c r="A19363" s="13"/>
      <c r="B19363" s="13"/>
      <c r="C19363" s="13"/>
      <c r="D19363" s="13"/>
      <c r="E19363" s="13"/>
      <c r="F19363" s="13"/>
    </row>
    <row r="19364" spans="1:7">
      <c r="A19364" s="13"/>
      <c r="B19364" s="13"/>
      <c r="D19364" s="13"/>
      <c r="F19364" s="13"/>
    </row>
    <row r="19365" spans="1:7">
      <c r="A19365" s="13"/>
      <c r="B19365" s="13"/>
      <c r="C19365" s="13"/>
      <c r="D19365" s="13"/>
      <c r="E19365" s="13"/>
      <c r="G19365" s="13"/>
    </row>
    <row r="19366" spans="1:7">
      <c r="A19366" s="13"/>
      <c r="B19366" s="13"/>
      <c r="C19366" s="13"/>
      <c r="D19366" s="13"/>
      <c r="E19366" s="13"/>
      <c r="F19366" s="13"/>
    </row>
    <row r="19367" spans="1:7">
      <c r="A19367" s="13"/>
      <c r="B19367" s="13"/>
      <c r="D19367" s="13"/>
      <c r="E19367" s="13"/>
      <c r="F19367" s="13"/>
    </row>
    <row r="19368" spans="1:7">
      <c r="A19368" s="13"/>
      <c r="B19368" s="13"/>
      <c r="D19368" s="13"/>
      <c r="E19368" s="13"/>
      <c r="F19368" s="13"/>
    </row>
    <row r="19369" spans="1:7">
      <c r="A19369" s="13"/>
      <c r="B19369" s="13"/>
      <c r="C19369" s="13"/>
      <c r="D19369" s="13"/>
      <c r="E19369" s="13"/>
      <c r="F19369" s="13"/>
    </row>
    <row r="19370" spans="1:7">
      <c r="A19370" s="13"/>
      <c r="B19370" s="13"/>
      <c r="D19370" s="13"/>
      <c r="E19370" s="13"/>
      <c r="F19370" s="13"/>
    </row>
    <row r="19371" spans="1:7">
      <c r="A19371" s="13"/>
      <c r="B19371" s="13"/>
      <c r="D19371" s="13"/>
      <c r="E19371" s="13"/>
      <c r="F19371" s="13"/>
    </row>
    <row r="19372" spans="1:7">
      <c r="A19372" s="13"/>
      <c r="B19372" s="13"/>
      <c r="C19372" s="13"/>
      <c r="D19372" s="13"/>
      <c r="E19372" s="13"/>
      <c r="G19372" s="13"/>
    </row>
    <row r="19373" spans="1:7">
      <c r="A19373" s="13"/>
      <c r="B19373" s="13"/>
      <c r="C19373" s="13"/>
      <c r="D19373" s="13"/>
      <c r="E19373" s="13"/>
      <c r="F19373" s="13"/>
    </row>
    <row r="19374" spans="1:7">
      <c r="A19374" s="13"/>
      <c r="B19374" s="13"/>
      <c r="D19374" s="13"/>
      <c r="F19374" s="13"/>
    </row>
    <row r="19375" spans="1:7">
      <c r="A19375" s="13"/>
      <c r="B19375" s="13"/>
      <c r="D19375" s="13"/>
      <c r="F19375" s="13"/>
    </row>
    <row r="19376" spans="1:7">
      <c r="A19376" s="13"/>
      <c r="B19376" s="13"/>
      <c r="C19376" s="13"/>
      <c r="D19376" s="13"/>
      <c r="E19376" s="13"/>
      <c r="F19376" s="13"/>
    </row>
    <row r="19377" spans="1:7">
      <c r="A19377" s="13"/>
      <c r="B19377" s="13"/>
      <c r="D19377" s="13"/>
      <c r="F19377" s="13"/>
    </row>
    <row r="19378" spans="1:7">
      <c r="A19378" s="13"/>
      <c r="B19378" s="13"/>
      <c r="D19378" s="13"/>
      <c r="F19378" s="13"/>
    </row>
    <row r="19379" spans="1:7">
      <c r="A19379" s="13"/>
      <c r="B19379" s="13"/>
      <c r="C19379" s="13"/>
      <c r="D19379" s="13"/>
      <c r="E19379" s="13"/>
      <c r="G19379" s="13"/>
    </row>
    <row r="19380" spans="1:7">
      <c r="A19380" s="13"/>
      <c r="B19380" s="13"/>
      <c r="C19380" s="13"/>
      <c r="D19380" s="13"/>
      <c r="E19380" s="13"/>
      <c r="F19380" s="13"/>
    </row>
    <row r="19381" spans="1:7">
      <c r="A19381" s="13"/>
      <c r="B19381" s="13"/>
      <c r="C19381" s="13"/>
      <c r="D19381" s="13"/>
      <c r="E19381" s="13"/>
      <c r="F19381" s="13"/>
    </row>
    <row r="19382" spans="1:7">
      <c r="A19382" s="13"/>
      <c r="B19382" s="13"/>
      <c r="D19382" s="13"/>
      <c r="E19382" s="13"/>
      <c r="F19382" s="13"/>
    </row>
    <row r="19383" spans="1:7">
      <c r="A19383" s="13"/>
      <c r="B19383" s="13"/>
      <c r="D19383" s="13"/>
      <c r="E19383" s="13"/>
      <c r="F19383" s="13"/>
    </row>
    <row r="19384" spans="1:7">
      <c r="A19384" s="13"/>
      <c r="B19384" s="13"/>
      <c r="D19384" s="13"/>
      <c r="E19384" s="13"/>
      <c r="F19384" s="13"/>
    </row>
    <row r="19385" spans="1:7">
      <c r="A19385" s="13"/>
      <c r="B19385" s="13"/>
      <c r="D19385" s="13"/>
      <c r="E19385" s="13"/>
      <c r="F19385" s="13"/>
    </row>
    <row r="19386" spans="1:7">
      <c r="A19386" s="13"/>
      <c r="B19386" s="13"/>
      <c r="C19386" s="13"/>
      <c r="D19386" s="13"/>
      <c r="E19386" s="13"/>
      <c r="F19386" s="13"/>
    </row>
    <row r="19387" spans="1:7">
      <c r="A19387" s="13"/>
      <c r="B19387" s="13"/>
      <c r="D19387" s="13"/>
      <c r="E19387" s="13"/>
      <c r="F19387" s="13"/>
    </row>
    <row r="19388" spans="1:7">
      <c r="A19388" s="13"/>
      <c r="B19388" s="13"/>
      <c r="C19388" s="13"/>
      <c r="D19388" s="13"/>
      <c r="E19388" s="13"/>
      <c r="F19388" s="13"/>
    </row>
    <row r="19389" spans="1:7">
      <c r="A19389" s="13"/>
      <c r="B19389" s="13"/>
      <c r="D19389" s="13"/>
      <c r="E19389" s="13"/>
      <c r="F19389" s="13"/>
    </row>
    <row r="19390" spans="1:7">
      <c r="A19390" s="13"/>
      <c r="B19390" s="13"/>
      <c r="D19390" s="13"/>
      <c r="E19390" s="13"/>
      <c r="F19390" s="13"/>
    </row>
    <row r="19391" spans="1:7">
      <c r="A19391" s="13"/>
      <c r="B19391" s="13"/>
      <c r="D19391" s="13"/>
      <c r="E19391" s="13"/>
      <c r="F19391" s="13"/>
    </row>
    <row r="19392" spans="1:7">
      <c r="A19392" s="13"/>
      <c r="B19392" s="13"/>
      <c r="D19392" s="13"/>
      <c r="E19392" s="13"/>
      <c r="F19392" s="13"/>
    </row>
    <row r="19393" spans="1:7">
      <c r="A19393" s="13"/>
      <c r="B19393" s="13"/>
      <c r="D19393" s="13"/>
      <c r="E19393" s="13"/>
      <c r="F19393" s="13"/>
    </row>
    <row r="19394" spans="1:7">
      <c r="A19394" s="13"/>
      <c r="B19394" s="13"/>
      <c r="C19394" s="13"/>
      <c r="D19394" s="13"/>
      <c r="E19394" s="13"/>
      <c r="F19394" s="13"/>
    </row>
    <row r="19395" spans="1:7">
      <c r="A19395" s="13"/>
      <c r="B19395" s="13"/>
      <c r="D19395" s="13"/>
      <c r="F19395" s="13"/>
    </row>
    <row r="19396" spans="1:7">
      <c r="A19396" s="13"/>
      <c r="B19396" s="13"/>
      <c r="D19396" s="13"/>
      <c r="F19396" s="13"/>
    </row>
    <row r="19397" spans="1:7">
      <c r="A19397" s="13"/>
      <c r="B19397" s="13"/>
      <c r="D19397" s="13"/>
      <c r="F19397" s="13"/>
    </row>
    <row r="19398" spans="1:7">
      <c r="A19398" s="13"/>
      <c r="B19398" s="13"/>
      <c r="D19398" s="13"/>
      <c r="F19398" s="13"/>
    </row>
    <row r="19399" spans="1:7">
      <c r="A19399" s="13"/>
      <c r="B19399" s="13"/>
      <c r="D19399" s="13"/>
      <c r="F19399" s="13"/>
    </row>
    <row r="19400" spans="1:7">
      <c r="A19400" s="13"/>
      <c r="B19400" s="13"/>
      <c r="C19400" s="13"/>
      <c r="D19400" s="13"/>
      <c r="E19400" s="13"/>
      <c r="G19400" s="13"/>
    </row>
    <row r="19401" spans="1:7">
      <c r="A19401" s="13"/>
      <c r="B19401" s="13"/>
      <c r="D19401" s="13"/>
      <c r="E19401" s="13"/>
      <c r="F19401" s="13"/>
    </row>
    <row r="19402" spans="1:7">
      <c r="A19402" s="13"/>
      <c r="B19402" s="13"/>
      <c r="C19402" s="13"/>
      <c r="D19402" s="13"/>
      <c r="E19402" s="13"/>
      <c r="F19402" s="13"/>
    </row>
    <row r="19403" spans="1:7">
      <c r="A19403" s="13"/>
      <c r="B19403" s="13"/>
      <c r="D19403" s="13"/>
      <c r="E19403" s="13"/>
      <c r="F19403" s="13"/>
    </row>
    <row r="19404" spans="1:7">
      <c r="A19404" s="13"/>
      <c r="B19404" s="13"/>
      <c r="D19404" s="13"/>
      <c r="E19404" s="13"/>
      <c r="F19404" s="13"/>
    </row>
    <row r="19405" spans="1:7">
      <c r="A19405" s="13"/>
      <c r="B19405" s="13"/>
      <c r="D19405" s="13"/>
      <c r="E19405" s="13"/>
      <c r="F19405" s="13"/>
    </row>
    <row r="19406" spans="1:7">
      <c r="A19406" s="13"/>
      <c r="B19406" s="13"/>
      <c r="D19406" s="13"/>
      <c r="E19406" s="13"/>
      <c r="F19406" s="13"/>
    </row>
    <row r="19407" spans="1:7">
      <c r="A19407" s="13"/>
      <c r="B19407" s="13"/>
      <c r="D19407" s="13"/>
      <c r="E19407" s="13"/>
      <c r="F19407" s="13"/>
    </row>
    <row r="19408" spans="1:7">
      <c r="A19408" s="13"/>
      <c r="B19408" s="13"/>
      <c r="D19408" s="13"/>
      <c r="E19408" s="13"/>
      <c r="F19408" s="13"/>
    </row>
    <row r="19409" spans="1:7">
      <c r="A19409" s="13"/>
      <c r="B19409" s="13"/>
      <c r="D19409" s="13"/>
      <c r="E19409" s="13"/>
      <c r="F19409" s="13"/>
    </row>
    <row r="19410" spans="1:7">
      <c r="A19410" s="13"/>
      <c r="B19410" s="13"/>
      <c r="D19410" s="13"/>
      <c r="E19410" s="13"/>
      <c r="F19410" s="13"/>
    </row>
    <row r="19411" spans="1:7">
      <c r="A19411" s="13"/>
      <c r="B19411" s="13"/>
      <c r="C19411" s="13"/>
      <c r="D19411" s="13"/>
      <c r="E19411" s="13"/>
      <c r="F19411" s="13"/>
    </row>
    <row r="19412" spans="1:7">
      <c r="A19412" s="13"/>
      <c r="B19412" s="13"/>
      <c r="C19412" s="13"/>
      <c r="D19412" s="13"/>
      <c r="E19412" s="13"/>
      <c r="F19412" s="13"/>
    </row>
    <row r="19413" spans="1:7">
      <c r="A19413" s="13"/>
      <c r="B19413" s="13"/>
      <c r="D19413" s="13"/>
      <c r="F19413" s="13"/>
    </row>
    <row r="19414" spans="1:7">
      <c r="A19414" s="13"/>
      <c r="B19414" s="13"/>
      <c r="D19414" s="13"/>
      <c r="F19414" s="13"/>
    </row>
    <row r="19415" spans="1:7">
      <c r="A19415" s="13"/>
      <c r="B19415" s="13"/>
      <c r="D19415" s="13"/>
      <c r="F19415" s="13"/>
    </row>
    <row r="19416" spans="1:7">
      <c r="A19416" s="13"/>
      <c r="B19416" s="13"/>
      <c r="D19416" s="13"/>
      <c r="F19416" s="13"/>
    </row>
    <row r="19417" spans="1:7">
      <c r="A19417" s="13"/>
      <c r="B19417" s="13"/>
      <c r="C19417" s="13"/>
      <c r="D19417" s="13"/>
      <c r="E19417" s="13"/>
      <c r="G19417" s="13"/>
    </row>
    <row r="19418" spans="1:7">
      <c r="A19418" s="13"/>
      <c r="B19418" s="13"/>
      <c r="D19418" s="13"/>
      <c r="E19418" s="13"/>
      <c r="F19418" s="13"/>
    </row>
    <row r="19419" spans="1:7">
      <c r="A19419" s="13"/>
      <c r="B19419" s="13"/>
      <c r="C19419" s="13"/>
      <c r="D19419" s="13"/>
      <c r="E19419" s="13"/>
      <c r="F19419" s="13"/>
    </row>
    <row r="19420" spans="1:7">
      <c r="A19420" s="13"/>
      <c r="B19420" s="13"/>
      <c r="D19420" s="13"/>
      <c r="E19420" s="13"/>
      <c r="F19420" s="13"/>
    </row>
    <row r="19421" spans="1:7">
      <c r="A19421" s="13"/>
      <c r="B19421" s="13"/>
      <c r="D19421" s="13"/>
      <c r="E19421" s="13"/>
      <c r="F19421" s="13"/>
    </row>
    <row r="19422" spans="1:7">
      <c r="A19422" s="13"/>
      <c r="B19422" s="13"/>
      <c r="D19422" s="13"/>
      <c r="E19422" s="13"/>
      <c r="F19422" s="13"/>
    </row>
    <row r="19423" spans="1:7">
      <c r="A19423" s="13"/>
      <c r="B19423" s="13"/>
      <c r="D19423" s="13"/>
      <c r="E19423" s="13"/>
      <c r="F19423" s="13"/>
    </row>
    <row r="19424" spans="1:7">
      <c r="A19424" s="13"/>
      <c r="B19424" s="13"/>
      <c r="C19424" s="13"/>
      <c r="D19424" s="13"/>
      <c r="E19424" s="13"/>
      <c r="F19424" s="13"/>
    </row>
    <row r="19425" spans="1:7">
      <c r="A19425" s="13"/>
      <c r="B19425" s="13"/>
      <c r="D19425" s="13"/>
      <c r="E19425" s="13"/>
      <c r="F19425" s="13"/>
    </row>
    <row r="19426" spans="1:7">
      <c r="A19426" s="13"/>
      <c r="B19426" s="13"/>
      <c r="D19426" s="13"/>
      <c r="E19426" s="13"/>
      <c r="F19426" s="13"/>
    </row>
    <row r="19427" spans="1:7">
      <c r="A19427" s="13"/>
      <c r="B19427" s="13"/>
      <c r="C19427" s="13"/>
      <c r="D19427" s="13"/>
      <c r="E19427" s="13"/>
      <c r="F19427" s="13"/>
    </row>
    <row r="19428" spans="1:7">
      <c r="A19428" s="13"/>
      <c r="B19428" s="13"/>
      <c r="D19428" s="13"/>
      <c r="E19428" s="13"/>
      <c r="F19428" s="13"/>
    </row>
    <row r="19429" spans="1:7">
      <c r="A19429" s="13"/>
      <c r="B19429" s="13"/>
      <c r="C19429" s="13"/>
      <c r="D19429" s="13"/>
      <c r="E19429" s="13"/>
      <c r="F19429" s="13"/>
    </row>
    <row r="19430" spans="1:7">
      <c r="A19430" s="13"/>
      <c r="B19430" s="13"/>
      <c r="D19430" s="13"/>
      <c r="E19430" s="13"/>
      <c r="F19430" s="13"/>
    </row>
    <row r="19431" spans="1:7">
      <c r="A19431" s="13"/>
      <c r="B19431" s="13"/>
      <c r="D19431" s="13"/>
      <c r="E19431" s="13"/>
      <c r="F19431" s="13"/>
    </row>
    <row r="19432" spans="1:7">
      <c r="A19432" s="13"/>
      <c r="B19432" s="13"/>
      <c r="D19432" s="13"/>
      <c r="E19432" s="13"/>
      <c r="F19432" s="13"/>
    </row>
    <row r="19433" spans="1:7">
      <c r="A19433" s="13"/>
      <c r="B19433" s="13"/>
      <c r="D19433" s="13"/>
      <c r="E19433" s="13"/>
      <c r="F19433" s="13"/>
    </row>
    <row r="19434" spans="1:7">
      <c r="A19434" s="13"/>
      <c r="B19434" s="13"/>
      <c r="C19434" s="13"/>
      <c r="D19434" s="13"/>
      <c r="E19434" s="13"/>
      <c r="G19434" s="13"/>
    </row>
    <row r="19435" spans="1:7">
      <c r="A19435" s="13"/>
      <c r="B19435" s="13"/>
      <c r="C19435" s="13"/>
      <c r="D19435" s="13"/>
      <c r="E19435" s="13"/>
      <c r="F19435" s="13"/>
    </row>
    <row r="19436" spans="1:7">
      <c r="A19436" s="13"/>
      <c r="B19436" s="13"/>
      <c r="D19436" s="13"/>
      <c r="F19436" s="13"/>
    </row>
    <row r="19437" spans="1:7">
      <c r="A19437" s="13"/>
      <c r="B19437" s="13"/>
      <c r="D19437" s="13"/>
      <c r="F19437" s="13"/>
    </row>
    <row r="19438" spans="1:7">
      <c r="A19438" s="13"/>
      <c r="B19438" s="13"/>
      <c r="D19438" s="13"/>
      <c r="F19438" s="13"/>
    </row>
    <row r="19439" spans="1:7">
      <c r="A19439" s="13"/>
      <c r="B19439" s="13"/>
      <c r="C19439" s="13"/>
      <c r="D19439" s="13"/>
      <c r="E19439" s="13"/>
      <c r="G19439" s="13"/>
    </row>
    <row r="19440" spans="1:7">
      <c r="A19440" s="13"/>
      <c r="B19440" s="13"/>
      <c r="C19440" s="13"/>
      <c r="D19440" s="13"/>
      <c r="E19440" s="13"/>
      <c r="F19440" s="13"/>
    </row>
    <row r="19441" spans="1:7">
      <c r="A19441" s="13"/>
      <c r="B19441" s="13"/>
      <c r="C19441" s="13"/>
      <c r="D19441" s="13"/>
      <c r="E19441" s="13"/>
      <c r="G19441" s="13"/>
    </row>
    <row r="19442" spans="1:7">
      <c r="A19442" s="13"/>
      <c r="B19442" s="13"/>
      <c r="C19442" s="13"/>
      <c r="D19442" s="13"/>
      <c r="E19442" s="13"/>
      <c r="F19442" s="13"/>
    </row>
    <row r="19443" spans="1:7">
      <c r="A19443" s="13"/>
      <c r="B19443" s="13"/>
      <c r="D19443" s="13"/>
      <c r="E19443" s="13"/>
      <c r="F19443" s="13"/>
    </row>
    <row r="19444" spans="1:7">
      <c r="A19444" s="13"/>
      <c r="B19444" s="13"/>
      <c r="C19444" s="13"/>
      <c r="D19444" s="13"/>
      <c r="E19444" s="13"/>
      <c r="F19444" s="13"/>
    </row>
    <row r="19445" spans="1:7">
      <c r="A19445" s="13"/>
      <c r="B19445" s="13"/>
      <c r="D19445" s="13"/>
      <c r="E19445" s="13"/>
      <c r="F19445" s="13"/>
    </row>
    <row r="19446" spans="1:7">
      <c r="A19446" s="13"/>
      <c r="B19446" s="13"/>
      <c r="D19446" s="13"/>
      <c r="E19446" s="13"/>
      <c r="F19446" s="13"/>
    </row>
    <row r="19447" spans="1:7">
      <c r="A19447" s="13"/>
      <c r="B19447" s="13"/>
      <c r="D19447" s="13"/>
      <c r="E19447" s="13"/>
      <c r="F19447" s="13"/>
    </row>
    <row r="19448" spans="1:7">
      <c r="A19448" s="13"/>
      <c r="B19448" s="13"/>
      <c r="C19448" s="13"/>
      <c r="D19448" s="13"/>
      <c r="E19448" s="13"/>
      <c r="F19448" s="13"/>
    </row>
    <row r="19449" spans="1:7">
      <c r="A19449" s="13"/>
      <c r="B19449" s="13"/>
      <c r="C19449" s="13"/>
      <c r="D19449" s="13"/>
      <c r="E19449" s="13"/>
      <c r="F19449" s="13"/>
    </row>
    <row r="19450" spans="1:7">
      <c r="A19450" s="13"/>
      <c r="B19450" s="13"/>
      <c r="C19450" s="13"/>
      <c r="D19450" s="13"/>
      <c r="E19450" s="13"/>
      <c r="F19450" s="13"/>
    </row>
    <row r="19451" spans="1:7">
      <c r="A19451" s="13"/>
      <c r="B19451" s="13"/>
      <c r="C19451" s="13"/>
      <c r="D19451" s="13"/>
      <c r="E19451" s="13"/>
      <c r="F19451" s="13"/>
    </row>
    <row r="19452" spans="1:7">
      <c r="A19452" s="13"/>
      <c r="B19452" s="13"/>
      <c r="D19452" s="13"/>
      <c r="E19452" s="13"/>
      <c r="F19452" s="13"/>
    </row>
    <row r="19453" spans="1:7">
      <c r="A19453" s="13"/>
      <c r="B19453" s="13"/>
      <c r="D19453" s="13"/>
      <c r="E19453" s="13"/>
      <c r="F19453" s="13"/>
    </row>
    <row r="19454" spans="1:7">
      <c r="A19454" s="13"/>
      <c r="B19454" s="13"/>
      <c r="D19454" s="13"/>
      <c r="E19454" s="13"/>
      <c r="F19454" s="13"/>
    </row>
    <row r="19455" spans="1:7">
      <c r="A19455" s="13"/>
      <c r="B19455" s="13"/>
      <c r="D19455" s="13"/>
      <c r="E19455" s="13"/>
      <c r="F19455" s="13"/>
    </row>
    <row r="19456" spans="1:7">
      <c r="A19456" s="13"/>
      <c r="B19456" s="13"/>
      <c r="D19456" s="13"/>
      <c r="E19456" s="13"/>
      <c r="F19456" s="13"/>
    </row>
    <row r="19457" spans="1:7">
      <c r="A19457" s="13"/>
      <c r="B19457" s="13"/>
      <c r="D19457" s="13"/>
      <c r="E19457" s="13"/>
      <c r="F19457" s="13"/>
    </row>
    <row r="19458" spans="1:7">
      <c r="A19458" s="13"/>
      <c r="B19458" s="13"/>
      <c r="C19458" s="13"/>
      <c r="D19458" s="13"/>
      <c r="E19458" s="13"/>
      <c r="F19458" s="13"/>
    </row>
    <row r="19459" spans="1:7">
      <c r="A19459" s="13"/>
      <c r="B19459" s="13"/>
      <c r="D19459" s="13"/>
      <c r="F19459" s="13"/>
    </row>
    <row r="19460" spans="1:7">
      <c r="A19460" s="13"/>
      <c r="B19460" s="13"/>
      <c r="D19460" s="13"/>
      <c r="F19460" s="13"/>
    </row>
    <row r="19461" spans="1:7">
      <c r="A19461" s="13"/>
      <c r="B19461" s="13"/>
      <c r="C19461" s="13"/>
      <c r="D19461" s="13"/>
      <c r="E19461" s="13"/>
      <c r="F19461" s="13"/>
    </row>
    <row r="19462" spans="1:7">
      <c r="A19462" s="13"/>
      <c r="B19462" s="13"/>
      <c r="D19462" s="13"/>
      <c r="F19462" s="13"/>
    </row>
    <row r="19463" spans="1:7">
      <c r="A19463" s="13"/>
      <c r="B19463" s="13"/>
      <c r="D19463" s="13"/>
      <c r="F19463" s="13"/>
    </row>
    <row r="19464" spans="1:7">
      <c r="A19464" s="13"/>
      <c r="B19464" s="13"/>
      <c r="C19464" s="13"/>
      <c r="D19464" s="13"/>
      <c r="E19464" s="13"/>
      <c r="G19464" s="13"/>
    </row>
    <row r="19465" spans="1:7">
      <c r="A19465" s="13"/>
      <c r="B19465" s="13"/>
      <c r="D19465" s="13"/>
      <c r="E19465" s="13"/>
      <c r="F19465" s="13"/>
    </row>
    <row r="19466" spans="1:7">
      <c r="A19466" s="13"/>
      <c r="B19466" s="13"/>
      <c r="C19466" s="13"/>
      <c r="D19466" s="13"/>
      <c r="E19466" s="13"/>
      <c r="F19466" s="13"/>
    </row>
    <row r="19467" spans="1:7">
      <c r="A19467" s="13"/>
      <c r="B19467" s="13"/>
      <c r="D19467" s="13"/>
      <c r="E19467" s="13"/>
      <c r="F19467" s="13"/>
    </row>
    <row r="19468" spans="1:7">
      <c r="A19468" s="13"/>
      <c r="B19468" s="13"/>
      <c r="C19468" s="13"/>
      <c r="D19468" s="13"/>
      <c r="E19468" s="13"/>
      <c r="F19468" s="13"/>
    </row>
    <row r="19469" spans="1:7">
      <c r="A19469" s="13"/>
      <c r="B19469" s="13"/>
      <c r="D19469" s="13"/>
      <c r="E19469" s="13"/>
      <c r="F19469" s="13"/>
    </row>
    <row r="19470" spans="1:7">
      <c r="A19470" s="13"/>
      <c r="B19470" s="13"/>
      <c r="D19470" s="13"/>
      <c r="E19470" s="13"/>
      <c r="F19470" s="13"/>
    </row>
    <row r="19471" spans="1:7">
      <c r="A19471" s="13"/>
      <c r="B19471" s="13"/>
      <c r="D19471" s="13"/>
      <c r="E19471" s="13"/>
      <c r="F19471" s="13"/>
    </row>
    <row r="19472" spans="1:7">
      <c r="A19472" s="13"/>
      <c r="B19472" s="13"/>
      <c r="D19472" s="13"/>
      <c r="E19472" s="13"/>
      <c r="F19472" s="13"/>
    </row>
    <row r="19473" spans="1:7">
      <c r="A19473" s="13"/>
      <c r="B19473" s="13"/>
      <c r="D19473" s="13"/>
      <c r="E19473" s="13"/>
      <c r="F19473" s="13"/>
    </row>
    <row r="19474" spans="1:7">
      <c r="A19474" s="13"/>
      <c r="B19474" s="13"/>
      <c r="D19474" s="13"/>
      <c r="E19474" s="13"/>
      <c r="F19474" s="13"/>
    </row>
    <row r="19475" spans="1:7">
      <c r="A19475" s="13"/>
      <c r="B19475" s="13"/>
      <c r="D19475" s="13"/>
      <c r="E19475" s="13"/>
      <c r="F19475" s="13"/>
    </row>
    <row r="19476" spans="1:7">
      <c r="A19476" s="13"/>
      <c r="B19476" s="13"/>
      <c r="D19476" s="13"/>
      <c r="E19476" s="13"/>
      <c r="F19476" s="13"/>
    </row>
    <row r="19477" spans="1:7">
      <c r="A19477" s="13"/>
      <c r="B19477" s="13"/>
      <c r="D19477" s="13"/>
      <c r="E19477" s="13"/>
      <c r="F19477" s="13"/>
    </row>
    <row r="19478" spans="1:7">
      <c r="A19478" s="13"/>
      <c r="B19478" s="13"/>
      <c r="D19478" s="13"/>
      <c r="E19478" s="13"/>
      <c r="F19478" s="13"/>
    </row>
    <row r="19479" spans="1:7">
      <c r="A19479" s="13"/>
      <c r="B19479" s="13"/>
      <c r="D19479" s="13"/>
      <c r="E19479" s="13"/>
      <c r="F19479" s="13"/>
    </row>
    <row r="19480" spans="1:7">
      <c r="A19480" s="13"/>
      <c r="B19480" s="13"/>
      <c r="D19480" s="13"/>
      <c r="E19480" s="13"/>
      <c r="F19480" s="13"/>
    </row>
    <row r="19481" spans="1:7">
      <c r="A19481" s="13"/>
      <c r="B19481" s="13"/>
      <c r="D19481" s="13"/>
      <c r="E19481" s="13"/>
      <c r="F19481" s="13"/>
    </row>
    <row r="19482" spans="1:7">
      <c r="A19482" s="13"/>
      <c r="B19482" s="13"/>
      <c r="D19482" s="13"/>
      <c r="E19482" s="13"/>
      <c r="F19482" s="13"/>
    </row>
    <row r="19483" spans="1:7">
      <c r="A19483" s="13"/>
      <c r="B19483" s="13"/>
      <c r="D19483" s="13"/>
      <c r="E19483" s="13"/>
      <c r="F19483" s="13"/>
    </row>
    <row r="19484" spans="1:7">
      <c r="A19484" s="13"/>
      <c r="B19484" s="13"/>
      <c r="C19484" s="13"/>
      <c r="D19484" s="13"/>
      <c r="E19484" s="13"/>
      <c r="G19484" s="13"/>
    </row>
    <row r="19485" spans="1:7">
      <c r="A19485" s="13"/>
      <c r="B19485" s="13"/>
      <c r="C19485" s="13"/>
      <c r="D19485" s="13"/>
      <c r="E19485" s="13"/>
      <c r="F19485" s="13"/>
    </row>
    <row r="19486" spans="1:7">
      <c r="A19486" s="13"/>
      <c r="B19486" s="13"/>
      <c r="D19486" s="13"/>
      <c r="F19486" s="13"/>
    </row>
    <row r="19487" spans="1:7">
      <c r="A19487" s="13"/>
      <c r="B19487" s="13"/>
      <c r="D19487" s="13"/>
      <c r="F19487" s="13"/>
    </row>
    <row r="19488" spans="1:7">
      <c r="A19488" s="13"/>
      <c r="B19488" s="13"/>
      <c r="D19488" s="13"/>
      <c r="F19488" s="13"/>
    </row>
    <row r="19489" spans="1:7">
      <c r="A19489" s="13"/>
      <c r="B19489" s="13"/>
      <c r="C19489" s="13"/>
      <c r="D19489" s="13"/>
      <c r="E19489" s="13"/>
      <c r="F19489" s="13"/>
    </row>
    <row r="19490" spans="1:7">
      <c r="A19490" s="13"/>
      <c r="B19490" s="13"/>
      <c r="C19490" s="13"/>
      <c r="D19490" s="13"/>
      <c r="E19490" s="13"/>
      <c r="G19490" s="13"/>
    </row>
    <row r="19491" spans="1:7">
      <c r="A19491" s="13"/>
      <c r="B19491" s="13"/>
      <c r="C19491" s="13"/>
      <c r="D19491" s="13"/>
      <c r="E19491" s="13"/>
      <c r="F19491" s="13"/>
    </row>
    <row r="19492" spans="1:7">
      <c r="A19492" s="13"/>
      <c r="B19492" s="13"/>
      <c r="D19492" s="13"/>
      <c r="E19492" s="13"/>
      <c r="F19492" s="13"/>
    </row>
    <row r="19493" spans="1:7">
      <c r="A19493" s="13"/>
      <c r="B19493" s="13"/>
      <c r="D19493" s="13"/>
      <c r="E19493" s="13"/>
      <c r="F19493" s="13"/>
    </row>
    <row r="19494" spans="1:7">
      <c r="A19494" s="13"/>
      <c r="B19494" s="13"/>
      <c r="C19494" s="13"/>
      <c r="D19494" s="13"/>
      <c r="E19494" s="13"/>
      <c r="F19494" s="13"/>
    </row>
    <row r="19495" spans="1:7">
      <c r="A19495" s="13"/>
      <c r="B19495" s="13"/>
      <c r="D19495" s="13"/>
      <c r="E19495" s="13"/>
      <c r="F19495" s="13"/>
    </row>
    <row r="19496" spans="1:7">
      <c r="A19496" s="13"/>
      <c r="B19496" s="13"/>
      <c r="D19496" s="13"/>
      <c r="E19496" s="13"/>
      <c r="F19496" s="13"/>
    </row>
    <row r="19497" spans="1:7">
      <c r="A19497" s="13"/>
      <c r="B19497" s="13"/>
      <c r="D19497" s="13"/>
      <c r="E19497" s="13"/>
      <c r="F19497" s="13"/>
    </row>
    <row r="19498" spans="1:7">
      <c r="A19498" s="13"/>
      <c r="B19498" s="13"/>
      <c r="D19498" s="13"/>
      <c r="E19498" s="13"/>
      <c r="F19498" s="13"/>
    </row>
    <row r="19499" spans="1:7">
      <c r="A19499" s="13"/>
      <c r="B19499" s="13"/>
      <c r="D19499" s="13"/>
      <c r="E19499" s="13"/>
      <c r="F19499" s="13"/>
    </row>
    <row r="19500" spans="1:7">
      <c r="A19500" s="13"/>
      <c r="B19500" s="13"/>
      <c r="D19500" s="13"/>
      <c r="E19500" s="13"/>
      <c r="F19500" s="13"/>
    </row>
    <row r="19501" spans="1:7">
      <c r="A19501" s="13"/>
      <c r="B19501" s="13"/>
      <c r="D19501" s="13"/>
      <c r="E19501" s="13"/>
      <c r="F19501" s="13"/>
    </row>
    <row r="19502" spans="1:7">
      <c r="A19502" s="13"/>
      <c r="B19502" s="13"/>
      <c r="C19502" s="13"/>
      <c r="D19502" s="13"/>
      <c r="E19502" s="13"/>
      <c r="F19502" s="13"/>
    </row>
    <row r="19503" spans="1:7">
      <c r="A19503" s="13"/>
      <c r="B19503" s="13"/>
      <c r="D19503" s="13"/>
      <c r="F19503" s="13"/>
    </row>
    <row r="19504" spans="1:7">
      <c r="A19504" s="13"/>
      <c r="B19504" s="13"/>
      <c r="D19504" s="13"/>
      <c r="F19504" s="13"/>
    </row>
    <row r="19505" spans="1:7">
      <c r="A19505" s="13"/>
      <c r="B19505" s="13"/>
      <c r="D19505" s="13"/>
      <c r="F19505" s="13"/>
    </row>
    <row r="19506" spans="1:7">
      <c r="A19506" s="13"/>
      <c r="B19506" s="13"/>
      <c r="D19506" s="13"/>
      <c r="F19506" s="13"/>
    </row>
    <row r="19507" spans="1:7">
      <c r="A19507" s="13"/>
      <c r="B19507" s="13"/>
      <c r="C19507" s="13"/>
      <c r="D19507" s="13"/>
      <c r="E19507" s="13"/>
      <c r="G19507" s="13"/>
    </row>
    <row r="19508" spans="1:7">
      <c r="A19508" s="13"/>
      <c r="B19508" s="13"/>
      <c r="C19508" s="13"/>
      <c r="D19508" s="13"/>
      <c r="E19508" s="13"/>
      <c r="F19508" s="13"/>
    </row>
    <row r="19509" spans="1:7">
      <c r="A19509" s="13"/>
      <c r="B19509" s="13"/>
      <c r="C19509" s="13"/>
      <c r="D19509" s="13"/>
      <c r="E19509" s="13"/>
      <c r="F19509" s="13"/>
    </row>
    <row r="19510" spans="1:7">
      <c r="A19510" s="13"/>
      <c r="B19510" s="13"/>
      <c r="C19510" s="13"/>
      <c r="D19510" s="13"/>
      <c r="E19510" s="13"/>
      <c r="F19510" s="13"/>
    </row>
    <row r="19511" spans="1:7">
      <c r="A19511" s="13"/>
      <c r="B19511" s="13"/>
      <c r="D19511" s="13"/>
      <c r="E19511" s="13"/>
      <c r="F19511" s="13"/>
    </row>
    <row r="19512" spans="1:7">
      <c r="A19512" s="13"/>
      <c r="B19512" s="13"/>
      <c r="D19512" s="13"/>
      <c r="E19512" s="13"/>
      <c r="F19512" s="13"/>
    </row>
    <row r="19513" spans="1:7">
      <c r="A19513" s="13"/>
      <c r="B19513" s="13"/>
      <c r="D19513" s="13"/>
      <c r="E19513" s="13"/>
      <c r="F19513" s="13"/>
    </row>
    <row r="19514" spans="1:7">
      <c r="A19514" s="13"/>
      <c r="B19514" s="13"/>
      <c r="D19514" s="13"/>
      <c r="E19514" s="13"/>
      <c r="F19514" s="13"/>
    </row>
    <row r="19515" spans="1:7">
      <c r="A19515" s="13"/>
      <c r="B19515" s="13"/>
      <c r="D19515" s="13"/>
      <c r="E19515" s="13"/>
      <c r="F19515" s="13"/>
    </row>
    <row r="19516" spans="1:7">
      <c r="A19516" s="13"/>
      <c r="B19516" s="13"/>
      <c r="D19516" s="13"/>
      <c r="E19516" s="13"/>
      <c r="F19516" s="13"/>
    </row>
    <row r="19517" spans="1:7">
      <c r="A19517" s="13"/>
      <c r="B19517" s="13"/>
      <c r="D19517" s="13"/>
      <c r="E19517" s="13"/>
      <c r="F19517" s="13"/>
    </row>
    <row r="19518" spans="1:7">
      <c r="A19518" s="13"/>
      <c r="B19518" s="13"/>
      <c r="D19518" s="13"/>
      <c r="E19518" s="13"/>
      <c r="F19518" s="13"/>
    </row>
    <row r="19519" spans="1:7">
      <c r="A19519" s="13"/>
      <c r="B19519" s="13"/>
      <c r="D19519" s="13"/>
      <c r="E19519" s="13"/>
      <c r="F19519" s="13"/>
    </row>
    <row r="19520" spans="1:7">
      <c r="A19520" s="13"/>
      <c r="B19520" s="13"/>
      <c r="C19520" s="13"/>
      <c r="D19520" s="13"/>
      <c r="E19520" s="13"/>
      <c r="F19520" s="13"/>
    </row>
    <row r="19521" spans="1:7">
      <c r="A19521" s="13"/>
      <c r="B19521" s="13"/>
      <c r="D19521" s="13"/>
      <c r="F19521" s="13"/>
    </row>
    <row r="19522" spans="1:7">
      <c r="A19522" s="13"/>
      <c r="B19522" s="13"/>
      <c r="D19522" s="13"/>
      <c r="F19522" s="13"/>
    </row>
    <row r="19523" spans="1:7">
      <c r="A19523" s="13"/>
      <c r="B19523" s="13"/>
      <c r="D19523" s="13"/>
      <c r="F19523" s="13"/>
    </row>
    <row r="19524" spans="1:7">
      <c r="A19524" s="13"/>
      <c r="B19524" s="13"/>
      <c r="D19524" s="13"/>
      <c r="F19524" s="13"/>
    </row>
    <row r="19525" spans="1:7">
      <c r="A19525" s="13"/>
      <c r="B19525" s="13"/>
      <c r="D19525" s="13"/>
      <c r="F19525" s="13"/>
    </row>
    <row r="19526" spans="1:7">
      <c r="A19526" s="13"/>
      <c r="B19526" s="13"/>
      <c r="C19526" s="13"/>
      <c r="D19526" s="13"/>
      <c r="E19526" s="13"/>
      <c r="G19526" s="13"/>
    </row>
    <row r="19527" spans="1:7">
      <c r="A19527" s="13"/>
      <c r="B19527" s="13"/>
      <c r="C19527" s="13"/>
      <c r="D19527" s="13"/>
      <c r="E19527" s="13"/>
      <c r="F19527" s="13"/>
    </row>
    <row r="19528" spans="1:7">
      <c r="A19528" s="13"/>
      <c r="B19528" s="13"/>
      <c r="C19528" s="13"/>
      <c r="D19528" s="13"/>
      <c r="E19528" s="13"/>
      <c r="F19528" s="13"/>
    </row>
    <row r="19529" spans="1:7">
      <c r="A19529" s="13"/>
      <c r="B19529" s="13"/>
      <c r="D19529" s="13"/>
      <c r="E19529" s="13"/>
      <c r="F19529" s="13"/>
    </row>
    <row r="19530" spans="1:7">
      <c r="A19530" s="13"/>
      <c r="B19530" s="13"/>
      <c r="C19530" s="13"/>
      <c r="D19530" s="13"/>
      <c r="E19530" s="13"/>
      <c r="F19530" s="13"/>
    </row>
    <row r="19531" spans="1:7">
      <c r="A19531" s="13"/>
      <c r="B19531" s="13"/>
      <c r="C19531" s="13"/>
      <c r="D19531" s="13"/>
      <c r="E19531" s="13"/>
      <c r="F19531" s="13"/>
    </row>
    <row r="19532" spans="1:7">
      <c r="A19532" s="13"/>
      <c r="B19532" s="13"/>
      <c r="D19532" s="13"/>
      <c r="E19532" s="13"/>
      <c r="F19532" s="13"/>
    </row>
    <row r="19533" spans="1:7">
      <c r="A19533" s="13"/>
      <c r="B19533" s="13"/>
      <c r="D19533" s="13"/>
      <c r="E19533" s="13"/>
      <c r="F19533" s="13"/>
    </row>
    <row r="19534" spans="1:7">
      <c r="A19534" s="13"/>
      <c r="B19534" s="13"/>
      <c r="D19534" s="13"/>
      <c r="E19534" s="13"/>
      <c r="F19534" s="13"/>
    </row>
    <row r="19535" spans="1:7">
      <c r="A19535" s="13"/>
      <c r="B19535" s="13"/>
      <c r="D19535" s="13"/>
      <c r="E19535" s="13"/>
      <c r="F19535" s="13"/>
    </row>
    <row r="19536" spans="1:7">
      <c r="A19536" s="13"/>
      <c r="B19536" s="13"/>
      <c r="D19536" s="13"/>
      <c r="E19536" s="13"/>
      <c r="F19536" s="13"/>
    </row>
    <row r="19537" spans="1:6">
      <c r="A19537" s="13"/>
      <c r="B19537" s="13"/>
      <c r="D19537" s="13"/>
      <c r="E19537" s="13"/>
      <c r="F19537" s="13"/>
    </row>
    <row r="19538" spans="1:6">
      <c r="A19538" s="13"/>
      <c r="B19538" s="13"/>
      <c r="D19538" s="13"/>
      <c r="E19538" s="13"/>
      <c r="F19538" s="13"/>
    </row>
    <row r="19539" spans="1:6">
      <c r="A19539" s="13"/>
      <c r="B19539" s="13"/>
      <c r="D19539" s="13"/>
      <c r="E19539" s="13"/>
      <c r="F19539" s="13"/>
    </row>
    <row r="19540" spans="1:6">
      <c r="A19540" s="13"/>
      <c r="B19540" s="13"/>
      <c r="D19540" s="13"/>
      <c r="E19540" s="13"/>
      <c r="F19540" s="13"/>
    </row>
    <row r="19541" spans="1:6">
      <c r="A19541" s="13"/>
      <c r="B19541" s="13"/>
      <c r="D19541" s="13"/>
      <c r="E19541" s="13"/>
      <c r="F19541" s="13"/>
    </row>
    <row r="19542" spans="1:6">
      <c r="A19542" s="13"/>
      <c r="B19542" s="13"/>
      <c r="D19542" s="13"/>
      <c r="E19542" s="13"/>
      <c r="F19542" s="13"/>
    </row>
    <row r="19543" spans="1:6">
      <c r="A19543" s="13"/>
      <c r="B19543" s="13"/>
      <c r="D19543" s="13"/>
      <c r="E19543" s="13"/>
      <c r="F19543" s="13"/>
    </row>
    <row r="19544" spans="1:6">
      <c r="A19544" s="13"/>
      <c r="B19544" s="13"/>
      <c r="D19544" s="13"/>
      <c r="E19544" s="13"/>
      <c r="F19544" s="13"/>
    </row>
    <row r="19545" spans="1:6">
      <c r="A19545" s="13"/>
      <c r="B19545" s="13"/>
      <c r="D19545" s="13"/>
      <c r="E19545" s="13"/>
      <c r="F19545" s="13"/>
    </row>
    <row r="19546" spans="1:6">
      <c r="A19546" s="13"/>
      <c r="B19546" s="13"/>
      <c r="D19546" s="13"/>
      <c r="E19546" s="13"/>
      <c r="F19546" s="13"/>
    </row>
    <row r="19547" spans="1:6">
      <c r="A19547" s="13"/>
      <c r="B19547" s="13"/>
      <c r="D19547" s="13"/>
      <c r="E19547" s="13"/>
      <c r="F19547" s="13"/>
    </row>
    <row r="19548" spans="1:6">
      <c r="A19548" s="13"/>
      <c r="B19548" s="13"/>
      <c r="D19548" s="13"/>
      <c r="E19548" s="13"/>
      <c r="F19548" s="13"/>
    </row>
    <row r="19549" spans="1:6">
      <c r="A19549" s="13"/>
      <c r="B19549" s="13"/>
      <c r="C19549" s="13"/>
      <c r="D19549" s="13"/>
      <c r="E19549" s="13"/>
      <c r="F19549" s="13"/>
    </row>
    <row r="19550" spans="1:6">
      <c r="A19550" s="13"/>
      <c r="B19550" s="13"/>
      <c r="D19550" s="13"/>
      <c r="F19550" s="13"/>
    </row>
    <row r="19551" spans="1:6">
      <c r="A19551" s="13"/>
      <c r="B19551" s="13"/>
      <c r="D19551" s="13"/>
      <c r="F19551" s="13"/>
    </row>
    <row r="19552" spans="1:6">
      <c r="A19552" s="13"/>
      <c r="B19552" s="13"/>
      <c r="D19552" s="13"/>
      <c r="F19552" s="13"/>
    </row>
    <row r="19553" spans="1:7">
      <c r="A19553" s="13"/>
      <c r="B19553" s="13"/>
      <c r="D19553" s="13"/>
      <c r="F19553" s="13"/>
    </row>
    <row r="19554" spans="1:7">
      <c r="A19554" s="13"/>
      <c r="B19554" s="13"/>
      <c r="D19554" s="13"/>
      <c r="F19554" s="13"/>
    </row>
    <row r="19555" spans="1:7">
      <c r="A19555" s="13"/>
      <c r="B19555" s="13"/>
      <c r="D19555" s="13"/>
      <c r="F19555" s="13"/>
    </row>
    <row r="19556" spans="1:7">
      <c r="A19556" s="13"/>
      <c r="B19556" s="13"/>
      <c r="C19556" s="13"/>
      <c r="D19556" s="13"/>
      <c r="E19556" s="13"/>
      <c r="G19556" s="13"/>
    </row>
    <row r="19557" spans="1:7">
      <c r="A19557" s="13"/>
      <c r="B19557" s="13"/>
      <c r="D19557" s="13"/>
      <c r="E19557" s="13"/>
      <c r="F19557" s="13"/>
    </row>
    <row r="19558" spans="1:7">
      <c r="A19558" s="13"/>
      <c r="B19558" s="13"/>
      <c r="C19558" s="13"/>
      <c r="D19558" s="13"/>
      <c r="E19558" s="13"/>
      <c r="F19558" s="13"/>
    </row>
    <row r="19559" spans="1:7">
      <c r="A19559" s="13"/>
      <c r="B19559" s="13"/>
      <c r="C19559" s="13"/>
      <c r="D19559" s="13"/>
      <c r="E19559" s="13"/>
      <c r="F19559" s="13"/>
    </row>
    <row r="19560" spans="1:7">
      <c r="A19560" s="13"/>
      <c r="B19560" s="13"/>
      <c r="C19560" s="13"/>
      <c r="D19560" s="13"/>
      <c r="E19560" s="13"/>
      <c r="F19560" s="13"/>
    </row>
    <row r="19561" spans="1:7">
      <c r="A19561" s="13"/>
      <c r="B19561" s="13"/>
      <c r="C19561" s="13"/>
      <c r="D19561" s="13"/>
      <c r="E19561" s="13"/>
      <c r="F19561" s="13"/>
    </row>
    <row r="19562" spans="1:7">
      <c r="A19562" s="13"/>
      <c r="B19562" s="13"/>
      <c r="C19562" s="13"/>
      <c r="D19562" s="13"/>
      <c r="E19562" s="13"/>
      <c r="F19562" s="13"/>
    </row>
    <row r="19563" spans="1:7">
      <c r="A19563" s="13"/>
      <c r="B19563" s="13"/>
      <c r="C19563" s="13"/>
      <c r="D19563" s="13"/>
      <c r="E19563" s="13"/>
      <c r="F19563" s="13"/>
    </row>
    <row r="19564" spans="1:7">
      <c r="A19564" s="13"/>
      <c r="B19564" s="13"/>
      <c r="D19564" s="13"/>
      <c r="E19564" s="13"/>
      <c r="F19564" s="13"/>
    </row>
    <row r="19565" spans="1:7">
      <c r="A19565" s="13"/>
      <c r="B19565" s="13"/>
      <c r="D19565" s="13"/>
      <c r="E19565" s="13"/>
      <c r="F19565" s="13"/>
    </row>
    <row r="19566" spans="1:7">
      <c r="A19566" s="13"/>
      <c r="B19566" s="13"/>
      <c r="D19566" s="13"/>
      <c r="E19566" s="13"/>
      <c r="F19566" s="13"/>
    </row>
    <row r="19567" spans="1:7">
      <c r="A19567" s="13"/>
      <c r="B19567" s="13"/>
      <c r="D19567" s="13"/>
      <c r="E19567" s="13"/>
      <c r="F19567" s="13"/>
    </row>
    <row r="19568" spans="1:7">
      <c r="A19568" s="13"/>
      <c r="B19568" s="13"/>
      <c r="D19568" s="13"/>
      <c r="E19568" s="13"/>
      <c r="F19568" s="13"/>
    </row>
    <row r="19569" spans="1:6">
      <c r="A19569" s="13"/>
      <c r="B19569" s="13"/>
      <c r="D19569" s="13"/>
      <c r="E19569" s="13"/>
      <c r="F19569" s="13"/>
    </row>
    <row r="19570" spans="1:6">
      <c r="A19570" s="13"/>
      <c r="B19570" s="13"/>
      <c r="D19570" s="13"/>
      <c r="E19570" s="13"/>
      <c r="F19570" s="13"/>
    </row>
    <row r="19571" spans="1:6">
      <c r="A19571" s="13"/>
      <c r="B19571" s="13"/>
      <c r="D19571" s="13"/>
      <c r="E19571" s="13"/>
      <c r="F19571" s="13"/>
    </row>
    <row r="19572" spans="1:6">
      <c r="A19572" s="13"/>
      <c r="B19572" s="13"/>
      <c r="D19572" s="13"/>
      <c r="E19572" s="13"/>
      <c r="F19572" s="13"/>
    </row>
    <row r="19573" spans="1:6">
      <c r="A19573" s="13"/>
      <c r="B19573" s="13"/>
      <c r="D19573" s="13"/>
      <c r="E19573" s="13"/>
      <c r="F19573" s="13"/>
    </row>
    <row r="19574" spans="1:6">
      <c r="A19574" s="13"/>
      <c r="B19574" s="13"/>
      <c r="C19574" s="13"/>
      <c r="D19574" s="13"/>
      <c r="E19574" s="13"/>
      <c r="F19574" s="13"/>
    </row>
    <row r="19575" spans="1:6">
      <c r="A19575" s="13"/>
      <c r="B19575" s="13"/>
      <c r="D19575" s="13"/>
      <c r="E19575" s="13"/>
      <c r="F19575" s="13"/>
    </row>
    <row r="19576" spans="1:6">
      <c r="A19576" s="13"/>
      <c r="B19576" s="13"/>
      <c r="D19576" s="13"/>
      <c r="E19576" s="13"/>
      <c r="F19576" s="13"/>
    </row>
    <row r="19577" spans="1:6">
      <c r="A19577" s="13"/>
      <c r="B19577" s="13"/>
      <c r="D19577" s="13"/>
      <c r="E19577" s="13"/>
      <c r="F19577" s="13"/>
    </row>
    <row r="19578" spans="1:6">
      <c r="A19578" s="13"/>
      <c r="B19578" s="13"/>
      <c r="D19578" s="13"/>
      <c r="E19578" s="13"/>
      <c r="F19578" s="13"/>
    </row>
    <row r="19579" spans="1:6">
      <c r="A19579" s="13"/>
      <c r="B19579" s="13"/>
      <c r="D19579" s="13"/>
      <c r="E19579" s="13"/>
      <c r="F19579" s="13"/>
    </row>
    <row r="19580" spans="1:6">
      <c r="A19580" s="13"/>
      <c r="B19580" s="13"/>
      <c r="C19580" s="13"/>
      <c r="D19580" s="13"/>
      <c r="E19580" s="13"/>
      <c r="F19580" s="13"/>
    </row>
    <row r="19581" spans="1:6">
      <c r="A19581" s="13"/>
      <c r="B19581" s="13"/>
      <c r="C19581" s="13"/>
      <c r="D19581" s="13"/>
      <c r="E19581" s="13"/>
      <c r="F19581" s="13"/>
    </row>
    <row r="19582" spans="1:6">
      <c r="A19582" s="13"/>
      <c r="B19582" s="13"/>
      <c r="D19582" s="13"/>
      <c r="F19582" s="13"/>
    </row>
    <row r="19583" spans="1:6">
      <c r="A19583" s="13"/>
      <c r="B19583" s="13"/>
      <c r="D19583" s="13"/>
      <c r="F19583" s="13"/>
    </row>
    <row r="19584" spans="1:6">
      <c r="A19584" s="13"/>
      <c r="B19584" s="13"/>
      <c r="C19584" s="13"/>
      <c r="D19584" s="13"/>
      <c r="E19584" s="13"/>
      <c r="F19584" s="13"/>
    </row>
    <row r="19585" spans="1:7">
      <c r="A19585" s="13"/>
      <c r="B19585" s="13"/>
      <c r="D19585" s="13"/>
      <c r="F19585" s="13"/>
    </row>
    <row r="19586" spans="1:7">
      <c r="A19586" s="13"/>
      <c r="B19586" s="13"/>
      <c r="D19586" s="13"/>
      <c r="F19586" s="13"/>
    </row>
    <row r="19587" spans="1:7">
      <c r="A19587" s="13"/>
      <c r="B19587" s="13"/>
      <c r="D19587" s="13"/>
      <c r="F19587" s="13"/>
    </row>
    <row r="19588" spans="1:7">
      <c r="A19588" s="13"/>
      <c r="B19588" s="13"/>
      <c r="D19588" s="13"/>
      <c r="F19588" s="13"/>
    </row>
    <row r="19589" spans="1:7">
      <c r="A19589" s="13"/>
      <c r="B19589" s="13"/>
      <c r="C19589" s="13"/>
      <c r="D19589" s="13"/>
      <c r="E19589" s="13"/>
      <c r="G19589" s="13"/>
    </row>
    <row r="19590" spans="1:7">
      <c r="A19590" s="13"/>
      <c r="B19590" s="13"/>
      <c r="D19590" s="13"/>
      <c r="E19590" s="13"/>
      <c r="F19590" s="13"/>
    </row>
    <row r="19591" spans="1:7">
      <c r="A19591" s="13"/>
      <c r="B19591" s="13"/>
      <c r="D19591" s="13"/>
      <c r="E19591" s="13"/>
      <c r="F19591" s="13"/>
    </row>
    <row r="19592" spans="1:7">
      <c r="A19592" s="13"/>
      <c r="B19592" s="13"/>
      <c r="C19592" s="13"/>
      <c r="D19592" s="13"/>
      <c r="E19592" s="13"/>
      <c r="F19592" s="13"/>
    </row>
    <row r="19593" spans="1:7">
      <c r="A19593" s="13"/>
      <c r="B19593" s="13"/>
      <c r="D19593" s="13"/>
      <c r="E19593" s="13"/>
      <c r="F19593" s="13"/>
    </row>
    <row r="19594" spans="1:7">
      <c r="A19594" s="13"/>
      <c r="B19594" s="13"/>
      <c r="D19594" s="13"/>
      <c r="E19594" s="13"/>
      <c r="F19594" s="13"/>
    </row>
    <row r="19595" spans="1:7">
      <c r="A19595" s="13"/>
      <c r="B19595" s="13"/>
      <c r="D19595" s="13"/>
      <c r="E19595" s="13"/>
      <c r="F19595" s="13"/>
    </row>
    <row r="19596" spans="1:7">
      <c r="A19596" s="13"/>
      <c r="B19596" s="13"/>
      <c r="D19596" s="13"/>
      <c r="E19596" s="13"/>
      <c r="F19596" s="13"/>
    </row>
    <row r="19597" spans="1:7">
      <c r="A19597" s="13"/>
      <c r="B19597" s="13"/>
      <c r="D19597" s="13"/>
      <c r="E19597" s="13"/>
      <c r="F19597" s="13"/>
    </row>
    <row r="19598" spans="1:7">
      <c r="A19598" s="13"/>
      <c r="B19598" s="13"/>
      <c r="D19598" s="13"/>
      <c r="E19598" s="13"/>
      <c r="F19598" s="13"/>
    </row>
    <row r="19599" spans="1:7">
      <c r="A19599" s="13"/>
      <c r="B19599" s="13"/>
      <c r="D19599" s="13"/>
      <c r="E19599" s="13"/>
      <c r="F19599" s="13"/>
    </row>
    <row r="19600" spans="1:7">
      <c r="A19600" s="13"/>
      <c r="B19600" s="13"/>
      <c r="C19600" s="13"/>
      <c r="D19600" s="13"/>
      <c r="E19600" s="13"/>
      <c r="G19600" s="13"/>
    </row>
    <row r="19601" spans="1:7">
      <c r="A19601" s="13"/>
      <c r="B19601" s="13"/>
      <c r="C19601" s="13"/>
      <c r="D19601" s="13"/>
      <c r="E19601" s="13"/>
      <c r="F19601" s="13"/>
    </row>
    <row r="19602" spans="1:7">
      <c r="A19602" s="13"/>
      <c r="B19602" s="13"/>
      <c r="D19602" s="13"/>
      <c r="F19602" s="13"/>
    </row>
    <row r="19603" spans="1:7">
      <c r="A19603" s="13"/>
      <c r="B19603" s="13"/>
      <c r="D19603" s="13"/>
      <c r="F19603" s="13"/>
    </row>
    <row r="19604" spans="1:7">
      <c r="A19604" s="13"/>
      <c r="B19604" s="13"/>
      <c r="D19604" s="13"/>
      <c r="F19604" s="13"/>
    </row>
    <row r="19605" spans="1:7">
      <c r="A19605" s="13"/>
      <c r="B19605" s="13"/>
      <c r="D19605" s="13"/>
      <c r="F19605" s="13"/>
    </row>
    <row r="19606" spans="1:7">
      <c r="A19606" s="13"/>
      <c r="B19606" s="13"/>
      <c r="D19606" s="13"/>
      <c r="F19606" s="13"/>
    </row>
    <row r="19607" spans="1:7">
      <c r="A19607" s="13"/>
      <c r="B19607" s="13"/>
      <c r="C19607" s="13"/>
      <c r="D19607" s="13"/>
      <c r="E19607" s="13"/>
      <c r="F19607" s="13"/>
    </row>
    <row r="19608" spans="1:7">
      <c r="A19608" s="13"/>
      <c r="B19608" s="13"/>
      <c r="D19608" s="13"/>
      <c r="F19608" s="13"/>
    </row>
    <row r="19609" spans="1:7">
      <c r="A19609" s="13"/>
      <c r="B19609" s="13"/>
      <c r="C19609" s="13"/>
      <c r="D19609" s="13"/>
      <c r="E19609" s="13"/>
      <c r="F19609" s="13"/>
    </row>
    <row r="19610" spans="1:7">
      <c r="A19610" s="13"/>
      <c r="B19610" s="13"/>
      <c r="C19610" s="13"/>
      <c r="D19610" s="13"/>
      <c r="E19610" s="13"/>
      <c r="G19610" s="13"/>
    </row>
    <row r="19611" spans="1:7">
      <c r="A19611" s="13"/>
      <c r="B19611" s="13"/>
      <c r="C19611" s="13"/>
      <c r="D19611" s="13"/>
      <c r="E19611" s="13"/>
      <c r="F19611" s="13"/>
    </row>
    <row r="19612" spans="1:7">
      <c r="A19612" s="13"/>
      <c r="B19612" s="13"/>
      <c r="C19612" s="13"/>
      <c r="D19612" s="13"/>
      <c r="E19612" s="13"/>
      <c r="F19612" s="13"/>
    </row>
    <row r="19613" spans="1:7">
      <c r="A19613" s="13"/>
      <c r="B19613" s="13"/>
      <c r="C19613" s="13"/>
      <c r="D19613" s="13"/>
      <c r="E19613" s="13"/>
      <c r="F19613" s="13"/>
    </row>
    <row r="19614" spans="1:7">
      <c r="A19614" s="13"/>
      <c r="B19614" s="13"/>
      <c r="D19614" s="13"/>
      <c r="E19614" s="13"/>
      <c r="F19614" s="13"/>
    </row>
    <row r="19615" spans="1:7">
      <c r="A19615" s="13"/>
      <c r="B19615" s="13"/>
      <c r="D19615" s="13"/>
      <c r="E19615" s="13"/>
      <c r="F19615" s="13"/>
    </row>
    <row r="19616" spans="1:7">
      <c r="A19616" s="13"/>
      <c r="B19616" s="13"/>
      <c r="C19616" s="13"/>
      <c r="D19616" s="13"/>
      <c r="E19616" s="13"/>
      <c r="F19616" s="13"/>
    </row>
    <row r="19617" spans="1:6">
      <c r="A19617" s="13"/>
      <c r="B19617" s="13"/>
      <c r="D19617" s="13"/>
      <c r="E19617" s="13"/>
      <c r="F19617" s="13"/>
    </row>
    <row r="19618" spans="1:6">
      <c r="A19618" s="13"/>
      <c r="B19618" s="13"/>
      <c r="D19618" s="13"/>
      <c r="E19618" s="13"/>
      <c r="F19618" s="13"/>
    </row>
    <row r="19619" spans="1:6">
      <c r="A19619" s="13"/>
      <c r="B19619" s="13"/>
      <c r="D19619" s="13"/>
      <c r="E19619" s="13"/>
      <c r="F19619" s="13"/>
    </row>
    <row r="19620" spans="1:6">
      <c r="A19620" s="13"/>
      <c r="B19620" s="13"/>
      <c r="D19620" s="13"/>
      <c r="E19620" s="13"/>
      <c r="F19620" s="13"/>
    </row>
    <row r="19621" spans="1:6">
      <c r="A19621" s="13"/>
      <c r="B19621" s="13"/>
      <c r="D19621" s="13"/>
      <c r="E19621" s="13"/>
      <c r="F19621" s="13"/>
    </row>
    <row r="19622" spans="1:6">
      <c r="A19622" s="13"/>
      <c r="B19622" s="13"/>
      <c r="D19622" s="13"/>
      <c r="E19622" s="13"/>
      <c r="F19622" s="13"/>
    </row>
    <row r="19623" spans="1:6">
      <c r="A19623" s="13"/>
      <c r="B19623" s="13"/>
      <c r="D19623" s="13"/>
      <c r="E19623" s="13"/>
      <c r="F19623" s="13"/>
    </row>
    <row r="19624" spans="1:6">
      <c r="A19624" s="13"/>
      <c r="B19624" s="13"/>
      <c r="D19624" s="13"/>
      <c r="E19624" s="13"/>
      <c r="F19624" s="13"/>
    </row>
    <row r="19625" spans="1:6">
      <c r="A19625" s="13"/>
      <c r="B19625" s="13"/>
      <c r="D19625" s="13"/>
      <c r="E19625" s="13"/>
      <c r="F19625" s="13"/>
    </row>
    <row r="19626" spans="1:6">
      <c r="A19626" s="13"/>
      <c r="B19626" s="13"/>
      <c r="D19626" s="13"/>
      <c r="E19626" s="13"/>
      <c r="F19626" s="13"/>
    </row>
    <row r="19627" spans="1:6">
      <c r="A19627" s="13"/>
      <c r="B19627" s="13"/>
      <c r="D19627" s="13"/>
      <c r="E19627" s="13"/>
      <c r="F19627" s="13"/>
    </row>
    <row r="19628" spans="1:6">
      <c r="A19628" s="13"/>
      <c r="B19628" s="13"/>
      <c r="D19628" s="13"/>
      <c r="E19628" s="13"/>
      <c r="F19628" s="13"/>
    </row>
    <row r="19629" spans="1:6">
      <c r="A19629" s="13"/>
      <c r="B19629" s="13"/>
      <c r="D19629" s="13"/>
      <c r="E19629" s="13"/>
      <c r="F19629" s="13"/>
    </row>
    <row r="19630" spans="1:6">
      <c r="A19630" s="13"/>
      <c r="B19630" s="13"/>
      <c r="D19630" s="13"/>
      <c r="E19630" s="13"/>
      <c r="F19630" s="13"/>
    </row>
    <row r="19631" spans="1:6">
      <c r="A19631" s="13"/>
      <c r="B19631" s="13"/>
      <c r="D19631" s="13"/>
      <c r="E19631" s="13"/>
      <c r="F19631" s="13"/>
    </row>
    <row r="19632" spans="1:6">
      <c r="A19632" s="13"/>
      <c r="B19632" s="13"/>
      <c r="D19632" s="13"/>
      <c r="E19632" s="13"/>
      <c r="F19632" s="13"/>
    </row>
    <row r="19633" spans="1:7">
      <c r="A19633" s="13"/>
      <c r="B19633" s="13"/>
      <c r="D19633" s="13"/>
      <c r="E19633" s="13"/>
      <c r="F19633" s="13"/>
    </row>
    <row r="19634" spans="1:7">
      <c r="A19634" s="13"/>
      <c r="B19634" s="13"/>
      <c r="D19634" s="13"/>
      <c r="E19634" s="13"/>
      <c r="F19634" s="13"/>
    </row>
    <row r="19635" spans="1:7">
      <c r="A19635" s="13"/>
      <c r="B19635" s="13"/>
      <c r="C19635" s="13"/>
      <c r="D19635" s="13"/>
      <c r="E19635" s="13"/>
      <c r="G19635" s="13"/>
    </row>
    <row r="19636" spans="1:7">
      <c r="A19636" s="13"/>
      <c r="B19636" s="13"/>
      <c r="C19636" s="13"/>
      <c r="D19636" s="13"/>
      <c r="E19636" s="13"/>
      <c r="F19636" s="13"/>
    </row>
    <row r="19637" spans="1:7">
      <c r="A19637" s="13"/>
      <c r="B19637" s="13"/>
      <c r="C19637" s="13"/>
      <c r="D19637" s="13"/>
      <c r="E19637" s="13"/>
      <c r="F19637" s="13"/>
    </row>
    <row r="19638" spans="1:7">
      <c r="A19638" s="13"/>
      <c r="B19638" s="13"/>
      <c r="C19638" s="13"/>
      <c r="D19638" s="13"/>
      <c r="E19638" s="13"/>
      <c r="F19638" s="13"/>
    </row>
    <row r="19639" spans="1:7">
      <c r="A19639" s="13"/>
      <c r="B19639" s="13"/>
      <c r="C19639" s="13"/>
      <c r="D19639" s="13"/>
      <c r="E19639" s="13"/>
      <c r="F19639" s="13"/>
    </row>
    <row r="19640" spans="1:7">
      <c r="A19640" s="13"/>
      <c r="B19640" s="13"/>
      <c r="D19640" s="13"/>
      <c r="F19640" s="13"/>
    </row>
    <row r="19641" spans="1:7">
      <c r="A19641" s="13"/>
      <c r="B19641" s="13"/>
      <c r="D19641" s="13"/>
      <c r="F19641" s="13"/>
    </row>
    <row r="19642" spans="1:7">
      <c r="A19642" s="13"/>
      <c r="B19642" s="13"/>
      <c r="D19642" s="13"/>
      <c r="F19642" s="13"/>
    </row>
    <row r="19643" spans="1:7">
      <c r="A19643" s="13"/>
      <c r="B19643" s="13"/>
      <c r="D19643" s="13"/>
      <c r="F19643" s="13"/>
    </row>
    <row r="19644" spans="1:7">
      <c r="A19644" s="13"/>
      <c r="B19644" s="13"/>
      <c r="D19644" s="13"/>
      <c r="F19644" s="13"/>
    </row>
    <row r="19645" spans="1:7">
      <c r="A19645" s="13"/>
      <c r="B19645" s="13"/>
      <c r="D19645" s="13"/>
      <c r="F19645" s="13"/>
    </row>
    <row r="19646" spans="1:7">
      <c r="A19646" s="13"/>
      <c r="B19646" s="13"/>
      <c r="C19646" s="13"/>
      <c r="D19646" s="13"/>
      <c r="E19646" s="13"/>
      <c r="G19646" s="13"/>
    </row>
    <row r="19647" spans="1:7">
      <c r="A19647" s="13"/>
      <c r="B19647" s="13"/>
      <c r="D19647" s="13"/>
      <c r="E19647" s="13"/>
      <c r="F19647" s="13"/>
    </row>
    <row r="19648" spans="1:7">
      <c r="A19648" s="13"/>
      <c r="B19648" s="13"/>
      <c r="C19648" s="13"/>
      <c r="D19648" s="13"/>
      <c r="E19648" s="13"/>
      <c r="F19648" s="13"/>
    </row>
    <row r="19649" spans="1:6">
      <c r="A19649" s="13"/>
      <c r="B19649" s="13"/>
      <c r="D19649" s="13"/>
      <c r="E19649" s="13"/>
      <c r="F19649" s="13"/>
    </row>
    <row r="19650" spans="1:6">
      <c r="A19650" s="13"/>
      <c r="B19650" s="13"/>
      <c r="D19650" s="13"/>
      <c r="E19650" s="13"/>
      <c r="F19650" s="13"/>
    </row>
    <row r="19651" spans="1:6">
      <c r="A19651" s="13"/>
      <c r="B19651" s="13"/>
      <c r="D19651" s="13"/>
      <c r="E19651" s="13"/>
      <c r="F19651" s="13"/>
    </row>
    <row r="19652" spans="1:6">
      <c r="A19652" s="13"/>
      <c r="B19652" s="13"/>
      <c r="D19652" s="13"/>
      <c r="E19652" s="13"/>
      <c r="F19652" s="13"/>
    </row>
    <row r="19653" spans="1:6">
      <c r="A19653" s="13"/>
      <c r="B19653" s="13"/>
      <c r="D19653" s="13"/>
      <c r="E19653" s="13"/>
      <c r="F19653" s="13"/>
    </row>
    <row r="19654" spans="1:6">
      <c r="A19654" s="13"/>
      <c r="B19654" s="13"/>
      <c r="D19654" s="13"/>
      <c r="E19654" s="13"/>
      <c r="F19654" s="13"/>
    </row>
    <row r="19655" spans="1:6">
      <c r="A19655" s="13"/>
      <c r="B19655" s="13"/>
      <c r="D19655" s="13"/>
      <c r="E19655" s="13"/>
      <c r="F19655" s="13"/>
    </row>
    <row r="19656" spans="1:6">
      <c r="A19656" s="13"/>
      <c r="B19656" s="13"/>
      <c r="D19656" s="13"/>
      <c r="E19656" s="13"/>
      <c r="F19656" s="13"/>
    </row>
    <row r="19657" spans="1:6">
      <c r="A19657" s="13"/>
      <c r="B19657" s="13"/>
      <c r="D19657" s="13"/>
      <c r="E19657" s="13"/>
      <c r="F19657" s="13"/>
    </row>
    <row r="19658" spans="1:6">
      <c r="A19658" s="13"/>
      <c r="B19658" s="13"/>
      <c r="D19658" s="13"/>
      <c r="E19658" s="13"/>
      <c r="F19658" s="13"/>
    </row>
    <row r="19659" spans="1:6">
      <c r="A19659" s="13"/>
      <c r="B19659" s="13"/>
      <c r="D19659" s="13"/>
      <c r="E19659" s="13"/>
      <c r="F19659" s="13"/>
    </row>
    <row r="19660" spans="1:6">
      <c r="A19660" s="13"/>
      <c r="B19660" s="13"/>
      <c r="D19660" s="13"/>
      <c r="E19660" s="13"/>
      <c r="F19660" s="13"/>
    </row>
    <row r="19661" spans="1:6">
      <c r="A19661" s="13"/>
      <c r="B19661" s="13"/>
      <c r="D19661" s="13"/>
      <c r="E19661" s="13"/>
      <c r="F19661" s="13"/>
    </row>
    <row r="19662" spans="1:6">
      <c r="A19662" s="13"/>
      <c r="B19662" s="13"/>
      <c r="D19662" s="13"/>
      <c r="E19662" s="13"/>
      <c r="F19662" s="13"/>
    </row>
    <row r="19663" spans="1:6">
      <c r="A19663" s="13"/>
      <c r="B19663" s="13"/>
      <c r="D19663" s="13"/>
      <c r="E19663" s="13"/>
      <c r="F19663" s="13"/>
    </row>
    <row r="19664" spans="1:6">
      <c r="A19664" s="13"/>
      <c r="B19664" s="13"/>
      <c r="D19664" s="13"/>
      <c r="E19664" s="13"/>
      <c r="F19664" s="13"/>
    </row>
    <row r="19665" spans="1:7">
      <c r="A19665" s="13"/>
      <c r="B19665" s="13"/>
      <c r="D19665" s="13"/>
      <c r="E19665" s="13"/>
      <c r="F19665" s="13"/>
    </row>
    <row r="19666" spans="1:7">
      <c r="A19666" s="13"/>
      <c r="B19666" s="13"/>
      <c r="D19666" s="13"/>
      <c r="E19666" s="13"/>
      <c r="F19666" s="13"/>
    </row>
    <row r="19667" spans="1:7">
      <c r="A19667" s="13"/>
      <c r="B19667" s="13"/>
      <c r="D19667" s="13"/>
      <c r="E19667" s="13"/>
      <c r="F19667" s="13"/>
    </row>
    <row r="19668" spans="1:7">
      <c r="A19668" s="13"/>
      <c r="B19668" s="13"/>
      <c r="D19668" s="13"/>
      <c r="E19668" s="13"/>
      <c r="F19668" s="13"/>
    </row>
    <row r="19669" spans="1:7">
      <c r="A19669" s="13"/>
      <c r="B19669" s="13"/>
      <c r="C19669" s="13"/>
      <c r="D19669" s="13"/>
      <c r="E19669" s="13"/>
      <c r="G19669" s="13"/>
    </row>
    <row r="19670" spans="1:7">
      <c r="A19670" s="13"/>
      <c r="B19670" s="13"/>
      <c r="C19670" s="13"/>
      <c r="D19670" s="13"/>
      <c r="E19670" s="13"/>
      <c r="F19670" s="13"/>
    </row>
    <row r="19671" spans="1:7">
      <c r="A19671" s="13"/>
      <c r="B19671" s="13"/>
      <c r="D19671" s="13"/>
      <c r="F19671" s="13"/>
    </row>
    <row r="19672" spans="1:7">
      <c r="A19672" s="13"/>
      <c r="B19672" s="13"/>
      <c r="D19672" s="13"/>
      <c r="F19672" s="13"/>
    </row>
    <row r="19673" spans="1:7">
      <c r="A19673" s="13"/>
      <c r="B19673" s="13"/>
      <c r="D19673" s="13"/>
      <c r="F19673" s="13"/>
    </row>
    <row r="19674" spans="1:7">
      <c r="A19674" s="13"/>
      <c r="B19674" s="13"/>
      <c r="D19674" s="13"/>
      <c r="F19674" s="13"/>
    </row>
    <row r="19675" spans="1:7">
      <c r="A19675" s="13"/>
      <c r="B19675" s="13"/>
      <c r="D19675" s="13"/>
      <c r="F19675" s="13"/>
    </row>
    <row r="19676" spans="1:7">
      <c r="A19676" s="13"/>
      <c r="B19676" s="13"/>
      <c r="D19676" s="13"/>
      <c r="F19676" s="13"/>
    </row>
    <row r="19677" spans="1:7">
      <c r="A19677" s="13"/>
      <c r="B19677" s="13"/>
      <c r="C19677" s="13"/>
      <c r="D19677" s="13"/>
      <c r="E19677" s="13"/>
      <c r="F19677" s="13"/>
    </row>
    <row r="19678" spans="1:7">
      <c r="A19678" s="13"/>
      <c r="B19678" s="13"/>
      <c r="C19678" s="13"/>
      <c r="D19678" s="13"/>
      <c r="E19678" s="13"/>
      <c r="F19678" s="13"/>
    </row>
    <row r="19679" spans="1:7">
      <c r="A19679" s="13"/>
      <c r="B19679" s="13"/>
      <c r="C19679" s="13"/>
      <c r="D19679" s="13"/>
      <c r="E19679" s="13"/>
      <c r="F19679" s="13"/>
    </row>
    <row r="19680" spans="1:7">
      <c r="A19680" s="13"/>
      <c r="B19680" s="13"/>
      <c r="C19680" s="13"/>
      <c r="D19680" s="13"/>
      <c r="E19680" s="13"/>
      <c r="F19680" s="13"/>
    </row>
    <row r="19681" spans="1:7">
      <c r="A19681" s="13"/>
      <c r="B19681" s="13"/>
      <c r="C19681" s="13"/>
      <c r="D19681" s="13"/>
      <c r="E19681" s="13"/>
      <c r="G19681" s="13"/>
    </row>
    <row r="19682" spans="1:7">
      <c r="A19682" s="13"/>
      <c r="B19682" s="13"/>
      <c r="D19682" s="13"/>
      <c r="E19682" s="13"/>
      <c r="F19682" s="13"/>
    </row>
    <row r="19683" spans="1:7">
      <c r="A19683" s="13"/>
      <c r="B19683" s="13"/>
      <c r="C19683" s="13"/>
      <c r="D19683" s="13"/>
      <c r="E19683" s="13"/>
      <c r="F19683" s="13"/>
    </row>
    <row r="19684" spans="1:7">
      <c r="A19684" s="13"/>
      <c r="B19684" s="13"/>
      <c r="C19684" s="13"/>
      <c r="D19684" s="13"/>
      <c r="E19684" s="13"/>
      <c r="F19684" s="13"/>
    </row>
    <row r="19685" spans="1:7">
      <c r="A19685" s="13"/>
      <c r="B19685" s="13"/>
      <c r="C19685" s="13"/>
      <c r="D19685" s="13"/>
      <c r="E19685" s="13"/>
      <c r="F19685" s="13"/>
    </row>
    <row r="19686" spans="1:7">
      <c r="A19686" s="13"/>
      <c r="B19686" s="13"/>
      <c r="C19686" s="13"/>
      <c r="D19686" s="13"/>
      <c r="E19686" s="13"/>
      <c r="F19686" s="13"/>
    </row>
    <row r="19687" spans="1:7">
      <c r="A19687" s="13"/>
      <c r="B19687" s="13"/>
      <c r="C19687" s="13"/>
      <c r="D19687" s="13"/>
      <c r="E19687" s="13"/>
      <c r="F19687" s="13"/>
    </row>
    <row r="19688" spans="1:7">
      <c r="A19688" s="13"/>
      <c r="B19688" s="13"/>
      <c r="D19688" s="13"/>
      <c r="E19688" s="13"/>
      <c r="F19688" s="13"/>
    </row>
    <row r="19689" spans="1:7">
      <c r="A19689" s="13"/>
      <c r="B19689" s="13"/>
      <c r="D19689" s="13"/>
      <c r="E19689" s="13"/>
      <c r="F19689" s="13"/>
    </row>
    <row r="19690" spans="1:7">
      <c r="A19690" s="13"/>
      <c r="B19690" s="13"/>
      <c r="C19690" s="13"/>
      <c r="D19690" s="13"/>
      <c r="E19690" s="13"/>
      <c r="F19690" s="13"/>
    </row>
    <row r="19691" spans="1:7">
      <c r="A19691" s="13"/>
      <c r="B19691" s="13"/>
      <c r="C19691" s="13"/>
      <c r="D19691" s="13"/>
      <c r="E19691" s="13"/>
      <c r="F19691" s="13"/>
    </row>
    <row r="19692" spans="1:7">
      <c r="A19692" s="13"/>
      <c r="B19692" s="13"/>
      <c r="D19692" s="13"/>
      <c r="E19692" s="13"/>
      <c r="F19692" s="13"/>
    </row>
    <row r="19693" spans="1:7">
      <c r="A19693" s="13"/>
      <c r="B19693" s="13"/>
      <c r="D19693" s="13"/>
      <c r="E19693" s="13"/>
      <c r="F19693" s="13"/>
    </row>
    <row r="19694" spans="1:7">
      <c r="A19694" s="13"/>
      <c r="B19694" s="13"/>
      <c r="D19694" s="13"/>
      <c r="E19694" s="13"/>
      <c r="F19694" s="13"/>
    </row>
    <row r="19695" spans="1:7">
      <c r="A19695" s="13"/>
      <c r="B19695" s="13"/>
      <c r="D19695" s="13"/>
      <c r="E19695" s="13"/>
      <c r="F19695" s="13"/>
    </row>
    <row r="19696" spans="1:7">
      <c r="A19696" s="13"/>
      <c r="B19696" s="13"/>
      <c r="D19696" s="13"/>
      <c r="E19696" s="13"/>
      <c r="F19696" s="13"/>
    </row>
    <row r="19697" spans="1:6">
      <c r="A19697" s="13"/>
      <c r="B19697" s="13"/>
      <c r="D19697" s="13"/>
      <c r="E19697" s="13"/>
      <c r="F19697" s="13"/>
    </row>
    <row r="19698" spans="1:6">
      <c r="A19698" s="13"/>
      <c r="B19698" s="13"/>
      <c r="D19698" s="13"/>
      <c r="E19698" s="13"/>
      <c r="F19698" s="13"/>
    </row>
    <row r="19699" spans="1:6">
      <c r="A19699" s="13"/>
      <c r="B19699" s="13"/>
      <c r="D19699" s="13"/>
      <c r="E19699" s="13"/>
      <c r="F19699" s="13"/>
    </row>
    <row r="19700" spans="1:6">
      <c r="A19700" s="13"/>
      <c r="B19700" s="13"/>
      <c r="D19700" s="13"/>
      <c r="E19700" s="13"/>
      <c r="F19700" s="13"/>
    </row>
    <row r="19701" spans="1:6">
      <c r="A19701" s="13"/>
      <c r="B19701" s="13"/>
      <c r="D19701" s="13"/>
      <c r="E19701" s="13"/>
      <c r="F19701" s="13"/>
    </row>
    <row r="19702" spans="1:6">
      <c r="A19702" s="13"/>
      <c r="B19702" s="13"/>
      <c r="D19702" s="13"/>
      <c r="E19702" s="13"/>
      <c r="F19702" s="13"/>
    </row>
    <row r="19703" spans="1:6">
      <c r="A19703" s="13"/>
      <c r="B19703" s="13"/>
      <c r="D19703" s="13"/>
      <c r="E19703" s="13"/>
      <c r="F19703" s="13"/>
    </row>
    <row r="19704" spans="1:6">
      <c r="A19704" s="13"/>
      <c r="B19704" s="13"/>
      <c r="C19704" s="13"/>
      <c r="D19704" s="13"/>
      <c r="E19704" s="13"/>
      <c r="F19704" s="13"/>
    </row>
    <row r="19705" spans="1:6">
      <c r="A19705" s="13"/>
      <c r="B19705" s="13"/>
      <c r="D19705" s="13"/>
      <c r="F19705" s="13"/>
    </row>
    <row r="19706" spans="1:6">
      <c r="A19706" s="13"/>
      <c r="B19706" s="13"/>
      <c r="D19706" s="13"/>
      <c r="F19706" s="13"/>
    </row>
    <row r="19707" spans="1:6">
      <c r="A19707" s="13"/>
      <c r="B19707" s="13"/>
      <c r="D19707" s="13"/>
      <c r="F19707" s="13"/>
    </row>
    <row r="19708" spans="1:6">
      <c r="A19708" s="13"/>
      <c r="B19708" s="13"/>
      <c r="D19708" s="13"/>
      <c r="F19708" s="13"/>
    </row>
    <row r="19709" spans="1:6">
      <c r="A19709" s="13"/>
      <c r="B19709" s="13"/>
      <c r="C19709" s="13"/>
      <c r="D19709" s="13"/>
      <c r="E19709" s="13"/>
      <c r="F19709" s="13"/>
    </row>
    <row r="19710" spans="1:6">
      <c r="A19710" s="13"/>
      <c r="B19710" s="13"/>
      <c r="D19710" s="13"/>
      <c r="F19710" s="13"/>
    </row>
    <row r="19711" spans="1:6">
      <c r="A19711" s="13"/>
      <c r="B19711" s="13"/>
      <c r="D19711" s="13"/>
      <c r="F19711" s="13"/>
    </row>
    <row r="19712" spans="1:6">
      <c r="A19712" s="13"/>
      <c r="B19712" s="13"/>
      <c r="C19712" s="13"/>
      <c r="D19712" s="13"/>
      <c r="E19712" s="13"/>
      <c r="F19712" s="13"/>
    </row>
    <row r="19713" spans="1:7">
      <c r="A19713" s="13"/>
      <c r="B19713" s="13"/>
      <c r="C19713" s="13"/>
      <c r="D19713" s="13"/>
      <c r="E19713" s="13"/>
      <c r="F19713" s="13"/>
    </row>
    <row r="19714" spans="1:7">
      <c r="A19714" s="13"/>
      <c r="B19714" s="13"/>
      <c r="C19714" s="13"/>
      <c r="D19714" s="13"/>
      <c r="E19714" s="13"/>
      <c r="G19714" s="13"/>
    </row>
    <row r="19715" spans="1:7">
      <c r="A19715" s="13"/>
      <c r="B19715" s="13"/>
      <c r="C19715" s="13"/>
      <c r="D19715" s="13"/>
      <c r="E19715" s="13"/>
      <c r="F19715" s="13"/>
    </row>
    <row r="19716" spans="1:7">
      <c r="A19716" s="13"/>
      <c r="B19716" s="13"/>
      <c r="C19716" s="13"/>
      <c r="D19716" s="13"/>
      <c r="E19716" s="13"/>
      <c r="F19716" s="13"/>
    </row>
    <row r="19717" spans="1:7">
      <c r="A19717" s="13"/>
      <c r="B19717" s="13"/>
      <c r="D19717" s="13"/>
      <c r="E19717" s="13"/>
      <c r="F19717" s="13"/>
    </row>
    <row r="19718" spans="1:7">
      <c r="A19718" s="13"/>
      <c r="B19718" s="13"/>
      <c r="D19718" s="13"/>
      <c r="E19718" s="13"/>
      <c r="F19718" s="13"/>
    </row>
    <row r="19719" spans="1:7">
      <c r="A19719" s="13"/>
      <c r="B19719" s="13"/>
      <c r="D19719" s="13"/>
      <c r="E19719" s="13"/>
      <c r="F19719" s="13"/>
    </row>
    <row r="19720" spans="1:7">
      <c r="A19720" s="13"/>
      <c r="B19720" s="13"/>
      <c r="D19720" s="13"/>
      <c r="E19720" s="13"/>
      <c r="F19720" s="13"/>
    </row>
    <row r="19721" spans="1:7">
      <c r="A19721" s="13"/>
      <c r="B19721" s="13"/>
      <c r="D19721" s="13"/>
      <c r="E19721" s="13"/>
      <c r="F19721" s="13"/>
    </row>
    <row r="19722" spans="1:7">
      <c r="A19722" s="13"/>
      <c r="B19722" s="13"/>
      <c r="D19722" s="13"/>
      <c r="E19722" s="13"/>
      <c r="F19722" s="13"/>
    </row>
    <row r="19723" spans="1:7">
      <c r="A19723" s="13"/>
      <c r="B19723" s="13"/>
      <c r="D19723" s="13"/>
      <c r="E19723" s="13"/>
      <c r="F19723" s="13"/>
    </row>
    <row r="19724" spans="1:7">
      <c r="A19724" s="13"/>
      <c r="B19724" s="13"/>
      <c r="C19724" s="13"/>
      <c r="D19724" s="13"/>
      <c r="E19724" s="13"/>
      <c r="F19724" s="13"/>
    </row>
    <row r="19725" spans="1:7">
      <c r="A19725" s="13"/>
      <c r="B19725" s="13"/>
      <c r="D19725" s="13"/>
      <c r="F19725" s="13"/>
    </row>
    <row r="19726" spans="1:7">
      <c r="A19726" s="13"/>
      <c r="B19726" s="13"/>
      <c r="D19726" s="13"/>
      <c r="F19726" s="13"/>
    </row>
    <row r="19727" spans="1:7">
      <c r="A19727" s="13"/>
      <c r="B19727" s="13"/>
      <c r="D19727" s="13"/>
      <c r="F19727" s="13"/>
    </row>
    <row r="19728" spans="1:7">
      <c r="A19728" s="13"/>
      <c r="B19728" s="13"/>
      <c r="D19728" s="13"/>
      <c r="F19728" s="13"/>
    </row>
    <row r="19729" spans="1:7">
      <c r="A19729" s="13"/>
      <c r="B19729" s="13"/>
      <c r="D19729" s="13"/>
      <c r="F19729" s="13"/>
    </row>
    <row r="19730" spans="1:7">
      <c r="A19730" s="13"/>
      <c r="B19730" s="13"/>
      <c r="D19730" s="13"/>
      <c r="F19730" s="13"/>
    </row>
    <row r="19731" spans="1:7">
      <c r="A19731" s="13"/>
      <c r="B19731" s="13"/>
      <c r="C19731" s="13"/>
      <c r="D19731" s="13"/>
      <c r="E19731" s="13"/>
      <c r="F19731" s="13"/>
    </row>
    <row r="19732" spans="1:7">
      <c r="A19732" s="13"/>
      <c r="B19732" s="13"/>
      <c r="C19732" s="13"/>
      <c r="D19732" s="13"/>
      <c r="E19732" s="13"/>
      <c r="G19732" s="13"/>
    </row>
    <row r="19733" spans="1:7">
      <c r="A19733" s="13"/>
      <c r="B19733" s="13"/>
      <c r="C19733" s="13"/>
      <c r="D19733" s="13"/>
      <c r="E19733" s="13"/>
      <c r="F19733" s="13"/>
    </row>
    <row r="19734" spans="1:7">
      <c r="A19734" s="13"/>
      <c r="B19734" s="13"/>
      <c r="D19734" s="13"/>
      <c r="E19734" s="13"/>
      <c r="F19734" s="13"/>
    </row>
    <row r="19735" spans="1:7">
      <c r="A19735" s="13"/>
      <c r="B19735" s="13"/>
      <c r="D19735" s="13"/>
      <c r="E19735" s="13"/>
      <c r="F19735" s="13"/>
    </row>
    <row r="19736" spans="1:7">
      <c r="A19736" s="13"/>
      <c r="B19736" s="13"/>
      <c r="D19736" s="13"/>
      <c r="E19736" s="13"/>
      <c r="F19736" s="13"/>
    </row>
    <row r="19737" spans="1:7">
      <c r="A19737" s="13"/>
      <c r="B19737" s="13"/>
      <c r="C19737" s="13"/>
      <c r="D19737" s="13"/>
      <c r="E19737" s="13"/>
      <c r="F19737" s="13"/>
    </row>
    <row r="19738" spans="1:7">
      <c r="A19738" s="13"/>
      <c r="B19738" s="13"/>
      <c r="D19738" s="13"/>
      <c r="E19738" s="13"/>
      <c r="F19738" s="13"/>
    </row>
    <row r="19739" spans="1:7">
      <c r="A19739" s="13"/>
      <c r="B19739" s="13"/>
      <c r="D19739" s="13"/>
      <c r="E19739" s="13"/>
      <c r="F19739" s="13"/>
    </row>
    <row r="19740" spans="1:7">
      <c r="A19740" s="13"/>
      <c r="B19740" s="13"/>
      <c r="D19740" s="13"/>
      <c r="E19740" s="13"/>
      <c r="F19740" s="13"/>
    </row>
    <row r="19741" spans="1:7">
      <c r="A19741" s="13"/>
      <c r="B19741" s="13"/>
      <c r="D19741" s="13"/>
      <c r="E19741" s="13"/>
      <c r="F19741" s="13"/>
    </row>
    <row r="19742" spans="1:7">
      <c r="A19742" s="13"/>
      <c r="B19742" s="13"/>
      <c r="C19742" s="13"/>
      <c r="D19742" s="13"/>
      <c r="E19742" s="13"/>
      <c r="F19742" s="13"/>
    </row>
    <row r="19743" spans="1:7">
      <c r="A19743" s="13"/>
      <c r="B19743" s="13"/>
      <c r="C19743" s="13"/>
      <c r="D19743" s="13"/>
      <c r="E19743" s="13"/>
      <c r="F19743" s="13"/>
    </row>
    <row r="19744" spans="1:7">
      <c r="A19744" s="13"/>
      <c r="B19744" s="13"/>
      <c r="C19744" s="13"/>
      <c r="D19744" s="13"/>
      <c r="E19744" s="13"/>
      <c r="F19744" s="13"/>
    </row>
    <row r="19745" spans="1:7">
      <c r="A19745" s="13"/>
      <c r="B19745" s="13"/>
      <c r="D19745" s="13"/>
      <c r="E19745" s="13"/>
      <c r="F19745" s="13"/>
    </row>
    <row r="19746" spans="1:7">
      <c r="A19746" s="13"/>
      <c r="B19746" s="13"/>
      <c r="D19746" s="13"/>
      <c r="E19746" s="13"/>
      <c r="F19746" s="13"/>
    </row>
    <row r="19747" spans="1:7">
      <c r="A19747" s="13"/>
      <c r="B19747" s="13"/>
      <c r="D19747" s="13"/>
      <c r="E19747" s="13"/>
      <c r="F19747" s="13"/>
    </row>
    <row r="19748" spans="1:7">
      <c r="A19748" s="13"/>
      <c r="B19748" s="13"/>
      <c r="D19748" s="13"/>
      <c r="E19748" s="13"/>
      <c r="F19748" s="13"/>
    </row>
    <row r="19749" spans="1:7">
      <c r="A19749" s="13"/>
      <c r="B19749" s="13"/>
      <c r="D19749" s="13"/>
      <c r="E19749" s="13"/>
      <c r="F19749" s="13"/>
    </row>
    <row r="19750" spans="1:7">
      <c r="A19750" s="13"/>
      <c r="B19750" s="13"/>
      <c r="C19750" s="13"/>
      <c r="D19750" s="13"/>
      <c r="E19750" s="13"/>
      <c r="F19750" s="13"/>
    </row>
    <row r="19751" spans="1:7">
      <c r="A19751" s="13"/>
      <c r="B19751" s="13"/>
      <c r="C19751" s="13"/>
      <c r="D19751" s="13"/>
      <c r="E19751" s="13"/>
      <c r="F19751" s="13"/>
    </row>
    <row r="19752" spans="1:7">
      <c r="A19752" s="13"/>
      <c r="B19752" s="13"/>
      <c r="C19752" s="13"/>
      <c r="D19752" s="13"/>
      <c r="E19752" s="13"/>
      <c r="F19752" s="13"/>
    </row>
    <row r="19753" spans="1:7">
      <c r="A19753" s="13"/>
      <c r="B19753" s="13"/>
      <c r="C19753" s="13"/>
      <c r="D19753" s="13"/>
      <c r="E19753" s="13"/>
      <c r="G19753" s="13"/>
    </row>
    <row r="19754" spans="1:7">
      <c r="A19754" s="13"/>
      <c r="B19754" s="13"/>
      <c r="C19754" s="13"/>
      <c r="D19754" s="13"/>
      <c r="E19754" s="13"/>
      <c r="F19754" s="13"/>
    </row>
    <row r="19755" spans="1:7">
      <c r="A19755" s="13"/>
      <c r="B19755" s="13"/>
      <c r="D19755" s="13"/>
      <c r="F19755" s="13"/>
    </row>
    <row r="19756" spans="1:7">
      <c r="A19756" s="13"/>
      <c r="B19756" s="13"/>
      <c r="D19756" s="13"/>
      <c r="F19756" s="13"/>
    </row>
    <row r="19757" spans="1:7">
      <c r="A19757" s="13"/>
      <c r="B19757" s="13"/>
      <c r="D19757" s="13"/>
      <c r="F19757" s="13"/>
    </row>
    <row r="19758" spans="1:7">
      <c r="A19758" s="13"/>
      <c r="B19758" s="13"/>
      <c r="D19758" s="13"/>
      <c r="F19758" s="13"/>
    </row>
    <row r="19759" spans="1:7">
      <c r="A19759" s="13"/>
      <c r="B19759" s="13"/>
      <c r="C19759" s="13"/>
      <c r="D19759" s="13"/>
      <c r="E19759" s="13"/>
      <c r="F19759" s="13"/>
    </row>
    <row r="19760" spans="1:7">
      <c r="A19760" s="13"/>
      <c r="B19760" s="13"/>
      <c r="D19760" s="13"/>
      <c r="F19760" s="13"/>
    </row>
    <row r="19761" spans="1:7">
      <c r="A19761" s="13"/>
      <c r="B19761" s="13"/>
      <c r="D19761" s="13"/>
      <c r="F19761" s="13"/>
    </row>
    <row r="19762" spans="1:7">
      <c r="A19762" s="13"/>
      <c r="B19762" s="13"/>
      <c r="C19762" s="13"/>
      <c r="D19762" s="13"/>
      <c r="E19762" s="13"/>
      <c r="G19762" s="13"/>
    </row>
    <row r="19763" spans="1:7">
      <c r="A19763" s="13"/>
      <c r="B19763" s="13"/>
      <c r="C19763" s="13"/>
      <c r="D19763" s="13"/>
      <c r="E19763" s="13"/>
      <c r="F19763" s="13"/>
    </row>
    <row r="19764" spans="1:7">
      <c r="A19764" s="13"/>
      <c r="B19764" s="13"/>
      <c r="C19764" s="13"/>
      <c r="D19764" s="13"/>
      <c r="E19764" s="13"/>
      <c r="F19764" s="13"/>
    </row>
    <row r="19765" spans="1:7">
      <c r="A19765" s="13"/>
      <c r="B19765" s="13"/>
      <c r="D19765" s="13"/>
      <c r="E19765" s="13"/>
      <c r="F19765" s="13"/>
    </row>
    <row r="19766" spans="1:7">
      <c r="A19766" s="13"/>
      <c r="B19766" s="13"/>
      <c r="D19766" s="13"/>
      <c r="E19766" s="13"/>
      <c r="F19766" s="13"/>
    </row>
    <row r="19767" spans="1:7">
      <c r="A19767" s="13"/>
      <c r="B19767" s="13"/>
      <c r="C19767" s="13"/>
      <c r="D19767" s="13"/>
      <c r="E19767" s="13"/>
      <c r="F19767" s="13"/>
    </row>
    <row r="19768" spans="1:7">
      <c r="A19768" s="13"/>
      <c r="B19768" s="13"/>
      <c r="C19768" s="13"/>
      <c r="D19768" s="13"/>
      <c r="E19768" s="13"/>
      <c r="F19768" s="13"/>
    </row>
    <row r="19769" spans="1:7">
      <c r="A19769" s="13"/>
      <c r="B19769" s="13"/>
      <c r="D19769" s="13"/>
      <c r="E19769" s="13"/>
      <c r="F19769" s="13"/>
    </row>
    <row r="19770" spans="1:7">
      <c r="A19770" s="13"/>
      <c r="B19770" s="13"/>
      <c r="D19770" s="13"/>
      <c r="E19770" s="13"/>
      <c r="F19770" s="13"/>
    </row>
    <row r="19771" spans="1:7">
      <c r="A19771" s="13"/>
      <c r="B19771" s="13"/>
      <c r="D19771" s="13"/>
      <c r="E19771" s="13"/>
      <c r="F19771" s="13"/>
    </row>
    <row r="19772" spans="1:7">
      <c r="A19772" s="13"/>
      <c r="B19772" s="13"/>
      <c r="D19772" s="13"/>
      <c r="E19772" s="13"/>
      <c r="F19772" s="13"/>
    </row>
    <row r="19773" spans="1:7">
      <c r="A19773" s="13"/>
      <c r="B19773" s="13"/>
      <c r="D19773" s="13"/>
      <c r="E19773" s="13"/>
      <c r="F19773" s="13"/>
    </row>
    <row r="19774" spans="1:7">
      <c r="A19774" s="13"/>
      <c r="B19774" s="13"/>
      <c r="D19774" s="13"/>
      <c r="E19774" s="13"/>
      <c r="F19774" s="13"/>
    </row>
    <row r="19775" spans="1:7">
      <c r="A19775" s="13"/>
      <c r="B19775" s="13"/>
      <c r="D19775" s="13"/>
      <c r="E19775" s="13"/>
      <c r="F19775" s="13"/>
    </row>
    <row r="19776" spans="1:7">
      <c r="A19776" s="13"/>
      <c r="B19776" s="13"/>
      <c r="D19776" s="13"/>
      <c r="E19776" s="13"/>
      <c r="F19776" s="13"/>
    </row>
    <row r="19777" spans="1:6">
      <c r="A19777" s="13"/>
      <c r="B19777" s="13"/>
      <c r="D19777" s="13"/>
      <c r="E19777" s="13"/>
      <c r="F19777" s="13"/>
    </row>
    <row r="19778" spans="1:6">
      <c r="A19778" s="13"/>
      <c r="B19778" s="13"/>
      <c r="D19778" s="13"/>
      <c r="E19778" s="13"/>
      <c r="F19778" s="13"/>
    </row>
    <row r="19779" spans="1:6">
      <c r="A19779" s="13"/>
      <c r="B19779" s="13"/>
      <c r="C19779" s="13"/>
      <c r="D19779" s="13"/>
      <c r="E19779" s="13"/>
      <c r="F19779" s="13"/>
    </row>
    <row r="19780" spans="1:6">
      <c r="A19780" s="13"/>
      <c r="B19780" s="13"/>
      <c r="C19780" s="13"/>
      <c r="D19780" s="13"/>
      <c r="E19780" s="13"/>
      <c r="F19780" s="13"/>
    </row>
    <row r="19781" spans="1:6">
      <c r="A19781" s="13"/>
      <c r="B19781" s="13"/>
      <c r="C19781" s="13"/>
      <c r="D19781" s="13"/>
      <c r="E19781" s="13"/>
      <c r="F19781" s="13"/>
    </row>
    <row r="19782" spans="1:6">
      <c r="A19782" s="13"/>
      <c r="B19782" s="13"/>
      <c r="C19782" s="13"/>
      <c r="D19782" s="13"/>
      <c r="E19782" s="13"/>
      <c r="F19782" s="13"/>
    </row>
    <row r="19783" spans="1:6">
      <c r="A19783" s="13"/>
      <c r="B19783" s="13"/>
      <c r="D19783" s="13"/>
      <c r="E19783" s="13"/>
      <c r="F19783" s="13"/>
    </row>
    <row r="19784" spans="1:6">
      <c r="A19784" s="13"/>
      <c r="B19784" s="13"/>
      <c r="D19784" s="13"/>
      <c r="E19784" s="13"/>
      <c r="F19784" s="13"/>
    </row>
    <row r="19785" spans="1:6">
      <c r="A19785" s="13"/>
      <c r="B19785" s="13"/>
      <c r="D19785" s="13"/>
      <c r="E19785" s="13"/>
      <c r="F19785" s="13"/>
    </row>
    <row r="19786" spans="1:6">
      <c r="A19786" s="13"/>
      <c r="B19786" s="13"/>
      <c r="D19786" s="13"/>
      <c r="E19786" s="13"/>
      <c r="F19786" s="13"/>
    </row>
    <row r="19787" spans="1:6">
      <c r="A19787" s="13"/>
      <c r="B19787" s="13"/>
      <c r="D19787" s="13"/>
      <c r="E19787" s="13"/>
      <c r="F19787" s="13"/>
    </row>
    <row r="19788" spans="1:6">
      <c r="A19788" s="13"/>
      <c r="B19788" s="13"/>
      <c r="D19788" s="13"/>
      <c r="E19788" s="13"/>
      <c r="F19788" s="13"/>
    </row>
    <row r="19789" spans="1:6">
      <c r="A19789" s="13"/>
      <c r="B19789" s="13"/>
      <c r="D19789" s="13"/>
      <c r="E19789" s="13"/>
      <c r="F19789" s="13"/>
    </row>
    <row r="19790" spans="1:6">
      <c r="A19790" s="13"/>
      <c r="B19790" s="13"/>
      <c r="D19790" s="13"/>
      <c r="E19790" s="13"/>
      <c r="F19790" s="13"/>
    </row>
    <row r="19791" spans="1:6">
      <c r="A19791" s="13"/>
      <c r="B19791" s="13"/>
      <c r="C19791" s="13"/>
      <c r="D19791" s="13"/>
      <c r="E19791" s="13"/>
      <c r="F19791" s="13"/>
    </row>
    <row r="19792" spans="1:6">
      <c r="A19792" s="13"/>
      <c r="B19792" s="13"/>
      <c r="D19792" s="13"/>
      <c r="E19792" s="13"/>
      <c r="F19792" s="13"/>
    </row>
    <row r="19793" spans="1:7">
      <c r="A19793" s="13"/>
      <c r="B19793" s="13"/>
      <c r="C19793" s="13"/>
      <c r="D19793" s="13"/>
      <c r="E19793" s="13"/>
      <c r="F19793" s="13"/>
    </row>
    <row r="19794" spans="1:7">
      <c r="A19794" s="13"/>
      <c r="B19794" s="13"/>
      <c r="C19794" s="13"/>
      <c r="D19794" s="13"/>
      <c r="E19794" s="13"/>
      <c r="F19794" s="13"/>
    </row>
    <row r="19795" spans="1:7">
      <c r="A19795" s="13"/>
      <c r="B19795" s="13"/>
      <c r="C19795" s="13"/>
      <c r="D19795" s="13"/>
      <c r="E19795" s="13"/>
      <c r="F19795" s="13"/>
    </row>
    <row r="19796" spans="1:7">
      <c r="A19796" s="13"/>
      <c r="B19796" s="13"/>
      <c r="D19796" s="13"/>
      <c r="E19796" s="13"/>
      <c r="F19796" s="13"/>
    </row>
    <row r="19797" spans="1:7">
      <c r="A19797" s="13"/>
      <c r="B19797" s="13"/>
      <c r="C19797" s="13"/>
      <c r="D19797" s="13"/>
      <c r="E19797" s="13"/>
      <c r="F19797" s="13"/>
    </row>
    <row r="19798" spans="1:7">
      <c r="A19798" s="13"/>
      <c r="B19798" s="13"/>
      <c r="D19798" s="13"/>
      <c r="F19798" s="13"/>
    </row>
    <row r="19799" spans="1:7">
      <c r="A19799" s="13"/>
      <c r="B19799" s="13"/>
      <c r="D19799" s="13"/>
      <c r="F19799" s="13"/>
    </row>
    <row r="19800" spans="1:7">
      <c r="A19800" s="13"/>
      <c r="B19800" s="13"/>
      <c r="D19800" s="13"/>
      <c r="F19800" s="13"/>
    </row>
    <row r="19801" spans="1:7">
      <c r="A19801" s="13"/>
      <c r="B19801" s="13"/>
      <c r="D19801" s="13"/>
      <c r="F19801" s="13"/>
    </row>
    <row r="19802" spans="1:7">
      <c r="A19802" s="13"/>
      <c r="B19802" s="13"/>
      <c r="D19802" s="13"/>
      <c r="F19802" s="13"/>
    </row>
    <row r="19803" spans="1:7">
      <c r="A19803" s="13"/>
      <c r="B19803" s="13"/>
      <c r="D19803" s="13"/>
      <c r="F19803" s="13"/>
    </row>
    <row r="19804" spans="1:7">
      <c r="A19804" s="13"/>
      <c r="B19804" s="13"/>
      <c r="D19804" s="13"/>
      <c r="F19804" s="13"/>
    </row>
    <row r="19805" spans="1:7">
      <c r="A19805" s="13"/>
      <c r="B19805" s="13"/>
      <c r="C19805" s="13"/>
      <c r="D19805" s="13"/>
      <c r="E19805" s="13"/>
      <c r="G19805" s="13"/>
    </row>
    <row r="19806" spans="1:7">
      <c r="A19806" s="13"/>
      <c r="B19806" s="13"/>
      <c r="C19806" s="13"/>
      <c r="D19806" s="13"/>
      <c r="E19806" s="13"/>
      <c r="F19806" s="13"/>
    </row>
    <row r="19807" spans="1:7">
      <c r="A19807" s="13"/>
      <c r="B19807" s="13"/>
      <c r="C19807" s="13"/>
      <c r="D19807" s="13"/>
      <c r="E19807" s="13"/>
      <c r="F19807" s="13"/>
    </row>
    <row r="19808" spans="1:7">
      <c r="A19808" s="13"/>
      <c r="B19808" s="13"/>
      <c r="C19808" s="13"/>
      <c r="D19808" s="13"/>
      <c r="E19808" s="13"/>
      <c r="F19808" s="13"/>
    </row>
    <row r="19809" spans="1:6">
      <c r="A19809" s="13"/>
      <c r="B19809" s="13"/>
      <c r="D19809" s="13"/>
      <c r="E19809" s="13"/>
      <c r="F19809" s="13"/>
    </row>
    <row r="19810" spans="1:6">
      <c r="A19810" s="13"/>
      <c r="B19810" s="13"/>
      <c r="D19810" s="13"/>
      <c r="E19810" s="13"/>
      <c r="F19810" s="13"/>
    </row>
    <row r="19811" spans="1:6">
      <c r="A19811" s="13"/>
      <c r="B19811" s="13"/>
      <c r="D19811" s="13"/>
      <c r="E19811" s="13"/>
      <c r="F19811" s="13"/>
    </row>
    <row r="19812" spans="1:6">
      <c r="A19812" s="13"/>
      <c r="B19812" s="13"/>
      <c r="D19812" s="13"/>
      <c r="E19812" s="13"/>
      <c r="F19812" s="13"/>
    </row>
    <row r="19813" spans="1:6">
      <c r="A19813" s="13"/>
      <c r="B19813" s="13"/>
      <c r="D19813" s="13"/>
      <c r="E19813" s="13"/>
      <c r="F19813" s="13"/>
    </row>
    <row r="19814" spans="1:6">
      <c r="A19814" s="13"/>
      <c r="B19814" s="13"/>
      <c r="D19814" s="13"/>
      <c r="E19814" s="13"/>
      <c r="F19814" s="13"/>
    </row>
    <row r="19815" spans="1:6">
      <c r="A19815" s="13"/>
      <c r="B19815" s="13"/>
      <c r="D19815" s="13"/>
      <c r="E19815" s="13"/>
      <c r="F19815" s="13"/>
    </row>
    <row r="19816" spans="1:6">
      <c r="A19816" s="13"/>
      <c r="B19816" s="13"/>
      <c r="D19816" s="13"/>
      <c r="E19816" s="13"/>
      <c r="F19816" s="13"/>
    </row>
    <row r="19817" spans="1:6">
      <c r="A19817" s="13"/>
      <c r="B19817" s="13"/>
      <c r="D19817" s="13"/>
      <c r="E19817" s="13"/>
      <c r="F19817" s="13"/>
    </row>
    <row r="19818" spans="1:6">
      <c r="A19818" s="13"/>
      <c r="B19818" s="13"/>
      <c r="C19818" s="13"/>
      <c r="D19818" s="13"/>
      <c r="E19818" s="13"/>
      <c r="F19818" s="13"/>
    </row>
    <row r="19819" spans="1:6">
      <c r="A19819" s="13"/>
      <c r="B19819" s="13"/>
      <c r="D19819" s="13"/>
      <c r="E19819" s="13"/>
      <c r="F19819" s="13"/>
    </row>
    <row r="19820" spans="1:6">
      <c r="A19820" s="13"/>
      <c r="B19820" s="13"/>
      <c r="D19820" s="13"/>
      <c r="E19820" s="13"/>
      <c r="F19820" s="13"/>
    </row>
    <row r="19821" spans="1:6">
      <c r="A19821" s="13"/>
      <c r="B19821" s="13"/>
      <c r="D19821" s="13"/>
      <c r="E19821" s="13"/>
      <c r="F19821" s="13"/>
    </row>
    <row r="19822" spans="1:6">
      <c r="A19822" s="13"/>
      <c r="B19822" s="13"/>
      <c r="D19822" s="13"/>
      <c r="E19822" s="13"/>
      <c r="F19822" s="13"/>
    </row>
    <row r="19823" spans="1:6">
      <c r="A19823" s="13"/>
      <c r="B19823" s="13"/>
      <c r="D19823" s="13"/>
      <c r="E19823" s="13"/>
      <c r="F19823" s="13"/>
    </row>
    <row r="19824" spans="1:6">
      <c r="A19824" s="13"/>
      <c r="B19824" s="13"/>
      <c r="D19824" s="13"/>
      <c r="E19824" s="13"/>
      <c r="F19824" s="13"/>
    </row>
    <row r="19825" spans="1:7">
      <c r="A19825" s="13"/>
      <c r="B19825" s="13"/>
      <c r="D19825" s="13"/>
      <c r="E19825" s="13"/>
      <c r="F19825" s="13"/>
    </row>
    <row r="19826" spans="1:7">
      <c r="A19826" s="13"/>
      <c r="B19826" s="13"/>
      <c r="D19826" s="13"/>
      <c r="E19826" s="13"/>
      <c r="F19826" s="13"/>
    </row>
    <row r="19827" spans="1:7">
      <c r="A19827" s="13"/>
      <c r="B19827" s="13"/>
      <c r="D19827" s="13"/>
      <c r="E19827" s="13"/>
      <c r="F19827" s="13"/>
    </row>
    <row r="19828" spans="1:7">
      <c r="A19828" s="13"/>
      <c r="B19828" s="13"/>
      <c r="C19828" s="13"/>
      <c r="D19828" s="13"/>
      <c r="E19828" s="13"/>
      <c r="F19828" s="13"/>
    </row>
    <row r="19829" spans="1:7">
      <c r="A19829" s="13"/>
      <c r="B19829" s="13"/>
      <c r="C19829" s="13"/>
      <c r="D19829" s="13"/>
      <c r="E19829" s="13"/>
      <c r="F19829" s="13"/>
    </row>
    <row r="19830" spans="1:7">
      <c r="A19830" s="13"/>
      <c r="B19830" s="13"/>
      <c r="C19830" s="13"/>
      <c r="D19830" s="13"/>
      <c r="E19830" s="13"/>
      <c r="F19830" s="13"/>
    </row>
    <row r="19831" spans="1:7">
      <c r="A19831" s="13"/>
      <c r="B19831" s="13"/>
      <c r="D19831" s="13"/>
      <c r="F19831" s="13"/>
    </row>
    <row r="19832" spans="1:7">
      <c r="A19832" s="13"/>
      <c r="B19832" s="13"/>
      <c r="D19832" s="13"/>
      <c r="F19832" s="13"/>
    </row>
    <row r="19833" spans="1:7">
      <c r="A19833" s="13"/>
      <c r="B19833" s="13"/>
      <c r="C19833" s="13"/>
      <c r="D19833" s="13"/>
      <c r="E19833" s="13"/>
      <c r="F19833" s="13"/>
    </row>
    <row r="19834" spans="1:7">
      <c r="A19834" s="13"/>
      <c r="B19834" s="13"/>
      <c r="D19834" s="13"/>
      <c r="F19834" s="13"/>
    </row>
    <row r="19835" spans="1:7">
      <c r="A19835" s="13"/>
      <c r="B19835" s="13"/>
      <c r="D19835" s="13"/>
      <c r="F19835" s="13"/>
    </row>
    <row r="19836" spans="1:7">
      <c r="A19836" s="13"/>
      <c r="B19836" s="13"/>
      <c r="D19836" s="13"/>
      <c r="F19836" s="13"/>
    </row>
    <row r="19837" spans="1:7">
      <c r="A19837" s="13"/>
      <c r="B19837" s="13"/>
      <c r="D19837" s="13"/>
      <c r="F19837" s="13"/>
    </row>
    <row r="19838" spans="1:7">
      <c r="A19838" s="13"/>
      <c r="B19838" s="13"/>
      <c r="D19838" s="13"/>
      <c r="F19838" s="13"/>
    </row>
    <row r="19839" spans="1:7">
      <c r="A19839" s="13"/>
      <c r="B19839" s="13"/>
      <c r="C19839" s="13"/>
      <c r="D19839" s="13"/>
      <c r="E19839" s="13"/>
      <c r="G19839" s="13"/>
    </row>
    <row r="19840" spans="1:7">
      <c r="A19840" s="13"/>
      <c r="B19840" s="13"/>
      <c r="C19840" s="13"/>
      <c r="D19840" s="13"/>
      <c r="E19840" s="13"/>
      <c r="F19840" s="13"/>
    </row>
    <row r="19841" spans="1:7">
      <c r="A19841" s="13"/>
      <c r="B19841" s="13"/>
      <c r="D19841" s="13"/>
      <c r="E19841" s="13"/>
      <c r="F19841" s="13"/>
    </row>
    <row r="19842" spans="1:7">
      <c r="A19842" s="13"/>
      <c r="B19842" s="13"/>
      <c r="C19842" s="13"/>
      <c r="D19842" s="13"/>
      <c r="E19842" s="13"/>
      <c r="F19842" s="13"/>
    </row>
    <row r="19843" spans="1:7">
      <c r="A19843" s="13"/>
      <c r="B19843" s="13"/>
      <c r="D19843" s="13"/>
      <c r="E19843" s="13"/>
      <c r="F19843" s="13"/>
    </row>
    <row r="19844" spans="1:7">
      <c r="A19844" s="13"/>
      <c r="B19844" s="13"/>
      <c r="D19844" s="13"/>
      <c r="E19844" s="13"/>
      <c r="F19844" s="13"/>
    </row>
    <row r="19845" spans="1:7">
      <c r="A19845" s="13"/>
      <c r="B19845" s="13"/>
      <c r="D19845" s="13"/>
      <c r="E19845" s="13"/>
      <c r="F19845" s="13"/>
    </row>
    <row r="19846" spans="1:7">
      <c r="A19846" s="13"/>
      <c r="B19846" s="13"/>
      <c r="D19846" s="13"/>
      <c r="E19846" s="13"/>
      <c r="F19846" s="13"/>
    </row>
    <row r="19847" spans="1:7">
      <c r="A19847" s="13"/>
      <c r="B19847" s="13"/>
      <c r="D19847" s="13"/>
      <c r="E19847" s="13"/>
      <c r="F19847" s="13"/>
    </row>
    <row r="19848" spans="1:7">
      <c r="A19848" s="13"/>
      <c r="B19848" s="13"/>
      <c r="D19848" s="13"/>
      <c r="E19848" s="13"/>
      <c r="F19848" s="13"/>
    </row>
    <row r="19849" spans="1:7">
      <c r="A19849" s="13"/>
      <c r="B19849" s="13"/>
      <c r="D19849" s="13"/>
      <c r="E19849" s="13"/>
      <c r="F19849" s="13"/>
    </row>
    <row r="19850" spans="1:7">
      <c r="A19850" s="13"/>
      <c r="B19850" s="13"/>
      <c r="D19850" s="13"/>
      <c r="E19850" s="13"/>
      <c r="F19850" s="13"/>
    </row>
    <row r="19851" spans="1:7">
      <c r="A19851" s="13"/>
      <c r="B19851" s="13"/>
      <c r="D19851" s="13"/>
      <c r="E19851" s="13"/>
      <c r="F19851" s="13"/>
    </row>
    <row r="19852" spans="1:7">
      <c r="A19852" s="13"/>
      <c r="B19852" s="13"/>
      <c r="D19852" s="13"/>
      <c r="E19852" s="13"/>
      <c r="F19852" s="13"/>
    </row>
    <row r="19853" spans="1:7">
      <c r="A19853" s="13"/>
      <c r="B19853" s="13"/>
      <c r="D19853" s="13"/>
      <c r="E19853" s="13"/>
      <c r="F19853" s="13"/>
    </row>
    <row r="19854" spans="1:7">
      <c r="A19854" s="13"/>
      <c r="B19854" s="13"/>
      <c r="D19854" s="13"/>
      <c r="E19854" s="13"/>
      <c r="F19854" s="13"/>
    </row>
    <row r="19855" spans="1:7">
      <c r="A19855" s="13"/>
      <c r="B19855" s="13"/>
      <c r="C19855" s="13"/>
      <c r="D19855" s="13"/>
      <c r="E19855" s="13"/>
      <c r="G19855" s="13"/>
    </row>
    <row r="19856" spans="1:7">
      <c r="A19856" s="13"/>
      <c r="B19856" s="13"/>
      <c r="C19856" s="13"/>
      <c r="D19856" s="13"/>
      <c r="E19856" s="13"/>
      <c r="F19856" s="13"/>
    </row>
    <row r="19857" spans="1:7">
      <c r="A19857" s="13"/>
      <c r="B19857" s="13"/>
      <c r="C19857" s="13"/>
      <c r="D19857" s="13"/>
      <c r="E19857" s="13"/>
      <c r="F19857" s="13"/>
    </row>
    <row r="19858" spans="1:7">
      <c r="A19858" s="13"/>
      <c r="B19858" s="13"/>
      <c r="C19858" s="13"/>
      <c r="D19858" s="13"/>
      <c r="E19858" s="13"/>
      <c r="F19858" s="13"/>
    </row>
    <row r="19859" spans="1:7">
      <c r="A19859" s="13"/>
      <c r="B19859" s="13"/>
      <c r="D19859" s="13"/>
      <c r="F19859" s="13"/>
    </row>
    <row r="19860" spans="1:7">
      <c r="A19860" s="13"/>
      <c r="B19860" s="13"/>
      <c r="D19860" s="13"/>
      <c r="F19860" s="13"/>
    </row>
    <row r="19861" spans="1:7">
      <c r="A19861" s="13"/>
      <c r="B19861" s="13"/>
      <c r="D19861" s="13"/>
      <c r="F19861" s="13"/>
    </row>
    <row r="19862" spans="1:7">
      <c r="A19862" s="13"/>
      <c r="B19862" s="13"/>
      <c r="D19862" s="13"/>
      <c r="F19862" s="13"/>
    </row>
    <row r="19863" spans="1:7">
      <c r="A19863" s="13"/>
      <c r="B19863" s="13"/>
      <c r="D19863" s="13"/>
      <c r="F19863" s="13"/>
    </row>
    <row r="19864" spans="1:7">
      <c r="A19864" s="13"/>
      <c r="B19864" s="13"/>
      <c r="D19864" s="13"/>
      <c r="F19864" s="13"/>
    </row>
    <row r="19865" spans="1:7">
      <c r="A19865" s="13"/>
      <c r="B19865" s="13"/>
      <c r="D19865" s="13"/>
      <c r="F19865" s="13"/>
    </row>
    <row r="19866" spans="1:7">
      <c r="A19866" s="13"/>
      <c r="B19866" s="13"/>
      <c r="D19866" s="13"/>
      <c r="F19866" s="13"/>
    </row>
    <row r="19867" spans="1:7">
      <c r="A19867" s="13"/>
      <c r="B19867" s="13"/>
      <c r="C19867" s="13"/>
      <c r="D19867" s="13"/>
      <c r="E19867" s="13"/>
      <c r="G19867" s="13"/>
    </row>
    <row r="19868" spans="1:7">
      <c r="A19868" s="13"/>
      <c r="B19868" s="13"/>
      <c r="D19868" s="13"/>
      <c r="E19868" s="13"/>
      <c r="F19868" s="13"/>
    </row>
    <row r="19869" spans="1:7">
      <c r="A19869" s="13"/>
      <c r="B19869" s="13"/>
      <c r="C19869" s="13"/>
      <c r="D19869" s="13"/>
      <c r="E19869" s="13"/>
      <c r="F19869" s="13"/>
    </row>
    <row r="19870" spans="1:7">
      <c r="A19870" s="13"/>
      <c r="B19870" s="13"/>
      <c r="C19870" s="13"/>
      <c r="D19870" s="13"/>
      <c r="E19870" s="13"/>
      <c r="F19870" s="13"/>
    </row>
    <row r="19871" spans="1:7">
      <c r="A19871" s="13"/>
      <c r="B19871" s="13"/>
      <c r="C19871" s="13"/>
      <c r="D19871" s="13"/>
      <c r="E19871" s="13"/>
      <c r="F19871" s="13"/>
    </row>
    <row r="19872" spans="1:7">
      <c r="A19872" s="13"/>
      <c r="B19872" s="13"/>
      <c r="D19872" s="13"/>
      <c r="E19872" s="13"/>
      <c r="F19872" s="13"/>
    </row>
    <row r="19873" spans="1:6">
      <c r="A19873" s="13"/>
      <c r="B19873" s="13"/>
      <c r="D19873" s="13"/>
      <c r="E19873" s="13"/>
      <c r="F19873" s="13"/>
    </row>
    <row r="19874" spans="1:6">
      <c r="A19874" s="13"/>
      <c r="B19874" s="13"/>
      <c r="D19874" s="13"/>
      <c r="E19874" s="13"/>
      <c r="F19874" s="13"/>
    </row>
    <row r="19875" spans="1:6">
      <c r="A19875" s="13"/>
      <c r="B19875" s="13"/>
      <c r="D19875" s="13"/>
      <c r="E19875" s="13"/>
      <c r="F19875" s="13"/>
    </row>
    <row r="19876" spans="1:6">
      <c r="A19876" s="13"/>
      <c r="B19876" s="13"/>
      <c r="D19876" s="13"/>
      <c r="E19876" s="13"/>
      <c r="F19876" s="13"/>
    </row>
    <row r="19877" spans="1:6">
      <c r="A19877" s="13"/>
      <c r="B19877" s="13"/>
      <c r="D19877" s="13"/>
      <c r="E19877" s="13"/>
      <c r="F19877" s="13"/>
    </row>
    <row r="19878" spans="1:6">
      <c r="A19878" s="13"/>
      <c r="B19878" s="13"/>
      <c r="D19878" s="13"/>
      <c r="E19878" s="13"/>
      <c r="F19878" s="13"/>
    </row>
    <row r="19879" spans="1:6">
      <c r="A19879" s="13"/>
      <c r="B19879" s="13"/>
      <c r="D19879" s="13"/>
      <c r="E19879" s="13"/>
      <c r="F19879" s="13"/>
    </row>
    <row r="19880" spans="1:6">
      <c r="A19880" s="13"/>
      <c r="B19880" s="13"/>
      <c r="D19880" s="13"/>
      <c r="E19880" s="13"/>
      <c r="F19880" s="13"/>
    </row>
    <row r="19881" spans="1:6">
      <c r="A19881" s="13"/>
      <c r="B19881" s="13"/>
      <c r="D19881" s="13"/>
      <c r="E19881" s="13"/>
      <c r="F19881" s="13"/>
    </row>
    <row r="19882" spans="1:6">
      <c r="A19882" s="13"/>
      <c r="B19882" s="13"/>
      <c r="D19882" s="13"/>
      <c r="E19882" s="13"/>
      <c r="F19882" s="13"/>
    </row>
    <row r="19883" spans="1:6">
      <c r="A19883" s="13"/>
      <c r="B19883" s="13"/>
      <c r="D19883" s="13"/>
      <c r="E19883" s="13"/>
      <c r="F19883" s="13"/>
    </row>
    <row r="19884" spans="1:6">
      <c r="A19884" s="13"/>
      <c r="B19884" s="13"/>
      <c r="D19884" s="13"/>
      <c r="E19884" s="13"/>
      <c r="F19884" s="13"/>
    </row>
    <row r="19885" spans="1:6">
      <c r="A19885" s="13"/>
      <c r="B19885" s="13"/>
      <c r="D19885" s="13"/>
      <c r="E19885" s="13"/>
      <c r="F19885" s="13"/>
    </row>
    <row r="19886" spans="1:6">
      <c r="A19886" s="13"/>
      <c r="B19886" s="13"/>
      <c r="D19886" s="13"/>
      <c r="E19886" s="13"/>
      <c r="F19886" s="13"/>
    </row>
    <row r="19887" spans="1:6">
      <c r="A19887" s="13"/>
      <c r="B19887" s="13"/>
      <c r="C19887" s="13"/>
      <c r="D19887" s="13"/>
      <c r="E19887" s="13"/>
      <c r="F19887" s="13"/>
    </row>
    <row r="19888" spans="1:6">
      <c r="A19888" s="13"/>
      <c r="B19888" s="13"/>
      <c r="D19888" s="13"/>
      <c r="F19888" s="13"/>
    </row>
    <row r="19889" spans="1:7">
      <c r="A19889" s="13"/>
      <c r="B19889" s="13"/>
      <c r="D19889" s="13"/>
      <c r="F19889" s="13"/>
    </row>
    <row r="19890" spans="1:7">
      <c r="A19890" s="13"/>
      <c r="B19890" s="13"/>
      <c r="D19890" s="13"/>
      <c r="F19890" s="13"/>
    </row>
    <row r="19891" spans="1:7">
      <c r="A19891" s="13"/>
      <c r="B19891" s="13"/>
      <c r="D19891" s="13"/>
      <c r="F19891" s="13"/>
    </row>
    <row r="19892" spans="1:7">
      <c r="A19892" s="13"/>
      <c r="B19892" s="13"/>
      <c r="C19892" s="13"/>
      <c r="D19892" s="13"/>
      <c r="E19892" s="13"/>
      <c r="F19892" s="13"/>
    </row>
    <row r="19893" spans="1:7">
      <c r="A19893" s="13"/>
      <c r="B19893" s="13"/>
      <c r="D19893" s="13"/>
      <c r="F19893" s="13"/>
    </row>
    <row r="19894" spans="1:7">
      <c r="A19894" s="13"/>
      <c r="B19894" s="13"/>
      <c r="D19894" s="13"/>
      <c r="F19894" s="13"/>
    </row>
    <row r="19895" spans="1:7">
      <c r="A19895" s="13"/>
      <c r="B19895" s="13"/>
      <c r="D19895" s="13"/>
      <c r="F19895" s="13"/>
    </row>
    <row r="19896" spans="1:7">
      <c r="A19896" s="13"/>
      <c r="B19896" s="13"/>
      <c r="C19896" s="13"/>
      <c r="D19896" s="13"/>
      <c r="E19896" s="13"/>
      <c r="G19896" s="13"/>
    </row>
    <row r="19897" spans="1:7">
      <c r="A19897" s="13"/>
      <c r="B19897" s="13"/>
      <c r="C19897" s="13"/>
      <c r="D19897" s="13"/>
      <c r="E19897" s="13"/>
      <c r="F19897" s="13"/>
    </row>
    <row r="19898" spans="1:7">
      <c r="A19898" s="13"/>
      <c r="B19898" s="13"/>
      <c r="D19898" s="13"/>
      <c r="E19898" s="13"/>
      <c r="F19898" s="13"/>
    </row>
    <row r="19899" spans="1:7">
      <c r="A19899" s="13"/>
      <c r="B19899" s="13"/>
      <c r="D19899" s="13"/>
      <c r="E19899" s="13"/>
      <c r="F19899" s="13"/>
    </row>
    <row r="19900" spans="1:7">
      <c r="A19900" s="13"/>
      <c r="B19900" s="13"/>
      <c r="D19900" s="13"/>
      <c r="E19900" s="13"/>
      <c r="F19900" s="13"/>
    </row>
    <row r="19901" spans="1:7">
      <c r="A19901" s="13"/>
      <c r="B19901" s="13"/>
      <c r="D19901" s="13"/>
      <c r="E19901" s="13"/>
      <c r="F19901" s="13"/>
    </row>
    <row r="19902" spans="1:7">
      <c r="A19902" s="13"/>
      <c r="B19902" s="13"/>
      <c r="D19902" s="13"/>
      <c r="E19902" s="13"/>
      <c r="F19902" s="13"/>
    </row>
    <row r="19903" spans="1:7">
      <c r="A19903" s="13"/>
      <c r="B19903" s="13"/>
      <c r="D19903" s="13"/>
      <c r="E19903" s="13"/>
      <c r="F19903" s="13"/>
    </row>
    <row r="19904" spans="1:7">
      <c r="A19904" s="13"/>
      <c r="B19904" s="13"/>
      <c r="D19904" s="13"/>
      <c r="E19904" s="13"/>
      <c r="F19904" s="13"/>
    </row>
    <row r="19905" spans="1:7">
      <c r="A19905" s="13"/>
      <c r="B19905" s="13"/>
      <c r="D19905" s="13"/>
      <c r="E19905" s="13"/>
      <c r="F19905" s="13"/>
    </row>
    <row r="19906" spans="1:7">
      <c r="A19906" s="13"/>
      <c r="B19906" s="13"/>
      <c r="D19906" s="13"/>
      <c r="E19906" s="13"/>
      <c r="F19906" s="13"/>
    </row>
    <row r="19907" spans="1:7">
      <c r="A19907" s="13"/>
      <c r="B19907" s="13"/>
      <c r="D19907" s="13"/>
      <c r="E19907" s="13"/>
      <c r="F19907" s="13"/>
    </row>
    <row r="19908" spans="1:7">
      <c r="A19908" s="13"/>
      <c r="B19908" s="13"/>
      <c r="C19908" s="13"/>
      <c r="D19908" s="13"/>
      <c r="E19908" s="13"/>
      <c r="F19908" s="13"/>
    </row>
    <row r="19909" spans="1:7">
      <c r="A19909" s="13"/>
      <c r="B19909" s="13"/>
      <c r="C19909" s="13"/>
      <c r="D19909" s="13"/>
      <c r="E19909" s="13"/>
      <c r="F19909" s="13"/>
    </row>
    <row r="19910" spans="1:7">
      <c r="A19910" s="13"/>
      <c r="B19910" s="13"/>
      <c r="D19910" s="13"/>
      <c r="F19910" s="13"/>
    </row>
    <row r="19911" spans="1:7">
      <c r="A19911" s="13"/>
      <c r="B19911" s="13"/>
      <c r="D19911" s="13"/>
      <c r="F19911" s="13"/>
    </row>
    <row r="19912" spans="1:7">
      <c r="A19912" s="13"/>
      <c r="B19912" s="13"/>
      <c r="D19912" s="13"/>
      <c r="F19912" s="13"/>
    </row>
    <row r="19913" spans="1:7">
      <c r="A19913" s="13"/>
      <c r="B19913" s="13"/>
      <c r="D19913" s="13"/>
      <c r="F19913" s="13"/>
    </row>
    <row r="19914" spans="1:7">
      <c r="A19914" s="13"/>
      <c r="B19914" s="13"/>
      <c r="D19914" s="13"/>
      <c r="F19914" s="13"/>
    </row>
    <row r="19915" spans="1:7">
      <c r="A19915" s="13"/>
      <c r="B19915" s="13"/>
      <c r="D19915" s="13"/>
      <c r="F19915" s="13"/>
    </row>
    <row r="19916" spans="1:7">
      <c r="A19916" s="13"/>
      <c r="B19916" s="13"/>
      <c r="C19916" s="13"/>
      <c r="D19916" s="13"/>
      <c r="E19916" s="13"/>
      <c r="G19916" s="13"/>
    </row>
    <row r="19917" spans="1:7">
      <c r="A19917" s="13"/>
      <c r="B19917" s="13"/>
      <c r="C19917" s="13"/>
      <c r="D19917" s="13"/>
      <c r="E19917" s="13"/>
      <c r="F19917" s="13"/>
    </row>
    <row r="19918" spans="1:7">
      <c r="A19918" s="13"/>
      <c r="B19918" s="13"/>
      <c r="C19918" s="13"/>
      <c r="D19918" s="13"/>
      <c r="E19918" s="13"/>
      <c r="F19918" s="13"/>
    </row>
    <row r="19919" spans="1:7">
      <c r="A19919" s="13"/>
      <c r="B19919" s="13"/>
      <c r="D19919" s="13"/>
      <c r="E19919" s="13"/>
      <c r="F19919" s="13"/>
    </row>
    <row r="19920" spans="1:7">
      <c r="A19920" s="13"/>
      <c r="B19920" s="13"/>
      <c r="D19920" s="13"/>
      <c r="E19920" s="13"/>
      <c r="F19920" s="13"/>
    </row>
    <row r="19921" spans="1:7">
      <c r="A19921" s="13"/>
      <c r="B19921" s="13"/>
      <c r="C19921" s="13"/>
      <c r="D19921" s="13"/>
      <c r="E19921" s="13"/>
      <c r="F19921" s="13"/>
    </row>
    <row r="19922" spans="1:7">
      <c r="A19922" s="13"/>
      <c r="B19922" s="13"/>
      <c r="D19922" s="13"/>
      <c r="E19922" s="13"/>
      <c r="F19922" s="13"/>
    </row>
    <row r="19923" spans="1:7">
      <c r="A19923" s="13"/>
      <c r="B19923" s="13"/>
      <c r="D19923" s="13"/>
      <c r="E19923" s="13"/>
      <c r="F19923" s="13"/>
    </row>
    <row r="19924" spans="1:7">
      <c r="A19924" s="13"/>
      <c r="B19924" s="13"/>
      <c r="D19924" s="13"/>
      <c r="E19924" s="13"/>
      <c r="F19924" s="13"/>
    </row>
    <row r="19925" spans="1:7">
      <c r="A19925" s="13"/>
      <c r="B19925" s="13"/>
      <c r="D19925" s="13"/>
      <c r="E19925" s="13"/>
      <c r="F19925" s="13"/>
    </row>
    <row r="19926" spans="1:7">
      <c r="A19926" s="13"/>
      <c r="B19926" s="13"/>
      <c r="D19926" s="13"/>
      <c r="E19926" s="13"/>
      <c r="F19926" s="13"/>
    </row>
    <row r="19927" spans="1:7">
      <c r="A19927" s="13"/>
      <c r="B19927" s="13"/>
      <c r="D19927" s="13"/>
      <c r="E19927" s="13"/>
      <c r="F19927" s="13"/>
    </row>
    <row r="19928" spans="1:7">
      <c r="A19928" s="13"/>
      <c r="B19928" s="13"/>
      <c r="D19928" s="13"/>
      <c r="E19928" s="13"/>
      <c r="F19928" s="13"/>
    </row>
    <row r="19929" spans="1:7">
      <c r="A19929" s="13"/>
      <c r="B19929" s="13"/>
      <c r="D19929" s="13"/>
      <c r="E19929" s="13"/>
      <c r="F19929" s="13"/>
    </row>
    <row r="19930" spans="1:7">
      <c r="A19930" s="13"/>
      <c r="B19930" s="13"/>
      <c r="D19930" s="13"/>
      <c r="E19930" s="13"/>
      <c r="F19930" s="13"/>
    </row>
    <row r="19931" spans="1:7">
      <c r="A19931" s="13"/>
      <c r="B19931" s="13"/>
      <c r="D19931" s="13"/>
      <c r="E19931" s="13"/>
      <c r="F19931" s="13"/>
    </row>
    <row r="19932" spans="1:7">
      <c r="A19932" s="13"/>
      <c r="B19932" s="13"/>
      <c r="C19932" s="13"/>
      <c r="D19932" s="13"/>
      <c r="E19932" s="13"/>
      <c r="G19932" s="13"/>
    </row>
    <row r="19933" spans="1:7">
      <c r="A19933" s="13"/>
      <c r="B19933" s="13"/>
      <c r="C19933" s="13"/>
      <c r="D19933" s="13"/>
      <c r="E19933" s="13"/>
      <c r="F19933" s="13"/>
    </row>
    <row r="19934" spans="1:7">
      <c r="A19934" s="13"/>
      <c r="B19934" s="13"/>
      <c r="D19934" s="13"/>
      <c r="F19934" s="13"/>
    </row>
    <row r="19935" spans="1:7">
      <c r="A19935" s="13"/>
      <c r="B19935" s="13"/>
      <c r="D19935" s="13"/>
      <c r="F19935" s="13"/>
    </row>
    <row r="19936" spans="1:7">
      <c r="A19936" s="13"/>
      <c r="B19936" s="13"/>
      <c r="D19936" s="13"/>
      <c r="F19936" s="13"/>
    </row>
    <row r="19937" spans="1:7">
      <c r="A19937" s="13"/>
      <c r="B19937" s="13"/>
      <c r="C19937" s="13"/>
      <c r="D19937" s="13"/>
      <c r="E19937" s="13"/>
      <c r="F19937" s="13"/>
    </row>
    <row r="19938" spans="1:7">
      <c r="A19938" s="13"/>
      <c r="B19938" s="13"/>
      <c r="D19938" s="13"/>
      <c r="F19938" s="13"/>
    </row>
    <row r="19939" spans="1:7">
      <c r="A19939" s="13"/>
      <c r="B19939" s="13"/>
      <c r="D19939" s="13"/>
      <c r="F19939" s="13"/>
    </row>
    <row r="19940" spans="1:7">
      <c r="A19940" s="13"/>
      <c r="B19940" s="13"/>
      <c r="D19940" s="13"/>
      <c r="F19940" s="13"/>
    </row>
    <row r="19941" spans="1:7">
      <c r="A19941" s="13"/>
      <c r="B19941" s="13"/>
      <c r="D19941" s="13"/>
      <c r="F19941" s="13"/>
    </row>
    <row r="19942" spans="1:7">
      <c r="A19942" s="13"/>
      <c r="B19942" s="13"/>
      <c r="D19942" s="13"/>
      <c r="F19942" s="13"/>
    </row>
    <row r="19943" spans="1:7">
      <c r="A19943" s="13"/>
      <c r="B19943" s="13"/>
      <c r="D19943" s="13"/>
      <c r="F19943" s="13"/>
    </row>
    <row r="19944" spans="1:7">
      <c r="A19944" s="13"/>
      <c r="B19944" s="13"/>
      <c r="C19944" s="13"/>
      <c r="D19944" s="13"/>
      <c r="E19944" s="13"/>
      <c r="G19944" s="13"/>
    </row>
    <row r="19945" spans="1:7">
      <c r="A19945" s="13"/>
      <c r="B19945" s="13"/>
      <c r="C19945" s="13"/>
      <c r="D19945" s="13"/>
      <c r="E19945" s="13"/>
      <c r="F19945" s="13"/>
    </row>
    <row r="19946" spans="1:7">
      <c r="A19946" s="13"/>
      <c r="B19946" s="13"/>
      <c r="C19946" s="13"/>
      <c r="D19946" s="13"/>
      <c r="E19946" s="13"/>
      <c r="F19946" s="13"/>
    </row>
    <row r="19947" spans="1:7">
      <c r="A19947" s="13"/>
      <c r="B19947" s="13"/>
      <c r="D19947" s="13"/>
      <c r="E19947" s="13"/>
      <c r="F19947" s="13"/>
    </row>
    <row r="19948" spans="1:7">
      <c r="A19948" s="13"/>
      <c r="B19948" s="13"/>
      <c r="D19948" s="13"/>
      <c r="E19948" s="13"/>
      <c r="F19948" s="13"/>
    </row>
    <row r="19949" spans="1:7">
      <c r="A19949" s="13"/>
      <c r="B19949" s="13"/>
      <c r="D19949" s="13"/>
      <c r="E19949" s="13"/>
      <c r="F19949" s="13"/>
    </row>
    <row r="19950" spans="1:7">
      <c r="A19950" s="13"/>
      <c r="B19950" s="13"/>
      <c r="C19950" s="13"/>
      <c r="D19950" s="13"/>
      <c r="E19950" s="13"/>
      <c r="F19950" s="13"/>
    </row>
    <row r="19951" spans="1:7">
      <c r="A19951" s="13"/>
      <c r="B19951" s="13"/>
      <c r="C19951" s="13"/>
      <c r="D19951" s="13"/>
      <c r="E19951" s="13"/>
      <c r="F19951" s="13"/>
    </row>
    <row r="19952" spans="1:7">
      <c r="A19952" s="13"/>
      <c r="B19952" s="13"/>
      <c r="D19952" s="13"/>
      <c r="E19952" s="13"/>
      <c r="F19952" s="13"/>
    </row>
    <row r="19953" spans="1:6">
      <c r="A19953" s="13"/>
      <c r="B19953" s="13"/>
      <c r="C19953" s="13"/>
      <c r="D19953" s="13"/>
      <c r="E19953" s="13"/>
      <c r="F19953" s="13"/>
    </row>
    <row r="19954" spans="1:6">
      <c r="A19954" s="13"/>
      <c r="B19954" s="13"/>
      <c r="C19954" s="13"/>
      <c r="D19954" s="13"/>
      <c r="E19954" s="13"/>
      <c r="F19954" s="13"/>
    </row>
    <row r="19955" spans="1:6">
      <c r="A19955" s="13"/>
      <c r="B19955" s="13"/>
      <c r="D19955" s="13"/>
      <c r="E19955" s="13"/>
      <c r="F19955" s="13"/>
    </row>
    <row r="19956" spans="1:6">
      <c r="A19956" s="13"/>
      <c r="B19956" s="13"/>
      <c r="D19956" s="13"/>
      <c r="E19956" s="13"/>
      <c r="F19956" s="13"/>
    </row>
    <row r="19957" spans="1:6">
      <c r="A19957" s="13"/>
      <c r="B19957" s="13"/>
      <c r="D19957" s="13"/>
      <c r="E19957" s="13"/>
      <c r="F19957" s="13"/>
    </row>
    <row r="19958" spans="1:6">
      <c r="A19958" s="13"/>
      <c r="B19958" s="13"/>
      <c r="D19958" s="13"/>
      <c r="E19958" s="13"/>
      <c r="F19958" s="13"/>
    </row>
    <row r="19959" spans="1:6">
      <c r="A19959" s="13"/>
      <c r="B19959" s="13"/>
      <c r="D19959" s="13"/>
      <c r="E19959" s="13"/>
      <c r="F19959" s="13"/>
    </row>
    <row r="19960" spans="1:6">
      <c r="A19960" s="13"/>
      <c r="B19960" s="13"/>
      <c r="D19960" s="13"/>
      <c r="E19960" s="13"/>
      <c r="F19960" s="13"/>
    </row>
    <row r="19961" spans="1:6">
      <c r="A19961" s="13"/>
      <c r="B19961" s="13"/>
      <c r="D19961" s="13"/>
      <c r="E19961" s="13"/>
      <c r="F19961" s="13"/>
    </row>
    <row r="19962" spans="1:6">
      <c r="A19962" s="13"/>
      <c r="B19962" s="13"/>
      <c r="D19962" s="13"/>
      <c r="E19962" s="13"/>
      <c r="F19962" s="13"/>
    </row>
    <row r="19963" spans="1:6">
      <c r="A19963" s="13"/>
      <c r="B19963" s="13"/>
      <c r="D19963" s="13"/>
      <c r="E19963" s="13"/>
      <c r="F19963" s="13"/>
    </row>
    <row r="19964" spans="1:6">
      <c r="A19964" s="13"/>
      <c r="B19964" s="13"/>
      <c r="D19964" s="13"/>
      <c r="E19964" s="13"/>
      <c r="F19964" s="13"/>
    </row>
    <row r="19965" spans="1:6">
      <c r="A19965" s="13"/>
      <c r="B19965" s="13"/>
      <c r="D19965" s="13"/>
      <c r="E19965" s="13"/>
      <c r="F19965" s="13"/>
    </row>
    <row r="19966" spans="1:6">
      <c r="A19966" s="13"/>
      <c r="B19966" s="13"/>
      <c r="C19966" s="13"/>
      <c r="D19966" s="13"/>
      <c r="E19966" s="13"/>
      <c r="F19966" s="13"/>
    </row>
    <row r="19967" spans="1:6">
      <c r="A19967" s="13"/>
      <c r="B19967" s="13"/>
      <c r="D19967" s="13"/>
      <c r="F19967" s="13"/>
    </row>
    <row r="19968" spans="1:6">
      <c r="A19968" s="13"/>
      <c r="B19968" s="13"/>
      <c r="D19968" s="13"/>
      <c r="F19968" s="13"/>
    </row>
    <row r="19969" spans="1:7">
      <c r="A19969" s="13"/>
      <c r="B19969" s="13"/>
      <c r="D19969" s="13"/>
      <c r="F19969" s="13"/>
    </row>
    <row r="19970" spans="1:7">
      <c r="A19970" s="13"/>
      <c r="B19970" s="13"/>
      <c r="D19970" s="13"/>
      <c r="F19970" s="13"/>
    </row>
    <row r="19971" spans="1:7">
      <c r="A19971" s="13"/>
      <c r="B19971" s="13"/>
      <c r="D19971" s="13"/>
      <c r="F19971" s="13"/>
    </row>
    <row r="19972" spans="1:7">
      <c r="A19972" s="13"/>
      <c r="B19972" s="13"/>
      <c r="D19972" s="13"/>
      <c r="F19972" s="13"/>
    </row>
    <row r="19973" spans="1:7">
      <c r="A19973" s="13"/>
      <c r="B19973" s="13"/>
      <c r="D19973" s="13"/>
      <c r="F19973" s="13"/>
    </row>
    <row r="19974" spans="1:7">
      <c r="A19974" s="13"/>
      <c r="B19974" s="13"/>
      <c r="C19974" s="13"/>
      <c r="D19974" s="13"/>
      <c r="E19974" s="13"/>
      <c r="G19974" s="13"/>
    </row>
    <row r="19975" spans="1:7">
      <c r="A19975" s="13"/>
      <c r="B19975" s="13"/>
      <c r="C19975" s="13"/>
      <c r="D19975" s="13"/>
      <c r="E19975" s="13"/>
      <c r="F19975" s="13"/>
    </row>
    <row r="19976" spans="1:7">
      <c r="A19976" s="13"/>
      <c r="B19976" s="13"/>
      <c r="C19976" s="13"/>
      <c r="D19976" s="13"/>
      <c r="E19976" s="13"/>
      <c r="F19976" s="13"/>
    </row>
    <row r="19977" spans="1:7">
      <c r="A19977" s="13"/>
      <c r="B19977" s="13"/>
      <c r="C19977" s="13"/>
      <c r="D19977" s="13"/>
      <c r="E19977" s="13"/>
      <c r="F19977" s="13"/>
    </row>
    <row r="19978" spans="1:7">
      <c r="A19978" s="13"/>
      <c r="B19978" s="13"/>
      <c r="D19978" s="13"/>
      <c r="E19978" s="13"/>
      <c r="F19978" s="13"/>
    </row>
    <row r="19979" spans="1:7">
      <c r="A19979" s="13"/>
      <c r="B19979" s="13"/>
      <c r="D19979" s="13"/>
      <c r="E19979" s="13"/>
      <c r="F19979" s="13"/>
    </row>
    <row r="19980" spans="1:7">
      <c r="A19980" s="13"/>
      <c r="B19980" s="13"/>
      <c r="D19980" s="13"/>
      <c r="E19980" s="13"/>
      <c r="F19980" s="13"/>
    </row>
    <row r="19981" spans="1:7">
      <c r="A19981" s="13"/>
      <c r="B19981" s="13"/>
      <c r="D19981" s="13"/>
      <c r="E19981" s="13"/>
      <c r="F19981" s="13"/>
    </row>
    <row r="19982" spans="1:7">
      <c r="A19982" s="13"/>
      <c r="B19982" s="13"/>
      <c r="D19982" s="13"/>
      <c r="E19982" s="13"/>
      <c r="F19982" s="13"/>
    </row>
    <row r="19983" spans="1:7">
      <c r="A19983" s="13"/>
      <c r="B19983" s="13"/>
      <c r="C19983" s="13"/>
      <c r="D19983" s="13"/>
      <c r="E19983" s="13"/>
      <c r="F19983" s="13"/>
    </row>
    <row r="19984" spans="1:7">
      <c r="A19984" s="13"/>
      <c r="B19984" s="13"/>
      <c r="D19984" s="13"/>
      <c r="F19984" s="13"/>
    </row>
    <row r="19985" spans="1:7">
      <c r="A19985" s="13"/>
      <c r="B19985" s="13"/>
      <c r="D19985" s="13"/>
      <c r="F19985" s="13"/>
    </row>
    <row r="19986" spans="1:7">
      <c r="A19986" s="13"/>
      <c r="B19986" s="13"/>
      <c r="D19986" s="13"/>
      <c r="F19986" s="13"/>
    </row>
    <row r="19987" spans="1:7">
      <c r="A19987" s="13"/>
      <c r="B19987" s="13"/>
      <c r="D19987" s="13"/>
      <c r="F19987" s="13"/>
    </row>
    <row r="19988" spans="1:7">
      <c r="A19988" s="13"/>
      <c r="B19988" s="13"/>
      <c r="D19988" s="13"/>
      <c r="F19988" s="13"/>
    </row>
    <row r="19989" spans="1:7">
      <c r="A19989" s="13"/>
      <c r="B19989" s="13"/>
      <c r="D19989" s="13"/>
      <c r="F19989" s="13"/>
    </row>
    <row r="19990" spans="1:7">
      <c r="A19990" s="13"/>
      <c r="B19990" s="13"/>
      <c r="D19990" s="13"/>
      <c r="F19990" s="13"/>
    </row>
    <row r="19991" spans="1:7">
      <c r="A19991" s="13"/>
      <c r="B19991" s="13"/>
      <c r="C19991" s="13"/>
      <c r="D19991" s="13"/>
      <c r="E19991" s="13"/>
      <c r="G19991" s="13"/>
    </row>
    <row r="19992" spans="1:7">
      <c r="A19992" s="13"/>
      <c r="B19992" s="13"/>
      <c r="C19992" s="13"/>
      <c r="D19992" s="13"/>
      <c r="E19992" s="13"/>
      <c r="F19992" s="13"/>
    </row>
    <row r="19993" spans="1:7">
      <c r="A19993" s="13"/>
      <c r="B19993" s="13"/>
      <c r="C19993" s="13"/>
      <c r="D19993" s="13"/>
      <c r="E19993" s="13"/>
      <c r="F19993" s="13"/>
    </row>
    <row r="19994" spans="1:7">
      <c r="A19994" s="13"/>
      <c r="B19994" s="13"/>
      <c r="D19994" s="13"/>
      <c r="E19994" s="13"/>
      <c r="F19994" s="13"/>
    </row>
    <row r="19995" spans="1:7">
      <c r="A19995" s="13"/>
      <c r="B19995" s="13"/>
      <c r="D19995" s="13"/>
      <c r="E19995" s="13"/>
      <c r="F19995" s="13"/>
    </row>
    <row r="19996" spans="1:7">
      <c r="A19996" s="13"/>
      <c r="B19996" s="13"/>
      <c r="D19996" s="13"/>
      <c r="E19996" s="13"/>
      <c r="F19996" s="13"/>
    </row>
    <row r="19997" spans="1:7">
      <c r="A19997" s="13"/>
      <c r="B19997" s="13"/>
      <c r="C19997" s="13"/>
      <c r="D19997" s="13"/>
      <c r="E19997" s="13"/>
      <c r="F19997" s="13"/>
    </row>
    <row r="19998" spans="1:7">
      <c r="A19998" s="13"/>
      <c r="B19998" s="13"/>
      <c r="D19998" s="13"/>
      <c r="E19998" s="13"/>
      <c r="F19998" s="13"/>
    </row>
    <row r="19999" spans="1:7">
      <c r="A19999" s="13"/>
      <c r="B19999" s="13"/>
      <c r="D19999" s="13"/>
      <c r="E19999" s="13"/>
      <c r="F19999" s="13"/>
    </row>
    <row r="20000" spans="1:7">
      <c r="A20000" s="13"/>
      <c r="B20000" s="13"/>
      <c r="D20000" s="13"/>
      <c r="E20000" s="13"/>
      <c r="F20000" s="13"/>
    </row>
    <row r="20001" spans="1:7">
      <c r="A20001" s="13"/>
      <c r="B20001" s="13"/>
      <c r="D20001" s="13"/>
      <c r="E20001" s="13"/>
      <c r="F20001" s="13"/>
    </row>
    <row r="20002" spans="1:7">
      <c r="A20002" s="13"/>
      <c r="B20002" s="13"/>
      <c r="D20002" s="13"/>
      <c r="E20002" s="13"/>
      <c r="F20002" s="13"/>
    </row>
    <row r="20003" spans="1:7">
      <c r="A20003" s="13"/>
      <c r="B20003" s="13"/>
      <c r="D20003" s="13"/>
      <c r="E20003" s="13"/>
      <c r="F20003" s="13"/>
    </row>
    <row r="20004" spans="1:7">
      <c r="A20004" s="13"/>
      <c r="B20004" s="13"/>
      <c r="D20004" s="13"/>
      <c r="E20004" s="13"/>
      <c r="F20004" s="13"/>
    </row>
    <row r="20005" spans="1:7">
      <c r="A20005" s="13"/>
      <c r="B20005" s="13"/>
      <c r="D20005" s="13"/>
      <c r="E20005" s="13"/>
      <c r="F20005" s="13"/>
    </row>
    <row r="20006" spans="1:7">
      <c r="A20006" s="13"/>
      <c r="B20006" s="13"/>
      <c r="C20006" s="13"/>
      <c r="D20006" s="13"/>
      <c r="E20006" s="13"/>
      <c r="F20006" s="13"/>
    </row>
    <row r="20007" spans="1:7">
      <c r="A20007" s="13"/>
      <c r="B20007" s="13"/>
      <c r="C20007" s="13"/>
      <c r="D20007" s="13"/>
      <c r="E20007" s="13"/>
      <c r="F20007" s="13"/>
    </row>
    <row r="20008" spans="1:7">
      <c r="A20008" s="13"/>
      <c r="B20008" s="13"/>
      <c r="D20008" s="13"/>
      <c r="F20008" s="13"/>
    </row>
    <row r="20009" spans="1:7">
      <c r="A20009" s="13"/>
      <c r="B20009" s="13"/>
      <c r="D20009" s="13"/>
      <c r="F20009" s="13"/>
    </row>
    <row r="20010" spans="1:7">
      <c r="A20010" s="13"/>
      <c r="B20010" s="13"/>
      <c r="D20010" s="13"/>
      <c r="F20010" s="13"/>
    </row>
    <row r="20011" spans="1:7">
      <c r="A20011" s="13"/>
      <c r="B20011" s="13"/>
      <c r="D20011" s="13"/>
      <c r="F20011" s="13"/>
    </row>
    <row r="20012" spans="1:7">
      <c r="A20012" s="13"/>
      <c r="B20012" s="13"/>
      <c r="D20012" s="13"/>
      <c r="F20012" s="13"/>
    </row>
    <row r="20013" spans="1:7">
      <c r="A20013" s="13"/>
      <c r="B20013" s="13"/>
      <c r="D20013" s="13"/>
      <c r="F20013" s="13"/>
    </row>
    <row r="20014" spans="1:7">
      <c r="A20014" s="13"/>
      <c r="B20014" s="13"/>
      <c r="D20014" s="13"/>
      <c r="F20014" s="13"/>
    </row>
    <row r="20015" spans="1:7">
      <c r="A20015" s="13"/>
      <c r="B20015" s="13"/>
      <c r="C20015" s="13"/>
      <c r="D20015" s="13"/>
      <c r="E20015" s="13"/>
      <c r="G20015" s="13"/>
    </row>
    <row r="20016" spans="1:7">
      <c r="A20016" s="13"/>
      <c r="B20016" s="13"/>
      <c r="C20016" s="13"/>
      <c r="D20016" s="13"/>
      <c r="E20016" s="13"/>
      <c r="F20016" s="13"/>
    </row>
    <row r="20017" spans="1:7">
      <c r="A20017" s="13"/>
      <c r="B20017" s="13"/>
      <c r="D20017" s="13"/>
      <c r="E20017" s="13"/>
      <c r="F20017" s="13"/>
    </row>
    <row r="20018" spans="1:7">
      <c r="A20018" s="13"/>
      <c r="B20018" s="13"/>
      <c r="D20018" s="13"/>
      <c r="E20018" s="13"/>
      <c r="F20018" s="13"/>
    </row>
    <row r="20019" spans="1:7">
      <c r="A20019" s="13"/>
      <c r="B20019" s="13"/>
      <c r="D20019" s="13"/>
      <c r="E20019" s="13"/>
      <c r="F20019" s="13"/>
    </row>
    <row r="20020" spans="1:7">
      <c r="A20020" s="13"/>
      <c r="B20020" s="13"/>
      <c r="D20020" s="13"/>
      <c r="E20020" s="13"/>
      <c r="F20020" s="13"/>
    </row>
    <row r="20021" spans="1:7">
      <c r="A20021" s="13"/>
      <c r="B20021" s="13"/>
      <c r="D20021" s="13"/>
      <c r="E20021" s="13"/>
      <c r="F20021" s="13"/>
    </row>
    <row r="20022" spans="1:7">
      <c r="A20022" s="13"/>
      <c r="B20022" s="13"/>
      <c r="D20022" s="13"/>
      <c r="E20022" s="13"/>
      <c r="F20022" s="13"/>
    </row>
    <row r="20023" spans="1:7">
      <c r="A20023" s="13"/>
      <c r="B20023" s="13"/>
      <c r="D20023" s="13"/>
      <c r="E20023" s="13"/>
      <c r="F20023" s="13"/>
    </row>
    <row r="20024" spans="1:7">
      <c r="A20024" s="13"/>
      <c r="B20024" s="13"/>
      <c r="D20024" s="13"/>
      <c r="E20024" s="13"/>
      <c r="F20024" s="13"/>
    </row>
    <row r="20025" spans="1:7">
      <c r="A20025" s="13"/>
      <c r="B20025" s="13"/>
      <c r="D20025" s="13"/>
      <c r="E20025" s="13"/>
      <c r="F20025" s="13"/>
    </row>
    <row r="20026" spans="1:7">
      <c r="A20026" s="13"/>
      <c r="B20026" s="13"/>
      <c r="D20026" s="13"/>
      <c r="E20026" s="13"/>
      <c r="F20026" s="13"/>
    </row>
    <row r="20027" spans="1:7">
      <c r="A20027" s="13"/>
      <c r="B20027" s="13"/>
      <c r="D20027" s="13"/>
      <c r="E20027" s="13"/>
      <c r="F20027" s="13"/>
    </row>
    <row r="20028" spans="1:7">
      <c r="A20028" s="13"/>
      <c r="B20028" s="13"/>
      <c r="D20028" s="13"/>
      <c r="E20028" s="13"/>
      <c r="F20028" s="13"/>
    </row>
    <row r="20029" spans="1:7">
      <c r="A20029" s="13"/>
      <c r="B20029" s="13"/>
      <c r="C20029" s="13"/>
      <c r="D20029" s="13"/>
      <c r="E20029" s="13"/>
      <c r="G20029" s="13"/>
    </row>
    <row r="20030" spans="1:7">
      <c r="A20030" s="13"/>
      <c r="B20030" s="13"/>
      <c r="C20030" s="13"/>
      <c r="D20030" s="13"/>
      <c r="E20030" s="13"/>
      <c r="F20030" s="13"/>
    </row>
    <row r="20031" spans="1:7">
      <c r="A20031" s="13"/>
      <c r="B20031" s="13"/>
      <c r="D20031" s="13"/>
      <c r="F20031" s="13"/>
    </row>
    <row r="20032" spans="1:7">
      <c r="A20032" s="13"/>
      <c r="B20032" s="13"/>
      <c r="D20032" s="13"/>
      <c r="F20032" s="13"/>
    </row>
    <row r="20033" spans="1:7">
      <c r="A20033" s="13"/>
      <c r="B20033" s="13"/>
      <c r="D20033" s="13"/>
      <c r="F20033" s="13"/>
    </row>
    <row r="20034" spans="1:7">
      <c r="A20034" s="13"/>
      <c r="B20034" s="13"/>
      <c r="D20034" s="13"/>
      <c r="F20034" s="13"/>
    </row>
    <row r="20035" spans="1:7">
      <c r="A20035" s="13"/>
      <c r="B20035" s="13"/>
      <c r="D20035" s="13"/>
      <c r="F20035" s="13"/>
    </row>
    <row r="20036" spans="1:7">
      <c r="A20036" s="13"/>
      <c r="B20036" s="13"/>
      <c r="D20036" s="13"/>
      <c r="F20036" s="13"/>
    </row>
    <row r="20037" spans="1:7">
      <c r="A20037" s="13"/>
      <c r="B20037" s="13"/>
      <c r="D20037" s="13"/>
      <c r="F20037" s="13"/>
    </row>
    <row r="20038" spans="1:7">
      <c r="A20038" s="13"/>
      <c r="B20038" s="13"/>
      <c r="C20038" s="13"/>
      <c r="D20038" s="13"/>
      <c r="E20038" s="13"/>
      <c r="F20038" s="13"/>
    </row>
    <row r="20039" spans="1:7">
      <c r="A20039" s="13"/>
      <c r="B20039" s="13"/>
      <c r="C20039" s="13"/>
      <c r="D20039" s="13"/>
      <c r="E20039" s="13"/>
      <c r="G20039" s="13"/>
    </row>
    <row r="20040" spans="1:7">
      <c r="A20040" s="13"/>
      <c r="B20040" s="13"/>
      <c r="D20040" s="13"/>
      <c r="E20040" s="13"/>
      <c r="F20040" s="13"/>
    </row>
    <row r="20041" spans="1:7">
      <c r="A20041" s="13"/>
      <c r="B20041" s="13"/>
      <c r="D20041" s="13"/>
      <c r="E20041" s="13"/>
      <c r="F20041" s="13"/>
    </row>
    <row r="20042" spans="1:7">
      <c r="A20042" s="13"/>
      <c r="B20042" s="13"/>
      <c r="D20042" s="13"/>
      <c r="E20042" s="13"/>
      <c r="F20042" s="13"/>
    </row>
    <row r="20043" spans="1:7">
      <c r="A20043" s="13"/>
      <c r="B20043" s="13"/>
      <c r="C20043" s="13"/>
      <c r="D20043" s="13"/>
      <c r="E20043" s="13"/>
      <c r="F20043" s="13"/>
    </row>
    <row r="20044" spans="1:7">
      <c r="A20044" s="13"/>
      <c r="B20044" s="13"/>
      <c r="D20044" s="13"/>
      <c r="E20044" s="13"/>
      <c r="F20044" s="13"/>
    </row>
    <row r="20045" spans="1:7">
      <c r="A20045" s="13"/>
      <c r="B20045" s="13"/>
      <c r="D20045" s="13"/>
      <c r="E20045" s="13"/>
      <c r="F20045" s="13"/>
    </row>
    <row r="20046" spans="1:7">
      <c r="A20046" s="13"/>
      <c r="B20046" s="13"/>
      <c r="D20046" s="13"/>
      <c r="E20046" s="13"/>
      <c r="F20046" s="13"/>
    </row>
    <row r="20047" spans="1:7">
      <c r="A20047" s="13"/>
      <c r="B20047" s="13"/>
      <c r="D20047" s="13"/>
      <c r="E20047" s="13"/>
      <c r="F20047" s="13"/>
    </row>
    <row r="20048" spans="1:7">
      <c r="A20048" s="13"/>
      <c r="B20048" s="13"/>
      <c r="D20048" s="13"/>
      <c r="E20048" s="13"/>
      <c r="F20048" s="13"/>
    </row>
    <row r="20049" spans="1:6">
      <c r="A20049" s="13"/>
      <c r="B20049" s="13"/>
      <c r="D20049" s="13"/>
      <c r="E20049" s="13"/>
      <c r="F20049" s="13"/>
    </row>
    <row r="20050" spans="1:6">
      <c r="A20050" s="13"/>
      <c r="B20050" s="13"/>
      <c r="D20050" s="13"/>
      <c r="E20050" s="13"/>
      <c r="F20050" s="13"/>
    </row>
    <row r="20051" spans="1:6">
      <c r="A20051" s="13"/>
      <c r="B20051" s="13"/>
      <c r="D20051" s="13"/>
      <c r="E20051" s="13"/>
      <c r="F20051" s="13"/>
    </row>
    <row r="20052" spans="1:6">
      <c r="A20052" s="13"/>
      <c r="B20052" s="13"/>
      <c r="D20052" s="13"/>
      <c r="E20052" s="13"/>
      <c r="F20052" s="13"/>
    </row>
    <row r="20053" spans="1:6">
      <c r="A20053" s="13"/>
      <c r="B20053" s="13"/>
      <c r="D20053" s="13"/>
      <c r="E20053" s="13"/>
      <c r="F20053" s="13"/>
    </row>
    <row r="20054" spans="1:6">
      <c r="A20054" s="13"/>
      <c r="B20054" s="13"/>
      <c r="D20054" s="13"/>
      <c r="E20054" s="13"/>
      <c r="F20054" s="13"/>
    </row>
    <row r="20055" spans="1:6">
      <c r="A20055" s="13"/>
      <c r="B20055" s="13"/>
      <c r="D20055" s="13"/>
      <c r="E20055" s="13"/>
      <c r="F20055" s="13"/>
    </row>
    <row r="20056" spans="1:6">
      <c r="A20056" s="13"/>
      <c r="B20056" s="13"/>
      <c r="D20056" s="13"/>
      <c r="E20056" s="13"/>
      <c r="F20056" s="13"/>
    </row>
    <row r="20057" spans="1:6">
      <c r="A20057" s="13"/>
      <c r="B20057" s="13"/>
      <c r="D20057" s="13"/>
      <c r="E20057" s="13"/>
      <c r="F20057" s="13"/>
    </row>
    <row r="20058" spans="1:6">
      <c r="A20058" s="13"/>
      <c r="B20058" s="13"/>
      <c r="D20058" s="13"/>
      <c r="E20058" s="13"/>
      <c r="F20058" s="13"/>
    </row>
    <row r="20059" spans="1:6">
      <c r="A20059" s="13"/>
      <c r="B20059" s="13"/>
      <c r="D20059" s="13"/>
      <c r="E20059" s="13"/>
      <c r="F20059" s="13"/>
    </row>
    <row r="20060" spans="1:6">
      <c r="A20060" s="13"/>
      <c r="B20060" s="13"/>
      <c r="D20060" s="13"/>
      <c r="E20060" s="13"/>
      <c r="F20060" s="13"/>
    </row>
    <row r="20061" spans="1:6">
      <c r="A20061" s="13"/>
      <c r="B20061" s="13"/>
      <c r="D20061" s="13"/>
      <c r="E20061" s="13"/>
      <c r="F20061" s="13"/>
    </row>
    <row r="20062" spans="1:6">
      <c r="A20062" s="13"/>
      <c r="B20062" s="13"/>
      <c r="D20062" s="13"/>
      <c r="E20062" s="13"/>
      <c r="F20062" s="13"/>
    </row>
    <row r="20063" spans="1:6">
      <c r="A20063" s="13"/>
      <c r="B20063" s="13"/>
      <c r="C20063" s="13"/>
      <c r="D20063" s="13"/>
      <c r="E20063" s="13"/>
      <c r="F20063" s="13"/>
    </row>
    <row r="20064" spans="1:6">
      <c r="A20064" s="13"/>
      <c r="B20064" s="13"/>
      <c r="C20064" s="13"/>
      <c r="D20064" s="13"/>
      <c r="E20064" s="13"/>
      <c r="F20064" s="13"/>
    </row>
    <row r="20065" spans="1:7">
      <c r="A20065" s="13"/>
      <c r="B20065" s="13"/>
      <c r="D20065" s="13"/>
      <c r="E20065" s="13"/>
      <c r="F20065" s="13"/>
    </row>
    <row r="20066" spans="1:7">
      <c r="A20066" s="13"/>
      <c r="B20066" s="13"/>
      <c r="D20066" s="13"/>
      <c r="E20066" s="13"/>
      <c r="F20066" s="13"/>
    </row>
    <row r="20067" spans="1:7">
      <c r="A20067" s="13"/>
      <c r="B20067" s="13"/>
      <c r="D20067" s="13"/>
      <c r="E20067" s="13"/>
      <c r="F20067" s="13"/>
    </row>
    <row r="20068" spans="1:7">
      <c r="A20068" s="13"/>
      <c r="B20068" s="13"/>
      <c r="D20068" s="13"/>
      <c r="E20068" s="13"/>
      <c r="F20068" s="13"/>
    </row>
    <row r="20069" spans="1:7">
      <c r="A20069" s="13"/>
      <c r="B20069" s="13"/>
      <c r="C20069" s="13"/>
      <c r="D20069" s="13"/>
      <c r="E20069" s="13"/>
      <c r="F20069" s="13"/>
    </row>
    <row r="20070" spans="1:7">
      <c r="A20070" s="13"/>
      <c r="B20070" s="13"/>
      <c r="D20070" s="13"/>
      <c r="F20070" s="13"/>
    </row>
    <row r="20071" spans="1:7">
      <c r="A20071" s="13"/>
      <c r="B20071" s="13"/>
      <c r="D20071" s="13"/>
      <c r="F20071" s="13"/>
    </row>
    <row r="20072" spans="1:7">
      <c r="A20072" s="13"/>
      <c r="B20072" s="13"/>
      <c r="D20072" s="13"/>
      <c r="F20072" s="13"/>
    </row>
    <row r="20073" spans="1:7">
      <c r="A20073" s="13"/>
      <c r="B20073" s="13"/>
      <c r="D20073" s="13"/>
      <c r="F20073" s="13"/>
    </row>
    <row r="20074" spans="1:7">
      <c r="A20074" s="13"/>
      <c r="B20074" s="13"/>
      <c r="D20074" s="13"/>
      <c r="F20074" s="13"/>
    </row>
    <row r="20075" spans="1:7">
      <c r="A20075" s="13"/>
      <c r="B20075" s="13"/>
      <c r="D20075" s="13"/>
      <c r="F20075" s="13"/>
    </row>
    <row r="20076" spans="1:7">
      <c r="A20076" s="13"/>
      <c r="B20076" s="13"/>
      <c r="D20076" s="13"/>
      <c r="F20076" s="13"/>
    </row>
    <row r="20077" spans="1:7">
      <c r="A20077" s="13"/>
      <c r="B20077" s="13"/>
      <c r="C20077" s="13"/>
      <c r="D20077" s="13"/>
      <c r="E20077" s="13"/>
      <c r="G20077" s="13"/>
    </row>
    <row r="20078" spans="1:7">
      <c r="A20078" s="13"/>
      <c r="B20078" s="13"/>
      <c r="C20078" s="13"/>
      <c r="D20078" s="13"/>
      <c r="E20078" s="13"/>
      <c r="F20078" s="13"/>
    </row>
    <row r="20079" spans="1:7">
      <c r="A20079" s="13"/>
      <c r="B20079" s="13"/>
      <c r="C20079" s="13"/>
      <c r="D20079" s="13"/>
      <c r="E20079" s="13"/>
      <c r="F20079" s="13"/>
    </row>
    <row r="20080" spans="1:7">
      <c r="A20080" s="13"/>
      <c r="B20080" s="13"/>
      <c r="C20080" s="13"/>
      <c r="D20080" s="13"/>
      <c r="E20080" s="13"/>
      <c r="G20080" s="13"/>
    </row>
    <row r="20081" spans="1:6">
      <c r="A20081" s="13"/>
      <c r="B20081" s="13"/>
      <c r="C20081" s="13"/>
      <c r="D20081" s="13"/>
      <c r="E20081" s="13"/>
      <c r="F20081" s="13"/>
    </row>
    <row r="20082" spans="1:6">
      <c r="A20082" s="13"/>
      <c r="B20082" s="13"/>
      <c r="D20082" s="13"/>
      <c r="E20082" s="13"/>
      <c r="F20082" s="13"/>
    </row>
    <row r="20083" spans="1:6">
      <c r="A20083" s="13"/>
      <c r="B20083" s="13"/>
      <c r="D20083" s="13"/>
      <c r="E20083" s="13"/>
      <c r="F20083" s="13"/>
    </row>
    <row r="20084" spans="1:6">
      <c r="A20084" s="13"/>
      <c r="B20084" s="13"/>
      <c r="D20084" s="13"/>
      <c r="E20084" s="13"/>
      <c r="F20084" s="13"/>
    </row>
    <row r="20085" spans="1:6">
      <c r="A20085" s="13"/>
      <c r="B20085" s="13"/>
      <c r="D20085" s="13"/>
      <c r="E20085" s="13"/>
      <c r="F20085" s="13"/>
    </row>
    <row r="20086" spans="1:6">
      <c r="A20086" s="13"/>
      <c r="B20086" s="13"/>
      <c r="D20086" s="13"/>
      <c r="E20086" s="13"/>
      <c r="F20086" s="13"/>
    </row>
    <row r="20087" spans="1:6">
      <c r="A20087" s="13"/>
      <c r="B20087" s="13"/>
      <c r="D20087" s="13"/>
      <c r="E20087" s="13"/>
      <c r="F20087" s="13"/>
    </row>
    <row r="20088" spans="1:6">
      <c r="A20088" s="13"/>
      <c r="B20088" s="13"/>
      <c r="D20088" s="13"/>
      <c r="E20088" s="13"/>
      <c r="F20088" s="13"/>
    </row>
    <row r="20089" spans="1:6">
      <c r="A20089" s="13"/>
      <c r="B20089" s="13"/>
      <c r="D20089" s="13"/>
      <c r="E20089" s="13"/>
      <c r="F20089" s="13"/>
    </row>
    <row r="20090" spans="1:6">
      <c r="A20090" s="13"/>
      <c r="B20090" s="13"/>
      <c r="D20090" s="13"/>
      <c r="E20090" s="13"/>
      <c r="F20090" s="13"/>
    </row>
    <row r="20091" spans="1:6">
      <c r="A20091" s="13"/>
      <c r="B20091" s="13"/>
      <c r="D20091" s="13"/>
      <c r="E20091" s="13"/>
      <c r="F20091" s="13"/>
    </row>
    <row r="20092" spans="1:6">
      <c r="A20092" s="13"/>
      <c r="B20092" s="13"/>
      <c r="C20092" s="13"/>
      <c r="D20092" s="13"/>
      <c r="E20092" s="13"/>
      <c r="F20092" s="13"/>
    </row>
    <row r="20093" spans="1:6">
      <c r="A20093" s="13"/>
      <c r="B20093" s="13"/>
      <c r="D20093" s="13"/>
      <c r="F20093" s="13"/>
    </row>
    <row r="20094" spans="1:6">
      <c r="A20094" s="13"/>
      <c r="B20094" s="13"/>
      <c r="D20094" s="13"/>
      <c r="F20094" s="13"/>
    </row>
    <row r="20095" spans="1:6">
      <c r="A20095" s="13"/>
      <c r="B20095" s="13"/>
      <c r="C20095" s="13"/>
      <c r="D20095" s="13"/>
      <c r="E20095" s="13"/>
      <c r="F20095" s="13"/>
    </row>
    <row r="20096" spans="1:6">
      <c r="A20096" s="13"/>
      <c r="B20096" s="13"/>
      <c r="D20096" s="13"/>
      <c r="F20096" s="13"/>
    </row>
    <row r="20097" spans="1:7">
      <c r="A20097" s="13"/>
      <c r="B20097" s="13"/>
      <c r="D20097" s="13"/>
      <c r="F20097" s="13"/>
    </row>
    <row r="20098" spans="1:7">
      <c r="A20098" s="13"/>
      <c r="B20098" s="13"/>
      <c r="D20098" s="13"/>
      <c r="F20098" s="13"/>
    </row>
    <row r="20099" spans="1:7">
      <c r="A20099" s="13"/>
      <c r="B20099" s="13"/>
      <c r="D20099" s="13"/>
      <c r="F20099" s="13"/>
    </row>
    <row r="20100" spans="1:7">
      <c r="A20100" s="13"/>
      <c r="B20100" s="13"/>
      <c r="D20100" s="13"/>
      <c r="F20100" s="13"/>
    </row>
    <row r="20101" spans="1:7">
      <c r="A20101" s="13"/>
      <c r="B20101" s="13"/>
      <c r="C20101" s="13"/>
      <c r="D20101" s="13"/>
      <c r="E20101" s="13"/>
      <c r="G20101" s="13"/>
    </row>
    <row r="20102" spans="1:7">
      <c r="A20102" s="13"/>
      <c r="B20102" s="13"/>
      <c r="C20102" s="13"/>
      <c r="D20102" s="13"/>
      <c r="E20102" s="13"/>
      <c r="F20102" s="13"/>
    </row>
    <row r="20103" spans="1:7">
      <c r="A20103" s="13"/>
      <c r="B20103" s="13"/>
      <c r="C20103" s="13"/>
      <c r="D20103" s="13"/>
      <c r="E20103" s="13"/>
      <c r="F20103" s="13"/>
    </row>
    <row r="20104" spans="1:7">
      <c r="A20104" s="13"/>
      <c r="B20104" s="13"/>
      <c r="D20104" s="13"/>
      <c r="E20104" s="13"/>
      <c r="F20104" s="13"/>
    </row>
    <row r="20105" spans="1:7">
      <c r="A20105" s="13"/>
      <c r="B20105" s="13"/>
      <c r="D20105" s="13"/>
      <c r="E20105" s="13"/>
      <c r="F20105" s="13"/>
    </row>
    <row r="20106" spans="1:7">
      <c r="A20106" s="13"/>
      <c r="B20106" s="13"/>
      <c r="D20106" s="13"/>
      <c r="E20106" s="13"/>
      <c r="F20106" s="13"/>
    </row>
    <row r="20107" spans="1:7">
      <c r="A20107" s="13"/>
      <c r="B20107" s="13"/>
      <c r="D20107" s="13"/>
      <c r="E20107" s="13"/>
      <c r="F20107" s="13"/>
    </row>
    <row r="20108" spans="1:7">
      <c r="A20108" s="13"/>
      <c r="B20108" s="13"/>
      <c r="D20108" s="13"/>
      <c r="E20108" s="13"/>
      <c r="F20108" s="13"/>
    </row>
    <row r="20109" spans="1:7">
      <c r="A20109" s="13"/>
      <c r="B20109" s="13"/>
      <c r="D20109" s="13"/>
      <c r="E20109" s="13"/>
      <c r="F20109" s="13"/>
    </row>
    <row r="20110" spans="1:7">
      <c r="A20110" s="13"/>
      <c r="B20110" s="13"/>
      <c r="D20110" s="13"/>
      <c r="E20110" s="13"/>
      <c r="F20110" s="13"/>
    </row>
    <row r="20111" spans="1:7">
      <c r="A20111" s="13"/>
      <c r="B20111" s="13"/>
      <c r="C20111" s="13"/>
      <c r="D20111" s="13"/>
      <c r="E20111" s="13"/>
      <c r="F20111" s="13"/>
    </row>
    <row r="20112" spans="1:7">
      <c r="A20112" s="13"/>
      <c r="B20112" s="13"/>
      <c r="D20112" s="13"/>
      <c r="F20112" s="13"/>
    </row>
    <row r="20113" spans="1:7">
      <c r="A20113" s="13"/>
      <c r="B20113" s="13"/>
      <c r="D20113" s="13"/>
      <c r="F20113" s="13"/>
    </row>
    <row r="20114" spans="1:7">
      <c r="A20114" s="13"/>
      <c r="B20114" s="13"/>
      <c r="D20114" s="13"/>
      <c r="F20114" s="13"/>
    </row>
    <row r="20115" spans="1:7">
      <c r="A20115" s="13"/>
      <c r="B20115" s="13"/>
      <c r="D20115" s="13"/>
      <c r="F20115" s="13"/>
    </row>
    <row r="20116" spans="1:7">
      <c r="A20116" s="13"/>
      <c r="B20116" s="13"/>
      <c r="D20116" s="13"/>
      <c r="F20116" s="13"/>
    </row>
    <row r="20117" spans="1:7">
      <c r="A20117" s="13"/>
      <c r="B20117" s="13"/>
      <c r="D20117" s="13"/>
      <c r="F20117" s="13"/>
    </row>
    <row r="20118" spans="1:7">
      <c r="A20118" s="13"/>
      <c r="B20118" s="13"/>
      <c r="D20118" s="13"/>
      <c r="F20118" s="13"/>
    </row>
    <row r="20119" spans="1:7">
      <c r="A20119" s="13"/>
      <c r="B20119" s="13"/>
      <c r="C20119" s="13"/>
      <c r="D20119" s="13"/>
      <c r="E20119" s="13"/>
      <c r="G20119" s="13"/>
    </row>
    <row r="20120" spans="1:7">
      <c r="A20120" s="13"/>
      <c r="B20120" s="13"/>
      <c r="C20120" s="13"/>
      <c r="D20120" s="13"/>
      <c r="E20120" s="13"/>
      <c r="F20120" s="13"/>
    </row>
    <row r="20121" spans="1:7">
      <c r="A20121" s="13"/>
      <c r="B20121" s="13"/>
      <c r="C20121" s="13"/>
      <c r="D20121" s="13"/>
      <c r="E20121" s="13"/>
      <c r="F20121" s="13"/>
    </row>
    <row r="20122" spans="1:7">
      <c r="A20122" s="13"/>
      <c r="B20122" s="13"/>
      <c r="D20122" s="13"/>
      <c r="E20122" s="13"/>
      <c r="F20122" s="13"/>
    </row>
    <row r="20123" spans="1:7">
      <c r="A20123" s="13"/>
      <c r="B20123" s="13"/>
      <c r="D20123" s="13"/>
      <c r="E20123" s="13"/>
      <c r="F20123" s="13"/>
    </row>
    <row r="20124" spans="1:7">
      <c r="A20124" s="13"/>
      <c r="B20124" s="13"/>
      <c r="D20124" s="13"/>
      <c r="E20124" s="13"/>
      <c r="F20124" s="13"/>
    </row>
    <row r="20125" spans="1:7">
      <c r="A20125" s="13"/>
      <c r="B20125" s="13"/>
      <c r="D20125" s="13"/>
      <c r="E20125" s="13"/>
      <c r="F20125" s="13"/>
    </row>
    <row r="20126" spans="1:7">
      <c r="A20126" s="13"/>
      <c r="B20126" s="13"/>
      <c r="D20126" s="13"/>
      <c r="E20126" s="13"/>
      <c r="F20126" s="13"/>
    </row>
    <row r="20127" spans="1:7">
      <c r="A20127" s="13"/>
      <c r="B20127" s="13"/>
      <c r="D20127" s="13"/>
      <c r="E20127" s="13"/>
      <c r="F20127" s="13"/>
    </row>
    <row r="20128" spans="1:7">
      <c r="A20128" s="13"/>
      <c r="B20128" s="13"/>
      <c r="D20128" s="13"/>
      <c r="E20128" s="13"/>
      <c r="F20128" s="13"/>
    </row>
    <row r="20129" spans="1:6">
      <c r="A20129" s="13"/>
      <c r="B20129" s="13"/>
      <c r="D20129" s="13"/>
      <c r="E20129" s="13"/>
      <c r="F20129" s="13"/>
    </row>
    <row r="20130" spans="1:6">
      <c r="A20130" s="13"/>
      <c r="B20130" s="13"/>
      <c r="D20130" s="13"/>
      <c r="E20130" s="13"/>
      <c r="F20130" s="13"/>
    </row>
    <row r="20131" spans="1:6">
      <c r="A20131" s="13"/>
      <c r="B20131" s="13"/>
      <c r="D20131" s="13"/>
      <c r="E20131" s="13"/>
      <c r="F20131" s="13"/>
    </row>
    <row r="20132" spans="1:6">
      <c r="A20132" s="13"/>
      <c r="B20132" s="13"/>
      <c r="D20132" s="13"/>
      <c r="E20132" s="13"/>
      <c r="F20132" s="13"/>
    </row>
    <row r="20133" spans="1:6">
      <c r="A20133" s="13"/>
      <c r="B20133" s="13"/>
      <c r="D20133" s="13"/>
      <c r="E20133" s="13"/>
      <c r="F20133" s="13"/>
    </row>
    <row r="20134" spans="1:6">
      <c r="A20134" s="13"/>
      <c r="B20134" s="13"/>
      <c r="D20134" s="13"/>
      <c r="E20134" s="13"/>
      <c r="F20134" s="13"/>
    </row>
    <row r="20135" spans="1:6">
      <c r="A20135" s="13"/>
      <c r="B20135" s="13"/>
      <c r="C20135" s="13"/>
      <c r="D20135" s="13"/>
      <c r="E20135" s="13"/>
      <c r="F20135" s="13"/>
    </row>
    <row r="20136" spans="1:6">
      <c r="A20136" s="13"/>
      <c r="B20136" s="13"/>
      <c r="D20136" s="13"/>
      <c r="E20136" s="13"/>
      <c r="F20136" s="13"/>
    </row>
    <row r="20137" spans="1:6">
      <c r="A20137" s="13"/>
      <c r="B20137" s="13"/>
      <c r="D20137" s="13"/>
      <c r="E20137" s="13"/>
      <c r="F20137" s="13"/>
    </row>
    <row r="20138" spans="1:6">
      <c r="A20138" s="13"/>
      <c r="B20138" s="13"/>
      <c r="D20138" s="13"/>
      <c r="E20138" s="13"/>
      <c r="F20138" s="13"/>
    </row>
    <row r="20139" spans="1:6">
      <c r="A20139" s="13"/>
      <c r="B20139" s="13"/>
      <c r="C20139" s="13"/>
      <c r="D20139" s="13"/>
      <c r="E20139" s="13"/>
      <c r="F20139" s="13"/>
    </row>
    <row r="20140" spans="1:6">
      <c r="A20140" s="13"/>
      <c r="B20140" s="13"/>
      <c r="D20140" s="13"/>
      <c r="F20140" s="13"/>
    </row>
    <row r="20141" spans="1:6">
      <c r="A20141" s="13"/>
      <c r="B20141" s="13"/>
      <c r="D20141" s="13"/>
      <c r="F20141" s="13"/>
    </row>
    <row r="20142" spans="1:6">
      <c r="A20142" s="13"/>
      <c r="B20142" s="13"/>
      <c r="D20142" s="13"/>
      <c r="F20142" s="13"/>
    </row>
    <row r="20143" spans="1:6">
      <c r="A20143" s="13"/>
      <c r="B20143" s="13"/>
      <c r="D20143" s="13"/>
      <c r="F20143" s="13"/>
    </row>
    <row r="20144" spans="1:6">
      <c r="A20144" s="13"/>
      <c r="B20144" s="13"/>
      <c r="C20144" s="13"/>
      <c r="D20144" s="13"/>
      <c r="E20144" s="13"/>
      <c r="F20144" s="13"/>
    </row>
    <row r="20145" spans="1:7">
      <c r="A20145" s="13"/>
      <c r="B20145" s="13"/>
      <c r="D20145" s="13"/>
      <c r="F20145" s="13"/>
    </row>
    <row r="20146" spans="1:7">
      <c r="A20146" s="13"/>
      <c r="B20146" s="13"/>
      <c r="D20146" s="13"/>
      <c r="F20146" s="13"/>
    </row>
    <row r="20147" spans="1:7">
      <c r="A20147" s="13"/>
    </row>
    <row r="20148" spans="1:7">
      <c r="A20148" s="13"/>
    </row>
    <row r="20149" spans="1:7">
      <c r="A20149" s="13"/>
      <c r="B20149" s="13"/>
      <c r="D20149" s="13"/>
      <c r="E20149" s="13"/>
      <c r="F20149" s="13"/>
    </row>
    <row r="20150" spans="1:7">
      <c r="A20150" s="13"/>
      <c r="B20150" s="13"/>
      <c r="D20150" s="13"/>
      <c r="E20150" s="13"/>
      <c r="F20150" s="13"/>
    </row>
    <row r="20151" spans="1:7">
      <c r="A20151" s="13"/>
      <c r="B20151" s="13"/>
      <c r="D20151" s="13"/>
      <c r="E20151" s="13"/>
      <c r="F20151" s="13"/>
    </row>
    <row r="20152" spans="1:7">
      <c r="A20152" s="13"/>
      <c r="B20152" s="13"/>
      <c r="C20152" s="13"/>
      <c r="D20152" s="13"/>
      <c r="E20152" s="13"/>
      <c r="F20152" s="13"/>
    </row>
    <row r="20153" spans="1:7">
      <c r="A20153" s="13"/>
      <c r="B20153" s="13"/>
      <c r="D20153" s="13"/>
      <c r="E20153" s="13"/>
      <c r="F20153" s="13"/>
    </row>
    <row r="20154" spans="1:7">
      <c r="A20154" s="13"/>
      <c r="B20154" s="13"/>
      <c r="D20154" s="13"/>
      <c r="E20154" s="13"/>
      <c r="F20154" s="13"/>
    </row>
    <row r="20155" spans="1:7">
      <c r="A20155" s="13"/>
      <c r="B20155" s="13"/>
      <c r="D20155" s="13"/>
      <c r="E20155" s="13"/>
      <c r="F20155" s="13"/>
    </row>
    <row r="20156" spans="1:7">
      <c r="A20156" s="13"/>
      <c r="B20156" s="13"/>
      <c r="D20156" s="13"/>
      <c r="E20156" s="13"/>
      <c r="F20156" s="13"/>
    </row>
    <row r="20157" spans="1:7">
      <c r="A20157" s="13"/>
      <c r="B20157" s="13"/>
      <c r="D20157" s="13"/>
      <c r="E20157" s="13"/>
      <c r="F20157" s="13"/>
    </row>
    <row r="20158" spans="1:7">
      <c r="A20158" s="13"/>
      <c r="B20158" s="13"/>
      <c r="D20158" s="13"/>
      <c r="E20158" s="13"/>
      <c r="F20158" s="13"/>
    </row>
    <row r="20159" spans="1:7">
      <c r="A20159" s="13"/>
      <c r="B20159" s="13"/>
      <c r="C20159" s="13"/>
      <c r="D20159" s="13"/>
      <c r="E20159" s="13"/>
      <c r="G20159" s="13"/>
    </row>
    <row r="20160" spans="1:7">
      <c r="A20160" s="13"/>
      <c r="B20160" s="13"/>
      <c r="C20160" s="13"/>
      <c r="D20160" s="13"/>
      <c r="E20160" s="13"/>
      <c r="F20160" s="13"/>
    </row>
    <row r="20161" spans="1:6">
      <c r="A20161" s="13"/>
      <c r="B20161" s="13"/>
      <c r="D20161" s="13"/>
      <c r="F20161" s="13"/>
    </row>
    <row r="20162" spans="1:6">
      <c r="A20162" s="13"/>
      <c r="B20162" s="13"/>
      <c r="D20162" s="13"/>
      <c r="F20162" s="13"/>
    </row>
    <row r="20163" spans="1:6">
      <c r="A20163" s="13"/>
      <c r="B20163" s="13"/>
      <c r="D20163" s="13"/>
      <c r="F20163" s="13"/>
    </row>
    <row r="20164" spans="1:6">
      <c r="A20164" s="13"/>
      <c r="B20164" s="13"/>
      <c r="D20164" s="13"/>
      <c r="F20164" s="13"/>
    </row>
    <row r="20165" spans="1:6">
      <c r="A20165" s="13"/>
      <c r="B20165" s="13"/>
      <c r="D20165" s="13"/>
      <c r="F20165" s="13"/>
    </row>
    <row r="20166" spans="1:6">
      <c r="A20166" s="13"/>
      <c r="B20166" s="13"/>
      <c r="D20166" s="13"/>
      <c r="F20166" s="13"/>
    </row>
    <row r="20167" spans="1:6">
      <c r="A20167" s="13"/>
      <c r="B20167" s="13"/>
      <c r="D20167" s="13"/>
      <c r="F20167" s="13"/>
    </row>
    <row r="20168" spans="1:6">
      <c r="A20168" s="13"/>
      <c r="B20168" s="13"/>
      <c r="C20168" s="13"/>
      <c r="D20168" s="13"/>
      <c r="E20168" s="13"/>
      <c r="F20168" s="13"/>
    </row>
    <row r="20169" spans="1:6">
      <c r="A20169" s="13"/>
      <c r="B20169" s="13"/>
      <c r="C20169" s="13"/>
      <c r="D20169" s="13"/>
      <c r="E20169" s="13"/>
      <c r="F20169" s="13"/>
    </row>
    <row r="20170" spans="1:6">
      <c r="A20170" s="13"/>
      <c r="B20170" s="13"/>
      <c r="D20170" s="13"/>
      <c r="E20170" s="13"/>
      <c r="F20170" s="13"/>
    </row>
    <row r="20171" spans="1:6">
      <c r="A20171" s="13"/>
      <c r="B20171" s="13"/>
      <c r="D20171" s="13"/>
      <c r="E20171" s="13"/>
      <c r="F20171" s="13"/>
    </row>
    <row r="20172" spans="1:6">
      <c r="A20172" s="13"/>
      <c r="B20172" s="13"/>
      <c r="D20172" s="13"/>
      <c r="E20172" s="13"/>
      <c r="F20172" s="13"/>
    </row>
    <row r="20173" spans="1:6">
      <c r="A20173" s="13"/>
      <c r="B20173" s="13"/>
      <c r="D20173" s="13"/>
      <c r="E20173" s="13"/>
      <c r="F20173" s="13"/>
    </row>
    <row r="20174" spans="1:6">
      <c r="A20174" s="13"/>
      <c r="B20174" s="13"/>
      <c r="D20174" s="13"/>
      <c r="E20174" s="13"/>
      <c r="F20174" s="13"/>
    </row>
    <row r="20175" spans="1:6">
      <c r="A20175" s="13"/>
      <c r="B20175" s="13"/>
      <c r="D20175" s="13"/>
      <c r="E20175" s="13"/>
      <c r="F20175" s="13"/>
    </row>
    <row r="20176" spans="1:6">
      <c r="A20176" s="13"/>
      <c r="B20176" s="13"/>
      <c r="D20176" s="13"/>
      <c r="E20176" s="13"/>
      <c r="F20176" s="13"/>
    </row>
    <row r="20177" spans="1:7">
      <c r="A20177" s="13"/>
      <c r="B20177" s="13"/>
      <c r="D20177" s="13"/>
      <c r="E20177" s="13"/>
      <c r="F20177" s="13"/>
    </row>
    <row r="20178" spans="1:7">
      <c r="A20178" s="13"/>
      <c r="B20178" s="13"/>
      <c r="D20178" s="13"/>
      <c r="E20178" s="13"/>
      <c r="F20178" s="13"/>
    </row>
    <row r="20179" spans="1:7">
      <c r="A20179" s="13"/>
      <c r="B20179" s="13"/>
      <c r="D20179" s="13"/>
      <c r="E20179" s="13"/>
      <c r="F20179" s="13"/>
    </row>
    <row r="20180" spans="1:7">
      <c r="A20180" s="13"/>
      <c r="B20180" s="13"/>
      <c r="D20180" s="13"/>
      <c r="E20180" s="13"/>
      <c r="F20180" s="13"/>
    </row>
    <row r="20181" spans="1:7">
      <c r="A20181" s="13"/>
      <c r="B20181" s="13"/>
      <c r="D20181" s="13"/>
      <c r="E20181" s="13"/>
      <c r="F20181" s="13"/>
    </row>
    <row r="20182" spans="1:7">
      <c r="A20182" s="13"/>
      <c r="B20182" s="13"/>
      <c r="D20182" s="13"/>
      <c r="E20182" s="13"/>
      <c r="F20182" s="13"/>
    </row>
    <row r="20183" spans="1:7">
      <c r="A20183" s="13"/>
      <c r="B20183" s="13"/>
      <c r="D20183" s="13"/>
      <c r="E20183" s="13"/>
      <c r="F20183" s="13"/>
    </row>
    <row r="20184" spans="1:7">
      <c r="A20184" s="13"/>
      <c r="B20184" s="13"/>
      <c r="D20184" s="13"/>
      <c r="E20184" s="13"/>
      <c r="F20184" s="13"/>
    </row>
    <row r="20185" spans="1:7">
      <c r="A20185" s="13"/>
      <c r="B20185" s="13"/>
      <c r="C20185" s="13"/>
      <c r="D20185" s="13"/>
      <c r="E20185" s="13"/>
      <c r="G20185" s="13"/>
    </row>
    <row r="20186" spans="1:7">
      <c r="A20186" s="13"/>
      <c r="B20186" s="13"/>
      <c r="C20186" s="13"/>
      <c r="D20186" s="13"/>
      <c r="E20186" s="13"/>
      <c r="F20186" s="13"/>
    </row>
    <row r="20187" spans="1:7">
      <c r="A20187" s="13"/>
      <c r="B20187" s="13"/>
      <c r="D20187" s="13"/>
      <c r="F20187" s="13"/>
    </row>
    <row r="20188" spans="1:7">
      <c r="A20188" s="13"/>
      <c r="B20188" s="13"/>
      <c r="D20188" s="13"/>
      <c r="F20188" s="13"/>
    </row>
    <row r="20189" spans="1:7">
      <c r="A20189" s="13"/>
      <c r="B20189" s="13"/>
      <c r="D20189" s="13"/>
      <c r="F20189" s="13"/>
    </row>
    <row r="20190" spans="1:7">
      <c r="A20190" s="13"/>
      <c r="B20190" s="13"/>
      <c r="D20190" s="13"/>
      <c r="F20190" s="13"/>
    </row>
    <row r="20191" spans="1:7">
      <c r="A20191" s="13"/>
      <c r="B20191" s="13"/>
      <c r="D20191" s="13"/>
      <c r="F20191" s="13"/>
    </row>
    <row r="20192" spans="1:7">
      <c r="A20192" s="13"/>
      <c r="B20192" s="13"/>
      <c r="D20192" s="13"/>
      <c r="F20192" s="13"/>
    </row>
    <row r="20193" spans="1:7">
      <c r="A20193" s="13"/>
      <c r="B20193" s="13"/>
      <c r="D20193" s="13"/>
      <c r="E20193" s="13"/>
      <c r="F20193" s="13"/>
    </row>
    <row r="20194" spans="1:7">
      <c r="A20194" s="13"/>
      <c r="B20194" s="13"/>
      <c r="D20194" s="13"/>
      <c r="E20194" s="13"/>
      <c r="F20194" s="13"/>
    </row>
    <row r="20195" spans="1:7">
      <c r="A20195" s="13"/>
      <c r="B20195" s="13"/>
      <c r="C20195" s="13"/>
      <c r="D20195" s="13"/>
      <c r="E20195" s="13"/>
      <c r="F20195" s="13"/>
    </row>
    <row r="20196" spans="1:7">
      <c r="A20196" s="13"/>
      <c r="B20196" s="13"/>
      <c r="D20196" s="13"/>
      <c r="E20196" s="13"/>
      <c r="F20196" s="13"/>
    </row>
    <row r="20197" spans="1:7">
      <c r="A20197" s="13"/>
      <c r="B20197" s="13"/>
      <c r="D20197" s="13"/>
      <c r="E20197" s="13"/>
      <c r="F20197" s="13"/>
    </row>
    <row r="20198" spans="1:7">
      <c r="A20198" s="13"/>
      <c r="B20198" s="13"/>
      <c r="D20198" s="13"/>
      <c r="E20198" s="13"/>
      <c r="F20198" s="13"/>
    </row>
    <row r="20199" spans="1:7">
      <c r="A20199" s="13"/>
      <c r="B20199" s="13"/>
      <c r="D20199" s="13"/>
      <c r="E20199" s="13"/>
      <c r="F20199" s="13"/>
    </row>
    <row r="20200" spans="1:7">
      <c r="A20200" s="13"/>
      <c r="B20200" s="13"/>
      <c r="D20200" s="13"/>
      <c r="E20200" s="13"/>
      <c r="F20200" s="13"/>
    </row>
    <row r="20201" spans="1:7">
      <c r="A20201" s="13"/>
      <c r="B20201" s="13"/>
      <c r="D20201" s="13"/>
      <c r="E20201" s="13"/>
      <c r="F20201" s="13"/>
    </row>
    <row r="20202" spans="1:7">
      <c r="A20202" s="13"/>
      <c r="B20202" s="13"/>
      <c r="D20202" s="13"/>
      <c r="E20202" s="13"/>
      <c r="F20202" s="13"/>
    </row>
    <row r="20203" spans="1:7">
      <c r="A20203" s="13"/>
      <c r="B20203" s="13"/>
      <c r="C20203" s="13"/>
      <c r="D20203" s="13"/>
      <c r="E20203" s="13"/>
      <c r="F20203" s="13"/>
    </row>
    <row r="20204" spans="1:7">
      <c r="A20204" s="13"/>
      <c r="B20204" s="13"/>
      <c r="D20204" s="13"/>
      <c r="E20204" s="13"/>
      <c r="F20204" s="13"/>
    </row>
    <row r="20205" spans="1:7">
      <c r="A20205" s="13"/>
      <c r="B20205" s="13"/>
      <c r="D20205" s="13"/>
      <c r="E20205" s="13"/>
      <c r="F20205" s="13"/>
    </row>
    <row r="20206" spans="1:7">
      <c r="A20206" s="13"/>
      <c r="B20206" s="13"/>
      <c r="C20206" s="13"/>
      <c r="D20206" s="13"/>
      <c r="E20206" s="13"/>
      <c r="F20206" s="13"/>
    </row>
    <row r="20207" spans="1:7">
      <c r="A20207" s="13"/>
      <c r="B20207" s="13"/>
      <c r="C20207" s="13"/>
      <c r="D20207" s="13"/>
      <c r="E20207" s="13"/>
      <c r="G20207" s="13"/>
    </row>
    <row r="20208" spans="1:7">
      <c r="A20208" s="13"/>
      <c r="B20208" s="13"/>
      <c r="C20208" s="13"/>
      <c r="D20208" s="13"/>
      <c r="E20208" s="13"/>
      <c r="F20208" s="13"/>
    </row>
    <row r="20209" spans="1:6">
      <c r="A20209" s="13"/>
      <c r="B20209" s="13"/>
      <c r="D20209" s="13"/>
      <c r="F20209" s="13"/>
    </row>
    <row r="20210" spans="1:6">
      <c r="A20210" s="13"/>
      <c r="B20210" s="13"/>
      <c r="D20210" s="13"/>
      <c r="F20210" s="13"/>
    </row>
    <row r="20211" spans="1:6">
      <c r="A20211" s="13"/>
      <c r="B20211" s="13"/>
      <c r="D20211" s="13"/>
      <c r="F20211" s="13"/>
    </row>
    <row r="20212" spans="1:6">
      <c r="A20212" s="13"/>
      <c r="B20212" s="13"/>
      <c r="D20212" s="13"/>
      <c r="F20212" s="13"/>
    </row>
    <row r="20213" spans="1:6">
      <c r="A20213" s="13"/>
      <c r="B20213" s="13"/>
      <c r="D20213" s="13"/>
      <c r="F20213" s="13"/>
    </row>
    <row r="20214" spans="1:6">
      <c r="A20214" s="13"/>
      <c r="B20214" s="13"/>
      <c r="D20214" s="13"/>
      <c r="F20214" s="13"/>
    </row>
    <row r="20215" spans="1:6">
      <c r="A20215" s="13"/>
      <c r="B20215" s="13"/>
      <c r="D20215" s="13"/>
      <c r="F20215" s="13"/>
    </row>
    <row r="20216" spans="1:6">
      <c r="A20216" s="13"/>
      <c r="B20216" s="13"/>
      <c r="D20216" s="13"/>
      <c r="E20216" s="13"/>
      <c r="F20216" s="13"/>
    </row>
    <row r="20217" spans="1:6">
      <c r="A20217" s="13"/>
      <c r="B20217" s="13"/>
      <c r="C20217" s="13"/>
      <c r="D20217" s="13"/>
      <c r="E20217" s="13"/>
      <c r="F20217" s="13"/>
    </row>
    <row r="20218" spans="1:6">
      <c r="A20218" s="13"/>
      <c r="B20218" s="13"/>
      <c r="C20218" s="13"/>
      <c r="D20218" s="13"/>
      <c r="E20218" s="13"/>
      <c r="F20218" s="13"/>
    </row>
    <row r="20219" spans="1:6">
      <c r="A20219" s="13"/>
      <c r="B20219" s="13"/>
      <c r="C20219" s="13"/>
      <c r="D20219" s="13"/>
      <c r="E20219" s="13"/>
      <c r="F20219" s="13"/>
    </row>
    <row r="20220" spans="1:6">
      <c r="A20220" s="13"/>
      <c r="B20220" s="13"/>
      <c r="D20220" s="13"/>
      <c r="E20220" s="13"/>
      <c r="F20220" s="13"/>
    </row>
    <row r="20221" spans="1:6">
      <c r="A20221" s="13"/>
      <c r="B20221" s="13"/>
      <c r="D20221" s="13"/>
      <c r="E20221" s="13"/>
      <c r="F20221" s="13"/>
    </row>
    <row r="20222" spans="1:6">
      <c r="A20222" s="13"/>
      <c r="B20222" s="13"/>
      <c r="D20222" s="13"/>
      <c r="E20222" s="13"/>
      <c r="F20222" s="13"/>
    </row>
    <row r="20223" spans="1:6">
      <c r="A20223" s="13"/>
      <c r="B20223" s="13"/>
      <c r="D20223" s="13"/>
      <c r="E20223" s="13"/>
      <c r="F20223" s="13"/>
    </row>
    <row r="20224" spans="1:6">
      <c r="A20224" s="13"/>
      <c r="B20224" s="13"/>
      <c r="D20224" s="13"/>
      <c r="E20224" s="13"/>
      <c r="F20224" s="13"/>
    </row>
    <row r="20225" spans="1:7">
      <c r="A20225" s="13"/>
      <c r="B20225" s="13"/>
      <c r="D20225" s="13"/>
      <c r="E20225" s="13"/>
      <c r="F20225" s="13"/>
    </row>
    <row r="20226" spans="1:7">
      <c r="A20226" s="13"/>
      <c r="B20226" s="13"/>
      <c r="D20226" s="13"/>
      <c r="E20226" s="13"/>
      <c r="F20226" s="13"/>
    </row>
    <row r="20227" spans="1:7">
      <c r="A20227" s="13"/>
      <c r="B20227" s="13"/>
      <c r="D20227" s="13"/>
      <c r="E20227" s="13"/>
      <c r="F20227" s="13"/>
    </row>
    <row r="20228" spans="1:7">
      <c r="A20228" s="13"/>
      <c r="B20228" s="13"/>
      <c r="D20228" s="13"/>
      <c r="E20228" s="13"/>
      <c r="F20228" s="13"/>
    </row>
    <row r="20229" spans="1:7">
      <c r="A20229" s="13"/>
      <c r="B20229" s="13"/>
      <c r="D20229" s="13"/>
      <c r="E20229" s="13"/>
      <c r="F20229" s="13"/>
    </row>
    <row r="20230" spans="1:7">
      <c r="A20230" s="13"/>
      <c r="B20230" s="13"/>
      <c r="D20230" s="13"/>
      <c r="E20230" s="13"/>
      <c r="F20230" s="13"/>
    </row>
    <row r="20231" spans="1:7">
      <c r="A20231" s="13"/>
      <c r="B20231" s="13"/>
      <c r="C20231" s="13"/>
      <c r="D20231" s="13"/>
      <c r="E20231" s="13"/>
      <c r="G20231" s="13"/>
    </row>
    <row r="20232" spans="1:7">
      <c r="A20232" s="13"/>
      <c r="B20232" s="13"/>
      <c r="C20232" s="13"/>
      <c r="D20232" s="13"/>
      <c r="E20232" s="13"/>
      <c r="F20232" s="13"/>
    </row>
    <row r="20233" spans="1:7">
      <c r="A20233" s="13"/>
      <c r="B20233" s="13"/>
      <c r="D20233" s="13"/>
      <c r="F20233" s="13"/>
    </row>
    <row r="20234" spans="1:7">
      <c r="A20234" s="13"/>
      <c r="B20234" s="13"/>
      <c r="D20234" s="13"/>
      <c r="F20234" s="13"/>
    </row>
    <row r="20235" spans="1:7">
      <c r="A20235" s="13"/>
      <c r="B20235" s="13"/>
      <c r="D20235" s="13"/>
      <c r="F20235" s="13"/>
    </row>
    <row r="20236" spans="1:7">
      <c r="A20236" s="13"/>
      <c r="B20236" s="13"/>
      <c r="D20236" s="13"/>
      <c r="F20236" s="13"/>
    </row>
    <row r="20237" spans="1:7">
      <c r="A20237" s="13"/>
      <c r="B20237" s="13"/>
      <c r="D20237" s="13"/>
      <c r="F20237" s="13"/>
    </row>
    <row r="20238" spans="1:7">
      <c r="A20238" s="13"/>
      <c r="B20238" s="13"/>
      <c r="D20238" s="13"/>
      <c r="F20238" s="13"/>
    </row>
    <row r="20239" spans="1:7">
      <c r="A20239" s="13"/>
      <c r="B20239" s="13"/>
      <c r="D20239" s="13"/>
      <c r="F20239" s="13"/>
    </row>
    <row r="20240" spans="1:7">
      <c r="A20240" s="13"/>
      <c r="B20240" s="13"/>
      <c r="C20240" s="13"/>
      <c r="D20240" s="13"/>
      <c r="E20240" s="13"/>
      <c r="F20240" s="13"/>
    </row>
    <row r="20241" spans="1:7">
      <c r="A20241" s="13"/>
      <c r="B20241" s="13"/>
      <c r="D20241" s="13"/>
      <c r="E20241" s="13"/>
      <c r="F20241" s="13"/>
    </row>
    <row r="20242" spans="1:7">
      <c r="A20242" s="13"/>
      <c r="B20242" s="13"/>
      <c r="D20242" s="13"/>
      <c r="E20242" s="13"/>
      <c r="F20242" s="13"/>
    </row>
    <row r="20243" spans="1:7">
      <c r="A20243" s="13"/>
      <c r="B20243" s="13"/>
      <c r="D20243" s="13"/>
      <c r="E20243" s="13"/>
      <c r="F20243" s="13"/>
    </row>
    <row r="20244" spans="1:7">
      <c r="A20244" s="13"/>
      <c r="B20244" s="13"/>
      <c r="D20244" s="13"/>
      <c r="E20244" s="13"/>
      <c r="F20244" s="13"/>
    </row>
    <row r="20245" spans="1:7">
      <c r="A20245" s="13"/>
      <c r="B20245" s="13"/>
      <c r="D20245" s="13"/>
      <c r="E20245" s="13"/>
      <c r="F20245" s="13"/>
    </row>
    <row r="20246" spans="1:7">
      <c r="A20246" s="13"/>
      <c r="B20246" s="13"/>
      <c r="D20246" s="13"/>
      <c r="E20246" s="13"/>
      <c r="F20246" s="13"/>
    </row>
    <row r="20247" spans="1:7">
      <c r="A20247" s="13"/>
      <c r="B20247" s="13"/>
      <c r="D20247" s="13"/>
      <c r="E20247" s="13"/>
      <c r="F20247" s="13"/>
    </row>
    <row r="20248" spans="1:7">
      <c r="A20248" s="13"/>
      <c r="B20248" s="13"/>
      <c r="D20248" s="13"/>
      <c r="E20248" s="13"/>
      <c r="F20248" s="13"/>
    </row>
    <row r="20249" spans="1:7">
      <c r="A20249" s="13"/>
      <c r="B20249" s="13"/>
      <c r="D20249" s="13"/>
      <c r="E20249" s="13"/>
      <c r="F20249" s="13"/>
    </row>
    <row r="20250" spans="1:7">
      <c r="A20250" s="13"/>
      <c r="B20250" s="13"/>
      <c r="D20250" s="13"/>
      <c r="E20250" s="13"/>
      <c r="F20250" s="13"/>
    </row>
    <row r="20251" spans="1:7">
      <c r="A20251" s="13"/>
      <c r="B20251" s="13"/>
      <c r="C20251" s="13"/>
      <c r="D20251" s="13"/>
      <c r="E20251" s="13"/>
      <c r="G20251" s="13"/>
    </row>
    <row r="20252" spans="1:7">
      <c r="A20252" s="13"/>
      <c r="B20252" s="13"/>
      <c r="C20252" s="13"/>
      <c r="D20252" s="13"/>
      <c r="E20252" s="13"/>
      <c r="F20252" s="13"/>
    </row>
    <row r="20253" spans="1:7">
      <c r="A20253" s="13"/>
      <c r="B20253" s="13"/>
      <c r="D20253" s="13"/>
      <c r="F20253" s="13"/>
    </row>
    <row r="20254" spans="1:7">
      <c r="A20254" s="13"/>
      <c r="B20254" s="13"/>
      <c r="C20254" s="13"/>
      <c r="D20254" s="13"/>
      <c r="E20254" s="13"/>
      <c r="F20254" s="13"/>
    </row>
    <row r="20255" spans="1:7">
      <c r="A20255" s="13"/>
      <c r="B20255" s="13"/>
      <c r="D20255" s="13"/>
      <c r="F20255" s="13"/>
    </row>
    <row r="20256" spans="1:7">
      <c r="A20256" s="13"/>
      <c r="B20256" s="13"/>
      <c r="D20256" s="13"/>
      <c r="F20256" s="13"/>
    </row>
    <row r="20257" spans="1:6">
      <c r="A20257" s="13"/>
      <c r="B20257" s="13"/>
      <c r="D20257" s="13"/>
      <c r="F20257" s="13"/>
    </row>
    <row r="20258" spans="1:6">
      <c r="A20258" s="13"/>
      <c r="B20258" s="13"/>
      <c r="D20258" s="13"/>
      <c r="F20258" s="13"/>
    </row>
    <row r="20259" spans="1:6">
      <c r="A20259" s="13"/>
      <c r="B20259" s="13"/>
      <c r="C20259" s="13"/>
      <c r="D20259" s="13"/>
      <c r="E20259" s="13"/>
      <c r="F20259" s="13"/>
    </row>
    <row r="20260" spans="1:6">
      <c r="A20260" s="13"/>
      <c r="B20260" s="13"/>
      <c r="D20260" s="13"/>
      <c r="F20260" s="13"/>
    </row>
    <row r="20261" spans="1:6">
      <c r="A20261" s="13"/>
      <c r="B20261" s="13"/>
      <c r="D20261" s="13"/>
      <c r="F20261" s="13"/>
    </row>
    <row r="20262" spans="1:6">
      <c r="A20262" s="13"/>
      <c r="B20262" s="13"/>
      <c r="C20262" s="13"/>
      <c r="D20262" s="13"/>
      <c r="E20262" s="13"/>
      <c r="F20262" s="13"/>
    </row>
    <row r="20263" spans="1:6">
      <c r="A20263" s="13"/>
      <c r="B20263" s="13"/>
      <c r="C20263" s="13"/>
      <c r="D20263" s="13"/>
      <c r="E20263" s="13"/>
      <c r="F20263" s="13"/>
    </row>
    <row r="20264" spans="1:6">
      <c r="A20264" s="13"/>
      <c r="B20264" s="13"/>
      <c r="C20264" s="13"/>
      <c r="D20264" s="13"/>
      <c r="E20264" s="13"/>
      <c r="F20264" s="13"/>
    </row>
    <row r="20265" spans="1:6">
      <c r="A20265" s="13"/>
      <c r="B20265" s="13"/>
      <c r="C20265" s="13"/>
      <c r="D20265" s="13"/>
      <c r="E20265" s="13"/>
      <c r="F20265" s="13"/>
    </row>
    <row r="20266" spans="1:6">
      <c r="A20266" s="13"/>
      <c r="B20266" s="13"/>
      <c r="D20266" s="13"/>
      <c r="E20266" s="13"/>
      <c r="F20266" s="13"/>
    </row>
    <row r="20267" spans="1:6">
      <c r="A20267" s="13"/>
      <c r="B20267" s="13"/>
      <c r="D20267" s="13"/>
      <c r="E20267" s="13"/>
      <c r="F20267" s="13"/>
    </row>
    <row r="20268" spans="1:6">
      <c r="A20268" s="13"/>
      <c r="B20268" s="13"/>
      <c r="D20268" s="13"/>
      <c r="E20268" s="13"/>
      <c r="F20268" s="13"/>
    </row>
    <row r="20269" spans="1:6">
      <c r="A20269" s="13"/>
      <c r="B20269" s="13"/>
      <c r="D20269" s="13"/>
      <c r="E20269" s="13"/>
      <c r="F20269" s="13"/>
    </row>
    <row r="20270" spans="1:6">
      <c r="A20270" s="13"/>
      <c r="B20270" s="13"/>
      <c r="D20270" s="13"/>
      <c r="E20270" s="13"/>
      <c r="F20270" s="13"/>
    </row>
    <row r="20271" spans="1:6">
      <c r="A20271" s="13"/>
      <c r="B20271" s="13"/>
      <c r="D20271" s="13"/>
      <c r="E20271" s="13"/>
      <c r="F20271" s="13"/>
    </row>
    <row r="20272" spans="1:6">
      <c r="A20272" s="13"/>
      <c r="B20272" s="13"/>
      <c r="C20272" s="13"/>
      <c r="D20272" s="13"/>
      <c r="E20272" s="13"/>
      <c r="F20272" s="13"/>
    </row>
    <row r="20273" spans="1:7">
      <c r="A20273" s="13"/>
      <c r="B20273" s="13"/>
      <c r="C20273" s="13"/>
      <c r="D20273" s="13"/>
      <c r="E20273" s="13"/>
      <c r="G20273" s="13"/>
    </row>
    <row r="20274" spans="1:7">
      <c r="A20274" s="13"/>
      <c r="B20274" s="13"/>
      <c r="C20274" s="13"/>
      <c r="D20274" s="13"/>
      <c r="E20274" s="13"/>
      <c r="G20274" s="13"/>
    </row>
    <row r="20275" spans="1:7">
      <c r="A20275" s="13"/>
      <c r="B20275" s="13"/>
      <c r="C20275" s="13"/>
      <c r="D20275" s="13"/>
      <c r="E20275" s="13"/>
      <c r="F20275" s="13"/>
    </row>
    <row r="20276" spans="1:7">
      <c r="A20276" s="13"/>
      <c r="B20276" s="13"/>
      <c r="D20276" s="13"/>
      <c r="F20276" s="13"/>
    </row>
    <row r="20277" spans="1:7">
      <c r="A20277" s="13"/>
      <c r="B20277" s="13"/>
      <c r="D20277" s="13"/>
      <c r="F20277" s="13"/>
    </row>
    <row r="20278" spans="1:7">
      <c r="A20278" s="13"/>
      <c r="B20278" s="13"/>
      <c r="D20278" s="13"/>
      <c r="F20278" s="13"/>
    </row>
    <row r="20279" spans="1:7">
      <c r="A20279" s="13"/>
      <c r="B20279" s="13"/>
      <c r="D20279" s="13"/>
      <c r="F20279" s="13"/>
    </row>
    <row r="20280" spans="1:7">
      <c r="A20280" s="13"/>
      <c r="B20280" s="13"/>
      <c r="D20280" s="13"/>
      <c r="F20280" s="13"/>
    </row>
    <row r="20281" spans="1:7">
      <c r="A20281" s="13"/>
      <c r="B20281" s="13"/>
      <c r="C20281" s="13"/>
      <c r="D20281" s="13"/>
      <c r="E20281" s="13"/>
      <c r="F20281" s="13"/>
    </row>
    <row r="20282" spans="1:7">
      <c r="A20282" s="13"/>
      <c r="B20282" s="13"/>
      <c r="D20282" s="13"/>
      <c r="F20282" s="13"/>
    </row>
    <row r="20283" spans="1:7">
      <c r="A20283" s="13"/>
      <c r="B20283" s="13"/>
      <c r="C20283" s="13"/>
      <c r="D20283" s="13"/>
      <c r="E20283" s="13"/>
      <c r="G20283" s="13"/>
    </row>
    <row r="20284" spans="1:7">
      <c r="A20284" s="13"/>
      <c r="B20284" s="13"/>
      <c r="C20284" s="13"/>
      <c r="D20284" s="13"/>
      <c r="E20284" s="13"/>
      <c r="F20284" s="13"/>
    </row>
    <row r="20285" spans="1:7">
      <c r="A20285" s="13"/>
      <c r="B20285" s="13"/>
      <c r="D20285" s="13"/>
      <c r="E20285" s="13"/>
      <c r="F20285" s="13"/>
    </row>
    <row r="20286" spans="1:7">
      <c r="A20286" s="13"/>
      <c r="B20286" s="13"/>
      <c r="C20286" s="13"/>
      <c r="D20286" s="13"/>
      <c r="E20286" s="13"/>
      <c r="F20286" s="13"/>
    </row>
    <row r="20287" spans="1:7">
      <c r="A20287" s="13"/>
      <c r="B20287" s="13"/>
      <c r="C20287" s="13"/>
      <c r="D20287" s="13"/>
      <c r="E20287" s="13"/>
      <c r="F20287" s="13"/>
    </row>
    <row r="20288" spans="1:7">
      <c r="A20288" s="13"/>
      <c r="B20288" s="13"/>
      <c r="D20288" s="13"/>
      <c r="E20288" s="13"/>
      <c r="F20288" s="13"/>
    </row>
    <row r="20289" spans="1:6">
      <c r="A20289" s="13"/>
      <c r="B20289" s="13"/>
      <c r="D20289" s="13"/>
      <c r="E20289" s="13"/>
      <c r="F20289" s="13"/>
    </row>
    <row r="20290" spans="1:6">
      <c r="A20290" s="13"/>
      <c r="B20290" s="13"/>
      <c r="D20290" s="13"/>
      <c r="E20290" s="13"/>
      <c r="F20290" s="13"/>
    </row>
    <row r="20291" spans="1:6">
      <c r="A20291" s="13"/>
      <c r="B20291" s="13"/>
      <c r="D20291" s="13"/>
      <c r="E20291" s="13"/>
      <c r="F20291" s="13"/>
    </row>
    <row r="20292" spans="1:6">
      <c r="A20292" s="13"/>
      <c r="B20292" s="13"/>
      <c r="C20292" s="13"/>
      <c r="D20292" s="13"/>
      <c r="E20292" s="13"/>
      <c r="F20292" s="13"/>
    </row>
    <row r="20293" spans="1:6">
      <c r="A20293" s="13"/>
      <c r="B20293" s="13"/>
      <c r="D20293" s="13"/>
      <c r="E20293" s="13"/>
      <c r="F20293" s="13"/>
    </row>
    <row r="20294" spans="1:6">
      <c r="A20294" s="13"/>
      <c r="B20294" s="13"/>
      <c r="D20294" s="13"/>
      <c r="E20294" s="13"/>
      <c r="F20294" s="13"/>
    </row>
    <row r="20295" spans="1:6">
      <c r="A20295" s="13"/>
      <c r="B20295" s="13"/>
      <c r="C20295" s="13"/>
      <c r="D20295" s="13"/>
      <c r="E20295" s="13"/>
      <c r="F20295" s="13"/>
    </row>
    <row r="20296" spans="1:6">
      <c r="A20296" s="13"/>
      <c r="B20296" s="13"/>
      <c r="C20296" s="13"/>
      <c r="D20296" s="13"/>
      <c r="E20296" s="13"/>
      <c r="F20296" s="13"/>
    </row>
    <row r="20297" spans="1:6">
      <c r="A20297" s="13"/>
      <c r="B20297" s="13"/>
      <c r="C20297" s="13"/>
      <c r="D20297" s="13"/>
      <c r="E20297" s="13"/>
      <c r="F20297" s="13"/>
    </row>
    <row r="20298" spans="1:6">
      <c r="A20298" s="13"/>
      <c r="B20298" s="13"/>
      <c r="C20298" s="13"/>
      <c r="D20298" s="13"/>
      <c r="E20298" s="13"/>
      <c r="F20298" s="13"/>
    </row>
    <row r="20299" spans="1:6">
      <c r="A20299" s="13"/>
      <c r="B20299" s="13"/>
      <c r="D20299" s="13"/>
      <c r="F20299" s="13"/>
    </row>
    <row r="20300" spans="1:6">
      <c r="A20300" s="13"/>
      <c r="B20300" s="13"/>
      <c r="D20300" s="13"/>
      <c r="F20300" s="13"/>
    </row>
    <row r="20301" spans="1:6">
      <c r="A20301" s="13"/>
      <c r="B20301" s="13"/>
      <c r="D20301" s="13"/>
      <c r="F20301" s="13"/>
    </row>
    <row r="20302" spans="1:6">
      <c r="A20302" s="13"/>
      <c r="B20302" s="13"/>
      <c r="D20302" s="13"/>
      <c r="F20302" s="13"/>
    </row>
    <row r="20303" spans="1:6">
      <c r="A20303" s="13"/>
      <c r="B20303" s="13"/>
      <c r="D20303" s="13"/>
      <c r="F20303" s="13"/>
    </row>
    <row r="20304" spans="1:6">
      <c r="A20304" s="13"/>
      <c r="B20304" s="13"/>
      <c r="D20304" s="13"/>
      <c r="F20304" s="13"/>
    </row>
    <row r="20305" spans="1:7">
      <c r="A20305" s="13"/>
      <c r="B20305" s="13"/>
      <c r="C20305" s="13"/>
      <c r="D20305" s="13"/>
      <c r="E20305" s="13"/>
      <c r="G20305" s="13"/>
    </row>
    <row r="20306" spans="1:7">
      <c r="A20306" s="13"/>
      <c r="B20306" s="13"/>
      <c r="D20306" s="13"/>
      <c r="E20306" s="13"/>
      <c r="F20306" s="13"/>
    </row>
    <row r="20307" spans="1:7">
      <c r="A20307" s="13"/>
      <c r="B20307" s="13"/>
      <c r="C20307" s="13"/>
      <c r="D20307" s="13"/>
      <c r="E20307" s="13"/>
      <c r="F20307" s="13"/>
    </row>
    <row r="20308" spans="1:7">
      <c r="A20308" s="13"/>
      <c r="B20308" s="13"/>
      <c r="C20308" s="13"/>
      <c r="D20308" s="13"/>
      <c r="E20308" s="13"/>
      <c r="F20308" s="13"/>
    </row>
    <row r="20309" spans="1:7">
      <c r="A20309" s="13"/>
      <c r="B20309" s="13"/>
      <c r="C20309" s="13"/>
      <c r="D20309" s="13"/>
      <c r="E20309" s="13"/>
      <c r="F20309" s="13"/>
    </row>
    <row r="20310" spans="1:7">
      <c r="A20310" s="13"/>
      <c r="B20310" s="13"/>
      <c r="D20310" s="13"/>
      <c r="E20310" s="13"/>
      <c r="F20310" s="13"/>
    </row>
    <row r="20311" spans="1:7">
      <c r="A20311" s="13"/>
      <c r="B20311" s="13"/>
      <c r="D20311" s="13"/>
      <c r="E20311" s="13"/>
      <c r="F20311" s="13"/>
    </row>
    <row r="20312" spans="1:7">
      <c r="A20312" s="13"/>
      <c r="B20312" s="13"/>
      <c r="D20312" s="13"/>
      <c r="E20312" s="13"/>
      <c r="F20312" s="13"/>
    </row>
    <row r="20313" spans="1:7">
      <c r="A20313" s="13"/>
      <c r="B20313" s="13"/>
      <c r="D20313" s="13"/>
      <c r="E20313" s="13"/>
      <c r="F20313" s="13"/>
    </row>
    <row r="20314" spans="1:7">
      <c r="A20314" s="13"/>
      <c r="B20314" s="13"/>
      <c r="D20314" s="13"/>
      <c r="E20314" s="13"/>
      <c r="F20314" s="13"/>
    </row>
    <row r="20315" spans="1:7">
      <c r="A20315" s="13"/>
      <c r="B20315" s="13"/>
      <c r="D20315" s="13"/>
      <c r="E20315" s="13"/>
      <c r="F20315" s="13"/>
    </row>
    <row r="20316" spans="1:7">
      <c r="A20316" s="13"/>
      <c r="B20316" s="13"/>
      <c r="D20316" s="13"/>
      <c r="E20316" s="13"/>
      <c r="F20316" s="13"/>
    </row>
    <row r="20317" spans="1:7">
      <c r="A20317" s="13"/>
      <c r="B20317" s="13"/>
      <c r="D20317" s="13"/>
      <c r="E20317" s="13"/>
      <c r="F20317" s="13"/>
    </row>
    <row r="20318" spans="1:7">
      <c r="A20318" s="13"/>
      <c r="B20318" s="13"/>
      <c r="D20318" s="13"/>
      <c r="E20318" s="13"/>
      <c r="F20318" s="13"/>
    </row>
    <row r="20319" spans="1:7">
      <c r="A20319" s="13"/>
      <c r="B20319" s="13"/>
      <c r="D20319" s="13"/>
      <c r="E20319" s="13"/>
      <c r="F20319" s="13"/>
    </row>
    <row r="20320" spans="1:7">
      <c r="A20320" s="13"/>
      <c r="B20320" s="13"/>
      <c r="D20320" s="13"/>
      <c r="E20320" s="13"/>
      <c r="F20320" s="13"/>
    </row>
    <row r="20321" spans="1:7">
      <c r="A20321" s="13"/>
      <c r="B20321" s="13"/>
      <c r="D20321" s="13"/>
      <c r="E20321" s="13"/>
      <c r="F20321" s="13"/>
    </row>
    <row r="20322" spans="1:7">
      <c r="A20322" s="13"/>
      <c r="B20322" s="13"/>
      <c r="C20322" s="13"/>
      <c r="D20322" s="13"/>
      <c r="E20322" s="13"/>
      <c r="F20322" s="13"/>
    </row>
    <row r="20323" spans="1:7">
      <c r="A20323" s="13"/>
      <c r="B20323" s="13"/>
      <c r="D20323" s="13"/>
      <c r="F20323" s="13"/>
    </row>
    <row r="20324" spans="1:7">
      <c r="A20324" s="13"/>
      <c r="B20324" s="13"/>
      <c r="D20324" s="13"/>
      <c r="F20324" s="13"/>
    </row>
    <row r="20325" spans="1:7">
      <c r="A20325" s="13"/>
      <c r="B20325" s="13"/>
      <c r="D20325" s="13"/>
      <c r="F20325" s="13"/>
    </row>
    <row r="20326" spans="1:7">
      <c r="A20326" s="13"/>
      <c r="B20326" s="13"/>
      <c r="D20326" s="13"/>
      <c r="F20326" s="13"/>
    </row>
    <row r="20327" spans="1:7">
      <c r="A20327" s="13"/>
      <c r="B20327" s="13"/>
      <c r="D20327" s="13"/>
      <c r="F20327" s="13"/>
    </row>
    <row r="20328" spans="1:7">
      <c r="A20328" s="13"/>
      <c r="B20328" s="13"/>
      <c r="D20328" s="13"/>
      <c r="F20328" s="13"/>
    </row>
    <row r="20329" spans="1:7">
      <c r="A20329" s="13"/>
      <c r="B20329" s="13"/>
      <c r="D20329" s="13"/>
      <c r="F20329" s="13"/>
    </row>
    <row r="20330" spans="1:7">
      <c r="A20330" s="13"/>
      <c r="B20330" s="13"/>
      <c r="C20330" s="13"/>
      <c r="D20330" s="13"/>
      <c r="E20330" s="13"/>
      <c r="F20330" s="13"/>
    </row>
    <row r="20331" spans="1:7">
      <c r="A20331" s="13"/>
      <c r="B20331" s="13"/>
      <c r="C20331" s="13"/>
      <c r="D20331" s="13"/>
      <c r="E20331" s="13"/>
      <c r="G20331" s="13"/>
    </row>
    <row r="20332" spans="1:7">
      <c r="A20332" s="13"/>
      <c r="B20332" s="13"/>
      <c r="D20332" s="13"/>
      <c r="E20332" s="13"/>
      <c r="F20332" s="13"/>
    </row>
    <row r="20333" spans="1:7">
      <c r="A20333" s="13"/>
      <c r="B20333" s="13"/>
      <c r="C20333" s="13"/>
      <c r="D20333" s="13"/>
      <c r="E20333" s="13"/>
      <c r="F20333" s="13"/>
    </row>
    <row r="20334" spans="1:7">
      <c r="A20334" s="13"/>
      <c r="B20334" s="13"/>
      <c r="D20334" s="13"/>
      <c r="E20334" s="13"/>
      <c r="F20334" s="13"/>
    </row>
    <row r="20335" spans="1:7">
      <c r="A20335" s="13"/>
      <c r="B20335" s="13"/>
      <c r="D20335" s="13"/>
      <c r="E20335" s="13"/>
      <c r="F20335" s="13"/>
    </row>
    <row r="20336" spans="1:7">
      <c r="A20336" s="13"/>
      <c r="B20336" s="13"/>
      <c r="C20336" s="13"/>
      <c r="D20336" s="13"/>
      <c r="E20336" s="13"/>
      <c r="F20336" s="13"/>
    </row>
    <row r="20337" spans="1:7">
      <c r="A20337" s="13"/>
      <c r="B20337" s="13"/>
      <c r="C20337" s="13"/>
      <c r="D20337" s="13"/>
      <c r="E20337" s="13"/>
      <c r="F20337" s="13"/>
    </row>
    <row r="20338" spans="1:7">
      <c r="A20338" s="13"/>
      <c r="B20338" s="13"/>
      <c r="D20338" s="13"/>
      <c r="E20338" s="13"/>
      <c r="F20338" s="13"/>
    </row>
    <row r="20339" spans="1:7">
      <c r="A20339" s="13"/>
      <c r="B20339" s="13"/>
      <c r="D20339" s="13"/>
      <c r="E20339" s="13"/>
      <c r="F20339" s="13"/>
    </row>
    <row r="20340" spans="1:7">
      <c r="A20340" s="13"/>
      <c r="B20340" s="13"/>
      <c r="D20340" s="13"/>
      <c r="E20340" s="13"/>
      <c r="F20340" s="13"/>
    </row>
    <row r="20341" spans="1:7">
      <c r="A20341" s="13"/>
      <c r="B20341" s="13"/>
      <c r="D20341" s="13"/>
      <c r="E20341" s="13"/>
      <c r="F20341" s="13"/>
    </row>
    <row r="20342" spans="1:7">
      <c r="A20342" s="13"/>
      <c r="B20342" s="13"/>
      <c r="C20342" s="13"/>
      <c r="D20342" s="13"/>
      <c r="E20342" s="13"/>
      <c r="G20342" s="13"/>
    </row>
    <row r="20343" spans="1:7">
      <c r="A20343" s="13"/>
      <c r="B20343" s="13"/>
      <c r="C20343" s="13"/>
      <c r="D20343" s="13"/>
      <c r="E20343" s="13"/>
      <c r="F20343" s="13"/>
    </row>
    <row r="20344" spans="1:7">
      <c r="A20344" s="13"/>
      <c r="B20344" s="13"/>
      <c r="D20344" s="13"/>
      <c r="F20344" s="13"/>
    </row>
    <row r="20345" spans="1:7">
      <c r="A20345" s="13"/>
      <c r="B20345" s="13"/>
      <c r="D20345" s="13"/>
      <c r="F20345" s="13"/>
    </row>
    <row r="20346" spans="1:7">
      <c r="A20346" s="13"/>
      <c r="B20346" s="13"/>
      <c r="D20346" s="13"/>
      <c r="F20346" s="13"/>
    </row>
    <row r="20347" spans="1:7">
      <c r="A20347" s="13"/>
      <c r="B20347" s="13"/>
      <c r="D20347" s="13"/>
      <c r="F20347" s="13"/>
    </row>
    <row r="20348" spans="1:7">
      <c r="A20348" s="13"/>
      <c r="B20348" s="13"/>
      <c r="D20348" s="13"/>
      <c r="F20348" s="13"/>
    </row>
    <row r="20349" spans="1:7">
      <c r="A20349" s="13"/>
      <c r="B20349" s="13"/>
      <c r="D20349" s="13"/>
      <c r="F20349" s="13"/>
    </row>
    <row r="20350" spans="1:7">
      <c r="A20350" s="13"/>
      <c r="B20350" s="13"/>
      <c r="D20350" s="13"/>
      <c r="F20350" s="13"/>
    </row>
    <row r="20351" spans="1:7">
      <c r="A20351" s="13"/>
      <c r="B20351" s="13"/>
      <c r="C20351" s="13"/>
      <c r="D20351" s="13"/>
      <c r="E20351" s="13"/>
      <c r="G20351" s="13"/>
    </row>
    <row r="20352" spans="1:7">
      <c r="A20352" s="13"/>
      <c r="B20352" s="13"/>
      <c r="C20352" s="13"/>
      <c r="D20352" s="13"/>
      <c r="E20352" s="13"/>
      <c r="F20352" s="13"/>
    </row>
    <row r="20353" spans="1:6">
      <c r="A20353" s="13"/>
      <c r="B20353" s="13"/>
      <c r="C20353" s="13"/>
      <c r="D20353" s="13"/>
      <c r="E20353" s="13"/>
      <c r="F20353" s="13"/>
    </row>
    <row r="20354" spans="1:6">
      <c r="A20354" s="13"/>
      <c r="B20354" s="13"/>
      <c r="D20354" s="13"/>
      <c r="E20354" s="13"/>
      <c r="F20354" s="13"/>
    </row>
    <row r="20355" spans="1:6">
      <c r="A20355" s="13"/>
      <c r="B20355" s="13"/>
      <c r="D20355" s="13"/>
      <c r="E20355" s="13"/>
      <c r="F20355" s="13"/>
    </row>
    <row r="20356" spans="1:6">
      <c r="A20356" s="13"/>
      <c r="B20356" s="13"/>
      <c r="D20356" s="13"/>
      <c r="E20356" s="13"/>
      <c r="F20356" s="13"/>
    </row>
    <row r="20357" spans="1:6">
      <c r="A20357" s="13"/>
      <c r="B20357" s="13"/>
      <c r="C20357" s="13"/>
      <c r="D20357" s="13"/>
      <c r="E20357" s="13"/>
      <c r="F20357" s="13"/>
    </row>
    <row r="20358" spans="1:6">
      <c r="A20358" s="13"/>
      <c r="B20358" s="13"/>
      <c r="D20358" s="13"/>
      <c r="E20358" s="13"/>
      <c r="F20358" s="13"/>
    </row>
    <row r="20359" spans="1:6">
      <c r="A20359" s="13"/>
      <c r="B20359" s="13"/>
      <c r="D20359" s="13"/>
      <c r="E20359" s="13"/>
      <c r="F20359" s="13"/>
    </row>
    <row r="20360" spans="1:6">
      <c r="A20360" s="13"/>
      <c r="B20360" s="13"/>
      <c r="D20360" s="13"/>
      <c r="E20360" s="13"/>
      <c r="F20360" s="13"/>
    </row>
    <row r="20361" spans="1:6">
      <c r="A20361" s="13"/>
      <c r="B20361" s="13"/>
      <c r="D20361" s="13"/>
      <c r="E20361" s="13"/>
      <c r="F20361" s="13"/>
    </row>
    <row r="20362" spans="1:6">
      <c r="A20362" s="13"/>
      <c r="B20362" s="13"/>
      <c r="D20362" s="13"/>
      <c r="E20362" s="13"/>
      <c r="F20362" s="13"/>
    </row>
    <row r="20363" spans="1:6">
      <c r="A20363" s="13"/>
      <c r="B20363" s="13"/>
      <c r="D20363" s="13"/>
      <c r="E20363" s="13"/>
      <c r="F20363" s="13"/>
    </row>
    <row r="20364" spans="1:6">
      <c r="A20364" s="13"/>
      <c r="B20364" s="13"/>
      <c r="D20364" s="13"/>
      <c r="F20364" s="13"/>
    </row>
    <row r="20365" spans="1:6">
      <c r="A20365" s="13"/>
      <c r="B20365" s="13"/>
      <c r="D20365" s="13"/>
      <c r="F20365" s="13"/>
    </row>
    <row r="20366" spans="1:6">
      <c r="A20366" s="13"/>
      <c r="B20366" s="13"/>
      <c r="D20366" s="13"/>
      <c r="F20366" s="13"/>
    </row>
    <row r="20367" spans="1:6">
      <c r="A20367" s="13"/>
      <c r="B20367" s="13"/>
      <c r="D20367" s="13"/>
      <c r="F20367" s="13"/>
    </row>
    <row r="20368" spans="1:6">
      <c r="A20368" s="13"/>
      <c r="B20368" s="13"/>
      <c r="D20368" s="13"/>
      <c r="F20368" s="13"/>
    </row>
    <row r="20369" spans="1:7">
      <c r="A20369" s="13"/>
      <c r="B20369" s="13"/>
      <c r="D20369" s="13"/>
      <c r="F20369" s="13"/>
    </row>
    <row r="20370" spans="1:7">
      <c r="A20370" s="13"/>
      <c r="B20370" s="13"/>
      <c r="C20370" s="13"/>
      <c r="D20370" s="13"/>
      <c r="E20370" s="13"/>
      <c r="G20370" s="13"/>
    </row>
    <row r="20371" spans="1:7">
      <c r="A20371" s="13"/>
      <c r="B20371" s="13"/>
      <c r="C20371" s="13"/>
      <c r="D20371" s="13"/>
      <c r="E20371" s="13"/>
      <c r="F20371" s="13"/>
    </row>
    <row r="20372" spans="1:7">
      <c r="A20372" s="13"/>
      <c r="B20372" s="13"/>
      <c r="C20372" s="13"/>
      <c r="D20372" s="13"/>
      <c r="E20372" s="13"/>
      <c r="F20372" s="13"/>
    </row>
    <row r="20373" spans="1:7">
      <c r="A20373" s="13"/>
      <c r="B20373" s="13"/>
      <c r="C20373" s="13"/>
      <c r="D20373" s="13"/>
      <c r="E20373" s="13"/>
      <c r="F20373" s="13"/>
    </row>
    <row r="20374" spans="1:7">
      <c r="A20374" s="13"/>
      <c r="B20374" s="13"/>
      <c r="C20374" s="13"/>
      <c r="D20374" s="13"/>
      <c r="E20374" s="13"/>
      <c r="F20374" s="13"/>
    </row>
    <row r="20375" spans="1:7">
      <c r="A20375" s="13"/>
      <c r="B20375" s="13"/>
      <c r="D20375" s="13"/>
      <c r="E20375" s="13"/>
      <c r="F20375" s="13"/>
    </row>
    <row r="20376" spans="1:7">
      <c r="A20376" s="13"/>
      <c r="B20376" s="13"/>
      <c r="D20376" s="13"/>
      <c r="E20376" s="13"/>
      <c r="F20376" s="13"/>
    </row>
    <row r="20377" spans="1:7">
      <c r="A20377" s="13"/>
      <c r="B20377" s="13"/>
      <c r="D20377" s="13"/>
      <c r="E20377" s="13"/>
      <c r="F20377" s="13"/>
    </row>
    <row r="20378" spans="1:7">
      <c r="A20378" s="13"/>
      <c r="B20378" s="13"/>
      <c r="D20378" s="13"/>
      <c r="E20378" s="13"/>
      <c r="F20378" s="13"/>
    </row>
    <row r="20379" spans="1:7">
      <c r="A20379" s="13"/>
      <c r="B20379" s="13"/>
      <c r="D20379" s="13"/>
      <c r="E20379" s="13"/>
      <c r="F20379" s="13"/>
    </row>
    <row r="20380" spans="1:7">
      <c r="A20380" s="13"/>
      <c r="B20380" s="13"/>
      <c r="D20380" s="13"/>
      <c r="E20380" s="13"/>
      <c r="F20380" s="13"/>
    </row>
    <row r="20381" spans="1:7">
      <c r="A20381" s="13"/>
      <c r="B20381" s="13"/>
      <c r="C20381" s="13"/>
      <c r="D20381" s="13"/>
      <c r="E20381" s="13"/>
      <c r="F20381" s="13"/>
    </row>
    <row r="20382" spans="1:7">
      <c r="A20382" s="13"/>
      <c r="B20382" s="13"/>
      <c r="D20382" s="13"/>
      <c r="E20382" s="13"/>
      <c r="F20382" s="13"/>
    </row>
    <row r="20383" spans="1:7">
      <c r="A20383" s="13"/>
      <c r="B20383" s="13"/>
      <c r="D20383" s="13"/>
      <c r="E20383" s="13"/>
      <c r="F20383" s="13"/>
    </row>
    <row r="20384" spans="1:7">
      <c r="A20384" s="13"/>
      <c r="B20384" s="13"/>
      <c r="D20384" s="13"/>
      <c r="E20384" s="13"/>
      <c r="F20384" s="13"/>
    </row>
    <row r="20385" spans="1:7">
      <c r="A20385" s="13"/>
      <c r="B20385" s="13"/>
      <c r="D20385" s="13"/>
      <c r="E20385" s="13"/>
      <c r="F20385" s="13"/>
    </row>
    <row r="20386" spans="1:7">
      <c r="A20386" s="13"/>
      <c r="B20386" s="13"/>
      <c r="D20386" s="13"/>
      <c r="E20386" s="13"/>
      <c r="F20386" s="13"/>
    </row>
    <row r="20387" spans="1:7">
      <c r="A20387" s="13"/>
      <c r="B20387" s="13"/>
      <c r="D20387" s="13"/>
      <c r="E20387" s="13"/>
      <c r="F20387" s="13"/>
    </row>
    <row r="20388" spans="1:7">
      <c r="A20388" s="13"/>
      <c r="B20388" s="13"/>
      <c r="D20388" s="13"/>
      <c r="E20388" s="13"/>
      <c r="F20388" s="13"/>
    </row>
    <row r="20389" spans="1:7">
      <c r="A20389" s="13"/>
      <c r="B20389" s="13"/>
      <c r="D20389" s="13"/>
      <c r="E20389" s="13"/>
      <c r="F20389" s="13"/>
    </row>
    <row r="20390" spans="1:7">
      <c r="A20390" s="13"/>
      <c r="B20390" s="13"/>
      <c r="C20390" s="13"/>
      <c r="D20390" s="13"/>
      <c r="E20390" s="13"/>
      <c r="F20390" s="13"/>
    </row>
    <row r="20391" spans="1:7">
      <c r="A20391" s="13"/>
      <c r="B20391" s="13"/>
      <c r="D20391" s="13"/>
      <c r="F20391" s="13"/>
    </row>
    <row r="20392" spans="1:7">
      <c r="A20392" s="13"/>
      <c r="B20392" s="13"/>
      <c r="D20392" s="13"/>
      <c r="F20392" s="13"/>
    </row>
    <row r="20393" spans="1:7">
      <c r="A20393" s="13"/>
      <c r="B20393" s="13"/>
      <c r="D20393" s="13"/>
      <c r="F20393" s="13"/>
    </row>
    <row r="20394" spans="1:7">
      <c r="A20394" s="13"/>
      <c r="B20394" s="13"/>
      <c r="D20394" s="13"/>
      <c r="F20394" s="13"/>
    </row>
    <row r="20395" spans="1:7">
      <c r="A20395" s="13"/>
      <c r="B20395" s="13"/>
      <c r="D20395" s="13"/>
      <c r="F20395" s="13"/>
    </row>
    <row r="20396" spans="1:7">
      <c r="A20396" s="13"/>
      <c r="B20396" s="13"/>
      <c r="D20396" s="13"/>
      <c r="F20396" s="13"/>
    </row>
    <row r="20397" spans="1:7">
      <c r="A20397" s="13"/>
      <c r="B20397" s="13"/>
      <c r="C20397" s="13"/>
      <c r="D20397" s="13"/>
      <c r="E20397" s="13"/>
      <c r="G20397" s="13"/>
    </row>
    <row r="20398" spans="1:7">
      <c r="A20398" s="13"/>
      <c r="B20398" s="13"/>
      <c r="C20398" s="13"/>
      <c r="D20398" s="13"/>
      <c r="E20398" s="13"/>
      <c r="G20398" s="13"/>
    </row>
    <row r="20399" spans="1:7">
      <c r="A20399" s="13"/>
      <c r="B20399" s="13"/>
      <c r="C20399" s="13"/>
      <c r="D20399" s="13"/>
      <c r="E20399" s="13"/>
      <c r="G20399" s="13"/>
    </row>
    <row r="20400" spans="1:7">
      <c r="A20400" s="13"/>
      <c r="B20400" s="13"/>
      <c r="C20400" s="13"/>
      <c r="D20400" s="13"/>
      <c r="E20400" s="13"/>
      <c r="F20400" s="13"/>
    </row>
    <row r="20401" spans="1:6">
      <c r="A20401" s="13"/>
      <c r="B20401" s="13"/>
      <c r="C20401" s="13"/>
      <c r="D20401" s="13"/>
      <c r="E20401" s="13"/>
      <c r="F20401" s="13"/>
    </row>
    <row r="20402" spans="1:6">
      <c r="A20402" s="13"/>
      <c r="B20402" s="13"/>
      <c r="C20402" s="13"/>
      <c r="D20402" s="13"/>
      <c r="E20402" s="13"/>
      <c r="F20402" s="13"/>
    </row>
    <row r="20403" spans="1:6">
      <c r="A20403" s="13"/>
      <c r="B20403" s="13"/>
      <c r="D20403" s="13"/>
      <c r="E20403" s="13"/>
      <c r="F20403" s="13"/>
    </row>
    <row r="20404" spans="1:6">
      <c r="A20404" s="13"/>
      <c r="B20404" s="13"/>
      <c r="D20404" s="13"/>
      <c r="E20404" s="13"/>
      <c r="F20404" s="13"/>
    </row>
    <row r="20405" spans="1:6">
      <c r="A20405" s="13"/>
      <c r="B20405" s="13"/>
      <c r="D20405" s="13"/>
      <c r="E20405" s="13"/>
      <c r="F20405" s="13"/>
    </row>
    <row r="20406" spans="1:6">
      <c r="A20406" s="13"/>
      <c r="B20406" s="13"/>
      <c r="D20406" s="13"/>
      <c r="E20406" s="13"/>
      <c r="F20406" s="13"/>
    </row>
    <row r="20407" spans="1:6">
      <c r="A20407" s="13"/>
      <c r="B20407" s="13"/>
      <c r="D20407" s="13"/>
      <c r="E20407" s="13"/>
      <c r="F20407" s="13"/>
    </row>
    <row r="20408" spans="1:6">
      <c r="A20408" s="13"/>
      <c r="B20408" s="13"/>
      <c r="D20408" s="13"/>
      <c r="E20408" s="13"/>
      <c r="F20408" s="13"/>
    </row>
    <row r="20409" spans="1:6">
      <c r="A20409" s="13"/>
      <c r="B20409" s="13"/>
      <c r="D20409" s="13"/>
      <c r="E20409" s="13"/>
      <c r="F20409" s="13"/>
    </row>
    <row r="20410" spans="1:6">
      <c r="A20410" s="13"/>
      <c r="B20410" s="13"/>
      <c r="D20410" s="13"/>
      <c r="E20410" s="13"/>
      <c r="F20410" s="13"/>
    </row>
    <row r="20411" spans="1:6">
      <c r="A20411" s="13"/>
      <c r="B20411" s="13"/>
      <c r="D20411" s="13"/>
      <c r="E20411" s="13"/>
      <c r="F20411" s="13"/>
    </row>
    <row r="20412" spans="1:6">
      <c r="A20412" s="13"/>
      <c r="B20412" s="13"/>
      <c r="D20412" s="13"/>
      <c r="E20412" s="13"/>
      <c r="F20412" s="13"/>
    </row>
    <row r="20413" spans="1:6">
      <c r="A20413" s="13"/>
      <c r="B20413" s="13"/>
      <c r="D20413" s="13"/>
      <c r="E20413" s="13"/>
      <c r="F20413" s="13"/>
    </row>
    <row r="20414" spans="1:6">
      <c r="A20414" s="13"/>
      <c r="B20414" s="13"/>
      <c r="D20414" s="13"/>
      <c r="E20414" s="13"/>
      <c r="F20414" s="13"/>
    </row>
    <row r="20415" spans="1:6">
      <c r="A20415" s="13"/>
      <c r="B20415" s="13"/>
      <c r="D20415" s="13"/>
      <c r="E20415" s="13"/>
      <c r="F20415" s="13"/>
    </row>
    <row r="20416" spans="1:6">
      <c r="A20416" s="13"/>
      <c r="B20416" s="13"/>
      <c r="D20416" s="13"/>
      <c r="E20416" s="13"/>
      <c r="F20416" s="13"/>
    </row>
    <row r="20417" spans="1:7">
      <c r="A20417" s="13"/>
      <c r="B20417" s="13"/>
      <c r="D20417" s="13"/>
      <c r="E20417" s="13"/>
      <c r="F20417" s="13"/>
    </row>
    <row r="20418" spans="1:7">
      <c r="A20418" s="13"/>
      <c r="B20418" s="13"/>
      <c r="D20418" s="13"/>
      <c r="F20418" s="13"/>
    </row>
    <row r="20419" spans="1:7">
      <c r="A20419" s="13"/>
      <c r="B20419" s="13"/>
      <c r="D20419" s="13"/>
      <c r="F20419" s="13"/>
    </row>
    <row r="20420" spans="1:7">
      <c r="A20420" s="13"/>
      <c r="B20420" s="13"/>
      <c r="D20420" s="13"/>
      <c r="F20420" s="13"/>
    </row>
    <row r="20421" spans="1:7">
      <c r="A20421" s="13"/>
      <c r="B20421" s="13"/>
      <c r="D20421" s="13"/>
      <c r="F20421" s="13"/>
    </row>
    <row r="20422" spans="1:7">
      <c r="A20422" s="13"/>
      <c r="B20422" s="13"/>
      <c r="D20422" s="13"/>
      <c r="F20422" s="13"/>
    </row>
    <row r="20423" spans="1:7">
      <c r="A20423" s="13"/>
      <c r="B20423" s="13"/>
      <c r="D20423" s="13"/>
      <c r="F20423" s="13"/>
    </row>
    <row r="20424" spans="1:7">
      <c r="A20424" s="13"/>
      <c r="B20424" s="13"/>
      <c r="D20424" s="13"/>
      <c r="F20424" s="13"/>
    </row>
    <row r="20425" spans="1:7">
      <c r="A20425" s="13"/>
      <c r="B20425" s="13"/>
      <c r="C20425" s="13"/>
      <c r="D20425" s="13"/>
      <c r="E20425" s="13"/>
      <c r="G20425" s="13"/>
    </row>
    <row r="20426" spans="1:7">
      <c r="A20426" s="13"/>
      <c r="B20426" s="13"/>
      <c r="C20426" s="13"/>
      <c r="D20426" s="13"/>
      <c r="E20426" s="13"/>
      <c r="F20426" s="13"/>
    </row>
    <row r="20427" spans="1:7">
      <c r="A20427" s="13"/>
      <c r="B20427" s="13"/>
      <c r="C20427" s="13"/>
      <c r="D20427" s="13"/>
      <c r="E20427" s="13"/>
      <c r="F20427" s="13"/>
    </row>
    <row r="20428" spans="1:7">
      <c r="A20428" s="13"/>
      <c r="B20428" s="13"/>
      <c r="C20428" s="13"/>
      <c r="D20428" s="13"/>
      <c r="E20428" s="13"/>
      <c r="F20428" s="13"/>
    </row>
    <row r="20429" spans="1:7">
      <c r="A20429" s="13"/>
      <c r="B20429" s="13"/>
      <c r="C20429" s="13"/>
      <c r="D20429" s="13"/>
      <c r="E20429" s="13"/>
      <c r="F20429" s="13"/>
    </row>
    <row r="20430" spans="1:7">
      <c r="A20430" s="13"/>
      <c r="B20430" s="13"/>
      <c r="C20430" s="13"/>
      <c r="D20430" s="13"/>
      <c r="E20430" s="13"/>
      <c r="F20430" s="13"/>
    </row>
    <row r="20431" spans="1:7">
      <c r="A20431" s="13"/>
      <c r="B20431" s="13"/>
      <c r="D20431" s="13"/>
      <c r="E20431" s="13"/>
      <c r="F20431" s="13"/>
    </row>
    <row r="20432" spans="1:7">
      <c r="A20432" s="13"/>
      <c r="B20432" s="13"/>
      <c r="D20432" s="13"/>
      <c r="E20432" s="13"/>
      <c r="F20432" s="13"/>
    </row>
    <row r="20433" spans="1:7">
      <c r="A20433" s="13"/>
      <c r="B20433" s="13"/>
      <c r="D20433" s="13"/>
      <c r="E20433" s="13"/>
      <c r="F20433" s="13"/>
    </row>
    <row r="20434" spans="1:7">
      <c r="A20434" s="13"/>
      <c r="B20434" s="13"/>
      <c r="D20434" s="13"/>
      <c r="E20434" s="13"/>
      <c r="F20434" s="13"/>
    </row>
    <row r="20435" spans="1:7">
      <c r="A20435" s="13"/>
      <c r="B20435" s="13"/>
      <c r="D20435" s="13"/>
      <c r="E20435" s="13"/>
      <c r="F20435" s="13"/>
    </row>
    <row r="20436" spans="1:7">
      <c r="A20436" s="13"/>
      <c r="B20436" s="13"/>
      <c r="D20436" s="13"/>
      <c r="F20436" s="13"/>
    </row>
    <row r="20437" spans="1:7">
      <c r="A20437" s="13"/>
      <c r="B20437" s="13"/>
      <c r="D20437" s="13"/>
      <c r="F20437" s="13"/>
    </row>
    <row r="20438" spans="1:7">
      <c r="A20438" s="13"/>
      <c r="B20438" s="13"/>
      <c r="D20438" s="13"/>
      <c r="F20438" s="13"/>
    </row>
    <row r="20439" spans="1:7">
      <c r="A20439" s="13"/>
      <c r="B20439" s="13"/>
      <c r="D20439" s="13"/>
      <c r="F20439" s="13"/>
    </row>
    <row r="20440" spans="1:7">
      <c r="A20440" s="13"/>
      <c r="B20440" s="13"/>
      <c r="D20440" s="13"/>
      <c r="F20440" s="13"/>
    </row>
    <row r="20441" spans="1:7">
      <c r="A20441" s="13"/>
      <c r="B20441" s="13"/>
      <c r="D20441" s="13"/>
      <c r="F20441" s="13"/>
    </row>
    <row r="20442" spans="1:7">
      <c r="A20442" s="13"/>
      <c r="B20442" s="13"/>
      <c r="C20442" s="13"/>
      <c r="D20442" s="13"/>
      <c r="E20442" s="13"/>
      <c r="G20442" s="13"/>
    </row>
    <row r="20443" spans="1:7">
      <c r="A20443" s="13"/>
      <c r="B20443" s="13"/>
      <c r="C20443" s="13"/>
      <c r="D20443" s="13"/>
      <c r="E20443" s="13"/>
      <c r="F20443" s="13"/>
    </row>
    <row r="20444" spans="1:7">
      <c r="A20444" s="13"/>
      <c r="B20444" s="13"/>
      <c r="D20444" s="13"/>
      <c r="E20444" s="13"/>
      <c r="F20444" s="13"/>
    </row>
    <row r="20445" spans="1:7">
      <c r="A20445" s="13"/>
      <c r="B20445" s="13"/>
      <c r="D20445" s="13"/>
      <c r="E20445" s="13"/>
      <c r="F20445" s="13"/>
    </row>
    <row r="20446" spans="1:7">
      <c r="A20446" s="13"/>
      <c r="B20446" s="13"/>
      <c r="D20446" s="13"/>
      <c r="E20446" s="13"/>
      <c r="F20446" s="13"/>
    </row>
    <row r="20447" spans="1:7">
      <c r="A20447" s="13"/>
      <c r="B20447" s="13"/>
      <c r="D20447" s="13"/>
      <c r="E20447" s="13"/>
      <c r="F20447" s="13"/>
    </row>
    <row r="20448" spans="1:7">
      <c r="A20448" s="13"/>
      <c r="B20448" s="13"/>
      <c r="D20448" s="13"/>
      <c r="E20448" s="13"/>
      <c r="F20448" s="13"/>
    </row>
    <row r="20449" spans="1:7">
      <c r="A20449" s="13"/>
      <c r="B20449" s="13"/>
      <c r="D20449" s="13"/>
      <c r="E20449" s="13"/>
      <c r="F20449" s="13"/>
    </row>
    <row r="20450" spans="1:7">
      <c r="A20450" s="13"/>
      <c r="B20450" s="13"/>
      <c r="C20450" s="13"/>
      <c r="D20450" s="13"/>
      <c r="E20450" s="13"/>
      <c r="F20450" s="13"/>
    </row>
    <row r="20451" spans="1:7">
      <c r="A20451" s="13"/>
      <c r="B20451" s="13"/>
      <c r="D20451" s="13"/>
      <c r="E20451" s="13"/>
      <c r="F20451" s="13"/>
    </row>
    <row r="20452" spans="1:7">
      <c r="A20452" s="13"/>
      <c r="B20452" s="13"/>
      <c r="D20452" s="13"/>
      <c r="E20452" s="13"/>
      <c r="F20452" s="13"/>
    </row>
    <row r="20453" spans="1:7">
      <c r="A20453" s="13"/>
      <c r="B20453" s="13"/>
      <c r="D20453" s="13"/>
      <c r="E20453" s="13"/>
      <c r="F20453" s="13"/>
    </row>
    <row r="20454" spans="1:7">
      <c r="A20454" s="13"/>
      <c r="B20454" s="13"/>
      <c r="D20454" s="13"/>
      <c r="E20454" s="13"/>
      <c r="F20454" s="13"/>
    </row>
    <row r="20455" spans="1:7">
      <c r="A20455" s="13"/>
      <c r="B20455" s="13"/>
      <c r="D20455" s="13"/>
      <c r="E20455" s="13"/>
      <c r="F20455" s="13"/>
    </row>
    <row r="20456" spans="1:7">
      <c r="A20456" s="13"/>
      <c r="B20456" s="13"/>
      <c r="D20456" s="13"/>
      <c r="F20456" s="13"/>
    </row>
    <row r="20457" spans="1:7">
      <c r="A20457" s="13"/>
      <c r="B20457" s="13"/>
      <c r="D20457" s="13"/>
      <c r="F20457" s="13"/>
    </row>
    <row r="20458" spans="1:7">
      <c r="A20458" s="13"/>
      <c r="B20458" s="13"/>
      <c r="D20458" s="13"/>
      <c r="F20458" s="13"/>
    </row>
    <row r="20459" spans="1:7">
      <c r="A20459" s="13"/>
      <c r="B20459" s="13"/>
      <c r="D20459" s="13"/>
      <c r="F20459" s="13"/>
    </row>
    <row r="20460" spans="1:7">
      <c r="A20460" s="13"/>
      <c r="B20460" s="13"/>
      <c r="D20460" s="13"/>
      <c r="F20460" s="13"/>
    </row>
    <row r="20461" spans="1:7">
      <c r="A20461" s="13"/>
      <c r="B20461" s="13"/>
      <c r="D20461" s="13"/>
      <c r="F20461" s="13"/>
    </row>
    <row r="20462" spans="1:7">
      <c r="A20462" s="13"/>
      <c r="B20462" s="13"/>
      <c r="C20462" s="13"/>
      <c r="D20462" s="13"/>
      <c r="E20462" s="13"/>
      <c r="G20462" s="13"/>
    </row>
    <row r="20463" spans="1:7">
      <c r="A20463" s="13"/>
      <c r="B20463" s="13"/>
      <c r="C20463" s="13"/>
      <c r="D20463" s="13"/>
      <c r="E20463" s="13"/>
      <c r="F20463" s="13"/>
    </row>
    <row r="20464" spans="1:7">
      <c r="A20464" s="13"/>
      <c r="B20464" s="13"/>
      <c r="C20464" s="13"/>
      <c r="D20464" s="13"/>
      <c r="E20464" s="13"/>
      <c r="F20464" s="13"/>
    </row>
    <row r="20465" spans="1:7">
      <c r="A20465" s="13"/>
      <c r="B20465" s="13"/>
      <c r="D20465" s="13"/>
      <c r="E20465" s="13"/>
      <c r="F20465" s="13"/>
    </row>
    <row r="20466" spans="1:7">
      <c r="A20466" s="13"/>
      <c r="B20466" s="13"/>
      <c r="D20466" s="13"/>
      <c r="E20466" s="13"/>
      <c r="F20466" s="13"/>
    </row>
    <row r="20467" spans="1:7">
      <c r="A20467" s="13"/>
      <c r="B20467" s="13"/>
      <c r="D20467" s="13"/>
      <c r="E20467" s="13"/>
      <c r="F20467" s="13"/>
    </row>
    <row r="20468" spans="1:7">
      <c r="A20468" s="13"/>
      <c r="B20468" s="13"/>
      <c r="D20468" s="13"/>
      <c r="E20468" s="13"/>
      <c r="F20468" s="13"/>
    </row>
    <row r="20469" spans="1:7">
      <c r="A20469" s="13"/>
      <c r="B20469" s="13"/>
      <c r="D20469" s="13"/>
      <c r="E20469" s="13"/>
      <c r="F20469" s="13"/>
    </row>
    <row r="20470" spans="1:7">
      <c r="A20470" s="13"/>
      <c r="B20470" s="13"/>
      <c r="D20470" s="13"/>
      <c r="F20470" s="13"/>
    </row>
    <row r="20471" spans="1:7">
      <c r="A20471" s="13"/>
      <c r="B20471" s="13"/>
      <c r="D20471" s="13"/>
      <c r="F20471" s="13"/>
    </row>
    <row r="20472" spans="1:7">
      <c r="A20472" s="13"/>
      <c r="B20472" s="13"/>
      <c r="D20472" s="13"/>
      <c r="F20472" s="13"/>
    </row>
    <row r="20473" spans="1:7">
      <c r="A20473" s="13"/>
      <c r="B20473" s="13"/>
      <c r="D20473" s="13"/>
      <c r="F20473" s="13"/>
    </row>
    <row r="20474" spans="1:7">
      <c r="A20474" s="13"/>
      <c r="B20474" s="13"/>
      <c r="D20474" s="13"/>
      <c r="F20474" s="13"/>
    </row>
    <row r="20475" spans="1:7">
      <c r="A20475" s="13"/>
      <c r="B20475" s="13"/>
      <c r="D20475" s="13"/>
      <c r="F20475" s="13"/>
    </row>
    <row r="20476" spans="1:7">
      <c r="A20476" s="13"/>
      <c r="B20476" s="13"/>
      <c r="C20476" s="13"/>
      <c r="D20476" s="13"/>
      <c r="E20476" s="13"/>
      <c r="G20476" s="13"/>
    </row>
    <row r="20477" spans="1:7">
      <c r="A20477" s="13"/>
      <c r="B20477" s="13"/>
      <c r="C20477" s="13"/>
      <c r="D20477" s="13"/>
      <c r="E20477" s="13"/>
      <c r="F20477" s="13"/>
    </row>
    <row r="20478" spans="1:7">
      <c r="A20478" s="13"/>
      <c r="B20478" s="13"/>
      <c r="D20478" s="13"/>
      <c r="E20478" s="13"/>
      <c r="F20478" s="13"/>
    </row>
    <row r="20479" spans="1:7">
      <c r="A20479" s="13"/>
      <c r="B20479" s="13"/>
      <c r="C20479" s="13"/>
      <c r="D20479" s="13"/>
      <c r="E20479" s="13"/>
      <c r="F20479" s="13"/>
    </row>
    <row r="20480" spans="1:7">
      <c r="A20480" s="13"/>
      <c r="B20480" s="13"/>
      <c r="C20480" s="13"/>
      <c r="D20480" s="13"/>
      <c r="E20480" s="13"/>
      <c r="F20480" s="13"/>
    </row>
    <row r="20481" spans="1:7">
      <c r="A20481" s="13"/>
      <c r="B20481" s="13"/>
      <c r="D20481" s="13"/>
      <c r="E20481" s="13"/>
      <c r="F20481" s="13"/>
    </row>
    <row r="20482" spans="1:7">
      <c r="A20482" s="13"/>
      <c r="B20482" s="13"/>
      <c r="D20482" s="13"/>
      <c r="E20482" s="13"/>
      <c r="F20482" s="13"/>
    </row>
    <row r="20483" spans="1:7">
      <c r="A20483" s="13"/>
      <c r="B20483" s="13"/>
      <c r="D20483" s="13"/>
      <c r="E20483" s="13"/>
      <c r="F20483" s="13"/>
    </row>
    <row r="20484" spans="1:7">
      <c r="A20484" s="13"/>
      <c r="B20484" s="13"/>
      <c r="D20484" s="13"/>
      <c r="E20484" s="13"/>
      <c r="F20484" s="13"/>
    </row>
    <row r="20485" spans="1:7">
      <c r="A20485" s="13"/>
      <c r="B20485" s="13"/>
      <c r="D20485" s="13"/>
      <c r="E20485" s="13"/>
      <c r="F20485" s="13"/>
    </row>
    <row r="20486" spans="1:7">
      <c r="A20486" s="13"/>
      <c r="B20486" s="13"/>
      <c r="C20486" s="13"/>
      <c r="D20486" s="13"/>
      <c r="E20486" s="13"/>
      <c r="F20486" s="13"/>
    </row>
    <row r="20487" spans="1:7">
      <c r="A20487" s="13"/>
      <c r="B20487" s="13"/>
      <c r="D20487" s="13"/>
      <c r="E20487" s="13"/>
      <c r="F20487" s="13"/>
    </row>
    <row r="20488" spans="1:7">
      <c r="A20488" s="13"/>
      <c r="B20488" s="13"/>
      <c r="D20488" s="13"/>
      <c r="E20488" s="13"/>
      <c r="F20488" s="13"/>
    </row>
    <row r="20489" spans="1:7">
      <c r="A20489" s="13"/>
      <c r="B20489" s="13"/>
      <c r="D20489" s="13"/>
      <c r="E20489" s="13"/>
      <c r="F20489" s="13"/>
    </row>
    <row r="20490" spans="1:7">
      <c r="A20490" s="13"/>
      <c r="B20490" s="13"/>
      <c r="D20490" s="13"/>
      <c r="E20490" s="13"/>
      <c r="F20490" s="13"/>
    </row>
    <row r="20491" spans="1:7">
      <c r="A20491" s="13"/>
      <c r="B20491" s="13"/>
      <c r="D20491" s="13"/>
      <c r="E20491" s="13"/>
      <c r="F20491" s="13"/>
    </row>
    <row r="20492" spans="1:7">
      <c r="A20492" s="13"/>
      <c r="B20492" s="13"/>
      <c r="D20492" s="13"/>
      <c r="E20492" s="13"/>
      <c r="F20492" s="13"/>
    </row>
    <row r="20493" spans="1:7">
      <c r="A20493" s="13"/>
      <c r="B20493" s="13"/>
      <c r="D20493" s="13"/>
      <c r="E20493" s="13"/>
      <c r="F20493" s="13"/>
    </row>
    <row r="20494" spans="1:7">
      <c r="A20494" s="13"/>
      <c r="B20494" s="13"/>
      <c r="C20494" s="13"/>
      <c r="D20494" s="13"/>
      <c r="E20494" s="13"/>
      <c r="G20494" s="13"/>
    </row>
    <row r="20495" spans="1:7">
      <c r="A20495" s="13"/>
      <c r="B20495" s="13"/>
      <c r="D20495" s="13"/>
      <c r="F20495" s="13"/>
    </row>
    <row r="20496" spans="1:7">
      <c r="A20496" s="13"/>
      <c r="B20496" s="13"/>
      <c r="D20496" s="13"/>
      <c r="F20496" s="13"/>
    </row>
    <row r="20497" spans="1:7">
      <c r="A20497" s="13"/>
      <c r="B20497" s="13"/>
      <c r="D20497" s="13"/>
      <c r="F20497" s="13"/>
    </row>
    <row r="20498" spans="1:7">
      <c r="A20498" s="13"/>
      <c r="B20498" s="13"/>
      <c r="D20498" s="13"/>
      <c r="F20498" s="13"/>
    </row>
    <row r="20499" spans="1:7">
      <c r="A20499" s="13"/>
      <c r="B20499" s="13"/>
      <c r="D20499" s="13"/>
      <c r="F20499" s="13"/>
    </row>
    <row r="20500" spans="1:7">
      <c r="A20500" s="13"/>
      <c r="B20500" s="13"/>
      <c r="D20500" s="13"/>
      <c r="F20500" s="13"/>
    </row>
    <row r="20501" spans="1:7">
      <c r="A20501" s="13"/>
      <c r="B20501" s="13"/>
      <c r="D20501" s="13"/>
      <c r="F20501" s="13"/>
    </row>
    <row r="20502" spans="1:7">
      <c r="A20502" s="13"/>
      <c r="B20502" s="13"/>
      <c r="C20502" s="13"/>
      <c r="D20502" s="13"/>
      <c r="E20502" s="13"/>
      <c r="G20502" s="13"/>
    </row>
    <row r="20503" spans="1:7">
      <c r="A20503" s="13"/>
      <c r="B20503" s="13"/>
      <c r="C20503" s="13"/>
      <c r="D20503" s="13"/>
      <c r="E20503" s="13"/>
      <c r="F20503" s="13"/>
    </row>
    <row r="20504" spans="1:7">
      <c r="A20504" s="13"/>
      <c r="B20504" s="13"/>
      <c r="C20504" s="13"/>
      <c r="D20504" s="13"/>
      <c r="E20504" s="13"/>
      <c r="F20504" s="13"/>
    </row>
    <row r="20505" spans="1:7">
      <c r="A20505" s="13"/>
      <c r="B20505" s="13"/>
      <c r="D20505" s="13"/>
      <c r="E20505" s="13"/>
      <c r="F20505" s="13"/>
    </row>
    <row r="20506" spans="1:7">
      <c r="A20506" s="13"/>
      <c r="B20506" s="13"/>
      <c r="D20506" s="13"/>
      <c r="E20506" s="13"/>
      <c r="F20506" s="13"/>
    </row>
    <row r="20507" spans="1:7">
      <c r="A20507" s="13"/>
      <c r="B20507" s="13"/>
      <c r="D20507" s="13"/>
      <c r="E20507" s="13"/>
      <c r="F20507" s="13"/>
    </row>
    <row r="20508" spans="1:7">
      <c r="A20508" s="13"/>
      <c r="B20508" s="13"/>
      <c r="D20508" s="13"/>
      <c r="E20508" s="13"/>
      <c r="F20508" s="13"/>
    </row>
    <row r="20509" spans="1:7">
      <c r="A20509" s="13"/>
      <c r="B20509" s="13"/>
      <c r="D20509" s="13"/>
      <c r="E20509" s="13"/>
      <c r="F20509" s="13"/>
    </row>
    <row r="20510" spans="1:7">
      <c r="A20510" s="13"/>
      <c r="B20510" s="13"/>
      <c r="D20510" s="13"/>
      <c r="E20510" s="13"/>
      <c r="F20510" s="13"/>
    </row>
    <row r="20511" spans="1:7">
      <c r="A20511" s="13"/>
      <c r="B20511" s="13"/>
      <c r="D20511" s="13"/>
      <c r="E20511" s="13"/>
      <c r="F20511" s="13"/>
    </row>
    <row r="20512" spans="1:7">
      <c r="A20512" s="13"/>
      <c r="B20512" s="13"/>
      <c r="D20512" s="13"/>
      <c r="E20512" s="13"/>
      <c r="F20512" s="13"/>
    </row>
    <row r="20513" spans="1:7">
      <c r="A20513" s="13"/>
      <c r="B20513" s="13"/>
      <c r="D20513" s="13"/>
      <c r="F20513" s="13"/>
    </row>
    <row r="20514" spans="1:7">
      <c r="A20514" s="13"/>
      <c r="B20514" s="13"/>
      <c r="D20514" s="13"/>
      <c r="F20514" s="13"/>
    </row>
    <row r="20515" spans="1:7">
      <c r="A20515" s="13"/>
      <c r="B20515" s="13"/>
      <c r="D20515" s="13"/>
      <c r="F20515" s="13"/>
    </row>
    <row r="20516" spans="1:7">
      <c r="A20516" s="13"/>
      <c r="B20516" s="13"/>
      <c r="D20516" s="13"/>
      <c r="F20516" s="13"/>
    </row>
    <row r="20517" spans="1:7">
      <c r="A20517" s="13"/>
      <c r="B20517" s="13"/>
      <c r="D20517" s="13"/>
      <c r="F20517" s="13"/>
    </row>
    <row r="20518" spans="1:7">
      <c r="A20518" s="13"/>
      <c r="B20518" s="13"/>
      <c r="D20518" s="13"/>
      <c r="F20518" s="13"/>
    </row>
    <row r="20519" spans="1:7">
      <c r="A20519" s="13"/>
      <c r="B20519" s="13"/>
      <c r="C20519" s="13"/>
      <c r="D20519" s="13"/>
      <c r="E20519" s="13"/>
      <c r="G20519" s="13"/>
    </row>
    <row r="20520" spans="1:7">
      <c r="A20520" s="13"/>
      <c r="B20520" s="13"/>
      <c r="C20520" s="13"/>
      <c r="D20520" s="13"/>
      <c r="E20520" s="13"/>
      <c r="F20520" s="13"/>
    </row>
    <row r="20521" spans="1:7">
      <c r="A20521" s="13"/>
      <c r="B20521" s="13"/>
      <c r="C20521" s="13"/>
      <c r="D20521" s="13"/>
      <c r="E20521" s="13"/>
      <c r="F20521" s="13"/>
    </row>
    <row r="20522" spans="1:7">
      <c r="A20522" s="13"/>
      <c r="B20522" s="13"/>
      <c r="D20522" s="13"/>
      <c r="E20522" s="13"/>
      <c r="F20522" s="13"/>
    </row>
    <row r="20523" spans="1:7">
      <c r="A20523" s="13"/>
      <c r="B20523" s="13"/>
      <c r="D20523" s="13"/>
      <c r="E20523" s="13"/>
      <c r="F20523" s="13"/>
    </row>
    <row r="20524" spans="1:7">
      <c r="A20524" s="13"/>
      <c r="B20524" s="13"/>
      <c r="D20524" s="13"/>
      <c r="E20524" s="13"/>
      <c r="F20524" s="13"/>
    </row>
    <row r="20525" spans="1:7">
      <c r="A20525" s="13"/>
      <c r="B20525" s="13"/>
      <c r="D20525" s="13"/>
      <c r="E20525" s="13"/>
      <c r="F20525" s="13"/>
    </row>
    <row r="20526" spans="1:7">
      <c r="A20526" s="13"/>
      <c r="B20526" s="13"/>
      <c r="D20526" s="13"/>
      <c r="E20526" s="13"/>
      <c r="F20526" s="13"/>
    </row>
    <row r="20527" spans="1:7">
      <c r="A20527" s="13"/>
      <c r="B20527" s="13"/>
      <c r="D20527" s="13"/>
      <c r="E20527" s="13"/>
      <c r="F20527" s="13"/>
    </row>
    <row r="20528" spans="1:7">
      <c r="A20528" s="13"/>
      <c r="B20528" s="13"/>
      <c r="D20528" s="13"/>
      <c r="E20528" s="13"/>
      <c r="F20528" s="13"/>
    </row>
    <row r="20529" spans="1:7">
      <c r="A20529" s="13"/>
      <c r="B20529" s="13"/>
      <c r="D20529" s="13"/>
      <c r="E20529" s="13"/>
      <c r="F20529" s="13"/>
    </row>
    <row r="20530" spans="1:7">
      <c r="A20530" s="13"/>
      <c r="B20530" s="13"/>
      <c r="D20530" s="13"/>
      <c r="E20530" s="13"/>
      <c r="F20530" s="13"/>
    </row>
    <row r="20531" spans="1:7">
      <c r="A20531" s="13"/>
      <c r="B20531" s="13"/>
      <c r="D20531" s="13"/>
      <c r="E20531" s="13"/>
      <c r="F20531" s="13"/>
    </row>
    <row r="20532" spans="1:7">
      <c r="A20532" s="13"/>
      <c r="B20532" s="13"/>
      <c r="D20532" s="13"/>
      <c r="E20532" s="13"/>
      <c r="F20532" s="13"/>
    </row>
    <row r="20533" spans="1:7">
      <c r="A20533" s="13"/>
      <c r="B20533" s="13"/>
      <c r="D20533" s="13"/>
      <c r="E20533" s="13"/>
      <c r="F20533" s="13"/>
    </row>
    <row r="20534" spans="1:7">
      <c r="A20534" s="13"/>
      <c r="B20534" s="13"/>
      <c r="D20534" s="13"/>
      <c r="E20534" s="13"/>
      <c r="F20534" s="13"/>
    </row>
    <row r="20535" spans="1:7">
      <c r="A20535" s="13"/>
      <c r="B20535" s="13"/>
      <c r="C20535" s="13"/>
      <c r="D20535" s="13"/>
      <c r="E20535" s="13"/>
      <c r="F20535" s="13"/>
    </row>
    <row r="20536" spans="1:7">
      <c r="A20536" s="13"/>
      <c r="B20536" s="13"/>
      <c r="D20536" s="13"/>
      <c r="F20536" s="13"/>
    </row>
    <row r="20537" spans="1:7">
      <c r="A20537" s="13"/>
      <c r="B20537" s="13"/>
      <c r="D20537" s="13"/>
      <c r="F20537" s="13"/>
    </row>
    <row r="20538" spans="1:7">
      <c r="A20538" s="13"/>
      <c r="B20538" s="13"/>
      <c r="D20538" s="13"/>
      <c r="F20538" s="13"/>
    </row>
    <row r="20539" spans="1:7">
      <c r="A20539" s="13"/>
      <c r="B20539" s="13"/>
      <c r="D20539" s="13"/>
      <c r="F20539" s="13"/>
    </row>
    <row r="20540" spans="1:7">
      <c r="A20540" s="13"/>
      <c r="B20540" s="13"/>
      <c r="D20540" s="13"/>
      <c r="F20540" s="13"/>
    </row>
    <row r="20541" spans="1:7">
      <c r="A20541" s="13"/>
      <c r="B20541" s="13"/>
      <c r="D20541" s="13"/>
      <c r="F20541" s="13"/>
    </row>
    <row r="20542" spans="1:7">
      <c r="A20542" s="13"/>
      <c r="B20542" s="13"/>
      <c r="C20542" s="13"/>
      <c r="D20542" s="13"/>
      <c r="E20542" s="13"/>
      <c r="G20542" s="13"/>
    </row>
    <row r="20543" spans="1:7">
      <c r="A20543" s="13"/>
      <c r="B20543" s="13"/>
      <c r="C20543" s="13"/>
      <c r="D20543" s="13"/>
      <c r="E20543" s="13"/>
      <c r="F20543" s="13"/>
    </row>
    <row r="20544" spans="1:7">
      <c r="A20544" s="13"/>
      <c r="B20544" s="13"/>
      <c r="C20544" s="13"/>
      <c r="D20544" s="13"/>
      <c r="E20544" s="13"/>
      <c r="F20544" s="13"/>
    </row>
    <row r="20545" spans="1:7">
      <c r="A20545" s="13"/>
      <c r="B20545" s="13"/>
      <c r="D20545" s="13"/>
      <c r="E20545" s="13"/>
      <c r="F20545" s="13"/>
    </row>
    <row r="20546" spans="1:7">
      <c r="A20546" s="13"/>
      <c r="B20546" s="13"/>
      <c r="D20546" s="13"/>
      <c r="E20546" s="13"/>
      <c r="F20546" s="13"/>
    </row>
    <row r="20547" spans="1:7">
      <c r="A20547" s="13"/>
      <c r="B20547" s="13"/>
      <c r="D20547" s="13"/>
      <c r="E20547" s="13"/>
      <c r="F20547" s="13"/>
    </row>
    <row r="20548" spans="1:7">
      <c r="A20548" s="13"/>
      <c r="B20548" s="13"/>
      <c r="D20548" s="13"/>
      <c r="E20548" s="13"/>
      <c r="F20548" s="13"/>
    </row>
    <row r="20549" spans="1:7">
      <c r="A20549" s="13"/>
      <c r="B20549" s="13"/>
      <c r="C20549" s="13"/>
      <c r="D20549" s="13"/>
      <c r="E20549" s="13"/>
      <c r="G20549" s="13"/>
    </row>
    <row r="20550" spans="1:7">
      <c r="A20550" s="13"/>
      <c r="B20550" s="13"/>
      <c r="D20550" s="13"/>
      <c r="F20550" s="13"/>
    </row>
    <row r="20551" spans="1:7">
      <c r="A20551" s="13"/>
      <c r="B20551" s="13"/>
      <c r="D20551" s="13"/>
      <c r="F20551" s="13"/>
    </row>
    <row r="20552" spans="1:7">
      <c r="A20552" s="13"/>
      <c r="B20552" s="13"/>
      <c r="C20552" s="13"/>
      <c r="D20552" s="13"/>
      <c r="E20552" s="13"/>
      <c r="F20552" s="13"/>
    </row>
    <row r="20553" spans="1:7">
      <c r="A20553" s="13"/>
      <c r="B20553" s="13"/>
      <c r="D20553" s="13"/>
      <c r="F20553" s="13"/>
    </row>
    <row r="20554" spans="1:7">
      <c r="A20554" s="13"/>
      <c r="B20554" s="13"/>
      <c r="D20554" s="13"/>
      <c r="F20554" s="13"/>
    </row>
    <row r="20555" spans="1:7">
      <c r="A20555" s="13"/>
      <c r="B20555" s="13"/>
      <c r="D20555" s="13"/>
      <c r="F20555" s="13"/>
    </row>
    <row r="20556" spans="1:7">
      <c r="A20556" s="13"/>
      <c r="B20556" s="13"/>
      <c r="D20556" s="13"/>
      <c r="F20556" s="13"/>
    </row>
    <row r="20557" spans="1:7">
      <c r="A20557" s="13"/>
      <c r="B20557" s="13"/>
      <c r="C20557" s="13"/>
      <c r="D20557" s="13"/>
      <c r="E20557" s="13"/>
      <c r="F20557" s="13"/>
    </row>
    <row r="20558" spans="1:7">
      <c r="A20558" s="13"/>
      <c r="B20558" s="13"/>
      <c r="D20558" s="13"/>
      <c r="E20558" s="13"/>
      <c r="F20558" s="13"/>
    </row>
    <row r="20559" spans="1:7">
      <c r="A20559" s="13"/>
      <c r="B20559" s="13"/>
      <c r="D20559" s="13"/>
      <c r="E20559" s="13"/>
      <c r="F20559" s="13"/>
    </row>
    <row r="20560" spans="1:7">
      <c r="A20560" s="13"/>
      <c r="B20560" s="13"/>
      <c r="D20560" s="13"/>
      <c r="E20560" s="13"/>
      <c r="F20560" s="13"/>
    </row>
    <row r="20561" spans="1:7">
      <c r="A20561" s="13"/>
      <c r="B20561" s="13"/>
      <c r="D20561" s="13"/>
      <c r="E20561" s="13"/>
      <c r="F20561" s="13"/>
    </row>
    <row r="20562" spans="1:7">
      <c r="A20562" s="13"/>
      <c r="B20562" s="13"/>
      <c r="D20562" s="13"/>
      <c r="E20562" s="13"/>
      <c r="F20562" s="13"/>
    </row>
    <row r="20563" spans="1:7">
      <c r="A20563" s="13"/>
      <c r="B20563" s="13"/>
      <c r="D20563" s="13"/>
      <c r="E20563" s="13"/>
      <c r="F20563" s="13"/>
    </row>
    <row r="20564" spans="1:7">
      <c r="A20564" s="13"/>
      <c r="B20564" s="13"/>
      <c r="D20564" s="13"/>
      <c r="E20564" s="13"/>
      <c r="F20564" s="13"/>
    </row>
    <row r="20565" spans="1:7">
      <c r="A20565" s="13"/>
      <c r="B20565" s="13"/>
      <c r="D20565" s="13"/>
      <c r="E20565" s="13"/>
      <c r="F20565" s="13"/>
    </row>
    <row r="20566" spans="1:7">
      <c r="A20566" s="13"/>
      <c r="B20566" s="13"/>
      <c r="C20566" s="13"/>
      <c r="D20566" s="13"/>
      <c r="E20566" s="13"/>
      <c r="G20566" s="13"/>
    </row>
    <row r="20567" spans="1:7">
      <c r="A20567" s="13"/>
      <c r="B20567" s="13"/>
      <c r="C20567" s="13"/>
      <c r="D20567" s="13"/>
      <c r="E20567" s="13"/>
      <c r="F20567" s="13"/>
    </row>
    <row r="20568" spans="1:7">
      <c r="A20568" s="13"/>
      <c r="B20568" s="13"/>
      <c r="D20568" s="13"/>
      <c r="F20568" s="13"/>
    </row>
    <row r="20569" spans="1:7">
      <c r="A20569" s="13"/>
      <c r="B20569" s="13"/>
      <c r="D20569" s="13"/>
      <c r="F20569" s="13"/>
    </row>
    <row r="20570" spans="1:7">
      <c r="A20570" s="13"/>
      <c r="B20570" s="13"/>
      <c r="C20570" s="13"/>
      <c r="D20570" s="13"/>
      <c r="E20570" s="13"/>
      <c r="F20570" s="13"/>
    </row>
    <row r="20571" spans="1:7">
      <c r="A20571" s="13"/>
      <c r="B20571" s="13"/>
      <c r="D20571" s="13"/>
      <c r="F20571" s="13"/>
    </row>
    <row r="20572" spans="1:7">
      <c r="A20572" s="13"/>
      <c r="B20572" s="13"/>
      <c r="D20572" s="13"/>
      <c r="F20572" s="13"/>
    </row>
    <row r="20573" spans="1:7">
      <c r="A20573" s="13"/>
      <c r="B20573" s="13"/>
      <c r="D20573" s="13"/>
      <c r="F20573" s="13"/>
    </row>
    <row r="20574" spans="1:7">
      <c r="A20574" s="13"/>
      <c r="B20574" s="13"/>
      <c r="D20574" s="13"/>
      <c r="F20574" s="13"/>
    </row>
    <row r="20575" spans="1:7">
      <c r="A20575" s="13"/>
      <c r="B20575" s="13"/>
      <c r="D20575" s="13"/>
      <c r="F20575" s="13"/>
    </row>
    <row r="20576" spans="1:7">
      <c r="A20576" s="13"/>
      <c r="B20576" s="13"/>
      <c r="C20576" s="13"/>
      <c r="D20576" s="13"/>
      <c r="E20576" s="13"/>
      <c r="G20576" s="13"/>
    </row>
    <row r="20577" spans="1:7">
      <c r="A20577" s="13"/>
      <c r="B20577" s="13"/>
      <c r="C20577" s="13"/>
      <c r="D20577" s="13"/>
      <c r="E20577" s="13"/>
      <c r="F20577" s="13"/>
    </row>
    <row r="20578" spans="1:7">
      <c r="A20578" s="13"/>
      <c r="B20578" s="13"/>
      <c r="D20578" s="13"/>
      <c r="E20578" s="13"/>
      <c r="F20578" s="13"/>
    </row>
    <row r="20579" spans="1:7">
      <c r="A20579" s="13"/>
      <c r="B20579" s="13"/>
      <c r="D20579" s="13"/>
      <c r="E20579" s="13"/>
      <c r="F20579" s="13"/>
    </row>
    <row r="20580" spans="1:7">
      <c r="A20580" s="13"/>
      <c r="B20580" s="13"/>
      <c r="D20580" s="13"/>
      <c r="E20580" s="13"/>
      <c r="F20580" s="13"/>
    </row>
    <row r="20581" spans="1:7">
      <c r="A20581" s="13"/>
      <c r="B20581" s="13"/>
      <c r="C20581" s="13"/>
      <c r="D20581" s="13"/>
      <c r="E20581" s="13"/>
      <c r="F20581" s="13"/>
    </row>
    <row r="20582" spans="1:7">
      <c r="A20582" s="13"/>
      <c r="B20582" s="13"/>
      <c r="D20582" s="13"/>
      <c r="E20582" s="13"/>
      <c r="F20582" s="13"/>
    </row>
    <row r="20583" spans="1:7">
      <c r="A20583" s="13"/>
      <c r="B20583" s="13"/>
      <c r="D20583" s="13"/>
      <c r="E20583" s="13"/>
      <c r="F20583" s="13"/>
    </row>
    <row r="20584" spans="1:7">
      <c r="A20584" s="13"/>
      <c r="B20584" s="13"/>
      <c r="D20584" s="13"/>
      <c r="E20584" s="13"/>
      <c r="F20584" s="13"/>
    </row>
    <row r="20585" spans="1:7">
      <c r="A20585" s="13"/>
      <c r="B20585" s="13"/>
      <c r="D20585" s="13"/>
      <c r="E20585" s="13"/>
      <c r="F20585" s="13"/>
    </row>
    <row r="20586" spans="1:7">
      <c r="A20586" s="13"/>
      <c r="B20586" s="13"/>
      <c r="D20586" s="13"/>
      <c r="E20586" s="13"/>
      <c r="F20586" s="13"/>
    </row>
    <row r="20587" spans="1:7">
      <c r="A20587" s="13"/>
      <c r="B20587" s="13"/>
      <c r="D20587" s="13"/>
      <c r="E20587" s="13"/>
      <c r="F20587" s="13"/>
    </row>
    <row r="20588" spans="1:7">
      <c r="A20588" s="13"/>
      <c r="B20588" s="13"/>
      <c r="D20588" s="13"/>
      <c r="E20588" s="13"/>
      <c r="F20588" s="13"/>
    </row>
    <row r="20589" spans="1:7">
      <c r="A20589" s="13"/>
      <c r="B20589" s="13"/>
      <c r="D20589" s="13"/>
      <c r="E20589" s="13"/>
      <c r="G20589" s="13"/>
    </row>
    <row r="20590" spans="1:7">
      <c r="A20590" s="13"/>
      <c r="B20590" s="13"/>
      <c r="C20590" s="13"/>
      <c r="D20590" s="13"/>
      <c r="E20590" s="13"/>
      <c r="F20590" s="13"/>
    </row>
    <row r="20591" spans="1:7">
      <c r="A20591" s="13"/>
      <c r="B20591" s="13"/>
      <c r="D20591" s="13"/>
      <c r="E20591" s="13"/>
      <c r="F20591" s="13"/>
    </row>
    <row r="20592" spans="1:7">
      <c r="A20592" s="13"/>
      <c r="B20592" s="13"/>
      <c r="D20592" s="13"/>
      <c r="E20592" s="13"/>
      <c r="F20592" s="13"/>
    </row>
    <row r="20593" spans="1:6">
      <c r="A20593" s="13"/>
      <c r="B20593" s="13"/>
      <c r="D20593" s="13"/>
      <c r="E20593" s="13"/>
      <c r="F20593" s="13"/>
    </row>
    <row r="20594" spans="1:6">
      <c r="A20594" s="13"/>
      <c r="B20594" s="13"/>
      <c r="C20594" s="13"/>
      <c r="D20594" s="13"/>
      <c r="E20594" s="13"/>
      <c r="F20594" s="13"/>
    </row>
    <row r="20595" spans="1:6">
      <c r="A20595" s="13"/>
      <c r="B20595" s="13"/>
      <c r="D20595" s="13"/>
      <c r="F20595" s="13"/>
    </row>
    <row r="20596" spans="1:6">
      <c r="A20596" s="13"/>
      <c r="B20596" s="13"/>
      <c r="D20596" s="13"/>
      <c r="F20596" s="13"/>
    </row>
    <row r="20597" spans="1:6">
      <c r="A20597" s="13"/>
      <c r="B20597" s="13"/>
      <c r="D20597" s="13"/>
      <c r="F20597" s="13"/>
    </row>
    <row r="20598" spans="1:6">
      <c r="A20598" s="13"/>
      <c r="B20598" s="13"/>
      <c r="D20598" s="13"/>
      <c r="F20598" s="13"/>
    </row>
    <row r="20599" spans="1:6">
      <c r="A20599" s="13"/>
      <c r="B20599" s="13"/>
      <c r="D20599" s="13"/>
      <c r="F20599" s="13"/>
    </row>
    <row r="20600" spans="1:6">
      <c r="A20600" s="13"/>
      <c r="B20600" s="13"/>
      <c r="D20600" s="13"/>
      <c r="F20600" s="13"/>
    </row>
    <row r="20601" spans="1:6">
      <c r="A20601" s="13"/>
      <c r="B20601" s="13"/>
      <c r="C20601" s="13"/>
      <c r="D20601" s="13"/>
      <c r="E20601" s="13"/>
      <c r="F20601" s="13"/>
    </row>
    <row r="20602" spans="1:6">
      <c r="A20602" s="13"/>
      <c r="B20602" s="13"/>
      <c r="D20602" s="13"/>
      <c r="E20602" s="13"/>
      <c r="F20602" s="13"/>
    </row>
    <row r="20603" spans="1:6">
      <c r="A20603" s="13"/>
      <c r="B20603" s="13"/>
      <c r="D20603" s="13"/>
      <c r="E20603" s="13"/>
      <c r="F20603" s="13"/>
    </row>
    <row r="20604" spans="1:6">
      <c r="A20604" s="13"/>
      <c r="B20604" s="13"/>
      <c r="D20604" s="13"/>
      <c r="E20604" s="13"/>
      <c r="F20604" s="13"/>
    </row>
    <row r="20605" spans="1:6">
      <c r="A20605" s="13"/>
      <c r="B20605" s="13"/>
      <c r="D20605" s="13"/>
      <c r="E20605" s="13"/>
      <c r="F20605" s="13"/>
    </row>
    <row r="20606" spans="1:6">
      <c r="A20606" s="13"/>
      <c r="B20606" s="13"/>
      <c r="D20606" s="13"/>
      <c r="E20606" s="13"/>
      <c r="F20606" s="13"/>
    </row>
    <row r="20607" spans="1:6">
      <c r="A20607" s="13"/>
      <c r="B20607" s="13"/>
      <c r="D20607" s="13"/>
      <c r="E20607" s="13"/>
      <c r="F20607" s="13"/>
    </row>
    <row r="20608" spans="1:6">
      <c r="A20608" s="13"/>
      <c r="B20608" s="13"/>
      <c r="C20608" s="13"/>
      <c r="D20608" s="13"/>
      <c r="E20608" s="13"/>
      <c r="F20608" s="13"/>
    </row>
    <row r="20609" spans="1:7">
      <c r="A20609" s="13"/>
      <c r="B20609" s="13"/>
      <c r="C20609" s="13"/>
      <c r="D20609" s="13"/>
      <c r="E20609" s="13"/>
      <c r="F20609" s="13"/>
    </row>
    <row r="20610" spans="1:7">
      <c r="A20610" s="13"/>
      <c r="B20610" s="13"/>
      <c r="C20610" s="13"/>
      <c r="D20610" s="13"/>
      <c r="E20610" s="13"/>
      <c r="F20610" s="13"/>
    </row>
    <row r="20611" spans="1:7">
      <c r="A20611" s="13"/>
      <c r="B20611" s="13"/>
      <c r="D20611" s="13"/>
      <c r="F20611" s="13"/>
    </row>
    <row r="20612" spans="1:7">
      <c r="A20612" s="13"/>
      <c r="B20612" s="13"/>
      <c r="D20612" s="13"/>
      <c r="F20612" s="13"/>
    </row>
    <row r="20613" spans="1:7">
      <c r="A20613" s="13"/>
      <c r="B20613" s="13"/>
      <c r="D20613" s="13"/>
      <c r="F20613" s="13"/>
    </row>
    <row r="20614" spans="1:7">
      <c r="A20614" s="13"/>
      <c r="B20614" s="13"/>
      <c r="D20614" s="13"/>
      <c r="F20614" s="13"/>
    </row>
    <row r="20615" spans="1:7">
      <c r="A20615" s="13"/>
      <c r="B20615" s="13"/>
      <c r="D20615" s="13"/>
      <c r="F20615" s="13"/>
    </row>
    <row r="20616" spans="1:7">
      <c r="A20616" s="13"/>
      <c r="B20616" s="13"/>
      <c r="D20616" s="13"/>
      <c r="F20616" s="13"/>
    </row>
    <row r="20617" spans="1:7">
      <c r="A20617" s="13"/>
      <c r="B20617" s="13"/>
      <c r="C20617" s="13"/>
      <c r="D20617" s="13"/>
      <c r="E20617" s="13"/>
      <c r="G20617" s="13"/>
    </row>
    <row r="20618" spans="1:7">
      <c r="A20618" s="13"/>
      <c r="B20618" s="13"/>
      <c r="C20618" s="13"/>
      <c r="D20618" s="13"/>
      <c r="E20618" s="13"/>
      <c r="F20618" s="13"/>
    </row>
    <row r="20619" spans="1:7">
      <c r="A20619" s="13"/>
      <c r="B20619" s="13"/>
      <c r="C20619" s="13"/>
      <c r="D20619" s="13"/>
      <c r="E20619" s="13"/>
      <c r="F20619" s="13"/>
    </row>
    <row r="20620" spans="1:7">
      <c r="A20620" s="13"/>
      <c r="B20620" s="13"/>
      <c r="D20620" s="13"/>
      <c r="E20620" s="13"/>
      <c r="F20620" s="13"/>
    </row>
    <row r="20621" spans="1:7">
      <c r="A20621" s="13"/>
      <c r="B20621" s="13"/>
      <c r="D20621" s="13"/>
      <c r="E20621" s="13"/>
      <c r="F20621" s="13"/>
    </row>
    <row r="20622" spans="1:7">
      <c r="A20622" s="13"/>
      <c r="B20622" s="13"/>
      <c r="C20622" s="13"/>
      <c r="D20622" s="13"/>
      <c r="E20622" s="13"/>
      <c r="F20622" s="13"/>
    </row>
    <row r="20623" spans="1:7">
      <c r="A20623" s="13"/>
      <c r="B20623" s="13"/>
      <c r="D20623" s="13"/>
      <c r="E20623" s="13"/>
      <c r="F20623" s="13"/>
    </row>
    <row r="20624" spans="1:7">
      <c r="A20624" s="13"/>
      <c r="B20624" s="13"/>
      <c r="D20624" s="13"/>
      <c r="E20624" s="13"/>
      <c r="F20624" s="13"/>
    </row>
    <row r="20625" spans="1:6">
      <c r="A20625" s="13"/>
      <c r="B20625" s="13"/>
      <c r="D20625" s="13"/>
      <c r="E20625" s="13"/>
      <c r="F20625" s="13"/>
    </row>
    <row r="20626" spans="1:6">
      <c r="A20626" s="13"/>
      <c r="B20626" s="13"/>
      <c r="D20626" s="13"/>
      <c r="E20626" s="13"/>
      <c r="F20626" s="13"/>
    </row>
    <row r="20627" spans="1:6">
      <c r="A20627" s="13"/>
      <c r="B20627" s="13"/>
      <c r="D20627" s="13"/>
      <c r="E20627" s="13"/>
      <c r="F20627" s="13"/>
    </row>
    <row r="20628" spans="1:6">
      <c r="A20628" s="13"/>
      <c r="B20628" s="13"/>
      <c r="C20628" s="13"/>
      <c r="D20628" s="13"/>
      <c r="E20628" s="13"/>
      <c r="F20628" s="13"/>
    </row>
    <row r="20629" spans="1:6">
      <c r="A20629" s="13"/>
      <c r="B20629" s="13"/>
      <c r="D20629" s="13"/>
      <c r="E20629" s="13"/>
      <c r="F20629" s="13"/>
    </row>
    <row r="20630" spans="1:6">
      <c r="A20630" s="13"/>
      <c r="B20630" s="13"/>
      <c r="C20630" s="13"/>
      <c r="D20630" s="13"/>
      <c r="E20630" s="13"/>
      <c r="F20630" s="13"/>
    </row>
    <row r="20631" spans="1:6">
      <c r="A20631" s="13"/>
      <c r="B20631" s="13"/>
      <c r="D20631" s="13"/>
      <c r="E20631" s="13"/>
      <c r="F20631" s="13"/>
    </row>
    <row r="20632" spans="1:6">
      <c r="A20632" s="13"/>
      <c r="B20632" s="13"/>
      <c r="D20632" s="13"/>
      <c r="E20632" s="13"/>
      <c r="F20632" s="13"/>
    </row>
    <row r="20633" spans="1:6">
      <c r="A20633" s="13"/>
      <c r="B20633" s="13"/>
      <c r="D20633" s="13"/>
      <c r="E20633" s="13"/>
      <c r="F20633" s="13"/>
    </row>
    <row r="20634" spans="1:6">
      <c r="A20634" s="13"/>
      <c r="B20634" s="13"/>
      <c r="D20634" s="13"/>
      <c r="E20634" s="13"/>
      <c r="F20634" s="13"/>
    </row>
    <row r="20635" spans="1:6">
      <c r="A20635" s="13"/>
      <c r="B20635" s="13"/>
      <c r="D20635" s="13"/>
      <c r="E20635" s="13"/>
      <c r="F20635" s="13"/>
    </row>
    <row r="20636" spans="1:6">
      <c r="A20636" s="13"/>
      <c r="B20636" s="13"/>
      <c r="C20636" s="13"/>
      <c r="D20636" s="13"/>
      <c r="E20636" s="13"/>
      <c r="F20636" s="13"/>
    </row>
    <row r="20637" spans="1:6">
      <c r="A20637" s="13"/>
      <c r="B20637" s="13"/>
      <c r="C20637" s="13"/>
      <c r="D20637" s="13"/>
      <c r="E20637" s="13"/>
      <c r="F20637" s="13"/>
    </row>
    <row r="20638" spans="1:6">
      <c r="A20638" s="13"/>
      <c r="B20638" s="13"/>
      <c r="C20638" s="13"/>
      <c r="D20638" s="13"/>
      <c r="E20638" s="13"/>
      <c r="F20638" s="13"/>
    </row>
    <row r="20639" spans="1:6">
      <c r="A20639" s="13"/>
      <c r="B20639" s="13"/>
      <c r="D20639" s="13"/>
      <c r="F20639" s="13"/>
    </row>
    <row r="20640" spans="1:6">
      <c r="A20640" s="13"/>
      <c r="B20640" s="13"/>
      <c r="D20640" s="13"/>
      <c r="F20640" s="13"/>
    </row>
    <row r="20641" spans="1:7">
      <c r="A20641" s="13"/>
      <c r="B20641" s="13"/>
      <c r="D20641" s="13"/>
      <c r="F20641" s="13"/>
    </row>
    <row r="20642" spans="1:7">
      <c r="A20642" s="13"/>
      <c r="B20642" s="13"/>
      <c r="D20642" s="13"/>
      <c r="F20642" s="13"/>
    </row>
    <row r="20643" spans="1:7">
      <c r="A20643" s="13"/>
      <c r="B20643" s="13"/>
      <c r="D20643" s="13"/>
      <c r="F20643" s="13"/>
    </row>
    <row r="20644" spans="1:7">
      <c r="A20644" s="13"/>
      <c r="B20644" s="13"/>
      <c r="D20644" s="13"/>
      <c r="F20644" s="13"/>
    </row>
    <row r="20645" spans="1:7">
      <c r="A20645" s="13"/>
      <c r="B20645" s="13"/>
      <c r="C20645" s="13"/>
      <c r="D20645" s="13"/>
      <c r="E20645" s="13"/>
      <c r="G20645" s="13"/>
    </row>
    <row r="20646" spans="1:7">
      <c r="A20646" s="13"/>
      <c r="B20646" s="13"/>
      <c r="C20646" s="13"/>
      <c r="D20646" s="13"/>
      <c r="E20646" s="13"/>
      <c r="F20646" s="13"/>
    </row>
    <row r="20647" spans="1:7">
      <c r="A20647" s="13"/>
      <c r="B20647" s="13"/>
      <c r="C20647" s="13"/>
      <c r="D20647" s="13"/>
      <c r="E20647" s="13"/>
      <c r="F20647" s="13"/>
    </row>
    <row r="20648" spans="1:7">
      <c r="A20648" s="13"/>
      <c r="B20648" s="13"/>
      <c r="D20648" s="13"/>
      <c r="E20648" s="13"/>
      <c r="F20648" s="13"/>
    </row>
    <row r="20649" spans="1:7">
      <c r="A20649" s="13"/>
      <c r="B20649" s="13"/>
      <c r="D20649" s="13"/>
      <c r="E20649" s="13"/>
      <c r="F20649" s="13"/>
    </row>
    <row r="20650" spans="1:7">
      <c r="A20650" s="13"/>
      <c r="B20650" s="13"/>
      <c r="D20650" s="13"/>
      <c r="E20650" s="13"/>
      <c r="F20650" s="13"/>
    </row>
    <row r="20651" spans="1:7">
      <c r="A20651" s="13"/>
      <c r="B20651" s="13"/>
      <c r="D20651" s="13"/>
      <c r="E20651" s="13"/>
      <c r="F20651" s="13"/>
    </row>
    <row r="20652" spans="1:7">
      <c r="A20652" s="13"/>
      <c r="B20652" s="13"/>
      <c r="D20652" s="13"/>
      <c r="E20652" s="13"/>
      <c r="F20652" s="13"/>
    </row>
    <row r="20653" spans="1:7">
      <c r="A20653" s="13"/>
      <c r="B20653" s="13"/>
      <c r="D20653" s="13"/>
      <c r="E20653" s="13"/>
      <c r="F20653" s="13"/>
    </row>
    <row r="20654" spans="1:7">
      <c r="A20654" s="13"/>
      <c r="B20654" s="13"/>
      <c r="D20654" s="13"/>
      <c r="E20654" s="13"/>
      <c r="F20654" s="13"/>
    </row>
    <row r="20655" spans="1:7">
      <c r="A20655" s="13"/>
      <c r="B20655" s="13"/>
      <c r="D20655" s="13"/>
      <c r="E20655" s="13"/>
      <c r="F20655" s="13"/>
    </row>
    <row r="20656" spans="1:7">
      <c r="A20656" s="13"/>
      <c r="B20656" s="13"/>
      <c r="D20656" s="13"/>
      <c r="E20656" s="13"/>
      <c r="F20656" s="13"/>
    </row>
    <row r="20657" spans="1:7">
      <c r="A20657" s="13"/>
      <c r="B20657" s="13"/>
      <c r="D20657" s="13"/>
      <c r="E20657" s="13"/>
      <c r="F20657" s="13"/>
    </row>
    <row r="20658" spans="1:7">
      <c r="A20658" s="13"/>
      <c r="B20658" s="13"/>
      <c r="D20658" s="13"/>
      <c r="E20658" s="13"/>
      <c r="F20658" s="13"/>
    </row>
    <row r="20659" spans="1:7">
      <c r="A20659" s="13"/>
      <c r="B20659" s="13"/>
      <c r="C20659" s="13"/>
      <c r="D20659" s="13"/>
      <c r="E20659" s="13"/>
      <c r="G20659" s="13"/>
    </row>
    <row r="20660" spans="1:7">
      <c r="A20660" s="13"/>
      <c r="B20660" s="13"/>
      <c r="C20660" s="13"/>
      <c r="D20660" s="13"/>
      <c r="E20660" s="13"/>
      <c r="F20660" s="13"/>
    </row>
    <row r="20661" spans="1:7">
      <c r="A20661" s="13"/>
      <c r="B20661" s="13"/>
      <c r="D20661" s="13"/>
      <c r="F20661" s="13"/>
    </row>
    <row r="20662" spans="1:7">
      <c r="A20662" s="13"/>
      <c r="B20662" s="13"/>
      <c r="D20662" s="13"/>
      <c r="F20662" s="13"/>
    </row>
    <row r="20663" spans="1:7">
      <c r="A20663" s="13"/>
      <c r="B20663" s="13"/>
      <c r="D20663" s="13"/>
      <c r="F20663" s="13"/>
    </row>
    <row r="20664" spans="1:7">
      <c r="A20664" s="13"/>
      <c r="B20664" s="13"/>
      <c r="D20664" s="13"/>
      <c r="F20664" s="13"/>
    </row>
    <row r="20665" spans="1:7">
      <c r="A20665" s="13"/>
      <c r="B20665" s="13"/>
      <c r="D20665" s="13"/>
      <c r="F20665" s="13"/>
    </row>
    <row r="20666" spans="1:7">
      <c r="A20666" s="13"/>
      <c r="B20666" s="13"/>
      <c r="D20666" s="13"/>
      <c r="F20666" s="13"/>
    </row>
    <row r="20667" spans="1:7">
      <c r="A20667" s="13"/>
      <c r="B20667" s="13"/>
      <c r="C20667" s="13"/>
      <c r="D20667" s="13"/>
      <c r="E20667" s="13"/>
      <c r="G20667" s="13"/>
    </row>
    <row r="20668" spans="1:7">
      <c r="A20668" s="13"/>
      <c r="B20668" s="13"/>
      <c r="C20668" s="13"/>
      <c r="D20668" s="13"/>
      <c r="E20668" s="13"/>
      <c r="F20668" s="13"/>
    </row>
    <row r="20669" spans="1:7">
      <c r="A20669" s="13"/>
      <c r="B20669" s="13"/>
      <c r="C20669" s="13"/>
      <c r="D20669" s="13"/>
      <c r="E20669" s="13"/>
      <c r="F20669" s="13"/>
    </row>
    <row r="20670" spans="1:7">
      <c r="A20670" s="13"/>
      <c r="B20670" s="13"/>
      <c r="D20670" s="13"/>
      <c r="E20670" s="13"/>
      <c r="F20670" s="13"/>
    </row>
    <row r="20671" spans="1:7">
      <c r="A20671" s="13"/>
      <c r="B20671" s="13"/>
      <c r="D20671" s="13"/>
      <c r="E20671" s="13"/>
      <c r="F20671" s="13"/>
    </row>
    <row r="20672" spans="1:7">
      <c r="A20672" s="13"/>
      <c r="B20672" s="13"/>
      <c r="D20672" s="13"/>
      <c r="E20672" s="13"/>
      <c r="F20672" s="13"/>
    </row>
    <row r="20673" spans="1:7">
      <c r="A20673" s="13"/>
      <c r="B20673" s="13"/>
      <c r="D20673" s="13"/>
      <c r="E20673" s="13"/>
      <c r="F20673" s="13"/>
    </row>
    <row r="20674" spans="1:7">
      <c r="A20674" s="13"/>
      <c r="B20674" s="13"/>
      <c r="D20674" s="13"/>
      <c r="E20674" s="13"/>
      <c r="F20674" s="13"/>
    </row>
    <row r="20675" spans="1:7">
      <c r="A20675" s="13"/>
      <c r="B20675" s="13"/>
      <c r="D20675" s="13"/>
      <c r="E20675" s="13"/>
      <c r="F20675" s="13"/>
    </row>
    <row r="20676" spans="1:7">
      <c r="A20676" s="13"/>
      <c r="B20676" s="13"/>
      <c r="D20676" s="13"/>
      <c r="E20676" s="13"/>
      <c r="F20676" s="13"/>
    </row>
    <row r="20677" spans="1:7">
      <c r="A20677" s="13"/>
      <c r="B20677" s="13"/>
      <c r="D20677" s="13"/>
      <c r="E20677" s="13"/>
      <c r="F20677" s="13"/>
    </row>
    <row r="20678" spans="1:7">
      <c r="A20678" s="13"/>
      <c r="B20678" s="13"/>
      <c r="D20678" s="13"/>
      <c r="E20678" s="13"/>
      <c r="F20678" s="13"/>
    </row>
    <row r="20679" spans="1:7">
      <c r="A20679" s="13"/>
      <c r="B20679" s="13"/>
      <c r="C20679" s="13"/>
      <c r="D20679" s="13"/>
      <c r="E20679" s="13"/>
      <c r="F20679" s="13"/>
    </row>
    <row r="20680" spans="1:7">
      <c r="A20680" s="13"/>
      <c r="B20680" s="13"/>
      <c r="D20680" s="13"/>
      <c r="F20680" s="13"/>
    </row>
    <row r="20681" spans="1:7">
      <c r="A20681" s="13"/>
      <c r="B20681" s="13"/>
      <c r="D20681" s="13"/>
      <c r="F20681" s="13"/>
    </row>
    <row r="20682" spans="1:7">
      <c r="A20682" s="13"/>
      <c r="B20682" s="13"/>
      <c r="D20682" s="13"/>
      <c r="F20682" s="13"/>
    </row>
    <row r="20683" spans="1:7">
      <c r="A20683" s="13"/>
      <c r="B20683" s="13"/>
      <c r="D20683" s="13"/>
      <c r="F20683" s="13"/>
    </row>
    <row r="20684" spans="1:7">
      <c r="A20684" s="13"/>
      <c r="B20684" s="13"/>
      <c r="D20684" s="13"/>
      <c r="F20684" s="13"/>
    </row>
    <row r="20685" spans="1:7">
      <c r="A20685" s="13"/>
      <c r="B20685" s="13"/>
      <c r="D20685" s="13"/>
      <c r="F20685" s="13"/>
    </row>
    <row r="20686" spans="1:7">
      <c r="A20686" s="13"/>
      <c r="B20686" s="13"/>
      <c r="C20686" s="13"/>
      <c r="D20686" s="13"/>
      <c r="E20686" s="13"/>
      <c r="G20686" s="13"/>
    </row>
    <row r="20687" spans="1:7">
      <c r="A20687" s="13"/>
      <c r="B20687" s="13"/>
      <c r="C20687" s="13"/>
      <c r="D20687" s="13"/>
      <c r="E20687" s="13"/>
      <c r="F20687" s="13"/>
    </row>
    <row r="20688" spans="1:7">
      <c r="A20688" s="13"/>
      <c r="B20688" s="13"/>
      <c r="C20688" s="13"/>
      <c r="D20688" s="13"/>
      <c r="E20688" s="13"/>
      <c r="F20688" s="13"/>
    </row>
    <row r="20689" spans="1:7">
      <c r="A20689" s="13"/>
      <c r="B20689" s="13"/>
      <c r="D20689" s="13"/>
      <c r="E20689" s="13"/>
      <c r="F20689" s="13"/>
    </row>
    <row r="20690" spans="1:7">
      <c r="A20690" s="13"/>
      <c r="B20690" s="13"/>
      <c r="D20690" s="13"/>
      <c r="E20690" s="13"/>
      <c r="F20690" s="13"/>
    </row>
    <row r="20691" spans="1:7">
      <c r="A20691" s="13"/>
      <c r="B20691" s="13"/>
      <c r="D20691" s="13"/>
      <c r="E20691" s="13"/>
      <c r="F20691" s="13"/>
    </row>
    <row r="20692" spans="1:7">
      <c r="A20692" s="13"/>
      <c r="B20692" s="13"/>
      <c r="D20692" s="13"/>
      <c r="E20692" s="13"/>
      <c r="F20692" s="13"/>
    </row>
    <row r="20693" spans="1:7">
      <c r="A20693" s="13"/>
      <c r="B20693" s="13"/>
      <c r="D20693" s="13"/>
      <c r="E20693" s="13"/>
      <c r="F20693" s="13"/>
    </row>
    <row r="20694" spans="1:7">
      <c r="A20694" s="13"/>
      <c r="B20694" s="13"/>
      <c r="D20694" s="13"/>
      <c r="E20694" s="13"/>
      <c r="F20694" s="13"/>
    </row>
    <row r="20695" spans="1:7">
      <c r="A20695" s="13"/>
      <c r="B20695" s="13"/>
      <c r="D20695" s="13"/>
      <c r="E20695" s="13"/>
      <c r="F20695" s="13"/>
    </row>
    <row r="20696" spans="1:7">
      <c r="A20696" s="13"/>
      <c r="B20696" s="13"/>
      <c r="C20696" s="13"/>
      <c r="D20696" s="13"/>
      <c r="E20696" s="13"/>
      <c r="G20696" s="13"/>
    </row>
    <row r="20697" spans="1:7">
      <c r="A20697" s="13"/>
      <c r="B20697" s="13"/>
      <c r="C20697" s="13"/>
      <c r="D20697" s="13"/>
      <c r="E20697" s="13"/>
      <c r="F20697" s="13"/>
    </row>
    <row r="20698" spans="1:7">
      <c r="A20698" s="13"/>
      <c r="B20698" s="13"/>
      <c r="D20698" s="13"/>
      <c r="F20698" s="13"/>
    </row>
    <row r="20699" spans="1:7">
      <c r="A20699" s="13"/>
      <c r="B20699" s="13"/>
      <c r="D20699" s="13"/>
      <c r="F20699" s="13"/>
    </row>
    <row r="20700" spans="1:7">
      <c r="A20700" s="13"/>
      <c r="B20700" s="13"/>
      <c r="D20700" s="13"/>
      <c r="F20700" s="13"/>
    </row>
    <row r="20701" spans="1:7">
      <c r="A20701" s="13"/>
      <c r="B20701" s="13"/>
      <c r="D20701" s="13"/>
      <c r="F20701" s="13"/>
    </row>
    <row r="20702" spans="1:7">
      <c r="A20702" s="13"/>
      <c r="B20702" s="13"/>
      <c r="D20702" s="13"/>
      <c r="F20702" s="13"/>
    </row>
    <row r="20703" spans="1:7">
      <c r="A20703" s="13"/>
      <c r="B20703" s="13"/>
      <c r="D20703" s="13"/>
      <c r="F20703" s="13"/>
    </row>
    <row r="20704" spans="1:7">
      <c r="A20704" s="13"/>
      <c r="B20704" s="13"/>
      <c r="C20704" s="13"/>
      <c r="D20704" s="13"/>
      <c r="E20704" s="13"/>
      <c r="G20704" s="13"/>
    </row>
    <row r="20705" spans="1:7">
      <c r="A20705" s="13"/>
      <c r="B20705" s="13"/>
      <c r="C20705" s="13"/>
      <c r="D20705" s="13"/>
      <c r="E20705" s="13"/>
      <c r="F20705" s="13"/>
    </row>
    <row r="20706" spans="1:7">
      <c r="A20706" s="13"/>
      <c r="B20706" s="13"/>
      <c r="D20706" s="13"/>
      <c r="E20706" s="13"/>
      <c r="F20706" s="13"/>
    </row>
    <row r="20707" spans="1:7">
      <c r="A20707" s="13"/>
      <c r="B20707" s="13"/>
      <c r="D20707" s="13"/>
      <c r="E20707" s="13"/>
      <c r="F20707" s="13"/>
    </row>
    <row r="20708" spans="1:7">
      <c r="A20708" s="13"/>
      <c r="B20708" s="13"/>
      <c r="D20708" s="13"/>
      <c r="E20708" s="13"/>
      <c r="F20708" s="13"/>
    </row>
    <row r="20709" spans="1:7">
      <c r="A20709" s="13"/>
      <c r="B20709" s="13"/>
      <c r="D20709" s="13"/>
      <c r="E20709" s="13"/>
      <c r="F20709" s="13"/>
    </row>
    <row r="20710" spans="1:7">
      <c r="A20710" s="13"/>
      <c r="B20710" s="13"/>
      <c r="C20710" s="13"/>
      <c r="D20710" s="13"/>
      <c r="E20710" s="13"/>
      <c r="F20710" s="13"/>
    </row>
    <row r="20711" spans="1:7">
      <c r="A20711" s="13"/>
      <c r="B20711" s="13"/>
      <c r="D20711" s="13"/>
      <c r="F20711" s="13"/>
    </row>
    <row r="20712" spans="1:7">
      <c r="A20712" s="13"/>
      <c r="B20712" s="13"/>
      <c r="D20712" s="13"/>
      <c r="F20712" s="13"/>
    </row>
    <row r="20713" spans="1:7">
      <c r="A20713" s="13"/>
      <c r="B20713" s="13"/>
      <c r="D20713" s="13"/>
      <c r="F20713" s="13"/>
    </row>
    <row r="20714" spans="1:7">
      <c r="A20714" s="13"/>
      <c r="B20714" s="13"/>
      <c r="D20714" s="13"/>
      <c r="F20714" s="13"/>
    </row>
    <row r="20715" spans="1:7">
      <c r="A20715" s="13"/>
      <c r="B20715" s="13"/>
      <c r="D20715" s="13"/>
      <c r="F20715" s="13"/>
    </row>
    <row r="20716" spans="1:7">
      <c r="A20716" s="13"/>
      <c r="B20716" s="13"/>
      <c r="D20716" s="13"/>
      <c r="F20716" s="13"/>
    </row>
    <row r="20717" spans="1:7">
      <c r="A20717" s="13"/>
      <c r="B20717" s="13"/>
      <c r="C20717" s="13"/>
      <c r="D20717" s="13"/>
      <c r="E20717" s="13"/>
      <c r="G20717" s="13"/>
    </row>
    <row r="20718" spans="1:7">
      <c r="A20718" s="13"/>
      <c r="B20718" s="13"/>
      <c r="D20718" s="13"/>
      <c r="E20718" s="13"/>
      <c r="F20718" s="13"/>
    </row>
    <row r="20719" spans="1:7">
      <c r="A20719" s="13"/>
      <c r="B20719" s="13"/>
      <c r="D20719" s="13"/>
      <c r="E20719" s="13"/>
      <c r="F20719" s="13"/>
    </row>
    <row r="20720" spans="1:7">
      <c r="A20720" s="13"/>
      <c r="B20720" s="13"/>
      <c r="D20720" s="13"/>
      <c r="E20720" s="13"/>
      <c r="F20720" s="13"/>
    </row>
    <row r="20721" spans="1:6">
      <c r="A20721" s="13"/>
      <c r="B20721" s="13"/>
      <c r="D20721" s="13"/>
      <c r="E20721" s="13"/>
      <c r="F20721" s="13"/>
    </row>
    <row r="20722" spans="1:6">
      <c r="A20722" s="13"/>
      <c r="B20722" s="13"/>
      <c r="C20722" s="13"/>
      <c r="D20722" s="13"/>
      <c r="E20722" s="13"/>
      <c r="F20722" s="13"/>
    </row>
    <row r="20723" spans="1:6">
      <c r="A20723" s="13"/>
      <c r="B20723" s="13"/>
      <c r="C20723" s="13"/>
      <c r="D20723" s="13"/>
      <c r="E20723" s="13"/>
      <c r="F20723" s="13"/>
    </row>
    <row r="20724" spans="1:6">
      <c r="A20724" s="13"/>
      <c r="B20724" s="13"/>
      <c r="D20724" s="13"/>
      <c r="E20724" s="13"/>
      <c r="F20724" s="13"/>
    </row>
    <row r="20725" spans="1:6">
      <c r="A20725" s="13"/>
      <c r="B20725" s="13"/>
      <c r="D20725" s="13"/>
      <c r="E20725" s="13"/>
      <c r="F20725" s="13"/>
    </row>
    <row r="20726" spans="1:6">
      <c r="A20726" s="13"/>
      <c r="B20726" s="13"/>
      <c r="D20726" s="13"/>
      <c r="E20726" s="13"/>
      <c r="F20726" s="13"/>
    </row>
    <row r="20727" spans="1:6">
      <c r="A20727" s="13"/>
      <c r="B20727" s="13"/>
      <c r="D20727" s="13"/>
      <c r="E20727" s="13"/>
      <c r="F20727" s="13"/>
    </row>
    <row r="20728" spans="1:6">
      <c r="A20728" s="13"/>
      <c r="B20728" s="13"/>
      <c r="C20728" s="13"/>
      <c r="D20728" s="13"/>
      <c r="E20728" s="13"/>
      <c r="F20728" s="13"/>
    </row>
    <row r="20729" spans="1:6">
      <c r="A20729" s="13"/>
      <c r="B20729" s="13"/>
      <c r="C20729" s="13"/>
      <c r="D20729" s="13"/>
      <c r="E20729" s="13"/>
      <c r="F20729" s="13"/>
    </row>
    <row r="20730" spans="1:6">
      <c r="A20730" s="13"/>
      <c r="B20730" s="13"/>
      <c r="C20730" s="13"/>
      <c r="D20730" s="13"/>
      <c r="E20730" s="13"/>
      <c r="F20730" s="13"/>
    </row>
    <row r="20731" spans="1:6">
      <c r="A20731" s="13"/>
      <c r="B20731" s="13"/>
      <c r="C20731" s="13"/>
      <c r="D20731" s="13"/>
      <c r="E20731" s="13"/>
      <c r="F20731" s="13"/>
    </row>
    <row r="20732" spans="1:6">
      <c r="A20732" s="13"/>
      <c r="B20732" s="13"/>
      <c r="D20732" s="13"/>
      <c r="F20732" s="13"/>
    </row>
    <row r="20733" spans="1:6">
      <c r="A20733" s="13"/>
      <c r="B20733" s="13"/>
      <c r="D20733" s="13"/>
      <c r="F20733" s="13"/>
    </row>
    <row r="20734" spans="1:6">
      <c r="A20734" s="13"/>
      <c r="B20734" s="13"/>
      <c r="D20734" s="13"/>
      <c r="F20734" s="13"/>
    </row>
    <row r="20735" spans="1:6">
      <c r="A20735" s="13"/>
      <c r="B20735" s="13"/>
      <c r="D20735" s="13"/>
      <c r="F20735" s="13"/>
    </row>
    <row r="20736" spans="1:6">
      <c r="A20736" s="13"/>
      <c r="B20736" s="13"/>
      <c r="D20736" s="13"/>
      <c r="F20736" s="13"/>
    </row>
    <row r="20737" spans="1:7">
      <c r="A20737" s="13"/>
      <c r="B20737" s="13"/>
      <c r="D20737" s="13"/>
      <c r="F20737" s="13"/>
    </row>
    <row r="20738" spans="1:7">
      <c r="A20738" s="13"/>
      <c r="B20738" s="13"/>
      <c r="C20738" s="13"/>
      <c r="D20738" s="13"/>
      <c r="E20738" s="13"/>
      <c r="G20738" s="13"/>
    </row>
    <row r="20739" spans="1:7">
      <c r="A20739" s="13"/>
      <c r="B20739" s="13"/>
      <c r="D20739" s="13"/>
      <c r="E20739" s="13"/>
      <c r="F20739" s="13"/>
    </row>
    <row r="20740" spans="1:7">
      <c r="A20740" s="13"/>
      <c r="B20740" s="13"/>
      <c r="D20740" s="13"/>
      <c r="E20740" s="13"/>
      <c r="F20740" s="13"/>
    </row>
    <row r="20741" spans="1:7">
      <c r="A20741" s="13"/>
      <c r="B20741" s="13"/>
      <c r="D20741" s="13"/>
      <c r="E20741" s="13"/>
      <c r="F20741" s="13"/>
    </row>
    <row r="20742" spans="1:7">
      <c r="A20742" s="13"/>
      <c r="B20742" s="13"/>
      <c r="D20742" s="13"/>
      <c r="E20742" s="13"/>
      <c r="F20742" s="13"/>
    </row>
    <row r="20743" spans="1:7">
      <c r="A20743" s="13"/>
      <c r="B20743" s="13"/>
      <c r="D20743" s="13"/>
      <c r="E20743" s="13"/>
      <c r="F20743" s="13"/>
    </row>
    <row r="20744" spans="1:7">
      <c r="A20744" s="13"/>
      <c r="B20744" s="13"/>
      <c r="C20744" s="13"/>
      <c r="D20744" s="13"/>
      <c r="E20744" s="13"/>
      <c r="F20744" s="13"/>
    </row>
    <row r="20745" spans="1:7">
      <c r="A20745" s="13"/>
      <c r="B20745" s="13"/>
      <c r="D20745" s="13"/>
      <c r="E20745" s="13"/>
      <c r="F20745" s="13"/>
    </row>
    <row r="20746" spans="1:7">
      <c r="A20746" s="13"/>
      <c r="B20746" s="13"/>
      <c r="D20746" s="13"/>
      <c r="E20746" s="13"/>
      <c r="F20746" s="13"/>
    </row>
    <row r="20747" spans="1:7">
      <c r="A20747" s="13"/>
      <c r="B20747" s="13"/>
      <c r="D20747" s="13"/>
      <c r="E20747" s="13"/>
      <c r="F20747" s="13"/>
    </row>
    <row r="20748" spans="1:7">
      <c r="A20748" s="13"/>
      <c r="B20748" s="13"/>
      <c r="D20748" s="13"/>
      <c r="E20748" s="13"/>
      <c r="F20748" s="13"/>
    </row>
    <row r="20749" spans="1:7">
      <c r="A20749" s="13"/>
      <c r="B20749" s="13"/>
      <c r="D20749" s="13"/>
      <c r="E20749" s="13"/>
      <c r="F20749" s="13"/>
    </row>
    <row r="20750" spans="1:7">
      <c r="A20750" s="13"/>
      <c r="B20750" s="13"/>
      <c r="D20750" s="13"/>
      <c r="E20750" s="13"/>
      <c r="F20750" s="13"/>
    </row>
    <row r="20751" spans="1:7">
      <c r="A20751" s="13"/>
      <c r="B20751" s="13"/>
      <c r="C20751" s="13"/>
      <c r="D20751" s="13"/>
      <c r="E20751" s="13"/>
      <c r="G20751" s="13"/>
    </row>
    <row r="20752" spans="1:7">
      <c r="A20752" s="13"/>
      <c r="B20752" s="13"/>
      <c r="C20752" s="13"/>
      <c r="D20752" s="13"/>
      <c r="E20752" s="13"/>
      <c r="F20752" s="13"/>
    </row>
    <row r="20753" spans="1:7">
      <c r="A20753" s="13"/>
      <c r="B20753" s="13"/>
      <c r="D20753" s="13"/>
      <c r="F20753" s="13"/>
    </row>
    <row r="20754" spans="1:7">
      <c r="A20754" s="13"/>
      <c r="B20754" s="13"/>
      <c r="D20754" s="13"/>
      <c r="F20754" s="13"/>
    </row>
    <row r="20755" spans="1:7">
      <c r="A20755" s="13"/>
      <c r="B20755" s="13"/>
      <c r="D20755" s="13"/>
      <c r="F20755" s="13"/>
    </row>
    <row r="20756" spans="1:7">
      <c r="A20756" s="13"/>
      <c r="B20756" s="13"/>
      <c r="D20756" s="13"/>
      <c r="F20756" s="13"/>
    </row>
    <row r="20757" spans="1:7">
      <c r="A20757" s="13"/>
      <c r="B20757" s="13"/>
      <c r="D20757" s="13"/>
      <c r="F20757" s="13"/>
    </row>
    <row r="20758" spans="1:7">
      <c r="A20758" s="13"/>
      <c r="B20758" s="13"/>
      <c r="D20758" s="13"/>
      <c r="F20758" s="13"/>
    </row>
    <row r="20759" spans="1:7">
      <c r="A20759" s="13"/>
      <c r="B20759" s="13"/>
      <c r="D20759" s="13"/>
      <c r="F20759" s="13"/>
    </row>
    <row r="20760" spans="1:7">
      <c r="A20760" s="13"/>
      <c r="B20760" s="13"/>
      <c r="C20760" s="13"/>
      <c r="D20760" s="13"/>
      <c r="E20760" s="13"/>
      <c r="G20760" s="13"/>
    </row>
    <row r="20761" spans="1:7">
      <c r="A20761" s="13"/>
      <c r="B20761" s="13"/>
      <c r="D20761" s="13"/>
      <c r="E20761" s="13"/>
      <c r="F20761" s="13"/>
    </row>
    <row r="20762" spans="1:7">
      <c r="A20762" s="13"/>
      <c r="B20762" s="13"/>
      <c r="C20762" s="13"/>
      <c r="D20762" s="13"/>
      <c r="E20762" s="13"/>
      <c r="F20762" s="13"/>
    </row>
    <row r="20763" spans="1:7">
      <c r="A20763" s="13"/>
      <c r="B20763" s="13"/>
      <c r="D20763" s="13"/>
      <c r="E20763" s="13"/>
      <c r="F20763" s="13"/>
    </row>
    <row r="20764" spans="1:7">
      <c r="A20764" s="13"/>
      <c r="B20764" s="13"/>
      <c r="D20764" s="13"/>
      <c r="E20764" s="13"/>
      <c r="F20764" s="13"/>
    </row>
    <row r="20765" spans="1:7">
      <c r="A20765" s="13"/>
      <c r="B20765" s="13"/>
      <c r="D20765" s="13"/>
      <c r="E20765" s="13"/>
      <c r="F20765" s="13"/>
    </row>
    <row r="20766" spans="1:7">
      <c r="A20766" s="13"/>
      <c r="B20766" s="13"/>
      <c r="D20766" s="13"/>
      <c r="E20766" s="13"/>
      <c r="F20766" s="13"/>
    </row>
    <row r="20767" spans="1:7">
      <c r="A20767" s="13"/>
      <c r="B20767" s="13"/>
      <c r="D20767" s="13"/>
      <c r="E20767" s="13"/>
      <c r="F20767" s="13"/>
    </row>
    <row r="20768" spans="1:7">
      <c r="A20768" s="13"/>
      <c r="B20768" s="13"/>
      <c r="C20768" s="13"/>
      <c r="D20768" s="13"/>
      <c r="E20768" s="13"/>
      <c r="F20768" s="13"/>
    </row>
    <row r="20769" spans="1:7">
      <c r="A20769" s="13"/>
      <c r="B20769" s="13"/>
      <c r="D20769" s="13"/>
      <c r="F20769" s="13"/>
    </row>
    <row r="20770" spans="1:7">
      <c r="A20770" s="13"/>
      <c r="B20770" s="13"/>
      <c r="D20770" s="13"/>
      <c r="F20770" s="13"/>
    </row>
    <row r="20771" spans="1:7">
      <c r="A20771" s="13"/>
      <c r="B20771" s="13"/>
      <c r="D20771" s="13"/>
      <c r="F20771" s="13"/>
    </row>
    <row r="20772" spans="1:7">
      <c r="A20772" s="13"/>
      <c r="B20772" s="13"/>
      <c r="D20772" s="13"/>
      <c r="F20772" s="13"/>
    </row>
    <row r="20773" spans="1:7">
      <c r="A20773" s="13"/>
      <c r="B20773" s="13"/>
      <c r="D20773" s="13"/>
      <c r="F20773" s="13"/>
    </row>
    <row r="20774" spans="1:7">
      <c r="A20774" s="13"/>
      <c r="B20774" s="13"/>
      <c r="D20774" s="13"/>
      <c r="F20774" s="13"/>
    </row>
    <row r="20775" spans="1:7">
      <c r="A20775" s="13"/>
      <c r="B20775" s="13"/>
      <c r="D20775" s="13"/>
      <c r="F20775" s="13"/>
    </row>
    <row r="20776" spans="1:7">
      <c r="A20776" s="13"/>
      <c r="B20776" s="13"/>
      <c r="C20776" s="13"/>
      <c r="D20776" s="13"/>
      <c r="E20776" s="13"/>
      <c r="G20776" s="13"/>
    </row>
    <row r="20777" spans="1:7">
      <c r="A20777" s="13"/>
      <c r="B20777" s="13"/>
      <c r="D20777" s="13"/>
      <c r="E20777" s="13"/>
      <c r="F20777" s="13"/>
    </row>
    <row r="20778" spans="1:7">
      <c r="A20778" s="13"/>
      <c r="B20778" s="13"/>
      <c r="C20778" s="13"/>
      <c r="D20778" s="13"/>
      <c r="E20778" s="13"/>
      <c r="F20778" s="13"/>
    </row>
    <row r="20779" spans="1:7">
      <c r="A20779" s="13"/>
      <c r="B20779" s="13"/>
      <c r="D20779" s="13"/>
      <c r="E20779" s="13"/>
      <c r="F20779" s="13"/>
    </row>
    <row r="20780" spans="1:7">
      <c r="A20780" s="13"/>
      <c r="B20780" s="13"/>
      <c r="D20780" s="13"/>
      <c r="E20780" s="13"/>
      <c r="F20780" s="13"/>
    </row>
    <row r="20781" spans="1:7">
      <c r="A20781" s="13"/>
      <c r="B20781" s="13"/>
      <c r="D20781" s="13"/>
      <c r="E20781" s="13"/>
      <c r="F20781" s="13"/>
    </row>
    <row r="20782" spans="1:7">
      <c r="A20782" s="13"/>
      <c r="B20782" s="13"/>
      <c r="D20782" s="13"/>
      <c r="E20782" s="13"/>
      <c r="F20782" s="13"/>
    </row>
    <row r="20783" spans="1:7">
      <c r="A20783" s="13"/>
      <c r="B20783" s="13"/>
      <c r="D20783" s="13"/>
      <c r="E20783" s="13"/>
      <c r="F20783" s="13"/>
    </row>
    <row r="20784" spans="1:7">
      <c r="A20784" s="13"/>
      <c r="B20784" s="13"/>
      <c r="D20784" s="13"/>
      <c r="E20784" s="13"/>
      <c r="F20784" s="13"/>
    </row>
    <row r="20785" spans="1:7">
      <c r="A20785" s="13"/>
      <c r="B20785" s="13"/>
      <c r="D20785" s="13"/>
      <c r="E20785" s="13"/>
      <c r="F20785" s="13"/>
    </row>
    <row r="20786" spans="1:7">
      <c r="A20786" s="13"/>
      <c r="B20786" s="13"/>
      <c r="C20786" s="13"/>
      <c r="D20786" s="13"/>
      <c r="E20786" s="13"/>
      <c r="F20786" s="13"/>
    </row>
    <row r="20787" spans="1:7">
      <c r="A20787" s="13"/>
      <c r="B20787" s="13"/>
      <c r="D20787" s="13"/>
      <c r="F20787" s="13"/>
    </row>
    <row r="20788" spans="1:7">
      <c r="A20788" s="13"/>
      <c r="B20788" s="13"/>
      <c r="D20788" s="13"/>
      <c r="F20788" s="13"/>
    </row>
    <row r="20789" spans="1:7">
      <c r="A20789" s="13"/>
      <c r="B20789" s="13"/>
      <c r="D20789" s="13"/>
      <c r="F20789" s="13"/>
    </row>
    <row r="20790" spans="1:7">
      <c r="A20790" s="13"/>
      <c r="B20790" s="13"/>
      <c r="D20790" s="13"/>
      <c r="F20790" s="13"/>
    </row>
    <row r="20791" spans="1:7">
      <c r="A20791" s="13"/>
      <c r="B20791" s="13"/>
      <c r="D20791" s="13"/>
      <c r="F20791" s="13"/>
    </row>
    <row r="20792" spans="1:7">
      <c r="A20792" s="13"/>
      <c r="B20792" s="13"/>
      <c r="D20792" s="13"/>
      <c r="F20792" s="13"/>
    </row>
    <row r="20793" spans="1:7">
      <c r="A20793" s="13"/>
      <c r="B20793" s="13"/>
      <c r="C20793" s="13"/>
      <c r="D20793" s="13"/>
      <c r="E20793" s="13"/>
      <c r="G20793" s="13"/>
    </row>
    <row r="20794" spans="1:7">
      <c r="A20794" s="13"/>
    </row>
    <row r="20795" spans="1:7">
      <c r="A20795" s="13"/>
    </row>
    <row r="20796" spans="1:7">
      <c r="A20796" s="13"/>
      <c r="B20796" s="13"/>
      <c r="C20796" s="13"/>
      <c r="D20796" s="13"/>
      <c r="E20796" s="13"/>
      <c r="G20796" s="13"/>
    </row>
    <row r="20797" spans="1:7">
      <c r="A20797" s="13"/>
      <c r="B20797" s="13"/>
      <c r="C20797" s="13"/>
      <c r="D20797" s="13"/>
      <c r="E20797" s="13"/>
      <c r="F20797" s="13"/>
    </row>
    <row r="20798" spans="1:7">
      <c r="A20798" s="13"/>
      <c r="B20798" s="13"/>
      <c r="D20798" s="13"/>
      <c r="E20798" s="13"/>
      <c r="F20798" s="13"/>
    </row>
    <row r="20799" spans="1:7">
      <c r="A20799" s="13"/>
      <c r="B20799" s="13"/>
      <c r="D20799" s="13"/>
      <c r="E20799" s="13"/>
      <c r="F20799" s="13"/>
    </row>
    <row r="20800" spans="1:7">
      <c r="A20800" s="13"/>
      <c r="B20800" s="13"/>
      <c r="D20800" s="13"/>
      <c r="E20800" s="13"/>
      <c r="F20800" s="13"/>
    </row>
    <row r="20801" spans="1:6">
      <c r="A20801" s="13"/>
      <c r="B20801" s="13"/>
      <c r="C20801" s="13"/>
      <c r="D20801" s="13"/>
      <c r="E20801" s="13"/>
      <c r="F20801" s="13"/>
    </row>
    <row r="20802" spans="1:6">
      <c r="A20802" s="13"/>
      <c r="B20802" s="13"/>
      <c r="D20802" s="13"/>
      <c r="E20802" s="13"/>
      <c r="F20802" s="13"/>
    </row>
    <row r="20803" spans="1:6">
      <c r="A20803" s="13"/>
      <c r="B20803" s="13"/>
      <c r="D20803" s="13"/>
      <c r="E20803" s="13"/>
      <c r="F20803" s="13"/>
    </row>
    <row r="20804" spans="1:6">
      <c r="A20804" s="13"/>
      <c r="B20804" s="13"/>
      <c r="D20804" s="13"/>
      <c r="E20804" s="13"/>
      <c r="F20804" s="13"/>
    </row>
    <row r="20805" spans="1:6">
      <c r="A20805" s="13"/>
      <c r="B20805" s="13"/>
      <c r="D20805" s="13"/>
      <c r="E20805" s="13"/>
      <c r="F20805" s="13"/>
    </row>
    <row r="20806" spans="1:6">
      <c r="A20806" s="13"/>
      <c r="B20806" s="13"/>
      <c r="D20806" s="13"/>
      <c r="E20806" s="13"/>
      <c r="F20806" s="13"/>
    </row>
    <row r="20807" spans="1:6">
      <c r="A20807" s="13"/>
      <c r="B20807" s="13"/>
      <c r="D20807" s="13"/>
      <c r="E20807" s="13"/>
      <c r="F20807" s="13"/>
    </row>
    <row r="20808" spans="1:6">
      <c r="A20808" s="13"/>
      <c r="B20808" s="13"/>
      <c r="D20808" s="13"/>
      <c r="E20808" s="13"/>
      <c r="F20808" s="13"/>
    </row>
    <row r="20809" spans="1:6">
      <c r="A20809" s="13"/>
      <c r="B20809" s="13"/>
      <c r="D20809" s="13"/>
      <c r="E20809" s="13"/>
      <c r="F20809" s="13"/>
    </row>
    <row r="20810" spans="1:6">
      <c r="A20810" s="13"/>
      <c r="B20810" s="13"/>
      <c r="D20810" s="13"/>
      <c r="E20810" s="13"/>
      <c r="F20810" s="13"/>
    </row>
    <row r="20811" spans="1:6">
      <c r="A20811" s="13"/>
      <c r="B20811" s="13"/>
      <c r="D20811" s="13"/>
      <c r="E20811" s="13"/>
      <c r="F20811" s="13"/>
    </row>
    <row r="20812" spans="1:6">
      <c r="A20812" s="13"/>
      <c r="B20812" s="13"/>
      <c r="D20812" s="13"/>
      <c r="E20812" s="13"/>
      <c r="F20812" s="13"/>
    </row>
    <row r="20813" spans="1:6">
      <c r="A20813" s="13"/>
      <c r="B20813" s="13"/>
      <c r="C20813" s="13"/>
      <c r="D20813" s="13"/>
      <c r="E20813" s="13"/>
      <c r="F20813" s="13"/>
    </row>
    <row r="20814" spans="1:6">
      <c r="A20814" s="13"/>
      <c r="B20814" s="13"/>
      <c r="D20814" s="13"/>
      <c r="F20814" s="13"/>
    </row>
    <row r="20815" spans="1:6">
      <c r="A20815" s="13"/>
      <c r="B20815" s="13"/>
      <c r="D20815" s="13"/>
      <c r="F20815" s="13"/>
    </row>
    <row r="20816" spans="1:6">
      <c r="A20816" s="13"/>
      <c r="B20816" s="13"/>
      <c r="D20816" s="13"/>
      <c r="F20816" s="13"/>
    </row>
    <row r="20817" spans="1:7">
      <c r="A20817" s="13"/>
      <c r="B20817" s="13"/>
      <c r="D20817" s="13"/>
      <c r="F20817" s="13"/>
    </row>
    <row r="20818" spans="1:7">
      <c r="A20818" s="13"/>
      <c r="B20818" s="13"/>
      <c r="C20818" s="13"/>
      <c r="D20818" s="13"/>
      <c r="E20818" s="13"/>
      <c r="F20818" s="13"/>
    </row>
    <row r="20819" spans="1:7">
      <c r="A20819" s="13"/>
      <c r="B20819" s="13"/>
      <c r="C20819" s="13"/>
      <c r="D20819" s="13"/>
      <c r="E20819" s="13"/>
      <c r="F20819" s="13"/>
    </row>
    <row r="20820" spans="1:7">
      <c r="A20820" s="13"/>
      <c r="B20820" s="13"/>
      <c r="D20820" s="13"/>
      <c r="E20820" s="13"/>
      <c r="F20820" s="13"/>
    </row>
    <row r="20821" spans="1:7">
      <c r="A20821" s="13"/>
      <c r="B20821" s="13"/>
      <c r="D20821" s="13"/>
      <c r="E20821" s="13"/>
      <c r="F20821" s="13"/>
    </row>
    <row r="20822" spans="1:7">
      <c r="A20822" s="13"/>
      <c r="B20822" s="13"/>
      <c r="D20822" s="13"/>
      <c r="E20822" s="13"/>
      <c r="F20822" s="13"/>
    </row>
    <row r="20823" spans="1:7">
      <c r="A20823" s="13"/>
      <c r="B20823" s="13"/>
      <c r="D20823" s="13"/>
      <c r="E20823" s="13"/>
      <c r="F20823" s="13"/>
    </row>
    <row r="20824" spans="1:7">
      <c r="A20824" s="13"/>
      <c r="B20824" s="13"/>
      <c r="D20824" s="13"/>
      <c r="E20824" s="13"/>
      <c r="F20824" s="13"/>
    </row>
    <row r="20825" spans="1:7">
      <c r="A20825" s="13"/>
      <c r="B20825" s="13"/>
      <c r="D20825" s="13"/>
      <c r="E20825" s="13"/>
      <c r="F20825" s="13"/>
    </row>
    <row r="20826" spans="1:7">
      <c r="A20826" s="13"/>
      <c r="B20826" s="13"/>
      <c r="D20826" s="13"/>
      <c r="E20826" s="13"/>
      <c r="F20826" s="13"/>
    </row>
    <row r="20827" spans="1:7">
      <c r="A20827" s="13"/>
      <c r="B20827" s="13"/>
      <c r="C20827" s="13"/>
      <c r="D20827" s="13"/>
      <c r="E20827" s="13"/>
      <c r="F20827" s="13"/>
    </row>
    <row r="20828" spans="1:7">
      <c r="A20828" s="13"/>
      <c r="B20828" s="13"/>
      <c r="D20828" s="13"/>
      <c r="E20828" s="13"/>
      <c r="F20828" s="13"/>
    </row>
    <row r="20829" spans="1:7">
      <c r="A20829" s="13"/>
      <c r="B20829" s="13"/>
      <c r="C20829" s="13"/>
      <c r="D20829" s="13"/>
      <c r="E20829" s="13"/>
      <c r="G20829" s="13"/>
    </row>
    <row r="20830" spans="1:7">
      <c r="A20830" s="13"/>
      <c r="B20830" s="13"/>
      <c r="D20830" s="13"/>
      <c r="F20830" s="13"/>
    </row>
    <row r="20831" spans="1:7">
      <c r="A20831" s="13"/>
      <c r="B20831" s="13"/>
      <c r="D20831" s="13"/>
      <c r="F20831" s="13"/>
    </row>
    <row r="20832" spans="1:7">
      <c r="A20832" s="13"/>
      <c r="B20832" s="13"/>
      <c r="D20832" s="13"/>
      <c r="F20832" s="13"/>
    </row>
    <row r="20833" spans="1:7">
      <c r="A20833" s="13"/>
      <c r="B20833" s="13"/>
      <c r="D20833" s="13"/>
      <c r="F20833" s="13"/>
    </row>
    <row r="20834" spans="1:7">
      <c r="A20834" s="13"/>
      <c r="B20834" s="13"/>
      <c r="D20834" s="13"/>
      <c r="F20834" s="13"/>
    </row>
    <row r="20835" spans="1:7">
      <c r="A20835" s="13"/>
      <c r="B20835" s="13"/>
      <c r="C20835" s="13"/>
      <c r="D20835" s="13"/>
      <c r="E20835" s="13"/>
      <c r="F20835" s="13"/>
    </row>
    <row r="20836" spans="1:7">
      <c r="A20836" s="13"/>
      <c r="B20836" s="13"/>
      <c r="C20836" s="13"/>
      <c r="D20836" s="13"/>
      <c r="E20836" s="13"/>
      <c r="G20836" s="13"/>
    </row>
    <row r="20837" spans="1:7">
      <c r="A20837" s="13"/>
      <c r="B20837" s="13"/>
      <c r="C20837" s="13"/>
      <c r="D20837" s="13"/>
      <c r="E20837" s="13"/>
      <c r="F20837" s="13"/>
    </row>
    <row r="20838" spans="1:7">
      <c r="A20838" s="13"/>
      <c r="B20838" s="13"/>
      <c r="D20838" s="13"/>
      <c r="E20838" s="13"/>
      <c r="F20838" s="13"/>
    </row>
    <row r="20839" spans="1:7">
      <c r="A20839" s="13"/>
      <c r="B20839" s="13"/>
      <c r="D20839" s="13"/>
      <c r="E20839" s="13"/>
      <c r="F20839" s="13"/>
    </row>
    <row r="20840" spans="1:7">
      <c r="A20840" s="13"/>
      <c r="B20840" s="13"/>
      <c r="D20840" s="13"/>
      <c r="E20840" s="13"/>
      <c r="F20840" s="13"/>
    </row>
    <row r="20841" spans="1:7">
      <c r="A20841" s="13"/>
      <c r="B20841" s="13"/>
      <c r="C20841" s="13"/>
      <c r="D20841" s="13"/>
      <c r="E20841" s="13"/>
      <c r="F20841" s="13"/>
    </row>
    <row r="20842" spans="1:7">
      <c r="A20842" s="13"/>
      <c r="B20842" s="13"/>
      <c r="D20842" s="13"/>
      <c r="F20842" s="13"/>
    </row>
    <row r="20843" spans="1:7">
      <c r="A20843" s="13"/>
      <c r="B20843" s="13"/>
      <c r="D20843" s="13"/>
      <c r="F20843" s="13"/>
    </row>
    <row r="20844" spans="1:7">
      <c r="A20844" s="13"/>
      <c r="B20844" s="13"/>
      <c r="D20844" s="13"/>
      <c r="F20844" s="13"/>
    </row>
    <row r="20845" spans="1:7">
      <c r="A20845" s="13"/>
      <c r="B20845" s="13"/>
      <c r="C20845" s="13"/>
      <c r="D20845" s="13"/>
      <c r="E20845" s="13"/>
      <c r="G20845" s="13"/>
    </row>
    <row r="20846" spans="1:7">
      <c r="A20846" s="13"/>
      <c r="B20846" s="13"/>
      <c r="C20846" s="13"/>
      <c r="D20846" s="13"/>
      <c r="E20846" s="13"/>
      <c r="F20846" s="13"/>
    </row>
    <row r="20847" spans="1:7">
      <c r="A20847" s="13"/>
      <c r="B20847" s="13"/>
      <c r="D20847" s="13"/>
      <c r="E20847" s="13"/>
      <c r="F20847" s="13"/>
    </row>
    <row r="20848" spans="1:7">
      <c r="A20848" s="13"/>
      <c r="B20848" s="13"/>
      <c r="C20848" s="13"/>
      <c r="D20848" s="13"/>
      <c r="E20848" s="13"/>
      <c r="F20848" s="13"/>
    </row>
    <row r="20849" spans="1:7">
      <c r="A20849" s="13"/>
      <c r="B20849" s="13"/>
      <c r="D20849" s="13"/>
      <c r="E20849" s="13"/>
      <c r="F20849" s="13"/>
    </row>
    <row r="20850" spans="1:7">
      <c r="A20850" s="13"/>
      <c r="B20850" s="13"/>
      <c r="D20850" s="13"/>
      <c r="E20850" s="13"/>
      <c r="F20850" s="13"/>
    </row>
    <row r="20851" spans="1:7">
      <c r="A20851" s="13"/>
      <c r="B20851" s="13"/>
      <c r="D20851" s="13"/>
      <c r="E20851" s="13"/>
      <c r="F20851" s="13"/>
    </row>
    <row r="20852" spans="1:7">
      <c r="A20852" s="13"/>
      <c r="B20852" s="13"/>
      <c r="D20852" s="13"/>
      <c r="E20852" s="13"/>
      <c r="F20852" s="13"/>
    </row>
    <row r="20853" spans="1:7">
      <c r="A20853" s="13"/>
      <c r="B20853" s="13"/>
      <c r="D20853" s="13"/>
      <c r="E20853" s="13"/>
      <c r="F20853" s="13"/>
    </row>
    <row r="20854" spans="1:7">
      <c r="A20854" s="13"/>
      <c r="B20854" s="13"/>
      <c r="D20854" s="13"/>
      <c r="E20854" s="13"/>
      <c r="F20854" s="13"/>
    </row>
    <row r="20855" spans="1:7">
      <c r="A20855" s="13"/>
      <c r="B20855" s="13"/>
      <c r="C20855" s="13"/>
      <c r="D20855" s="13"/>
      <c r="E20855" s="13"/>
      <c r="F20855" s="13"/>
    </row>
    <row r="20856" spans="1:7">
      <c r="A20856" s="13"/>
      <c r="B20856" s="13"/>
      <c r="D20856" s="13"/>
      <c r="F20856" s="13"/>
    </row>
    <row r="20857" spans="1:7">
      <c r="A20857" s="13"/>
      <c r="B20857" s="13"/>
      <c r="D20857" s="13"/>
      <c r="F20857" s="13"/>
    </row>
    <row r="20858" spans="1:7">
      <c r="A20858" s="13"/>
      <c r="B20858" s="13"/>
      <c r="D20858" s="13"/>
      <c r="F20858" s="13"/>
    </row>
    <row r="20859" spans="1:7">
      <c r="A20859" s="13"/>
      <c r="B20859" s="13"/>
      <c r="D20859" s="13"/>
      <c r="F20859" s="13"/>
    </row>
    <row r="20860" spans="1:7">
      <c r="A20860" s="13"/>
      <c r="B20860" s="13"/>
      <c r="C20860" s="13"/>
      <c r="D20860" s="13"/>
      <c r="E20860" s="13"/>
      <c r="G20860" s="13"/>
    </row>
    <row r="20861" spans="1:7">
      <c r="A20861" s="13"/>
      <c r="B20861" s="13"/>
      <c r="C20861" s="13"/>
      <c r="D20861" s="13"/>
      <c r="E20861" s="13"/>
      <c r="G20861" s="13"/>
    </row>
    <row r="20862" spans="1:7">
      <c r="A20862" s="13"/>
      <c r="B20862" s="13"/>
      <c r="C20862" s="13"/>
      <c r="D20862" s="13"/>
      <c r="E20862" s="13"/>
      <c r="F20862" s="13"/>
    </row>
    <row r="20863" spans="1:7">
      <c r="A20863" s="13"/>
      <c r="B20863" s="13"/>
      <c r="C20863" s="13"/>
      <c r="D20863" s="13"/>
      <c r="E20863" s="13"/>
      <c r="F20863" s="13"/>
    </row>
    <row r="20864" spans="1:7">
      <c r="A20864" s="13"/>
      <c r="B20864" s="13"/>
      <c r="C20864" s="13"/>
      <c r="D20864" s="13"/>
      <c r="E20864" s="13"/>
      <c r="F20864" s="13"/>
    </row>
    <row r="20865" spans="1:6">
      <c r="A20865" s="13"/>
      <c r="B20865" s="13"/>
      <c r="D20865" s="13"/>
      <c r="E20865" s="13"/>
      <c r="F20865" s="13"/>
    </row>
    <row r="20866" spans="1:6">
      <c r="A20866" s="13"/>
      <c r="B20866" s="13"/>
      <c r="D20866" s="13"/>
      <c r="E20866" s="13"/>
      <c r="F20866" s="13"/>
    </row>
    <row r="20867" spans="1:6">
      <c r="A20867" s="13"/>
      <c r="B20867" s="13"/>
      <c r="D20867" s="13"/>
      <c r="E20867" s="13"/>
      <c r="F20867" s="13"/>
    </row>
    <row r="20868" spans="1:6">
      <c r="A20868" s="13"/>
      <c r="B20868" s="13"/>
      <c r="D20868" s="13"/>
      <c r="E20868" s="13"/>
      <c r="F20868" s="13"/>
    </row>
    <row r="20869" spans="1:6">
      <c r="A20869" s="13"/>
      <c r="B20869" s="13"/>
      <c r="D20869" s="13"/>
      <c r="E20869" s="13"/>
      <c r="F20869" s="13"/>
    </row>
    <row r="20870" spans="1:6">
      <c r="A20870" s="13"/>
      <c r="B20870" s="13"/>
      <c r="D20870" s="13"/>
      <c r="E20870" s="13"/>
      <c r="F20870" s="13"/>
    </row>
    <row r="20871" spans="1:6">
      <c r="A20871" s="13"/>
      <c r="B20871" s="13"/>
      <c r="D20871" s="13"/>
      <c r="E20871" s="13"/>
      <c r="F20871" s="13"/>
    </row>
    <row r="20872" spans="1:6">
      <c r="A20872" s="13"/>
      <c r="B20872" s="13"/>
      <c r="C20872" s="13"/>
      <c r="D20872" s="13"/>
      <c r="E20872" s="13"/>
      <c r="F20872" s="13"/>
    </row>
    <row r="20873" spans="1:6">
      <c r="A20873" s="13"/>
      <c r="B20873" s="13"/>
      <c r="D20873" s="13"/>
      <c r="E20873" s="13"/>
      <c r="F20873" s="13"/>
    </row>
    <row r="20874" spans="1:6">
      <c r="A20874" s="13"/>
      <c r="B20874" s="13"/>
      <c r="D20874" s="13"/>
      <c r="E20874" s="13"/>
      <c r="F20874" s="13"/>
    </row>
    <row r="20875" spans="1:6">
      <c r="A20875" s="13"/>
      <c r="B20875" s="13"/>
      <c r="D20875" s="13"/>
      <c r="E20875" s="13"/>
      <c r="F20875" s="13"/>
    </row>
    <row r="20876" spans="1:6">
      <c r="A20876" s="13"/>
      <c r="B20876" s="13"/>
      <c r="C20876" s="13"/>
      <c r="D20876" s="13"/>
      <c r="E20876" s="13"/>
      <c r="F20876" s="13"/>
    </row>
    <row r="20877" spans="1:6">
      <c r="A20877" s="13"/>
      <c r="B20877" s="13"/>
      <c r="D20877" s="13"/>
      <c r="F20877" s="13"/>
    </row>
    <row r="20878" spans="1:6">
      <c r="A20878" s="13"/>
      <c r="B20878" s="13"/>
      <c r="D20878" s="13"/>
      <c r="F20878" s="13"/>
    </row>
    <row r="20879" spans="1:6">
      <c r="A20879" s="13"/>
      <c r="B20879" s="13"/>
      <c r="D20879" s="13"/>
      <c r="F20879" s="13"/>
    </row>
    <row r="20880" spans="1:6">
      <c r="A20880" s="13"/>
      <c r="B20880" s="13"/>
      <c r="D20880" s="13"/>
      <c r="F20880" s="13"/>
    </row>
    <row r="20881" spans="1:7">
      <c r="A20881" s="13"/>
      <c r="B20881" s="13"/>
      <c r="C20881" s="13"/>
      <c r="D20881" s="13"/>
      <c r="E20881" s="13"/>
      <c r="F20881" s="13"/>
    </row>
    <row r="20882" spans="1:7">
      <c r="A20882" s="13"/>
      <c r="B20882" s="13"/>
      <c r="C20882" s="13"/>
      <c r="D20882" s="13"/>
      <c r="E20882" s="13"/>
      <c r="G20882" s="13"/>
    </row>
    <row r="20883" spans="1:7">
      <c r="A20883" s="13"/>
      <c r="B20883" s="13"/>
      <c r="C20883" s="13"/>
      <c r="D20883" s="13"/>
      <c r="E20883" s="13"/>
      <c r="F20883" s="13"/>
    </row>
    <row r="20884" spans="1:7">
      <c r="A20884" s="13"/>
      <c r="B20884" s="13"/>
      <c r="D20884" s="13"/>
      <c r="E20884" s="13"/>
      <c r="F20884" s="13"/>
    </row>
    <row r="20885" spans="1:7">
      <c r="A20885" s="13"/>
      <c r="B20885" s="13"/>
      <c r="C20885" s="13"/>
      <c r="D20885" s="13"/>
      <c r="E20885" s="13"/>
      <c r="F20885" s="13"/>
    </row>
    <row r="20886" spans="1:7">
      <c r="A20886" s="13"/>
      <c r="B20886" s="13"/>
      <c r="D20886" s="13"/>
      <c r="E20886" s="13"/>
      <c r="F20886" s="13"/>
    </row>
    <row r="20887" spans="1:7">
      <c r="A20887" s="13"/>
      <c r="B20887" s="13"/>
      <c r="D20887" s="13"/>
      <c r="E20887" s="13"/>
      <c r="F20887" s="13"/>
    </row>
    <row r="20888" spans="1:7">
      <c r="A20888" s="13"/>
      <c r="B20888" s="13"/>
      <c r="D20888" s="13"/>
      <c r="E20888" s="13"/>
      <c r="F20888" s="13"/>
    </row>
    <row r="20889" spans="1:7">
      <c r="A20889" s="13"/>
      <c r="B20889" s="13"/>
      <c r="D20889" s="13"/>
      <c r="E20889" s="13"/>
      <c r="F20889" s="13"/>
    </row>
    <row r="20890" spans="1:7">
      <c r="A20890" s="13"/>
      <c r="B20890" s="13"/>
      <c r="C20890" s="13"/>
      <c r="D20890" s="13"/>
      <c r="E20890" s="13"/>
      <c r="F20890" s="13"/>
    </row>
    <row r="20891" spans="1:7">
      <c r="A20891" s="13"/>
      <c r="B20891" s="13"/>
      <c r="D20891" s="13"/>
      <c r="F20891" s="13"/>
    </row>
    <row r="20892" spans="1:7">
      <c r="A20892" s="13"/>
      <c r="B20892" s="13"/>
      <c r="D20892" s="13"/>
      <c r="F20892" s="13"/>
    </row>
    <row r="20893" spans="1:7">
      <c r="A20893" s="13"/>
      <c r="B20893" s="13"/>
      <c r="D20893" s="13"/>
      <c r="F20893" s="13"/>
    </row>
    <row r="20894" spans="1:7">
      <c r="A20894" s="13"/>
      <c r="B20894" s="13"/>
      <c r="C20894" s="13"/>
      <c r="D20894" s="13"/>
      <c r="E20894" s="13"/>
      <c r="F20894" s="13"/>
    </row>
    <row r="20895" spans="1:7">
      <c r="A20895" s="13"/>
      <c r="B20895" s="13"/>
      <c r="C20895" s="13"/>
      <c r="D20895" s="13"/>
      <c r="E20895" s="13"/>
      <c r="G20895" s="13"/>
    </row>
    <row r="20896" spans="1:7">
      <c r="A20896" s="13"/>
      <c r="B20896" s="13"/>
      <c r="C20896" s="13"/>
      <c r="D20896" s="13"/>
      <c r="E20896" s="13"/>
      <c r="F20896" s="13"/>
    </row>
    <row r="20897" spans="1:6">
      <c r="A20897" s="13"/>
      <c r="B20897" s="13"/>
      <c r="D20897" s="13"/>
      <c r="E20897" s="13"/>
      <c r="F20897" s="13"/>
    </row>
    <row r="20898" spans="1:6">
      <c r="A20898" s="13"/>
      <c r="B20898" s="13"/>
      <c r="D20898" s="13"/>
      <c r="E20898" s="13"/>
      <c r="F20898" s="13"/>
    </row>
    <row r="20899" spans="1:6">
      <c r="A20899" s="13"/>
      <c r="B20899" s="13"/>
      <c r="D20899" s="13"/>
      <c r="E20899" s="13"/>
      <c r="F20899" s="13"/>
    </row>
    <row r="20900" spans="1:6">
      <c r="A20900" s="13"/>
      <c r="B20900" s="13"/>
      <c r="D20900" s="13"/>
      <c r="E20900" s="13"/>
      <c r="F20900" s="13"/>
    </row>
    <row r="20901" spans="1:6">
      <c r="A20901" s="13"/>
      <c r="B20901" s="13"/>
      <c r="D20901" s="13"/>
      <c r="E20901" s="13"/>
      <c r="F20901" s="13"/>
    </row>
    <row r="20902" spans="1:6">
      <c r="A20902" s="13"/>
      <c r="B20902" s="13"/>
      <c r="C20902" s="13"/>
      <c r="D20902" s="13"/>
      <c r="E20902" s="13"/>
      <c r="F20902" s="13"/>
    </row>
    <row r="20903" spans="1:6">
      <c r="A20903" s="13"/>
      <c r="B20903" s="13"/>
      <c r="D20903" s="13"/>
      <c r="E20903" s="13"/>
      <c r="F20903" s="13"/>
    </row>
    <row r="20904" spans="1:6">
      <c r="A20904" s="13"/>
      <c r="B20904" s="13"/>
      <c r="D20904" s="13"/>
      <c r="E20904" s="13"/>
      <c r="F20904" s="13"/>
    </row>
    <row r="20905" spans="1:6">
      <c r="A20905" s="13"/>
      <c r="B20905" s="13"/>
      <c r="D20905" s="13"/>
      <c r="E20905" s="13"/>
      <c r="F20905" s="13"/>
    </row>
    <row r="20906" spans="1:6">
      <c r="A20906" s="13"/>
      <c r="B20906" s="13"/>
      <c r="D20906" s="13"/>
      <c r="E20906" s="13"/>
      <c r="F20906" s="13"/>
    </row>
    <row r="20907" spans="1:6">
      <c r="A20907" s="13"/>
      <c r="B20907" s="13"/>
      <c r="D20907" s="13"/>
      <c r="E20907" s="13"/>
      <c r="F20907" s="13"/>
    </row>
    <row r="20908" spans="1:6">
      <c r="A20908" s="13"/>
      <c r="B20908" s="13"/>
      <c r="D20908" s="13"/>
      <c r="F20908" s="13"/>
    </row>
    <row r="20909" spans="1:6">
      <c r="A20909" s="13"/>
      <c r="B20909" s="13"/>
      <c r="C20909" s="13"/>
      <c r="D20909" s="13"/>
      <c r="E20909" s="13"/>
      <c r="F20909" s="13"/>
    </row>
    <row r="20910" spans="1:6">
      <c r="A20910" s="13"/>
      <c r="B20910" s="13"/>
      <c r="D20910" s="13"/>
      <c r="F20910" s="13"/>
    </row>
    <row r="20911" spans="1:6">
      <c r="A20911" s="13"/>
      <c r="B20911" s="13"/>
      <c r="D20911" s="13"/>
      <c r="F20911" s="13"/>
    </row>
    <row r="20912" spans="1:6">
      <c r="A20912" s="13"/>
      <c r="B20912" s="13"/>
      <c r="D20912" s="13"/>
      <c r="F20912" s="13"/>
    </row>
    <row r="20913" spans="1:7">
      <c r="A20913" s="13"/>
      <c r="B20913" s="13"/>
      <c r="C20913" s="13"/>
      <c r="D20913" s="13"/>
      <c r="E20913" s="13"/>
      <c r="F20913" s="13"/>
    </row>
    <row r="20914" spans="1:7">
      <c r="A20914" s="13"/>
      <c r="B20914" s="13"/>
      <c r="C20914" s="13"/>
      <c r="D20914" s="13"/>
      <c r="E20914" s="13"/>
      <c r="G20914" s="13"/>
    </row>
    <row r="20915" spans="1:7">
      <c r="A20915" s="13"/>
      <c r="B20915" s="13"/>
      <c r="D20915" s="13"/>
      <c r="E20915" s="13"/>
      <c r="F20915" s="13"/>
    </row>
    <row r="20916" spans="1:7">
      <c r="A20916" s="13"/>
      <c r="B20916" s="13"/>
      <c r="D20916" s="13"/>
      <c r="E20916" s="13"/>
      <c r="F20916" s="13"/>
    </row>
    <row r="20917" spans="1:7">
      <c r="A20917" s="13"/>
      <c r="B20917" s="13"/>
      <c r="D20917" s="13"/>
      <c r="E20917" s="13"/>
      <c r="F20917" s="13"/>
    </row>
    <row r="20918" spans="1:7">
      <c r="A20918" s="13"/>
      <c r="B20918" s="13"/>
      <c r="C20918" s="13"/>
      <c r="D20918" s="13"/>
      <c r="E20918" s="13"/>
      <c r="F20918" s="13"/>
    </row>
    <row r="20919" spans="1:7">
      <c r="A20919" s="13"/>
      <c r="B20919" s="13"/>
      <c r="D20919" s="13"/>
      <c r="E20919" s="13"/>
      <c r="F20919" s="13"/>
    </row>
    <row r="20920" spans="1:7">
      <c r="A20920" s="13"/>
      <c r="B20920" s="13"/>
      <c r="D20920" s="13"/>
      <c r="E20920" s="13"/>
      <c r="F20920" s="13"/>
    </row>
    <row r="20921" spans="1:7">
      <c r="A20921" s="13"/>
      <c r="B20921" s="13"/>
      <c r="D20921" s="13"/>
      <c r="E20921" s="13"/>
      <c r="F20921" s="13"/>
    </row>
    <row r="20922" spans="1:7">
      <c r="A20922" s="13"/>
      <c r="B20922" s="13"/>
      <c r="D20922" s="13"/>
      <c r="E20922" s="13"/>
      <c r="F20922" s="13"/>
    </row>
    <row r="20923" spans="1:7">
      <c r="A20923" s="13"/>
      <c r="B20923" s="13"/>
      <c r="D20923" s="13"/>
      <c r="E20923" s="13"/>
      <c r="F20923" s="13"/>
    </row>
    <row r="20924" spans="1:7">
      <c r="A20924" s="13"/>
      <c r="B20924" s="13"/>
      <c r="D20924" s="13"/>
      <c r="E20924" s="13"/>
      <c r="F20924" s="13"/>
    </row>
    <row r="20925" spans="1:7">
      <c r="A20925" s="13"/>
      <c r="B20925" s="13"/>
      <c r="D20925" s="13"/>
      <c r="E20925" s="13"/>
      <c r="F20925" s="13"/>
    </row>
    <row r="20926" spans="1:7">
      <c r="A20926" s="13"/>
      <c r="B20926" s="13"/>
      <c r="D20926" s="13"/>
      <c r="E20926" s="13"/>
      <c r="F20926" s="13"/>
    </row>
    <row r="20927" spans="1:7">
      <c r="A20927" s="13"/>
      <c r="B20927" s="13"/>
      <c r="D20927" s="13"/>
      <c r="E20927" s="13"/>
      <c r="F20927" s="13"/>
    </row>
    <row r="20928" spans="1:7">
      <c r="A20928" s="13"/>
      <c r="B20928" s="13"/>
      <c r="D20928" s="13"/>
      <c r="E20928" s="13"/>
      <c r="F20928" s="13"/>
    </row>
    <row r="20929" spans="1:7">
      <c r="A20929" s="13"/>
      <c r="B20929" s="13"/>
      <c r="D20929" s="13"/>
      <c r="E20929" s="13"/>
      <c r="F20929" s="13"/>
    </row>
    <row r="20930" spans="1:7">
      <c r="A20930" s="13"/>
      <c r="B20930" s="13"/>
      <c r="D20930" s="13"/>
      <c r="F20930" s="13"/>
    </row>
    <row r="20931" spans="1:7">
      <c r="A20931" s="13"/>
      <c r="B20931" s="13"/>
      <c r="D20931" s="13"/>
      <c r="F20931" s="13"/>
    </row>
    <row r="20932" spans="1:7">
      <c r="A20932" s="13"/>
      <c r="B20932" s="13"/>
      <c r="D20932" s="13"/>
      <c r="F20932" s="13"/>
    </row>
    <row r="20933" spans="1:7">
      <c r="A20933" s="13"/>
      <c r="B20933" s="13"/>
      <c r="C20933" s="13"/>
      <c r="D20933" s="13"/>
      <c r="E20933" s="13"/>
      <c r="G20933" s="13"/>
    </row>
    <row r="20934" spans="1:7">
      <c r="A20934" s="13"/>
      <c r="B20934" s="13"/>
      <c r="C20934" s="13"/>
      <c r="D20934" s="13"/>
      <c r="E20934" s="13"/>
      <c r="F20934" s="13"/>
    </row>
    <row r="20935" spans="1:7">
      <c r="A20935" s="13"/>
      <c r="B20935" s="13"/>
      <c r="C20935" s="13"/>
      <c r="D20935" s="13"/>
      <c r="E20935" s="13"/>
      <c r="F20935" s="13"/>
    </row>
    <row r="20936" spans="1:7">
      <c r="A20936" s="13"/>
      <c r="B20936" s="13"/>
      <c r="D20936" s="13"/>
      <c r="E20936" s="13"/>
      <c r="F20936" s="13"/>
    </row>
    <row r="20937" spans="1:7">
      <c r="A20937" s="13"/>
      <c r="B20937" s="13"/>
      <c r="D20937" s="13"/>
      <c r="E20937" s="13"/>
      <c r="F20937" s="13"/>
    </row>
    <row r="20938" spans="1:7">
      <c r="A20938" s="13"/>
      <c r="B20938" s="13"/>
      <c r="D20938" s="13"/>
      <c r="E20938" s="13"/>
      <c r="F20938" s="13"/>
    </row>
    <row r="20939" spans="1:7">
      <c r="A20939" s="13"/>
      <c r="B20939" s="13"/>
      <c r="C20939" s="13"/>
      <c r="D20939" s="13"/>
      <c r="E20939" s="13"/>
      <c r="F20939" s="13"/>
    </row>
    <row r="20940" spans="1:7">
      <c r="A20940" s="13"/>
      <c r="B20940" s="13"/>
      <c r="D20940" s="13"/>
      <c r="E20940" s="13"/>
      <c r="F20940" s="13"/>
    </row>
    <row r="20941" spans="1:7">
      <c r="A20941" s="13"/>
      <c r="B20941" s="13"/>
      <c r="D20941" s="13"/>
      <c r="E20941" s="13"/>
      <c r="F20941" s="13"/>
    </row>
    <row r="20942" spans="1:7">
      <c r="A20942" s="13"/>
      <c r="B20942" s="13"/>
      <c r="D20942" s="13"/>
      <c r="E20942" s="13"/>
      <c r="F20942" s="13"/>
    </row>
    <row r="20943" spans="1:7">
      <c r="A20943" s="13"/>
      <c r="B20943" s="13"/>
      <c r="D20943" s="13"/>
      <c r="E20943" s="13"/>
      <c r="F20943" s="13"/>
    </row>
    <row r="20944" spans="1:7">
      <c r="A20944" s="13"/>
      <c r="B20944" s="13"/>
      <c r="C20944" s="13"/>
      <c r="D20944" s="13"/>
      <c r="E20944" s="13"/>
      <c r="F20944" s="13"/>
    </row>
    <row r="20945" spans="1:7">
      <c r="A20945" s="13"/>
      <c r="B20945" s="13"/>
      <c r="D20945" s="13"/>
      <c r="F20945" s="13"/>
    </row>
    <row r="20946" spans="1:7">
      <c r="A20946" s="13"/>
      <c r="B20946" s="13"/>
      <c r="D20946" s="13"/>
      <c r="F20946" s="13"/>
    </row>
    <row r="20947" spans="1:7">
      <c r="A20947" s="13"/>
      <c r="B20947" s="13"/>
      <c r="D20947" s="13"/>
      <c r="F20947" s="13"/>
    </row>
    <row r="20948" spans="1:7">
      <c r="A20948" s="13"/>
      <c r="B20948" s="13"/>
      <c r="C20948" s="13"/>
      <c r="D20948" s="13"/>
      <c r="E20948" s="13"/>
      <c r="F20948" s="13"/>
    </row>
    <row r="20949" spans="1:7">
      <c r="A20949" s="13"/>
      <c r="B20949" s="13"/>
      <c r="C20949" s="13"/>
      <c r="D20949" s="13"/>
      <c r="E20949" s="13"/>
      <c r="G20949" s="13"/>
    </row>
    <row r="20950" spans="1:7">
      <c r="A20950" s="13"/>
      <c r="B20950" s="13"/>
      <c r="C20950" s="13"/>
      <c r="D20950" s="13"/>
      <c r="E20950" s="13"/>
      <c r="F20950" s="13"/>
    </row>
    <row r="20951" spans="1:7">
      <c r="A20951" s="13"/>
      <c r="B20951" s="13"/>
      <c r="C20951" s="13"/>
      <c r="D20951" s="13"/>
      <c r="E20951" s="13"/>
      <c r="F20951" s="13"/>
    </row>
    <row r="20952" spans="1:7">
      <c r="A20952" s="13"/>
      <c r="B20952" s="13"/>
      <c r="C20952" s="13"/>
      <c r="D20952" s="13"/>
      <c r="E20952" s="13"/>
      <c r="F20952" s="13"/>
    </row>
    <row r="20953" spans="1:7">
      <c r="A20953" s="13"/>
      <c r="B20953" s="13"/>
      <c r="D20953" s="13"/>
      <c r="E20953" s="13"/>
      <c r="F20953" s="13"/>
    </row>
    <row r="20954" spans="1:7">
      <c r="A20954" s="13"/>
      <c r="B20954" s="13"/>
      <c r="D20954" s="13"/>
      <c r="E20954" s="13"/>
      <c r="F20954" s="13"/>
    </row>
    <row r="20955" spans="1:7">
      <c r="A20955" s="13"/>
      <c r="B20955" s="13"/>
      <c r="D20955" s="13"/>
      <c r="E20955" s="13"/>
      <c r="F20955" s="13"/>
    </row>
    <row r="20956" spans="1:7">
      <c r="A20956" s="13"/>
      <c r="B20956" s="13"/>
      <c r="D20956" s="13"/>
      <c r="F20956" s="13"/>
    </row>
    <row r="20957" spans="1:7">
      <c r="A20957" s="13"/>
      <c r="B20957" s="13"/>
      <c r="D20957" s="13"/>
      <c r="F20957" s="13"/>
    </row>
    <row r="20958" spans="1:7">
      <c r="A20958" s="13"/>
      <c r="B20958" s="13"/>
      <c r="D20958" s="13"/>
      <c r="F20958" s="13"/>
    </row>
    <row r="20959" spans="1:7">
      <c r="A20959" s="13"/>
      <c r="B20959" s="13"/>
      <c r="C20959" s="13"/>
      <c r="D20959" s="13"/>
      <c r="E20959" s="13"/>
      <c r="G20959" s="13"/>
    </row>
    <row r="20960" spans="1:7">
      <c r="A20960" s="13"/>
      <c r="B20960" s="13"/>
      <c r="D20960" s="13"/>
      <c r="E20960" s="13"/>
      <c r="F20960" s="13"/>
    </row>
    <row r="20961" spans="1:7">
      <c r="A20961" s="13"/>
      <c r="B20961" s="13"/>
      <c r="C20961" s="13"/>
      <c r="D20961" s="13"/>
      <c r="E20961" s="13"/>
      <c r="F20961" s="13"/>
    </row>
    <row r="20962" spans="1:7">
      <c r="A20962" s="13"/>
      <c r="B20962" s="13"/>
      <c r="D20962" s="13"/>
      <c r="E20962" s="13"/>
      <c r="F20962" s="13"/>
    </row>
    <row r="20963" spans="1:7">
      <c r="A20963" s="13"/>
      <c r="B20963" s="13"/>
      <c r="D20963" s="13"/>
      <c r="E20963" s="13"/>
      <c r="F20963" s="13"/>
    </row>
    <row r="20964" spans="1:7">
      <c r="A20964" s="13"/>
      <c r="B20964" s="13"/>
      <c r="D20964" s="13"/>
      <c r="E20964" s="13"/>
      <c r="F20964" s="13"/>
    </row>
    <row r="20965" spans="1:7">
      <c r="A20965" s="13"/>
      <c r="B20965" s="13"/>
      <c r="D20965" s="13"/>
      <c r="E20965" s="13"/>
      <c r="F20965" s="13"/>
    </row>
    <row r="20966" spans="1:7">
      <c r="A20966" s="13"/>
      <c r="B20966" s="13"/>
      <c r="D20966" s="13"/>
      <c r="E20966" s="13"/>
      <c r="F20966" s="13"/>
    </row>
    <row r="20967" spans="1:7">
      <c r="A20967" s="13"/>
      <c r="B20967" s="13"/>
      <c r="D20967" s="13"/>
      <c r="E20967" s="13"/>
      <c r="F20967" s="13"/>
    </row>
    <row r="20968" spans="1:7">
      <c r="A20968" s="13"/>
      <c r="B20968" s="13"/>
      <c r="D20968" s="13"/>
      <c r="E20968" s="13"/>
      <c r="F20968" s="13"/>
    </row>
    <row r="20969" spans="1:7">
      <c r="A20969" s="13"/>
      <c r="B20969" s="13"/>
      <c r="D20969" s="13"/>
      <c r="E20969" s="13"/>
      <c r="G20969" s="13"/>
    </row>
    <row r="20970" spans="1:7">
      <c r="A20970" s="13"/>
      <c r="B20970" s="13"/>
      <c r="C20970" s="13"/>
      <c r="D20970" s="13"/>
      <c r="E20970" s="13"/>
      <c r="F20970" s="13"/>
    </row>
    <row r="20971" spans="1:7">
      <c r="A20971" s="13"/>
      <c r="B20971" s="13"/>
      <c r="C20971" s="13"/>
      <c r="D20971" s="13"/>
      <c r="E20971" s="13"/>
      <c r="F20971" s="13"/>
    </row>
    <row r="20972" spans="1:7">
      <c r="A20972" s="13"/>
      <c r="B20972" s="13"/>
      <c r="C20972" s="13"/>
      <c r="D20972" s="13"/>
      <c r="E20972" s="13"/>
      <c r="G20972" s="13"/>
    </row>
    <row r="20973" spans="1:7">
      <c r="A20973" s="13"/>
      <c r="B20973" s="13"/>
      <c r="D20973" s="13"/>
      <c r="F20973" s="13"/>
    </row>
    <row r="20974" spans="1:7">
      <c r="A20974" s="13"/>
      <c r="B20974" s="13"/>
      <c r="D20974" s="13"/>
      <c r="F20974" s="13"/>
    </row>
    <row r="20975" spans="1:7">
      <c r="A20975" s="13"/>
      <c r="B20975" s="13"/>
      <c r="D20975" s="13"/>
      <c r="F20975" s="13"/>
    </row>
    <row r="20976" spans="1:7">
      <c r="A20976" s="13"/>
      <c r="B20976" s="13"/>
      <c r="C20976" s="13"/>
      <c r="D20976" s="13"/>
      <c r="E20976" s="13"/>
      <c r="F20976" s="13"/>
    </row>
    <row r="20977" spans="1:7">
      <c r="A20977" s="13"/>
      <c r="B20977" s="13"/>
      <c r="C20977" s="13"/>
      <c r="D20977" s="13"/>
      <c r="E20977" s="13"/>
      <c r="G20977" s="13"/>
    </row>
    <row r="20978" spans="1:7">
      <c r="A20978" s="13"/>
      <c r="B20978" s="13"/>
      <c r="C20978" s="13"/>
      <c r="D20978" s="13"/>
      <c r="E20978" s="13"/>
      <c r="F20978" s="13"/>
    </row>
    <row r="20979" spans="1:7">
      <c r="A20979" s="13"/>
      <c r="B20979" s="13"/>
      <c r="C20979" s="13"/>
      <c r="D20979" s="13"/>
      <c r="E20979" s="13"/>
      <c r="F20979" s="13"/>
    </row>
    <row r="20980" spans="1:7">
      <c r="A20980" s="13"/>
      <c r="B20980" s="13"/>
      <c r="D20980" s="13"/>
      <c r="E20980" s="13"/>
      <c r="F20980" s="13"/>
    </row>
    <row r="20981" spans="1:7">
      <c r="A20981" s="13"/>
      <c r="B20981" s="13"/>
      <c r="D20981" s="13"/>
      <c r="E20981" s="13"/>
      <c r="F20981" s="13"/>
    </row>
    <row r="20982" spans="1:7">
      <c r="A20982" s="13"/>
      <c r="B20982" s="13"/>
      <c r="D20982" s="13"/>
      <c r="E20982" s="13"/>
      <c r="F20982" s="13"/>
    </row>
    <row r="20983" spans="1:7">
      <c r="A20983" s="13"/>
      <c r="B20983" s="13"/>
      <c r="D20983" s="13"/>
      <c r="E20983" s="13"/>
      <c r="F20983" s="13"/>
    </row>
    <row r="20984" spans="1:7">
      <c r="A20984" s="13"/>
      <c r="B20984" s="13"/>
      <c r="C20984" s="13"/>
      <c r="D20984" s="13"/>
      <c r="E20984" s="13"/>
      <c r="F20984" s="13"/>
    </row>
    <row r="20985" spans="1:7">
      <c r="A20985" s="13"/>
      <c r="B20985" s="13"/>
      <c r="D20985" s="13"/>
      <c r="F20985" s="13"/>
    </row>
    <row r="20986" spans="1:7">
      <c r="A20986" s="13"/>
      <c r="B20986" s="13"/>
      <c r="D20986" s="13"/>
      <c r="F20986" s="13"/>
    </row>
    <row r="20987" spans="1:7">
      <c r="A20987" s="13"/>
      <c r="B20987" s="13"/>
      <c r="C20987" s="13"/>
      <c r="D20987" s="13"/>
      <c r="E20987" s="13"/>
      <c r="G20987" s="13"/>
    </row>
    <row r="20988" spans="1:7">
      <c r="A20988" s="13"/>
      <c r="B20988" s="13"/>
      <c r="C20988" s="13"/>
      <c r="D20988" s="13"/>
      <c r="E20988" s="13"/>
      <c r="F20988" s="13"/>
    </row>
    <row r="20989" spans="1:7">
      <c r="A20989" s="13"/>
      <c r="B20989" s="13"/>
      <c r="D20989" s="13"/>
      <c r="E20989" s="13"/>
      <c r="F20989" s="13"/>
    </row>
    <row r="20990" spans="1:7">
      <c r="A20990" s="13"/>
      <c r="B20990" s="13"/>
      <c r="D20990" s="13"/>
      <c r="E20990" s="13"/>
      <c r="F20990" s="13"/>
    </row>
    <row r="20991" spans="1:7">
      <c r="A20991" s="13"/>
      <c r="B20991" s="13"/>
      <c r="D20991" s="13"/>
      <c r="E20991" s="13"/>
      <c r="F20991" s="13"/>
    </row>
    <row r="20992" spans="1:7">
      <c r="A20992" s="13"/>
      <c r="B20992" s="13"/>
      <c r="D20992" s="13"/>
      <c r="E20992" s="13"/>
      <c r="F20992" s="13"/>
    </row>
    <row r="20993" spans="1:7">
      <c r="A20993" s="13"/>
      <c r="B20993" s="13"/>
      <c r="C20993" s="13"/>
      <c r="D20993" s="13"/>
      <c r="E20993" s="13"/>
      <c r="F20993" s="13"/>
    </row>
    <row r="20994" spans="1:7">
      <c r="A20994" s="13"/>
      <c r="B20994" s="13"/>
      <c r="D20994" s="13"/>
      <c r="E20994" s="13"/>
      <c r="F20994" s="13"/>
    </row>
    <row r="20995" spans="1:7">
      <c r="A20995" s="13"/>
      <c r="B20995" s="13"/>
      <c r="D20995" s="13"/>
      <c r="E20995" s="13"/>
      <c r="F20995" s="13"/>
    </row>
    <row r="20996" spans="1:7">
      <c r="A20996" s="13"/>
      <c r="B20996" s="13"/>
      <c r="C20996" s="13"/>
      <c r="D20996" s="13"/>
      <c r="E20996" s="13"/>
      <c r="F20996" s="13"/>
    </row>
    <row r="20997" spans="1:7">
      <c r="A20997" s="13"/>
      <c r="B20997" s="13"/>
      <c r="C20997" s="13"/>
      <c r="D20997" s="13"/>
      <c r="E20997" s="13"/>
      <c r="F20997" s="13"/>
    </row>
    <row r="20998" spans="1:7">
      <c r="A20998" s="13"/>
      <c r="B20998" s="13"/>
      <c r="D20998" s="13"/>
      <c r="F20998" s="13"/>
    </row>
    <row r="20999" spans="1:7">
      <c r="A20999" s="13"/>
      <c r="B20999" s="13"/>
      <c r="D20999" s="13"/>
      <c r="F20999" s="13"/>
    </row>
    <row r="21000" spans="1:7">
      <c r="A21000" s="13"/>
      <c r="B21000" s="13"/>
      <c r="C21000" s="13"/>
      <c r="D21000" s="13"/>
      <c r="E21000" s="13"/>
      <c r="F21000" s="13"/>
    </row>
    <row r="21001" spans="1:7">
      <c r="A21001" s="13"/>
      <c r="B21001" s="13"/>
      <c r="C21001" s="13"/>
      <c r="D21001" s="13"/>
      <c r="E21001" s="13"/>
      <c r="G21001" s="13"/>
    </row>
    <row r="21002" spans="1:7">
      <c r="A21002" s="13"/>
      <c r="B21002" s="13"/>
      <c r="C21002" s="13"/>
      <c r="D21002" s="13"/>
      <c r="E21002" s="13"/>
      <c r="F21002" s="13"/>
    </row>
    <row r="21003" spans="1:7">
      <c r="A21003" s="13"/>
      <c r="B21003" s="13"/>
      <c r="D21003" s="13"/>
      <c r="E21003" s="13"/>
      <c r="F21003" s="13"/>
    </row>
    <row r="21004" spans="1:7">
      <c r="A21004" s="13"/>
      <c r="B21004" s="13"/>
      <c r="D21004" s="13"/>
      <c r="E21004" s="13"/>
      <c r="F21004" s="13"/>
    </row>
    <row r="21005" spans="1:7">
      <c r="A21005" s="13"/>
      <c r="B21005" s="13"/>
      <c r="D21005" s="13"/>
      <c r="E21005" s="13"/>
      <c r="F21005" s="13"/>
    </row>
    <row r="21006" spans="1:7">
      <c r="A21006" s="13"/>
      <c r="B21006" s="13"/>
      <c r="D21006" s="13"/>
      <c r="E21006" s="13"/>
      <c r="F21006" s="13"/>
    </row>
    <row r="21007" spans="1:7">
      <c r="A21007" s="13"/>
      <c r="B21007" s="13"/>
      <c r="D21007" s="13"/>
      <c r="E21007" s="13"/>
      <c r="F21007" s="13"/>
    </row>
    <row r="21008" spans="1:7">
      <c r="A21008" s="13"/>
      <c r="B21008" s="13"/>
      <c r="D21008" s="13"/>
      <c r="E21008" s="13"/>
      <c r="F21008" s="13"/>
    </row>
    <row r="21009" spans="1:6">
      <c r="A21009" s="13"/>
      <c r="B21009" s="13"/>
      <c r="D21009" s="13"/>
      <c r="E21009" s="13"/>
      <c r="F21009" s="13"/>
    </row>
    <row r="21010" spans="1:6">
      <c r="A21010" s="13"/>
      <c r="B21010" s="13"/>
      <c r="D21010" s="13"/>
      <c r="E21010" s="13"/>
      <c r="F21010" s="13"/>
    </row>
    <row r="21011" spans="1:6">
      <c r="A21011" s="13"/>
      <c r="B21011" s="13"/>
      <c r="D21011" s="13"/>
      <c r="E21011" s="13"/>
      <c r="F21011" s="13"/>
    </row>
    <row r="21012" spans="1:6">
      <c r="A21012" s="13"/>
      <c r="B21012" s="13"/>
      <c r="D21012" s="13"/>
      <c r="E21012" s="13"/>
      <c r="F21012" s="13"/>
    </row>
    <row r="21013" spans="1:6">
      <c r="A21013" s="13"/>
      <c r="B21013" s="13"/>
      <c r="D21013" s="13"/>
      <c r="E21013" s="13"/>
      <c r="F21013" s="13"/>
    </row>
    <row r="21014" spans="1:6">
      <c r="A21014" s="13"/>
      <c r="B21014" s="13"/>
      <c r="D21014" s="13"/>
      <c r="E21014" s="13"/>
      <c r="F21014" s="13"/>
    </row>
    <row r="21015" spans="1:6">
      <c r="A21015" s="13"/>
      <c r="B21015" s="13"/>
      <c r="D21015" s="13"/>
      <c r="E21015" s="13"/>
      <c r="F21015" s="13"/>
    </row>
    <row r="21016" spans="1:6">
      <c r="A21016" s="13"/>
      <c r="B21016" s="13"/>
      <c r="D21016" s="13"/>
      <c r="E21016" s="13"/>
      <c r="F21016" s="13"/>
    </row>
    <row r="21017" spans="1:6">
      <c r="A21017" s="13"/>
      <c r="B21017" s="13"/>
      <c r="D21017" s="13"/>
      <c r="E21017" s="13"/>
      <c r="F21017" s="13"/>
    </row>
    <row r="21018" spans="1:6">
      <c r="A21018" s="13"/>
      <c r="B21018" s="13"/>
      <c r="D21018" s="13"/>
      <c r="E21018" s="13"/>
      <c r="F21018" s="13"/>
    </row>
    <row r="21019" spans="1:6">
      <c r="A21019" s="13"/>
      <c r="B21019" s="13"/>
      <c r="D21019" s="13"/>
      <c r="E21019" s="13"/>
      <c r="F21019" s="13"/>
    </row>
    <row r="21020" spans="1:6">
      <c r="A21020" s="13"/>
      <c r="B21020" s="13"/>
      <c r="C21020" s="13"/>
      <c r="D21020" s="13"/>
      <c r="E21020" s="13"/>
      <c r="F21020" s="13"/>
    </row>
    <row r="21021" spans="1:6">
      <c r="A21021" s="13"/>
      <c r="B21021" s="13"/>
      <c r="D21021" s="13"/>
      <c r="F21021" s="13"/>
    </row>
    <row r="21022" spans="1:6">
      <c r="A21022" s="13"/>
      <c r="B21022" s="13"/>
      <c r="D21022" s="13"/>
      <c r="F21022" s="13"/>
    </row>
    <row r="21023" spans="1:6">
      <c r="A21023" s="13"/>
      <c r="B21023" s="13"/>
      <c r="D21023" s="13"/>
      <c r="F21023" s="13"/>
    </row>
    <row r="21024" spans="1:6">
      <c r="A21024" s="13"/>
      <c r="B21024" s="13"/>
      <c r="D21024" s="13"/>
      <c r="F21024" s="13"/>
    </row>
    <row r="21025" spans="1:7">
      <c r="A21025" s="13"/>
      <c r="B21025" s="13"/>
      <c r="C21025" s="13"/>
      <c r="D21025" s="13"/>
      <c r="E21025" s="13"/>
      <c r="F21025" s="13"/>
    </row>
    <row r="21026" spans="1:7">
      <c r="A21026" s="13"/>
      <c r="B21026" s="13"/>
      <c r="C21026" s="13"/>
      <c r="D21026" s="13"/>
      <c r="E21026" s="13"/>
      <c r="G21026" s="13"/>
    </row>
    <row r="21027" spans="1:7">
      <c r="A21027" s="13"/>
      <c r="B21027" s="13"/>
      <c r="C21027" s="13"/>
      <c r="D21027" s="13"/>
      <c r="E21027" s="13"/>
      <c r="F21027" s="13"/>
    </row>
    <row r="21028" spans="1:7">
      <c r="A21028" s="13"/>
      <c r="B21028" s="13"/>
      <c r="C21028" s="13"/>
      <c r="D21028" s="13"/>
      <c r="E21028" s="13"/>
      <c r="F21028" s="13"/>
    </row>
    <row r="21029" spans="1:7">
      <c r="A21029" s="13"/>
      <c r="B21029" s="13"/>
      <c r="C21029" s="13"/>
      <c r="D21029" s="13"/>
      <c r="E21029" s="13"/>
      <c r="F21029" s="13"/>
    </row>
    <row r="21030" spans="1:7">
      <c r="A21030" s="13"/>
      <c r="B21030" s="13"/>
      <c r="D21030" s="13"/>
      <c r="E21030" s="13"/>
      <c r="F21030" s="13"/>
    </row>
    <row r="21031" spans="1:7">
      <c r="A21031" s="13"/>
      <c r="B21031" s="13"/>
      <c r="C21031" s="13"/>
      <c r="D21031" s="13"/>
      <c r="E21031" s="13"/>
      <c r="F21031" s="13"/>
    </row>
    <row r="21032" spans="1:7">
      <c r="A21032" s="13"/>
      <c r="B21032" s="13"/>
      <c r="D21032" s="13"/>
      <c r="E21032" s="13"/>
      <c r="F21032" s="13"/>
    </row>
    <row r="21033" spans="1:7">
      <c r="A21033" s="13"/>
      <c r="B21033" s="13"/>
      <c r="D21033" s="13"/>
      <c r="E21033" s="13"/>
      <c r="F21033" s="13"/>
    </row>
    <row r="21034" spans="1:7">
      <c r="A21034" s="13"/>
      <c r="B21034" s="13"/>
      <c r="D21034" s="13"/>
      <c r="E21034" s="13"/>
      <c r="F21034" s="13"/>
    </row>
    <row r="21035" spans="1:7">
      <c r="A21035" s="13"/>
      <c r="B21035" s="13"/>
      <c r="D21035" s="13"/>
      <c r="E21035" s="13"/>
      <c r="F21035" s="13"/>
    </row>
    <row r="21036" spans="1:7">
      <c r="A21036" s="13"/>
      <c r="B21036" s="13"/>
      <c r="D21036" s="13"/>
      <c r="E21036" s="13"/>
      <c r="F21036" s="13"/>
    </row>
    <row r="21037" spans="1:7">
      <c r="A21037" s="13"/>
      <c r="B21037" s="13"/>
      <c r="D21037" s="13"/>
      <c r="E21037" s="13"/>
      <c r="F21037" s="13"/>
    </row>
    <row r="21038" spans="1:7">
      <c r="A21038" s="13"/>
      <c r="B21038" s="13"/>
      <c r="D21038" s="13"/>
      <c r="E21038" s="13"/>
      <c r="F21038" s="13"/>
    </row>
    <row r="21039" spans="1:7">
      <c r="A21039" s="13"/>
      <c r="B21039" s="13"/>
      <c r="D21039" s="13"/>
      <c r="E21039" s="13"/>
      <c r="F21039" s="13"/>
    </row>
    <row r="21040" spans="1:7">
      <c r="A21040" s="13"/>
      <c r="B21040" s="13"/>
      <c r="D21040" s="13"/>
      <c r="E21040" s="13"/>
      <c r="F21040" s="13"/>
    </row>
    <row r="21041" spans="1:7">
      <c r="A21041" s="13"/>
      <c r="B21041" s="13"/>
      <c r="D21041" s="13"/>
      <c r="E21041" s="13"/>
      <c r="F21041" s="13"/>
    </row>
    <row r="21042" spans="1:7">
      <c r="A21042" s="13"/>
      <c r="B21042" s="13"/>
      <c r="D21042" s="13"/>
      <c r="E21042" s="13"/>
      <c r="F21042" s="13"/>
    </row>
    <row r="21043" spans="1:7">
      <c r="A21043" s="13"/>
      <c r="B21043" s="13"/>
      <c r="D21043" s="13"/>
      <c r="E21043" s="13"/>
      <c r="F21043" s="13"/>
    </row>
    <row r="21044" spans="1:7">
      <c r="A21044" s="13"/>
      <c r="B21044" s="13"/>
      <c r="D21044" s="13"/>
      <c r="E21044" s="13"/>
      <c r="F21044" s="13"/>
    </row>
    <row r="21045" spans="1:7">
      <c r="A21045" s="13"/>
      <c r="B21045" s="13"/>
      <c r="D21045" s="13"/>
      <c r="E21045" s="13"/>
      <c r="F21045" s="13"/>
    </row>
    <row r="21046" spans="1:7">
      <c r="A21046" s="13"/>
      <c r="B21046" s="13"/>
      <c r="D21046" s="13"/>
      <c r="E21046" s="13"/>
      <c r="F21046" s="13"/>
    </row>
    <row r="21047" spans="1:7">
      <c r="A21047" s="13"/>
      <c r="B21047" s="13"/>
      <c r="D21047" s="13"/>
      <c r="E21047" s="13"/>
      <c r="F21047" s="13"/>
    </row>
    <row r="21048" spans="1:7">
      <c r="A21048" s="13"/>
      <c r="B21048" s="13"/>
      <c r="D21048" s="13"/>
      <c r="E21048" s="13"/>
      <c r="F21048" s="13"/>
    </row>
    <row r="21049" spans="1:7">
      <c r="A21049" s="13"/>
      <c r="B21049" s="13"/>
      <c r="D21049" s="13"/>
      <c r="E21049" s="13"/>
      <c r="G21049" s="13"/>
    </row>
    <row r="21050" spans="1:7">
      <c r="A21050" s="13"/>
      <c r="B21050" s="13"/>
      <c r="D21050" s="13"/>
      <c r="E21050" s="13"/>
      <c r="F21050" s="13"/>
    </row>
    <row r="21051" spans="1:7">
      <c r="A21051" s="13"/>
      <c r="B21051" s="13"/>
      <c r="C21051" s="13"/>
      <c r="D21051" s="13"/>
      <c r="E21051" s="13"/>
      <c r="F21051" s="13"/>
    </row>
    <row r="21052" spans="1:7">
      <c r="A21052" s="13"/>
      <c r="B21052" s="13"/>
      <c r="C21052" s="13"/>
      <c r="D21052" s="13"/>
      <c r="E21052" s="13"/>
      <c r="F21052" s="13"/>
    </row>
    <row r="21053" spans="1:7">
      <c r="A21053" s="13"/>
      <c r="B21053" s="13"/>
      <c r="C21053" s="13"/>
      <c r="D21053" s="13"/>
      <c r="E21053" s="13"/>
      <c r="F21053" s="13"/>
    </row>
    <row r="21054" spans="1:7">
      <c r="A21054" s="13"/>
      <c r="B21054" s="13"/>
      <c r="D21054" s="13"/>
      <c r="F21054" s="13"/>
    </row>
    <row r="21055" spans="1:7">
      <c r="A21055" s="13"/>
      <c r="B21055" s="13"/>
      <c r="D21055" s="13"/>
      <c r="F21055" s="13"/>
    </row>
    <row r="21056" spans="1:7">
      <c r="A21056" s="13"/>
      <c r="B21056" s="13"/>
      <c r="C21056" s="13"/>
      <c r="D21056" s="13"/>
      <c r="E21056" s="13"/>
      <c r="F21056" s="13"/>
    </row>
    <row r="21057" spans="1:7">
      <c r="A21057" s="13"/>
      <c r="B21057" s="13"/>
      <c r="D21057" s="13"/>
      <c r="F21057" s="13"/>
    </row>
    <row r="21058" spans="1:7">
      <c r="A21058" s="13"/>
      <c r="B21058" s="13"/>
      <c r="C21058" s="13"/>
      <c r="D21058" s="13"/>
      <c r="E21058" s="13"/>
      <c r="F21058" s="13"/>
    </row>
    <row r="21059" spans="1:7">
      <c r="A21059" s="13"/>
      <c r="B21059" s="13"/>
      <c r="C21059" s="13"/>
      <c r="D21059" s="13"/>
      <c r="E21059" s="13"/>
      <c r="G21059" s="13"/>
    </row>
    <row r="21060" spans="1:7">
      <c r="A21060" s="13"/>
      <c r="B21060" s="13"/>
      <c r="C21060" s="13"/>
      <c r="D21060" s="13"/>
      <c r="E21060" s="13"/>
      <c r="F21060" s="13"/>
    </row>
    <row r="21061" spans="1:7">
      <c r="A21061" s="13"/>
      <c r="B21061" s="13"/>
      <c r="C21061" s="13"/>
      <c r="D21061" s="13"/>
      <c r="E21061" s="13"/>
      <c r="F21061" s="13"/>
    </row>
    <row r="21062" spans="1:7">
      <c r="A21062" s="13"/>
      <c r="B21062" s="13"/>
      <c r="D21062" s="13"/>
      <c r="E21062" s="13"/>
      <c r="F21062" s="13"/>
    </row>
    <row r="21063" spans="1:7">
      <c r="A21063" s="13"/>
      <c r="B21063" s="13"/>
      <c r="D21063" s="13"/>
      <c r="E21063" s="13"/>
      <c r="F21063" s="13"/>
    </row>
    <row r="21064" spans="1:7">
      <c r="A21064" s="13"/>
      <c r="B21064" s="13"/>
      <c r="D21064" s="13"/>
      <c r="E21064" s="13"/>
      <c r="F21064" s="13"/>
    </row>
    <row r="21065" spans="1:7">
      <c r="A21065" s="13"/>
      <c r="B21065" s="13"/>
      <c r="D21065" s="13"/>
      <c r="E21065" s="13"/>
      <c r="F21065" s="13"/>
    </row>
    <row r="21066" spans="1:7">
      <c r="A21066" s="13"/>
      <c r="B21066" s="13"/>
      <c r="D21066" s="13"/>
      <c r="E21066" s="13"/>
      <c r="F21066" s="13"/>
    </row>
    <row r="21067" spans="1:7">
      <c r="A21067" s="13"/>
      <c r="B21067" s="13"/>
      <c r="D21067" s="13"/>
      <c r="F21067" s="13"/>
    </row>
    <row r="21068" spans="1:7">
      <c r="A21068" s="13"/>
      <c r="B21068" s="13"/>
      <c r="D21068" s="13"/>
      <c r="F21068" s="13"/>
    </row>
    <row r="21069" spans="1:7">
      <c r="A21069" s="13"/>
      <c r="B21069" s="13"/>
      <c r="D21069" s="13"/>
      <c r="F21069" s="13"/>
    </row>
    <row r="21070" spans="1:7">
      <c r="A21070" s="13"/>
      <c r="B21070" s="13"/>
      <c r="D21070" s="13"/>
      <c r="F21070" s="13"/>
    </row>
    <row r="21071" spans="1:7">
      <c r="A21071" s="13"/>
      <c r="B21071" s="13"/>
      <c r="C21071" s="13"/>
      <c r="D21071" s="13"/>
      <c r="E21071" s="13"/>
      <c r="F21071" s="13"/>
    </row>
    <row r="21072" spans="1:7">
      <c r="A21072" s="13"/>
      <c r="B21072" s="13"/>
      <c r="C21072" s="13"/>
      <c r="D21072" s="13"/>
      <c r="E21072" s="13"/>
      <c r="G21072" s="13"/>
    </row>
    <row r="21073" spans="1:7">
      <c r="A21073" s="13"/>
      <c r="B21073" s="13"/>
      <c r="C21073" s="13"/>
      <c r="D21073" s="13"/>
      <c r="E21073" s="13"/>
      <c r="F21073" s="13"/>
    </row>
    <row r="21074" spans="1:7">
      <c r="A21074" s="13"/>
      <c r="B21074" s="13"/>
      <c r="D21074" s="13"/>
      <c r="E21074" s="13"/>
      <c r="F21074" s="13"/>
    </row>
    <row r="21075" spans="1:7">
      <c r="A21075" s="13"/>
      <c r="B21075" s="13"/>
      <c r="D21075" s="13"/>
      <c r="E21075" s="13"/>
      <c r="F21075" s="13"/>
    </row>
    <row r="21076" spans="1:7">
      <c r="A21076" s="13"/>
      <c r="B21076" s="13"/>
      <c r="D21076" s="13"/>
      <c r="E21076" s="13"/>
      <c r="F21076" s="13"/>
    </row>
    <row r="21077" spans="1:7">
      <c r="A21077" s="13"/>
      <c r="B21077" s="13"/>
      <c r="D21077" s="13"/>
      <c r="E21077" s="13"/>
      <c r="F21077" s="13"/>
    </row>
    <row r="21078" spans="1:7">
      <c r="A21078" s="13"/>
      <c r="B21078" s="13"/>
      <c r="D21078" s="13"/>
      <c r="F21078" s="13"/>
    </row>
    <row r="21079" spans="1:7">
      <c r="A21079" s="13"/>
      <c r="B21079" s="13"/>
      <c r="D21079" s="13"/>
      <c r="F21079" s="13"/>
    </row>
    <row r="21080" spans="1:7">
      <c r="A21080" s="13"/>
      <c r="B21080" s="13"/>
      <c r="D21080" s="13"/>
      <c r="F21080" s="13"/>
    </row>
    <row r="21081" spans="1:7">
      <c r="A21081" s="13"/>
      <c r="B21081" s="13"/>
      <c r="C21081" s="13"/>
      <c r="D21081" s="13"/>
      <c r="E21081" s="13"/>
      <c r="G21081" s="13"/>
    </row>
    <row r="21082" spans="1:7">
      <c r="A21082" s="13"/>
      <c r="B21082" s="13"/>
      <c r="D21082" s="13"/>
      <c r="E21082" s="13"/>
      <c r="F21082" s="13"/>
    </row>
    <row r="21083" spans="1:7">
      <c r="A21083" s="13"/>
      <c r="B21083" s="13"/>
      <c r="C21083" s="13"/>
      <c r="D21083" s="13"/>
      <c r="E21083" s="13"/>
      <c r="F21083" s="13"/>
    </row>
    <row r="21084" spans="1:7">
      <c r="A21084" s="13"/>
      <c r="B21084" s="13"/>
      <c r="D21084" s="13"/>
      <c r="E21084" s="13"/>
      <c r="F21084" s="13"/>
    </row>
    <row r="21085" spans="1:7">
      <c r="A21085" s="13"/>
      <c r="B21085" s="13"/>
      <c r="D21085" s="13"/>
      <c r="E21085" s="13"/>
      <c r="F21085" s="13"/>
    </row>
    <row r="21086" spans="1:7">
      <c r="A21086" s="13"/>
      <c r="B21086" s="13"/>
      <c r="D21086" s="13"/>
      <c r="E21086" s="13"/>
      <c r="F21086" s="13"/>
    </row>
    <row r="21087" spans="1:7">
      <c r="A21087" s="13"/>
      <c r="B21087" s="13"/>
      <c r="D21087" s="13"/>
      <c r="E21087" s="13"/>
      <c r="F21087" s="13"/>
    </row>
    <row r="21088" spans="1:7">
      <c r="A21088" s="13"/>
      <c r="B21088" s="13"/>
      <c r="D21088" s="13"/>
      <c r="E21088" s="13"/>
      <c r="F21088" s="13"/>
    </row>
    <row r="21089" spans="1:7">
      <c r="A21089" s="13"/>
      <c r="B21089" s="13"/>
      <c r="D21089" s="13"/>
      <c r="E21089" s="13"/>
      <c r="F21089" s="13"/>
    </row>
    <row r="21090" spans="1:7">
      <c r="A21090" s="13"/>
      <c r="B21090" s="13"/>
      <c r="D21090" s="13"/>
      <c r="F21090" s="13"/>
    </row>
    <row r="21091" spans="1:7">
      <c r="A21091" s="13"/>
      <c r="B21091" s="13"/>
      <c r="D21091" s="13"/>
      <c r="F21091" s="13"/>
    </row>
    <row r="21092" spans="1:7">
      <c r="A21092" s="13"/>
      <c r="B21092" s="13"/>
      <c r="D21092" s="13"/>
      <c r="F21092" s="13"/>
    </row>
    <row r="21093" spans="1:7">
      <c r="A21093" s="13"/>
      <c r="B21093" s="13"/>
      <c r="C21093" s="13"/>
      <c r="D21093" s="13"/>
      <c r="E21093" s="13"/>
      <c r="F21093" s="13"/>
    </row>
    <row r="21094" spans="1:7">
      <c r="A21094" s="13"/>
      <c r="B21094" s="13"/>
      <c r="C21094" s="13"/>
      <c r="D21094" s="13"/>
      <c r="E21094" s="13"/>
      <c r="G21094" s="13"/>
    </row>
    <row r="21095" spans="1:7">
      <c r="A21095" s="13"/>
      <c r="B21095" s="13"/>
      <c r="C21095" s="13"/>
      <c r="D21095" s="13"/>
      <c r="E21095" s="13"/>
      <c r="F21095" s="13"/>
    </row>
    <row r="21096" spans="1:7">
      <c r="A21096" s="13"/>
      <c r="B21096" s="13"/>
      <c r="D21096" s="13"/>
      <c r="E21096" s="13"/>
      <c r="F21096" s="13"/>
    </row>
    <row r="21097" spans="1:7">
      <c r="A21097" s="13"/>
      <c r="B21097" s="13"/>
      <c r="D21097" s="13"/>
      <c r="E21097" s="13"/>
      <c r="F21097" s="13"/>
    </row>
    <row r="21098" spans="1:7">
      <c r="A21098" s="13"/>
      <c r="B21098" s="13"/>
      <c r="D21098" s="13"/>
      <c r="E21098" s="13"/>
      <c r="F21098" s="13"/>
    </row>
    <row r="21099" spans="1:7">
      <c r="A21099" s="13"/>
      <c r="B21099" s="13"/>
      <c r="D21099" s="13"/>
      <c r="E21099" s="13"/>
      <c r="F21099" s="13"/>
    </row>
    <row r="21100" spans="1:7">
      <c r="A21100" s="13"/>
      <c r="B21100" s="13"/>
      <c r="D21100" s="13"/>
      <c r="E21100" s="13"/>
      <c r="F21100" s="13"/>
    </row>
    <row r="21101" spans="1:7">
      <c r="A21101" s="13"/>
      <c r="B21101" s="13"/>
      <c r="D21101" s="13"/>
      <c r="E21101" s="13"/>
      <c r="F21101" s="13"/>
    </row>
    <row r="21102" spans="1:7">
      <c r="A21102" s="13"/>
      <c r="B21102" s="13"/>
      <c r="D21102" s="13"/>
      <c r="E21102" s="13"/>
      <c r="F21102" s="13"/>
    </row>
    <row r="21103" spans="1:7">
      <c r="A21103" s="13"/>
      <c r="B21103" s="13"/>
      <c r="D21103" s="13"/>
      <c r="E21103" s="13"/>
      <c r="F21103" s="13"/>
    </row>
    <row r="21104" spans="1:7">
      <c r="A21104" s="13"/>
      <c r="B21104" s="13"/>
      <c r="D21104" s="13"/>
      <c r="E21104" s="13"/>
      <c r="F21104" s="13"/>
    </row>
    <row r="21105" spans="1:7">
      <c r="A21105" s="13"/>
      <c r="B21105" s="13"/>
      <c r="D21105" s="13"/>
      <c r="F21105" s="13"/>
    </row>
    <row r="21106" spans="1:7">
      <c r="A21106" s="13"/>
      <c r="B21106" s="13"/>
      <c r="D21106" s="13"/>
      <c r="F21106" s="13"/>
    </row>
    <row r="21107" spans="1:7">
      <c r="A21107" s="13"/>
      <c r="B21107" s="13"/>
      <c r="D21107" s="13"/>
      <c r="F21107" s="13"/>
    </row>
    <row r="21108" spans="1:7">
      <c r="A21108" s="13"/>
      <c r="B21108" s="13"/>
      <c r="C21108" s="13"/>
      <c r="D21108" s="13"/>
      <c r="E21108" s="13"/>
      <c r="G21108" s="13"/>
    </row>
    <row r="21109" spans="1:7">
      <c r="A21109" s="13"/>
      <c r="B21109" s="13"/>
      <c r="D21109" s="13"/>
      <c r="E21109" s="13"/>
      <c r="F21109" s="13"/>
    </row>
    <row r="21110" spans="1:7">
      <c r="A21110" s="13"/>
      <c r="B21110" s="13"/>
      <c r="C21110" s="13"/>
      <c r="D21110" s="13"/>
      <c r="E21110" s="13"/>
      <c r="F21110" s="13"/>
    </row>
    <row r="21111" spans="1:7">
      <c r="A21111" s="13"/>
      <c r="B21111" s="13"/>
      <c r="C21111" s="13"/>
      <c r="D21111" s="13"/>
      <c r="E21111" s="13"/>
      <c r="F21111" s="13"/>
    </row>
    <row r="21112" spans="1:7">
      <c r="A21112" s="13"/>
      <c r="B21112" s="13"/>
      <c r="D21112" s="13"/>
      <c r="E21112" s="13"/>
      <c r="F21112" s="13"/>
    </row>
    <row r="21113" spans="1:7">
      <c r="A21113" s="13"/>
      <c r="B21113" s="13"/>
      <c r="D21113" s="13"/>
      <c r="E21113" s="13"/>
      <c r="F21113" s="13"/>
    </row>
    <row r="21114" spans="1:7">
      <c r="A21114" s="13"/>
      <c r="B21114" s="13"/>
      <c r="C21114" s="13"/>
      <c r="D21114" s="13"/>
      <c r="E21114" s="13"/>
      <c r="F21114" s="13"/>
    </row>
    <row r="21115" spans="1:7">
      <c r="A21115" s="13"/>
      <c r="B21115" s="13"/>
      <c r="D21115" s="13"/>
      <c r="E21115" s="13"/>
      <c r="F21115" s="13"/>
    </row>
    <row r="21116" spans="1:7">
      <c r="A21116" s="13"/>
      <c r="B21116" s="13"/>
      <c r="D21116" s="13"/>
      <c r="E21116" s="13"/>
      <c r="F21116" s="13"/>
    </row>
    <row r="21117" spans="1:7">
      <c r="A21117" s="13"/>
      <c r="B21117" s="13"/>
      <c r="D21117" s="13"/>
      <c r="E21117" s="13"/>
      <c r="F21117" s="13"/>
    </row>
    <row r="21118" spans="1:7">
      <c r="A21118" s="13"/>
      <c r="B21118" s="13"/>
      <c r="D21118" s="13"/>
      <c r="E21118" s="13"/>
      <c r="F21118" s="13"/>
    </row>
    <row r="21119" spans="1:7">
      <c r="A21119" s="13"/>
      <c r="B21119" s="13"/>
      <c r="D21119" s="13"/>
      <c r="E21119" s="13"/>
      <c r="F21119" s="13"/>
    </row>
    <row r="21120" spans="1:7">
      <c r="A21120" s="13"/>
      <c r="B21120" s="13"/>
      <c r="D21120" s="13"/>
      <c r="F21120" s="13"/>
    </row>
    <row r="21121" spans="1:7">
      <c r="A21121" s="13"/>
      <c r="B21121" s="13"/>
      <c r="C21121" s="13"/>
      <c r="D21121" s="13"/>
      <c r="E21121" s="13"/>
      <c r="F21121" s="13"/>
    </row>
    <row r="21122" spans="1:7">
      <c r="A21122" s="13"/>
      <c r="B21122" s="13"/>
      <c r="D21122" s="13"/>
      <c r="F21122" s="13"/>
    </row>
    <row r="21123" spans="1:7">
      <c r="A21123" s="13"/>
      <c r="B21123" s="13"/>
      <c r="D21123" s="13"/>
      <c r="F21123" s="13"/>
    </row>
    <row r="21124" spans="1:7">
      <c r="A21124" s="13"/>
      <c r="B21124" s="13"/>
      <c r="C21124" s="13"/>
      <c r="D21124" s="13"/>
      <c r="E21124" s="13"/>
      <c r="G21124" s="13"/>
    </row>
    <row r="21125" spans="1:7">
      <c r="A21125" s="13"/>
      <c r="B21125" s="13"/>
      <c r="C21125" s="13"/>
      <c r="D21125" s="13"/>
      <c r="E21125" s="13"/>
      <c r="F21125" s="13"/>
    </row>
    <row r="21126" spans="1:7">
      <c r="A21126" s="13"/>
      <c r="B21126" s="13"/>
      <c r="D21126" s="13"/>
      <c r="E21126" s="13"/>
      <c r="F21126" s="13"/>
    </row>
    <row r="21127" spans="1:7">
      <c r="A21127" s="13"/>
      <c r="B21127" s="13"/>
      <c r="C21127" s="13"/>
      <c r="D21127" s="13"/>
      <c r="E21127" s="13"/>
      <c r="F21127" s="13"/>
    </row>
    <row r="21128" spans="1:7">
      <c r="A21128" s="13"/>
      <c r="B21128" s="13"/>
      <c r="D21128" s="13"/>
      <c r="E21128" s="13"/>
      <c r="F21128" s="13"/>
    </row>
    <row r="21129" spans="1:7">
      <c r="A21129" s="13"/>
      <c r="B21129" s="13"/>
      <c r="D21129" s="13"/>
      <c r="E21129" s="13"/>
      <c r="F21129" s="13"/>
    </row>
    <row r="21130" spans="1:7">
      <c r="A21130" s="13"/>
      <c r="B21130" s="13"/>
      <c r="D21130" s="13"/>
      <c r="E21130" s="13"/>
      <c r="F21130" s="13"/>
    </row>
    <row r="21131" spans="1:7">
      <c r="A21131" s="13"/>
      <c r="B21131" s="13"/>
      <c r="D21131" s="13"/>
      <c r="E21131" s="13"/>
      <c r="F21131" s="13"/>
    </row>
    <row r="21132" spans="1:7">
      <c r="A21132" s="13"/>
      <c r="B21132" s="13"/>
      <c r="D21132" s="13"/>
      <c r="E21132" s="13"/>
      <c r="F21132" s="13"/>
    </row>
    <row r="21133" spans="1:7">
      <c r="A21133" s="13"/>
      <c r="B21133" s="13"/>
      <c r="D21133" s="13"/>
      <c r="E21133" s="13"/>
      <c r="F21133" s="13"/>
    </row>
    <row r="21134" spans="1:7">
      <c r="A21134" s="13"/>
      <c r="B21134" s="13"/>
      <c r="C21134" s="13"/>
      <c r="D21134" s="13"/>
      <c r="E21134" s="13"/>
      <c r="F21134" s="13"/>
    </row>
    <row r="21135" spans="1:7">
      <c r="A21135" s="13"/>
      <c r="B21135" s="13"/>
      <c r="D21135" s="13"/>
      <c r="E21135" s="13"/>
      <c r="F21135" s="13"/>
    </row>
    <row r="21136" spans="1:7">
      <c r="A21136" s="13"/>
      <c r="B21136" s="13"/>
      <c r="D21136" s="13"/>
      <c r="F21136" s="13"/>
    </row>
    <row r="21137" spans="1:7">
      <c r="A21137" s="13"/>
      <c r="B21137" s="13"/>
      <c r="D21137" s="13"/>
      <c r="F21137" s="13"/>
    </row>
    <row r="21138" spans="1:7">
      <c r="A21138" s="13"/>
      <c r="B21138" s="13"/>
      <c r="D21138" s="13"/>
      <c r="F21138" s="13"/>
    </row>
    <row r="21139" spans="1:7">
      <c r="A21139" s="13"/>
      <c r="B21139" s="13"/>
      <c r="C21139" s="13"/>
      <c r="D21139" s="13"/>
      <c r="E21139" s="13"/>
      <c r="F21139" s="13"/>
    </row>
    <row r="21140" spans="1:7">
      <c r="A21140" s="13"/>
      <c r="B21140" s="13"/>
      <c r="D21140" s="13"/>
      <c r="F21140" s="13"/>
    </row>
    <row r="21141" spans="1:7">
      <c r="A21141" s="13"/>
      <c r="B21141" s="13"/>
      <c r="D21141" s="13"/>
      <c r="F21141" s="13"/>
    </row>
    <row r="21142" spans="1:7">
      <c r="A21142" s="13"/>
      <c r="B21142" s="13"/>
      <c r="C21142" s="13"/>
      <c r="D21142" s="13"/>
      <c r="E21142" s="13"/>
      <c r="F21142" s="13"/>
    </row>
    <row r="21143" spans="1:7">
      <c r="A21143" s="13"/>
      <c r="B21143" s="13"/>
      <c r="C21143" s="13"/>
      <c r="D21143" s="13"/>
      <c r="E21143" s="13"/>
      <c r="G21143" s="13"/>
    </row>
    <row r="21144" spans="1:7">
      <c r="A21144" s="13"/>
      <c r="B21144" s="13"/>
      <c r="C21144" s="13"/>
      <c r="D21144" s="13"/>
      <c r="E21144" s="13"/>
      <c r="F21144" s="13"/>
    </row>
    <row r="21145" spans="1:7">
      <c r="A21145" s="13"/>
      <c r="B21145" s="13"/>
      <c r="C21145" s="13"/>
      <c r="D21145" s="13"/>
      <c r="E21145" s="13"/>
      <c r="F21145" s="13"/>
    </row>
    <row r="21146" spans="1:7">
      <c r="A21146" s="13"/>
      <c r="B21146" s="13"/>
      <c r="D21146" s="13"/>
      <c r="E21146" s="13"/>
      <c r="F21146" s="13"/>
    </row>
    <row r="21147" spans="1:7">
      <c r="A21147" s="13"/>
      <c r="B21147" s="13"/>
      <c r="D21147" s="13"/>
      <c r="E21147" s="13"/>
      <c r="F21147" s="13"/>
    </row>
    <row r="21148" spans="1:7">
      <c r="A21148" s="13"/>
      <c r="B21148" s="13"/>
      <c r="D21148" s="13"/>
      <c r="E21148" s="13"/>
      <c r="F21148" s="13"/>
    </row>
    <row r="21149" spans="1:7">
      <c r="A21149" s="13"/>
      <c r="B21149" s="13"/>
      <c r="D21149" s="13"/>
      <c r="E21149" s="13"/>
      <c r="F21149" s="13"/>
    </row>
    <row r="21150" spans="1:7">
      <c r="A21150" s="13"/>
      <c r="B21150" s="13"/>
      <c r="D21150" s="13"/>
      <c r="E21150" s="13"/>
      <c r="F21150" s="13"/>
    </row>
    <row r="21151" spans="1:7">
      <c r="A21151" s="13"/>
      <c r="B21151" s="13"/>
      <c r="D21151" s="13"/>
      <c r="E21151" s="13"/>
      <c r="F21151" s="13"/>
    </row>
    <row r="21152" spans="1:7">
      <c r="A21152" s="13"/>
      <c r="B21152" s="13"/>
      <c r="D21152" s="13"/>
      <c r="E21152" s="13"/>
      <c r="F21152" s="13"/>
    </row>
    <row r="21153" spans="1:7">
      <c r="A21153" s="13"/>
      <c r="B21153" s="13"/>
      <c r="D21153" s="13"/>
      <c r="E21153" s="13"/>
      <c r="F21153" s="13"/>
    </row>
    <row r="21154" spans="1:7">
      <c r="A21154" s="13"/>
      <c r="B21154" s="13"/>
      <c r="D21154" s="13"/>
      <c r="E21154" s="13"/>
      <c r="F21154" s="13"/>
    </row>
    <row r="21155" spans="1:7">
      <c r="A21155" s="13"/>
      <c r="B21155" s="13"/>
      <c r="D21155" s="13"/>
      <c r="E21155" s="13"/>
      <c r="F21155" s="13"/>
    </row>
    <row r="21156" spans="1:7">
      <c r="A21156" s="13"/>
      <c r="B21156" s="13"/>
      <c r="D21156" s="13"/>
      <c r="E21156" s="13"/>
      <c r="F21156" s="13"/>
    </row>
    <row r="21157" spans="1:7">
      <c r="A21157" s="13"/>
      <c r="B21157" s="13"/>
      <c r="D21157" s="13"/>
      <c r="E21157" s="13"/>
      <c r="F21157" s="13"/>
    </row>
    <row r="21158" spans="1:7">
      <c r="A21158" s="13"/>
      <c r="B21158" s="13"/>
      <c r="C21158" s="13"/>
      <c r="D21158" s="13"/>
      <c r="E21158" s="13"/>
      <c r="F21158" s="13"/>
    </row>
    <row r="21159" spans="1:7">
      <c r="A21159" s="13"/>
      <c r="B21159" s="13"/>
      <c r="D21159" s="13"/>
      <c r="E21159" s="13"/>
      <c r="F21159" s="13"/>
    </row>
    <row r="21160" spans="1:7">
      <c r="A21160" s="13"/>
      <c r="B21160" s="13"/>
      <c r="D21160" s="13"/>
      <c r="E21160" s="13"/>
      <c r="F21160" s="13"/>
    </row>
    <row r="21161" spans="1:7">
      <c r="A21161" s="13"/>
      <c r="B21161" s="13"/>
      <c r="C21161" s="13"/>
      <c r="D21161" s="13"/>
      <c r="E21161" s="13"/>
      <c r="F21161" s="13"/>
    </row>
    <row r="21162" spans="1:7">
      <c r="A21162" s="13"/>
      <c r="B21162" s="13"/>
      <c r="D21162" s="13"/>
      <c r="F21162" s="13"/>
    </row>
    <row r="21163" spans="1:7">
      <c r="A21163" s="13"/>
      <c r="B21163" s="13"/>
      <c r="D21163" s="13"/>
      <c r="F21163" s="13"/>
    </row>
    <row r="21164" spans="1:7">
      <c r="A21164" s="13"/>
      <c r="B21164" s="13"/>
      <c r="D21164" s="13"/>
      <c r="F21164" s="13"/>
    </row>
    <row r="21165" spans="1:7">
      <c r="A21165" s="13"/>
      <c r="B21165" s="13"/>
      <c r="D21165" s="13"/>
      <c r="F21165" s="13"/>
    </row>
    <row r="21166" spans="1:7">
      <c r="A21166" s="13"/>
      <c r="B21166" s="13"/>
      <c r="D21166" s="13"/>
      <c r="F21166" s="13"/>
    </row>
    <row r="21167" spans="1:7">
      <c r="A21167" s="13"/>
      <c r="B21167" s="13"/>
      <c r="C21167" s="13"/>
      <c r="D21167" s="13"/>
      <c r="E21167" s="13"/>
      <c r="F21167" s="13"/>
    </row>
    <row r="21168" spans="1:7">
      <c r="A21168" s="13"/>
      <c r="B21168" s="13"/>
      <c r="C21168" s="13"/>
      <c r="D21168" s="13"/>
      <c r="E21168" s="13"/>
      <c r="G21168" s="13"/>
    </row>
    <row r="21169" spans="1:7">
      <c r="A21169" s="13"/>
      <c r="B21169" s="13"/>
      <c r="C21169" s="13"/>
      <c r="D21169" s="13"/>
      <c r="E21169" s="13"/>
      <c r="F21169" s="13"/>
    </row>
    <row r="21170" spans="1:7">
      <c r="A21170" s="13"/>
      <c r="B21170" s="13"/>
      <c r="C21170" s="13"/>
      <c r="D21170" s="13"/>
      <c r="E21170" s="13"/>
      <c r="F21170" s="13"/>
    </row>
    <row r="21171" spans="1:7">
      <c r="A21171" s="13"/>
      <c r="B21171" s="13"/>
      <c r="D21171" s="13"/>
      <c r="E21171" s="13"/>
      <c r="F21171" s="13"/>
    </row>
    <row r="21172" spans="1:7">
      <c r="A21172" s="13"/>
      <c r="B21172" s="13"/>
      <c r="D21172" s="13"/>
      <c r="E21172" s="13"/>
      <c r="F21172" s="13"/>
    </row>
    <row r="21173" spans="1:7">
      <c r="A21173" s="13"/>
      <c r="B21173" s="13"/>
      <c r="D21173" s="13"/>
      <c r="E21173" s="13"/>
      <c r="G21173" s="13"/>
    </row>
    <row r="21174" spans="1:7">
      <c r="A21174" s="13"/>
      <c r="B21174" s="13"/>
      <c r="D21174" s="13"/>
      <c r="E21174" s="13"/>
      <c r="F21174" s="13"/>
    </row>
    <row r="21175" spans="1:7">
      <c r="A21175" s="13"/>
      <c r="B21175" s="13"/>
      <c r="D21175" s="13"/>
      <c r="E21175" s="13"/>
      <c r="F21175" s="13"/>
    </row>
    <row r="21176" spans="1:7">
      <c r="A21176" s="13"/>
      <c r="B21176" s="13"/>
      <c r="D21176" s="13"/>
      <c r="E21176" s="13"/>
      <c r="F21176" s="13"/>
    </row>
    <row r="21177" spans="1:7">
      <c r="A21177" s="13"/>
      <c r="B21177" s="13"/>
      <c r="D21177" s="13"/>
      <c r="E21177" s="13"/>
      <c r="F21177" s="13"/>
    </row>
    <row r="21178" spans="1:7">
      <c r="A21178" s="13"/>
      <c r="B21178" s="13"/>
      <c r="D21178" s="13"/>
      <c r="E21178" s="13"/>
      <c r="F21178" s="13"/>
    </row>
    <row r="21179" spans="1:7">
      <c r="A21179" s="13"/>
      <c r="B21179" s="13"/>
      <c r="D21179" s="13"/>
      <c r="E21179" s="13"/>
      <c r="F21179" s="13"/>
    </row>
    <row r="21180" spans="1:7">
      <c r="A21180" s="13"/>
      <c r="B21180" s="13"/>
      <c r="D21180" s="13"/>
      <c r="E21180" s="13"/>
      <c r="F21180" s="13"/>
    </row>
    <row r="21181" spans="1:7">
      <c r="A21181" s="13"/>
      <c r="B21181" s="13"/>
      <c r="C21181" s="13"/>
      <c r="D21181" s="13"/>
      <c r="E21181" s="13"/>
      <c r="F21181" s="13"/>
    </row>
    <row r="21182" spans="1:7">
      <c r="A21182" s="13"/>
      <c r="B21182" s="13"/>
      <c r="D21182" s="13"/>
      <c r="E21182" s="13"/>
      <c r="F21182" s="13"/>
    </row>
    <row r="21183" spans="1:7">
      <c r="A21183" s="13"/>
      <c r="B21183" s="13"/>
      <c r="C21183" s="13"/>
      <c r="D21183" s="13"/>
      <c r="E21183" s="13"/>
      <c r="F21183" s="13"/>
    </row>
    <row r="21184" spans="1:7">
      <c r="A21184" s="13"/>
      <c r="B21184" s="13"/>
      <c r="D21184" s="13"/>
      <c r="F21184" s="13"/>
    </row>
    <row r="21185" spans="1:7">
      <c r="A21185" s="13"/>
      <c r="B21185" s="13"/>
      <c r="C21185" s="13"/>
      <c r="D21185" s="13"/>
      <c r="E21185" s="13"/>
      <c r="F21185" s="13"/>
    </row>
    <row r="21186" spans="1:7">
      <c r="A21186" s="13"/>
      <c r="B21186" s="13"/>
      <c r="D21186" s="13"/>
      <c r="F21186" s="13"/>
    </row>
    <row r="21187" spans="1:7">
      <c r="A21187" s="13"/>
      <c r="B21187" s="13"/>
      <c r="D21187" s="13"/>
      <c r="F21187" s="13"/>
    </row>
    <row r="21188" spans="1:7">
      <c r="A21188" s="13"/>
      <c r="B21188" s="13"/>
      <c r="C21188" s="13"/>
      <c r="D21188" s="13"/>
      <c r="E21188" s="13"/>
      <c r="G21188" s="13"/>
    </row>
    <row r="21189" spans="1:7">
      <c r="A21189" s="13"/>
      <c r="B21189" s="13"/>
      <c r="D21189" s="13"/>
      <c r="E21189" s="13"/>
      <c r="F21189" s="13"/>
    </row>
    <row r="21190" spans="1:7">
      <c r="A21190" s="13"/>
      <c r="B21190" s="13"/>
      <c r="C21190" s="13"/>
      <c r="D21190" s="13"/>
      <c r="E21190" s="13"/>
      <c r="F21190" s="13"/>
    </row>
    <row r="21191" spans="1:7">
      <c r="A21191" s="13"/>
      <c r="B21191" s="13"/>
      <c r="C21191" s="13"/>
      <c r="D21191" s="13"/>
      <c r="E21191" s="13"/>
      <c r="F21191" s="13"/>
    </row>
    <row r="21192" spans="1:7">
      <c r="A21192" s="13"/>
      <c r="B21192" s="13"/>
      <c r="D21192" s="13"/>
      <c r="E21192" s="13"/>
      <c r="F21192" s="13"/>
    </row>
    <row r="21193" spans="1:7">
      <c r="A21193" s="13"/>
      <c r="B21193" s="13"/>
      <c r="D21193" s="13"/>
      <c r="E21193" s="13"/>
      <c r="F21193" s="13"/>
    </row>
    <row r="21194" spans="1:7">
      <c r="A21194" s="13"/>
      <c r="B21194" s="13"/>
      <c r="D21194" s="13"/>
      <c r="E21194" s="13"/>
      <c r="F21194" s="13"/>
    </row>
    <row r="21195" spans="1:7">
      <c r="A21195" s="13"/>
      <c r="B21195" s="13"/>
      <c r="D21195" s="13"/>
      <c r="E21195" s="13"/>
      <c r="F21195" s="13"/>
    </row>
    <row r="21196" spans="1:7">
      <c r="A21196" s="13"/>
      <c r="B21196" s="13"/>
      <c r="D21196" s="13"/>
      <c r="E21196" s="13"/>
      <c r="F21196" s="13"/>
    </row>
    <row r="21197" spans="1:7">
      <c r="A21197" s="13"/>
      <c r="B21197" s="13"/>
      <c r="C21197" s="13"/>
      <c r="D21197" s="13"/>
      <c r="E21197" s="13"/>
      <c r="F21197" s="13"/>
    </row>
    <row r="21198" spans="1:7">
      <c r="A21198" s="13"/>
      <c r="B21198" s="13"/>
      <c r="D21198" s="13"/>
      <c r="F21198" s="13"/>
    </row>
    <row r="21199" spans="1:7">
      <c r="A21199" s="13"/>
      <c r="B21199" s="13"/>
      <c r="D21199" s="13"/>
      <c r="F21199" s="13"/>
    </row>
    <row r="21200" spans="1:7">
      <c r="A21200" s="13"/>
      <c r="B21200" s="13"/>
      <c r="C21200" s="13"/>
      <c r="D21200" s="13"/>
      <c r="E21200" s="13"/>
      <c r="F21200" s="13"/>
    </row>
    <row r="21201" spans="1:7">
      <c r="A21201" s="13"/>
      <c r="B21201" s="13"/>
      <c r="D21201" s="13"/>
      <c r="F21201" s="13"/>
    </row>
    <row r="21202" spans="1:7">
      <c r="A21202" s="13"/>
      <c r="B21202" s="13"/>
      <c r="C21202" s="13"/>
      <c r="D21202" s="13"/>
      <c r="E21202" s="13"/>
      <c r="G21202" s="13"/>
    </row>
    <row r="21203" spans="1:7">
      <c r="A21203" s="13"/>
      <c r="B21203" s="13"/>
      <c r="C21203" s="13"/>
      <c r="D21203" s="13"/>
      <c r="E21203" s="13"/>
      <c r="F21203" s="13"/>
    </row>
    <row r="21204" spans="1:7">
      <c r="A21204" s="13"/>
      <c r="B21204" s="13"/>
      <c r="C21204" s="13"/>
      <c r="D21204" s="13"/>
      <c r="E21204" s="13"/>
      <c r="F21204" s="13"/>
    </row>
    <row r="21205" spans="1:7">
      <c r="A21205" s="13"/>
      <c r="B21205" s="13"/>
      <c r="C21205" s="13"/>
      <c r="D21205" s="13"/>
      <c r="E21205" s="13"/>
      <c r="F21205" s="13"/>
    </row>
    <row r="21206" spans="1:7">
      <c r="A21206" s="13"/>
      <c r="B21206" s="13"/>
      <c r="C21206" s="13"/>
      <c r="D21206" s="13"/>
      <c r="E21206" s="13"/>
      <c r="F21206" s="13"/>
    </row>
    <row r="21207" spans="1:7">
      <c r="A21207" s="13"/>
      <c r="B21207" s="13"/>
      <c r="D21207" s="13"/>
      <c r="E21207" s="13"/>
      <c r="F21207" s="13"/>
    </row>
    <row r="21208" spans="1:7">
      <c r="A21208" s="13"/>
      <c r="B21208" s="13"/>
      <c r="D21208" s="13"/>
      <c r="E21208" s="13"/>
      <c r="F21208" s="13"/>
    </row>
    <row r="21209" spans="1:7">
      <c r="A21209" s="13"/>
      <c r="B21209" s="13"/>
      <c r="D21209" s="13"/>
      <c r="E21209" s="13"/>
      <c r="F21209" s="13"/>
    </row>
    <row r="21210" spans="1:7">
      <c r="A21210" s="13"/>
      <c r="B21210" s="13"/>
      <c r="C21210" s="13"/>
      <c r="D21210" s="13"/>
      <c r="E21210" s="13"/>
      <c r="F21210" s="13"/>
    </row>
    <row r="21211" spans="1:7">
      <c r="A21211" s="13"/>
      <c r="B21211" s="13"/>
      <c r="D21211" s="13"/>
      <c r="E21211" s="13"/>
      <c r="F21211" s="13"/>
    </row>
    <row r="21212" spans="1:7">
      <c r="A21212" s="13"/>
      <c r="B21212" s="13"/>
      <c r="D21212" s="13"/>
      <c r="E21212" s="13"/>
      <c r="F21212" s="13"/>
    </row>
    <row r="21213" spans="1:7">
      <c r="A21213" s="13"/>
      <c r="B21213" s="13"/>
      <c r="D21213" s="13"/>
      <c r="E21213" s="13"/>
      <c r="F21213" s="13"/>
    </row>
    <row r="21214" spans="1:7">
      <c r="A21214" s="13"/>
      <c r="B21214" s="13"/>
      <c r="C21214" s="13"/>
      <c r="D21214" s="13"/>
      <c r="E21214" s="13"/>
      <c r="F21214" s="13"/>
    </row>
    <row r="21215" spans="1:7">
      <c r="A21215" s="13"/>
      <c r="B21215" s="13"/>
      <c r="C21215" s="13"/>
      <c r="D21215" s="13"/>
      <c r="E21215" s="13"/>
      <c r="F21215" s="13"/>
    </row>
    <row r="21216" spans="1:7">
      <c r="A21216" s="13"/>
      <c r="B21216" s="13"/>
      <c r="C21216" s="13"/>
      <c r="D21216" s="13"/>
      <c r="E21216" s="13"/>
      <c r="F21216" s="13"/>
    </row>
    <row r="21217" spans="1:7">
      <c r="A21217" s="13"/>
      <c r="B21217" s="13"/>
      <c r="C21217" s="13"/>
      <c r="D21217" s="13"/>
      <c r="E21217" s="13"/>
      <c r="F21217" s="13"/>
    </row>
    <row r="21218" spans="1:7">
      <c r="A21218" s="13"/>
      <c r="B21218" s="13"/>
      <c r="C21218" s="13"/>
      <c r="D21218" s="13"/>
      <c r="E21218" s="13"/>
      <c r="F21218" s="13"/>
    </row>
    <row r="21219" spans="1:7">
      <c r="A21219" s="13"/>
      <c r="B21219" s="13"/>
      <c r="C21219" s="13"/>
      <c r="D21219" s="13"/>
      <c r="E21219" s="13"/>
      <c r="F21219" s="13"/>
    </row>
    <row r="21220" spans="1:7">
      <c r="A21220" s="13"/>
      <c r="B21220" s="13"/>
      <c r="C21220" s="13"/>
      <c r="D21220" s="13"/>
      <c r="E21220" s="13"/>
      <c r="F21220" s="13"/>
    </row>
    <row r="21221" spans="1:7">
      <c r="A21221" s="13"/>
      <c r="B21221" s="13"/>
      <c r="D21221" s="13"/>
      <c r="F21221" s="13"/>
    </row>
    <row r="21222" spans="1:7">
      <c r="A21222" s="13"/>
      <c r="B21222" s="13"/>
      <c r="D21222" s="13"/>
      <c r="F21222" s="13"/>
    </row>
    <row r="21223" spans="1:7">
      <c r="A21223" s="13"/>
      <c r="B21223" s="13"/>
      <c r="D21223" s="13"/>
      <c r="F21223" s="13"/>
    </row>
    <row r="21224" spans="1:7">
      <c r="A21224" s="13"/>
      <c r="B21224" s="13"/>
      <c r="C21224" s="13"/>
      <c r="D21224" s="13"/>
      <c r="E21224" s="13"/>
      <c r="G21224" s="13"/>
    </row>
    <row r="21225" spans="1:7">
      <c r="A21225" s="13"/>
      <c r="B21225" s="13"/>
      <c r="C21225" s="13"/>
      <c r="D21225" s="13"/>
      <c r="E21225" s="13"/>
      <c r="F21225" s="13"/>
    </row>
    <row r="21226" spans="1:7">
      <c r="A21226" s="13"/>
      <c r="B21226" s="13"/>
      <c r="D21226" s="13"/>
      <c r="E21226" s="13"/>
      <c r="F21226" s="13"/>
    </row>
    <row r="21227" spans="1:7">
      <c r="A21227" s="13"/>
      <c r="B21227" s="13"/>
      <c r="C21227" s="13"/>
      <c r="D21227" s="13"/>
      <c r="E21227" s="13"/>
      <c r="F21227" s="13"/>
    </row>
    <row r="21228" spans="1:7">
      <c r="A21228" s="13"/>
      <c r="B21228" s="13"/>
      <c r="C21228" s="13"/>
      <c r="D21228" s="13"/>
      <c r="E21228" s="13"/>
      <c r="F21228" s="13"/>
    </row>
    <row r="21229" spans="1:7">
      <c r="A21229" s="13"/>
      <c r="B21229" s="13"/>
      <c r="D21229" s="13"/>
      <c r="E21229" s="13"/>
      <c r="F21229" s="13"/>
    </row>
    <row r="21230" spans="1:7">
      <c r="A21230" s="13"/>
      <c r="B21230" s="13"/>
      <c r="D21230" s="13"/>
      <c r="E21230" s="13"/>
      <c r="F21230" s="13"/>
    </row>
    <row r="21231" spans="1:7">
      <c r="A21231" s="13"/>
      <c r="B21231" s="13"/>
      <c r="D21231" s="13"/>
      <c r="E21231" s="13"/>
      <c r="F21231" s="13"/>
    </row>
    <row r="21232" spans="1:7">
      <c r="A21232" s="13"/>
      <c r="B21232" s="13"/>
      <c r="C21232" s="13"/>
      <c r="D21232" s="13"/>
      <c r="E21232" s="13"/>
      <c r="F21232" s="13"/>
    </row>
    <row r="21233" spans="1:7">
      <c r="A21233" s="13"/>
      <c r="B21233" s="13"/>
      <c r="D21233" s="13"/>
      <c r="E21233" s="13"/>
      <c r="F21233" s="13"/>
    </row>
    <row r="21234" spans="1:7">
      <c r="A21234" s="13"/>
      <c r="B21234" s="13"/>
      <c r="D21234" s="13"/>
      <c r="E21234" s="13"/>
      <c r="F21234" s="13"/>
    </row>
    <row r="21235" spans="1:7">
      <c r="A21235" s="13"/>
      <c r="B21235" s="13"/>
      <c r="D21235" s="13"/>
      <c r="E21235" s="13"/>
      <c r="F21235" s="13"/>
    </row>
    <row r="21236" spans="1:7">
      <c r="A21236" s="13"/>
      <c r="B21236" s="13"/>
      <c r="C21236" s="13"/>
      <c r="D21236" s="13"/>
      <c r="E21236" s="13"/>
      <c r="F21236" s="13"/>
    </row>
    <row r="21237" spans="1:7">
      <c r="A21237" s="13"/>
      <c r="B21237" s="13"/>
      <c r="C21237" s="13"/>
      <c r="D21237" s="13"/>
      <c r="E21237" s="13"/>
      <c r="F21237" s="13"/>
    </row>
    <row r="21238" spans="1:7">
      <c r="A21238" s="13"/>
      <c r="B21238" s="13"/>
      <c r="C21238" s="13"/>
      <c r="D21238" s="13"/>
      <c r="E21238" s="13"/>
      <c r="F21238" s="13"/>
    </row>
    <row r="21239" spans="1:7">
      <c r="A21239" s="13"/>
      <c r="B21239" s="13"/>
      <c r="D21239" s="13"/>
      <c r="F21239" s="13"/>
    </row>
    <row r="21240" spans="1:7">
      <c r="A21240" s="13"/>
      <c r="B21240" s="13"/>
      <c r="D21240" s="13"/>
      <c r="F21240" s="13"/>
    </row>
    <row r="21241" spans="1:7">
      <c r="A21241" s="13"/>
      <c r="B21241" s="13"/>
      <c r="D21241" s="13"/>
      <c r="F21241" s="13"/>
    </row>
    <row r="21242" spans="1:7">
      <c r="A21242" s="13"/>
      <c r="B21242" s="13"/>
      <c r="C21242" s="13"/>
      <c r="D21242" s="13"/>
      <c r="E21242" s="13"/>
      <c r="G21242" s="13"/>
    </row>
    <row r="21243" spans="1:7">
      <c r="A21243" s="13"/>
      <c r="B21243" s="13"/>
      <c r="C21243" s="13"/>
      <c r="D21243" s="13"/>
      <c r="E21243" s="13"/>
      <c r="F21243" s="13"/>
    </row>
    <row r="21244" spans="1:7">
      <c r="A21244" s="13"/>
      <c r="B21244" s="13"/>
      <c r="D21244" s="13"/>
      <c r="E21244" s="13"/>
      <c r="F21244" s="13"/>
    </row>
    <row r="21245" spans="1:7">
      <c r="A21245" s="13"/>
      <c r="B21245" s="13"/>
      <c r="D21245" s="13"/>
      <c r="E21245" s="13"/>
      <c r="F21245" s="13"/>
    </row>
    <row r="21246" spans="1:7">
      <c r="A21246" s="13"/>
      <c r="B21246" s="13"/>
      <c r="C21246" s="13"/>
      <c r="D21246" s="13"/>
      <c r="E21246" s="13"/>
      <c r="F21246" s="13"/>
    </row>
    <row r="21247" spans="1:7">
      <c r="A21247" s="13"/>
      <c r="B21247" s="13"/>
      <c r="D21247" s="13"/>
      <c r="E21247" s="13"/>
      <c r="F21247" s="13"/>
    </row>
    <row r="21248" spans="1:7">
      <c r="A21248" s="13"/>
      <c r="B21248" s="13"/>
      <c r="D21248" s="13"/>
      <c r="E21248" s="13"/>
      <c r="F21248" s="13"/>
    </row>
    <row r="21249" spans="1:7">
      <c r="A21249" s="13"/>
      <c r="B21249" s="13"/>
      <c r="C21249" s="13"/>
      <c r="D21249" s="13"/>
      <c r="E21249" s="13"/>
      <c r="F21249" s="13"/>
    </row>
    <row r="21250" spans="1:7">
      <c r="A21250" s="13"/>
      <c r="B21250" s="13"/>
      <c r="D21250" s="13"/>
      <c r="E21250" s="13"/>
      <c r="F21250" s="13"/>
    </row>
    <row r="21251" spans="1:7">
      <c r="A21251" s="13"/>
      <c r="B21251" s="13"/>
      <c r="C21251" s="13"/>
      <c r="D21251" s="13"/>
      <c r="E21251" s="13"/>
      <c r="G21251" s="13"/>
    </row>
    <row r="21252" spans="1:7">
      <c r="A21252" s="13"/>
      <c r="B21252" s="13"/>
      <c r="D21252" s="13"/>
      <c r="E21252" s="13"/>
      <c r="F21252" s="13"/>
    </row>
    <row r="21253" spans="1:7">
      <c r="A21253" s="13"/>
      <c r="B21253" s="13"/>
      <c r="D21253" s="13"/>
      <c r="E21253" s="13"/>
      <c r="F21253" s="13"/>
    </row>
    <row r="21254" spans="1:7">
      <c r="A21254" s="13"/>
      <c r="B21254" s="13"/>
      <c r="C21254" s="13"/>
      <c r="D21254" s="13"/>
      <c r="E21254" s="13"/>
      <c r="F21254" s="13"/>
    </row>
    <row r="21255" spans="1:7">
      <c r="A21255" s="13"/>
      <c r="B21255" s="13"/>
      <c r="D21255" s="13"/>
      <c r="E21255" s="13"/>
      <c r="F21255" s="13"/>
    </row>
    <row r="21256" spans="1:7">
      <c r="A21256" s="13"/>
      <c r="B21256" s="13"/>
      <c r="C21256" s="13"/>
      <c r="D21256" s="13"/>
      <c r="E21256" s="13"/>
      <c r="F21256" s="13"/>
    </row>
    <row r="21257" spans="1:7">
      <c r="A21257" s="13"/>
      <c r="B21257" s="13"/>
      <c r="C21257" s="13"/>
      <c r="D21257" s="13"/>
      <c r="E21257" s="13"/>
      <c r="F21257" s="13"/>
    </row>
    <row r="21258" spans="1:7">
      <c r="A21258" s="13"/>
      <c r="B21258" s="13"/>
      <c r="C21258" s="13"/>
      <c r="D21258" s="13"/>
      <c r="E21258" s="13"/>
      <c r="F21258" s="13"/>
    </row>
    <row r="21259" spans="1:7">
      <c r="A21259" s="13"/>
      <c r="B21259" s="13"/>
      <c r="C21259" s="13"/>
      <c r="D21259" s="13"/>
      <c r="E21259" s="13"/>
      <c r="F21259" s="13"/>
    </row>
    <row r="21260" spans="1:7">
      <c r="A21260" s="13"/>
      <c r="B21260" s="13"/>
      <c r="C21260" s="13"/>
      <c r="D21260" s="13"/>
      <c r="E21260" s="13"/>
      <c r="F21260" s="13"/>
    </row>
    <row r="21261" spans="1:7">
      <c r="A21261" s="13"/>
      <c r="B21261" s="13"/>
      <c r="C21261" s="13"/>
      <c r="D21261" s="13"/>
      <c r="E21261" s="13"/>
      <c r="F21261" s="13"/>
    </row>
    <row r="21262" spans="1:7">
      <c r="A21262" s="13"/>
      <c r="B21262" s="13"/>
      <c r="C21262" s="13"/>
      <c r="D21262" s="13"/>
      <c r="E21262" s="13"/>
      <c r="F21262" s="13"/>
    </row>
    <row r="21263" spans="1:7">
      <c r="A21263" s="13"/>
      <c r="B21263" s="13"/>
      <c r="C21263" s="13"/>
      <c r="D21263" s="13"/>
      <c r="E21263" s="13"/>
      <c r="F21263" s="13"/>
    </row>
    <row r="21264" spans="1:7">
      <c r="A21264" s="13"/>
      <c r="B21264" s="13"/>
      <c r="C21264" s="13"/>
      <c r="D21264" s="13"/>
      <c r="E21264" s="13"/>
      <c r="F21264" s="13"/>
    </row>
    <row r="21265" spans="1:7">
      <c r="A21265" s="13"/>
      <c r="B21265" s="13"/>
      <c r="C21265" s="13"/>
      <c r="D21265" s="13"/>
      <c r="E21265" s="13"/>
      <c r="F21265" s="13"/>
    </row>
    <row r="21266" spans="1:7">
      <c r="A21266" s="13"/>
      <c r="B21266" s="13"/>
      <c r="C21266" s="13"/>
      <c r="D21266" s="13"/>
      <c r="E21266" s="13"/>
      <c r="F21266" s="13"/>
    </row>
    <row r="21267" spans="1:7">
      <c r="A21267" s="13"/>
      <c r="B21267" s="13"/>
      <c r="D21267" s="13"/>
      <c r="F21267" s="13"/>
    </row>
    <row r="21268" spans="1:7">
      <c r="A21268" s="13"/>
      <c r="B21268" s="13"/>
      <c r="D21268" s="13"/>
      <c r="F21268" s="13"/>
    </row>
    <row r="21269" spans="1:7">
      <c r="A21269" s="13"/>
      <c r="B21269" s="13"/>
      <c r="C21269" s="13"/>
      <c r="D21269" s="13"/>
      <c r="E21269" s="13"/>
      <c r="G21269" s="13"/>
    </row>
    <row r="21270" spans="1:7">
      <c r="A21270" s="13"/>
      <c r="B21270" s="13"/>
      <c r="C21270" s="13"/>
      <c r="D21270" s="13"/>
      <c r="E21270" s="13"/>
      <c r="F21270" s="13"/>
    </row>
    <row r="21271" spans="1:7">
      <c r="A21271" s="13"/>
      <c r="B21271" s="13"/>
      <c r="C21271" s="13"/>
      <c r="D21271" s="13"/>
      <c r="E21271" s="13"/>
      <c r="F21271" s="13"/>
    </row>
    <row r="21272" spans="1:7">
      <c r="A21272" s="13"/>
      <c r="B21272" s="13"/>
      <c r="C21272" s="13"/>
      <c r="D21272" s="13"/>
      <c r="E21272" s="13"/>
      <c r="F21272" s="13"/>
    </row>
    <row r="21273" spans="1:7">
      <c r="A21273" s="13"/>
      <c r="B21273" s="13"/>
      <c r="C21273" s="13"/>
      <c r="D21273" s="13"/>
      <c r="E21273" s="13"/>
      <c r="F21273" s="13"/>
    </row>
    <row r="21274" spans="1:7">
      <c r="A21274" s="13"/>
      <c r="B21274" s="13"/>
      <c r="D21274" s="13"/>
      <c r="E21274" s="13"/>
      <c r="F21274" s="13"/>
    </row>
    <row r="21275" spans="1:7">
      <c r="A21275" s="13"/>
      <c r="B21275" s="13"/>
      <c r="D21275" s="13"/>
      <c r="E21275" s="13"/>
      <c r="F21275" s="13"/>
    </row>
    <row r="21276" spans="1:7">
      <c r="A21276" s="13"/>
      <c r="B21276" s="13"/>
      <c r="D21276" s="13"/>
      <c r="E21276" s="13"/>
      <c r="F21276" s="13"/>
    </row>
    <row r="21277" spans="1:7">
      <c r="A21277" s="13"/>
      <c r="B21277" s="13"/>
      <c r="D21277" s="13"/>
      <c r="E21277" s="13"/>
      <c r="F21277" s="13"/>
    </row>
    <row r="21278" spans="1:7">
      <c r="A21278" s="13"/>
      <c r="B21278" s="13"/>
      <c r="D21278" s="13"/>
      <c r="E21278" s="13"/>
      <c r="F21278" s="13"/>
    </row>
    <row r="21279" spans="1:7">
      <c r="A21279" s="13"/>
      <c r="B21279" s="13"/>
      <c r="D21279" s="13"/>
      <c r="E21279" s="13"/>
      <c r="F21279" s="13"/>
    </row>
    <row r="21280" spans="1:7">
      <c r="A21280" s="13"/>
      <c r="B21280" s="13"/>
      <c r="D21280" s="13"/>
      <c r="E21280" s="13"/>
      <c r="F21280" s="13"/>
    </row>
    <row r="21281" spans="1:7">
      <c r="A21281" s="13"/>
      <c r="B21281" s="13"/>
      <c r="D21281" s="13"/>
      <c r="E21281" s="13"/>
      <c r="F21281" s="13"/>
    </row>
    <row r="21282" spans="1:7">
      <c r="A21282" s="13"/>
      <c r="B21282" s="13"/>
      <c r="D21282" s="13"/>
      <c r="E21282" s="13"/>
      <c r="F21282" s="13"/>
    </row>
    <row r="21283" spans="1:7">
      <c r="A21283" s="13"/>
      <c r="B21283" s="13"/>
      <c r="D21283" s="13"/>
      <c r="E21283" s="13"/>
      <c r="F21283" s="13"/>
    </row>
    <row r="21284" spans="1:7">
      <c r="A21284" s="13"/>
      <c r="B21284" s="13"/>
      <c r="D21284" s="13"/>
      <c r="E21284" s="13"/>
      <c r="F21284" s="13"/>
    </row>
    <row r="21285" spans="1:7">
      <c r="A21285" s="13"/>
      <c r="B21285" s="13"/>
      <c r="D21285" s="13"/>
      <c r="E21285" s="13"/>
      <c r="F21285" s="13"/>
    </row>
    <row r="21286" spans="1:7">
      <c r="A21286" s="13"/>
      <c r="B21286" s="13"/>
      <c r="D21286" s="13"/>
      <c r="E21286" s="13"/>
      <c r="F21286" s="13"/>
    </row>
    <row r="21287" spans="1:7">
      <c r="A21287" s="13"/>
      <c r="B21287" s="13"/>
      <c r="C21287" s="13"/>
      <c r="D21287" s="13"/>
      <c r="E21287" s="13"/>
      <c r="F21287" s="13"/>
    </row>
    <row r="21288" spans="1:7">
      <c r="A21288" s="13"/>
      <c r="B21288" s="13"/>
      <c r="C21288" s="13"/>
      <c r="D21288" s="13"/>
      <c r="E21288" s="13"/>
      <c r="F21288" s="13"/>
    </row>
    <row r="21289" spans="1:7">
      <c r="A21289" s="13"/>
      <c r="B21289" s="13"/>
      <c r="C21289" s="13"/>
      <c r="D21289" s="13"/>
      <c r="E21289" s="13"/>
      <c r="G21289" s="13"/>
    </row>
    <row r="21290" spans="1:7">
      <c r="A21290" s="13"/>
      <c r="B21290" s="13"/>
      <c r="D21290" s="13"/>
      <c r="F21290" s="13"/>
    </row>
    <row r="21291" spans="1:7">
      <c r="A21291" s="13"/>
      <c r="B21291" s="13"/>
      <c r="D21291" s="13"/>
      <c r="F21291" s="13"/>
    </row>
    <row r="21292" spans="1:7">
      <c r="A21292" s="13"/>
      <c r="B21292" s="13"/>
      <c r="C21292" s="13"/>
      <c r="D21292" s="13"/>
      <c r="E21292" s="13"/>
      <c r="F21292" s="13"/>
    </row>
    <row r="21293" spans="1:7">
      <c r="A21293" s="13"/>
      <c r="B21293" s="13"/>
      <c r="D21293" s="13"/>
      <c r="F21293" s="13"/>
    </row>
    <row r="21294" spans="1:7">
      <c r="A21294" s="13"/>
      <c r="B21294" s="13"/>
      <c r="D21294" s="13"/>
      <c r="G21294" s="13"/>
    </row>
    <row r="21295" spans="1:7">
      <c r="A21295" s="13"/>
      <c r="B21295" s="13"/>
      <c r="D21295" s="13"/>
      <c r="F21295" s="13"/>
    </row>
    <row r="21296" spans="1:7">
      <c r="A21296" s="13"/>
    </row>
    <row r="21297" spans="1:6">
      <c r="A21297" s="13"/>
    </row>
    <row r="21298" spans="1:6">
      <c r="A21298" s="13"/>
      <c r="B21298" s="13"/>
    </row>
    <row r="21299" spans="1:6">
      <c r="A21299" s="13"/>
      <c r="B21299" s="13"/>
    </row>
    <row r="21300" spans="1:6">
      <c r="A21300" s="13"/>
    </row>
    <row r="21301" spans="1:6">
      <c r="A21301" s="13"/>
      <c r="B21301" s="13"/>
    </row>
    <row r="21302" spans="1:6">
      <c r="A21302" s="13"/>
      <c r="B21302" s="13"/>
      <c r="C21302" s="13"/>
      <c r="D21302" s="13"/>
      <c r="E21302" s="13"/>
      <c r="F21302" s="13"/>
    </row>
    <row r="21303" spans="1:6">
      <c r="A21303" s="13"/>
      <c r="B21303" s="13"/>
    </row>
    <row r="21304" spans="1:6">
      <c r="A21304" s="13"/>
      <c r="B21304" s="13"/>
    </row>
    <row r="21305" spans="1:6">
      <c r="A21305" s="13"/>
      <c r="B21305" s="13"/>
      <c r="C21305" s="13"/>
      <c r="D21305" s="13"/>
      <c r="E21305" s="13"/>
      <c r="F21305" s="13"/>
    </row>
    <row r="21306" spans="1:6">
      <c r="A21306" s="13"/>
      <c r="B21306" s="13"/>
    </row>
    <row r="21307" spans="1:6">
      <c r="A21307" s="13"/>
      <c r="B21307" s="13"/>
    </row>
    <row r="21308" spans="1:6">
      <c r="A21308" s="13"/>
      <c r="B21308" s="13"/>
      <c r="C21308" s="13"/>
      <c r="D21308" s="13"/>
      <c r="E21308" s="13"/>
      <c r="F21308" s="13"/>
    </row>
    <row r="21309" spans="1:6">
      <c r="A21309" s="13"/>
      <c r="B21309" s="13"/>
    </row>
    <row r="21310" spans="1:6">
      <c r="A21310" s="13"/>
      <c r="B21310" s="13"/>
    </row>
    <row r="21311" spans="1:6">
      <c r="A21311" s="13"/>
      <c r="B21311" s="13"/>
      <c r="C21311" s="13"/>
      <c r="D21311" s="13"/>
      <c r="E21311" s="13"/>
      <c r="F21311" s="13"/>
    </row>
    <row r="21312" spans="1:6">
      <c r="A21312" s="13"/>
      <c r="B21312" s="13"/>
    </row>
    <row r="21313" spans="1:6">
      <c r="A21313" s="13"/>
      <c r="B21313" s="13"/>
    </row>
    <row r="21314" spans="1:6">
      <c r="A21314" s="13"/>
      <c r="B21314" s="13"/>
      <c r="C21314" s="13"/>
      <c r="D21314" s="13"/>
      <c r="E21314" s="13"/>
      <c r="F21314" s="13"/>
    </row>
    <row r="21315" spans="1:6">
      <c r="A21315" s="13"/>
      <c r="B21315" s="13"/>
    </row>
    <row r="21316" spans="1:6">
      <c r="A21316" s="13"/>
      <c r="B21316" s="13"/>
    </row>
    <row r="21317" spans="1:6">
      <c r="A21317" s="13"/>
      <c r="B21317" s="13"/>
      <c r="C21317" s="13"/>
      <c r="D21317" s="13"/>
      <c r="E21317" s="13"/>
      <c r="F21317" s="13"/>
    </row>
    <row r="21318" spans="1:6">
      <c r="A21318" s="13"/>
      <c r="B21318" s="13"/>
    </row>
    <row r="21319" spans="1:6">
      <c r="A21319" s="13"/>
      <c r="B21319" s="13"/>
    </row>
    <row r="21320" spans="1:6">
      <c r="A21320" s="13"/>
      <c r="B21320" s="13"/>
      <c r="C21320" s="13"/>
      <c r="D21320" s="13"/>
      <c r="E21320" s="13"/>
      <c r="F21320" s="13"/>
    </row>
    <row r="21321" spans="1:6">
      <c r="A21321" s="13"/>
      <c r="B21321" s="13"/>
    </row>
    <row r="21322" spans="1:6">
      <c r="A21322" s="13"/>
      <c r="B21322" s="13"/>
    </row>
    <row r="21323" spans="1:6">
      <c r="A21323" s="13"/>
      <c r="B21323" s="13"/>
      <c r="C21323" s="13"/>
      <c r="D21323" s="13"/>
      <c r="E21323" s="13"/>
      <c r="F21323" s="13"/>
    </row>
    <row r="21324" spans="1:6">
      <c r="A21324" s="13"/>
      <c r="B21324" s="13"/>
    </row>
    <row r="21325" spans="1:6">
      <c r="A21325" s="13"/>
      <c r="B21325" s="13"/>
    </row>
    <row r="21326" spans="1:6">
      <c r="A21326" s="13"/>
      <c r="B21326" s="13"/>
      <c r="C21326" s="13"/>
      <c r="D21326" s="13"/>
      <c r="E21326" s="13"/>
      <c r="F21326" s="13"/>
    </row>
    <row r="21327" spans="1:6">
      <c r="A21327" s="13"/>
      <c r="B21327" s="13"/>
    </row>
    <row r="21328" spans="1:6">
      <c r="A21328" s="13"/>
      <c r="B21328" s="13"/>
    </row>
    <row r="21329" spans="1:6">
      <c r="A21329" s="13"/>
      <c r="B21329" s="13"/>
      <c r="C21329" s="13"/>
      <c r="D21329" s="13"/>
      <c r="E21329" s="13"/>
      <c r="F21329" s="13"/>
    </row>
    <row r="21330" spans="1:6">
      <c r="A21330" s="13"/>
      <c r="B21330" s="13"/>
    </row>
    <row r="21331" spans="1:6">
      <c r="A21331" s="13"/>
      <c r="B21331" s="13"/>
    </row>
    <row r="21332" spans="1:6">
      <c r="A21332" s="13"/>
      <c r="B21332" s="13"/>
      <c r="C21332" s="13"/>
      <c r="D21332" s="13"/>
      <c r="E21332" s="13"/>
      <c r="F21332" s="13"/>
    </row>
    <row r="21333" spans="1:6">
      <c r="A21333" s="13"/>
      <c r="B21333" s="13"/>
    </row>
    <row r="21334" spans="1:6">
      <c r="A21334" s="13"/>
      <c r="B21334" s="13"/>
    </row>
    <row r="21335" spans="1:6">
      <c r="A21335" s="13"/>
      <c r="B21335" s="13"/>
      <c r="C21335" s="13"/>
      <c r="D21335" s="13"/>
      <c r="E21335" s="13"/>
      <c r="F21335" s="13"/>
    </row>
    <row r="21336" spans="1:6">
      <c r="A21336" s="13"/>
      <c r="B21336" s="13"/>
    </row>
    <row r="21337" spans="1:6">
      <c r="A21337" s="13"/>
    </row>
    <row r="21338" spans="1:6">
      <c r="A21338" s="13"/>
      <c r="C21338" s="13"/>
    </row>
    <row r="21339" spans="1:6">
      <c r="A21339" s="13"/>
    </row>
    <row r="21340" spans="1:6">
      <c r="A21340" s="13"/>
      <c r="B21340" s="13"/>
    </row>
    <row r="21341" spans="1:6">
      <c r="A21341" s="13"/>
      <c r="B21341" s="13"/>
    </row>
    <row r="21342" spans="1:6">
      <c r="A21342" s="13"/>
    </row>
    <row r="21343" spans="1:6">
      <c r="A21343" s="13"/>
    </row>
    <row r="21344" spans="1:6">
      <c r="A21344" s="13"/>
      <c r="B21344" s="13"/>
      <c r="C21344" s="13"/>
      <c r="D21344" s="13"/>
      <c r="E21344" s="13"/>
      <c r="F21344" s="13"/>
    </row>
    <row r="21345" spans="1:7">
      <c r="A21345" s="13"/>
      <c r="B21345" s="13"/>
      <c r="C21345" s="13"/>
      <c r="D21345" s="13"/>
      <c r="E21345" s="13"/>
      <c r="G21345" s="13"/>
    </row>
    <row r="21346" spans="1:7">
      <c r="A21346" s="13"/>
      <c r="B21346" s="13"/>
      <c r="C21346" s="13"/>
      <c r="D21346" s="13"/>
      <c r="E21346" s="13"/>
      <c r="G21346" s="13"/>
    </row>
    <row r="21347" spans="1:7">
      <c r="A21347" s="13"/>
      <c r="B21347" s="13"/>
      <c r="C21347" s="13"/>
      <c r="D21347" s="13"/>
      <c r="E21347" s="13"/>
      <c r="G21347" s="13"/>
    </row>
    <row r="21348" spans="1:7">
      <c r="A21348" s="13"/>
      <c r="B21348" s="13"/>
      <c r="C21348" s="13"/>
      <c r="D21348" s="13"/>
      <c r="E21348" s="13"/>
      <c r="G21348" s="13"/>
    </row>
    <row r="21349" spans="1:7">
      <c r="A21349" s="13"/>
      <c r="B21349" s="13"/>
      <c r="C21349" s="13"/>
      <c r="D21349" s="13"/>
      <c r="E21349" s="13"/>
      <c r="G21349" s="13"/>
    </row>
    <row r="21350" spans="1:7">
      <c r="A21350" s="13"/>
      <c r="B21350" s="13"/>
      <c r="C21350" s="13"/>
      <c r="D21350" s="13"/>
      <c r="E21350" s="13"/>
      <c r="G21350" s="13"/>
    </row>
    <row r="21351" spans="1:7">
      <c r="A21351" s="13"/>
      <c r="B21351" s="13"/>
      <c r="C21351" s="13"/>
      <c r="D21351" s="13"/>
      <c r="E21351" s="13"/>
      <c r="G21351" s="13"/>
    </row>
    <row r="21352" spans="1:7">
      <c r="A21352" s="13"/>
      <c r="B21352" s="13"/>
      <c r="C21352" s="13"/>
      <c r="D21352" s="13"/>
      <c r="E21352" s="13"/>
      <c r="G21352" s="13"/>
    </row>
    <row r="21353" spans="1:7">
      <c r="A21353" s="13"/>
      <c r="B21353" s="13"/>
      <c r="C21353" s="13"/>
      <c r="D21353" s="13"/>
      <c r="E21353" s="13"/>
      <c r="G21353" s="13"/>
    </row>
    <row r="21354" spans="1:7">
      <c r="A21354" s="13"/>
      <c r="B21354" s="13"/>
      <c r="C21354" s="13"/>
      <c r="D21354" s="13"/>
      <c r="E21354" s="13"/>
      <c r="G21354" s="13"/>
    </row>
    <row r="21355" spans="1:7">
      <c r="A21355" s="13"/>
      <c r="B21355" s="13"/>
      <c r="C21355" s="13"/>
      <c r="D21355" s="13"/>
      <c r="E21355" s="13"/>
      <c r="G21355" s="13"/>
    </row>
    <row r="21356" spans="1:7">
      <c r="A21356" s="13"/>
      <c r="B21356" s="13"/>
      <c r="C21356" s="13"/>
      <c r="D21356" s="13"/>
      <c r="E21356" s="13"/>
      <c r="G21356" s="13"/>
    </row>
    <row r="21357" spans="1:7">
      <c r="A21357" s="13"/>
      <c r="B21357" s="13"/>
      <c r="C21357" s="13"/>
      <c r="D21357" s="13"/>
      <c r="E21357" s="13"/>
      <c r="G21357" s="13"/>
    </row>
    <row r="21358" spans="1:7">
      <c r="A21358" s="13"/>
      <c r="B21358" s="13"/>
      <c r="C21358" s="13"/>
      <c r="D21358" s="13"/>
      <c r="E21358" s="13"/>
      <c r="G21358" s="13"/>
    </row>
    <row r="21359" spans="1:7">
      <c r="A21359" s="13"/>
      <c r="B21359" s="13"/>
      <c r="C21359" s="13"/>
      <c r="D21359" s="13"/>
      <c r="E21359" s="13"/>
      <c r="G21359" s="13"/>
    </row>
    <row r="21360" spans="1:7">
      <c r="A21360" s="13"/>
      <c r="B21360" s="13"/>
      <c r="C21360" s="13"/>
      <c r="D21360" s="13"/>
      <c r="E21360" s="13"/>
      <c r="G21360" s="13"/>
    </row>
    <row r="21361" spans="1:7">
      <c r="A21361" s="13"/>
      <c r="B21361" s="13"/>
      <c r="C21361" s="13"/>
      <c r="D21361" s="13"/>
      <c r="E21361" s="13"/>
      <c r="G21361" s="13"/>
    </row>
    <row r="21362" spans="1:7">
      <c r="A21362" s="13"/>
      <c r="B21362" s="13"/>
      <c r="C21362" s="13"/>
      <c r="D21362" s="13"/>
      <c r="E21362" s="13"/>
      <c r="F21362" s="13"/>
    </row>
    <row r="21363" spans="1:7">
      <c r="A21363" s="13"/>
      <c r="B21363" s="13"/>
      <c r="C21363" s="13"/>
      <c r="D21363" s="13"/>
      <c r="E21363" s="13"/>
      <c r="F21363" s="13"/>
    </row>
    <row r="21364" spans="1:7">
      <c r="A21364" s="13"/>
      <c r="B21364" s="13"/>
      <c r="C21364" s="13"/>
      <c r="D21364" s="13"/>
      <c r="E21364" s="13"/>
      <c r="G21364" s="13"/>
    </row>
    <row r="21365" spans="1:7">
      <c r="A21365" s="13"/>
      <c r="B21365" s="13"/>
      <c r="C21365" s="13"/>
      <c r="D21365" s="13"/>
      <c r="E21365" s="13"/>
      <c r="G21365" s="13"/>
    </row>
    <row r="21366" spans="1:7">
      <c r="A21366" s="13"/>
      <c r="B21366" s="13"/>
      <c r="C21366" s="13"/>
      <c r="D21366" s="13"/>
      <c r="E21366" s="13"/>
      <c r="G21366" s="13"/>
    </row>
    <row r="21367" spans="1:7">
      <c r="A21367" s="13"/>
      <c r="B21367" s="13"/>
      <c r="C21367" s="13"/>
      <c r="D21367" s="13"/>
      <c r="E21367" s="13"/>
      <c r="G21367" s="13"/>
    </row>
    <row r="21368" spans="1:7">
      <c r="A21368" s="13"/>
      <c r="B21368" s="13"/>
      <c r="C21368" s="13"/>
      <c r="D21368" s="13"/>
      <c r="E21368" s="13"/>
      <c r="G21368" s="13"/>
    </row>
    <row r="21369" spans="1:7">
      <c r="A21369" s="13"/>
      <c r="B21369" s="13"/>
      <c r="C21369" s="13"/>
      <c r="D21369" s="13"/>
      <c r="E21369" s="13"/>
      <c r="G21369" s="13"/>
    </row>
    <row r="21370" spans="1:7">
      <c r="A21370" s="13"/>
      <c r="B21370" s="13"/>
      <c r="C21370" s="13"/>
      <c r="D21370" s="13"/>
      <c r="E21370" s="13"/>
      <c r="G21370" s="13"/>
    </row>
    <row r="21371" spans="1:7">
      <c r="A21371" s="13"/>
      <c r="B21371" s="13"/>
      <c r="C21371" s="13"/>
      <c r="D21371" s="13"/>
      <c r="E21371" s="13"/>
      <c r="G21371" s="13"/>
    </row>
    <row r="21372" spans="1:7">
      <c r="A21372" s="13"/>
      <c r="B21372" s="13"/>
      <c r="C21372" s="13"/>
      <c r="D21372" s="13"/>
      <c r="E21372" s="13"/>
      <c r="G21372" s="13"/>
    </row>
    <row r="21373" spans="1:7">
      <c r="A21373" s="13"/>
      <c r="B21373" s="13"/>
      <c r="C21373" s="13"/>
      <c r="D21373" s="13"/>
      <c r="E21373" s="13"/>
      <c r="G21373" s="13"/>
    </row>
    <row r="21374" spans="1:7">
      <c r="A21374" s="13"/>
      <c r="B21374" s="13"/>
      <c r="C21374" s="13"/>
      <c r="D21374" s="13"/>
      <c r="E21374" s="13"/>
      <c r="G21374" s="13"/>
    </row>
    <row r="21375" spans="1:7">
      <c r="A21375" s="13"/>
      <c r="B21375" s="13"/>
      <c r="C21375" s="13"/>
      <c r="D21375" s="13"/>
      <c r="E21375" s="13"/>
      <c r="G21375" s="13"/>
    </row>
    <row r="21376" spans="1:7">
      <c r="A21376" s="13"/>
      <c r="B21376" s="13"/>
      <c r="C21376" s="13"/>
      <c r="D21376" s="13"/>
      <c r="E21376" s="13"/>
      <c r="G21376" s="13"/>
    </row>
    <row r="21377" spans="1:7">
      <c r="A21377" s="13"/>
      <c r="B21377" s="13"/>
      <c r="C21377" s="13"/>
      <c r="D21377" s="13"/>
      <c r="E21377" s="13"/>
      <c r="G21377" s="13"/>
    </row>
    <row r="21378" spans="1:7">
      <c r="A21378" s="13"/>
      <c r="B21378" s="13"/>
      <c r="C21378" s="13"/>
      <c r="D21378" s="13"/>
      <c r="E21378" s="13"/>
      <c r="G21378" s="13"/>
    </row>
    <row r="21379" spans="1:7">
      <c r="A21379" s="13"/>
      <c r="B21379" s="13"/>
      <c r="C21379" s="13"/>
      <c r="D21379" s="13"/>
      <c r="E21379" s="13"/>
      <c r="G21379" s="13"/>
    </row>
    <row r="21380" spans="1:7">
      <c r="A21380" s="13"/>
      <c r="B21380" s="13"/>
      <c r="C21380" s="13"/>
      <c r="D21380" s="13"/>
      <c r="E21380" s="13"/>
      <c r="G21380" s="13"/>
    </row>
    <row r="21381" spans="1:7">
      <c r="A21381" s="13"/>
      <c r="B21381" s="13"/>
      <c r="C21381" s="13"/>
      <c r="D21381" s="13"/>
      <c r="E21381" s="13"/>
      <c r="G21381" s="13"/>
    </row>
    <row r="21382" spans="1:7">
      <c r="A21382" s="13"/>
      <c r="B21382" s="13"/>
      <c r="C21382" s="13"/>
      <c r="D21382" s="13"/>
      <c r="E21382" s="13"/>
      <c r="G21382" s="13"/>
    </row>
    <row r="21383" spans="1:7">
      <c r="A21383" s="13"/>
      <c r="B21383" s="13"/>
      <c r="C21383" s="13"/>
      <c r="D21383" s="13"/>
      <c r="E21383" s="13"/>
      <c r="G21383" s="13"/>
    </row>
    <row r="21384" spans="1:7">
      <c r="A21384" s="13"/>
      <c r="B21384" s="13"/>
      <c r="C21384" s="13"/>
      <c r="D21384" s="13"/>
      <c r="E21384" s="13"/>
      <c r="G21384" s="13"/>
    </row>
    <row r="21385" spans="1:7">
      <c r="A21385" s="13"/>
      <c r="B21385" s="13"/>
      <c r="C21385" s="13"/>
      <c r="D21385" s="13"/>
      <c r="E21385" s="13"/>
      <c r="G21385" s="13"/>
    </row>
    <row r="21386" spans="1:7">
      <c r="A21386" s="13"/>
      <c r="B21386" s="13"/>
      <c r="C21386" s="13"/>
      <c r="D21386" s="13"/>
      <c r="E21386" s="13"/>
      <c r="G21386" s="13"/>
    </row>
    <row r="21387" spans="1:7">
      <c r="A21387" s="13"/>
      <c r="B21387" s="13"/>
      <c r="C21387" s="13"/>
      <c r="D21387" s="13"/>
      <c r="E21387" s="13"/>
      <c r="G21387" s="13"/>
    </row>
    <row r="21388" spans="1:7">
      <c r="A21388" s="13"/>
      <c r="B21388" s="13"/>
      <c r="C21388" s="13"/>
      <c r="D21388" s="13"/>
      <c r="E21388" s="13"/>
      <c r="F21388" s="13"/>
    </row>
    <row r="21389" spans="1:7">
      <c r="A21389" s="13"/>
      <c r="B21389" s="13"/>
      <c r="C21389" s="13"/>
      <c r="D21389" s="13"/>
      <c r="E21389" s="13"/>
      <c r="G21389" s="13"/>
    </row>
    <row r="21390" spans="1:7">
      <c r="A21390" s="13"/>
      <c r="B21390" s="13"/>
      <c r="C21390" s="13"/>
      <c r="D21390" s="13"/>
      <c r="E21390" s="13"/>
      <c r="G21390" s="13"/>
    </row>
    <row r="21391" spans="1:7">
      <c r="A21391" s="13"/>
      <c r="B21391" s="13"/>
      <c r="C21391" s="13"/>
      <c r="D21391" s="13"/>
      <c r="E21391" s="13"/>
      <c r="G21391" s="13"/>
    </row>
    <row r="21392" spans="1:7">
      <c r="A21392" s="13"/>
      <c r="B21392" s="13"/>
      <c r="C21392" s="13"/>
      <c r="D21392" s="13"/>
      <c r="E21392" s="13"/>
      <c r="G21392" s="13"/>
    </row>
    <row r="21393" spans="1:7">
      <c r="A21393" s="13"/>
      <c r="B21393" s="13"/>
      <c r="C21393" s="13"/>
      <c r="D21393" s="13"/>
      <c r="E21393" s="13"/>
      <c r="G21393" s="13"/>
    </row>
    <row r="21394" spans="1:7">
      <c r="A21394" s="13"/>
      <c r="B21394" s="13"/>
      <c r="C21394" s="13"/>
      <c r="D21394" s="13"/>
      <c r="E21394" s="13"/>
      <c r="G21394" s="13"/>
    </row>
    <row r="21395" spans="1:7">
      <c r="A21395" s="13"/>
      <c r="B21395" s="13"/>
      <c r="C21395" s="13"/>
      <c r="D21395" s="13"/>
      <c r="E21395" s="13"/>
      <c r="G21395" s="13"/>
    </row>
    <row r="21396" spans="1:7">
      <c r="A21396" s="13"/>
      <c r="B21396" s="13"/>
      <c r="C21396" s="13"/>
      <c r="D21396" s="13"/>
      <c r="E21396" s="13"/>
      <c r="F21396" s="13"/>
    </row>
    <row r="21397" spans="1:7">
      <c r="A21397" s="13"/>
      <c r="B21397" s="13"/>
      <c r="C21397" s="13"/>
      <c r="D21397" s="13"/>
      <c r="E21397" s="13"/>
      <c r="G21397" s="13"/>
    </row>
    <row r="21398" spans="1:7">
      <c r="A21398" s="13"/>
      <c r="B21398" s="13"/>
      <c r="C21398" s="13"/>
      <c r="D21398" s="13"/>
      <c r="E21398" s="13"/>
      <c r="G21398" s="13"/>
    </row>
    <row r="21399" spans="1:7">
      <c r="A21399" s="13"/>
      <c r="B21399" s="13"/>
      <c r="C21399" s="13"/>
      <c r="D21399" s="13"/>
      <c r="E21399" s="13"/>
      <c r="G21399" s="13"/>
    </row>
    <row r="21400" spans="1:7">
      <c r="A21400" s="13"/>
      <c r="B21400" s="13"/>
      <c r="C21400" s="13"/>
      <c r="D21400" s="13"/>
      <c r="E21400" s="13"/>
      <c r="G21400" s="13"/>
    </row>
    <row r="21401" spans="1:7">
      <c r="A21401" s="13"/>
      <c r="B21401" s="13"/>
      <c r="C21401" s="13"/>
      <c r="D21401" s="13"/>
      <c r="E21401" s="13"/>
      <c r="F21401" s="13"/>
    </row>
    <row r="21402" spans="1:7">
      <c r="A21402" s="13"/>
      <c r="B21402" s="13"/>
      <c r="C21402" s="13"/>
      <c r="D21402" s="13"/>
      <c r="E21402" s="13"/>
      <c r="G21402" s="13"/>
    </row>
    <row r="21403" spans="1:7">
      <c r="A21403" s="13"/>
      <c r="B21403" s="13"/>
      <c r="C21403" s="13"/>
      <c r="D21403" s="13"/>
      <c r="E21403" s="13"/>
      <c r="G21403" s="13"/>
    </row>
    <row r="21404" spans="1:7">
      <c r="A21404" s="13"/>
      <c r="B21404" s="13"/>
      <c r="C21404" s="13"/>
      <c r="D21404" s="13"/>
      <c r="E21404" s="13"/>
      <c r="G21404" s="13"/>
    </row>
    <row r="21405" spans="1:7">
      <c r="A21405" s="13"/>
      <c r="B21405" s="13"/>
      <c r="C21405" s="13"/>
      <c r="D21405" s="13"/>
      <c r="E21405" s="13"/>
      <c r="G21405" s="13"/>
    </row>
    <row r="21406" spans="1:7">
      <c r="A21406" s="13"/>
      <c r="B21406" s="13"/>
      <c r="C21406" s="13"/>
      <c r="D21406" s="13"/>
      <c r="E21406" s="13"/>
      <c r="F21406" s="13"/>
    </row>
    <row r="21407" spans="1:7">
      <c r="A21407" s="13"/>
      <c r="B21407" s="13"/>
      <c r="C21407" s="13"/>
      <c r="D21407" s="13"/>
      <c r="E21407" s="13"/>
      <c r="G21407" s="13"/>
    </row>
    <row r="21408" spans="1:7">
      <c r="A21408" s="13"/>
      <c r="B21408" s="13"/>
      <c r="C21408" s="13"/>
      <c r="D21408" s="13"/>
      <c r="E21408" s="13"/>
      <c r="G21408" s="13"/>
    </row>
    <row r="21409" spans="1:7">
      <c r="A21409" s="13"/>
      <c r="B21409" s="13"/>
      <c r="C21409" s="13"/>
      <c r="D21409" s="13"/>
      <c r="E21409" s="13"/>
      <c r="G21409" s="13"/>
    </row>
    <row r="21410" spans="1:7">
      <c r="A21410" s="13"/>
      <c r="B21410" s="13"/>
      <c r="C21410" s="13"/>
      <c r="D21410" s="13"/>
      <c r="E21410" s="13"/>
      <c r="F21410" s="13"/>
    </row>
    <row r="21411" spans="1:7">
      <c r="A21411" s="13"/>
      <c r="B21411" s="13"/>
      <c r="C21411" s="13"/>
      <c r="D21411" s="13"/>
      <c r="E21411" s="13"/>
      <c r="G21411" s="13"/>
    </row>
    <row r="21412" spans="1:7">
      <c r="A21412" s="13"/>
      <c r="B21412" s="13"/>
      <c r="C21412" s="13"/>
      <c r="D21412" s="13"/>
      <c r="E21412" s="13"/>
      <c r="G21412" s="13"/>
    </row>
    <row r="21413" spans="1:7">
      <c r="A21413" s="13"/>
      <c r="B21413" s="13"/>
      <c r="C21413" s="13"/>
      <c r="D21413" s="13"/>
      <c r="E21413" s="13"/>
      <c r="G21413" s="13"/>
    </row>
    <row r="21414" spans="1:7">
      <c r="A21414" s="13"/>
      <c r="B21414" s="13"/>
      <c r="C21414" s="13"/>
      <c r="D21414" s="13"/>
      <c r="E21414" s="13"/>
      <c r="G21414" s="13"/>
    </row>
    <row r="21415" spans="1:7">
      <c r="A21415" s="13"/>
      <c r="B21415" s="13"/>
      <c r="C21415" s="13"/>
      <c r="D21415" s="13"/>
      <c r="E21415" s="13"/>
      <c r="G21415" s="13"/>
    </row>
    <row r="21416" spans="1:7">
      <c r="A21416" s="13"/>
      <c r="B21416" s="13"/>
      <c r="C21416" s="13"/>
      <c r="D21416" s="13"/>
      <c r="E21416" s="13"/>
      <c r="G21416" s="13"/>
    </row>
    <row r="21417" spans="1:7">
      <c r="A21417" s="13"/>
      <c r="B21417" s="13"/>
      <c r="C21417" s="13"/>
      <c r="D21417" s="13"/>
      <c r="E21417" s="13"/>
      <c r="G21417" s="13"/>
    </row>
    <row r="21418" spans="1:7">
      <c r="A21418" s="13"/>
      <c r="B21418" s="13"/>
      <c r="C21418" s="13"/>
      <c r="D21418" s="13"/>
      <c r="E21418" s="13"/>
      <c r="G21418" s="13"/>
    </row>
    <row r="21419" spans="1:7">
      <c r="A21419" s="13"/>
      <c r="B21419" s="13"/>
      <c r="C21419" s="13"/>
      <c r="D21419" s="13"/>
      <c r="E21419" s="13"/>
      <c r="G21419" s="13"/>
    </row>
    <row r="21420" spans="1:7">
      <c r="A21420" s="13"/>
      <c r="B21420" s="13"/>
      <c r="C21420" s="13"/>
      <c r="D21420" s="13"/>
      <c r="E21420" s="13"/>
      <c r="G21420" s="13"/>
    </row>
    <row r="21421" spans="1:7">
      <c r="A21421" s="13"/>
      <c r="B21421" s="13"/>
      <c r="C21421" s="13"/>
      <c r="D21421" s="13"/>
      <c r="E21421" s="13"/>
      <c r="G21421" s="13"/>
    </row>
    <row r="21422" spans="1:7">
      <c r="A21422" s="13"/>
      <c r="B21422" s="13"/>
      <c r="C21422" s="13"/>
      <c r="D21422" s="13"/>
      <c r="E21422" s="13"/>
      <c r="G21422" s="13"/>
    </row>
    <row r="21423" spans="1:7">
      <c r="A21423" s="13"/>
      <c r="B21423" s="13"/>
      <c r="C21423" s="13"/>
      <c r="D21423" s="13"/>
      <c r="E21423" s="13"/>
      <c r="G21423" s="13"/>
    </row>
    <row r="21424" spans="1:7">
      <c r="A21424" s="13"/>
      <c r="B21424" s="13"/>
      <c r="C21424" s="13"/>
      <c r="D21424" s="13"/>
      <c r="E21424" s="13"/>
      <c r="G21424" s="13"/>
    </row>
    <row r="21425" spans="1:7">
      <c r="A21425" s="13"/>
      <c r="B21425" s="13"/>
      <c r="C21425" s="13"/>
      <c r="D21425" s="13"/>
      <c r="E21425" s="13"/>
      <c r="G21425" s="13"/>
    </row>
    <row r="21426" spans="1:7">
      <c r="A21426" s="13"/>
      <c r="B21426" s="13"/>
      <c r="C21426" s="13"/>
      <c r="D21426" s="13"/>
      <c r="E21426" s="13"/>
      <c r="F21426" s="13"/>
    </row>
    <row r="21427" spans="1:7">
      <c r="A21427" s="13"/>
      <c r="B21427" s="13"/>
      <c r="C21427" s="13"/>
      <c r="D21427" s="13"/>
      <c r="E21427" s="13"/>
      <c r="G21427" s="13"/>
    </row>
    <row r="21428" spans="1:7">
      <c r="A21428" s="13"/>
      <c r="B21428" s="13"/>
      <c r="C21428" s="13"/>
      <c r="D21428" s="13"/>
      <c r="E21428" s="13"/>
      <c r="F21428" s="13"/>
    </row>
    <row r="21429" spans="1:7">
      <c r="A21429" s="13"/>
      <c r="B21429" s="13"/>
      <c r="C21429" s="13"/>
      <c r="D21429" s="13"/>
      <c r="E21429" s="13"/>
      <c r="G21429" s="13"/>
    </row>
    <row r="21430" spans="1:7">
      <c r="A21430" s="13"/>
      <c r="B21430" s="13"/>
      <c r="C21430" s="13"/>
      <c r="D21430" s="13"/>
      <c r="E21430" s="13"/>
      <c r="G21430" s="13"/>
    </row>
    <row r="21431" spans="1:7">
      <c r="A21431" s="13"/>
      <c r="B21431" s="13"/>
      <c r="C21431" s="13"/>
      <c r="D21431" s="13"/>
      <c r="E21431" s="13"/>
      <c r="G21431" s="13"/>
    </row>
    <row r="21432" spans="1:7">
      <c r="A21432" s="13"/>
      <c r="B21432" s="13"/>
      <c r="C21432" s="13"/>
      <c r="D21432" s="13"/>
      <c r="E21432" s="13"/>
      <c r="G21432" s="13"/>
    </row>
    <row r="21433" spans="1:7">
      <c r="A21433" s="13"/>
      <c r="B21433" s="13"/>
      <c r="C21433" s="13"/>
      <c r="D21433" s="13"/>
      <c r="E21433" s="13"/>
      <c r="G21433" s="13"/>
    </row>
    <row r="21434" spans="1:7">
      <c r="A21434" s="13"/>
      <c r="B21434" s="13"/>
      <c r="C21434" s="13"/>
      <c r="D21434" s="13"/>
      <c r="E21434" s="13"/>
      <c r="G21434" s="13"/>
    </row>
    <row r="21435" spans="1:7">
      <c r="A21435" s="13"/>
      <c r="B21435" s="13"/>
      <c r="C21435" s="13"/>
      <c r="D21435" s="13"/>
      <c r="E21435" s="13"/>
      <c r="G21435" s="13"/>
    </row>
    <row r="21436" spans="1:7">
      <c r="A21436" s="13"/>
      <c r="B21436" s="13"/>
      <c r="C21436" s="13"/>
      <c r="D21436" s="13"/>
      <c r="E21436" s="13"/>
      <c r="F21436" s="13"/>
    </row>
    <row r="21437" spans="1:7">
      <c r="A21437" s="13"/>
      <c r="B21437" s="13"/>
      <c r="C21437" s="13"/>
      <c r="D21437" s="13"/>
      <c r="E21437" s="13"/>
      <c r="F21437" s="13"/>
    </row>
    <row r="21438" spans="1:7">
      <c r="A21438" s="13"/>
      <c r="B21438" s="13"/>
      <c r="C21438" s="13"/>
      <c r="D21438" s="13"/>
      <c r="E21438" s="13"/>
      <c r="G21438" s="13"/>
    </row>
    <row r="21439" spans="1:7">
      <c r="A21439" s="13"/>
      <c r="B21439" s="13"/>
      <c r="C21439" s="13"/>
      <c r="D21439" s="13"/>
      <c r="E21439" s="13"/>
      <c r="G21439" s="13"/>
    </row>
    <row r="21440" spans="1:7">
      <c r="A21440" s="13"/>
      <c r="B21440" s="13"/>
      <c r="C21440" s="13"/>
      <c r="D21440" s="13"/>
      <c r="E21440" s="13"/>
      <c r="G21440" s="13"/>
    </row>
    <row r="21441" spans="1:7">
      <c r="A21441" s="13"/>
      <c r="B21441" s="13"/>
      <c r="C21441" s="13"/>
      <c r="D21441" s="13"/>
      <c r="E21441" s="13"/>
      <c r="G21441" s="13"/>
    </row>
    <row r="21442" spans="1:7">
      <c r="A21442" s="13"/>
      <c r="B21442" s="13"/>
      <c r="C21442" s="13"/>
      <c r="D21442" s="13"/>
      <c r="E21442" s="13"/>
      <c r="G21442" s="13"/>
    </row>
    <row r="21443" spans="1:7">
      <c r="A21443" s="13"/>
      <c r="B21443" s="13"/>
      <c r="C21443" s="13"/>
      <c r="D21443" s="13"/>
      <c r="E21443" s="13"/>
      <c r="G21443" s="13"/>
    </row>
    <row r="21444" spans="1:7">
      <c r="A21444" s="13"/>
      <c r="B21444" s="13"/>
      <c r="C21444" s="13"/>
      <c r="D21444" s="13"/>
      <c r="E21444" s="13"/>
      <c r="G21444" s="13"/>
    </row>
    <row r="21445" spans="1:7">
      <c r="A21445" s="13"/>
      <c r="B21445" s="13"/>
      <c r="C21445" s="13"/>
      <c r="D21445" s="13"/>
      <c r="E21445" s="13"/>
      <c r="G21445" s="13"/>
    </row>
    <row r="21446" spans="1:7">
      <c r="A21446" s="13"/>
      <c r="B21446" s="13"/>
      <c r="C21446" s="13"/>
      <c r="D21446" s="13"/>
      <c r="E21446" s="13"/>
      <c r="G21446" s="13"/>
    </row>
    <row r="21447" spans="1:7">
      <c r="A21447" s="13"/>
      <c r="B21447" s="13"/>
      <c r="C21447" s="13"/>
      <c r="D21447" s="13"/>
      <c r="E21447" s="13"/>
      <c r="G21447" s="13"/>
    </row>
    <row r="21448" spans="1:7">
      <c r="A21448" s="13"/>
      <c r="B21448" s="13"/>
      <c r="C21448" s="13"/>
      <c r="D21448" s="13"/>
      <c r="E21448" s="13"/>
      <c r="G21448" s="13"/>
    </row>
    <row r="21449" spans="1:7">
      <c r="A21449" s="13"/>
      <c r="B21449" s="13"/>
      <c r="C21449" s="13"/>
      <c r="D21449" s="13"/>
      <c r="E21449" s="13"/>
      <c r="G21449" s="13"/>
    </row>
    <row r="21450" spans="1:7">
      <c r="A21450" s="13"/>
      <c r="B21450" s="13"/>
      <c r="C21450" s="13"/>
      <c r="D21450" s="13"/>
      <c r="E21450" s="13"/>
      <c r="G21450" s="13"/>
    </row>
    <row r="21451" spans="1:7">
      <c r="A21451" s="13"/>
      <c r="B21451" s="13"/>
      <c r="C21451" s="13"/>
      <c r="D21451" s="13"/>
      <c r="E21451" s="13"/>
      <c r="G21451" s="13"/>
    </row>
    <row r="21452" spans="1:7">
      <c r="A21452" s="13"/>
      <c r="B21452" s="13"/>
      <c r="C21452" s="13"/>
      <c r="D21452" s="13"/>
      <c r="E21452" s="13"/>
      <c r="G21452" s="13"/>
    </row>
    <row r="21453" spans="1:7">
      <c r="A21453" s="13"/>
      <c r="B21453" s="13"/>
      <c r="C21453" s="13"/>
      <c r="D21453" s="13"/>
      <c r="E21453" s="13"/>
      <c r="F21453" s="13"/>
    </row>
    <row r="21454" spans="1:7">
      <c r="A21454" s="13"/>
      <c r="B21454" s="13"/>
      <c r="C21454" s="13"/>
      <c r="D21454" s="13"/>
      <c r="E21454" s="13"/>
      <c r="G21454" s="13"/>
    </row>
    <row r="21455" spans="1:7">
      <c r="A21455" s="13"/>
      <c r="B21455" s="13"/>
      <c r="C21455" s="13"/>
      <c r="D21455" s="13"/>
      <c r="E21455" s="13"/>
      <c r="G21455" s="13"/>
    </row>
    <row r="21456" spans="1:7">
      <c r="A21456" s="13"/>
      <c r="B21456" s="13"/>
      <c r="C21456" s="13"/>
      <c r="D21456" s="13"/>
      <c r="E21456" s="13"/>
      <c r="G21456" s="13"/>
    </row>
    <row r="21457" spans="1:7">
      <c r="A21457" s="13"/>
      <c r="B21457" s="13"/>
      <c r="C21457" s="13"/>
      <c r="D21457" s="13"/>
      <c r="E21457" s="13"/>
      <c r="G21457" s="13"/>
    </row>
    <row r="21458" spans="1:7">
      <c r="A21458" s="13"/>
      <c r="B21458" s="13"/>
      <c r="C21458" s="13"/>
      <c r="D21458" s="13"/>
      <c r="E21458" s="13"/>
      <c r="G21458" s="13"/>
    </row>
    <row r="21459" spans="1:7">
      <c r="A21459" s="13"/>
      <c r="B21459" s="13"/>
      <c r="C21459" s="13"/>
      <c r="D21459" s="13"/>
      <c r="E21459" s="13"/>
      <c r="G21459" s="13"/>
    </row>
    <row r="21460" spans="1:7">
      <c r="A21460" s="13"/>
      <c r="B21460" s="13"/>
      <c r="C21460" s="13"/>
      <c r="D21460" s="13"/>
      <c r="E21460" s="13"/>
      <c r="G21460" s="13"/>
    </row>
    <row r="21461" spans="1:7">
      <c r="A21461" s="13"/>
      <c r="B21461" s="13"/>
      <c r="C21461" s="13"/>
      <c r="D21461" s="13"/>
      <c r="E21461" s="13"/>
      <c r="G21461" s="13"/>
    </row>
    <row r="21462" spans="1:7">
      <c r="A21462" s="13"/>
      <c r="B21462" s="13"/>
      <c r="C21462" s="13"/>
      <c r="D21462" s="13"/>
      <c r="E21462" s="13"/>
      <c r="G21462" s="13"/>
    </row>
    <row r="21463" spans="1:7">
      <c r="A21463" s="13"/>
      <c r="B21463" s="13"/>
      <c r="C21463" s="13"/>
      <c r="D21463" s="13"/>
      <c r="E21463" s="13"/>
      <c r="G21463" s="13"/>
    </row>
    <row r="21464" spans="1:7">
      <c r="A21464" s="13"/>
      <c r="B21464" s="13"/>
      <c r="C21464" s="13"/>
      <c r="D21464" s="13"/>
      <c r="E21464" s="13"/>
      <c r="G21464" s="13"/>
    </row>
    <row r="21465" spans="1:7">
      <c r="A21465" s="13"/>
      <c r="B21465" s="13"/>
      <c r="C21465" s="13"/>
      <c r="D21465" s="13"/>
      <c r="E21465" s="13"/>
      <c r="F21465" s="13"/>
    </row>
    <row r="21466" spans="1:7">
      <c r="A21466" s="13"/>
      <c r="B21466" s="13"/>
      <c r="C21466" s="13"/>
      <c r="D21466" s="13"/>
      <c r="E21466" s="13"/>
      <c r="G21466" s="13"/>
    </row>
    <row r="21467" spans="1:7">
      <c r="A21467" s="13"/>
      <c r="B21467" s="13"/>
      <c r="C21467" s="13"/>
      <c r="D21467" s="13"/>
      <c r="E21467" s="13"/>
      <c r="G21467" s="13"/>
    </row>
    <row r="21468" spans="1:7">
      <c r="A21468" s="13"/>
      <c r="B21468" s="13"/>
      <c r="C21468" s="13"/>
      <c r="D21468" s="13"/>
      <c r="E21468" s="13"/>
      <c r="G21468" s="13"/>
    </row>
    <row r="21469" spans="1:7">
      <c r="A21469" s="13"/>
      <c r="B21469" s="13"/>
      <c r="C21469" s="13"/>
      <c r="D21469" s="13"/>
      <c r="E21469" s="13"/>
      <c r="G21469" s="13"/>
    </row>
    <row r="21470" spans="1:7">
      <c r="A21470" s="13"/>
      <c r="B21470" s="13"/>
      <c r="C21470" s="13"/>
      <c r="D21470" s="13"/>
      <c r="E21470" s="13"/>
      <c r="G21470" s="13"/>
    </row>
    <row r="21471" spans="1:7">
      <c r="A21471" s="13"/>
      <c r="B21471" s="13"/>
      <c r="C21471" s="13"/>
      <c r="D21471" s="13"/>
      <c r="E21471" s="13"/>
      <c r="F21471" s="13"/>
    </row>
    <row r="21472" spans="1:7">
      <c r="A21472" s="13"/>
      <c r="B21472" s="13"/>
      <c r="C21472" s="13"/>
      <c r="D21472" s="13"/>
      <c r="E21472" s="13"/>
      <c r="G21472" s="13"/>
    </row>
    <row r="21473" spans="1:7">
      <c r="A21473" s="13"/>
      <c r="B21473" s="13"/>
      <c r="C21473" s="13"/>
      <c r="D21473" s="13"/>
      <c r="E21473" s="13"/>
      <c r="G21473" s="13"/>
    </row>
    <row r="21474" spans="1:7">
      <c r="A21474" s="13"/>
      <c r="B21474" s="13"/>
      <c r="C21474" s="13"/>
      <c r="D21474" s="13"/>
      <c r="E21474" s="13"/>
      <c r="G21474" s="13"/>
    </row>
    <row r="21475" spans="1:7">
      <c r="A21475" s="13"/>
      <c r="B21475" s="13"/>
      <c r="C21475" s="13"/>
      <c r="D21475" s="13"/>
      <c r="E21475" s="13"/>
      <c r="G21475" s="13"/>
    </row>
    <row r="21476" spans="1:7">
      <c r="A21476" s="13"/>
      <c r="B21476" s="13"/>
      <c r="C21476" s="13"/>
      <c r="D21476" s="13"/>
      <c r="E21476" s="13"/>
      <c r="F21476" s="13"/>
    </row>
    <row r="21477" spans="1:7">
      <c r="A21477" s="13"/>
      <c r="B21477" s="13"/>
      <c r="C21477" s="13"/>
      <c r="D21477" s="13"/>
      <c r="E21477" s="13"/>
      <c r="G21477" s="13"/>
    </row>
    <row r="21478" spans="1:7">
      <c r="A21478" s="13"/>
      <c r="B21478" s="13"/>
      <c r="C21478" s="13"/>
      <c r="D21478" s="13"/>
      <c r="E21478" s="13"/>
      <c r="G21478" s="13"/>
    </row>
    <row r="21479" spans="1:7">
      <c r="A21479" s="13"/>
      <c r="B21479" s="13"/>
      <c r="C21479" s="13"/>
      <c r="D21479" s="13"/>
      <c r="E21479" s="13"/>
      <c r="G21479" s="13"/>
    </row>
    <row r="21480" spans="1:7">
      <c r="A21480" s="13"/>
      <c r="B21480" s="13"/>
      <c r="C21480" s="13"/>
      <c r="D21480" s="13"/>
      <c r="E21480" s="13"/>
      <c r="G21480" s="13"/>
    </row>
    <row r="21481" spans="1:7">
      <c r="A21481" s="13"/>
      <c r="B21481" s="13"/>
      <c r="C21481" s="13"/>
      <c r="D21481" s="13"/>
      <c r="E21481" s="13"/>
      <c r="G21481" s="13"/>
    </row>
    <row r="21482" spans="1:7">
      <c r="A21482" s="13"/>
      <c r="B21482" s="13"/>
      <c r="C21482" s="13"/>
      <c r="D21482" s="13"/>
      <c r="E21482" s="13"/>
      <c r="G21482" s="13"/>
    </row>
    <row r="21483" spans="1:7">
      <c r="A21483" s="13"/>
      <c r="B21483" s="13"/>
      <c r="C21483" s="13"/>
      <c r="D21483" s="13"/>
      <c r="E21483" s="13"/>
      <c r="G21483" s="13"/>
    </row>
    <row r="21484" spans="1:7">
      <c r="A21484" s="13"/>
      <c r="B21484" s="13"/>
      <c r="C21484" s="13"/>
      <c r="D21484" s="13"/>
      <c r="E21484" s="13"/>
      <c r="G21484" s="13"/>
    </row>
    <row r="21485" spans="1:7">
      <c r="A21485" s="13"/>
      <c r="B21485" s="13"/>
      <c r="C21485" s="13"/>
      <c r="D21485" s="13"/>
      <c r="E21485" s="13"/>
      <c r="G21485" s="13"/>
    </row>
    <row r="21486" spans="1:7">
      <c r="A21486" s="13"/>
      <c r="B21486" s="13"/>
      <c r="C21486" s="13"/>
      <c r="D21486" s="13"/>
      <c r="E21486" s="13"/>
      <c r="G21486" s="13"/>
    </row>
    <row r="21487" spans="1:7">
      <c r="A21487" s="13"/>
      <c r="B21487" s="13"/>
      <c r="C21487" s="13"/>
      <c r="D21487" s="13"/>
      <c r="E21487" s="13"/>
      <c r="G21487" s="13"/>
    </row>
    <row r="21488" spans="1:7">
      <c r="A21488" s="13"/>
      <c r="B21488" s="13"/>
      <c r="C21488" s="13"/>
      <c r="D21488" s="13"/>
      <c r="E21488" s="13"/>
      <c r="G21488" s="13"/>
    </row>
    <row r="21489" spans="1:7">
      <c r="A21489" s="13"/>
      <c r="B21489" s="13"/>
      <c r="C21489" s="13"/>
      <c r="D21489" s="13"/>
      <c r="E21489" s="13"/>
      <c r="G21489" s="13"/>
    </row>
    <row r="21490" spans="1:7">
      <c r="A21490" s="13"/>
      <c r="B21490" s="13"/>
      <c r="C21490" s="13"/>
      <c r="D21490" s="13"/>
      <c r="E21490" s="13"/>
      <c r="F21490" s="13"/>
    </row>
    <row r="21491" spans="1:7">
      <c r="A21491" s="13"/>
      <c r="B21491" s="13"/>
      <c r="C21491" s="13"/>
      <c r="D21491" s="13"/>
      <c r="E21491" s="13"/>
      <c r="G21491" s="13"/>
    </row>
    <row r="21492" spans="1:7">
      <c r="A21492" s="13"/>
      <c r="B21492" s="13"/>
      <c r="C21492" s="13"/>
      <c r="D21492" s="13"/>
      <c r="E21492" s="13"/>
      <c r="G21492" s="13"/>
    </row>
    <row r="21493" spans="1:7">
      <c r="A21493" s="13"/>
      <c r="B21493" s="13"/>
      <c r="C21493" s="13"/>
      <c r="D21493" s="13"/>
      <c r="E21493" s="13"/>
      <c r="G21493" s="13"/>
    </row>
    <row r="21494" spans="1:7">
      <c r="A21494" s="13"/>
      <c r="B21494" s="13"/>
      <c r="C21494" s="13"/>
      <c r="D21494" s="13"/>
      <c r="E21494" s="13"/>
      <c r="G21494" s="13"/>
    </row>
    <row r="21495" spans="1:7">
      <c r="A21495" s="13"/>
      <c r="B21495" s="13"/>
      <c r="C21495" s="13"/>
      <c r="D21495" s="13"/>
      <c r="E21495" s="13"/>
      <c r="G21495" s="13"/>
    </row>
    <row r="21496" spans="1:7">
      <c r="A21496" s="13"/>
      <c r="B21496" s="13"/>
      <c r="C21496" s="13"/>
      <c r="D21496" s="13"/>
      <c r="E21496" s="13"/>
      <c r="G21496" s="13"/>
    </row>
    <row r="21497" spans="1:7">
      <c r="A21497" s="13"/>
      <c r="B21497" s="13"/>
      <c r="C21497" s="13"/>
      <c r="D21497" s="13"/>
      <c r="E21497" s="13"/>
      <c r="G21497" s="13"/>
    </row>
    <row r="21498" spans="1:7">
      <c r="A21498" s="13"/>
      <c r="B21498" s="13"/>
      <c r="C21498" s="13"/>
      <c r="D21498" s="13"/>
      <c r="E21498" s="13"/>
      <c r="G21498" s="13"/>
    </row>
    <row r="21499" spans="1:7">
      <c r="A21499" s="13"/>
      <c r="B21499" s="13"/>
      <c r="C21499" s="13"/>
      <c r="D21499" s="13"/>
      <c r="E21499" s="13"/>
      <c r="G21499" s="13"/>
    </row>
    <row r="21500" spans="1:7">
      <c r="A21500" s="13"/>
      <c r="B21500" s="13"/>
      <c r="C21500" s="13"/>
      <c r="D21500" s="13"/>
      <c r="E21500" s="13"/>
      <c r="F21500" s="13"/>
    </row>
    <row r="21501" spans="1:7">
      <c r="A21501" s="13"/>
      <c r="B21501" s="13"/>
      <c r="C21501" s="13"/>
      <c r="D21501" s="13"/>
      <c r="E21501" s="13"/>
      <c r="G21501" s="13"/>
    </row>
    <row r="21502" spans="1:7">
      <c r="A21502" s="13"/>
      <c r="B21502" s="13"/>
      <c r="C21502" s="13"/>
      <c r="D21502" s="13"/>
      <c r="E21502" s="13"/>
      <c r="G21502" s="13"/>
    </row>
    <row r="21503" spans="1:7">
      <c r="A21503" s="13"/>
      <c r="B21503" s="13"/>
      <c r="C21503" s="13"/>
      <c r="D21503" s="13"/>
      <c r="E21503" s="13"/>
      <c r="G21503" s="13"/>
    </row>
    <row r="21504" spans="1:7">
      <c r="A21504" s="13"/>
      <c r="B21504" s="13"/>
      <c r="C21504" s="13"/>
      <c r="D21504" s="13"/>
      <c r="E21504" s="13"/>
      <c r="G21504" s="13"/>
    </row>
    <row r="21505" spans="1:7">
      <c r="A21505" s="13"/>
      <c r="B21505" s="13"/>
      <c r="C21505" s="13"/>
      <c r="D21505" s="13"/>
      <c r="E21505" s="13"/>
      <c r="G21505" s="13"/>
    </row>
    <row r="21506" spans="1:7">
      <c r="A21506" s="13"/>
      <c r="B21506" s="13"/>
      <c r="C21506" s="13"/>
      <c r="D21506" s="13"/>
      <c r="E21506" s="13"/>
      <c r="G21506" s="13"/>
    </row>
    <row r="21507" spans="1:7">
      <c r="A21507" s="13"/>
      <c r="B21507" s="13"/>
      <c r="C21507" s="13"/>
      <c r="D21507" s="13"/>
      <c r="E21507" s="13"/>
      <c r="G21507" s="13"/>
    </row>
    <row r="21508" spans="1:7">
      <c r="A21508" s="13"/>
      <c r="B21508" s="13"/>
      <c r="C21508" s="13"/>
      <c r="D21508" s="13"/>
      <c r="E21508" s="13"/>
      <c r="G21508" s="13"/>
    </row>
    <row r="21509" spans="1:7">
      <c r="A21509" s="13"/>
      <c r="B21509" s="13"/>
      <c r="C21509" s="13"/>
      <c r="D21509" s="13"/>
      <c r="E21509" s="13"/>
      <c r="G21509" s="13"/>
    </row>
    <row r="21510" spans="1:7">
      <c r="A21510" s="13"/>
      <c r="B21510" s="13"/>
      <c r="C21510" s="13"/>
      <c r="D21510" s="13"/>
      <c r="E21510" s="13"/>
      <c r="G21510" s="13"/>
    </row>
    <row r="21511" spans="1:7">
      <c r="A21511" s="13"/>
      <c r="B21511" s="13"/>
      <c r="C21511" s="13"/>
      <c r="D21511" s="13"/>
      <c r="E21511" s="13"/>
      <c r="G21511" s="13"/>
    </row>
    <row r="21512" spans="1:7">
      <c r="A21512" s="13"/>
      <c r="B21512" s="13"/>
      <c r="C21512" s="13"/>
      <c r="D21512" s="13"/>
      <c r="E21512" s="13"/>
      <c r="G21512" s="13"/>
    </row>
    <row r="21513" spans="1:7">
      <c r="A21513" s="13"/>
      <c r="B21513" s="13"/>
      <c r="C21513" s="13"/>
      <c r="D21513" s="13"/>
      <c r="E21513" s="13"/>
      <c r="G21513" s="13"/>
    </row>
    <row r="21514" spans="1:7">
      <c r="A21514" s="13"/>
      <c r="B21514" s="13"/>
      <c r="C21514" s="13"/>
      <c r="D21514" s="13"/>
      <c r="E21514" s="13"/>
      <c r="G21514" s="13"/>
    </row>
    <row r="21515" spans="1:7">
      <c r="A21515" s="13"/>
      <c r="B21515" s="13"/>
      <c r="C21515" s="13"/>
      <c r="D21515" s="13"/>
      <c r="E21515" s="13"/>
      <c r="G21515" s="13"/>
    </row>
    <row r="21516" spans="1:7">
      <c r="A21516" s="13"/>
      <c r="B21516" s="13"/>
      <c r="C21516" s="13"/>
      <c r="D21516" s="13"/>
      <c r="E21516" s="13"/>
      <c r="G21516" s="13"/>
    </row>
    <row r="21517" spans="1:7">
      <c r="A21517" s="13"/>
      <c r="B21517" s="13"/>
      <c r="C21517" s="13"/>
      <c r="D21517" s="13"/>
      <c r="E21517" s="13"/>
      <c r="G21517" s="13"/>
    </row>
    <row r="21518" spans="1:7">
      <c r="A21518" s="13"/>
      <c r="B21518" s="13"/>
      <c r="C21518" s="13"/>
      <c r="D21518" s="13"/>
      <c r="E21518" s="13"/>
      <c r="G21518" s="13"/>
    </row>
    <row r="21519" spans="1:7">
      <c r="A21519" s="13"/>
      <c r="B21519" s="13"/>
      <c r="C21519" s="13"/>
      <c r="D21519" s="13"/>
      <c r="E21519" s="13"/>
      <c r="G21519" s="13"/>
    </row>
    <row r="21520" spans="1:7">
      <c r="A21520" s="13"/>
      <c r="B21520" s="13"/>
      <c r="C21520" s="13"/>
      <c r="D21520" s="13"/>
      <c r="E21520" s="13"/>
      <c r="G21520" s="13"/>
    </row>
    <row r="21521" spans="1:7">
      <c r="A21521" s="13"/>
      <c r="B21521" s="13"/>
      <c r="C21521" s="13"/>
      <c r="D21521" s="13"/>
      <c r="E21521" s="13"/>
      <c r="G21521" s="13"/>
    </row>
    <row r="21522" spans="1:7">
      <c r="A21522" s="13"/>
      <c r="B21522" s="13"/>
      <c r="C21522" s="13"/>
      <c r="D21522" s="13"/>
      <c r="E21522" s="13"/>
      <c r="G21522" s="13"/>
    </row>
    <row r="21523" spans="1:7">
      <c r="A21523" s="13"/>
      <c r="B21523" s="13"/>
      <c r="C21523" s="13"/>
      <c r="D21523" s="13"/>
      <c r="E21523" s="13"/>
      <c r="G21523" s="13"/>
    </row>
    <row r="21524" spans="1:7">
      <c r="A21524" s="13"/>
      <c r="B21524" s="13"/>
      <c r="C21524" s="13"/>
      <c r="D21524" s="13"/>
      <c r="E21524" s="13"/>
      <c r="G21524" s="13"/>
    </row>
    <row r="21525" spans="1:7">
      <c r="A21525" s="13"/>
      <c r="B21525" s="13"/>
      <c r="C21525" s="13"/>
      <c r="D21525" s="13"/>
      <c r="E21525" s="13"/>
      <c r="G21525" s="13"/>
    </row>
    <row r="21526" spans="1:7">
      <c r="A21526" s="13"/>
      <c r="B21526" s="13"/>
      <c r="C21526" s="13"/>
      <c r="D21526" s="13"/>
      <c r="E21526" s="13"/>
      <c r="G21526" s="13"/>
    </row>
    <row r="21527" spans="1:7">
      <c r="A21527" s="13"/>
      <c r="B21527" s="13"/>
      <c r="C21527" s="13"/>
      <c r="D21527" s="13"/>
      <c r="E21527" s="13"/>
      <c r="G21527" s="13"/>
    </row>
    <row r="21528" spans="1:7">
      <c r="A21528" s="13"/>
      <c r="B21528" s="13"/>
      <c r="C21528" s="13"/>
      <c r="D21528" s="13"/>
      <c r="E21528" s="13"/>
      <c r="F21528" s="13"/>
    </row>
    <row r="21529" spans="1:7">
      <c r="A21529" s="13"/>
      <c r="B21529" s="13"/>
      <c r="C21529" s="13"/>
      <c r="D21529" s="13"/>
      <c r="E21529" s="13"/>
      <c r="G21529" s="13"/>
    </row>
    <row r="21530" spans="1:7">
      <c r="A21530" s="13"/>
      <c r="B21530" s="13"/>
      <c r="C21530" s="13"/>
      <c r="D21530" s="13"/>
      <c r="E21530" s="13"/>
      <c r="G21530" s="13"/>
    </row>
    <row r="21531" spans="1:7">
      <c r="A21531" s="13"/>
      <c r="B21531" s="13"/>
      <c r="C21531" s="13"/>
      <c r="D21531" s="13"/>
      <c r="E21531" s="13"/>
      <c r="G21531" s="13"/>
    </row>
    <row r="21532" spans="1:7">
      <c r="A21532" s="13"/>
      <c r="B21532" s="13"/>
      <c r="C21532" s="13"/>
      <c r="D21532" s="13"/>
      <c r="E21532" s="13"/>
      <c r="G21532" s="13"/>
    </row>
    <row r="21533" spans="1:7">
      <c r="A21533" s="13"/>
      <c r="B21533" s="13"/>
      <c r="C21533" s="13"/>
      <c r="D21533" s="13"/>
      <c r="E21533" s="13"/>
      <c r="G21533" s="13"/>
    </row>
    <row r="21534" spans="1:7">
      <c r="A21534" s="13"/>
      <c r="B21534" s="13"/>
      <c r="C21534" s="13"/>
      <c r="D21534" s="13"/>
      <c r="E21534" s="13"/>
      <c r="G21534" s="13"/>
    </row>
    <row r="21535" spans="1:7">
      <c r="A21535" s="13"/>
      <c r="B21535" s="13"/>
      <c r="C21535" s="13"/>
      <c r="D21535" s="13"/>
      <c r="E21535" s="13"/>
      <c r="F21535" s="13"/>
    </row>
    <row r="21536" spans="1:7">
      <c r="A21536" s="13"/>
      <c r="B21536" s="13"/>
      <c r="C21536" s="13"/>
      <c r="D21536" s="13"/>
      <c r="E21536" s="13"/>
      <c r="G21536" s="13"/>
    </row>
    <row r="21537" spans="1:7">
      <c r="A21537" s="13"/>
      <c r="B21537" s="13"/>
      <c r="C21537" s="13"/>
      <c r="D21537" s="13"/>
      <c r="E21537" s="13"/>
      <c r="G21537" s="13"/>
    </row>
    <row r="21538" spans="1:7">
      <c r="A21538" s="13"/>
      <c r="B21538" s="13"/>
      <c r="C21538" s="13"/>
      <c r="D21538" s="13"/>
      <c r="E21538" s="13"/>
      <c r="G21538" s="13"/>
    </row>
    <row r="21539" spans="1:7">
      <c r="A21539" s="13"/>
      <c r="B21539" s="13"/>
      <c r="C21539" s="13"/>
      <c r="D21539" s="13"/>
      <c r="E21539" s="13"/>
      <c r="G21539" s="13"/>
    </row>
    <row r="21540" spans="1:7">
      <c r="A21540" s="13"/>
      <c r="B21540" s="13"/>
      <c r="C21540" s="13"/>
      <c r="D21540" s="13"/>
      <c r="E21540" s="13"/>
      <c r="F21540" s="13"/>
    </row>
    <row r="21541" spans="1:7">
      <c r="A21541" s="13"/>
      <c r="B21541" s="13"/>
      <c r="C21541" s="13"/>
      <c r="D21541" s="13"/>
      <c r="E21541" s="13"/>
      <c r="G21541" s="13"/>
    </row>
    <row r="21542" spans="1:7">
      <c r="A21542" s="13"/>
      <c r="B21542" s="13"/>
      <c r="C21542" s="13"/>
      <c r="D21542" s="13"/>
      <c r="E21542" s="13"/>
      <c r="G21542" s="13"/>
    </row>
    <row r="21543" spans="1:7">
      <c r="A21543" s="13"/>
      <c r="B21543" s="13"/>
      <c r="C21543" s="13"/>
      <c r="D21543" s="13"/>
      <c r="E21543" s="13"/>
      <c r="G21543" s="13"/>
    </row>
    <row r="21544" spans="1:7">
      <c r="A21544" s="13"/>
      <c r="B21544" s="13"/>
      <c r="C21544" s="13"/>
      <c r="D21544" s="13"/>
      <c r="E21544" s="13"/>
      <c r="G21544" s="13"/>
    </row>
    <row r="21545" spans="1:7">
      <c r="A21545" s="13"/>
      <c r="B21545" s="13"/>
      <c r="C21545" s="13"/>
      <c r="D21545" s="13"/>
      <c r="E21545" s="13"/>
      <c r="G21545" s="13"/>
    </row>
    <row r="21546" spans="1:7">
      <c r="A21546" s="13"/>
      <c r="B21546" s="13"/>
      <c r="C21546" s="13"/>
      <c r="D21546" s="13"/>
      <c r="E21546" s="13"/>
      <c r="G21546" s="13"/>
    </row>
    <row r="21547" spans="1:7">
      <c r="A21547" s="13"/>
      <c r="B21547" s="13"/>
      <c r="C21547" s="13"/>
      <c r="D21547" s="13"/>
      <c r="E21547" s="13"/>
      <c r="F21547" s="13"/>
    </row>
    <row r="21548" spans="1:7">
      <c r="A21548" s="13"/>
      <c r="B21548" s="13"/>
      <c r="C21548" s="13"/>
      <c r="D21548" s="13"/>
      <c r="E21548" s="13"/>
      <c r="G21548" s="13"/>
    </row>
    <row r="21549" spans="1:7">
      <c r="A21549" s="13"/>
      <c r="B21549" s="13"/>
      <c r="C21549" s="13"/>
      <c r="D21549" s="13"/>
      <c r="E21549" s="13"/>
      <c r="G21549" s="13"/>
    </row>
    <row r="21550" spans="1:7">
      <c r="A21550" s="13"/>
      <c r="B21550" s="13"/>
      <c r="C21550" s="13"/>
      <c r="D21550" s="13"/>
      <c r="E21550" s="13"/>
      <c r="G21550" s="13"/>
    </row>
    <row r="21551" spans="1:7">
      <c r="A21551" s="13"/>
      <c r="B21551" s="13"/>
      <c r="C21551" s="13"/>
      <c r="D21551" s="13"/>
      <c r="E21551" s="13"/>
      <c r="G21551" s="13"/>
    </row>
    <row r="21552" spans="1:7">
      <c r="A21552" s="13"/>
      <c r="B21552" s="13"/>
      <c r="C21552" s="13"/>
      <c r="D21552" s="13"/>
      <c r="E21552" s="13"/>
      <c r="G21552" s="13"/>
    </row>
    <row r="21553" spans="1:7">
      <c r="A21553" s="13"/>
      <c r="B21553" s="13"/>
      <c r="C21553" s="13"/>
      <c r="D21553" s="13"/>
      <c r="E21553" s="13"/>
      <c r="F21553" s="13"/>
    </row>
    <row r="21554" spans="1:7">
      <c r="A21554" s="13"/>
      <c r="B21554" s="13"/>
      <c r="C21554" s="13"/>
      <c r="D21554" s="13"/>
      <c r="E21554" s="13"/>
      <c r="G21554" s="13"/>
    </row>
    <row r="21555" spans="1:7">
      <c r="A21555" s="13"/>
      <c r="B21555" s="13"/>
      <c r="C21555" s="13"/>
      <c r="D21555" s="13"/>
      <c r="E21555" s="13"/>
      <c r="G21555" s="13"/>
    </row>
    <row r="21556" spans="1:7">
      <c r="A21556" s="13"/>
      <c r="B21556" s="13"/>
      <c r="C21556" s="13"/>
      <c r="D21556" s="13"/>
      <c r="E21556" s="13"/>
      <c r="G21556" s="13"/>
    </row>
    <row r="21557" spans="1:7">
      <c r="A21557" s="13"/>
      <c r="B21557" s="13"/>
      <c r="C21557" s="13"/>
      <c r="D21557" s="13"/>
      <c r="E21557" s="13"/>
      <c r="F21557" s="13"/>
    </row>
    <row r="21558" spans="1:7">
      <c r="A21558" s="13"/>
      <c r="B21558" s="13"/>
      <c r="C21558" s="13"/>
      <c r="D21558" s="13"/>
      <c r="E21558" s="13"/>
      <c r="G21558" s="13"/>
    </row>
    <row r="21559" spans="1:7">
      <c r="A21559" s="13"/>
      <c r="B21559" s="13"/>
      <c r="C21559" s="13"/>
      <c r="D21559" s="13"/>
      <c r="E21559" s="13"/>
      <c r="G21559" s="13"/>
    </row>
    <row r="21560" spans="1:7">
      <c r="A21560" s="13"/>
      <c r="B21560" s="13"/>
      <c r="C21560" s="13"/>
      <c r="D21560" s="13"/>
      <c r="E21560" s="13"/>
      <c r="G21560" s="13"/>
    </row>
    <row r="21561" spans="1:7">
      <c r="A21561" s="13"/>
      <c r="B21561" s="13"/>
      <c r="C21561" s="13"/>
      <c r="D21561" s="13"/>
      <c r="E21561" s="13"/>
      <c r="F21561" s="13"/>
    </row>
    <row r="21562" spans="1:7">
      <c r="A21562" s="13"/>
      <c r="B21562" s="13"/>
      <c r="C21562" s="13"/>
      <c r="D21562" s="13"/>
      <c r="E21562" s="13"/>
      <c r="G21562" s="13"/>
    </row>
    <row r="21563" spans="1:7">
      <c r="A21563" s="13"/>
      <c r="B21563" s="13"/>
      <c r="C21563" s="13"/>
      <c r="D21563" s="13"/>
      <c r="E21563" s="13"/>
      <c r="G21563" s="13"/>
    </row>
    <row r="21564" spans="1:7">
      <c r="A21564" s="13"/>
      <c r="B21564" s="13"/>
      <c r="C21564" s="13"/>
      <c r="D21564" s="13"/>
      <c r="E21564" s="13"/>
      <c r="G21564" s="13"/>
    </row>
    <row r="21565" spans="1:7">
      <c r="A21565" s="13"/>
      <c r="B21565" s="13"/>
      <c r="C21565" s="13"/>
      <c r="D21565" s="13"/>
      <c r="E21565" s="13"/>
      <c r="G21565" s="13"/>
    </row>
    <row r="21566" spans="1:7">
      <c r="A21566" s="13"/>
      <c r="B21566" s="13"/>
      <c r="C21566" s="13"/>
      <c r="D21566" s="13"/>
      <c r="E21566" s="13"/>
      <c r="G21566" s="13"/>
    </row>
    <row r="21567" spans="1:7">
      <c r="A21567" s="13"/>
      <c r="B21567" s="13"/>
      <c r="C21567" s="13"/>
      <c r="D21567" s="13"/>
      <c r="E21567" s="13"/>
      <c r="G21567" s="13"/>
    </row>
    <row r="21568" spans="1:7">
      <c r="A21568" s="13"/>
      <c r="B21568" s="13"/>
      <c r="C21568" s="13"/>
      <c r="D21568" s="13"/>
      <c r="E21568" s="13"/>
      <c r="F21568" s="13"/>
    </row>
    <row r="21569" spans="1:7">
      <c r="A21569" s="13"/>
      <c r="B21569" s="13"/>
      <c r="C21569" s="13"/>
      <c r="D21569" s="13"/>
      <c r="E21569" s="13"/>
      <c r="G21569" s="13"/>
    </row>
    <row r="21570" spans="1:7">
      <c r="A21570" s="13"/>
      <c r="B21570" s="13"/>
      <c r="C21570" s="13"/>
      <c r="D21570" s="13"/>
      <c r="E21570" s="13"/>
      <c r="G21570" s="13"/>
    </row>
    <row r="21571" spans="1:7">
      <c r="A21571" s="13"/>
      <c r="B21571" s="13"/>
      <c r="C21571" s="13"/>
      <c r="D21571" s="13"/>
      <c r="E21571" s="13"/>
      <c r="G21571" s="13"/>
    </row>
    <row r="21572" spans="1:7">
      <c r="A21572" s="13"/>
      <c r="B21572" s="13"/>
      <c r="C21572" s="13"/>
      <c r="D21572" s="13"/>
      <c r="E21572" s="13"/>
      <c r="G21572" s="13"/>
    </row>
    <row r="21573" spans="1:7">
      <c r="A21573" s="13"/>
      <c r="B21573" s="13"/>
      <c r="C21573" s="13"/>
      <c r="D21573" s="13"/>
      <c r="E21573" s="13"/>
      <c r="G21573" s="13"/>
    </row>
    <row r="21574" spans="1:7">
      <c r="A21574" s="13"/>
      <c r="B21574" s="13"/>
      <c r="C21574" s="13"/>
      <c r="D21574" s="13"/>
      <c r="E21574" s="13"/>
      <c r="G21574" s="13"/>
    </row>
    <row r="21575" spans="1:7">
      <c r="A21575" s="13"/>
      <c r="B21575" s="13"/>
      <c r="C21575" s="13"/>
      <c r="D21575" s="13"/>
      <c r="E21575" s="13"/>
      <c r="G21575" s="13"/>
    </row>
    <row r="21576" spans="1:7">
      <c r="A21576" s="13"/>
      <c r="B21576" s="13"/>
      <c r="C21576" s="13"/>
      <c r="D21576" s="13"/>
      <c r="E21576" s="13"/>
      <c r="F21576" s="13"/>
    </row>
    <row r="21577" spans="1:7">
      <c r="A21577" s="13"/>
      <c r="B21577" s="13"/>
      <c r="C21577" s="13"/>
      <c r="D21577" s="13"/>
      <c r="E21577" s="13"/>
      <c r="G21577" s="13"/>
    </row>
    <row r="21578" spans="1:7">
      <c r="A21578" s="13"/>
      <c r="B21578" s="13"/>
      <c r="C21578" s="13"/>
      <c r="D21578" s="13"/>
      <c r="E21578" s="13"/>
      <c r="G21578" s="13"/>
    </row>
    <row r="21579" spans="1:7">
      <c r="A21579" s="13"/>
      <c r="B21579" s="13"/>
      <c r="C21579" s="13"/>
      <c r="D21579" s="13"/>
      <c r="E21579" s="13"/>
      <c r="F21579" s="13"/>
    </row>
    <row r="21580" spans="1:7">
      <c r="A21580" s="13"/>
      <c r="B21580" s="13"/>
      <c r="C21580" s="13"/>
      <c r="D21580" s="13"/>
      <c r="E21580" s="13"/>
      <c r="G21580" s="13"/>
    </row>
    <row r="21581" spans="1:7">
      <c r="A21581" s="13"/>
      <c r="B21581" s="13"/>
      <c r="C21581" s="13"/>
      <c r="D21581" s="13"/>
      <c r="E21581" s="13"/>
      <c r="G21581" s="13"/>
    </row>
    <row r="21582" spans="1:7">
      <c r="A21582" s="13"/>
      <c r="B21582" s="13"/>
      <c r="C21582" s="13"/>
      <c r="D21582" s="13"/>
      <c r="E21582" s="13"/>
      <c r="G21582" s="13"/>
    </row>
    <row r="21583" spans="1:7">
      <c r="A21583" s="13"/>
      <c r="B21583" s="13"/>
      <c r="C21583" s="13"/>
      <c r="D21583" s="13"/>
      <c r="E21583" s="13"/>
      <c r="G21583" s="13"/>
    </row>
    <row r="21584" spans="1:7">
      <c r="A21584" s="13"/>
      <c r="B21584" s="13"/>
      <c r="C21584" s="13"/>
      <c r="D21584" s="13"/>
      <c r="E21584" s="13"/>
      <c r="G21584" s="13"/>
    </row>
    <row r="21585" spans="1:7">
      <c r="A21585" s="13"/>
      <c r="B21585" s="13"/>
      <c r="C21585" s="13"/>
      <c r="D21585" s="13"/>
      <c r="E21585" s="13"/>
      <c r="G21585" s="13"/>
    </row>
    <row r="21586" spans="1:7">
      <c r="A21586" s="13"/>
      <c r="B21586" s="13"/>
      <c r="C21586" s="13"/>
      <c r="D21586" s="13"/>
      <c r="E21586" s="13"/>
      <c r="G21586" s="13"/>
    </row>
    <row r="21587" spans="1:7">
      <c r="A21587" s="13"/>
      <c r="B21587" s="13"/>
      <c r="C21587" s="13"/>
      <c r="D21587" s="13"/>
      <c r="E21587" s="13"/>
      <c r="G21587" s="13"/>
    </row>
    <row r="21588" spans="1:7">
      <c r="A21588" s="13"/>
      <c r="B21588" s="13"/>
      <c r="C21588" s="13"/>
      <c r="D21588" s="13"/>
      <c r="E21588" s="13"/>
      <c r="G21588" s="13"/>
    </row>
    <row r="21589" spans="1:7">
      <c r="A21589" s="13"/>
      <c r="B21589" s="13"/>
      <c r="C21589" s="13"/>
      <c r="D21589" s="13"/>
      <c r="E21589" s="13"/>
      <c r="G21589" s="13"/>
    </row>
    <row r="21590" spans="1:7">
      <c r="A21590" s="13"/>
      <c r="B21590" s="13"/>
      <c r="C21590" s="13"/>
      <c r="D21590" s="13"/>
      <c r="E21590" s="13"/>
      <c r="G21590" s="13"/>
    </row>
    <row r="21591" spans="1:7">
      <c r="A21591" s="13"/>
      <c r="B21591" s="13"/>
      <c r="C21591" s="13"/>
      <c r="D21591" s="13"/>
      <c r="E21591" s="13"/>
      <c r="G21591" s="13"/>
    </row>
    <row r="21592" spans="1:7">
      <c r="A21592" s="13"/>
      <c r="B21592" s="13"/>
      <c r="C21592" s="13"/>
      <c r="D21592" s="13"/>
      <c r="E21592" s="13"/>
      <c r="G21592" s="13"/>
    </row>
    <row r="21593" spans="1:7">
      <c r="A21593" s="13"/>
      <c r="B21593" s="13"/>
      <c r="C21593" s="13"/>
      <c r="D21593" s="13"/>
      <c r="E21593" s="13"/>
      <c r="G21593" s="13"/>
    </row>
    <row r="21594" spans="1:7">
      <c r="A21594" s="13"/>
      <c r="B21594" s="13"/>
      <c r="C21594" s="13"/>
      <c r="D21594" s="13"/>
      <c r="E21594" s="13"/>
      <c r="G21594" s="13"/>
    </row>
    <row r="21595" spans="1:7">
      <c r="A21595" s="13"/>
      <c r="B21595" s="13"/>
      <c r="C21595" s="13"/>
      <c r="D21595" s="13"/>
      <c r="E21595" s="13"/>
      <c r="G21595" s="13"/>
    </row>
    <row r="21596" spans="1:7">
      <c r="A21596" s="13"/>
      <c r="B21596" s="13"/>
      <c r="C21596" s="13"/>
      <c r="D21596" s="13"/>
      <c r="E21596" s="13"/>
      <c r="G21596" s="13"/>
    </row>
    <row r="21597" spans="1:7">
      <c r="A21597" s="13"/>
      <c r="B21597" s="13"/>
      <c r="C21597" s="13"/>
      <c r="D21597" s="13"/>
      <c r="E21597" s="13"/>
      <c r="G21597" s="13"/>
    </row>
    <row r="21598" spans="1:7">
      <c r="A21598" s="13"/>
      <c r="B21598" s="13"/>
      <c r="C21598" s="13"/>
      <c r="D21598" s="13"/>
      <c r="E21598" s="13"/>
      <c r="G21598" s="13"/>
    </row>
    <row r="21599" spans="1:7">
      <c r="A21599" s="13"/>
      <c r="B21599" s="13"/>
      <c r="C21599" s="13"/>
      <c r="D21599" s="13"/>
      <c r="E21599" s="13"/>
      <c r="G21599" s="13"/>
    </row>
    <row r="21600" spans="1:7">
      <c r="A21600" s="13"/>
      <c r="B21600" s="13"/>
      <c r="C21600" s="13"/>
      <c r="D21600" s="13"/>
      <c r="E21600" s="13"/>
      <c r="G21600" s="13"/>
    </row>
    <row r="21601" spans="1:7">
      <c r="A21601" s="13"/>
      <c r="B21601" s="13"/>
      <c r="C21601" s="13"/>
      <c r="D21601" s="13"/>
      <c r="E21601" s="13"/>
      <c r="F21601" s="13"/>
    </row>
    <row r="21602" spans="1:7">
      <c r="A21602" s="13"/>
      <c r="B21602" s="13"/>
      <c r="C21602" s="13"/>
      <c r="D21602" s="13"/>
      <c r="E21602" s="13"/>
      <c r="G21602" s="13"/>
    </row>
    <row r="21603" spans="1:7">
      <c r="A21603" s="13"/>
      <c r="B21603" s="13"/>
      <c r="C21603" s="13"/>
      <c r="D21603" s="13"/>
      <c r="E21603" s="13"/>
      <c r="G21603" s="13"/>
    </row>
    <row r="21604" spans="1:7">
      <c r="A21604" s="13"/>
      <c r="B21604" s="13"/>
      <c r="C21604" s="13"/>
      <c r="D21604" s="13"/>
      <c r="E21604" s="13"/>
      <c r="G21604" s="13"/>
    </row>
    <row r="21605" spans="1:7">
      <c r="A21605" s="13"/>
      <c r="B21605" s="13"/>
      <c r="C21605" s="13"/>
      <c r="D21605" s="13"/>
      <c r="E21605" s="13"/>
      <c r="G21605" s="13"/>
    </row>
    <row r="21606" spans="1:7">
      <c r="A21606" s="13"/>
      <c r="B21606" s="13"/>
      <c r="C21606" s="13"/>
      <c r="D21606" s="13"/>
      <c r="E21606" s="13"/>
      <c r="G21606" s="13"/>
    </row>
    <row r="21607" spans="1:7">
      <c r="A21607" s="13"/>
      <c r="B21607" s="13"/>
      <c r="C21607" s="13"/>
      <c r="D21607" s="13"/>
      <c r="E21607" s="13"/>
      <c r="G21607" s="13"/>
    </row>
    <row r="21608" spans="1:7">
      <c r="A21608" s="13"/>
      <c r="B21608" s="13"/>
      <c r="C21608" s="13"/>
      <c r="D21608" s="13"/>
      <c r="E21608" s="13"/>
      <c r="G21608" s="13"/>
    </row>
    <row r="21609" spans="1:7">
      <c r="A21609" s="13"/>
      <c r="B21609" s="13"/>
      <c r="C21609" s="13"/>
      <c r="D21609" s="13"/>
      <c r="E21609" s="13"/>
      <c r="G21609" s="13"/>
    </row>
    <row r="21610" spans="1:7">
      <c r="A21610" s="13"/>
      <c r="B21610" s="13"/>
      <c r="C21610" s="13"/>
      <c r="D21610" s="13"/>
      <c r="E21610" s="13"/>
      <c r="G21610" s="13"/>
    </row>
    <row r="21611" spans="1:7">
      <c r="A21611" s="13"/>
      <c r="B21611" s="13"/>
      <c r="C21611" s="13"/>
      <c r="D21611" s="13"/>
      <c r="E21611" s="13"/>
      <c r="G21611" s="13"/>
    </row>
    <row r="21612" spans="1:7">
      <c r="A21612" s="13"/>
      <c r="B21612" s="13"/>
      <c r="C21612" s="13"/>
      <c r="D21612" s="13"/>
      <c r="E21612" s="13"/>
      <c r="F21612" s="13"/>
    </row>
    <row r="21613" spans="1:7">
      <c r="A21613" s="13"/>
      <c r="B21613" s="13"/>
      <c r="C21613" s="13"/>
      <c r="D21613" s="13"/>
      <c r="E21613" s="13"/>
      <c r="G21613" s="13"/>
    </row>
    <row r="21614" spans="1:7">
      <c r="A21614" s="13"/>
      <c r="B21614" s="13"/>
      <c r="C21614" s="13"/>
      <c r="D21614" s="13"/>
      <c r="E21614" s="13"/>
      <c r="G21614" s="13"/>
    </row>
    <row r="21615" spans="1:7">
      <c r="A21615" s="13"/>
      <c r="B21615" s="13"/>
      <c r="C21615" s="13"/>
      <c r="D21615" s="13"/>
      <c r="E21615" s="13"/>
      <c r="G21615" s="13"/>
    </row>
    <row r="21616" spans="1:7">
      <c r="A21616" s="13"/>
      <c r="B21616" s="13"/>
      <c r="C21616" s="13"/>
      <c r="D21616" s="13"/>
      <c r="E21616" s="13"/>
      <c r="G21616" s="13"/>
    </row>
    <row r="21617" spans="1:7">
      <c r="A21617" s="13"/>
      <c r="B21617" s="13"/>
      <c r="C21617" s="13"/>
      <c r="D21617" s="13"/>
      <c r="E21617" s="13"/>
      <c r="G21617" s="13"/>
    </row>
    <row r="21618" spans="1:7">
      <c r="A21618" s="13"/>
      <c r="B21618" s="13"/>
      <c r="C21618" s="13"/>
      <c r="D21618" s="13"/>
      <c r="E21618" s="13"/>
      <c r="G21618" s="13"/>
    </row>
    <row r="21619" spans="1:7">
      <c r="A21619" s="13"/>
      <c r="B21619" s="13"/>
      <c r="C21619" s="13"/>
      <c r="D21619" s="13"/>
      <c r="E21619" s="13"/>
      <c r="F21619" s="13"/>
    </row>
    <row r="21620" spans="1:7">
      <c r="A21620" s="13"/>
      <c r="B21620" s="13"/>
      <c r="C21620" s="13"/>
      <c r="D21620" s="13"/>
      <c r="E21620" s="13"/>
      <c r="G21620" s="13"/>
    </row>
    <row r="21621" spans="1:7">
      <c r="A21621" s="13"/>
      <c r="B21621" s="13"/>
      <c r="C21621" s="13"/>
      <c r="D21621" s="13"/>
      <c r="E21621" s="13"/>
      <c r="G21621" s="13"/>
    </row>
    <row r="21622" spans="1:7">
      <c r="A21622" s="13"/>
      <c r="B21622" s="13"/>
      <c r="C21622" s="13"/>
      <c r="D21622" s="13"/>
      <c r="E21622" s="13"/>
      <c r="F21622" s="13"/>
    </row>
    <row r="21623" spans="1:7">
      <c r="A21623" s="13"/>
      <c r="B21623" s="13"/>
      <c r="C21623" s="13"/>
      <c r="D21623" s="13"/>
      <c r="E21623" s="13"/>
      <c r="G21623" s="13"/>
    </row>
    <row r="21624" spans="1:7">
      <c r="A21624" s="13"/>
      <c r="B21624" s="13"/>
      <c r="C21624" s="13"/>
      <c r="D21624" s="13"/>
      <c r="E21624" s="13"/>
      <c r="G21624" s="13"/>
    </row>
    <row r="21625" spans="1:7">
      <c r="A21625" s="13"/>
      <c r="B21625" s="13"/>
      <c r="C21625" s="13"/>
      <c r="D21625" s="13"/>
      <c r="E21625" s="13"/>
      <c r="G21625" s="13"/>
    </row>
    <row r="21626" spans="1:7">
      <c r="A21626" s="13"/>
      <c r="B21626" s="13"/>
      <c r="C21626" s="13"/>
      <c r="D21626" s="13"/>
      <c r="E21626" s="13"/>
      <c r="G21626" s="13"/>
    </row>
    <row r="21627" spans="1:7">
      <c r="A21627" s="13"/>
      <c r="B21627" s="13"/>
      <c r="C21627" s="13"/>
      <c r="D21627" s="13"/>
      <c r="E21627" s="13"/>
      <c r="G21627" s="13"/>
    </row>
    <row r="21628" spans="1:7">
      <c r="A21628" s="13"/>
      <c r="B21628" s="13"/>
      <c r="C21628" s="13"/>
      <c r="D21628" s="13"/>
      <c r="E21628" s="13"/>
      <c r="G21628" s="13"/>
    </row>
    <row r="21629" spans="1:7">
      <c r="A21629" s="13"/>
      <c r="B21629" s="13"/>
      <c r="C21629" s="13"/>
      <c r="D21629" s="13"/>
      <c r="E21629" s="13"/>
      <c r="G21629" s="13"/>
    </row>
    <row r="21630" spans="1:7">
      <c r="A21630" s="13"/>
      <c r="B21630" s="13"/>
      <c r="C21630" s="13"/>
      <c r="D21630" s="13"/>
      <c r="E21630" s="13"/>
      <c r="F21630" s="13"/>
    </row>
    <row r="21631" spans="1:7">
      <c r="A21631" s="13"/>
      <c r="B21631" s="13"/>
      <c r="C21631" s="13"/>
      <c r="D21631" s="13"/>
      <c r="E21631" s="13"/>
      <c r="G21631" s="13"/>
    </row>
    <row r="21632" spans="1:7">
      <c r="A21632" s="13"/>
      <c r="B21632" s="13"/>
      <c r="C21632" s="13"/>
      <c r="D21632" s="13"/>
      <c r="E21632" s="13"/>
      <c r="G21632" s="13"/>
    </row>
    <row r="21633" spans="1:7">
      <c r="A21633" s="13"/>
      <c r="B21633" s="13"/>
      <c r="C21633" s="13"/>
      <c r="D21633" s="13"/>
      <c r="E21633" s="13"/>
      <c r="G21633" s="13"/>
    </row>
    <row r="21634" spans="1:7">
      <c r="A21634" s="13"/>
      <c r="B21634" s="13"/>
      <c r="C21634" s="13"/>
      <c r="D21634" s="13"/>
      <c r="E21634" s="13"/>
      <c r="G21634" s="13"/>
    </row>
    <row r="21635" spans="1:7">
      <c r="A21635" s="13"/>
      <c r="B21635" s="13"/>
      <c r="C21635" s="13"/>
      <c r="D21635" s="13"/>
      <c r="E21635" s="13"/>
      <c r="G21635" s="13"/>
    </row>
    <row r="21636" spans="1:7">
      <c r="A21636" s="13"/>
      <c r="B21636" s="13"/>
      <c r="C21636" s="13"/>
      <c r="D21636" s="13"/>
      <c r="E21636" s="13"/>
      <c r="G21636" s="13"/>
    </row>
    <row r="21637" spans="1:7">
      <c r="A21637" s="13"/>
      <c r="B21637" s="13"/>
      <c r="C21637" s="13"/>
      <c r="D21637" s="13"/>
      <c r="E21637" s="13"/>
      <c r="F21637" s="13"/>
    </row>
    <row r="21638" spans="1:7">
      <c r="A21638" s="13"/>
      <c r="B21638" s="13"/>
      <c r="C21638" s="13"/>
      <c r="D21638" s="13"/>
      <c r="E21638" s="13"/>
      <c r="G21638" s="13"/>
    </row>
    <row r="21639" spans="1:7">
      <c r="A21639" s="13"/>
      <c r="B21639" s="13"/>
      <c r="C21639" s="13"/>
      <c r="D21639" s="13"/>
      <c r="E21639" s="13"/>
      <c r="G21639" s="13"/>
    </row>
    <row r="21640" spans="1:7">
      <c r="A21640" s="13"/>
      <c r="B21640" s="13"/>
      <c r="C21640" s="13"/>
      <c r="D21640" s="13"/>
      <c r="E21640" s="13"/>
      <c r="G21640" s="13"/>
    </row>
    <row r="21641" spans="1:7">
      <c r="A21641" s="13"/>
      <c r="B21641" s="13"/>
      <c r="C21641" s="13"/>
      <c r="D21641" s="13"/>
      <c r="E21641" s="13"/>
      <c r="F21641" s="13"/>
    </row>
    <row r="21642" spans="1:7">
      <c r="A21642" s="13"/>
      <c r="B21642" s="13"/>
      <c r="C21642" s="13"/>
      <c r="D21642" s="13"/>
      <c r="E21642" s="13"/>
      <c r="G21642" s="13"/>
    </row>
    <row r="21643" spans="1:7">
      <c r="A21643" s="13"/>
      <c r="B21643" s="13"/>
      <c r="C21643" s="13"/>
      <c r="D21643" s="13"/>
      <c r="E21643" s="13"/>
      <c r="G21643" s="13"/>
    </row>
    <row r="21644" spans="1:7">
      <c r="A21644" s="13"/>
      <c r="B21644" s="13"/>
      <c r="C21644" s="13"/>
      <c r="D21644" s="13"/>
      <c r="E21644" s="13"/>
      <c r="G21644" s="13"/>
    </row>
    <row r="21645" spans="1:7">
      <c r="A21645" s="13"/>
      <c r="B21645" s="13"/>
      <c r="C21645" s="13"/>
      <c r="D21645" s="13"/>
      <c r="E21645" s="13"/>
      <c r="G21645" s="13"/>
    </row>
    <row r="21646" spans="1:7">
      <c r="A21646" s="13"/>
      <c r="B21646" s="13"/>
      <c r="C21646" s="13"/>
      <c r="D21646" s="13"/>
      <c r="E21646" s="13"/>
      <c r="G21646" s="13"/>
    </row>
    <row r="21647" spans="1:7">
      <c r="A21647" s="13"/>
      <c r="B21647" s="13"/>
      <c r="C21647" s="13"/>
      <c r="D21647" s="13"/>
      <c r="E21647" s="13"/>
      <c r="G21647" s="13"/>
    </row>
    <row r="21648" spans="1:7">
      <c r="A21648" s="13"/>
      <c r="B21648" s="13"/>
      <c r="C21648" s="13"/>
      <c r="D21648" s="13"/>
      <c r="E21648" s="13"/>
      <c r="G21648" s="13"/>
    </row>
    <row r="21649" spans="1:7">
      <c r="A21649" s="13"/>
      <c r="B21649" s="13"/>
      <c r="C21649" s="13"/>
      <c r="D21649" s="13"/>
      <c r="E21649" s="13"/>
      <c r="F21649" s="13"/>
    </row>
    <row r="21650" spans="1:7">
      <c r="A21650" s="13"/>
      <c r="B21650" s="13"/>
      <c r="C21650" s="13"/>
      <c r="D21650" s="13"/>
      <c r="E21650" s="13"/>
      <c r="G21650" s="13"/>
    </row>
    <row r="21651" spans="1:7">
      <c r="A21651" s="13"/>
      <c r="B21651" s="13"/>
      <c r="C21651" s="13"/>
      <c r="D21651" s="13"/>
      <c r="E21651" s="13"/>
      <c r="G21651" s="13"/>
    </row>
    <row r="21652" spans="1:7">
      <c r="A21652" s="13"/>
      <c r="B21652" s="13"/>
      <c r="C21652" s="13"/>
      <c r="D21652" s="13"/>
      <c r="E21652" s="13"/>
      <c r="G21652" s="13"/>
    </row>
    <row r="21653" spans="1:7">
      <c r="A21653" s="13"/>
      <c r="B21653" s="13"/>
      <c r="C21653" s="13"/>
      <c r="D21653" s="13"/>
      <c r="E21653" s="13"/>
      <c r="G21653" s="13"/>
    </row>
    <row r="21654" spans="1:7">
      <c r="A21654" s="13"/>
      <c r="B21654" s="13"/>
      <c r="C21654" s="13"/>
      <c r="D21654" s="13"/>
      <c r="E21654" s="13"/>
      <c r="G21654" s="13"/>
    </row>
    <row r="21655" spans="1:7">
      <c r="A21655" s="13"/>
      <c r="B21655" s="13"/>
      <c r="C21655" s="13"/>
      <c r="D21655" s="13"/>
      <c r="E21655" s="13"/>
      <c r="G21655" s="13"/>
    </row>
    <row r="21656" spans="1:7">
      <c r="A21656" s="13"/>
      <c r="B21656" s="13"/>
      <c r="C21656" s="13"/>
      <c r="D21656" s="13"/>
      <c r="E21656" s="13"/>
      <c r="G21656" s="13"/>
    </row>
    <row r="21657" spans="1:7">
      <c r="A21657" s="13"/>
      <c r="B21657" s="13"/>
      <c r="C21657" s="13"/>
      <c r="D21657" s="13"/>
      <c r="E21657" s="13"/>
      <c r="F21657" s="13"/>
    </row>
    <row r="21658" spans="1:7">
      <c r="A21658" s="13"/>
      <c r="B21658" s="13"/>
      <c r="C21658" s="13"/>
      <c r="D21658" s="13"/>
      <c r="E21658" s="13"/>
      <c r="G21658" s="13"/>
    </row>
    <row r="21659" spans="1:7">
      <c r="A21659" s="13"/>
      <c r="B21659" s="13"/>
      <c r="C21659" s="13"/>
      <c r="D21659" s="13"/>
      <c r="E21659" s="13"/>
      <c r="G21659" s="13"/>
    </row>
    <row r="21660" spans="1:7">
      <c r="A21660" s="13"/>
      <c r="B21660" s="13"/>
      <c r="C21660" s="13"/>
      <c r="D21660" s="13"/>
      <c r="E21660" s="13"/>
      <c r="G21660" s="13"/>
    </row>
    <row r="21661" spans="1:7">
      <c r="A21661" s="13"/>
      <c r="B21661" s="13"/>
      <c r="C21661" s="13"/>
      <c r="D21661" s="13"/>
      <c r="E21661" s="13"/>
      <c r="F21661" s="13"/>
    </row>
    <row r="21662" spans="1:7">
      <c r="A21662" s="13"/>
      <c r="B21662" s="13"/>
      <c r="C21662" s="13"/>
      <c r="D21662" s="13"/>
      <c r="E21662" s="13"/>
      <c r="G21662" s="13"/>
    </row>
    <row r="21663" spans="1:7">
      <c r="A21663" s="13"/>
      <c r="B21663" s="13"/>
      <c r="C21663" s="13"/>
      <c r="D21663" s="13"/>
      <c r="E21663" s="13"/>
      <c r="G21663" s="13"/>
    </row>
    <row r="21664" spans="1:7">
      <c r="A21664" s="13"/>
      <c r="B21664" s="13"/>
      <c r="C21664" s="13"/>
      <c r="D21664" s="13"/>
      <c r="E21664" s="13"/>
      <c r="G21664" s="13"/>
    </row>
    <row r="21665" spans="1:7">
      <c r="A21665" s="13"/>
      <c r="B21665" s="13"/>
      <c r="C21665" s="13"/>
      <c r="D21665" s="13"/>
      <c r="E21665" s="13"/>
      <c r="G21665" s="13"/>
    </row>
    <row r="21666" spans="1:7">
      <c r="A21666" s="13"/>
      <c r="B21666" s="13"/>
      <c r="C21666" s="13"/>
      <c r="D21666" s="13"/>
      <c r="E21666" s="13"/>
      <c r="G21666" s="13"/>
    </row>
    <row r="21667" spans="1:7">
      <c r="A21667" s="13"/>
      <c r="B21667" s="13"/>
      <c r="C21667" s="13"/>
      <c r="D21667" s="13"/>
      <c r="E21667" s="13"/>
      <c r="G21667" s="13"/>
    </row>
    <row r="21668" spans="1:7">
      <c r="A21668" s="13"/>
      <c r="B21668" s="13"/>
      <c r="C21668" s="13"/>
      <c r="D21668" s="13"/>
      <c r="E21668" s="13"/>
      <c r="G21668" s="13"/>
    </row>
    <row r="21669" spans="1:7">
      <c r="A21669" s="13"/>
    </row>
    <row r="21670" spans="1:7">
      <c r="A21670" s="13"/>
    </row>
    <row r="21671" spans="1:7">
      <c r="A21671" s="13"/>
      <c r="B21671" s="13"/>
      <c r="C21671" s="13"/>
      <c r="D21671" s="13"/>
      <c r="E21671" s="13"/>
      <c r="F21671" s="13"/>
    </row>
    <row r="21672" spans="1:7">
      <c r="A21672" s="13"/>
      <c r="B21672" s="13"/>
      <c r="C21672" s="13"/>
      <c r="D21672" s="13"/>
      <c r="E21672" s="13"/>
      <c r="G21672" s="13"/>
    </row>
    <row r="21673" spans="1:7">
      <c r="A21673" s="13"/>
      <c r="B21673" s="13"/>
      <c r="C21673" s="13"/>
      <c r="D21673" s="13"/>
      <c r="E21673" s="13"/>
      <c r="F21673" s="13"/>
    </row>
    <row r="21674" spans="1:7">
      <c r="A21674" s="13"/>
      <c r="B21674" s="13"/>
      <c r="C21674" s="13"/>
      <c r="D21674" s="13"/>
      <c r="E21674" s="13"/>
      <c r="G21674" s="13"/>
    </row>
    <row r="21675" spans="1:7">
      <c r="A21675" s="13"/>
      <c r="B21675" s="13"/>
      <c r="C21675" s="13"/>
      <c r="D21675" s="13"/>
      <c r="E21675" s="13"/>
      <c r="G21675" s="13"/>
    </row>
    <row r="21676" spans="1:7">
      <c r="A21676" s="13"/>
      <c r="B21676" s="13"/>
      <c r="C21676" s="13"/>
      <c r="D21676" s="13"/>
      <c r="E21676" s="13"/>
      <c r="G21676" s="13"/>
    </row>
    <row r="21677" spans="1:7">
      <c r="A21677" s="13"/>
      <c r="B21677" s="13"/>
      <c r="C21677" s="13"/>
      <c r="D21677" s="13"/>
      <c r="E21677" s="13"/>
      <c r="G21677" s="13"/>
    </row>
    <row r="21678" spans="1:7">
      <c r="A21678" s="13"/>
      <c r="B21678" s="13"/>
      <c r="C21678" s="13"/>
      <c r="D21678" s="13"/>
      <c r="E21678" s="13"/>
      <c r="G21678" s="13"/>
    </row>
    <row r="21679" spans="1:7">
      <c r="A21679" s="13"/>
      <c r="B21679" s="13"/>
      <c r="C21679" s="13"/>
      <c r="D21679" s="13"/>
      <c r="E21679" s="13"/>
      <c r="G21679" s="13"/>
    </row>
    <row r="21680" spans="1:7">
      <c r="A21680" s="13"/>
      <c r="B21680" s="13"/>
      <c r="C21680" s="13"/>
      <c r="D21680" s="13"/>
      <c r="E21680" s="13"/>
      <c r="F21680" s="13"/>
    </row>
    <row r="21681" spans="1:7">
      <c r="A21681" s="13"/>
      <c r="B21681" s="13"/>
      <c r="C21681" s="13"/>
      <c r="D21681" s="13"/>
      <c r="E21681" s="13"/>
      <c r="F21681" s="13"/>
    </row>
    <row r="21682" spans="1:7">
      <c r="A21682" s="13"/>
      <c r="B21682" s="13"/>
      <c r="C21682" s="13"/>
      <c r="D21682" s="13"/>
      <c r="E21682" s="13"/>
      <c r="G21682" s="13"/>
    </row>
    <row r="21683" spans="1:7">
      <c r="A21683" s="13"/>
      <c r="B21683" s="13"/>
      <c r="C21683" s="13"/>
      <c r="D21683" s="13"/>
      <c r="E21683" s="13"/>
      <c r="G21683" s="13"/>
    </row>
    <row r="21684" spans="1:7">
      <c r="A21684" s="13"/>
      <c r="B21684" s="13"/>
      <c r="C21684" s="13"/>
      <c r="D21684" s="13"/>
      <c r="E21684" s="13"/>
      <c r="G21684" s="13"/>
    </row>
    <row r="21685" spans="1:7">
      <c r="A21685" s="13"/>
      <c r="B21685" s="13"/>
      <c r="C21685" s="13"/>
      <c r="D21685" s="13"/>
      <c r="E21685" s="13"/>
      <c r="G21685" s="13"/>
    </row>
    <row r="21686" spans="1:7">
      <c r="A21686" s="13"/>
      <c r="B21686" s="13"/>
      <c r="C21686" s="13"/>
      <c r="D21686" s="13"/>
      <c r="E21686" s="13"/>
      <c r="G21686" s="13"/>
    </row>
    <row r="21687" spans="1:7">
      <c r="A21687" s="13"/>
      <c r="B21687" s="13"/>
      <c r="C21687" s="13"/>
      <c r="D21687" s="13"/>
      <c r="E21687" s="13"/>
      <c r="F21687" s="13"/>
    </row>
    <row r="21688" spans="1:7">
      <c r="A21688" s="13"/>
      <c r="B21688" s="13"/>
      <c r="C21688" s="13"/>
      <c r="D21688" s="13"/>
      <c r="E21688" s="13"/>
      <c r="G21688" s="13"/>
    </row>
    <row r="21689" spans="1:7">
      <c r="A21689" s="13"/>
      <c r="B21689" s="13"/>
      <c r="C21689" s="13"/>
      <c r="D21689" s="13"/>
      <c r="E21689" s="13"/>
      <c r="G21689" s="13"/>
    </row>
    <row r="21690" spans="1:7">
      <c r="A21690" s="13"/>
      <c r="B21690" s="13"/>
      <c r="C21690" s="13"/>
      <c r="D21690" s="13"/>
      <c r="E21690" s="13"/>
      <c r="G21690" s="13"/>
    </row>
    <row r="21691" spans="1:7">
      <c r="A21691" s="13"/>
      <c r="B21691" s="13"/>
      <c r="C21691" s="13"/>
      <c r="D21691" s="13"/>
      <c r="E21691" s="13"/>
      <c r="G21691" s="13"/>
    </row>
    <row r="21692" spans="1:7">
      <c r="A21692" s="13"/>
      <c r="B21692" s="13"/>
      <c r="C21692" s="13"/>
      <c r="D21692" s="13"/>
      <c r="E21692" s="13"/>
      <c r="G21692" s="13"/>
    </row>
    <row r="21693" spans="1:7">
      <c r="A21693" s="13"/>
      <c r="B21693" s="13"/>
      <c r="C21693" s="13"/>
      <c r="D21693" s="13"/>
      <c r="E21693" s="13"/>
      <c r="G21693" s="13"/>
    </row>
    <row r="21694" spans="1:7">
      <c r="A21694" s="13"/>
      <c r="B21694" s="13"/>
      <c r="C21694" s="13"/>
      <c r="D21694" s="13"/>
      <c r="E21694" s="13"/>
      <c r="G21694" s="13"/>
    </row>
    <row r="21695" spans="1:7">
      <c r="A21695" s="13"/>
      <c r="B21695" s="13"/>
      <c r="C21695" s="13"/>
      <c r="D21695" s="13"/>
      <c r="E21695" s="13"/>
      <c r="G21695" s="13"/>
    </row>
    <row r="21696" spans="1:7">
      <c r="A21696" s="13"/>
      <c r="B21696" s="13"/>
      <c r="C21696" s="13"/>
      <c r="D21696" s="13"/>
      <c r="E21696" s="13"/>
      <c r="G21696" s="13"/>
    </row>
    <row r="21697" spans="1:7">
      <c r="A21697" s="13"/>
      <c r="B21697" s="13"/>
      <c r="C21697" s="13"/>
      <c r="D21697" s="13"/>
      <c r="E21697" s="13"/>
      <c r="G21697" s="13"/>
    </row>
    <row r="21698" spans="1:7">
      <c r="A21698" s="13"/>
      <c r="B21698" s="13"/>
      <c r="C21698" s="13"/>
      <c r="D21698" s="13"/>
      <c r="E21698" s="13"/>
      <c r="G21698" s="13"/>
    </row>
    <row r="21699" spans="1:7">
      <c r="A21699" s="13"/>
      <c r="B21699" s="13"/>
      <c r="C21699" s="13"/>
      <c r="D21699" s="13"/>
      <c r="E21699" s="13"/>
      <c r="G21699" s="13"/>
    </row>
    <row r="21700" spans="1:7">
      <c r="A21700" s="13"/>
      <c r="B21700" s="13"/>
      <c r="C21700" s="13"/>
      <c r="D21700" s="13"/>
      <c r="E21700" s="13"/>
      <c r="G21700" s="13"/>
    </row>
    <row r="21701" spans="1:7">
      <c r="A21701" s="13"/>
      <c r="B21701" s="13"/>
      <c r="C21701" s="13"/>
      <c r="D21701" s="13"/>
      <c r="E21701" s="13"/>
      <c r="F21701" s="13"/>
    </row>
    <row r="21702" spans="1:7">
      <c r="A21702" s="13"/>
      <c r="B21702" s="13"/>
      <c r="C21702" s="13"/>
      <c r="D21702" s="13"/>
      <c r="E21702" s="13"/>
      <c r="G21702" s="13"/>
    </row>
    <row r="21703" spans="1:7">
      <c r="A21703" s="13"/>
      <c r="B21703" s="13"/>
      <c r="C21703" s="13"/>
      <c r="D21703" s="13"/>
      <c r="E21703" s="13"/>
      <c r="G21703" s="13"/>
    </row>
    <row r="21704" spans="1:7">
      <c r="A21704" s="13"/>
      <c r="B21704" s="13"/>
      <c r="C21704" s="13"/>
      <c r="D21704" s="13"/>
      <c r="E21704" s="13"/>
      <c r="G21704" s="13"/>
    </row>
    <row r="21705" spans="1:7">
      <c r="A21705" s="13"/>
      <c r="B21705" s="13"/>
      <c r="C21705" s="13"/>
      <c r="D21705" s="13"/>
      <c r="E21705" s="13"/>
      <c r="G21705" s="13"/>
    </row>
    <row r="21706" spans="1:7">
      <c r="A21706" s="13"/>
      <c r="B21706" s="13"/>
      <c r="C21706" s="13"/>
      <c r="D21706" s="13"/>
      <c r="E21706" s="13"/>
      <c r="G21706" s="13"/>
    </row>
    <row r="21707" spans="1:7">
      <c r="A21707" s="13"/>
      <c r="B21707" s="13"/>
      <c r="C21707" s="13"/>
      <c r="D21707" s="13"/>
      <c r="E21707" s="13"/>
      <c r="G21707" s="13"/>
    </row>
    <row r="21708" spans="1:7">
      <c r="A21708" s="13"/>
      <c r="B21708" s="13"/>
      <c r="C21708" s="13"/>
      <c r="D21708" s="13"/>
      <c r="E21708" s="13"/>
      <c r="G21708" s="13"/>
    </row>
    <row r="21709" spans="1:7">
      <c r="A21709" s="13"/>
      <c r="B21709" s="13"/>
      <c r="C21709" s="13"/>
      <c r="D21709" s="13"/>
      <c r="E21709" s="13"/>
      <c r="G21709" s="13"/>
    </row>
    <row r="21710" spans="1:7">
      <c r="A21710" s="13"/>
      <c r="B21710" s="13"/>
      <c r="C21710" s="13"/>
      <c r="D21710" s="13"/>
      <c r="E21710" s="13"/>
      <c r="G21710" s="13"/>
    </row>
    <row r="21711" spans="1:7">
      <c r="A21711" s="13"/>
      <c r="B21711" s="13"/>
      <c r="C21711" s="13"/>
      <c r="D21711" s="13"/>
      <c r="E21711" s="13"/>
      <c r="G21711" s="13"/>
    </row>
    <row r="21712" spans="1:7">
      <c r="A21712" s="13"/>
      <c r="B21712" s="13"/>
      <c r="C21712" s="13"/>
      <c r="D21712" s="13"/>
      <c r="E21712" s="13"/>
      <c r="G21712" s="13"/>
    </row>
    <row r="21713" spans="1:7">
      <c r="A21713" s="13"/>
      <c r="B21713" s="13"/>
      <c r="C21713" s="13"/>
      <c r="D21713" s="13"/>
      <c r="E21713" s="13"/>
      <c r="G21713" s="13"/>
    </row>
    <row r="21714" spans="1:7">
      <c r="A21714" s="13"/>
      <c r="B21714" s="13"/>
      <c r="C21714" s="13"/>
      <c r="D21714" s="13"/>
      <c r="E21714" s="13"/>
      <c r="G21714" s="13"/>
    </row>
    <row r="21715" spans="1:7">
      <c r="A21715" s="13"/>
      <c r="B21715" s="13"/>
      <c r="C21715" s="13"/>
      <c r="D21715" s="13"/>
      <c r="E21715" s="13"/>
      <c r="G21715" s="13"/>
    </row>
    <row r="21716" spans="1:7">
      <c r="A21716" s="13"/>
      <c r="B21716" s="13"/>
      <c r="C21716" s="13"/>
      <c r="D21716" s="13"/>
      <c r="E21716" s="13"/>
      <c r="F21716" s="13"/>
    </row>
    <row r="21717" spans="1:7">
      <c r="A21717" s="13"/>
      <c r="B21717" s="13"/>
      <c r="C21717" s="13"/>
      <c r="D21717" s="13"/>
      <c r="E21717" s="13"/>
      <c r="G21717" s="13"/>
    </row>
    <row r="21718" spans="1:7">
      <c r="A21718" s="13"/>
      <c r="B21718" s="13"/>
      <c r="C21718" s="13"/>
      <c r="D21718" s="13"/>
      <c r="E21718" s="13"/>
      <c r="G21718" s="13"/>
    </row>
    <row r="21719" spans="1:7">
      <c r="A21719" s="13"/>
      <c r="B21719" s="13"/>
      <c r="C21719" s="13"/>
      <c r="D21719" s="13"/>
      <c r="E21719" s="13"/>
      <c r="G21719" s="13"/>
    </row>
    <row r="21720" spans="1:7">
      <c r="A21720" s="13"/>
      <c r="B21720" s="13"/>
      <c r="C21720" s="13"/>
      <c r="D21720" s="13"/>
      <c r="E21720" s="13"/>
      <c r="G21720" s="13"/>
    </row>
    <row r="21721" spans="1:7">
      <c r="A21721" s="13"/>
      <c r="B21721" s="13"/>
      <c r="C21721" s="13"/>
      <c r="D21721" s="13"/>
      <c r="E21721" s="13"/>
      <c r="F21721" s="13"/>
    </row>
    <row r="21722" spans="1:7">
      <c r="A21722" s="13"/>
      <c r="B21722" s="13"/>
      <c r="C21722" s="13"/>
      <c r="D21722" s="13"/>
      <c r="E21722" s="13"/>
      <c r="G21722" s="13"/>
    </row>
    <row r="21723" spans="1:7">
      <c r="A21723" s="13"/>
      <c r="B21723" s="13"/>
      <c r="C21723" s="13"/>
      <c r="D21723" s="13"/>
      <c r="E21723" s="13"/>
      <c r="F21723" s="13"/>
    </row>
    <row r="21724" spans="1:7">
      <c r="A21724" s="13"/>
      <c r="B21724" s="13"/>
      <c r="C21724" s="13"/>
      <c r="D21724" s="13"/>
      <c r="E21724" s="13"/>
      <c r="G21724" s="13"/>
    </row>
    <row r="21725" spans="1:7">
      <c r="A21725" s="13"/>
      <c r="B21725" s="13"/>
      <c r="C21725" s="13"/>
      <c r="D21725" s="13"/>
      <c r="E21725" s="13"/>
      <c r="G21725" s="13"/>
    </row>
    <row r="21726" spans="1:7">
      <c r="A21726" s="13"/>
      <c r="B21726" s="13"/>
      <c r="C21726" s="13"/>
      <c r="D21726" s="13"/>
      <c r="E21726" s="13"/>
      <c r="G21726" s="13"/>
    </row>
    <row r="21727" spans="1:7">
      <c r="A21727" s="13"/>
      <c r="B21727" s="13"/>
      <c r="C21727" s="13"/>
      <c r="D21727" s="13"/>
      <c r="E21727" s="13"/>
      <c r="G21727" s="13"/>
    </row>
    <row r="21728" spans="1:7">
      <c r="A21728" s="13"/>
      <c r="B21728" s="13"/>
      <c r="C21728" s="13"/>
      <c r="D21728" s="13"/>
      <c r="E21728" s="13"/>
      <c r="G21728" s="13"/>
    </row>
    <row r="21729" spans="1:7">
      <c r="A21729" s="13"/>
      <c r="B21729" s="13"/>
      <c r="C21729" s="13"/>
      <c r="D21729" s="13"/>
      <c r="E21729" s="13"/>
      <c r="G21729" s="13"/>
    </row>
    <row r="21730" spans="1:7">
      <c r="A21730" s="13"/>
      <c r="B21730" s="13"/>
      <c r="C21730" s="13"/>
      <c r="D21730" s="13"/>
      <c r="E21730" s="13"/>
      <c r="G21730" s="13"/>
    </row>
    <row r="21731" spans="1:7">
      <c r="A21731" s="13"/>
      <c r="B21731" s="13"/>
      <c r="C21731" s="13"/>
      <c r="D21731" s="13"/>
      <c r="E21731" s="13"/>
      <c r="G21731" s="13"/>
    </row>
    <row r="21732" spans="1:7">
      <c r="A21732" s="13"/>
      <c r="B21732" s="13"/>
      <c r="C21732" s="13"/>
      <c r="D21732" s="13"/>
      <c r="E21732" s="13"/>
      <c r="G21732" s="13"/>
    </row>
    <row r="21733" spans="1:7">
      <c r="A21733" s="13"/>
      <c r="B21733" s="13"/>
      <c r="C21733" s="13"/>
      <c r="D21733" s="13"/>
      <c r="E21733" s="13"/>
      <c r="G21733" s="13"/>
    </row>
    <row r="21734" spans="1:7">
      <c r="A21734" s="13"/>
      <c r="B21734" s="13"/>
      <c r="C21734" s="13"/>
      <c r="D21734" s="13"/>
      <c r="E21734" s="13"/>
      <c r="G21734" s="13"/>
    </row>
    <row r="21735" spans="1:7">
      <c r="A21735" s="13"/>
      <c r="B21735" s="13"/>
      <c r="C21735" s="13"/>
      <c r="D21735" s="13"/>
      <c r="E21735" s="13"/>
      <c r="G21735" s="13"/>
    </row>
    <row r="21736" spans="1:7">
      <c r="A21736" s="13"/>
      <c r="B21736" s="13"/>
      <c r="C21736" s="13"/>
      <c r="D21736" s="13"/>
      <c r="E21736" s="13"/>
      <c r="G21736" s="13"/>
    </row>
    <row r="21737" spans="1:7">
      <c r="A21737" s="13"/>
      <c r="B21737" s="13"/>
      <c r="C21737" s="13"/>
      <c r="D21737" s="13"/>
      <c r="E21737" s="13"/>
      <c r="G21737" s="13"/>
    </row>
    <row r="21738" spans="1:7">
      <c r="A21738" s="13"/>
      <c r="B21738" s="13"/>
      <c r="C21738" s="13"/>
      <c r="D21738" s="13"/>
      <c r="E21738" s="13"/>
      <c r="G21738" s="13"/>
    </row>
    <row r="21739" spans="1:7">
      <c r="A21739" s="13"/>
      <c r="B21739" s="13"/>
      <c r="C21739" s="13"/>
      <c r="D21739" s="13"/>
      <c r="E21739" s="13"/>
      <c r="G21739" s="13"/>
    </row>
    <row r="21740" spans="1:7">
      <c r="A21740" s="13"/>
      <c r="B21740" s="13"/>
      <c r="C21740" s="13"/>
      <c r="D21740" s="13"/>
      <c r="E21740" s="13"/>
      <c r="G21740" s="13"/>
    </row>
    <row r="21741" spans="1:7">
      <c r="A21741" s="13"/>
      <c r="B21741" s="13"/>
      <c r="C21741" s="13"/>
      <c r="D21741" s="13"/>
      <c r="E21741" s="13"/>
      <c r="G21741" s="13"/>
    </row>
    <row r="21742" spans="1:7">
      <c r="A21742" s="13"/>
      <c r="B21742" s="13"/>
      <c r="C21742" s="13"/>
      <c r="D21742" s="13"/>
      <c r="E21742" s="13"/>
      <c r="G21742" s="13"/>
    </row>
    <row r="21743" spans="1:7">
      <c r="A21743" s="13"/>
      <c r="B21743" s="13"/>
      <c r="C21743" s="13"/>
      <c r="D21743" s="13"/>
      <c r="E21743" s="13"/>
      <c r="G21743" s="13"/>
    </row>
    <row r="21744" spans="1:7">
      <c r="A21744" s="13"/>
      <c r="B21744" s="13"/>
      <c r="C21744" s="13"/>
      <c r="D21744" s="13"/>
      <c r="E21744" s="13"/>
      <c r="G21744" s="13"/>
    </row>
    <row r="21745" spans="1:7">
      <c r="A21745" s="13"/>
      <c r="B21745" s="13"/>
      <c r="C21745" s="13"/>
      <c r="D21745" s="13"/>
      <c r="E21745" s="13"/>
      <c r="G21745" s="13"/>
    </row>
    <row r="21746" spans="1:7">
      <c r="A21746" s="13"/>
      <c r="B21746" s="13"/>
      <c r="C21746" s="13"/>
      <c r="D21746" s="13"/>
      <c r="E21746" s="13"/>
      <c r="G21746" s="13"/>
    </row>
    <row r="21747" spans="1:7">
      <c r="A21747" s="13"/>
      <c r="B21747" s="13"/>
      <c r="C21747" s="13"/>
      <c r="D21747" s="13"/>
      <c r="E21747" s="13"/>
      <c r="G21747" s="13"/>
    </row>
    <row r="21748" spans="1:7">
      <c r="A21748" s="13"/>
      <c r="B21748" s="13"/>
      <c r="C21748" s="13"/>
      <c r="D21748" s="13"/>
      <c r="E21748" s="13"/>
      <c r="G21748" s="13"/>
    </row>
    <row r="21749" spans="1:7">
      <c r="A21749" s="13"/>
      <c r="B21749" s="13"/>
      <c r="C21749" s="13"/>
      <c r="D21749" s="13"/>
      <c r="E21749" s="13"/>
      <c r="F21749" s="13"/>
    </row>
    <row r="21750" spans="1:7">
      <c r="A21750" s="13"/>
      <c r="B21750" s="13"/>
      <c r="C21750" s="13"/>
      <c r="D21750" s="13"/>
      <c r="E21750" s="13"/>
      <c r="G21750" s="13"/>
    </row>
    <row r="21751" spans="1:7">
      <c r="A21751" s="13"/>
      <c r="B21751" s="13"/>
      <c r="C21751" s="13"/>
      <c r="D21751" s="13"/>
      <c r="E21751" s="13"/>
      <c r="G21751" s="13"/>
    </row>
    <row r="21752" spans="1:7">
      <c r="A21752" s="13"/>
      <c r="B21752" s="13"/>
      <c r="C21752" s="13"/>
      <c r="D21752" s="13"/>
      <c r="E21752" s="13"/>
      <c r="G21752" s="13"/>
    </row>
    <row r="21753" spans="1:7">
      <c r="A21753" s="13"/>
      <c r="B21753" s="13"/>
      <c r="C21753" s="13"/>
      <c r="D21753" s="13"/>
      <c r="E21753" s="13"/>
      <c r="G21753" s="13"/>
    </row>
    <row r="21754" spans="1:7">
      <c r="A21754" s="13"/>
      <c r="B21754" s="13"/>
      <c r="C21754" s="13"/>
      <c r="D21754" s="13"/>
      <c r="E21754" s="13"/>
      <c r="G21754" s="13"/>
    </row>
    <row r="21755" spans="1:7">
      <c r="A21755" s="13"/>
      <c r="B21755" s="13"/>
      <c r="C21755" s="13"/>
      <c r="D21755" s="13"/>
      <c r="E21755" s="13"/>
      <c r="G21755" s="13"/>
    </row>
    <row r="21756" spans="1:7">
      <c r="A21756" s="13"/>
      <c r="B21756" s="13"/>
      <c r="C21756" s="13"/>
      <c r="D21756" s="13"/>
      <c r="E21756" s="13"/>
      <c r="G21756" s="13"/>
    </row>
    <row r="21757" spans="1:7">
      <c r="A21757" s="13"/>
      <c r="B21757" s="13"/>
      <c r="C21757" s="13"/>
      <c r="D21757" s="13"/>
      <c r="E21757" s="13"/>
      <c r="G21757" s="13"/>
    </row>
    <row r="21758" spans="1:7">
      <c r="A21758" s="13"/>
      <c r="B21758" s="13"/>
      <c r="C21758" s="13"/>
      <c r="D21758" s="13"/>
      <c r="E21758" s="13"/>
      <c r="G21758" s="13"/>
    </row>
    <row r="21759" spans="1:7">
      <c r="A21759" s="13"/>
      <c r="B21759" s="13"/>
      <c r="C21759" s="13"/>
      <c r="D21759" s="13"/>
      <c r="E21759" s="13"/>
      <c r="G21759" s="13"/>
    </row>
    <row r="21760" spans="1:7">
      <c r="A21760" s="13"/>
      <c r="B21760" s="13"/>
      <c r="C21760" s="13"/>
      <c r="D21760" s="13"/>
      <c r="E21760" s="13"/>
      <c r="G21760" s="13"/>
    </row>
    <row r="21761" spans="1:7">
      <c r="A21761" s="13"/>
      <c r="B21761" s="13"/>
      <c r="C21761" s="13"/>
      <c r="D21761" s="13"/>
      <c r="E21761" s="13"/>
      <c r="G21761" s="13"/>
    </row>
    <row r="21762" spans="1:7">
      <c r="A21762" s="13"/>
      <c r="B21762" s="13"/>
      <c r="C21762" s="13"/>
      <c r="D21762" s="13"/>
      <c r="E21762" s="13"/>
      <c r="G21762" s="13"/>
    </row>
    <row r="21763" spans="1:7">
      <c r="A21763" s="13"/>
      <c r="B21763" s="13"/>
      <c r="C21763" s="13"/>
      <c r="D21763" s="13"/>
      <c r="E21763" s="13"/>
      <c r="G21763" s="13"/>
    </row>
    <row r="21764" spans="1:7">
      <c r="A21764" s="13"/>
      <c r="B21764" s="13"/>
      <c r="C21764" s="13"/>
      <c r="D21764" s="13"/>
      <c r="E21764" s="13"/>
      <c r="G21764" s="13"/>
    </row>
    <row r="21765" spans="1:7">
      <c r="A21765" s="13"/>
      <c r="B21765" s="13"/>
      <c r="C21765" s="13"/>
      <c r="D21765" s="13"/>
      <c r="E21765" s="13"/>
      <c r="F21765" s="13"/>
    </row>
    <row r="21766" spans="1:7">
      <c r="A21766" s="13"/>
      <c r="B21766" s="13"/>
      <c r="C21766" s="13"/>
      <c r="D21766" s="13"/>
      <c r="E21766" s="13"/>
      <c r="G21766" s="13"/>
    </row>
    <row r="21767" spans="1:7">
      <c r="A21767" s="13"/>
      <c r="B21767" s="13"/>
      <c r="C21767" s="13"/>
      <c r="D21767" s="13"/>
      <c r="E21767" s="13"/>
      <c r="G21767" s="13"/>
    </row>
    <row r="21768" spans="1:7">
      <c r="A21768" s="13"/>
      <c r="B21768" s="13"/>
      <c r="C21768" s="13"/>
      <c r="D21768" s="13"/>
      <c r="E21768" s="13"/>
      <c r="G21768" s="13"/>
    </row>
    <row r="21769" spans="1:7">
      <c r="A21769" s="13"/>
      <c r="B21769" s="13"/>
      <c r="C21769" s="13"/>
      <c r="D21769" s="13"/>
      <c r="E21769" s="13"/>
      <c r="G21769" s="13"/>
    </row>
    <row r="21770" spans="1:7">
      <c r="A21770" s="13"/>
      <c r="B21770" s="13"/>
      <c r="C21770" s="13"/>
      <c r="D21770" s="13"/>
      <c r="E21770" s="13"/>
      <c r="G21770" s="13"/>
    </row>
    <row r="21771" spans="1:7">
      <c r="A21771" s="13"/>
      <c r="B21771" s="13"/>
      <c r="C21771" s="13"/>
      <c r="D21771" s="13"/>
      <c r="E21771" s="13"/>
      <c r="G21771" s="13"/>
    </row>
    <row r="21772" spans="1:7">
      <c r="A21772" s="13"/>
      <c r="B21772" s="13"/>
      <c r="C21772" s="13"/>
      <c r="D21772" s="13"/>
      <c r="E21772" s="13"/>
      <c r="G21772" s="13"/>
    </row>
    <row r="21773" spans="1:7">
      <c r="A21773" s="13"/>
      <c r="B21773" s="13"/>
      <c r="C21773" s="13"/>
      <c r="D21773" s="13"/>
      <c r="E21773" s="13"/>
      <c r="G21773" s="13"/>
    </row>
    <row r="21774" spans="1:7">
      <c r="A21774" s="13"/>
      <c r="B21774" s="13"/>
      <c r="C21774" s="13"/>
      <c r="D21774" s="13"/>
      <c r="E21774" s="13"/>
      <c r="G21774" s="13"/>
    </row>
    <row r="21775" spans="1:7">
      <c r="A21775" s="13"/>
      <c r="B21775" s="13"/>
      <c r="C21775" s="13"/>
      <c r="D21775" s="13"/>
      <c r="E21775" s="13"/>
      <c r="F21775" s="13"/>
    </row>
    <row r="21776" spans="1:7">
      <c r="A21776" s="13"/>
      <c r="B21776" s="13"/>
      <c r="C21776" s="13"/>
      <c r="D21776" s="13"/>
      <c r="E21776" s="13"/>
      <c r="F21776" s="13"/>
    </row>
    <row r="21777" spans="1:7">
      <c r="A21777" s="13"/>
      <c r="B21777" s="13"/>
      <c r="C21777" s="13"/>
      <c r="D21777" s="13"/>
      <c r="E21777" s="13"/>
      <c r="G21777" s="13"/>
    </row>
    <row r="21778" spans="1:7">
      <c r="A21778" s="13"/>
      <c r="B21778" s="13"/>
      <c r="C21778" s="13"/>
      <c r="D21778" s="13"/>
      <c r="E21778" s="13"/>
      <c r="G21778" s="13"/>
    </row>
    <row r="21779" spans="1:7">
      <c r="A21779" s="13"/>
      <c r="B21779" s="13"/>
      <c r="C21779" s="13"/>
      <c r="D21779" s="13"/>
      <c r="E21779" s="13"/>
      <c r="G21779" s="13"/>
    </row>
    <row r="21780" spans="1:7">
      <c r="A21780" s="13"/>
      <c r="B21780" s="13"/>
      <c r="C21780" s="13"/>
      <c r="D21780" s="13"/>
      <c r="E21780" s="13"/>
      <c r="G21780" s="13"/>
    </row>
    <row r="21781" spans="1:7">
      <c r="A21781" s="13"/>
      <c r="B21781" s="13"/>
      <c r="C21781" s="13"/>
      <c r="D21781" s="13"/>
      <c r="E21781" s="13"/>
      <c r="G21781" s="13"/>
    </row>
    <row r="21782" spans="1:7">
      <c r="A21782" s="13"/>
      <c r="B21782" s="13"/>
      <c r="C21782" s="13"/>
      <c r="D21782" s="13"/>
      <c r="E21782" s="13"/>
      <c r="G21782" s="13"/>
    </row>
    <row r="21783" spans="1:7">
      <c r="A21783" s="13"/>
      <c r="B21783" s="13"/>
      <c r="C21783" s="13"/>
      <c r="D21783" s="13"/>
      <c r="E21783" s="13"/>
      <c r="G21783" s="13"/>
    </row>
    <row r="21784" spans="1:7">
      <c r="A21784" s="13"/>
      <c r="B21784" s="13"/>
      <c r="C21784" s="13"/>
      <c r="D21784" s="13"/>
      <c r="E21784" s="13"/>
      <c r="G21784" s="13"/>
    </row>
    <row r="21785" spans="1:7">
      <c r="A21785" s="13"/>
      <c r="B21785" s="13"/>
      <c r="C21785" s="13"/>
      <c r="D21785" s="13"/>
      <c r="E21785" s="13"/>
      <c r="G21785" s="13"/>
    </row>
    <row r="21786" spans="1:7">
      <c r="A21786" s="13"/>
      <c r="B21786" s="13"/>
      <c r="C21786" s="13"/>
      <c r="D21786" s="13"/>
      <c r="E21786" s="13"/>
      <c r="F21786" s="13"/>
    </row>
    <row r="21787" spans="1:7">
      <c r="A21787" s="13"/>
      <c r="B21787" s="13"/>
      <c r="C21787" s="13"/>
      <c r="D21787" s="13"/>
      <c r="E21787" s="13"/>
      <c r="G21787" s="13"/>
    </row>
    <row r="21788" spans="1:7">
      <c r="A21788" s="13"/>
      <c r="B21788" s="13"/>
      <c r="C21788" s="13"/>
      <c r="D21788" s="13"/>
      <c r="E21788" s="13"/>
      <c r="G21788" s="13"/>
    </row>
    <row r="21789" spans="1:7">
      <c r="A21789" s="13"/>
      <c r="B21789" s="13"/>
      <c r="C21789" s="13"/>
      <c r="D21789" s="13"/>
      <c r="E21789" s="13"/>
      <c r="G21789" s="13"/>
    </row>
    <row r="21790" spans="1:7">
      <c r="A21790" s="13"/>
      <c r="B21790" s="13"/>
      <c r="C21790" s="13"/>
      <c r="D21790" s="13"/>
      <c r="E21790" s="13"/>
      <c r="F21790" s="13"/>
    </row>
    <row r="21791" spans="1:7">
      <c r="A21791" s="13"/>
      <c r="B21791" s="13"/>
      <c r="C21791" s="13"/>
      <c r="D21791" s="13"/>
      <c r="E21791" s="13"/>
      <c r="G21791" s="13"/>
    </row>
    <row r="21792" spans="1:7">
      <c r="A21792" s="13"/>
      <c r="B21792" s="13"/>
      <c r="C21792" s="13"/>
      <c r="D21792" s="13"/>
      <c r="E21792" s="13"/>
      <c r="G21792" s="13"/>
    </row>
    <row r="21793" spans="1:7">
      <c r="A21793" s="13"/>
      <c r="B21793" s="13"/>
      <c r="C21793" s="13"/>
      <c r="D21793" s="13"/>
      <c r="E21793" s="13"/>
      <c r="G21793" s="13"/>
    </row>
    <row r="21794" spans="1:7">
      <c r="A21794" s="13"/>
      <c r="B21794" s="13"/>
      <c r="C21794" s="13"/>
      <c r="D21794" s="13"/>
      <c r="E21794" s="13"/>
      <c r="G21794" s="13"/>
    </row>
    <row r="21795" spans="1:7">
      <c r="A21795" s="13"/>
      <c r="B21795" s="13"/>
      <c r="C21795" s="13"/>
      <c r="D21795" s="13"/>
      <c r="E21795" s="13"/>
      <c r="G21795" s="13"/>
    </row>
    <row r="21796" spans="1:7">
      <c r="A21796" s="13"/>
      <c r="B21796" s="13"/>
      <c r="C21796" s="13"/>
      <c r="D21796" s="13"/>
      <c r="E21796" s="13"/>
      <c r="G21796" s="13"/>
    </row>
    <row r="21797" spans="1:7">
      <c r="A21797" s="13"/>
      <c r="B21797" s="13"/>
      <c r="C21797" s="13"/>
      <c r="D21797" s="13"/>
      <c r="E21797" s="13"/>
      <c r="G21797" s="13"/>
    </row>
    <row r="21798" spans="1:7">
      <c r="A21798" s="13"/>
      <c r="B21798" s="13"/>
      <c r="C21798" s="13"/>
      <c r="D21798" s="13"/>
      <c r="E21798" s="13"/>
      <c r="G21798" s="13"/>
    </row>
    <row r="21799" spans="1:7">
      <c r="A21799" s="13"/>
      <c r="B21799" s="13"/>
      <c r="C21799" s="13"/>
      <c r="D21799" s="13"/>
      <c r="E21799" s="13"/>
      <c r="G21799" s="13"/>
    </row>
    <row r="21800" spans="1:7">
      <c r="A21800" s="13"/>
      <c r="B21800" s="13"/>
      <c r="C21800" s="13"/>
      <c r="D21800" s="13"/>
      <c r="E21800" s="13"/>
      <c r="G21800" s="13"/>
    </row>
    <row r="21801" spans="1:7">
      <c r="A21801" s="13"/>
      <c r="B21801" s="13"/>
      <c r="C21801" s="13"/>
      <c r="D21801" s="13"/>
      <c r="E21801" s="13"/>
      <c r="G21801" s="13"/>
    </row>
    <row r="21802" spans="1:7">
      <c r="A21802" s="13"/>
      <c r="B21802" s="13"/>
      <c r="C21802" s="13"/>
      <c r="D21802" s="13"/>
      <c r="E21802" s="13"/>
      <c r="F21802" s="13"/>
    </row>
    <row r="21803" spans="1:7">
      <c r="A21803" s="13"/>
      <c r="B21803" s="13"/>
      <c r="C21803" s="13"/>
      <c r="D21803" s="13"/>
      <c r="E21803" s="13"/>
      <c r="G21803" s="13"/>
    </row>
    <row r="21804" spans="1:7">
      <c r="A21804" s="13"/>
      <c r="B21804" s="13"/>
      <c r="C21804" s="13"/>
      <c r="D21804" s="13"/>
      <c r="E21804" s="13"/>
      <c r="F21804" s="13"/>
    </row>
    <row r="21805" spans="1:7">
      <c r="A21805" s="13"/>
      <c r="B21805" s="13"/>
      <c r="C21805" s="13"/>
      <c r="D21805" s="13"/>
      <c r="E21805" s="13"/>
      <c r="G21805" s="13"/>
    </row>
    <row r="21806" spans="1:7">
      <c r="A21806" s="13"/>
      <c r="B21806" s="13"/>
      <c r="C21806" s="13"/>
      <c r="D21806" s="13"/>
      <c r="E21806" s="13"/>
      <c r="G21806" s="13"/>
    </row>
    <row r="21807" spans="1:7">
      <c r="A21807" s="13"/>
      <c r="B21807" s="13"/>
      <c r="C21807" s="13"/>
      <c r="D21807" s="13"/>
      <c r="E21807" s="13"/>
      <c r="G21807" s="13"/>
    </row>
    <row r="21808" spans="1:7">
      <c r="A21808" s="13"/>
      <c r="B21808" s="13"/>
      <c r="C21808" s="13"/>
      <c r="D21808" s="13"/>
      <c r="E21808" s="13"/>
      <c r="G21808" s="13"/>
    </row>
    <row r="21809" spans="1:7">
      <c r="A21809" s="13"/>
      <c r="B21809" s="13"/>
      <c r="C21809" s="13"/>
      <c r="D21809" s="13"/>
      <c r="E21809" s="13"/>
      <c r="G21809" s="13"/>
    </row>
    <row r="21810" spans="1:7">
      <c r="A21810" s="13"/>
      <c r="B21810" s="13"/>
      <c r="C21810" s="13"/>
      <c r="D21810" s="13"/>
      <c r="E21810" s="13"/>
      <c r="G21810" s="13"/>
    </row>
    <row r="21811" spans="1:7">
      <c r="A21811" s="13"/>
      <c r="B21811" s="13"/>
      <c r="C21811" s="13"/>
      <c r="D21811" s="13"/>
      <c r="E21811" s="13"/>
      <c r="F21811" s="13"/>
    </row>
    <row r="21812" spans="1:7">
      <c r="A21812" s="13"/>
      <c r="B21812" s="13"/>
      <c r="C21812" s="13"/>
      <c r="D21812" s="13"/>
      <c r="E21812" s="13"/>
      <c r="G21812" s="13"/>
    </row>
    <row r="21813" spans="1:7">
      <c r="A21813" s="13"/>
      <c r="B21813" s="13"/>
      <c r="C21813" s="13"/>
      <c r="D21813" s="13"/>
      <c r="E21813" s="13"/>
      <c r="G21813" s="13"/>
    </row>
    <row r="21814" spans="1:7">
      <c r="A21814" s="13"/>
      <c r="B21814" s="13"/>
      <c r="C21814" s="13"/>
      <c r="D21814" s="13"/>
      <c r="E21814" s="13"/>
      <c r="G21814" s="13"/>
    </row>
    <row r="21815" spans="1:7">
      <c r="A21815" s="13"/>
      <c r="B21815" s="13"/>
      <c r="C21815" s="13"/>
      <c r="D21815" s="13"/>
      <c r="E21815" s="13"/>
      <c r="G21815" s="13"/>
    </row>
    <row r="21816" spans="1:7">
      <c r="A21816" s="13"/>
      <c r="B21816" s="13"/>
      <c r="C21816" s="13"/>
      <c r="D21816" s="13"/>
      <c r="E21816" s="13"/>
      <c r="G21816" s="13"/>
    </row>
    <row r="21817" spans="1:7">
      <c r="A21817" s="13"/>
      <c r="B21817" s="13"/>
      <c r="C21817" s="13"/>
      <c r="D21817" s="13"/>
      <c r="E21817" s="13"/>
      <c r="G21817" s="13"/>
    </row>
    <row r="21818" spans="1:7">
      <c r="A21818" s="13"/>
      <c r="B21818" s="13"/>
      <c r="C21818" s="13"/>
      <c r="D21818" s="13"/>
      <c r="E21818" s="13"/>
      <c r="G21818" s="13"/>
    </row>
    <row r="21819" spans="1:7">
      <c r="A21819" s="13"/>
      <c r="B21819" s="13"/>
      <c r="C21819" s="13"/>
      <c r="D21819" s="13"/>
      <c r="E21819" s="13"/>
      <c r="G21819" s="13"/>
    </row>
    <row r="21820" spans="1:7">
      <c r="A21820" s="13"/>
      <c r="B21820" s="13"/>
      <c r="C21820" s="13"/>
      <c r="D21820" s="13"/>
      <c r="E21820" s="13"/>
      <c r="G21820" s="13"/>
    </row>
    <row r="21821" spans="1:7">
      <c r="A21821" s="13"/>
      <c r="B21821" s="13"/>
      <c r="C21821" s="13"/>
      <c r="D21821" s="13"/>
      <c r="E21821" s="13"/>
      <c r="G21821" s="13"/>
    </row>
    <row r="21822" spans="1:7">
      <c r="A21822" s="13"/>
      <c r="B21822" s="13"/>
      <c r="C21822" s="13"/>
      <c r="D21822" s="13"/>
      <c r="E21822" s="13"/>
      <c r="G21822" s="13"/>
    </row>
    <row r="21823" spans="1:7">
      <c r="A21823" s="13"/>
      <c r="B21823" s="13"/>
      <c r="C21823" s="13"/>
      <c r="D21823" s="13"/>
      <c r="E21823" s="13"/>
      <c r="G21823" s="13"/>
    </row>
    <row r="21824" spans="1:7">
      <c r="A21824" s="13"/>
      <c r="B21824" s="13"/>
      <c r="C21824" s="13"/>
      <c r="D21824" s="13"/>
      <c r="E21824" s="13"/>
      <c r="F21824" s="13"/>
    </row>
    <row r="21825" spans="1:7">
      <c r="A21825" s="13"/>
      <c r="B21825" s="13"/>
      <c r="C21825" s="13"/>
      <c r="D21825" s="13"/>
      <c r="E21825" s="13"/>
      <c r="G21825" s="13"/>
    </row>
    <row r="21826" spans="1:7">
      <c r="A21826" s="13"/>
      <c r="B21826" s="13"/>
      <c r="C21826" s="13"/>
      <c r="D21826" s="13"/>
      <c r="E21826" s="13"/>
      <c r="G21826" s="13"/>
    </row>
    <row r="21827" spans="1:7">
      <c r="A21827" s="13"/>
      <c r="B21827" s="13"/>
      <c r="C21827" s="13"/>
      <c r="D21827" s="13"/>
      <c r="E21827" s="13"/>
      <c r="G21827" s="13"/>
    </row>
    <row r="21828" spans="1:7">
      <c r="A21828" s="13"/>
      <c r="B21828" s="13"/>
      <c r="C21828" s="13"/>
      <c r="D21828" s="13"/>
      <c r="E21828" s="13"/>
      <c r="G21828" s="13"/>
    </row>
    <row r="21829" spans="1:7">
      <c r="A21829" s="13"/>
      <c r="B21829" s="13"/>
      <c r="C21829" s="13"/>
      <c r="D21829" s="13"/>
      <c r="E21829" s="13"/>
      <c r="G21829" s="13"/>
    </row>
    <row r="21830" spans="1:7">
      <c r="A21830" s="13"/>
      <c r="B21830" s="13"/>
      <c r="C21830" s="13"/>
      <c r="D21830" s="13"/>
      <c r="E21830" s="13"/>
      <c r="G21830" s="13"/>
    </row>
    <row r="21831" spans="1:7">
      <c r="A21831" s="13"/>
      <c r="B21831" s="13"/>
      <c r="C21831" s="13"/>
      <c r="D21831" s="13"/>
      <c r="E21831" s="13"/>
      <c r="G21831" s="13"/>
    </row>
    <row r="21832" spans="1:7">
      <c r="A21832" s="13"/>
      <c r="B21832" s="13"/>
      <c r="C21832" s="13"/>
      <c r="D21832" s="13"/>
      <c r="E21832" s="13"/>
      <c r="G21832" s="13"/>
    </row>
    <row r="21833" spans="1:7">
      <c r="A21833" s="13"/>
      <c r="B21833" s="13"/>
      <c r="C21833" s="13"/>
      <c r="D21833" s="13"/>
      <c r="E21833" s="13"/>
      <c r="G21833" s="13"/>
    </row>
    <row r="21834" spans="1:7">
      <c r="A21834" s="13"/>
      <c r="B21834" s="13"/>
      <c r="C21834" s="13"/>
      <c r="D21834" s="13"/>
      <c r="E21834" s="13"/>
      <c r="G21834" s="13"/>
    </row>
    <row r="21835" spans="1:7">
      <c r="A21835" s="13"/>
      <c r="B21835" s="13"/>
      <c r="C21835" s="13"/>
      <c r="D21835" s="13"/>
      <c r="E21835" s="13"/>
      <c r="F21835" s="13"/>
    </row>
    <row r="21836" spans="1:7">
      <c r="A21836" s="13"/>
      <c r="B21836" s="13"/>
      <c r="C21836" s="13"/>
      <c r="D21836" s="13"/>
      <c r="E21836" s="13"/>
      <c r="G21836" s="13"/>
    </row>
    <row r="21837" spans="1:7">
      <c r="A21837" s="13"/>
      <c r="B21837" s="13"/>
      <c r="C21837" s="13"/>
      <c r="D21837" s="13"/>
      <c r="E21837" s="13"/>
      <c r="G21837" s="13"/>
    </row>
    <row r="21838" spans="1:7">
      <c r="A21838" s="13"/>
      <c r="B21838" s="13"/>
      <c r="C21838" s="13"/>
      <c r="D21838" s="13"/>
      <c r="E21838" s="13"/>
      <c r="G21838" s="13"/>
    </row>
    <row r="21839" spans="1:7">
      <c r="A21839" s="13"/>
      <c r="B21839" s="13"/>
      <c r="C21839" s="13"/>
      <c r="D21839" s="13"/>
      <c r="E21839" s="13"/>
      <c r="G21839" s="13"/>
    </row>
    <row r="21840" spans="1:7">
      <c r="A21840" s="13"/>
      <c r="B21840" s="13"/>
      <c r="C21840" s="13"/>
      <c r="D21840" s="13"/>
      <c r="E21840" s="13"/>
      <c r="G21840" s="13"/>
    </row>
    <row r="21841" spans="1:7">
      <c r="A21841" s="13"/>
      <c r="B21841" s="13"/>
      <c r="C21841" s="13"/>
      <c r="D21841" s="13"/>
      <c r="E21841" s="13"/>
      <c r="G21841" s="13"/>
    </row>
    <row r="21842" spans="1:7">
      <c r="A21842" s="13"/>
      <c r="B21842" s="13"/>
      <c r="C21842" s="13"/>
      <c r="D21842" s="13"/>
      <c r="E21842" s="13"/>
      <c r="G21842" s="13"/>
    </row>
    <row r="21843" spans="1:7">
      <c r="A21843" s="13"/>
      <c r="B21843" s="13"/>
      <c r="C21843" s="13"/>
      <c r="D21843" s="13"/>
      <c r="E21843" s="13"/>
      <c r="G21843" s="13"/>
    </row>
    <row r="21844" spans="1:7">
      <c r="A21844" s="13"/>
      <c r="B21844" s="13"/>
      <c r="C21844" s="13"/>
      <c r="D21844" s="13"/>
      <c r="E21844" s="13"/>
      <c r="G21844" s="13"/>
    </row>
    <row r="21845" spans="1:7">
      <c r="A21845" s="13"/>
      <c r="B21845" s="13"/>
      <c r="C21845" s="13"/>
      <c r="D21845" s="13"/>
      <c r="E21845" s="13"/>
      <c r="G21845" s="13"/>
    </row>
    <row r="21846" spans="1:7">
      <c r="A21846" s="13"/>
      <c r="B21846" s="13"/>
      <c r="C21846" s="13"/>
      <c r="D21846" s="13"/>
      <c r="E21846" s="13"/>
      <c r="G21846" s="13"/>
    </row>
    <row r="21847" spans="1:7">
      <c r="A21847" s="13"/>
      <c r="B21847" s="13"/>
      <c r="C21847" s="13"/>
      <c r="D21847" s="13"/>
      <c r="E21847" s="13"/>
      <c r="G21847" s="13"/>
    </row>
    <row r="21848" spans="1:7">
      <c r="A21848" s="13"/>
      <c r="B21848" s="13"/>
      <c r="C21848" s="13"/>
      <c r="D21848" s="13"/>
      <c r="E21848" s="13"/>
      <c r="G21848" s="13"/>
    </row>
    <row r="21849" spans="1:7">
      <c r="A21849" s="13"/>
      <c r="B21849" s="13"/>
      <c r="C21849" s="13"/>
      <c r="D21849" s="13"/>
      <c r="E21849" s="13"/>
      <c r="G21849" s="13"/>
    </row>
    <row r="21850" spans="1:7">
      <c r="A21850" s="13"/>
      <c r="B21850" s="13"/>
      <c r="C21850" s="13"/>
      <c r="D21850" s="13"/>
      <c r="E21850" s="13"/>
      <c r="G21850" s="13"/>
    </row>
    <row r="21851" spans="1:7">
      <c r="A21851" s="13"/>
      <c r="B21851" s="13"/>
      <c r="C21851" s="13"/>
      <c r="D21851" s="13"/>
      <c r="E21851" s="13"/>
      <c r="G21851" s="13"/>
    </row>
    <row r="21852" spans="1:7">
      <c r="A21852" s="13"/>
      <c r="B21852" s="13"/>
      <c r="C21852" s="13"/>
      <c r="D21852" s="13"/>
      <c r="E21852" s="13"/>
      <c r="G21852" s="13"/>
    </row>
    <row r="21853" spans="1:7">
      <c r="A21853" s="13"/>
      <c r="B21853" s="13"/>
      <c r="C21853" s="13"/>
      <c r="D21853" s="13"/>
      <c r="E21853" s="13"/>
      <c r="G21853" s="13"/>
    </row>
    <row r="21854" spans="1:7">
      <c r="A21854" s="13"/>
      <c r="B21854" s="13"/>
      <c r="C21854" s="13"/>
      <c r="D21854" s="13"/>
      <c r="E21854" s="13"/>
      <c r="G21854" s="13"/>
    </row>
    <row r="21855" spans="1:7">
      <c r="A21855" s="13"/>
      <c r="B21855" s="13"/>
      <c r="C21855" s="13"/>
      <c r="D21855" s="13"/>
      <c r="E21855" s="13"/>
      <c r="F21855" s="13"/>
    </row>
    <row r="21856" spans="1:7">
      <c r="A21856" s="13"/>
      <c r="B21856" s="13"/>
      <c r="C21856" s="13"/>
      <c r="D21856" s="13"/>
      <c r="E21856" s="13"/>
      <c r="G21856" s="13"/>
    </row>
    <row r="21857" spans="1:7">
      <c r="A21857" s="13"/>
      <c r="B21857" s="13"/>
      <c r="C21857" s="13"/>
      <c r="D21857" s="13"/>
      <c r="E21857" s="13"/>
      <c r="G21857" s="13"/>
    </row>
    <row r="21858" spans="1:7">
      <c r="A21858" s="13"/>
      <c r="B21858" s="13"/>
      <c r="C21858" s="13"/>
      <c r="D21858" s="13"/>
      <c r="E21858" s="13"/>
      <c r="G21858" s="13"/>
    </row>
    <row r="21859" spans="1:7">
      <c r="A21859" s="13"/>
      <c r="B21859" s="13"/>
      <c r="C21859" s="13"/>
      <c r="D21859" s="13"/>
      <c r="E21859" s="13"/>
      <c r="G21859" s="13"/>
    </row>
    <row r="21860" spans="1:7">
      <c r="A21860" s="13"/>
      <c r="B21860" s="13"/>
      <c r="C21860" s="13"/>
      <c r="D21860" s="13"/>
      <c r="E21860" s="13"/>
      <c r="G21860" s="13"/>
    </row>
    <row r="21861" spans="1:7">
      <c r="A21861" s="13"/>
      <c r="B21861" s="13"/>
      <c r="C21861" s="13"/>
      <c r="D21861" s="13"/>
      <c r="E21861" s="13"/>
      <c r="G21861" s="13"/>
    </row>
    <row r="21862" spans="1:7">
      <c r="A21862" s="13"/>
      <c r="B21862" s="13"/>
      <c r="C21862" s="13"/>
      <c r="D21862" s="13"/>
      <c r="E21862" s="13"/>
      <c r="G21862" s="13"/>
    </row>
    <row r="21863" spans="1:7">
      <c r="A21863" s="13"/>
      <c r="B21863" s="13"/>
      <c r="C21863" s="13"/>
      <c r="D21863" s="13"/>
      <c r="E21863" s="13"/>
      <c r="G21863" s="13"/>
    </row>
    <row r="21864" spans="1:7">
      <c r="A21864" s="13"/>
      <c r="B21864" s="13"/>
      <c r="C21864" s="13"/>
      <c r="D21864" s="13"/>
      <c r="E21864" s="13"/>
      <c r="F21864" s="13"/>
    </row>
    <row r="21865" spans="1:7">
      <c r="A21865" s="13"/>
      <c r="B21865" s="13"/>
      <c r="C21865" s="13"/>
      <c r="D21865" s="13"/>
      <c r="E21865" s="13"/>
      <c r="G21865" s="13"/>
    </row>
    <row r="21866" spans="1:7">
      <c r="A21866" s="13"/>
      <c r="B21866" s="13"/>
      <c r="C21866" s="13"/>
      <c r="D21866" s="13"/>
      <c r="E21866" s="13"/>
      <c r="G21866" s="13"/>
    </row>
    <row r="21867" spans="1:7">
      <c r="A21867" s="13"/>
      <c r="B21867" s="13"/>
      <c r="C21867" s="13"/>
      <c r="D21867" s="13"/>
      <c r="E21867" s="13"/>
      <c r="G21867" s="13"/>
    </row>
    <row r="21868" spans="1:7">
      <c r="A21868" s="13"/>
      <c r="B21868" s="13"/>
      <c r="C21868" s="13"/>
      <c r="D21868" s="13"/>
      <c r="E21868" s="13"/>
      <c r="G21868" s="13"/>
    </row>
    <row r="21869" spans="1:7">
      <c r="A21869" s="13"/>
      <c r="B21869" s="13"/>
      <c r="C21869" s="13"/>
      <c r="D21869" s="13"/>
      <c r="E21869" s="13"/>
      <c r="G21869" s="13"/>
    </row>
    <row r="21870" spans="1:7">
      <c r="A21870" s="13"/>
      <c r="B21870" s="13"/>
      <c r="C21870" s="13"/>
      <c r="D21870" s="13"/>
      <c r="E21870" s="13"/>
      <c r="F21870" s="13"/>
    </row>
    <row r="21871" spans="1:7">
      <c r="A21871" s="13"/>
      <c r="B21871" s="13"/>
      <c r="C21871" s="13"/>
      <c r="D21871" s="13"/>
      <c r="E21871" s="13"/>
      <c r="G21871" s="13"/>
    </row>
    <row r="21872" spans="1:7">
      <c r="A21872" s="13"/>
      <c r="B21872" s="13"/>
      <c r="C21872" s="13"/>
      <c r="D21872" s="13"/>
      <c r="E21872" s="13"/>
      <c r="G21872" s="13"/>
    </row>
    <row r="21873" spans="1:7">
      <c r="A21873" s="13"/>
      <c r="B21873" s="13"/>
      <c r="C21873" s="13"/>
      <c r="D21873" s="13"/>
      <c r="E21873" s="13"/>
      <c r="G21873" s="13"/>
    </row>
    <row r="21874" spans="1:7">
      <c r="A21874" s="13"/>
      <c r="B21874" s="13"/>
      <c r="C21874" s="13"/>
      <c r="D21874" s="13"/>
      <c r="E21874" s="13"/>
      <c r="G21874" s="13"/>
    </row>
    <row r="21875" spans="1:7">
      <c r="A21875" s="13"/>
      <c r="B21875" s="13"/>
      <c r="C21875" s="13"/>
      <c r="D21875" s="13"/>
      <c r="E21875" s="13"/>
      <c r="G21875" s="13"/>
    </row>
    <row r="21876" spans="1:7">
      <c r="A21876" s="13"/>
      <c r="B21876" s="13"/>
      <c r="C21876" s="13"/>
      <c r="D21876" s="13"/>
      <c r="E21876" s="13"/>
      <c r="G21876" s="13"/>
    </row>
    <row r="21877" spans="1:7">
      <c r="A21877" s="13"/>
      <c r="B21877" s="13"/>
      <c r="C21877" s="13"/>
      <c r="D21877" s="13"/>
      <c r="E21877" s="13"/>
      <c r="F21877" s="13"/>
    </row>
    <row r="21878" spans="1:7">
      <c r="A21878" s="13"/>
      <c r="B21878" s="13"/>
      <c r="C21878" s="13"/>
      <c r="D21878" s="13"/>
      <c r="E21878" s="13"/>
      <c r="G21878" s="13"/>
    </row>
    <row r="21879" spans="1:7">
      <c r="A21879" s="13"/>
      <c r="B21879" s="13"/>
      <c r="C21879" s="13"/>
      <c r="D21879" s="13"/>
      <c r="E21879" s="13"/>
      <c r="G21879" s="13"/>
    </row>
    <row r="21880" spans="1:7">
      <c r="A21880" s="13"/>
      <c r="B21880" s="13"/>
      <c r="C21880" s="13"/>
      <c r="D21880" s="13"/>
      <c r="E21880" s="13"/>
      <c r="G21880" s="13"/>
    </row>
    <row r="21881" spans="1:7">
      <c r="A21881" s="13"/>
      <c r="B21881" s="13"/>
      <c r="C21881" s="13"/>
      <c r="D21881" s="13"/>
      <c r="E21881" s="13"/>
      <c r="G21881" s="13"/>
    </row>
    <row r="21882" spans="1:7">
      <c r="A21882" s="13"/>
      <c r="B21882" s="13"/>
      <c r="C21882" s="13"/>
      <c r="D21882" s="13"/>
      <c r="E21882" s="13"/>
      <c r="G21882" s="13"/>
    </row>
    <row r="21883" spans="1:7">
      <c r="A21883" s="13"/>
      <c r="B21883" s="13"/>
      <c r="C21883" s="13"/>
      <c r="D21883" s="13"/>
      <c r="E21883" s="13"/>
      <c r="G21883" s="13"/>
    </row>
    <row r="21884" spans="1:7">
      <c r="A21884" s="13"/>
      <c r="B21884" s="13"/>
      <c r="C21884" s="13"/>
      <c r="D21884" s="13"/>
      <c r="E21884" s="13"/>
      <c r="G21884" s="13"/>
    </row>
    <row r="21885" spans="1:7">
      <c r="A21885" s="13"/>
      <c r="B21885" s="13"/>
      <c r="C21885" s="13"/>
      <c r="D21885" s="13"/>
      <c r="E21885" s="13"/>
      <c r="G21885" s="13"/>
    </row>
    <row r="21886" spans="1:7">
      <c r="A21886" s="13"/>
      <c r="B21886" s="13"/>
      <c r="C21886" s="13"/>
      <c r="D21886" s="13"/>
      <c r="E21886" s="13"/>
      <c r="G21886" s="13"/>
    </row>
    <row r="21887" spans="1:7">
      <c r="A21887" s="13"/>
      <c r="B21887" s="13"/>
      <c r="C21887" s="13"/>
      <c r="D21887" s="13"/>
      <c r="E21887" s="13"/>
      <c r="G21887" s="13"/>
    </row>
    <row r="21888" spans="1:7">
      <c r="A21888" s="13"/>
      <c r="B21888" s="13"/>
      <c r="C21888" s="13"/>
      <c r="D21888" s="13"/>
      <c r="E21888" s="13"/>
      <c r="G21888" s="13"/>
    </row>
    <row r="21889" spans="1:7">
      <c r="A21889" s="13"/>
      <c r="B21889" s="13"/>
      <c r="C21889" s="13"/>
      <c r="D21889" s="13"/>
      <c r="E21889" s="13"/>
      <c r="G21889" s="13"/>
    </row>
    <row r="21890" spans="1:7">
      <c r="A21890" s="13"/>
      <c r="B21890" s="13"/>
      <c r="C21890" s="13"/>
      <c r="D21890" s="13"/>
      <c r="E21890" s="13"/>
      <c r="G21890" s="13"/>
    </row>
    <row r="21891" spans="1:7">
      <c r="A21891" s="13"/>
      <c r="B21891" s="13"/>
      <c r="C21891" s="13"/>
      <c r="D21891" s="13"/>
      <c r="E21891" s="13"/>
      <c r="G21891" s="13"/>
    </row>
    <row r="21892" spans="1:7">
      <c r="A21892" s="13"/>
      <c r="B21892" s="13"/>
      <c r="C21892" s="13"/>
      <c r="D21892" s="13"/>
      <c r="E21892" s="13"/>
      <c r="G21892" s="13"/>
    </row>
    <row r="21893" spans="1:7">
      <c r="A21893" s="13"/>
      <c r="B21893" s="13"/>
      <c r="C21893" s="13"/>
      <c r="D21893" s="13"/>
      <c r="E21893" s="13"/>
      <c r="G21893" s="13"/>
    </row>
    <row r="21894" spans="1:7">
      <c r="A21894" s="13"/>
      <c r="B21894" s="13"/>
      <c r="C21894" s="13"/>
      <c r="D21894" s="13"/>
      <c r="E21894" s="13"/>
      <c r="G21894" s="13"/>
    </row>
    <row r="21895" spans="1:7">
      <c r="A21895" s="13"/>
      <c r="B21895" s="13"/>
      <c r="C21895" s="13"/>
      <c r="D21895" s="13"/>
      <c r="E21895" s="13"/>
      <c r="G21895" s="13"/>
    </row>
    <row r="21896" spans="1:7">
      <c r="A21896" s="13"/>
      <c r="B21896" s="13"/>
      <c r="C21896" s="13"/>
      <c r="D21896" s="13"/>
      <c r="E21896" s="13"/>
      <c r="G21896" s="13"/>
    </row>
    <row r="21897" spans="1:7">
      <c r="A21897" s="13"/>
      <c r="B21897" s="13"/>
      <c r="C21897" s="13"/>
      <c r="D21897" s="13"/>
      <c r="E21897" s="13"/>
      <c r="G21897" s="13"/>
    </row>
    <row r="21898" spans="1:7">
      <c r="A21898" s="13"/>
      <c r="B21898" s="13"/>
      <c r="C21898" s="13"/>
      <c r="D21898" s="13"/>
      <c r="E21898" s="13"/>
      <c r="G21898" s="13"/>
    </row>
    <row r="21899" spans="1:7">
      <c r="A21899" s="13"/>
      <c r="B21899" s="13"/>
      <c r="C21899" s="13"/>
      <c r="D21899" s="13"/>
      <c r="E21899" s="13"/>
      <c r="G21899" s="13"/>
    </row>
    <row r="21900" spans="1:7">
      <c r="A21900" s="13"/>
      <c r="B21900" s="13"/>
      <c r="C21900" s="13"/>
      <c r="D21900" s="13"/>
      <c r="E21900" s="13"/>
      <c r="G21900" s="13"/>
    </row>
    <row r="21901" spans="1:7">
      <c r="A21901" s="13"/>
      <c r="B21901" s="13"/>
      <c r="C21901" s="13"/>
      <c r="D21901" s="13"/>
      <c r="E21901" s="13"/>
      <c r="G21901" s="13"/>
    </row>
    <row r="21902" spans="1:7">
      <c r="A21902" s="13"/>
      <c r="B21902" s="13"/>
      <c r="C21902" s="13"/>
      <c r="D21902" s="13"/>
      <c r="E21902" s="13"/>
      <c r="G21902" s="13"/>
    </row>
    <row r="21903" spans="1:7">
      <c r="A21903" s="13"/>
      <c r="B21903" s="13"/>
      <c r="C21903" s="13"/>
      <c r="D21903" s="13"/>
      <c r="E21903" s="13"/>
      <c r="G21903" s="13"/>
    </row>
    <row r="21904" spans="1:7">
      <c r="A21904" s="13"/>
      <c r="B21904" s="13"/>
      <c r="C21904" s="13"/>
      <c r="D21904" s="13"/>
      <c r="E21904" s="13"/>
      <c r="G21904" s="13"/>
    </row>
    <row r="21905" spans="1:7">
      <c r="A21905" s="13"/>
      <c r="B21905" s="13"/>
      <c r="C21905" s="13"/>
      <c r="D21905" s="13"/>
      <c r="E21905" s="13"/>
      <c r="G21905" s="13"/>
    </row>
    <row r="21906" spans="1:7">
      <c r="A21906" s="13"/>
      <c r="B21906" s="13"/>
      <c r="C21906" s="13"/>
      <c r="D21906" s="13"/>
      <c r="E21906" s="13"/>
      <c r="G21906" s="13"/>
    </row>
    <row r="21907" spans="1:7">
      <c r="A21907" s="13"/>
      <c r="B21907" s="13"/>
      <c r="C21907" s="13"/>
      <c r="D21907" s="13"/>
      <c r="E21907" s="13"/>
      <c r="F21907" s="13"/>
    </row>
    <row r="21908" spans="1:7">
      <c r="A21908" s="13"/>
      <c r="B21908" s="13"/>
      <c r="C21908" s="13"/>
      <c r="D21908" s="13"/>
      <c r="E21908" s="13"/>
      <c r="G21908" s="13"/>
    </row>
    <row r="21909" spans="1:7">
      <c r="A21909" s="13"/>
      <c r="B21909" s="13"/>
      <c r="C21909" s="13"/>
      <c r="D21909" s="13"/>
      <c r="E21909" s="13"/>
      <c r="G21909" s="13"/>
    </row>
    <row r="21910" spans="1:7">
      <c r="A21910" s="13"/>
      <c r="B21910" s="13"/>
      <c r="C21910" s="13"/>
      <c r="D21910" s="13"/>
      <c r="E21910" s="13"/>
      <c r="G21910" s="13"/>
    </row>
    <row r="21911" spans="1:7">
      <c r="A21911" s="13"/>
      <c r="B21911" s="13"/>
      <c r="C21911" s="13"/>
      <c r="D21911" s="13"/>
      <c r="E21911" s="13"/>
      <c r="G21911" s="13"/>
    </row>
    <row r="21912" spans="1:7">
      <c r="A21912" s="13"/>
      <c r="B21912" s="13"/>
      <c r="C21912" s="13"/>
      <c r="D21912" s="13"/>
      <c r="E21912" s="13"/>
      <c r="F21912" s="13"/>
    </row>
    <row r="21913" spans="1:7">
      <c r="A21913" s="13"/>
      <c r="B21913" s="13"/>
      <c r="C21913" s="13"/>
      <c r="D21913" s="13"/>
      <c r="E21913" s="13"/>
      <c r="G21913" s="13"/>
    </row>
    <row r="21914" spans="1:7">
      <c r="A21914" s="13"/>
      <c r="B21914" s="13"/>
      <c r="C21914" s="13"/>
      <c r="D21914" s="13"/>
      <c r="E21914" s="13"/>
      <c r="G21914" s="13"/>
    </row>
    <row r="21915" spans="1:7">
      <c r="A21915" s="13"/>
      <c r="B21915" s="13"/>
      <c r="C21915" s="13"/>
      <c r="D21915" s="13"/>
      <c r="E21915" s="13"/>
      <c r="G21915" s="13"/>
    </row>
    <row r="21916" spans="1:7">
      <c r="A21916" s="13"/>
      <c r="B21916" s="13"/>
      <c r="C21916" s="13"/>
      <c r="D21916" s="13"/>
      <c r="E21916" s="13"/>
      <c r="G21916" s="13"/>
    </row>
    <row r="21917" spans="1:7">
      <c r="A21917" s="13"/>
      <c r="B21917" s="13"/>
      <c r="C21917" s="13"/>
      <c r="D21917" s="13"/>
      <c r="E21917" s="13"/>
      <c r="G21917" s="13"/>
    </row>
    <row r="21918" spans="1:7">
      <c r="A21918" s="13"/>
      <c r="B21918" s="13"/>
      <c r="C21918" s="13"/>
      <c r="D21918" s="13"/>
      <c r="E21918" s="13"/>
      <c r="G21918" s="13"/>
    </row>
    <row r="21919" spans="1:7">
      <c r="A21919" s="13"/>
      <c r="B21919" s="13"/>
      <c r="C21919" s="13"/>
      <c r="D21919" s="13"/>
      <c r="E21919" s="13"/>
      <c r="G21919" s="13"/>
    </row>
    <row r="21920" spans="1:7">
      <c r="A21920" s="13"/>
      <c r="B21920" s="13"/>
      <c r="C21920" s="13"/>
      <c r="D21920" s="13"/>
      <c r="E21920" s="13"/>
      <c r="F21920" s="13"/>
    </row>
    <row r="21921" spans="1:7">
      <c r="A21921" s="13"/>
      <c r="B21921" s="13"/>
      <c r="C21921" s="13"/>
      <c r="D21921" s="13"/>
      <c r="E21921" s="13"/>
      <c r="G21921" s="13"/>
    </row>
    <row r="21922" spans="1:7">
      <c r="A21922" s="13"/>
      <c r="B21922" s="13"/>
      <c r="C21922" s="13"/>
      <c r="D21922" s="13"/>
      <c r="E21922" s="13"/>
      <c r="G21922" s="13"/>
    </row>
    <row r="21923" spans="1:7">
      <c r="A21923" s="13"/>
      <c r="B21923" s="13"/>
      <c r="C21923" s="13"/>
      <c r="D21923" s="13"/>
      <c r="E21923" s="13"/>
      <c r="G21923" s="13"/>
    </row>
    <row r="21924" spans="1:7">
      <c r="A21924" s="13"/>
      <c r="B21924" s="13"/>
      <c r="C21924" s="13"/>
      <c r="D21924" s="13"/>
      <c r="E21924" s="13"/>
      <c r="G21924" s="13"/>
    </row>
    <row r="21925" spans="1:7">
      <c r="A21925" s="13"/>
      <c r="B21925" s="13"/>
      <c r="C21925" s="13"/>
      <c r="D21925" s="13"/>
      <c r="E21925" s="13"/>
      <c r="G21925" s="13"/>
    </row>
    <row r="21926" spans="1:7">
      <c r="A21926" s="13"/>
      <c r="B21926" s="13"/>
      <c r="C21926" s="13"/>
      <c r="D21926" s="13"/>
      <c r="E21926" s="13"/>
      <c r="G21926" s="13"/>
    </row>
    <row r="21927" spans="1:7">
      <c r="A21927" s="13"/>
      <c r="B21927" s="13"/>
      <c r="C21927" s="13"/>
      <c r="D21927" s="13"/>
      <c r="E21927" s="13"/>
      <c r="F21927" s="13"/>
    </row>
    <row r="21928" spans="1:7">
      <c r="A21928" s="13"/>
      <c r="B21928" s="13"/>
      <c r="C21928" s="13"/>
      <c r="D21928" s="13"/>
      <c r="E21928" s="13"/>
      <c r="G21928" s="13"/>
    </row>
    <row r="21929" spans="1:7">
      <c r="A21929" s="13"/>
      <c r="B21929" s="13"/>
      <c r="C21929" s="13"/>
      <c r="D21929" s="13"/>
      <c r="E21929" s="13"/>
      <c r="G21929" s="13"/>
    </row>
    <row r="21930" spans="1:7">
      <c r="A21930" s="13"/>
      <c r="B21930" s="13"/>
      <c r="C21930" s="13"/>
      <c r="D21930" s="13"/>
      <c r="E21930" s="13"/>
      <c r="G21930" s="13"/>
    </row>
    <row r="21931" spans="1:7">
      <c r="A21931" s="13"/>
      <c r="B21931" s="13"/>
      <c r="C21931" s="13"/>
      <c r="D21931" s="13"/>
      <c r="E21931" s="13"/>
      <c r="G21931" s="13"/>
    </row>
    <row r="21932" spans="1:7">
      <c r="A21932" s="13"/>
      <c r="B21932" s="13"/>
      <c r="C21932" s="13"/>
      <c r="D21932" s="13"/>
      <c r="E21932" s="13"/>
      <c r="G21932" s="13"/>
    </row>
    <row r="21933" spans="1:7">
      <c r="A21933" s="13"/>
      <c r="B21933" s="13"/>
      <c r="C21933" s="13"/>
      <c r="D21933" s="13"/>
      <c r="E21933" s="13"/>
      <c r="G21933" s="13"/>
    </row>
    <row r="21934" spans="1:7">
      <c r="A21934" s="13"/>
      <c r="B21934" s="13"/>
      <c r="C21934" s="13"/>
      <c r="D21934" s="13"/>
      <c r="E21934" s="13"/>
      <c r="G21934" s="13"/>
    </row>
    <row r="21935" spans="1:7">
      <c r="A21935" s="13"/>
      <c r="B21935" s="13"/>
      <c r="C21935" s="13"/>
      <c r="D21935" s="13"/>
      <c r="E21935" s="13"/>
      <c r="G21935" s="13"/>
    </row>
    <row r="21936" spans="1:7">
      <c r="A21936" s="13"/>
      <c r="B21936" s="13"/>
      <c r="C21936" s="13"/>
      <c r="D21936" s="13"/>
      <c r="E21936" s="13"/>
      <c r="G21936" s="13"/>
    </row>
    <row r="21937" spans="1:7">
      <c r="A21937" s="13"/>
      <c r="B21937" s="13"/>
      <c r="C21937" s="13"/>
      <c r="D21937" s="13"/>
      <c r="E21937" s="13"/>
      <c r="G21937" s="13"/>
    </row>
    <row r="21938" spans="1:7">
      <c r="A21938" s="13"/>
      <c r="B21938" s="13"/>
      <c r="C21938" s="13"/>
      <c r="D21938" s="13"/>
      <c r="E21938" s="13"/>
      <c r="F21938" s="13"/>
    </row>
    <row r="21939" spans="1:7">
      <c r="A21939" s="13"/>
      <c r="B21939" s="13"/>
      <c r="C21939" s="13"/>
      <c r="D21939" s="13"/>
      <c r="E21939" s="13"/>
      <c r="G21939" s="13"/>
    </row>
    <row r="21940" spans="1:7">
      <c r="A21940" s="13"/>
      <c r="B21940" s="13"/>
      <c r="C21940" s="13"/>
      <c r="D21940" s="13"/>
      <c r="E21940" s="13"/>
      <c r="G21940" s="13"/>
    </row>
    <row r="21941" spans="1:7">
      <c r="A21941" s="13"/>
      <c r="B21941" s="13"/>
      <c r="C21941" s="13"/>
      <c r="D21941" s="13"/>
      <c r="E21941" s="13"/>
      <c r="G21941" s="13"/>
    </row>
    <row r="21942" spans="1:7">
      <c r="A21942" s="13"/>
      <c r="B21942" s="13"/>
      <c r="C21942" s="13"/>
      <c r="D21942" s="13"/>
      <c r="E21942" s="13"/>
      <c r="G21942" s="13"/>
    </row>
    <row r="21943" spans="1:7">
      <c r="A21943" s="13"/>
      <c r="B21943" s="13"/>
      <c r="C21943" s="13"/>
      <c r="D21943" s="13"/>
      <c r="E21943" s="13"/>
      <c r="G21943" s="13"/>
    </row>
    <row r="21944" spans="1:7">
      <c r="A21944" s="13"/>
      <c r="B21944" s="13"/>
      <c r="C21944" s="13"/>
      <c r="D21944" s="13"/>
      <c r="E21944" s="13"/>
      <c r="F21944" s="13"/>
    </row>
    <row r="21945" spans="1:7">
      <c r="A21945" s="13"/>
      <c r="B21945" s="13"/>
      <c r="C21945" s="13"/>
      <c r="D21945" s="13"/>
      <c r="E21945" s="13"/>
      <c r="G21945" s="13"/>
    </row>
    <row r="21946" spans="1:7">
      <c r="A21946" s="13"/>
      <c r="B21946" s="13"/>
      <c r="C21946" s="13"/>
      <c r="D21946" s="13"/>
      <c r="E21946" s="13"/>
      <c r="G21946" s="13"/>
    </row>
    <row r="21947" spans="1:7">
      <c r="A21947" s="13"/>
      <c r="B21947" s="13"/>
      <c r="C21947" s="13"/>
      <c r="D21947" s="13"/>
      <c r="E21947" s="13"/>
      <c r="G21947" s="13"/>
    </row>
    <row r="21948" spans="1:7">
      <c r="A21948" s="13"/>
      <c r="B21948" s="13"/>
      <c r="C21948" s="13"/>
      <c r="D21948" s="13"/>
      <c r="E21948" s="13"/>
      <c r="G21948" s="13"/>
    </row>
    <row r="21949" spans="1:7">
      <c r="A21949" s="13"/>
      <c r="B21949" s="13"/>
      <c r="C21949" s="13"/>
      <c r="D21949" s="13"/>
      <c r="E21949" s="13"/>
      <c r="G21949" s="13"/>
    </row>
    <row r="21950" spans="1:7">
      <c r="A21950" s="13"/>
      <c r="B21950" s="13"/>
      <c r="C21950" s="13"/>
      <c r="D21950" s="13"/>
      <c r="E21950" s="13"/>
      <c r="F21950" s="13"/>
    </row>
    <row r="21951" spans="1:7">
      <c r="A21951" s="13"/>
      <c r="B21951" s="13"/>
      <c r="C21951" s="13"/>
      <c r="D21951" s="13"/>
      <c r="E21951" s="13"/>
      <c r="G21951" s="13"/>
    </row>
    <row r="21952" spans="1:7">
      <c r="A21952" s="13"/>
      <c r="B21952" s="13"/>
      <c r="C21952" s="13"/>
      <c r="D21952" s="13"/>
      <c r="E21952" s="13"/>
      <c r="G21952" s="13"/>
    </row>
    <row r="21953" spans="1:7">
      <c r="A21953" s="13"/>
      <c r="B21953" s="13"/>
      <c r="C21953" s="13"/>
      <c r="D21953" s="13"/>
      <c r="E21953" s="13"/>
      <c r="G21953" s="13"/>
    </row>
    <row r="21954" spans="1:7">
      <c r="A21954" s="13"/>
      <c r="B21954" s="13"/>
      <c r="C21954" s="13"/>
      <c r="D21954" s="13"/>
      <c r="E21954" s="13"/>
      <c r="G21954" s="13"/>
    </row>
    <row r="21955" spans="1:7">
      <c r="A21955" s="13"/>
      <c r="B21955" s="13"/>
      <c r="C21955" s="13"/>
      <c r="D21955" s="13"/>
      <c r="E21955" s="13"/>
      <c r="G21955" s="13"/>
    </row>
    <row r="21956" spans="1:7">
      <c r="A21956" s="13"/>
      <c r="B21956" s="13"/>
      <c r="C21956" s="13"/>
      <c r="D21956" s="13"/>
      <c r="E21956" s="13"/>
      <c r="G21956" s="13"/>
    </row>
    <row r="21957" spans="1:7">
      <c r="A21957" s="13"/>
      <c r="B21957" s="13"/>
      <c r="C21957" s="13"/>
      <c r="D21957" s="13"/>
      <c r="E21957" s="13"/>
      <c r="G21957" s="13"/>
    </row>
    <row r="21958" spans="1:7">
      <c r="A21958" s="13"/>
      <c r="B21958" s="13"/>
      <c r="C21958" s="13"/>
      <c r="D21958" s="13"/>
      <c r="E21958" s="13"/>
      <c r="G21958" s="13"/>
    </row>
    <row r="21959" spans="1:7">
      <c r="A21959" s="13"/>
      <c r="B21959" s="13"/>
      <c r="C21959" s="13"/>
      <c r="D21959" s="13"/>
      <c r="E21959" s="13"/>
      <c r="G21959" s="13"/>
    </row>
    <row r="21960" spans="1:7">
      <c r="A21960" s="13"/>
      <c r="B21960" s="13"/>
      <c r="C21960" s="13"/>
      <c r="D21960" s="13"/>
      <c r="E21960" s="13"/>
      <c r="G21960" s="13"/>
    </row>
    <row r="21961" spans="1:7">
      <c r="A21961" s="13"/>
      <c r="B21961" s="13"/>
      <c r="C21961" s="13"/>
      <c r="D21961" s="13"/>
      <c r="E21961" s="13"/>
      <c r="G21961" s="13"/>
    </row>
    <row r="21962" spans="1:7">
      <c r="A21962" s="13"/>
      <c r="B21962" s="13"/>
      <c r="C21962" s="13"/>
      <c r="D21962" s="13"/>
      <c r="E21962" s="13"/>
      <c r="G21962" s="13"/>
    </row>
    <row r="21963" spans="1:7">
      <c r="A21963" s="13"/>
      <c r="B21963" s="13"/>
      <c r="C21963" s="13"/>
      <c r="D21963" s="13"/>
      <c r="E21963" s="13"/>
      <c r="G21963" s="13"/>
    </row>
    <row r="21964" spans="1:7">
      <c r="A21964" s="13"/>
      <c r="B21964" s="13"/>
      <c r="C21964" s="13"/>
      <c r="D21964" s="13"/>
      <c r="E21964" s="13"/>
      <c r="G21964" s="13"/>
    </row>
    <row r="21965" spans="1:7">
      <c r="A21965" s="13"/>
      <c r="B21965" s="13"/>
      <c r="C21965" s="13"/>
      <c r="D21965" s="13"/>
      <c r="E21965" s="13"/>
      <c r="G21965" s="13"/>
    </row>
    <row r="21966" spans="1:7">
      <c r="A21966" s="13"/>
      <c r="B21966" s="13"/>
      <c r="C21966" s="13"/>
      <c r="D21966" s="13"/>
      <c r="E21966" s="13"/>
      <c r="G21966" s="13"/>
    </row>
    <row r="21967" spans="1:7">
      <c r="A21967" s="13"/>
      <c r="B21967" s="13"/>
      <c r="C21967" s="13"/>
      <c r="D21967" s="13"/>
      <c r="E21967" s="13"/>
      <c r="G21967" s="13"/>
    </row>
    <row r="21968" spans="1:7">
      <c r="A21968" s="13"/>
      <c r="B21968" s="13"/>
      <c r="C21968" s="13"/>
      <c r="D21968" s="13"/>
      <c r="E21968" s="13"/>
      <c r="G21968" s="13"/>
    </row>
    <row r="21969" spans="1:7">
      <c r="A21969" s="13"/>
      <c r="B21969" s="13"/>
      <c r="C21969" s="13"/>
      <c r="D21969" s="13"/>
      <c r="E21969" s="13"/>
      <c r="G21969" s="13"/>
    </row>
    <row r="21970" spans="1:7">
      <c r="A21970" s="13"/>
      <c r="B21970" s="13"/>
      <c r="C21970" s="13"/>
      <c r="D21970" s="13"/>
      <c r="E21970" s="13"/>
      <c r="F21970" s="13"/>
    </row>
    <row r="21971" spans="1:7">
      <c r="A21971" s="13"/>
      <c r="B21971" s="13"/>
      <c r="C21971" s="13"/>
      <c r="D21971" s="13"/>
      <c r="E21971" s="13"/>
      <c r="G21971" s="13"/>
    </row>
    <row r="21972" spans="1:7">
      <c r="A21972" s="13"/>
      <c r="B21972" s="13"/>
      <c r="C21972" s="13"/>
      <c r="D21972" s="13"/>
      <c r="E21972" s="13"/>
      <c r="G21972" s="13"/>
    </row>
    <row r="21973" spans="1:7">
      <c r="A21973" s="13"/>
      <c r="B21973" s="13"/>
      <c r="C21973" s="13"/>
      <c r="D21973" s="13"/>
      <c r="E21973" s="13"/>
      <c r="G21973" s="13"/>
    </row>
    <row r="21974" spans="1:7">
      <c r="A21974" s="13"/>
      <c r="B21974" s="13"/>
      <c r="C21974" s="13"/>
      <c r="D21974" s="13"/>
      <c r="E21974" s="13"/>
      <c r="G21974" s="13"/>
    </row>
    <row r="21975" spans="1:7">
      <c r="A21975" s="13"/>
      <c r="B21975" s="13"/>
      <c r="C21975" s="13"/>
      <c r="D21975" s="13"/>
      <c r="E21975" s="13"/>
      <c r="F21975" s="13"/>
    </row>
    <row r="21976" spans="1:7">
      <c r="A21976" s="13"/>
      <c r="B21976" s="13"/>
      <c r="C21976" s="13"/>
      <c r="D21976" s="13"/>
      <c r="E21976" s="13"/>
      <c r="F21976" s="13"/>
    </row>
    <row r="21977" spans="1:7">
      <c r="A21977" s="13"/>
      <c r="B21977" s="13"/>
      <c r="C21977" s="13"/>
      <c r="D21977" s="13"/>
      <c r="E21977" s="13"/>
      <c r="G21977" s="13"/>
    </row>
    <row r="21978" spans="1:7">
      <c r="A21978" s="13"/>
      <c r="B21978" s="13"/>
      <c r="C21978" s="13"/>
      <c r="D21978" s="13"/>
      <c r="E21978" s="13"/>
      <c r="G21978" s="13"/>
    </row>
    <row r="21979" spans="1:7">
      <c r="A21979" s="13"/>
      <c r="B21979" s="13"/>
      <c r="C21979" s="13"/>
      <c r="D21979" s="13"/>
      <c r="E21979" s="13"/>
      <c r="G21979" s="13"/>
    </row>
    <row r="21980" spans="1:7">
      <c r="A21980" s="13"/>
      <c r="B21980" s="13"/>
      <c r="C21980" s="13"/>
      <c r="D21980" s="13"/>
      <c r="E21980" s="13"/>
      <c r="G21980" s="13"/>
    </row>
    <row r="21981" spans="1:7">
      <c r="A21981" s="13"/>
      <c r="B21981" s="13"/>
      <c r="C21981" s="13"/>
      <c r="D21981" s="13"/>
      <c r="E21981" s="13"/>
      <c r="G21981" s="13"/>
    </row>
    <row r="21982" spans="1:7">
      <c r="A21982" s="13"/>
      <c r="B21982" s="13"/>
      <c r="C21982" s="13"/>
      <c r="D21982" s="13"/>
      <c r="E21982" s="13"/>
      <c r="F21982" s="13"/>
    </row>
    <row r="21983" spans="1:7">
      <c r="A21983" s="13"/>
      <c r="B21983" s="13"/>
      <c r="C21983" s="13"/>
      <c r="D21983" s="13"/>
      <c r="E21983" s="13"/>
      <c r="G21983" s="13"/>
    </row>
    <row r="21984" spans="1:7">
      <c r="A21984" s="13"/>
      <c r="B21984" s="13"/>
      <c r="C21984" s="13"/>
      <c r="D21984" s="13"/>
      <c r="E21984" s="13"/>
      <c r="G21984" s="13"/>
    </row>
    <row r="21985" spans="1:7">
      <c r="A21985" s="13"/>
      <c r="B21985" s="13"/>
      <c r="C21985" s="13"/>
      <c r="D21985" s="13"/>
      <c r="E21985" s="13"/>
      <c r="G21985" s="13"/>
    </row>
    <row r="21986" spans="1:7">
      <c r="A21986" s="13"/>
      <c r="B21986" s="13"/>
      <c r="C21986" s="13"/>
      <c r="D21986" s="13"/>
      <c r="E21986" s="13"/>
      <c r="G21986" s="13"/>
    </row>
    <row r="21987" spans="1:7">
      <c r="A21987" s="13"/>
      <c r="B21987" s="13"/>
      <c r="C21987" s="13"/>
      <c r="D21987" s="13"/>
      <c r="E21987" s="13"/>
      <c r="G21987" s="13"/>
    </row>
    <row r="21988" spans="1:7">
      <c r="A21988" s="13"/>
      <c r="B21988" s="13"/>
      <c r="C21988" s="13"/>
      <c r="D21988" s="13"/>
      <c r="E21988" s="13"/>
      <c r="G21988" s="13"/>
    </row>
    <row r="21989" spans="1:7">
      <c r="A21989" s="13"/>
      <c r="B21989" s="13"/>
      <c r="C21989" s="13"/>
      <c r="D21989" s="13"/>
      <c r="E21989" s="13"/>
      <c r="F21989" s="13"/>
    </row>
    <row r="21990" spans="1:7">
      <c r="A21990" s="13"/>
      <c r="B21990" s="13"/>
      <c r="C21990" s="13"/>
      <c r="D21990" s="13"/>
      <c r="E21990" s="13"/>
      <c r="G21990" s="13"/>
    </row>
    <row r="21991" spans="1:7">
      <c r="A21991" s="13"/>
      <c r="B21991" s="13"/>
      <c r="C21991" s="13"/>
      <c r="D21991" s="13"/>
      <c r="E21991" s="13"/>
      <c r="G21991" s="13"/>
    </row>
    <row r="21992" spans="1:7">
      <c r="A21992" s="13"/>
      <c r="B21992" s="13"/>
      <c r="C21992" s="13"/>
      <c r="D21992" s="13"/>
      <c r="E21992" s="13"/>
      <c r="G21992" s="13"/>
    </row>
    <row r="21993" spans="1:7">
      <c r="A21993" s="13"/>
      <c r="B21993" s="13"/>
      <c r="C21993" s="13"/>
      <c r="D21993" s="13"/>
      <c r="E21993" s="13"/>
      <c r="F21993" s="13"/>
    </row>
    <row r="21994" spans="1:7">
      <c r="A21994" s="13"/>
      <c r="B21994" s="13"/>
      <c r="C21994" s="13"/>
      <c r="D21994" s="13"/>
      <c r="E21994" s="13"/>
      <c r="G21994" s="13"/>
    </row>
    <row r="21995" spans="1:7">
      <c r="A21995" s="13"/>
      <c r="B21995" s="13"/>
      <c r="C21995" s="13"/>
      <c r="D21995" s="13"/>
      <c r="E21995" s="13"/>
      <c r="G21995" s="13"/>
    </row>
    <row r="21996" spans="1:7">
      <c r="A21996" s="13"/>
      <c r="B21996" s="13"/>
      <c r="C21996" s="13"/>
      <c r="D21996" s="13"/>
      <c r="E21996" s="13"/>
      <c r="G21996" s="13"/>
    </row>
    <row r="21997" spans="1:7">
      <c r="A21997" s="13"/>
      <c r="B21997" s="13"/>
      <c r="C21997" s="13"/>
      <c r="D21997" s="13"/>
      <c r="E21997" s="13"/>
      <c r="G21997" s="13"/>
    </row>
    <row r="21998" spans="1:7">
      <c r="A21998" s="13"/>
      <c r="B21998" s="13"/>
      <c r="C21998" s="13"/>
      <c r="D21998" s="13"/>
      <c r="E21998" s="13"/>
      <c r="G21998" s="13"/>
    </row>
    <row r="21999" spans="1:7">
      <c r="A21999" s="13"/>
      <c r="B21999" s="13"/>
      <c r="C21999" s="13"/>
      <c r="D21999" s="13"/>
      <c r="E21999" s="13"/>
      <c r="F21999" s="13"/>
    </row>
    <row r="22000" spans="1:7">
      <c r="A22000" s="13"/>
      <c r="B22000" s="13"/>
      <c r="C22000" s="13"/>
      <c r="D22000" s="13"/>
      <c r="E22000" s="13"/>
      <c r="G22000" s="13"/>
    </row>
    <row r="22001" spans="1:7">
      <c r="A22001" s="13"/>
      <c r="B22001" s="13"/>
      <c r="C22001" s="13"/>
      <c r="D22001" s="13"/>
      <c r="E22001" s="13"/>
      <c r="G22001" s="13"/>
    </row>
    <row r="22002" spans="1:7">
      <c r="A22002" s="13"/>
      <c r="B22002" s="13"/>
      <c r="C22002" s="13"/>
      <c r="D22002" s="13"/>
      <c r="E22002" s="13"/>
      <c r="G22002" s="13"/>
    </row>
    <row r="22003" spans="1:7">
      <c r="A22003" s="13"/>
      <c r="B22003" s="13"/>
      <c r="C22003" s="13"/>
      <c r="D22003" s="13"/>
      <c r="E22003" s="13"/>
      <c r="G22003" s="13"/>
    </row>
    <row r="22004" spans="1:7">
      <c r="A22004" s="13"/>
      <c r="B22004" s="13"/>
      <c r="C22004" s="13"/>
      <c r="D22004" s="13"/>
      <c r="E22004" s="13"/>
      <c r="G22004" s="13"/>
    </row>
    <row r="22005" spans="1:7">
      <c r="A22005" s="13"/>
      <c r="B22005" s="13"/>
      <c r="C22005" s="13"/>
      <c r="D22005" s="13"/>
      <c r="E22005" s="13"/>
      <c r="G22005" s="13"/>
    </row>
    <row r="22006" spans="1:7">
      <c r="A22006" s="13"/>
      <c r="B22006" s="13"/>
      <c r="C22006" s="13"/>
      <c r="D22006" s="13"/>
      <c r="E22006" s="13"/>
      <c r="G22006" s="13"/>
    </row>
    <row r="22007" spans="1:7">
      <c r="A22007" s="13"/>
      <c r="B22007" s="13"/>
      <c r="C22007" s="13"/>
      <c r="D22007" s="13"/>
      <c r="E22007" s="13"/>
      <c r="G22007" s="13"/>
    </row>
    <row r="22008" spans="1:7">
      <c r="A22008" s="13"/>
      <c r="B22008" s="13"/>
      <c r="C22008" s="13"/>
      <c r="D22008" s="13"/>
      <c r="E22008" s="13"/>
      <c r="G22008" s="13"/>
    </row>
    <row r="22009" spans="1:7">
      <c r="A22009" s="13"/>
      <c r="B22009" s="13"/>
      <c r="C22009" s="13"/>
      <c r="D22009" s="13"/>
      <c r="E22009" s="13"/>
      <c r="G22009" s="13"/>
    </row>
    <row r="22010" spans="1:7">
      <c r="A22010" s="13"/>
      <c r="B22010" s="13"/>
      <c r="C22010" s="13"/>
      <c r="D22010" s="13"/>
      <c r="E22010" s="13"/>
      <c r="G22010" s="13"/>
    </row>
    <row r="22011" spans="1:7">
      <c r="A22011" s="13"/>
      <c r="B22011" s="13"/>
      <c r="C22011" s="13"/>
      <c r="D22011" s="13"/>
      <c r="E22011" s="13"/>
      <c r="G22011" s="13"/>
    </row>
    <row r="22012" spans="1:7">
      <c r="A22012" s="13"/>
    </row>
    <row r="22013" spans="1:7">
      <c r="A22013" s="13"/>
    </row>
    <row r="22014" spans="1:7">
      <c r="A22014" s="13"/>
      <c r="B22014" s="13"/>
      <c r="C22014" s="13"/>
      <c r="D22014" s="13"/>
      <c r="E22014" s="13"/>
      <c r="F22014" s="13"/>
    </row>
    <row r="22015" spans="1:7">
      <c r="A22015" s="13"/>
      <c r="B22015" s="13"/>
      <c r="C22015" s="13"/>
      <c r="D22015" s="13"/>
      <c r="E22015" s="13"/>
      <c r="G22015" s="13"/>
    </row>
    <row r="22016" spans="1:7">
      <c r="A22016" s="13"/>
      <c r="B22016" s="13"/>
      <c r="C22016" s="13"/>
      <c r="D22016" s="13"/>
      <c r="E22016" s="13"/>
      <c r="G22016" s="13"/>
    </row>
    <row r="22017" spans="1:7">
      <c r="A22017" s="13"/>
      <c r="B22017" s="13"/>
      <c r="C22017" s="13"/>
      <c r="D22017" s="13"/>
      <c r="E22017" s="13"/>
      <c r="G22017" s="13"/>
    </row>
    <row r="22018" spans="1:7">
      <c r="A22018" s="13"/>
      <c r="B22018" s="13"/>
      <c r="C22018" s="13"/>
      <c r="D22018" s="13"/>
      <c r="E22018" s="13"/>
      <c r="G22018" s="13"/>
    </row>
    <row r="22019" spans="1:7">
      <c r="A22019" s="13"/>
      <c r="B22019" s="13"/>
      <c r="C22019" s="13"/>
      <c r="D22019" s="13"/>
      <c r="E22019" s="13"/>
      <c r="G22019" s="13"/>
    </row>
    <row r="22020" spans="1:7">
      <c r="A22020" s="13"/>
      <c r="B22020" s="13"/>
      <c r="C22020" s="13"/>
      <c r="D22020" s="13"/>
      <c r="E22020" s="13"/>
      <c r="G22020" s="13"/>
    </row>
    <row r="22021" spans="1:7">
      <c r="A22021" s="13"/>
      <c r="B22021" s="13"/>
      <c r="C22021" s="13"/>
      <c r="D22021" s="13"/>
      <c r="E22021" s="13"/>
      <c r="G22021" s="13"/>
    </row>
    <row r="22022" spans="1:7">
      <c r="A22022" s="13"/>
      <c r="B22022" s="13"/>
      <c r="C22022" s="13"/>
      <c r="D22022" s="13"/>
      <c r="E22022" s="13"/>
      <c r="G22022" s="13"/>
    </row>
    <row r="22023" spans="1:7">
      <c r="A22023" s="13"/>
      <c r="B22023" s="13"/>
      <c r="C22023" s="13"/>
      <c r="D22023" s="13"/>
      <c r="E22023" s="13"/>
      <c r="G22023" s="13"/>
    </row>
    <row r="22024" spans="1:7">
      <c r="A22024" s="13"/>
      <c r="B22024" s="13"/>
      <c r="C22024" s="13"/>
      <c r="D22024" s="13"/>
      <c r="E22024" s="13"/>
      <c r="G22024" s="13"/>
    </row>
    <row r="22025" spans="1:7">
      <c r="A22025" s="13"/>
      <c r="B22025" s="13"/>
      <c r="C22025" s="13"/>
      <c r="D22025" s="13"/>
      <c r="E22025" s="13"/>
      <c r="G22025" s="13"/>
    </row>
    <row r="22026" spans="1:7">
      <c r="A22026" s="13"/>
      <c r="B22026" s="13"/>
      <c r="C22026" s="13"/>
      <c r="D22026" s="13"/>
      <c r="E22026" s="13"/>
      <c r="G22026" s="13"/>
    </row>
    <row r="22027" spans="1:7">
      <c r="A22027" s="13"/>
      <c r="B22027" s="13"/>
      <c r="C22027" s="13"/>
      <c r="D22027" s="13"/>
      <c r="E22027" s="13"/>
      <c r="F22027" s="13"/>
    </row>
    <row r="22028" spans="1:7">
      <c r="A22028" s="13"/>
      <c r="B22028" s="13"/>
      <c r="C22028" s="13"/>
      <c r="D22028" s="13"/>
      <c r="E22028" s="13"/>
      <c r="G22028" s="13"/>
    </row>
    <row r="22029" spans="1:7">
      <c r="A22029" s="13"/>
      <c r="B22029" s="13"/>
      <c r="C22029" s="13"/>
      <c r="D22029" s="13"/>
      <c r="E22029" s="13"/>
      <c r="G22029" s="13"/>
    </row>
    <row r="22030" spans="1:7">
      <c r="A22030" s="13"/>
      <c r="B22030" s="13"/>
      <c r="C22030" s="13"/>
      <c r="D22030" s="13"/>
      <c r="E22030" s="13"/>
      <c r="G22030" s="13"/>
    </row>
    <row r="22031" spans="1:7">
      <c r="A22031" s="13"/>
      <c r="B22031" s="13"/>
      <c r="C22031" s="13"/>
      <c r="D22031" s="13"/>
      <c r="E22031" s="13"/>
      <c r="G22031" s="13"/>
    </row>
    <row r="22032" spans="1:7">
      <c r="A22032" s="13"/>
      <c r="B22032" s="13"/>
      <c r="C22032" s="13"/>
      <c r="D22032" s="13"/>
      <c r="E22032" s="13"/>
      <c r="G22032" s="13"/>
    </row>
    <row r="22033" spans="1:7">
      <c r="A22033" s="13"/>
      <c r="B22033" s="13"/>
      <c r="C22033" s="13"/>
      <c r="D22033" s="13"/>
      <c r="E22033" s="13"/>
      <c r="G22033" s="13"/>
    </row>
    <row r="22034" spans="1:7">
      <c r="A22034" s="13"/>
      <c r="B22034" s="13"/>
      <c r="C22034" s="13"/>
      <c r="D22034" s="13"/>
      <c r="E22034" s="13"/>
      <c r="G22034" s="13"/>
    </row>
    <row r="22035" spans="1:7">
      <c r="A22035" s="13"/>
      <c r="B22035" s="13"/>
      <c r="C22035" s="13"/>
      <c r="D22035" s="13"/>
      <c r="E22035" s="13"/>
      <c r="G22035" s="13"/>
    </row>
    <row r="22036" spans="1:7">
      <c r="A22036" s="13"/>
      <c r="B22036" s="13"/>
      <c r="C22036" s="13"/>
      <c r="D22036" s="13"/>
      <c r="E22036" s="13"/>
      <c r="G22036" s="13"/>
    </row>
    <row r="22037" spans="1:7">
      <c r="A22037" s="13"/>
      <c r="B22037" s="13"/>
      <c r="C22037" s="13"/>
      <c r="D22037" s="13"/>
      <c r="E22037" s="13"/>
      <c r="G22037" s="13"/>
    </row>
    <row r="22038" spans="1:7">
      <c r="A22038" s="13"/>
      <c r="B22038" s="13"/>
      <c r="C22038" s="13"/>
      <c r="D22038" s="13"/>
      <c r="E22038" s="13"/>
      <c r="G22038" s="13"/>
    </row>
    <row r="22039" spans="1:7">
      <c r="A22039" s="13"/>
      <c r="B22039" s="13"/>
      <c r="C22039" s="13"/>
      <c r="D22039" s="13"/>
      <c r="E22039" s="13"/>
      <c r="G22039" s="13"/>
    </row>
    <row r="22040" spans="1:7">
      <c r="A22040" s="13"/>
      <c r="B22040" s="13"/>
      <c r="C22040" s="13"/>
      <c r="D22040" s="13"/>
      <c r="E22040" s="13"/>
      <c r="G22040" s="13"/>
    </row>
    <row r="22041" spans="1:7">
      <c r="A22041" s="13"/>
      <c r="B22041" s="13"/>
      <c r="C22041" s="13"/>
      <c r="D22041" s="13"/>
      <c r="E22041" s="13"/>
      <c r="G22041" s="13"/>
    </row>
    <row r="22042" spans="1:7">
      <c r="A22042" s="13"/>
      <c r="B22042" s="13"/>
      <c r="C22042" s="13"/>
      <c r="D22042" s="13"/>
      <c r="E22042" s="13"/>
      <c r="G22042" s="13"/>
    </row>
    <row r="22043" spans="1:7">
      <c r="A22043" s="13"/>
      <c r="B22043" s="13"/>
      <c r="C22043" s="13"/>
      <c r="D22043" s="13"/>
      <c r="E22043" s="13"/>
      <c r="G22043" s="13"/>
    </row>
    <row r="22044" spans="1:7">
      <c r="A22044" s="13"/>
      <c r="B22044" s="13"/>
      <c r="C22044" s="13"/>
      <c r="D22044" s="13"/>
      <c r="E22044" s="13"/>
      <c r="G22044" s="13"/>
    </row>
    <row r="22045" spans="1:7">
      <c r="A22045" s="13"/>
      <c r="B22045" s="13"/>
      <c r="C22045" s="13"/>
      <c r="D22045" s="13"/>
      <c r="E22045" s="13"/>
      <c r="G22045" s="13"/>
    </row>
    <row r="22046" spans="1:7">
      <c r="A22046" s="13"/>
      <c r="B22046" s="13"/>
      <c r="C22046" s="13"/>
      <c r="D22046" s="13"/>
      <c r="E22046" s="13"/>
      <c r="G22046" s="13"/>
    </row>
    <row r="22047" spans="1:7">
      <c r="A22047" s="13"/>
      <c r="B22047" s="13"/>
      <c r="C22047" s="13"/>
      <c r="D22047" s="13"/>
      <c r="E22047" s="13"/>
      <c r="G22047" s="13"/>
    </row>
    <row r="22048" spans="1:7">
      <c r="A22048" s="13"/>
      <c r="B22048" s="13"/>
      <c r="C22048" s="13"/>
      <c r="D22048" s="13"/>
      <c r="E22048" s="13"/>
      <c r="G22048" s="13"/>
    </row>
    <row r="22049" spans="1:7">
      <c r="A22049" s="13"/>
      <c r="B22049" s="13"/>
      <c r="C22049" s="13"/>
      <c r="D22049" s="13"/>
      <c r="E22049" s="13"/>
      <c r="G22049" s="13"/>
    </row>
    <row r="22050" spans="1:7">
      <c r="A22050" s="13"/>
      <c r="B22050" s="13"/>
      <c r="C22050" s="13"/>
      <c r="D22050" s="13"/>
      <c r="E22050" s="13"/>
      <c r="G22050" s="13"/>
    </row>
    <row r="22051" spans="1:7">
      <c r="A22051" s="13"/>
      <c r="B22051" s="13"/>
      <c r="C22051" s="13"/>
      <c r="D22051" s="13"/>
      <c r="E22051" s="13"/>
      <c r="G22051" s="13"/>
    </row>
    <row r="22052" spans="1:7">
      <c r="A22052" s="13"/>
      <c r="B22052" s="13"/>
      <c r="C22052" s="13"/>
      <c r="D22052" s="13"/>
      <c r="E22052" s="13"/>
      <c r="G22052" s="13"/>
    </row>
    <row r="22053" spans="1:7">
      <c r="A22053" s="13"/>
      <c r="B22053" s="13"/>
      <c r="C22053" s="13"/>
      <c r="D22053" s="13"/>
      <c r="E22053" s="13"/>
      <c r="G22053" s="13"/>
    </row>
    <row r="22054" spans="1:7">
      <c r="A22054" s="13"/>
      <c r="B22054" s="13"/>
      <c r="C22054" s="13"/>
      <c r="D22054" s="13"/>
      <c r="E22054" s="13"/>
      <c r="G22054" s="13"/>
    </row>
    <row r="22055" spans="1:7">
      <c r="A22055" s="13"/>
      <c r="B22055" s="13"/>
      <c r="C22055" s="13"/>
      <c r="D22055" s="13"/>
      <c r="E22055" s="13"/>
      <c r="G22055" s="13"/>
    </row>
    <row r="22056" spans="1:7">
      <c r="A22056" s="13"/>
      <c r="B22056" s="13"/>
      <c r="C22056" s="13"/>
      <c r="D22056" s="13"/>
      <c r="E22056" s="13"/>
      <c r="G22056" s="13"/>
    </row>
    <row r="22057" spans="1:7">
      <c r="A22057" s="13"/>
      <c r="B22057" s="13"/>
      <c r="C22057" s="13"/>
      <c r="D22057" s="13"/>
      <c r="E22057" s="13"/>
      <c r="G22057" s="13"/>
    </row>
    <row r="22058" spans="1:7">
      <c r="A22058" s="13"/>
      <c r="B22058" s="13"/>
      <c r="C22058" s="13"/>
      <c r="D22058" s="13"/>
      <c r="E22058" s="13"/>
      <c r="G22058" s="13"/>
    </row>
    <row r="22059" spans="1:7">
      <c r="A22059" s="13"/>
      <c r="B22059" s="13"/>
      <c r="C22059" s="13"/>
      <c r="D22059" s="13"/>
      <c r="E22059" s="13"/>
      <c r="G22059" s="13"/>
    </row>
    <row r="22060" spans="1:7">
      <c r="A22060" s="13"/>
      <c r="B22060" s="13"/>
      <c r="C22060" s="13"/>
      <c r="D22060" s="13"/>
      <c r="E22060" s="13"/>
      <c r="G22060" s="13"/>
    </row>
    <row r="22061" spans="1:7">
      <c r="A22061" s="13"/>
      <c r="B22061" s="13"/>
      <c r="C22061" s="13"/>
      <c r="D22061" s="13"/>
      <c r="E22061" s="13"/>
      <c r="G22061" s="13"/>
    </row>
    <row r="22062" spans="1:7">
      <c r="A22062" s="13"/>
      <c r="B22062" s="13"/>
      <c r="C22062" s="13"/>
      <c r="D22062" s="13"/>
      <c r="E22062" s="13"/>
      <c r="G22062" s="13"/>
    </row>
    <row r="22063" spans="1:7">
      <c r="A22063" s="13"/>
      <c r="B22063" s="13"/>
      <c r="C22063" s="13"/>
      <c r="D22063" s="13"/>
      <c r="E22063" s="13"/>
      <c r="G22063" s="13"/>
    </row>
    <row r="22064" spans="1:7">
      <c r="A22064" s="13"/>
      <c r="B22064" s="13"/>
      <c r="C22064" s="13"/>
      <c r="D22064" s="13"/>
      <c r="E22064" s="13"/>
      <c r="G22064" s="13"/>
    </row>
    <row r="22065" spans="1:7">
      <c r="A22065" s="13"/>
      <c r="B22065" s="13"/>
      <c r="C22065" s="13"/>
      <c r="D22065" s="13"/>
      <c r="E22065" s="13"/>
      <c r="G22065" s="13"/>
    </row>
    <row r="22066" spans="1:7">
      <c r="A22066" s="13"/>
      <c r="B22066" s="13"/>
      <c r="C22066" s="13"/>
      <c r="D22066" s="13"/>
      <c r="E22066" s="13"/>
      <c r="G22066" s="13"/>
    </row>
    <row r="22067" spans="1:7">
      <c r="A22067" s="13"/>
      <c r="B22067" s="13"/>
      <c r="C22067" s="13"/>
      <c r="D22067" s="13"/>
      <c r="E22067" s="13"/>
      <c r="G22067" s="13"/>
    </row>
    <row r="22068" spans="1:7">
      <c r="A22068" s="13"/>
      <c r="B22068" s="13"/>
      <c r="C22068" s="13"/>
      <c r="D22068" s="13"/>
      <c r="E22068" s="13"/>
      <c r="G22068" s="13"/>
    </row>
    <row r="22069" spans="1:7">
      <c r="A22069" s="13"/>
      <c r="B22069" s="13"/>
      <c r="C22069" s="13"/>
      <c r="D22069" s="13"/>
      <c r="E22069" s="13"/>
      <c r="G22069" s="13"/>
    </row>
    <row r="22070" spans="1:7">
      <c r="A22070" s="13"/>
      <c r="B22070" s="13"/>
      <c r="C22070" s="13"/>
      <c r="D22070" s="13"/>
      <c r="E22070" s="13"/>
      <c r="G22070" s="13"/>
    </row>
    <row r="22071" spans="1:7">
      <c r="A22071" s="13"/>
      <c r="B22071" s="13"/>
      <c r="C22071" s="13"/>
      <c r="D22071" s="13"/>
      <c r="E22071" s="13"/>
      <c r="G22071" s="13"/>
    </row>
    <row r="22072" spans="1:7">
      <c r="A22072" s="13"/>
      <c r="B22072" s="13"/>
      <c r="C22072" s="13"/>
      <c r="D22072" s="13"/>
      <c r="E22072" s="13"/>
      <c r="G22072" s="13"/>
    </row>
    <row r="22073" spans="1:7">
      <c r="A22073" s="13"/>
      <c r="B22073" s="13"/>
      <c r="C22073" s="13"/>
      <c r="D22073" s="13"/>
      <c r="E22073" s="13"/>
      <c r="F22073" s="13"/>
    </row>
    <row r="22074" spans="1:7">
      <c r="A22074" s="13"/>
      <c r="B22074" s="13"/>
      <c r="C22074" s="13"/>
      <c r="D22074" s="13"/>
      <c r="E22074" s="13"/>
      <c r="G22074" s="13"/>
    </row>
    <row r="22075" spans="1:7">
      <c r="A22075" s="13"/>
      <c r="B22075" s="13"/>
      <c r="C22075" s="13"/>
      <c r="D22075" s="13"/>
      <c r="E22075" s="13"/>
      <c r="G22075" s="13"/>
    </row>
    <row r="22076" spans="1:7">
      <c r="A22076" s="13"/>
      <c r="B22076" s="13"/>
      <c r="C22076" s="13"/>
      <c r="D22076" s="13"/>
      <c r="E22076" s="13"/>
      <c r="G22076" s="13"/>
    </row>
    <row r="22077" spans="1:7">
      <c r="A22077" s="13"/>
      <c r="B22077" s="13"/>
      <c r="C22077" s="13"/>
      <c r="D22077" s="13"/>
      <c r="E22077" s="13"/>
      <c r="G22077" s="13"/>
    </row>
    <row r="22078" spans="1:7">
      <c r="A22078" s="13"/>
      <c r="B22078" s="13"/>
      <c r="C22078" s="13"/>
      <c r="D22078" s="13"/>
      <c r="E22078" s="13"/>
      <c r="G22078" s="13"/>
    </row>
    <row r="22079" spans="1:7">
      <c r="A22079" s="13"/>
      <c r="B22079" s="13"/>
      <c r="C22079" s="13"/>
      <c r="D22079" s="13"/>
      <c r="E22079" s="13"/>
      <c r="F22079" s="13"/>
    </row>
    <row r="22080" spans="1:7">
      <c r="A22080" s="13"/>
      <c r="B22080" s="13"/>
      <c r="C22080" s="13"/>
      <c r="D22080" s="13"/>
      <c r="E22080" s="13"/>
      <c r="G22080" s="13"/>
    </row>
    <row r="22081" spans="1:7">
      <c r="A22081" s="13"/>
      <c r="B22081" s="13"/>
      <c r="C22081" s="13"/>
      <c r="D22081" s="13"/>
      <c r="E22081" s="13"/>
      <c r="G22081" s="13"/>
    </row>
    <row r="22082" spans="1:7">
      <c r="A22082" s="13"/>
      <c r="B22082" s="13"/>
      <c r="C22082" s="13"/>
      <c r="D22082" s="13"/>
      <c r="E22082" s="13"/>
      <c r="G22082" s="13"/>
    </row>
    <row r="22083" spans="1:7">
      <c r="A22083" s="13"/>
      <c r="B22083" s="13"/>
      <c r="C22083" s="13"/>
      <c r="D22083" s="13"/>
      <c r="E22083" s="13"/>
      <c r="G22083" s="13"/>
    </row>
    <row r="22084" spans="1:7">
      <c r="A22084" s="13"/>
      <c r="B22084" s="13"/>
      <c r="C22084" s="13"/>
      <c r="D22084" s="13"/>
      <c r="E22084" s="13"/>
      <c r="G22084" s="13"/>
    </row>
    <row r="22085" spans="1:7">
      <c r="A22085" s="13"/>
      <c r="B22085" s="13"/>
      <c r="C22085" s="13"/>
      <c r="D22085" s="13"/>
      <c r="E22085" s="13"/>
      <c r="G22085" s="13"/>
    </row>
    <row r="22086" spans="1:7">
      <c r="A22086" s="13"/>
      <c r="B22086" s="13"/>
      <c r="C22086" s="13"/>
      <c r="D22086" s="13"/>
      <c r="E22086" s="13"/>
      <c r="G22086" s="13"/>
    </row>
    <row r="22087" spans="1:7">
      <c r="A22087" s="13"/>
      <c r="B22087" s="13"/>
      <c r="C22087" s="13"/>
      <c r="D22087" s="13"/>
      <c r="E22087" s="13"/>
      <c r="G22087" s="13"/>
    </row>
    <row r="22088" spans="1:7">
      <c r="A22088" s="13"/>
      <c r="B22088" s="13"/>
      <c r="C22088" s="13"/>
      <c r="D22088" s="13"/>
      <c r="E22088" s="13"/>
      <c r="G22088" s="13"/>
    </row>
    <row r="22089" spans="1:7">
      <c r="A22089" s="13"/>
      <c r="B22089" s="13"/>
      <c r="C22089" s="13"/>
      <c r="D22089" s="13"/>
      <c r="E22089" s="13"/>
      <c r="G22089" s="13"/>
    </row>
    <row r="22090" spans="1:7">
      <c r="A22090" s="13"/>
      <c r="B22090" s="13"/>
      <c r="C22090" s="13"/>
      <c r="D22090" s="13"/>
      <c r="E22090" s="13"/>
      <c r="G22090" s="13"/>
    </row>
    <row r="22091" spans="1:7">
      <c r="A22091" s="13"/>
      <c r="B22091" s="13"/>
      <c r="C22091" s="13"/>
      <c r="D22091" s="13"/>
      <c r="E22091" s="13"/>
      <c r="G22091" s="13"/>
    </row>
    <row r="22092" spans="1:7">
      <c r="A22092" s="13"/>
      <c r="B22092" s="13"/>
      <c r="C22092" s="13"/>
      <c r="D22092" s="13"/>
      <c r="E22092" s="13"/>
      <c r="G22092" s="13"/>
    </row>
    <row r="22093" spans="1:7">
      <c r="A22093" s="13"/>
      <c r="B22093" s="13"/>
      <c r="C22093" s="13"/>
      <c r="D22093" s="13"/>
      <c r="E22093" s="13"/>
      <c r="G22093" s="13"/>
    </row>
    <row r="22094" spans="1:7">
      <c r="A22094" s="13"/>
      <c r="B22094" s="13"/>
      <c r="C22094" s="13"/>
      <c r="D22094" s="13"/>
      <c r="E22094" s="13"/>
      <c r="G22094" s="13"/>
    </row>
    <row r="22095" spans="1:7">
      <c r="A22095" s="13"/>
      <c r="B22095" s="13"/>
      <c r="C22095" s="13"/>
      <c r="D22095" s="13"/>
      <c r="E22095" s="13"/>
      <c r="F22095" s="13"/>
    </row>
    <row r="22096" spans="1:7">
      <c r="A22096" s="13"/>
      <c r="B22096" s="13"/>
      <c r="C22096" s="13"/>
      <c r="D22096" s="13"/>
      <c r="E22096" s="13"/>
      <c r="G22096" s="13"/>
    </row>
    <row r="22097" spans="1:7">
      <c r="A22097" s="13"/>
      <c r="B22097" s="13"/>
      <c r="C22097" s="13"/>
      <c r="D22097" s="13"/>
      <c r="E22097" s="13"/>
      <c r="G22097" s="13"/>
    </row>
    <row r="22098" spans="1:7">
      <c r="A22098" s="13"/>
      <c r="B22098" s="13"/>
      <c r="C22098" s="13"/>
      <c r="D22098" s="13"/>
      <c r="E22098" s="13"/>
      <c r="G22098" s="13"/>
    </row>
    <row r="22099" spans="1:7">
      <c r="A22099" s="13"/>
      <c r="B22099" s="13"/>
      <c r="C22099" s="13"/>
      <c r="D22099" s="13"/>
      <c r="E22099" s="13"/>
      <c r="G22099" s="13"/>
    </row>
    <row r="22100" spans="1:7">
      <c r="A22100" s="13"/>
      <c r="B22100" s="13"/>
      <c r="C22100" s="13"/>
      <c r="D22100" s="13"/>
      <c r="E22100" s="13"/>
      <c r="F22100" s="13"/>
    </row>
    <row r="22101" spans="1:7">
      <c r="A22101" s="13"/>
      <c r="B22101" s="13"/>
      <c r="C22101" s="13"/>
      <c r="D22101" s="13"/>
      <c r="E22101" s="13"/>
      <c r="G22101" s="13"/>
    </row>
    <row r="22102" spans="1:7">
      <c r="A22102" s="13"/>
      <c r="B22102" s="13"/>
      <c r="C22102" s="13"/>
      <c r="D22102" s="13"/>
      <c r="E22102" s="13"/>
      <c r="F22102" s="13"/>
    </row>
    <row r="22103" spans="1:7">
      <c r="A22103" s="13"/>
      <c r="B22103" s="13"/>
      <c r="C22103" s="13"/>
      <c r="D22103" s="13"/>
      <c r="E22103" s="13"/>
      <c r="F22103" s="13"/>
    </row>
    <row r="22104" spans="1:7">
      <c r="A22104" s="13"/>
      <c r="B22104" s="13"/>
      <c r="C22104" s="13"/>
      <c r="D22104" s="13"/>
      <c r="E22104" s="13"/>
      <c r="G22104" s="13"/>
    </row>
    <row r="22105" spans="1:7">
      <c r="A22105" s="13"/>
      <c r="B22105" s="13"/>
      <c r="C22105" s="13"/>
      <c r="D22105" s="13"/>
      <c r="E22105" s="13"/>
      <c r="G22105" s="13"/>
    </row>
    <row r="22106" spans="1:7">
      <c r="A22106" s="13"/>
      <c r="B22106" s="13"/>
      <c r="C22106" s="13"/>
      <c r="D22106" s="13"/>
      <c r="E22106" s="13"/>
      <c r="G22106" s="13"/>
    </row>
    <row r="22107" spans="1:7">
      <c r="A22107" s="13"/>
      <c r="B22107" s="13"/>
      <c r="C22107" s="13"/>
      <c r="D22107" s="13"/>
      <c r="E22107" s="13"/>
      <c r="G22107" s="13"/>
    </row>
    <row r="22108" spans="1:7">
      <c r="A22108" s="13"/>
      <c r="B22108" s="13"/>
      <c r="C22108" s="13"/>
      <c r="D22108" s="13"/>
      <c r="E22108" s="13"/>
      <c r="G22108" s="13"/>
    </row>
    <row r="22109" spans="1:7">
      <c r="A22109" s="13"/>
      <c r="B22109" s="13"/>
      <c r="C22109" s="13"/>
      <c r="D22109" s="13"/>
      <c r="E22109" s="13"/>
      <c r="F22109" s="13"/>
    </row>
    <row r="22110" spans="1:7">
      <c r="A22110" s="13"/>
      <c r="B22110" s="13"/>
      <c r="C22110" s="13"/>
      <c r="D22110" s="13"/>
      <c r="E22110" s="13"/>
      <c r="G22110" s="13"/>
    </row>
    <row r="22111" spans="1:7">
      <c r="A22111" s="13"/>
      <c r="B22111" s="13"/>
      <c r="C22111" s="13"/>
      <c r="D22111" s="13"/>
      <c r="E22111" s="13"/>
      <c r="F22111" s="13"/>
    </row>
    <row r="22112" spans="1:7">
      <c r="A22112" s="13"/>
      <c r="B22112" s="13"/>
      <c r="C22112" s="13"/>
      <c r="D22112" s="13"/>
      <c r="E22112" s="13"/>
      <c r="G22112" s="13"/>
    </row>
    <row r="22113" spans="1:7">
      <c r="A22113" s="13"/>
      <c r="B22113" s="13"/>
      <c r="C22113" s="13"/>
      <c r="D22113" s="13"/>
      <c r="E22113" s="13"/>
      <c r="F22113" s="13"/>
    </row>
    <row r="22114" spans="1:7">
      <c r="A22114" s="13"/>
      <c r="B22114" s="13"/>
      <c r="C22114" s="13"/>
      <c r="D22114" s="13"/>
      <c r="E22114" s="13"/>
      <c r="G22114" s="13"/>
    </row>
    <row r="22115" spans="1:7">
      <c r="A22115" s="13"/>
      <c r="B22115" s="13"/>
      <c r="C22115" s="13"/>
      <c r="D22115" s="13"/>
      <c r="E22115" s="13"/>
      <c r="G22115" s="13"/>
    </row>
    <row r="22116" spans="1:7">
      <c r="A22116" s="13"/>
      <c r="B22116" s="13"/>
      <c r="C22116" s="13"/>
      <c r="D22116" s="13"/>
      <c r="E22116" s="13"/>
      <c r="G22116" s="13"/>
    </row>
    <row r="22117" spans="1:7">
      <c r="A22117" s="13"/>
      <c r="B22117" s="13"/>
      <c r="C22117" s="13"/>
      <c r="D22117" s="13"/>
      <c r="E22117" s="13"/>
      <c r="G22117" s="13"/>
    </row>
    <row r="22118" spans="1:7">
      <c r="A22118" s="13"/>
      <c r="B22118" s="13"/>
      <c r="C22118" s="13"/>
      <c r="D22118" s="13"/>
      <c r="E22118" s="13"/>
      <c r="G22118" s="13"/>
    </row>
    <row r="22119" spans="1:7">
      <c r="A22119" s="13"/>
      <c r="B22119" s="13"/>
      <c r="C22119" s="13"/>
      <c r="D22119" s="13"/>
      <c r="E22119" s="13"/>
      <c r="G22119" s="13"/>
    </row>
    <row r="22120" spans="1:7">
      <c r="A22120" s="13"/>
      <c r="B22120" s="13"/>
      <c r="C22120" s="13"/>
      <c r="D22120" s="13"/>
      <c r="E22120" s="13"/>
      <c r="G22120" s="13"/>
    </row>
    <row r="22121" spans="1:7">
      <c r="A22121" s="13"/>
      <c r="B22121" s="13"/>
      <c r="C22121" s="13"/>
      <c r="D22121" s="13"/>
      <c r="E22121" s="13"/>
      <c r="G22121" s="13"/>
    </row>
    <row r="22122" spans="1:7">
      <c r="A22122" s="13"/>
      <c r="B22122" s="13"/>
      <c r="C22122" s="13"/>
      <c r="D22122" s="13"/>
      <c r="E22122" s="13"/>
      <c r="G22122" s="13"/>
    </row>
    <row r="22123" spans="1:7">
      <c r="A22123" s="13"/>
      <c r="B22123" s="13"/>
      <c r="C22123" s="13"/>
      <c r="D22123" s="13"/>
      <c r="E22123" s="13"/>
      <c r="F22123" s="13"/>
    </row>
    <row r="22124" spans="1:7">
      <c r="A22124" s="13"/>
      <c r="B22124" s="13"/>
      <c r="C22124" s="13"/>
      <c r="D22124" s="13"/>
      <c r="E22124" s="13"/>
      <c r="G22124" s="13"/>
    </row>
    <row r="22125" spans="1:7">
      <c r="A22125" s="13"/>
      <c r="B22125" s="13"/>
      <c r="C22125" s="13"/>
      <c r="D22125" s="13"/>
      <c r="E22125" s="13"/>
      <c r="G22125" s="13"/>
    </row>
    <row r="22126" spans="1:7">
      <c r="A22126" s="13"/>
      <c r="B22126" s="13"/>
      <c r="C22126" s="13"/>
      <c r="D22126" s="13"/>
      <c r="E22126" s="13"/>
      <c r="G22126" s="13"/>
    </row>
    <row r="22127" spans="1:7">
      <c r="A22127" s="13"/>
      <c r="B22127" s="13"/>
      <c r="C22127" s="13"/>
      <c r="D22127" s="13"/>
      <c r="E22127" s="13"/>
      <c r="G22127" s="13"/>
    </row>
    <row r="22128" spans="1:7">
      <c r="A22128" s="13"/>
      <c r="B22128" s="13"/>
      <c r="C22128" s="13"/>
      <c r="D22128" s="13"/>
      <c r="E22128" s="13"/>
      <c r="G22128" s="13"/>
    </row>
    <row r="22129" spans="1:7">
      <c r="A22129" s="13"/>
      <c r="B22129" s="13"/>
      <c r="C22129" s="13"/>
      <c r="D22129" s="13"/>
      <c r="E22129" s="13"/>
      <c r="G22129" s="13"/>
    </row>
    <row r="22130" spans="1:7">
      <c r="A22130" s="13"/>
      <c r="B22130" s="13"/>
      <c r="C22130" s="13"/>
      <c r="D22130" s="13"/>
      <c r="E22130" s="13"/>
      <c r="G22130" s="13"/>
    </row>
    <row r="22131" spans="1:7">
      <c r="A22131" s="13"/>
      <c r="B22131" s="13"/>
      <c r="C22131" s="13"/>
      <c r="D22131" s="13"/>
      <c r="E22131" s="13"/>
      <c r="G22131" s="13"/>
    </row>
    <row r="22132" spans="1:7">
      <c r="A22132" s="13"/>
      <c r="B22132" s="13"/>
      <c r="C22132" s="13"/>
      <c r="D22132" s="13"/>
      <c r="E22132" s="13"/>
      <c r="G22132" s="13"/>
    </row>
    <row r="22133" spans="1:7">
      <c r="A22133" s="13"/>
      <c r="B22133" s="13"/>
      <c r="C22133" s="13"/>
      <c r="D22133" s="13"/>
      <c r="E22133" s="13"/>
      <c r="G22133" s="13"/>
    </row>
    <row r="22134" spans="1:7">
      <c r="A22134" s="13"/>
      <c r="B22134" s="13"/>
      <c r="C22134" s="13"/>
      <c r="D22134" s="13"/>
      <c r="E22134" s="13"/>
      <c r="G22134" s="13"/>
    </row>
    <row r="22135" spans="1:7">
      <c r="A22135" s="13"/>
      <c r="B22135" s="13"/>
      <c r="C22135" s="13"/>
      <c r="D22135" s="13"/>
      <c r="E22135" s="13"/>
      <c r="G22135" s="13"/>
    </row>
    <row r="22136" spans="1:7">
      <c r="A22136" s="13"/>
      <c r="B22136" s="13"/>
      <c r="C22136" s="13"/>
      <c r="D22136" s="13"/>
      <c r="E22136" s="13"/>
      <c r="G22136" s="13"/>
    </row>
    <row r="22137" spans="1:7">
      <c r="A22137" s="13"/>
      <c r="B22137" s="13"/>
      <c r="C22137" s="13"/>
      <c r="D22137" s="13"/>
      <c r="E22137" s="13"/>
      <c r="G22137" s="13"/>
    </row>
    <row r="22138" spans="1:7">
      <c r="A22138" s="13"/>
      <c r="B22138" s="13"/>
      <c r="C22138" s="13"/>
      <c r="D22138" s="13"/>
      <c r="E22138" s="13"/>
      <c r="G22138" s="13"/>
    </row>
    <row r="22139" spans="1:7">
      <c r="A22139" s="13"/>
      <c r="B22139" s="13"/>
      <c r="C22139" s="13"/>
      <c r="D22139" s="13"/>
      <c r="E22139" s="13"/>
      <c r="G22139" s="13"/>
    </row>
    <row r="22140" spans="1:7">
      <c r="A22140" s="13"/>
      <c r="B22140" s="13"/>
      <c r="C22140" s="13"/>
      <c r="D22140" s="13"/>
      <c r="E22140" s="13"/>
      <c r="G22140" s="13"/>
    </row>
    <row r="22141" spans="1:7">
      <c r="A22141" s="13"/>
      <c r="B22141" s="13"/>
      <c r="C22141" s="13"/>
      <c r="D22141" s="13"/>
      <c r="E22141" s="13"/>
      <c r="F22141" s="13"/>
    </row>
    <row r="22142" spans="1:7">
      <c r="A22142" s="13"/>
      <c r="B22142" s="13"/>
      <c r="C22142" s="13"/>
      <c r="D22142" s="13"/>
      <c r="E22142" s="13"/>
      <c r="F22142" s="13"/>
    </row>
    <row r="22143" spans="1:7">
      <c r="A22143" s="13"/>
      <c r="B22143" s="13"/>
      <c r="C22143" s="13"/>
      <c r="D22143" s="13"/>
      <c r="E22143" s="13"/>
      <c r="G22143" s="13"/>
    </row>
    <row r="22144" spans="1:7">
      <c r="A22144" s="13"/>
      <c r="B22144" s="13"/>
      <c r="C22144" s="13"/>
      <c r="D22144" s="13"/>
      <c r="E22144" s="13"/>
      <c r="G22144" s="13"/>
    </row>
    <row r="22145" spans="1:7">
      <c r="A22145" s="13"/>
      <c r="B22145" s="13"/>
      <c r="C22145" s="13"/>
      <c r="D22145" s="13"/>
      <c r="E22145" s="13"/>
      <c r="G22145" s="13"/>
    </row>
    <row r="22146" spans="1:7">
      <c r="A22146" s="13"/>
      <c r="B22146" s="13"/>
      <c r="C22146" s="13"/>
      <c r="D22146" s="13"/>
      <c r="E22146" s="13"/>
      <c r="G22146" s="13"/>
    </row>
    <row r="22147" spans="1:7">
      <c r="A22147" s="13"/>
      <c r="B22147" s="13"/>
      <c r="C22147" s="13"/>
      <c r="D22147" s="13"/>
      <c r="E22147" s="13"/>
      <c r="F22147" s="13"/>
    </row>
    <row r="22148" spans="1:7">
      <c r="A22148" s="13"/>
      <c r="B22148" s="13"/>
      <c r="C22148" s="13"/>
      <c r="D22148" s="13"/>
      <c r="E22148" s="13"/>
      <c r="F22148" s="13"/>
    </row>
    <row r="22149" spans="1:7">
      <c r="A22149" s="13"/>
      <c r="B22149" s="13"/>
      <c r="C22149" s="13"/>
      <c r="D22149" s="13"/>
      <c r="E22149" s="13"/>
      <c r="G22149" s="13"/>
    </row>
    <row r="22150" spans="1:7">
      <c r="A22150" s="13"/>
      <c r="B22150" s="13"/>
      <c r="C22150" s="13"/>
      <c r="D22150" s="13"/>
      <c r="E22150" s="13"/>
      <c r="G22150" s="13"/>
    </row>
    <row r="22151" spans="1:7">
      <c r="A22151" s="13"/>
      <c r="B22151" s="13"/>
      <c r="C22151" s="13"/>
      <c r="D22151" s="13"/>
      <c r="E22151" s="13"/>
      <c r="G22151" s="13"/>
    </row>
    <row r="22152" spans="1:7">
      <c r="A22152" s="13"/>
      <c r="B22152" s="13"/>
      <c r="C22152" s="13"/>
      <c r="D22152" s="13"/>
      <c r="E22152" s="13"/>
      <c r="F22152" s="13"/>
    </row>
    <row r="22153" spans="1:7">
      <c r="A22153" s="13"/>
      <c r="B22153" s="13"/>
      <c r="C22153" s="13"/>
      <c r="D22153" s="13"/>
      <c r="E22153" s="13"/>
      <c r="G22153" s="13"/>
    </row>
    <row r="22154" spans="1:7">
      <c r="A22154" s="13"/>
      <c r="B22154" s="13"/>
      <c r="C22154" s="13"/>
      <c r="D22154" s="13"/>
      <c r="E22154" s="13"/>
      <c r="G22154" s="13"/>
    </row>
    <row r="22155" spans="1:7">
      <c r="A22155" s="13"/>
      <c r="B22155" s="13"/>
      <c r="C22155" s="13"/>
      <c r="D22155" s="13"/>
      <c r="E22155" s="13"/>
      <c r="G22155" s="13"/>
    </row>
    <row r="22156" spans="1:7">
      <c r="A22156" s="13"/>
      <c r="B22156" s="13"/>
      <c r="C22156" s="13"/>
      <c r="D22156" s="13"/>
      <c r="E22156" s="13"/>
      <c r="G22156" s="13"/>
    </row>
    <row r="22157" spans="1:7">
      <c r="A22157" s="13"/>
      <c r="B22157" s="13"/>
      <c r="C22157" s="13"/>
      <c r="D22157" s="13"/>
      <c r="E22157" s="13"/>
      <c r="F22157" s="13"/>
    </row>
    <row r="22158" spans="1:7">
      <c r="A22158" s="13"/>
      <c r="B22158" s="13"/>
      <c r="C22158" s="13"/>
      <c r="D22158" s="13"/>
      <c r="E22158" s="13"/>
      <c r="G22158" s="13"/>
    </row>
    <row r="22159" spans="1:7">
      <c r="A22159" s="13"/>
      <c r="B22159" s="13"/>
      <c r="C22159" s="13"/>
      <c r="D22159" s="13"/>
      <c r="E22159" s="13"/>
      <c r="F22159" s="13"/>
    </row>
    <row r="22160" spans="1:7">
      <c r="A22160" s="13"/>
      <c r="B22160" s="13"/>
      <c r="C22160" s="13"/>
      <c r="D22160" s="13"/>
      <c r="E22160" s="13"/>
      <c r="G22160" s="13"/>
    </row>
    <row r="22161" spans="1:7">
      <c r="A22161" s="13"/>
      <c r="B22161" s="13"/>
      <c r="C22161" s="13"/>
      <c r="D22161" s="13"/>
      <c r="E22161" s="13"/>
      <c r="G22161" s="13"/>
    </row>
    <row r="22162" spans="1:7">
      <c r="A22162" s="13"/>
      <c r="B22162" s="13"/>
      <c r="C22162" s="13"/>
      <c r="D22162" s="13"/>
      <c r="E22162" s="13"/>
      <c r="G22162" s="13"/>
    </row>
    <row r="22163" spans="1:7">
      <c r="A22163" s="13"/>
      <c r="B22163" s="13"/>
      <c r="C22163" s="13"/>
      <c r="D22163" s="13"/>
      <c r="E22163" s="13"/>
      <c r="G22163" s="13"/>
    </row>
    <row r="22164" spans="1:7">
      <c r="A22164" s="13"/>
      <c r="B22164" s="13"/>
      <c r="C22164" s="13"/>
      <c r="D22164" s="13"/>
      <c r="E22164" s="13"/>
      <c r="G22164" s="13"/>
    </row>
    <row r="22165" spans="1:7">
      <c r="A22165" s="13"/>
      <c r="B22165" s="13"/>
      <c r="C22165" s="13"/>
      <c r="D22165" s="13"/>
      <c r="E22165" s="13"/>
      <c r="G22165" s="13"/>
    </row>
    <row r="22166" spans="1:7">
      <c r="A22166" s="13"/>
      <c r="B22166" s="13"/>
      <c r="C22166" s="13"/>
      <c r="D22166" s="13"/>
      <c r="E22166" s="13"/>
      <c r="G22166" s="13"/>
    </row>
    <row r="22167" spans="1:7">
      <c r="A22167" s="13"/>
      <c r="B22167" s="13"/>
      <c r="C22167" s="13"/>
      <c r="D22167" s="13"/>
      <c r="E22167" s="13"/>
      <c r="G22167" s="13"/>
    </row>
    <row r="22168" spans="1:7">
      <c r="A22168" s="13"/>
      <c r="B22168" s="13"/>
      <c r="C22168" s="13"/>
      <c r="D22168" s="13"/>
      <c r="E22168" s="13"/>
      <c r="F22168" s="13"/>
    </row>
    <row r="22169" spans="1:7">
      <c r="A22169" s="13"/>
      <c r="B22169" s="13"/>
      <c r="C22169" s="13"/>
      <c r="D22169" s="13"/>
      <c r="E22169" s="13"/>
      <c r="G22169" s="13"/>
    </row>
    <row r="22170" spans="1:7">
      <c r="A22170" s="13"/>
      <c r="B22170" s="13"/>
      <c r="C22170" s="13"/>
      <c r="D22170" s="13"/>
      <c r="E22170" s="13"/>
      <c r="F22170" s="13"/>
    </row>
    <row r="22171" spans="1:7">
      <c r="A22171" s="13"/>
      <c r="B22171" s="13"/>
      <c r="C22171" s="13"/>
      <c r="D22171" s="13"/>
      <c r="E22171" s="13"/>
      <c r="G22171" s="13"/>
    </row>
    <row r="22172" spans="1:7">
      <c r="A22172" s="13"/>
      <c r="B22172" s="13"/>
      <c r="C22172" s="13"/>
      <c r="D22172" s="13"/>
      <c r="E22172" s="13"/>
      <c r="G22172" s="13"/>
    </row>
    <row r="22173" spans="1:7">
      <c r="A22173" s="13"/>
      <c r="B22173" s="13"/>
      <c r="C22173" s="13"/>
      <c r="D22173" s="13"/>
      <c r="E22173" s="13"/>
      <c r="G22173" s="13"/>
    </row>
    <row r="22174" spans="1:7">
      <c r="A22174" s="13"/>
      <c r="B22174" s="13"/>
      <c r="C22174" s="13"/>
      <c r="D22174" s="13"/>
      <c r="E22174" s="13"/>
      <c r="G22174" s="13"/>
    </row>
    <row r="22175" spans="1:7">
      <c r="A22175" s="13"/>
      <c r="B22175" s="13"/>
      <c r="C22175" s="13"/>
      <c r="D22175" s="13"/>
      <c r="E22175" s="13"/>
      <c r="G22175" s="13"/>
    </row>
    <row r="22176" spans="1:7">
      <c r="A22176" s="13"/>
      <c r="B22176" s="13"/>
      <c r="C22176" s="13"/>
      <c r="D22176" s="13"/>
      <c r="E22176" s="13"/>
      <c r="G22176" s="13"/>
    </row>
    <row r="22177" spans="1:7">
      <c r="A22177" s="13"/>
      <c r="B22177" s="13"/>
      <c r="C22177" s="13"/>
      <c r="D22177" s="13"/>
      <c r="E22177" s="13"/>
      <c r="G22177" s="13"/>
    </row>
    <row r="22178" spans="1:7">
      <c r="A22178" s="13"/>
      <c r="B22178" s="13"/>
      <c r="C22178" s="13"/>
      <c r="D22178" s="13"/>
      <c r="E22178" s="13"/>
      <c r="G22178" s="13"/>
    </row>
    <row r="22179" spans="1:7">
      <c r="A22179" s="13"/>
      <c r="B22179" s="13"/>
      <c r="C22179" s="13"/>
      <c r="D22179" s="13"/>
      <c r="E22179" s="13"/>
      <c r="G22179" s="13"/>
    </row>
    <row r="22180" spans="1:7">
      <c r="A22180" s="13"/>
      <c r="B22180" s="13"/>
      <c r="C22180" s="13"/>
      <c r="D22180" s="13"/>
      <c r="E22180" s="13"/>
      <c r="G22180" s="13"/>
    </row>
    <row r="22181" spans="1:7">
      <c r="A22181" s="13"/>
      <c r="B22181" s="13"/>
      <c r="C22181" s="13"/>
      <c r="D22181" s="13"/>
      <c r="E22181" s="13"/>
      <c r="G22181" s="13"/>
    </row>
    <row r="22182" spans="1:7">
      <c r="A22182" s="13"/>
      <c r="B22182" s="13"/>
      <c r="C22182" s="13"/>
      <c r="D22182" s="13"/>
      <c r="E22182" s="13"/>
      <c r="G22182" s="13"/>
    </row>
    <row r="22183" spans="1:7">
      <c r="A22183" s="13"/>
      <c r="B22183" s="13"/>
      <c r="C22183" s="13"/>
      <c r="D22183" s="13"/>
      <c r="E22183" s="13"/>
      <c r="G22183" s="13"/>
    </row>
    <row r="22184" spans="1:7">
      <c r="A22184" s="13"/>
      <c r="B22184" s="13"/>
      <c r="C22184" s="13"/>
      <c r="D22184" s="13"/>
      <c r="E22184" s="13"/>
      <c r="G22184" s="13"/>
    </row>
    <row r="22185" spans="1:7">
      <c r="A22185" s="13"/>
      <c r="B22185" s="13"/>
      <c r="C22185" s="13"/>
      <c r="D22185" s="13"/>
      <c r="E22185" s="13"/>
      <c r="G22185" s="13"/>
    </row>
    <row r="22186" spans="1:7">
      <c r="A22186" s="13"/>
      <c r="B22186" s="13"/>
      <c r="C22186" s="13"/>
      <c r="D22186" s="13"/>
      <c r="E22186" s="13"/>
      <c r="G22186" s="13"/>
    </row>
    <row r="22187" spans="1:7">
      <c r="A22187" s="13"/>
      <c r="B22187" s="13"/>
      <c r="C22187" s="13"/>
      <c r="D22187" s="13"/>
      <c r="E22187" s="13"/>
      <c r="G22187" s="13"/>
    </row>
    <row r="22188" spans="1:7">
      <c r="A22188" s="13"/>
      <c r="B22188" s="13"/>
      <c r="C22188" s="13"/>
      <c r="D22188" s="13"/>
      <c r="E22188" s="13"/>
      <c r="G22188" s="13"/>
    </row>
    <row r="22189" spans="1:7">
      <c r="A22189" s="13"/>
      <c r="B22189" s="13"/>
      <c r="C22189" s="13"/>
      <c r="D22189" s="13"/>
      <c r="E22189" s="13"/>
      <c r="G22189" s="13"/>
    </row>
    <row r="22190" spans="1:7">
      <c r="A22190" s="13"/>
      <c r="B22190" s="13"/>
      <c r="C22190" s="13"/>
      <c r="D22190" s="13"/>
      <c r="E22190" s="13"/>
      <c r="F22190" s="13"/>
    </row>
    <row r="22191" spans="1:7">
      <c r="A22191" s="13"/>
      <c r="B22191" s="13"/>
      <c r="C22191" s="13"/>
      <c r="D22191" s="13"/>
      <c r="E22191" s="13"/>
      <c r="G22191" s="13"/>
    </row>
    <row r="22192" spans="1:7">
      <c r="A22192" s="13"/>
      <c r="B22192" s="13"/>
      <c r="C22192" s="13"/>
      <c r="D22192" s="13"/>
      <c r="E22192" s="13"/>
      <c r="G22192" s="13"/>
    </row>
    <row r="22193" spans="1:7">
      <c r="A22193" s="13"/>
      <c r="B22193" s="13"/>
      <c r="C22193" s="13"/>
      <c r="D22193" s="13"/>
      <c r="E22193" s="13"/>
      <c r="G22193" s="13"/>
    </row>
    <row r="22194" spans="1:7">
      <c r="A22194" s="13"/>
      <c r="B22194" s="13"/>
      <c r="C22194" s="13"/>
      <c r="D22194" s="13"/>
      <c r="E22194" s="13"/>
      <c r="G22194" s="13"/>
    </row>
    <row r="22195" spans="1:7">
      <c r="A22195" s="13"/>
      <c r="B22195" s="13"/>
      <c r="C22195" s="13"/>
      <c r="D22195" s="13"/>
      <c r="E22195" s="13"/>
      <c r="G22195" s="13"/>
    </row>
    <row r="22196" spans="1:7">
      <c r="A22196" s="13"/>
      <c r="B22196" s="13"/>
      <c r="C22196" s="13"/>
      <c r="D22196" s="13"/>
      <c r="E22196" s="13"/>
      <c r="F22196" s="13"/>
    </row>
    <row r="22197" spans="1:7">
      <c r="A22197" s="13"/>
      <c r="B22197" s="13"/>
      <c r="C22197" s="13"/>
      <c r="D22197" s="13"/>
      <c r="E22197" s="13"/>
      <c r="G22197" s="13"/>
    </row>
    <row r="22198" spans="1:7">
      <c r="A22198" s="13"/>
      <c r="B22198" s="13"/>
      <c r="C22198" s="13"/>
      <c r="D22198" s="13"/>
      <c r="E22198" s="13"/>
      <c r="G22198" s="13"/>
    </row>
    <row r="22199" spans="1:7">
      <c r="A22199" s="13"/>
      <c r="B22199" s="13"/>
      <c r="C22199" s="13"/>
      <c r="D22199" s="13"/>
      <c r="E22199" s="13"/>
      <c r="G22199" s="13"/>
    </row>
    <row r="22200" spans="1:7">
      <c r="A22200" s="13"/>
      <c r="B22200" s="13"/>
      <c r="C22200" s="13"/>
      <c r="D22200" s="13"/>
      <c r="E22200" s="13"/>
      <c r="G22200" s="13"/>
    </row>
    <row r="22201" spans="1:7">
      <c r="A22201" s="13"/>
      <c r="B22201" s="13"/>
      <c r="C22201" s="13"/>
      <c r="D22201" s="13"/>
      <c r="E22201" s="13"/>
      <c r="G22201" s="13"/>
    </row>
    <row r="22202" spans="1:7">
      <c r="A22202" s="13"/>
      <c r="B22202" s="13"/>
      <c r="C22202" s="13"/>
      <c r="D22202" s="13"/>
      <c r="E22202" s="13"/>
      <c r="G22202" s="13"/>
    </row>
    <row r="22203" spans="1:7">
      <c r="A22203" s="13"/>
      <c r="B22203" s="13"/>
      <c r="C22203" s="13"/>
      <c r="D22203" s="13"/>
      <c r="E22203" s="13"/>
      <c r="F22203" s="13"/>
    </row>
    <row r="22204" spans="1:7">
      <c r="A22204" s="13"/>
      <c r="B22204" s="13"/>
      <c r="C22204" s="13"/>
      <c r="D22204" s="13"/>
      <c r="E22204" s="13"/>
      <c r="G22204" s="13"/>
    </row>
    <row r="22205" spans="1:7">
      <c r="A22205" s="13"/>
      <c r="B22205" s="13"/>
      <c r="C22205" s="13"/>
      <c r="D22205" s="13"/>
      <c r="E22205" s="13"/>
      <c r="G22205" s="13"/>
    </row>
    <row r="22206" spans="1:7">
      <c r="A22206" s="13"/>
      <c r="B22206" s="13"/>
      <c r="C22206" s="13"/>
      <c r="D22206" s="13"/>
      <c r="E22206" s="13"/>
      <c r="G22206" s="13"/>
    </row>
    <row r="22207" spans="1:7">
      <c r="A22207" s="13"/>
      <c r="B22207" s="13"/>
      <c r="C22207" s="13"/>
      <c r="D22207" s="13"/>
      <c r="E22207" s="13"/>
      <c r="G22207" s="13"/>
    </row>
    <row r="22208" spans="1:7">
      <c r="A22208" s="13"/>
      <c r="B22208" s="13"/>
      <c r="C22208" s="13"/>
      <c r="D22208" s="13"/>
      <c r="E22208" s="13"/>
      <c r="G22208" s="13"/>
    </row>
    <row r="22209" spans="1:7">
      <c r="A22209" s="13"/>
      <c r="B22209" s="13"/>
      <c r="C22209" s="13"/>
      <c r="D22209" s="13"/>
      <c r="E22209" s="13"/>
      <c r="G22209" s="13"/>
    </row>
    <row r="22210" spans="1:7">
      <c r="A22210" s="13"/>
      <c r="B22210" s="13"/>
      <c r="C22210" s="13"/>
      <c r="D22210" s="13"/>
      <c r="E22210" s="13"/>
      <c r="G22210" s="13"/>
    </row>
    <row r="22211" spans="1:7">
      <c r="A22211" s="13"/>
      <c r="B22211" s="13"/>
      <c r="C22211" s="13"/>
      <c r="D22211" s="13"/>
      <c r="E22211" s="13"/>
      <c r="G22211" s="13"/>
    </row>
    <row r="22212" spans="1:7">
      <c r="A22212" s="13"/>
      <c r="B22212" s="13"/>
      <c r="C22212" s="13"/>
      <c r="D22212" s="13"/>
      <c r="E22212" s="13"/>
      <c r="G22212" s="13"/>
    </row>
    <row r="22213" spans="1:7">
      <c r="A22213" s="13"/>
      <c r="B22213" s="13"/>
      <c r="C22213" s="13"/>
      <c r="D22213" s="13"/>
      <c r="E22213" s="13"/>
      <c r="F22213" s="13"/>
    </row>
    <row r="22214" spans="1:7">
      <c r="A22214" s="13"/>
      <c r="B22214" s="13"/>
      <c r="C22214" s="13"/>
      <c r="D22214" s="13"/>
      <c r="E22214" s="13"/>
      <c r="G22214" s="13"/>
    </row>
    <row r="22215" spans="1:7">
      <c r="A22215" s="13"/>
      <c r="B22215" s="13"/>
      <c r="C22215" s="13"/>
      <c r="D22215" s="13"/>
      <c r="E22215" s="13"/>
      <c r="G22215" s="13"/>
    </row>
    <row r="22216" spans="1:7">
      <c r="A22216" s="13"/>
      <c r="B22216" s="13"/>
      <c r="C22216" s="13"/>
      <c r="D22216" s="13"/>
      <c r="E22216" s="13"/>
      <c r="G22216" s="13"/>
    </row>
    <row r="22217" spans="1:7">
      <c r="A22217" s="13"/>
      <c r="B22217" s="13"/>
      <c r="C22217" s="13"/>
      <c r="D22217" s="13"/>
      <c r="E22217" s="13"/>
      <c r="G22217" s="13"/>
    </row>
    <row r="22218" spans="1:7">
      <c r="A22218" s="13"/>
      <c r="B22218" s="13"/>
      <c r="C22218" s="13"/>
      <c r="D22218" s="13"/>
      <c r="E22218" s="13"/>
      <c r="G22218" s="13"/>
    </row>
    <row r="22219" spans="1:7">
      <c r="A22219" s="13"/>
      <c r="B22219" s="13"/>
      <c r="C22219" s="13"/>
      <c r="D22219" s="13"/>
      <c r="E22219" s="13"/>
      <c r="G22219" s="13"/>
    </row>
    <row r="22220" spans="1:7">
      <c r="A22220" s="13"/>
      <c r="B22220" s="13"/>
      <c r="C22220" s="13"/>
      <c r="D22220" s="13"/>
      <c r="E22220" s="13"/>
      <c r="F22220" s="13"/>
    </row>
    <row r="22221" spans="1:7">
      <c r="A22221" s="13"/>
      <c r="B22221" s="13"/>
      <c r="C22221" s="13"/>
      <c r="D22221" s="13"/>
      <c r="E22221" s="13"/>
      <c r="G22221" s="13"/>
    </row>
    <row r="22222" spans="1:7">
      <c r="A22222" s="13"/>
      <c r="B22222" s="13"/>
      <c r="C22222" s="13"/>
      <c r="D22222" s="13"/>
      <c r="E22222" s="13"/>
      <c r="G22222" s="13"/>
    </row>
    <row r="22223" spans="1:7">
      <c r="A22223" s="13"/>
      <c r="B22223" s="13"/>
      <c r="C22223" s="13"/>
      <c r="D22223" s="13"/>
      <c r="E22223" s="13"/>
      <c r="G22223" s="13"/>
    </row>
    <row r="22224" spans="1:7">
      <c r="A22224" s="13"/>
      <c r="B22224" s="13"/>
      <c r="C22224" s="13"/>
      <c r="D22224" s="13"/>
      <c r="E22224" s="13"/>
      <c r="F22224" s="13"/>
    </row>
    <row r="22225" spans="1:7">
      <c r="A22225" s="13"/>
      <c r="B22225" s="13"/>
      <c r="C22225" s="13"/>
      <c r="D22225" s="13"/>
      <c r="E22225" s="13"/>
      <c r="G22225" s="13"/>
    </row>
    <row r="22226" spans="1:7">
      <c r="A22226" s="13"/>
      <c r="B22226" s="13"/>
      <c r="C22226" s="13"/>
      <c r="D22226" s="13"/>
      <c r="E22226" s="13"/>
      <c r="G22226" s="13"/>
    </row>
    <row r="22227" spans="1:7">
      <c r="A22227" s="13"/>
      <c r="B22227" s="13"/>
      <c r="C22227" s="13"/>
      <c r="D22227" s="13"/>
      <c r="E22227" s="13"/>
      <c r="G22227" s="13"/>
    </row>
    <row r="22228" spans="1:7">
      <c r="A22228" s="13"/>
      <c r="B22228" s="13"/>
      <c r="C22228" s="13"/>
      <c r="D22228" s="13"/>
      <c r="E22228" s="13"/>
      <c r="G22228" s="13"/>
    </row>
    <row r="22229" spans="1:7">
      <c r="A22229" s="13"/>
      <c r="B22229" s="13"/>
      <c r="C22229" s="13"/>
      <c r="D22229" s="13"/>
      <c r="E22229" s="13"/>
      <c r="G22229" s="13"/>
    </row>
    <row r="22230" spans="1:7">
      <c r="A22230" s="13"/>
      <c r="B22230" s="13"/>
      <c r="C22230" s="13"/>
      <c r="D22230" s="13"/>
      <c r="E22230" s="13"/>
      <c r="G22230" s="13"/>
    </row>
    <row r="22231" spans="1:7">
      <c r="A22231" s="13"/>
      <c r="B22231" s="13"/>
      <c r="C22231" s="13"/>
      <c r="D22231" s="13"/>
      <c r="E22231" s="13"/>
      <c r="G22231" s="13"/>
    </row>
    <row r="22232" spans="1:7">
      <c r="A22232" s="13"/>
      <c r="B22232" s="13"/>
      <c r="C22232" s="13"/>
      <c r="D22232" s="13"/>
      <c r="E22232" s="13"/>
      <c r="G22232" s="13"/>
    </row>
    <row r="22233" spans="1:7">
      <c r="A22233" s="13"/>
      <c r="B22233" s="13"/>
      <c r="C22233" s="13"/>
      <c r="D22233" s="13"/>
      <c r="E22233" s="13"/>
      <c r="F22233" s="13"/>
    </row>
    <row r="22234" spans="1:7">
      <c r="A22234" s="13"/>
      <c r="B22234" s="13"/>
      <c r="C22234" s="13"/>
      <c r="D22234" s="13"/>
      <c r="E22234" s="13"/>
      <c r="G22234" s="13"/>
    </row>
    <row r="22235" spans="1:7">
      <c r="A22235" s="13"/>
      <c r="B22235" s="13"/>
      <c r="C22235" s="13"/>
      <c r="D22235" s="13"/>
      <c r="E22235" s="13"/>
      <c r="G22235" s="13"/>
    </row>
    <row r="22236" spans="1:7">
      <c r="A22236" s="13"/>
      <c r="B22236" s="13"/>
      <c r="C22236" s="13"/>
      <c r="D22236" s="13"/>
      <c r="E22236" s="13"/>
      <c r="G22236" s="13"/>
    </row>
    <row r="22237" spans="1:7">
      <c r="A22237" s="13"/>
      <c r="B22237" s="13"/>
      <c r="C22237" s="13"/>
      <c r="D22237" s="13"/>
      <c r="E22237" s="13"/>
      <c r="G22237" s="13"/>
    </row>
    <row r="22238" spans="1:7">
      <c r="A22238" s="13"/>
      <c r="B22238" s="13"/>
      <c r="C22238" s="13"/>
      <c r="D22238" s="13"/>
      <c r="E22238" s="13"/>
      <c r="G22238" s="13"/>
    </row>
    <row r="22239" spans="1:7">
      <c r="A22239" s="13"/>
      <c r="B22239" s="13"/>
      <c r="C22239" s="13"/>
      <c r="D22239" s="13"/>
      <c r="E22239" s="13"/>
      <c r="G22239" s="13"/>
    </row>
    <row r="22240" spans="1:7">
      <c r="A22240" s="13"/>
      <c r="B22240" s="13"/>
      <c r="C22240" s="13"/>
      <c r="D22240" s="13"/>
      <c r="E22240" s="13"/>
      <c r="G22240" s="13"/>
    </row>
    <row r="22241" spans="1:7">
      <c r="A22241" s="13"/>
      <c r="B22241" s="13"/>
      <c r="C22241" s="13"/>
      <c r="D22241" s="13"/>
      <c r="E22241" s="13"/>
      <c r="G22241" s="13"/>
    </row>
    <row r="22242" spans="1:7">
      <c r="A22242" s="13"/>
      <c r="B22242" s="13"/>
      <c r="C22242" s="13"/>
      <c r="D22242" s="13"/>
      <c r="E22242" s="13"/>
      <c r="G22242" s="13"/>
    </row>
    <row r="22243" spans="1:7">
      <c r="A22243" s="13"/>
      <c r="B22243" s="13"/>
      <c r="C22243" s="13"/>
      <c r="D22243" s="13"/>
      <c r="E22243" s="13"/>
      <c r="G22243" s="13"/>
    </row>
    <row r="22244" spans="1:7">
      <c r="A22244" s="13"/>
      <c r="B22244" s="13"/>
      <c r="C22244" s="13"/>
      <c r="D22244" s="13"/>
      <c r="E22244" s="13"/>
      <c r="G22244" s="13"/>
    </row>
    <row r="22245" spans="1:7">
      <c r="A22245" s="13"/>
      <c r="B22245" s="13"/>
      <c r="C22245" s="13"/>
      <c r="D22245" s="13"/>
      <c r="E22245" s="13"/>
      <c r="G22245" s="13"/>
    </row>
    <row r="22246" spans="1:7">
      <c r="A22246" s="13"/>
      <c r="B22246" s="13"/>
      <c r="C22246" s="13"/>
      <c r="D22246" s="13"/>
      <c r="E22246" s="13"/>
      <c r="G22246" s="13"/>
    </row>
    <row r="22247" spans="1:7">
      <c r="A22247" s="13"/>
      <c r="B22247" s="13"/>
      <c r="C22247" s="13"/>
      <c r="D22247" s="13"/>
      <c r="E22247" s="13"/>
      <c r="G22247" s="13"/>
    </row>
    <row r="22248" spans="1:7">
      <c r="A22248" s="13"/>
      <c r="B22248" s="13"/>
      <c r="C22248" s="13"/>
      <c r="D22248" s="13"/>
      <c r="E22248" s="13"/>
      <c r="G22248" s="13"/>
    </row>
    <row r="22249" spans="1:7">
      <c r="A22249" s="13"/>
      <c r="B22249" s="13"/>
      <c r="C22249" s="13"/>
      <c r="D22249" s="13"/>
      <c r="E22249" s="13"/>
      <c r="G22249" s="13"/>
    </row>
    <row r="22250" spans="1:7">
      <c r="A22250" s="13"/>
      <c r="B22250" s="13"/>
      <c r="C22250" s="13"/>
      <c r="D22250" s="13"/>
      <c r="E22250" s="13"/>
      <c r="F22250" s="13"/>
    </row>
    <row r="22251" spans="1:7">
      <c r="A22251" s="13"/>
      <c r="B22251" s="13"/>
      <c r="C22251" s="13"/>
      <c r="D22251" s="13"/>
      <c r="E22251" s="13"/>
      <c r="G22251" s="13"/>
    </row>
    <row r="22252" spans="1:7">
      <c r="A22252" s="13"/>
      <c r="B22252" s="13"/>
      <c r="C22252" s="13"/>
      <c r="D22252" s="13"/>
      <c r="E22252" s="13"/>
      <c r="G22252" s="13"/>
    </row>
    <row r="22253" spans="1:7">
      <c r="A22253" s="13"/>
      <c r="B22253" s="13"/>
      <c r="C22253" s="13"/>
      <c r="D22253" s="13"/>
      <c r="E22253" s="13"/>
      <c r="G22253" s="13"/>
    </row>
    <row r="22254" spans="1:7">
      <c r="A22254" s="13"/>
      <c r="B22254" s="13"/>
      <c r="C22254" s="13"/>
      <c r="D22254" s="13"/>
      <c r="E22254" s="13"/>
      <c r="G22254" s="13"/>
    </row>
    <row r="22255" spans="1:7">
      <c r="A22255" s="13"/>
      <c r="B22255" s="13"/>
      <c r="C22255" s="13"/>
      <c r="D22255" s="13"/>
      <c r="E22255" s="13"/>
      <c r="G22255" s="13"/>
    </row>
    <row r="22256" spans="1:7">
      <c r="A22256" s="13"/>
      <c r="B22256" s="13"/>
      <c r="C22256" s="13"/>
      <c r="D22256" s="13"/>
      <c r="E22256" s="13"/>
      <c r="G22256" s="13"/>
    </row>
    <row r="22257" spans="1:7">
      <c r="A22257" s="13"/>
      <c r="B22257" s="13"/>
      <c r="C22257" s="13"/>
      <c r="D22257" s="13"/>
      <c r="E22257" s="13"/>
      <c r="G22257" s="13"/>
    </row>
    <row r="22258" spans="1:7">
      <c r="A22258" s="13"/>
      <c r="B22258" s="13"/>
      <c r="C22258" s="13"/>
      <c r="D22258" s="13"/>
      <c r="E22258" s="13"/>
      <c r="G22258" s="13"/>
    </row>
    <row r="22259" spans="1:7">
      <c r="A22259" s="13"/>
      <c r="B22259" s="13"/>
      <c r="C22259" s="13"/>
      <c r="D22259" s="13"/>
      <c r="E22259" s="13"/>
      <c r="G22259" s="13"/>
    </row>
    <row r="22260" spans="1:7">
      <c r="A22260" s="13"/>
      <c r="B22260" s="13"/>
      <c r="C22260" s="13"/>
      <c r="D22260" s="13"/>
      <c r="E22260" s="13"/>
      <c r="F22260" s="13"/>
    </row>
    <row r="22261" spans="1:7">
      <c r="A22261" s="13"/>
      <c r="B22261" s="13"/>
      <c r="C22261" s="13"/>
      <c r="D22261" s="13"/>
      <c r="E22261" s="13"/>
      <c r="G22261" s="13"/>
    </row>
    <row r="22262" spans="1:7">
      <c r="A22262" s="13"/>
      <c r="B22262" s="13"/>
      <c r="C22262" s="13"/>
      <c r="D22262" s="13"/>
      <c r="E22262" s="13"/>
      <c r="G22262" s="13"/>
    </row>
    <row r="22263" spans="1:7">
      <c r="A22263" s="13"/>
      <c r="B22263" s="13"/>
      <c r="C22263" s="13"/>
      <c r="D22263" s="13"/>
      <c r="E22263" s="13"/>
      <c r="G22263" s="13"/>
    </row>
    <row r="22264" spans="1:7">
      <c r="A22264" s="13"/>
      <c r="B22264" s="13"/>
      <c r="C22264" s="13"/>
      <c r="D22264" s="13"/>
      <c r="E22264" s="13"/>
      <c r="G22264" s="13"/>
    </row>
    <row r="22265" spans="1:7">
      <c r="A22265" s="13"/>
      <c r="B22265" s="13"/>
      <c r="C22265" s="13"/>
      <c r="D22265" s="13"/>
      <c r="E22265" s="13"/>
      <c r="G22265" s="13"/>
    </row>
    <row r="22266" spans="1:7">
      <c r="A22266" s="13"/>
      <c r="B22266" s="13"/>
      <c r="C22266" s="13"/>
      <c r="D22266" s="13"/>
      <c r="E22266" s="13"/>
      <c r="F22266" s="13"/>
    </row>
    <row r="22267" spans="1:7">
      <c r="A22267" s="13"/>
      <c r="B22267" s="13"/>
      <c r="C22267" s="13"/>
      <c r="D22267" s="13"/>
      <c r="E22267" s="13"/>
      <c r="G22267" s="13"/>
    </row>
    <row r="22268" spans="1:7">
      <c r="A22268" s="13"/>
      <c r="B22268" s="13"/>
      <c r="C22268" s="13"/>
      <c r="D22268" s="13"/>
      <c r="E22268" s="13"/>
      <c r="G22268" s="13"/>
    </row>
    <row r="22269" spans="1:7">
      <c r="A22269" s="13"/>
      <c r="B22269" s="13"/>
      <c r="C22269" s="13"/>
      <c r="D22269" s="13"/>
      <c r="E22269" s="13"/>
      <c r="G22269" s="13"/>
    </row>
    <row r="22270" spans="1:7">
      <c r="A22270" s="13"/>
      <c r="B22270" s="13"/>
      <c r="C22270" s="13"/>
      <c r="D22270" s="13"/>
      <c r="E22270" s="13"/>
      <c r="G22270" s="13"/>
    </row>
    <row r="22271" spans="1:7">
      <c r="A22271" s="13"/>
      <c r="B22271" s="13"/>
      <c r="C22271" s="13"/>
      <c r="D22271" s="13"/>
      <c r="E22271" s="13"/>
      <c r="G22271" s="13"/>
    </row>
    <row r="22272" spans="1:7">
      <c r="A22272" s="13"/>
      <c r="B22272" s="13"/>
      <c r="C22272" s="13"/>
      <c r="D22272" s="13"/>
      <c r="E22272" s="13"/>
      <c r="G22272" s="13"/>
    </row>
    <row r="22273" spans="1:7">
      <c r="A22273" s="13"/>
      <c r="B22273" s="13"/>
      <c r="C22273" s="13"/>
      <c r="D22273" s="13"/>
      <c r="E22273" s="13"/>
      <c r="G22273" s="13"/>
    </row>
    <row r="22274" spans="1:7">
      <c r="A22274" s="13"/>
      <c r="B22274" s="13"/>
      <c r="C22274" s="13"/>
      <c r="D22274" s="13"/>
      <c r="E22274" s="13"/>
      <c r="F22274" s="13"/>
    </row>
    <row r="22275" spans="1:7">
      <c r="A22275" s="13"/>
      <c r="B22275" s="13"/>
      <c r="C22275" s="13"/>
      <c r="D22275" s="13"/>
      <c r="E22275" s="13"/>
      <c r="G22275" s="13"/>
    </row>
    <row r="22276" spans="1:7">
      <c r="A22276" s="13"/>
      <c r="B22276" s="13"/>
      <c r="C22276" s="13"/>
      <c r="D22276" s="13"/>
      <c r="E22276" s="13"/>
      <c r="G22276" s="13"/>
    </row>
    <row r="22277" spans="1:7">
      <c r="A22277" s="13"/>
      <c r="B22277" s="13"/>
      <c r="C22277" s="13"/>
      <c r="D22277" s="13"/>
      <c r="E22277" s="13"/>
      <c r="G22277" s="13"/>
    </row>
    <row r="22278" spans="1:7">
      <c r="A22278" s="13"/>
      <c r="B22278" s="13"/>
      <c r="C22278" s="13"/>
      <c r="D22278" s="13"/>
      <c r="E22278" s="13"/>
      <c r="F22278" s="13"/>
    </row>
    <row r="22279" spans="1:7">
      <c r="A22279" s="13"/>
      <c r="B22279" s="13"/>
      <c r="C22279" s="13"/>
      <c r="D22279" s="13"/>
      <c r="E22279" s="13"/>
      <c r="G22279" s="13"/>
    </row>
    <row r="22280" spans="1:7">
      <c r="A22280" s="13"/>
      <c r="B22280" s="13"/>
      <c r="C22280" s="13"/>
      <c r="D22280" s="13"/>
      <c r="E22280" s="13"/>
      <c r="G22280" s="13"/>
    </row>
    <row r="22281" spans="1:7">
      <c r="A22281" s="13"/>
      <c r="B22281" s="13"/>
      <c r="C22281" s="13"/>
      <c r="D22281" s="13"/>
      <c r="E22281" s="13"/>
      <c r="G22281" s="13"/>
    </row>
    <row r="22282" spans="1:7">
      <c r="A22282" s="13"/>
      <c r="B22282" s="13"/>
      <c r="C22282" s="13"/>
      <c r="D22282" s="13"/>
      <c r="E22282" s="13"/>
      <c r="G22282" s="13"/>
    </row>
    <row r="22283" spans="1:7">
      <c r="A22283" s="13"/>
      <c r="B22283" s="13"/>
      <c r="C22283" s="13"/>
      <c r="D22283" s="13"/>
      <c r="E22283" s="13"/>
      <c r="G22283" s="13"/>
    </row>
    <row r="22284" spans="1:7">
      <c r="A22284" s="13"/>
      <c r="B22284" s="13"/>
      <c r="C22284" s="13"/>
      <c r="D22284" s="13"/>
      <c r="E22284" s="13"/>
      <c r="F22284" s="13"/>
    </row>
    <row r="22285" spans="1:7">
      <c r="A22285" s="13"/>
      <c r="B22285" s="13"/>
      <c r="C22285" s="13"/>
      <c r="D22285" s="13"/>
      <c r="E22285" s="13"/>
      <c r="F22285" s="13"/>
    </row>
    <row r="22286" spans="1:7">
      <c r="A22286" s="13"/>
      <c r="B22286" s="13"/>
      <c r="C22286" s="13"/>
      <c r="D22286" s="13"/>
      <c r="E22286" s="13"/>
      <c r="G22286" s="13"/>
    </row>
    <row r="22287" spans="1:7">
      <c r="A22287" s="13"/>
      <c r="B22287" s="13"/>
      <c r="C22287" s="13"/>
      <c r="D22287" s="13"/>
      <c r="E22287" s="13"/>
      <c r="G22287" s="13"/>
    </row>
    <row r="22288" spans="1:7">
      <c r="A22288" s="13"/>
      <c r="B22288" s="13"/>
      <c r="C22288" s="13"/>
      <c r="D22288" s="13"/>
      <c r="E22288" s="13"/>
      <c r="G22288" s="13"/>
    </row>
    <row r="22289" spans="1:7">
      <c r="A22289" s="13"/>
      <c r="B22289" s="13"/>
      <c r="C22289" s="13"/>
      <c r="D22289" s="13"/>
      <c r="E22289" s="13"/>
      <c r="G22289" s="13"/>
    </row>
    <row r="22290" spans="1:7">
      <c r="A22290" s="13"/>
      <c r="B22290" s="13"/>
      <c r="C22290" s="13"/>
      <c r="D22290" s="13"/>
      <c r="E22290" s="13"/>
      <c r="G22290" s="13"/>
    </row>
    <row r="22291" spans="1:7">
      <c r="A22291" s="13"/>
      <c r="B22291" s="13"/>
      <c r="C22291" s="13"/>
      <c r="D22291" s="13"/>
      <c r="E22291" s="13"/>
      <c r="G22291" s="13"/>
    </row>
    <row r="22292" spans="1:7">
      <c r="A22292" s="13"/>
      <c r="B22292" s="13"/>
      <c r="C22292" s="13"/>
      <c r="D22292" s="13"/>
      <c r="E22292" s="13"/>
      <c r="F22292" s="13"/>
    </row>
    <row r="22293" spans="1:7">
      <c r="A22293" s="13"/>
      <c r="B22293" s="13"/>
      <c r="C22293" s="13"/>
      <c r="D22293" s="13"/>
      <c r="E22293" s="13"/>
      <c r="G22293" s="13"/>
    </row>
    <row r="22294" spans="1:7">
      <c r="A22294" s="13"/>
      <c r="B22294" s="13"/>
      <c r="C22294" s="13"/>
      <c r="D22294" s="13"/>
      <c r="E22294" s="13"/>
      <c r="G22294" s="13"/>
    </row>
    <row r="22295" spans="1:7">
      <c r="A22295" s="13"/>
      <c r="B22295" s="13"/>
      <c r="C22295" s="13"/>
      <c r="D22295" s="13"/>
      <c r="E22295" s="13"/>
      <c r="G22295" s="13"/>
    </row>
    <row r="22296" spans="1:7">
      <c r="A22296" s="13"/>
      <c r="B22296" s="13"/>
      <c r="C22296" s="13"/>
      <c r="D22296" s="13"/>
      <c r="E22296" s="13"/>
      <c r="G22296" s="13"/>
    </row>
    <row r="22297" spans="1:7">
      <c r="A22297" s="13"/>
      <c r="B22297" s="13"/>
      <c r="C22297" s="13"/>
      <c r="D22297" s="13"/>
      <c r="E22297" s="13"/>
      <c r="F22297" s="13"/>
    </row>
    <row r="22298" spans="1:7">
      <c r="A22298" s="13"/>
      <c r="B22298" s="13"/>
      <c r="C22298" s="13"/>
      <c r="D22298" s="13"/>
      <c r="E22298" s="13"/>
      <c r="G22298" s="13"/>
    </row>
    <row r="22299" spans="1:7">
      <c r="A22299" s="13"/>
      <c r="B22299" s="13"/>
      <c r="C22299" s="13"/>
      <c r="D22299" s="13"/>
      <c r="E22299" s="13"/>
      <c r="F22299" s="13"/>
    </row>
    <row r="22300" spans="1:7">
      <c r="A22300" s="13"/>
      <c r="B22300" s="13"/>
      <c r="C22300" s="13"/>
      <c r="D22300" s="13"/>
      <c r="E22300" s="13"/>
      <c r="F22300" s="13"/>
    </row>
    <row r="22301" spans="1:7">
      <c r="A22301" s="13"/>
      <c r="B22301" s="13"/>
      <c r="C22301" s="13"/>
      <c r="D22301" s="13"/>
      <c r="E22301" s="13"/>
      <c r="G22301" s="13"/>
    </row>
    <row r="22302" spans="1:7">
      <c r="A22302" s="13"/>
      <c r="B22302" s="13"/>
      <c r="C22302" s="13"/>
      <c r="D22302" s="13"/>
      <c r="E22302" s="13"/>
      <c r="G22302" s="13"/>
    </row>
    <row r="22303" spans="1:7">
      <c r="A22303" s="13"/>
      <c r="B22303" s="13"/>
      <c r="C22303" s="13"/>
      <c r="D22303" s="13"/>
      <c r="E22303" s="13"/>
      <c r="G22303" s="13"/>
    </row>
    <row r="22304" spans="1:7">
      <c r="A22304" s="13"/>
      <c r="B22304" s="13"/>
      <c r="C22304" s="13"/>
      <c r="D22304" s="13"/>
      <c r="E22304" s="13"/>
      <c r="G22304" s="13"/>
    </row>
    <row r="22305" spans="1:7">
      <c r="A22305" s="13"/>
      <c r="B22305" s="13"/>
      <c r="C22305" s="13"/>
      <c r="D22305" s="13"/>
      <c r="E22305" s="13"/>
      <c r="G22305" s="13"/>
    </row>
    <row r="22306" spans="1:7">
      <c r="A22306" s="13"/>
      <c r="B22306" s="13"/>
      <c r="C22306" s="13"/>
      <c r="D22306" s="13"/>
      <c r="E22306" s="13"/>
      <c r="G22306" s="13"/>
    </row>
    <row r="22307" spans="1:7">
      <c r="A22307" s="13"/>
      <c r="B22307" s="13"/>
      <c r="C22307" s="13"/>
      <c r="D22307" s="13"/>
      <c r="E22307" s="13"/>
      <c r="G22307" s="13"/>
    </row>
    <row r="22308" spans="1:7">
      <c r="A22308" s="13"/>
      <c r="B22308" s="13"/>
      <c r="C22308" s="13"/>
      <c r="D22308" s="13"/>
      <c r="E22308" s="13"/>
      <c r="G22308" s="13"/>
    </row>
    <row r="22309" spans="1:7">
      <c r="A22309" s="13"/>
      <c r="B22309" s="13"/>
      <c r="C22309" s="13"/>
      <c r="D22309" s="13"/>
      <c r="E22309" s="13"/>
      <c r="G22309" s="13"/>
    </row>
    <row r="22310" spans="1:7">
      <c r="A22310" s="13"/>
      <c r="B22310" s="13"/>
      <c r="C22310" s="13"/>
      <c r="D22310" s="13"/>
      <c r="E22310" s="13"/>
      <c r="G22310" s="13"/>
    </row>
    <row r="22311" spans="1:7">
      <c r="A22311" s="13"/>
      <c r="B22311" s="13"/>
      <c r="C22311" s="13"/>
      <c r="D22311" s="13"/>
      <c r="E22311" s="13"/>
      <c r="G22311" s="13"/>
    </row>
    <row r="22312" spans="1:7">
      <c r="A22312" s="13"/>
    </row>
    <row r="22313" spans="1:7">
      <c r="A22313" s="13"/>
    </row>
    <row r="22314" spans="1:7">
      <c r="A22314" s="13"/>
      <c r="B22314" s="13"/>
      <c r="C22314" s="13"/>
      <c r="D22314" s="13"/>
      <c r="E22314" s="13"/>
      <c r="G22314" s="13"/>
    </row>
    <row r="22315" spans="1:7">
      <c r="A22315" s="13"/>
      <c r="B22315" s="13"/>
      <c r="C22315" s="13"/>
      <c r="D22315" s="13"/>
      <c r="E22315" s="13"/>
      <c r="G22315" s="13"/>
    </row>
    <row r="22316" spans="1:7">
      <c r="A22316" s="13"/>
      <c r="B22316" s="13"/>
      <c r="C22316" s="13"/>
      <c r="D22316" s="13"/>
      <c r="E22316" s="13"/>
      <c r="G22316" s="13"/>
    </row>
    <row r="22317" spans="1:7">
      <c r="A22317" s="13"/>
      <c r="B22317" s="13"/>
      <c r="C22317" s="13"/>
      <c r="D22317" s="13"/>
      <c r="E22317" s="13"/>
      <c r="G22317" s="13"/>
    </row>
    <row r="22318" spans="1:7">
      <c r="A22318" s="13"/>
      <c r="B22318" s="13"/>
      <c r="C22318" s="13"/>
      <c r="D22318" s="13"/>
      <c r="E22318" s="13"/>
      <c r="G22318" s="13"/>
    </row>
    <row r="22319" spans="1:7">
      <c r="A22319" s="13"/>
      <c r="B22319" s="13"/>
      <c r="C22319" s="13"/>
      <c r="D22319" s="13"/>
      <c r="E22319" s="13"/>
      <c r="G22319" s="13"/>
    </row>
    <row r="22320" spans="1:7">
      <c r="A22320" s="13"/>
      <c r="B22320" s="13"/>
      <c r="C22320" s="13"/>
      <c r="D22320" s="13"/>
      <c r="E22320" s="13"/>
      <c r="G22320" s="13"/>
    </row>
    <row r="22321" spans="1:7">
      <c r="A22321" s="13"/>
      <c r="B22321" s="13"/>
      <c r="C22321" s="13"/>
      <c r="D22321" s="13"/>
      <c r="E22321" s="13"/>
      <c r="G22321" s="13"/>
    </row>
    <row r="22322" spans="1:7">
      <c r="A22322" s="13"/>
      <c r="B22322" s="13"/>
      <c r="C22322" s="13"/>
      <c r="D22322" s="13"/>
      <c r="E22322" s="13"/>
      <c r="F22322" s="13"/>
    </row>
    <row r="22323" spans="1:7">
      <c r="A22323" s="13"/>
      <c r="B22323" s="13"/>
      <c r="C22323" s="13"/>
      <c r="D22323" s="13"/>
      <c r="E22323" s="13"/>
      <c r="G22323" s="13"/>
    </row>
    <row r="22324" spans="1:7">
      <c r="A22324" s="13"/>
      <c r="B22324" s="13"/>
      <c r="C22324" s="13"/>
      <c r="D22324" s="13"/>
      <c r="E22324" s="13"/>
      <c r="G22324" s="13"/>
    </row>
    <row r="22325" spans="1:7">
      <c r="A22325" s="13"/>
      <c r="B22325" s="13"/>
      <c r="C22325" s="13"/>
      <c r="D22325" s="13"/>
      <c r="E22325" s="13"/>
      <c r="G22325" s="13"/>
    </row>
    <row r="22326" spans="1:7">
      <c r="A22326" s="13"/>
      <c r="B22326" s="13"/>
      <c r="C22326" s="13"/>
      <c r="D22326" s="13"/>
      <c r="E22326" s="13"/>
      <c r="G22326" s="13"/>
    </row>
    <row r="22327" spans="1:7">
      <c r="A22327" s="13"/>
      <c r="B22327" s="13"/>
      <c r="C22327" s="13"/>
      <c r="D22327" s="13"/>
      <c r="E22327" s="13"/>
      <c r="G22327" s="13"/>
    </row>
    <row r="22328" spans="1:7">
      <c r="A22328" s="13"/>
      <c r="B22328" s="13"/>
      <c r="C22328" s="13"/>
      <c r="D22328" s="13"/>
      <c r="E22328" s="13"/>
      <c r="G22328" s="13"/>
    </row>
    <row r="22329" spans="1:7">
      <c r="A22329" s="13"/>
      <c r="B22329" s="13"/>
      <c r="C22329" s="13"/>
      <c r="D22329" s="13"/>
      <c r="E22329" s="13"/>
      <c r="G22329" s="13"/>
    </row>
    <row r="22330" spans="1:7">
      <c r="A22330" s="13"/>
      <c r="B22330" s="13"/>
      <c r="C22330" s="13"/>
      <c r="D22330" s="13"/>
      <c r="E22330" s="13"/>
      <c r="G22330" s="13"/>
    </row>
    <row r="22331" spans="1:7">
      <c r="A22331" s="13"/>
      <c r="B22331" s="13"/>
      <c r="C22331" s="13"/>
      <c r="D22331" s="13"/>
      <c r="E22331" s="13"/>
      <c r="G22331" s="13"/>
    </row>
    <row r="22332" spans="1:7">
      <c r="A22332" s="13"/>
      <c r="B22332" s="13"/>
      <c r="C22332" s="13"/>
      <c r="D22332" s="13"/>
      <c r="E22332" s="13"/>
      <c r="G22332" s="13"/>
    </row>
    <row r="22333" spans="1:7">
      <c r="A22333" s="13"/>
      <c r="B22333" s="13"/>
      <c r="C22333" s="13"/>
      <c r="D22333" s="13"/>
      <c r="E22333" s="13"/>
      <c r="G22333" s="13"/>
    </row>
    <row r="22334" spans="1:7">
      <c r="A22334" s="13"/>
      <c r="B22334" s="13"/>
      <c r="C22334" s="13"/>
      <c r="D22334" s="13"/>
      <c r="E22334" s="13"/>
      <c r="G22334" s="13"/>
    </row>
    <row r="22335" spans="1:7">
      <c r="A22335" s="13"/>
      <c r="B22335" s="13"/>
      <c r="C22335" s="13"/>
      <c r="D22335" s="13"/>
      <c r="E22335" s="13"/>
      <c r="G22335" s="13"/>
    </row>
    <row r="22336" spans="1:7">
      <c r="A22336" s="13"/>
      <c r="B22336" s="13"/>
      <c r="C22336" s="13"/>
      <c r="D22336" s="13"/>
      <c r="E22336" s="13"/>
      <c r="F22336" s="13"/>
    </row>
    <row r="22337" spans="1:7">
      <c r="A22337" s="13"/>
      <c r="B22337" s="13"/>
      <c r="C22337" s="13"/>
      <c r="D22337" s="13"/>
      <c r="E22337" s="13"/>
      <c r="G22337" s="13"/>
    </row>
    <row r="22338" spans="1:7">
      <c r="A22338" s="13"/>
      <c r="B22338" s="13"/>
      <c r="C22338" s="13"/>
      <c r="D22338" s="13"/>
      <c r="E22338" s="13"/>
      <c r="G22338" s="13"/>
    </row>
    <row r="22339" spans="1:7">
      <c r="A22339" s="13"/>
      <c r="B22339" s="13"/>
      <c r="C22339" s="13"/>
      <c r="D22339" s="13"/>
      <c r="E22339" s="13"/>
      <c r="G22339" s="13"/>
    </row>
    <row r="22340" spans="1:7">
      <c r="A22340" s="13"/>
      <c r="B22340" s="13"/>
      <c r="C22340" s="13"/>
      <c r="D22340" s="13"/>
      <c r="E22340" s="13"/>
      <c r="G22340" s="13"/>
    </row>
    <row r="22341" spans="1:7">
      <c r="A22341" s="13"/>
      <c r="B22341" s="13"/>
      <c r="C22341" s="13"/>
      <c r="D22341" s="13"/>
      <c r="E22341" s="13"/>
      <c r="G22341" s="13"/>
    </row>
    <row r="22342" spans="1:7">
      <c r="A22342" s="13"/>
      <c r="B22342" s="13"/>
      <c r="C22342" s="13"/>
      <c r="D22342" s="13"/>
      <c r="E22342" s="13"/>
      <c r="G22342" s="13"/>
    </row>
    <row r="22343" spans="1:7">
      <c r="A22343" s="13"/>
      <c r="B22343" s="13"/>
      <c r="C22343" s="13"/>
      <c r="D22343" s="13"/>
      <c r="E22343" s="13"/>
      <c r="G22343" s="13"/>
    </row>
    <row r="22344" spans="1:7">
      <c r="A22344" s="13"/>
      <c r="B22344" s="13"/>
      <c r="C22344" s="13"/>
      <c r="D22344" s="13"/>
      <c r="E22344" s="13"/>
      <c r="G22344" s="13"/>
    </row>
    <row r="22345" spans="1:7">
      <c r="A22345" s="13"/>
      <c r="B22345" s="13"/>
      <c r="C22345" s="13"/>
      <c r="D22345" s="13"/>
      <c r="E22345" s="13"/>
      <c r="G22345" s="13"/>
    </row>
    <row r="22346" spans="1:7">
      <c r="A22346" s="13"/>
      <c r="B22346" s="13"/>
      <c r="C22346" s="13"/>
      <c r="D22346" s="13"/>
      <c r="E22346" s="13"/>
      <c r="G22346" s="13"/>
    </row>
    <row r="22347" spans="1:7">
      <c r="A22347" s="13"/>
      <c r="B22347" s="13"/>
      <c r="C22347" s="13"/>
      <c r="D22347" s="13"/>
      <c r="E22347" s="13"/>
      <c r="G22347" s="13"/>
    </row>
    <row r="22348" spans="1:7">
      <c r="A22348" s="13"/>
      <c r="B22348" s="13"/>
      <c r="C22348" s="13"/>
      <c r="D22348" s="13"/>
      <c r="E22348" s="13"/>
      <c r="F22348" s="13"/>
    </row>
    <row r="22349" spans="1:7">
      <c r="A22349" s="13"/>
      <c r="B22349" s="13"/>
      <c r="C22349" s="13"/>
      <c r="D22349" s="13"/>
      <c r="E22349" s="13"/>
      <c r="G22349" s="13"/>
    </row>
    <row r="22350" spans="1:7">
      <c r="A22350" s="13"/>
      <c r="B22350" s="13"/>
      <c r="C22350" s="13"/>
      <c r="D22350" s="13"/>
      <c r="E22350" s="13"/>
      <c r="F22350" s="13"/>
    </row>
    <row r="22351" spans="1:7">
      <c r="A22351" s="13"/>
      <c r="B22351" s="13"/>
      <c r="C22351" s="13"/>
      <c r="D22351" s="13"/>
      <c r="E22351" s="13"/>
      <c r="G22351" s="13"/>
    </row>
    <row r="22352" spans="1:7">
      <c r="A22352" s="13"/>
      <c r="B22352" s="13"/>
      <c r="C22352" s="13"/>
      <c r="D22352" s="13"/>
      <c r="E22352" s="13"/>
      <c r="G22352" s="13"/>
    </row>
    <row r="22353" spans="1:7">
      <c r="A22353" s="13"/>
      <c r="B22353" s="13"/>
      <c r="C22353" s="13"/>
      <c r="D22353" s="13"/>
      <c r="E22353" s="13"/>
      <c r="G22353" s="13"/>
    </row>
    <row r="22354" spans="1:7">
      <c r="A22354" s="13"/>
      <c r="B22354" s="13"/>
      <c r="C22354" s="13"/>
      <c r="D22354" s="13"/>
      <c r="E22354" s="13"/>
      <c r="G22354" s="13"/>
    </row>
    <row r="22355" spans="1:7">
      <c r="A22355" s="13"/>
      <c r="B22355" s="13"/>
      <c r="C22355" s="13"/>
      <c r="D22355" s="13"/>
      <c r="E22355" s="13"/>
      <c r="G22355" s="13"/>
    </row>
    <row r="22356" spans="1:7">
      <c r="A22356" s="13"/>
      <c r="B22356" s="13"/>
      <c r="C22356" s="13"/>
      <c r="D22356" s="13"/>
      <c r="E22356" s="13"/>
      <c r="G22356" s="13"/>
    </row>
    <row r="22357" spans="1:7">
      <c r="A22357" s="13"/>
      <c r="B22357" s="13"/>
      <c r="C22357" s="13"/>
      <c r="D22357" s="13"/>
      <c r="E22357" s="13"/>
      <c r="G22357" s="13"/>
    </row>
    <row r="22358" spans="1:7">
      <c r="A22358" s="13"/>
      <c r="B22358" s="13"/>
      <c r="C22358" s="13"/>
      <c r="D22358" s="13"/>
      <c r="E22358" s="13"/>
      <c r="F22358" s="13"/>
    </row>
    <row r="22359" spans="1:7">
      <c r="A22359" s="13"/>
      <c r="B22359" s="13"/>
      <c r="C22359" s="13"/>
      <c r="D22359" s="13"/>
      <c r="E22359" s="13"/>
      <c r="G22359" s="13"/>
    </row>
    <row r="22360" spans="1:7">
      <c r="A22360" s="13"/>
      <c r="B22360" s="13"/>
      <c r="C22360" s="13"/>
      <c r="D22360" s="13"/>
      <c r="E22360" s="13"/>
      <c r="G22360" s="13"/>
    </row>
    <row r="22361" spans="1:7">
      <c r="A22361" s="13"/>
      <c r="B22361" s="13"/>
      <c r="C22361" s="13"/>
      <c r="D22361" s="13"/>
      <c r="E22361" s="13"/>
      <c r="G22361" s="13"/>
    </row>
    <row r="22362" spans="1:7">
      <c r="A22362" s="13"/>
      <c r="B22362" s="13"/>
      <c r="C22362" s="13"/>
      <c r="D22362" s="13"/>
      <c r="E22362" s="13"/>
      <c r="G22362" s="13"/>
    </row>
    <row r="22363" spans="1:7">
      <c r="A22363" s="13"/>
      <c r="B22363" s="13"/>
      <c r="C22363" s="13"/>
      <c r="D22363" s="13"/>
      <c r="E22363" s="13"/>
      <c r="G22363" s="13"/>
    </row>
    <row r="22364" spans="1:7">
      <c r="A22364" s="13"/>
      <c r="B22364" s="13"/>
      <c r="C22364" s="13"/>
      <c r="D22364" s="13"/>
      <c r="E22364" s="13"/>
      <c r="G22364" s="13"/>
    </row>
    <row r="22365" spans="1:7">
      <c r="A22365" s="13"/>
      <c r="B22365" s="13"/>
      <c r="C22365" s="13"/>
      <c r="D22365" s="13"/>
      <c r="E22365" s="13"/>
      <c r="G22365" s="13"/>
    </row>
    <row r="22366" spans="1:7">
      <c r="A22366" s="13"/>
      <c r="B22366" s="13"/>
      <c r="C22366" s="13"/>
      <c r="D22366" s="13"/>
      <c r="E22366" s="13"/>
      <c r="G22366" s="13"/>
    </row>
    <row r="22367" spans="1:7">
      <c r="A22367" s="13"/>
      <c r="B22367" s="13"/>
      <c r="C22367" s="13"/>
      <c r="D22367" s="13"/>
      <c r="E22367" s="13"/>
      <c r="G22367" s="13"/>
    </row>
    <row r="22368" spans="1:7">
      <c r="A22368" s="13"/>
      <c r="B22368" s="13"/>
      <c r="C22368" s="13"/>
      <c r="D22368" s="13"/>
      <c r="E22368" s="13"/>
      <c r="G22368" s="13"/>
    </row>
    <row r="22369" spans="1:7">
      <c r="A22369" s="13"/>
      <c r="B22369" s="13"/>
      <c r="C22369" s="13"/>
      <c r="D22369" s="13"/>
      <c r="E22369" s="13"/>
      <c r="G22369" s="13"/>
    </row>
    <row r="22370" spans="1:7">
      <c r="A22370" s="13"/>
      <c r="B22370" s="13"/>
      <c r="C22370" s="13"/>
      <c r="D22370" s="13"/>
      <c r="E22370" s="13"/>
      <c r="G22370" s="13"/>
    </row>
    <row r="22371" spans="1:7">
      <c r="A22371" s="13"/>
      <c r="B22371" s="13"/>
      <c r="C22371" s="13"/>
      <c r="D22371" s="13"/>
      <c r="E22371" s="13"/>
      <c r="G22371" s="13"/>
    </row>
    <row r="22372" spans="1:7">
      <c r="A22372" s="13"/>
      <c r="B22372" s="13"/>
      <c r="C22372" s="13"/>
      <c r="D22372" s="13"/>
      <c r="E22372" s="13"/>
      <c r="G22372" s="13"/>
    </row>
    <row r="22373" spans="1:7">
      <c r="A22373" s="13"/>
      <c r="B22373" s="13"/>
      <c r="C22373" s="13"/>
      <c r="D22373" s="13"/>
      <c r="E22373" s="13"/>
      <c r="G22373" s="13"/>
    </row>
    <row r="22374" spans="1:7">
      <c r="A22374" s="13"/>
      <c r="B22374" s="13"/>
      <c r="C22374" s="13"/>
      <c r="D22374" s="13"/>
      <c r="E22374" s="13"/>
      <c r="G22374" s="13"/>
    </row>
    <row r="22375" spans="1:7">
      <c r="A22375" s="13"/>
      <c r="B22375" s="13"/>
      <c r="C22375" s="13"/>
      <c r="D22375" s="13"/>
      <c r="E22375" s="13"/>
      <c r="G22375" s="13"/>
    </row>
    <row r="22376" spans="1:7">
      <c r="A22376" s="13"/>
      <c r="B22376" s="13"/>
      <c r="C22376" s="13"/>
      <c r="D22376" s="13"/>
      <c r="E22376" s="13"/>
      <c r="G22376" s="13"/>
    </row>
    <row r="22377" spans="1:7">
      <c r="A22377" s="13"/>
      <c r="B22377" s="13"/>
      <c r="C22377" s="13"/>
      <c r="D22377" s="13"/>
      <c r="E22377" s="13"/>
      <c r="F22377" s="13"/>
    </row>
    <row r="22378" spans="1:7">
      <c r="A22378" s="13"/>
      <c r="B22378" s="13"/>
      <c r="C22378" s="13"/>
      <c r="D22378" s="13"/>
      <c r="E22378" s="13"/>
      <c r="G22378" s="13"/>
    </row>
    <row r="22379" spans="1:7">
      <c r="A22379" s="13"/>
      <c r="B22379" s="13"/>
      <c r="C22379" s="13"/>
      <c r="D22379" s="13"/>
      <c r="E22379" s="13"/>
      <c r="G22379" s="13"/>
    </row>
    <row r="22380" spans="1:7">
      <c r="A22380" s="13"/>
      <c r="B22380" s="13"/>
      <c r="C22380" s="13"/>
      <c r="D22380" s="13"/>
      <c r="E22380" s="13"/>
      <c r="G22380" s="13"/>
    </row>
    <row r="22381" spans="1:7">
      <c r="A22381" s="13"/>
      <c r="B22381" s="13"/>
      <c r="C22381" s="13"/>
      <c r="D22381" s="13"/>
      <c r="E22381" s="13"/>
      <c r="G22381" s="13"/>
    </row>
    <row r="22382" spans="1:7">
      <c r="A22382" s="13"/>
      <c r="B22382" s="13"/>
      <c r="C22382" s="13"/>
      <c r="D22382" s="13"/>
      <c r="E22382" s="13"/>
      <c r="G22382" s="13"/>
    </row>
    <row r="22383" spans="1:7">
      <c r="A22383" s="13"/>
      <c r="B22383" s="13"/>
      <c r="C22383" s="13"/>
      <c r="D22383" s="13"/>
      <c r="E22383" s="13"/>
      <c r="G22383" s="13"/>
    </row>
    <row r="22384" spans="1:7">
      <c r="A22384" s="13"/>
      <c r="B22384" s="13"/>
      <c r="C22384" s="13"/>
      <c r="D22384" s="13"/>
      <c r="E22384" s="13"/>
      <c r="G22384" s="13"/>
    </row>
    <row r="22385" spans="1:7">
      <c r="A22385" s="13"/>
      <c r="B22385" s="13"/>
      <c r="C22385" s="13"/>
      <c r="D22385" s="13"/>
      <c r="E22385" s="13"/>
      <c r="G22385" s="13"/>
    </row>
    <row r="22386" spans="1:7">
      <c r="A22386" s="13"/>
      <c r="B22386" s="13"/>
      <c r="C22386" s="13"/>
      <c r="D22386" s="13"/>
      <c r="E22386" s="13"/>
      <c r="G22386" s="13"/>
    </row>
    <row r="22387" spans="1:7">
      <c r="A22387" s="13"/>
      <c r="B22387" s="13"/>
      <c r="C22387" s="13"/>
      <c r="D22387" s="13"/>
      <c r="E22387" s="13"/>
      <c r="G22387" s="13"/>
    </row>
    <row r="22388" spans="1:7">
      <c r="A22388" s="13"/>
      <c r="B22388" s="13"/>
      <c r="C22388" s="13"/>
      <c r="D22388" s="13"/>
      <c r="E22388" s="13"/>
      <c r="G22388" s="13"/>
    </row>
    <row r="22389" spans="1:7">
      <c r="A22389" s="13"/>
      <c r="B22389" s="13"/>
      <c r="C22389" s="13"/>
      <c r="D22389" s="13"/>
      <c r="E22389" s="13"/>
      <c r="G22389" s="13"/>
    </row>
    <row r="22390" spans="1:7">
      <c r="A22390" s="13"/>
      <c r="B22390" s="13"/>
      <c r="C22390" s="13"/>
      <c r="D22390" s="13"/>
      <c r="E22390" s="13"/>
      <c r="F22390" s="13"/>
    </row>
    <row r="22391" spans="1:7">
      <c r="A22391" s="13"/>
      <c r="B22391" s="13"/>
      <c r="C22391" s="13"/>
      <c r="D22391" s="13"/>
      <c r="E22391" s="13"/>
      <c r="G22391" s="13"/>
    </row>
    <row r="22392" spans="1:7">
      <c r="A22392" s="13"/>
      <c r="B22392" s="13"/>
      <c r="C22392" s="13"/>
      <c r="D22392" s="13"/>
      <c r="E22392" s="13"/>
      <c r="F22392" s="13"/>
    </row>
    <row r="22393" spans="1:7">
      <c r="A22393" s="13"/>
      <c r="B22393" s="13"/>
      <c r="C22393" s="13"/>
      <c r="D22393" s="13"/>
      <c r="E22393" s="13"/>
      <c r="G22393" s="13"/>
    </row>
    <row r="22394" spans="1:7">
      <c r="A22394" s="13"/>
      <c r="B22394" s="13"/>
      <c r="C22394" s="13"/>
      <c r="D22394" s="13"/>
      <c r="E22394" s="13"/>
      <c r="G22394" s="13"/>
    </row>
    <row r="22395" spans="1:7">
      <c r="A22395" s="13"/>
      <c r="B22395" s="13"/>
      <c r="C22395" s="13"/>
      <c r="D22395" s="13"/>
      <c r="E22395" s="13"/>
      <c r="G22395" s="13"/>
    </row>
    <row r="22396" spans="1:7">
      <c r="A22396" s="13"/>
      <c r="B22396" s="13"/>
      <c r="C22396" s="13"/>
      <c r="D22396" s="13"/>
      <c r="E22396" s="13"/>
      <c r="G22396" s="13"/>
    </row>
    <row r="22397" spans="1:7">
      <c r="A22397" s="13"/>
      <c r="B22397" s="13"/>
      <c r="C22397" s="13"/>
      <c r="D22397" s="13"/>
      <c r="E22397" s="13"/>
      <c r="G22397" s="13"/>
    </row>
    <row r="22398" spans="1:7">
      <c r="A22398" s="13"/>
      <c r="B22398" s="13"/>
      <c r="C22398" s="13"/>
      <c r="D22398" s="13"/>
      <c r="E22398" s="13"/>
      <c r="G22398" s="13"/>
    </row>
    <row r="22399" spans="1:7">
      <c r="A22399" s="13"/>
      <c r="B22399" s="13"/>
      <c r="C22399" s="13"/>
      <c r="D22399" s="13"/>
      <c r="E22399" s="13"/>
      <c r="G22399" s="13"/>
    </row>
    <row r="22400" spans="1:7">
      <c r="A22400" s="13"/>
      <c r="B22400" s="13"/>
      <c r="C22400" s="13"/>
      <c r="D22400" s="13"/>
      <c r="E22400" s="13"/>
      <c r="G22400" s="13"/>
    </row>
    <row r="22401" spans="1:7">
      <c r="A22401" s="13"/>
      <c r="B22401" s="13"/>
      <c r="C22401" s="13"/>
      <c r="D22401" s="13"/>
      <c r="E22401" s="13"/>
      <c r="F22401" s="13"/>
    </row>
    <row r="22402" spans="1:7">
      <c r="A22402" s="13"/>
      <c r="B22402" s="13"/>
      <c r="C22402" s="13"/>
      <c r="D22402" s="13"/>
      <c r="E22402" s="13"/>
      <c r="G22402" s="13"/>
    </row>
    <row r="22403" spans="1:7">
      <c r="A22403" s="13"/>
      <c r="B22403" s="13"/>
      <c r="C22403" s="13"/>
      <c r="D22403" s="13"/>
      <c r="E22403" s="13"/>
      <c r="G22403" s="13"/>
    </row>
    <row r="22404" spans="1:7">
      <c r="A22404" s="13"/>
      <c r="B22404" s="13"/>
      <c r="C22404" s="13"/>
      <c r="D22404" s="13"/>
      <c r="E22404" s="13"/>
      <c r="G22404" s="13"/>
    </row>
    <row r="22405" spans="1:7">
      <c r="A22405" s="13"/>
      <c r="B22405" s="13"/>
      <c r="C22405" s="13"/>
      <c r="D22405" s="13"/>
      <c r="E22405" s="13"/>
      <c r="G22405" s="13"/>
    </row>
    <row r="22406" spans="1:7">
      <c r="A22406" s="13"/>
      <c r="B22406" s="13"/>
      <c r="C22406" s="13"/>
      <c r="D22406" s="13"/>
      <c r="E22406" s="13"/>
      <c r="G22406" s="13"/>
    </row>
    <row r="22407" spans="1:7">
      <c r="A22407" s="13"/>
      <c r="B22407" s="13"/>
      <c r="C22407" s="13"/>
      <c r="D22407" s="13"/>
      <c r="E22407" s="13"/>
      <c r="G22407" s="13"/>
    </row>
    <row r="22408" spans="1:7">
      <c r="A22408" s="13"/>
      <c r="B22408" s="13"/>
      <c r="C22408" s="13"/>
      <c r="D22408" s="13"/>
      <c r="E22408" s="13"/>
      <c r="G22408" s="13"/>
    </row>
    <row r="22409" spans="1:7">
      <c r="A22409" s="13"/>
      <c r="B22409" s="13"/>
      <c r="C22409" s="13"/>
      <c r="D22409" s="13"/>
      <c r="E22409" s="13"/>
      <c r="G22409" s="13"/>
    </row>
    <row r="22410" spans="1:7">
      <c r="A22410" s="13"/>
      <c r="B22410" s="13"/>
      <c r="C22410" s="13"/>
      <c r="D22410" s="13"/>
      <c r="E22410" s="13"/>
      <c r="G22410" s="13"/>
    </row>
    <row r="22411" spans="1:7">
      <c r="A22411" s="13"/>
      <c r="B22411" s="13"/>
      <c r="C22411" s="13"/>
      <c r="D22411" s="13"/>
      <c r="E22411" s="13"/>
      <c r="G22411" s="13"/>
    </row>
    <row r="22412" spans="1:7">
      <c r="A22412" s="13"/>
      <c r="B22412" s="13"/>
      <c r="C22412" s="13"/>
      <c r="D22412" s="13"/>
      <c r="E22412" s="13"/>
      <c r="G22412" s="13"/>
    </row>
    <row r="22413" spans="1:7">
      <c r="A22413" s="13"/>
      <c r="B22413" s="13"/>
      <c r="C22413" s="13"/>
      <c r="D22413" s="13"/>
      <c r="E22413" s="13"/>
      <c r="G22413" s="13"/>
    </row>
    <row r="22414" spans="1:7">
      <c r="A22414" s="13"/>
      <c r="B22414" s="13"/>
      <c r="C22414" s="13"/>
      <c r="D22414" s="13"/>
      <c r="E22414" s="13"/>
      <c r="G22414" s="13"/>
    </row>
    <row r="22415" spans="1:7">
      <c r="A22415" s="13"/>
      <c r="B22415" s="13"/>
      <c r="C22415" s="13"/>
      <c r="D22415" s="13"/>
      <c r="E22415" s="13"/>
      <c r="F22415" s="13"/>
    </row>
    <row r="22416" spans="1:7">
      <c r="A22416" s="13"/>
      <c r="B22416" s="13"/>
      <c r="C22416" s="13"/>
      <c r="D22416" s="13"/>
      <c r="E22416" s="13"/>
      <c r="G22416" s="13"/>
    </row>
    <row r="22417" spans="1:7">
      <c r="A22417" s="13"/>
      <c r="B22417" s="13"/>
      <c r="C22417" s="13"/>
      <c r="D22417" s="13"/>
      <c r="E22417" s="13"/>
      <c r="F22417" s="13"/>
    </row>
    <row r="22418" spans="1:7">
      <c r="A22418" s="13"/>
      <c r="B22418" s="13"/>
      <c r="C22418" s="13"/>
      <c r="D22418" s="13"/>
      <c r="E22418" s="13"/>
      <c r="G22418" s="13"/>
    </row>
    <row r="22419" spans="1:7">
      <c r="A22419" s="13"/>
      <c r="B22419" s="13"/>
      <c r="C22419" s="13"/>
      <c r="D22419" s="13"/>
      <c r="E22419" s="13"/>
      <c r="G22419" s="13"/>
    </row>
    <row r="22420" spans="1:7">
      <c r="A22420" s="13"/>
      <c r="B22420" s="13"/>
      <c r="C22420" s="13"/>
      <c r="D22420" s="13"/>
      <c r="E22420" s="13"/>
      <c r="F22420" s="13"/>
    </row>
    <row r="22421" spans="1:7">
      <c r="A22421" s="13"/>
      <c r="B22421" s="13"/>
      <c r="C22421" s="13"/>
      <c r="D22421" s="13"/>
      <c r="E22421" s="13"/>
      <c r="G22421" s="13"/>
    </row>
    <row r="22422" spans="1:7">
      <c r="A22422" s="13"/>
      <c r="B22422" s="13"/>
      <c r="C22422" s="13"/>
      <c r="D22422" s="13"/>
      <c r="E22422" s="13"/>
      <c r="G22422" s="13"/>
    </row>
    <row r="22423" spans="1:7">
      <c r="A22423" s="13"/>
      <c r="B22423" s="13"/>
      <c r="C22423" s="13"/>
      <c r="D22423" s="13"/>
      <c r="E22423" s="13"/>
      <c r="G22423" s="13"/>
    </row>
    <row r="22424" spans="1:7">
      <c r="A22424" s="13"/>
      <c r="B22424" s="13"/>
      <c r="C22424" s="13"/>
      <c r="D22424" s="13"/>
      <c r="E22424" s="13"/>
      <c r="G22424" s="13"/>
    </row>
    <row r="22425" spans="1:7">
      <c r="A22425" s="13"/>
      <c r="B22425" s="13"/>
      <c r="C22425" s="13"/>
      <c r="D22425" s="13"/>
      <c r="E22425" s="13"/>
      <c r="G22425" s="13"/>
    </row>
    <row r="22426" spans="1:7">
      <c r="A22426" s="13"/>
      <c r="B22426" s="13"/>
      <c r="C22426" s="13"/>
      <c r="D22426" s="13"/>
      <c r="E22426" s="13"/>
      <c r="G22426" s="13"/>
    </row>
    <row r="22427" spans="1:7">
      <c r="A22427" s="13"/>
      <c r="B22427" s="13"/>
      <c r="C22427" s="13"/>
      <c r="D22427" s="13"/>
      <c r="E22427" s="13"/>
      <c r="F22427" s="13"/>
    </row>
    <row r="22428" spans="1:7">
      <c r="A22428" s="13"/>
      <c r="B22428" s="13"/>
      <c r="C22428" s="13"/>
      <c r="D22428" s="13"/>
      <c r="E22428" s="13"/>
      <c r="G22428" s="13"/>
    </row>
    <row r="22429" spans="1:7">
      <c r="A22429" s="13"/>
      <c r="B22429" s="13"/>
      <c r="C22429" s="13"/>
      <c r="D22429" s="13"/>
      <c r="E22429" s="13"/>
      <c r="G22429" s="13"/>
    </row>
    <row r="22430" spans="1:7">
      <c r="A22430" s="13"/>
      <c r="B22430" s="13"/>
      <c r="C22430" s="13"/>
      <c r="D22430" s="13"/>
      <c r="E22430" s="13"/>
      <c r="G22430" s="13"/>
    </row>
    <row r="22431" spans="1:7">
      <c r="A22431" s="13"/>
      <c r="B22431" s="13"/>
      <c r="C22431" s="13"/>
      <c r="D22431" s="13"/>
      <c r="E22431" s="13"/>
      <c r="G22431" s="13"/>
    </row>
    <row r="22432" spans="1:7">
      <c r="A22432" s="13"/>
      <c r="B22432" s="13"/>
      <c r="C22432" s="13"/>
      <c r="D22432" s="13"/>
      <c r="E22432" s="13"/>
      <c r="G22432" s="13"/>
    </row>
    <row r="22433" spans="1:7">
      <c r="A22433" s="13"/>
      <c r="B22433" s="13"/>
      <c r="C22433" s="13"/>
      <c r="D22433" s="13"/>
      <c r="E22433" s="13"/>
      <c r="G22433" s="13"/>
    </row>
    <row r="22434" spans="1:7">
      <c r="A22434" s="13"/>
      <c r="B22434" s="13"/>
      <c r="C22434" s="13"/>
      <c r="D22434" s="13"/>
      <c r="E22434" s="13"/>
      <c r="G22434" s="13"/>
    </row>
    <row r="22435" spans="1:7">
      <c r="A22435" s="13"/>
      <c r="B22435" s="13"/>
      <c r="C22435" s="13"/>
      <c r="D22435" s="13"/>
      <c r="E22435" s="13"/>
      <c r="G22435" s="13"/>
    </row>
    <row r="22436" spans="1:7">
      <c r="A22436" s="13"/>
      <c r="B22436" s="13"/>
      <c r="C22436" s="13"/>
      <c r="D22436" s="13"/>
      <c r="E22436" s="13"/>
      <c r="G22436" s="13"/>
    </row>
    <row r="22437" spans="1:7">
      <c r="A22437" s="13"/>
      <c r="B22437" s="13"/>
      <c r="C22437" s="13"/>
      <c r="D22437" s="13"/>
      <c r="E22437" s="13"/>
      <c r="G22437" s="13"/>
    </row>
    <row r="22438" spans="1:7">
      <c r="A22438" s="13"/>
      <c r="B22438" s="13"/>
      <c r="C22438" s="13"/>
      <c r="D22438" s="13"/>
      <c r="E22438" s="13"/>
      <c r="G22438" s="13"/>
    </row>
    <row r="22439" spans="1:7">
      <c r="A22439" s="13"/>
      <c r="B22439" s="13"/>
      <c r="C22439" s="13"/>
      <c r="D22439" s="13"/>
      <c r="E22439" s="13"/>
      <c r="G22439" s="13"/>
    </row>
    <row r="22440" spans="1:7">
      <c r="A22440" s="13"/>
      <c r="B22440" s="13"/>
      <c r="C22440" s="13"/>
      <c r="D22440" s="13"/>
      <c r="E22440" s="13"/>
      <c r="G22440" s="13"/>
    </row>
    <row r="22441" spans="1:7">
      <c r="A22441" s="13"/>
      <c r="B22441" s="13"/>
      <c r="C22441" s="13"/>
      <c r="D22441" s="13"/>
      <c r="E22441" s="13"/>
      <c r="G22441" s="13"/>
    </row>
    <row r="22442" spans="1:7">
      <c r="A22442" s="13"/>
      <c r="B22442" s="13"/>
      <c r="C22442" s="13"/>
      <c r="D22442" s="13"/>
      <c r="E22442" s="13"/>
      <c r="G22442" s="13"/>
    </row>
    <row r="22443" spans="1:7">
      <c r="A22443" s="13"/>
      <c r="B22443" s="13"/>
      <c r="C22443" s="13"/>
      <c r="D22443" s="13"/>
      <c r="E22443" s="13"/>
      <c r="G22443" s="13"/>
    </row>
    <row r="22444" spans="1:7">
      <c r="A22444" s="13"/>
      <c r="B22444" s="13"/>
      <c r="C22444" s="13"/>
      <c r="D22444" s="13"/>
      <c r="E22444" s="13"/>
      <c r="G22444" s="13"/>
    </row>
    <row r="22445" spans="1:7">
      <c r="A22445" s="13"/>
      <c r="B22445" s="13"/>
      <c r="C22445" s="13"/>
      <c r="D22445" s="13"/>
      <c r="E22445" s="13"/>
      <c r="G22445" s="13"/>
    </row>
    <row r="22446" spans="1:7">
      <c r="A22446" s="13"/>
      <c r="B22446" s="13"/>
      <c r="C22446" s="13"/>
      <c r="D22446" s="13"/>
      <c r="E22446" s="13"/>
      <c r="G22446" s="13"/>
    </row>
    <row r="22447" spans="1:7">
      <c r="A22447" s="13"/>
      <c r="B22447" s="13"/>
      <c r="C22447" s="13"/>
      <c r="D22447" s="13"/>
      <c r="E22447" s="13"/>
      <c r="G22447" s="13"/>
    </row>
    <row r="22448" spans="1:7">
      <c r="A22448" s="13"/>
      <c r="B22448" s="13"/>
      <c r="C22448" s="13"/>
      <c r="D22448" s="13"/>
      <c r="E22448" s="13"/>
      <c r="G22448" s="13"/>
    </row>
    <row r="22449" spans="1:7">
      <c r="A22449" s="13"/>
      <c r="B22449" s="13"/>
      <c r="C22449" s="13"/>
      <c r="D22449" s="13"/>
      <c r="E22449" s="13"/>
      <c r="G22449" s="13"/>
    </row>
    <row r="22450" spans="1:7">
      <c r="A22450" s="13"/>
      <c r="B22450" s="13"/>
      <c r="C22450" s="13"/>
      <c r="D22450" s="13"/>
      <c r="E22450" s="13"/>
      <c r="G22450" s="13"/>
    </row>
    <row r="22451" spans="1:7">
      <c r="A22451" s="13"/>
      <c r="B22451" s="13"/>
      <c r="C22451" s="13"/>
      <c r="D22451" s="13"/>
      <c r="E22451" s="13"/>
      <c r="F22451" s="13"/>
    </row>
    <row r="22452" spans="1:7">
      <c r="A22452" s="13"/>
      <c r="B22452" s="13"/>
      <c r="C22452" s="13"/>
      <c r="D22452" s="13"/>
      <c r="E22452" s="13"/>
      <c r="G22452" s="13"/>
    </row>
    <row r="22453" spans="1:7">
      <c r="A22453" s="13"/>
      <c r="B22453" s="13"/>
      <c r="C22453" s="13"/>
      <c r="D22453" s="13"/>
      <c r="E22453" s="13"/>
      <c r="G22453" s="13"/>
    </row>
    <row r="22454" spans="1:7">
      <c r="A22454" s="13"/>
      <c r="B22454" s="13"/>
      <c r="C22454" s="13"/>
      <c r="D22454" s="13"/>
      <c r="E22454" s="13"/>
      <c r="G22454" s="13"/>
    </row>
    <row r="22455" spans="1:7">
      <c r="A22455" s="13"/>
      <c r="B22455" s="13"/>
      <c r="C22455" s="13"/>
      <c r="D22455" s="13"/>
      <c r="E22455" s="13"/>
      <c r="G22455" s="13"/>
    </row>
    <row r="22456" spans="1:7">
      <c r="A22456" s="13"/>
      <c r="B22456" s="13"/>
      <c r="C22456" s="13"/>
      <c r="D22456" s="13"/>
      <c r="E22456" s="13"/>
      <c r="G22456" s="13"/>
    </row>
    <row r="22457" spans="1:7">
      <c r="A22457" s="13"/>
      <c r="B22457" s="13"/>
      <c r="C22457" s="13"/>
      <c r="D22457" s="13"/>
      <c r="E22457" s="13"/>
      <c r="F22457" s="13"/>
    </row>
    <row r="22458" spans="1:7">
      <c r="A22458" s="13"/>
      <c r="B22458" s="13"/>
      <c r="C22458" s="13"/>
      <c r="D22458" s="13"/>
      <c r="E22458" s="13"/>
      <c r="G22458" s="13"/>
    </row>
    <row r="22459" spans="1:7">
      <c r="A22459" s="13"/>
      <c r="B22459" s="13"/>
      <c r="C22459" s="13"/>
      <c r="D22459" s="13"/>
      <c r="E22459" s="13"/>
      <c r="G22459" s="13"/>
    </row>
    <row r="22460" spans="1:7">
      <c r="A22460" s="13"/>
      <c r="B22460" s="13"/>
      <c r="C22460" s="13"/>
      <c r="D22460" s="13"/>
      <c r="E22460" s="13"/>
      <c r="G22460" s="13"/>
    </row>
    <row r="22461" spans="1:7">
      <c r="A22461" s="13"/>
      <c r="B22461" s="13"/>
      <c r="C22461" s="13"/>
      <c r="D22461" s="13"/>
      <c r="E22461" s="13"/>
      <c r="G22461" s="13"/>
    </row>
    <row r="22462" spans="1:7">
      <c r="A22462" s="13"/>
      <c r="B22462" s="13"/>
      <c r="C22462" s="13"/>
      <c r="D22462" s="13"/>
      <c r="E22462" s="13"/>
      <c r="G22462" s="13"/>
    </row>
    <row r="22463" spans="1:7">
      <c r="A22463" s="13"/>
      <c r="B22463" s="13"/>
      <c r="C22463" s="13"/>
      <c r="D22463" s="13"/>
      <c r="E22463" s="13"/>
      <c r="G22463" s="13"/>
    </row>
    <row r="22464" spans="1:7">
      <c r="A22464" s="13"/>
      <c r="B22464" s="13"/>
      <c r="C22464" s="13"/>
      <c r="D22464" s="13"/>
      <c r="E22464" s="13"/>
      <c r="F22464" s="13"/>
    </row>
    <row r="22465" spans="1:7">
      <c r="A22465" s="13"/>
      <c r="B22465" s="13"/>
      <c r="C22465" s="13"/>
      <c r="D22465" s="13"/>
      <c r="E22465" s="13"/>
      <c r="G22465" s="13"/>
    </row>
    <row r="22466" spans="1:7">
      <c r="A22466" s="13"/>
      <c r="B22466" s="13"/>
      <c r="C22466" s="13"/>
      <c r="D22466" s="13"/>
      <c r="E22466" s="13"/>
      <c r="G22466" s="13"/>
    </row>
    <row r="22467" spans="1:7">
      <c r="A22467" s="13"/>
      <c r="B22467" s="13"/>
      <c r="C22467" s="13"/>
      <c r="D22467" s="13"/>
      <c r="E22467" s="13"/>
      <c r="G22467" s="13"/>
    </row>
    <row r="22468" spans="1:7">
      <c r="A22468" s="13"/>
      <c r="B22468" s="13"/>
      <c r="C22468" s="13"/>
      <c r="D22468" s="13"/>
      <c r="E22468" s="13"/>
      <c r="G22468" s="13"/>
    </row>
    <row r="22469" spans="1:7">
      <c r="A22469" s="13"/>
      <c r="B22469" s="13"/>
      <c r="C22469" s="13"/>
      <c r="D22469" s="13"/>
      <c r="E22469" s="13"/>
      <c r="G22469" s="13"/>
    </row>
    <row r="22470" spans="1:7">
      <c r="A22470" s="13"/>
      <c r="B22470" s="13"/>
      <c r="C22470" s="13"/>
      <c r="D22470" s="13"/>
      <c r="E22470" s="13"/>
      <c r="G22470" s="13"/>
    </row>
    <row r="22471" spans="1:7">
      <c r="A22471" s="13"/>
      <c r="B22471" s="13"/>
      <c r="C22471" s="13"/>
      <c r="D22471" s="13"/>
      <c r="E22471" s="13"/>
      <c r="F22471" s="13"/>
    </row>
    <row r="22472" spans="1:7">
      <c r="A22472" s="13"/>
      <c r="B22472" s="13"/>
      <c r="C22472" s="13"/>
      <c r="D22472" s="13"/>
      <c r="E22472" s="13"/>
      <c r="G22472" s="13"/>
    </row>
    <row r="22473" spans="1:7">
      <c r="A22473" s="13"/>
      <c r="B22473" s="13"/>
      <c r="C22473" s="13"/>
      <c r="D22473" s="13"/>
      <c r="E22473" s="13"/>
      <c r="G22473" s="13"/>
    </row>
    <row r="22474" spans="1:7">
      <c r="A22474" s="13"/>
      <c r="B22474" s="13"/>
      <c r="C22474" s="13"/>
      <c r="D22474" s="13"/>
      <c r="E22474" s="13"/>
      <c r="F22474" s="13"/>
    </row>
    <row r="22475" spans="1:7">
      <c r="A22475" s="13"/>
      <c r="B22475" s="13"/>
      <c r="C22475" s="13"/>
      <c r="D22475" s="13"/>
      <c r="E22475" s="13"/>
      <c r="G22475" s="13"/>
    </row>
    <row r="22476" spans="1:7">
      <c r="A22476" s="13"/>
      <c r="B22476" s="13"/>
      <c r="C22476" s="13"/>
      <c r="D22476" s="13"/>
      <c r="E22476" s="13"/>
      <c r="G22476" s="13"/>
    </row>
    <row r="22477" spans="1:7">
      <c r="A22477" s="13"/>
      <c r="B22477" s="13"/>
      <c r="C22477" s="13"/>
      <c r="D22477" s="13"/>
      <c r="E22477" s="13"/>
      <c r="F22477" s="13"/>
    </row>
    <row r="22478" spans="1:7">
      <c r="A22478" s="13"/>
      <c r="B22478" s="13"/>
      <c r="C22478" s="13"/>
      <c r="D22478" s="13"/>
      <c r="E22478" s="13"/>
      <c r="G22478" s="13"/>
    </row>
    <row r="22479" spans="1:7">
      <c r="A22479" s="13"/>
      <c r="B22479" s="13"/>
      <c r="C22479" s="13"/>
      <c r="D22479" s="13"/>
      <c r="E22479" s="13"/>
      <c r="G22479" s="13"/>
    </row>
    <row r="22480" spans="1:7">
      <c r="A22480" s="13"/>
      <c r="B22480" s="13"/>
      <c r="C22480" s="13"/>
      <c r="D22480" s="13"/>
      <c r="E22480" s="13"/>
      <c r="G22480" s="13"/>
    </row>
    <row r="22481" spans="1:7">
      <c r="A22481" s="13"/>
      <c r="B22481" s="13"/>
      <c r="C22481" s="13"/>
      <c r="D22481" s="13"/>
      <c r="E22481" s="13"/>
      <c r="G22481" s="13"/>
    </row>
    <row r="22482" spans="1:7">
      <c r="A22482" s="13"/>
      <c r="B22482" s="13"/>
      <c r="C22482" s="13"/>
      <c r="D22482" s="13"/>
      <c r="E22482" s="13"/>
      <c r="G22482" s="13"/>
    </row>
    <row r="22483" spans="1:7">
      <c r="A22483" s="13"/>
      <c r="B22483" s="13"/>
      <c r="C22483" s="13"/>
      <c r="D22483" s="13"/>
      <c r="E22483" s="13"/>
      <c r="G22483" s="13"/>
    </row>
    <row r="22484" spans="1:7">
      <c r="A22484" s="13"/>
      <c r="B22484" s="13"/>
      <c r="C22484" s="13"/>
      <c r="D22484" s="13"/>
      <c r="E22484" s="13"/>
      <c r="G22484" s="13"/>
    </row>
    <row r="22485" spans="1:7">
      <c r="A22485" s="13"/>
      <c r="B22485" s="13"/>
      <c r="C22485" s="13"/>
      <c r="D22485" s="13"/>
      <c r="E22485" s="13"/>
      <c r="F22485" s="13"/>
    </row>
    <row r="22486" spans="1:7">
      <c r="A22486" s="13"/>
      <c r="B22486" s="13"/>
      <c r="C22486" s="13"/>
      <c r="D22486" s="13"/>
      <c r="E22486" s="13"/>
      <c r="G22486" s="13"/>
    </row>
    <row r="22487" spans="1:7">
      <c r="A22487" s="13"/>
      <c r="B22487" s="13"/>
      <c r="C22487" s="13"/>
      <c r="D22487" s="13"/>
      <c r="E22487" s="13"/>
      <c r="F22487" s="13"/>
    </row>
    <row r="22488" spans="1:7">
      <c r="A22488" s="13"/>
      <c r="B22488" s="13"/>
      <c r="C22488" s="13"/>
      <c r="D22488" s="13"/>
      <c r="E22488" s="13"/>
      <c r="G22488" s="13"/>
    </row>
    <row r="22489" spans="1:7">
      <c r="A22489" s="13"/>
      <c r="B22489" s="13"/>
      <c r="C22489" s="13"/>
      <c r="D22489" s="13"/>
      <c r="E22489" s="13"/>
      <c r="F22489" s="13"/>
    </row>
    <row r="22490" spans="1:7">
      <c r="A22490" s="13"/>
      <c r="B22490" s="13"/>
      <c r="C22490" s="13"/>
      <c r="D22490" s="13"/>
      <c r="E22490" s="13"/>
      <c r="G22490" s="13"/>
    </row>
    <row r="22491" spans="1:7">
      <c r="A22491" s="13"/>
      <c r="B22491" s="13"/>
      <c r="C22491" s="13"/>
      <c r="D22491" s="13"/>
      <c r="E22491" s="13"/>
      <c r="F22491" s="13"/>
    </row>
    <row r="22492" spans="1:7">
      <c r="A22492" s="13"/>
      <c r="B22492" s="13"/>
      <c r="C22492" s="13"/>
      <c r="D22492" s="13"/>
      <c r="E22492" s="13"/>
      <c r="G22492" s="13"/>
    </row>
    <row r="22493" spans="1:7">
      <c r="A22493" s="13"/>
      <c r="B22493" s="13"/>
      <c r="C22493" s="13"/>
      <c r="D22493" s="13"/>
      <c r="E22493" s="13"/>
      <c r="G22493" s="13"/>
    </row>
    <row r="22494" spans="1:7">
      <c r="A22494" s="13"/>
      <c r="B22494" s="13"/>
      <c r="C22494" s="13"/>
      <c r="D22494" s="13"/>
      <c r="E22494" s="13"/>
      <c r="G22494" s="13"/>
    </row>
    <row r="22495" spans="1:7">
      <c r="A22495" s="13"/>
      <c r="B22495" s="13"/>
      <c r="C22495" s="13"/>
      <c r="D22495" s="13"/>
      <c r="E22495" s="13"/>
      <c r="G22495" s="13"/>
    </row>
    <row r="22496" spans="1:7">
      <c r="A22496" s="13"/>
      <c r="B22496" s="13"/>
      <c r="C22496" s="13"/>
      <c r="D22496" s="13"/>
      <c r="E22496" s="13"/>
      <c r="G22496" s="13"/>
    </row>
    <row r="22497" spans="1:7">
      <c r="A22497" s="13"/>
      <c r="B22497" s="13"/>
      <c r="C22497" s="13"/>
      <c r="D22497" s="13"/>
      <c r="E22497" s="13"/>
      <c r="G22497" s="13"/>
    </row>
    <row r="22498" spans="1:7">
      <c r="A22498" s="13"/>
      <c r="B22498" s="13"/>
      <c r="C22498" s="13"/>
      <c r="D22498" s="13"/>
      <c r="E22498" s="13"/>
      <c r="G22498" s="13"/>
    </row>
    <row r="22499" spans="1:7">
      <c r="A22499" s="13"/>
      <c r="B22499" s="13"/>
      <c r="C22499" s="13"/>
      <c r="D22499" s="13"/>
      <c r="E22499" s="13"/>
      <c r="G22499" s="13"/>
    </row>
    <row r="22500" spans="1:7">
      <c r="A22500" s="13"/>
      <c r="B22500" s="13"/>
      <c r="C22500" s="13"/>
      <c r="D22500" s="13"/>
      <c r="E22500" s="13"/>
      <c r="G22500" s="13"/>
    </row>
    <row r="22501" spans="1:7">
      <c r="A22501" s="13"/>
      <c r="B22501" s="13"/>
      <c r="C22501" s="13"/>
      <c r="D22501" s="13"/>
      <c r="E22501" s="13"/>
      <c r="G22501" s="13"/>
    </row>
    <row r="22502" spans="1:7">
      <c r="A22502" s="13"/>
      <c r="B22502" s="13"/>
      <c r="C22502" s="13"/>
      <c r="D22502" s="13"/>
      <c r="E22502" s="13"/>
      <c r="G22502" s="13"/>
    </row>
    <row r="22503" spans="1:7">
      <c r="A22503" s="13"/>
      <c r="B22503" s="13"/>
      <c r="C22503" s="13"/>
      <c r="D22503" s="13"/>
      <c r="E22503" s="13"/>
      <c r="G22503" s="13"/>
    </row>
    <row r="22504" spans="1:7">
      <c r="A22504" s="13"/>
      <c r="B22504" s="13"/>
      <c r="C22504" s="13"/>
      <c r="D22504" s="13"/>
      <c r="E22504" s="13"/>
      <c r="G22504" s="13"/>
    </row>
    <row r="22505" spans="1:7">
      <c r="A22505" s="13"/>
      <c r="B22505" s="13"/>
      <c r="C22505" s="13"/>
      <c r="D22505" s="13"/>
      <c r="E22505" s="13"/>
      <c r="G22505" s="13"/>
    </row>
    <row r="22506" spans="1:7">
      <c r="A22506" s="13"/>
      <c r="B22506" s="13"/>
      <c r="C22506" s="13"/>
      <c r="D22506" s="13"/>
      <c r="E22506" s="13"/>
      <c r="G22506" s="13"/>
    </row>
    <row r="22507" spans="1:7">
      <c r="A22507" s="13"/>
      <c r="B22507" s="13"/>
      <c r="C22507" s="13"/>
      <c r="D22507" s="13"/>
      <c r="E22507" s="13"/>
      <c r="G22507" s="13"/>
    </row>
    <row r="22508" spans="1:7">
      <c r="A22508" s="13"/>
      <c r="B22508" s="13"/>
      <c r="C22508" s="13"/>
      <c r="D22508" s="13"/>
      <c r="E22508" s="13"/>
      <c r="G22508" s="13"/>
    </row>
    <row r="22509" spans="1:7">
      <c r="A22509" s="13"/>
      <c r="B22509" s="13"/>
      <c r="C22509" s="13"/>
      <c r="D22509" s="13"/>
      <c r="E22509" s="13"/>
      <c r="G22509" s="13"/>
    </row>
    <row r="22510" spans="1:7">
      <c r="A22510" s="13"/>
      <c r="B22510" s="13"/>
      <c r="C22510" s="13"/>
      <c r="D22510" s="13"/>
      <c r="E22510" s="13"/>
      <c r="G22510" s="13"/>
    </row>
    <row r="22511" spans="1:7">
      <c r="A22511" s="13"/>
      <c r="B22511" s="13"/>
      <c r="C22511" s="13"/>
      <c r="D22511" s="13"/>
      <c r="E22511" s="13"/>
      <c r="G22511" s="13"/>
    </row>
    <row r="22512" spans="1:7">
      <c r="A22512" s="13"/>
      <c r="B22512" s="13"/>
      <c r="C22512" s="13"/>
      <c r="D22512" s="13"/>
      <c r="E22512" s="13"/>
      <c r="G22512" s="13"/>
    </row>
    <row r="22513" spans="1:7">
      <c r="A22513" s="13"/>
      <c r="B22513" s="13"/>
      <c r="C22513" s="13"/>
      <c r="D22513" s="13"/>
      <c r="E22513" s="13"/>
      <c r="G22513" s="13"/>
    </row>
    <row r="22514" spans="1:7">
      <c r="A22514" s="13"/>
      <c r="B22514" s="13"/>
      <c r="C22514" s="13"/>
      <c r="D22514" s="13"/>
      <c r="E22514" s="13"/>
      <c r="G22514" s="13"/>
    </row>
    <row r="22515" spans="1:7">
      <c r="A22515" s="13"/>
      <c r="B22515" s="13"/>
      <c r="C22515" s="13"/>
      <c r="D22515" s="13"/>
      <c r="E22515" s="13"/>
      <c r="G22515" s="13"/>
    </row>
    <row r="22516" spans="1:7">
      <c r="A22516" s="13"/>
      <c r="B22516" s="13"/>
      <c r="C22516" s="13"/>
      <c r="D22516" s="13"/>
      <c r="E22516" s="13"/>
      <c r="F22516" s="13"/>
    </row>
    <row r="22517" spans="1:7">
      <c r="A22517" s="13"/>
      <c r="B22517" s="13"/>
      <c r="C22517" s="13"/>
      <c r="D22517" s="13"/>
      <c r="E22517" s="13"/>
      <c r="G22517" s="13"/>
    </row>
    <row r="22518" spans="1:7">
      <c r="A22518" s="13"/>
      <c r="B22518" s="13"/>
      <c r="C22518" s="13"/>
      <c r="D22518" s="13"/>
      <c r="E22518" s="13"/>
      <c r="G22518" s="13"/>
    </row>
    <row r="22519" spans="1:7">
      <c r="A22519" s="13"/>
      <c r="B22519" s="13"/>
      <c r="C22519" s="13"/>
      <c r="D22519" s="13"/>
      <c r="E22519" s="13"/>
      <c r="G22519" s="13"/>
    </row>
    <row r="22520" spans="1:7">
      <c r="A22520" s="13"/>
      <c r="B22520" s="13"/>
      <c r="C22520" s="13"/>
      <c r="D22520" s="13"/>
      <c r="E22520" s="13"/>
      <c r="G22520" s="13"/>
    </row>
    <row r="22521" spans="1:7">
      <c r="A22521" s="13"/>
      <c r="B22521" s="13"/>
      <c r="C22521" s="13"/>
      <c r="D22521" s="13"/>
      <c r="E22521" s="13"/>
      <c r="G22521" s="13"/>
    </row>
    <row r="22522" spans="1:7">
      <c r="A22522" s="13"/>
      <c r="B22522" s="13"/>
      <c r="C22522" s="13"/>
      <c r="D22522" s="13"/>
      <c r="E22522" s="13"/>
      <c r="G22522" s="13"/>
    </row>
    <row r="22523" spans="1:7">
      <c r="A22523" s="13"/>
      <c r="B22523" s="13"/>
      <c r="C22523" s="13"/>
      <c r="D22523" s="13"/>
      <c r="E22523" s="13"/>
      <c r="G22523" s="13"/>
    </row>
    <row r="22524" spans="1:7">
      <c r="A22524" s="13"/>
      <c r="B22524" s="13"/>
      <c r="C22524" s="13"/>
      <c r="D22524" s="13"/>
      <c r="E22524" s="13"/>
      <c r="G22524" s="13"/>
    </row>
    <row r="22525" spans="1:7">
      <c r="A22525" s="13"/>
      <c r="B22525" s="13"/>
      <c r="C22525" s="13"/>
      <c r="D22525" s="13"/>
      <c r="E22525" s="13"/>
      <c r="F22525" s="13"/>
    </row>
    <row r="22526" spans="1:7">
      <c r="A22526" s="13"/>
      <c r="B22526" s="13"/>
      <c r="C22526" s="13"/>
      <c r="D22526" s="13"/>
      <c r="E22526" s="13"/>
      <c r="G22526" s="13"/>
    </row>
    <row r="22527" spans="1:7">
      <c r="A22527" s="13"/>
      <c r="B22527" s="13"/>
      <c r="C22527" s="13"/>
      <c r="D22527" s="13"/>
      <c r="E22527" s="13"/>
      <c r="G22527" s="13"/>
    </row>
    <row r="22528" spans="1:7">
      <c r="A22528" s="13"/>
      <c r="B22528" s="13"/>
      <c r="C22528" s="13"/>
      <c r="D22528" s="13"/>
      <c r="E22528" s="13"/>
      <c r="G22528" s="13"/>
    </row>
    <row r="22529" spans="1:7">
      <c r="A22529" s="13"/>
      <c r="B22529" s="13"/>
      <c r="C22529" s="13"/>
      <c r="D22529" s="13"/>
      <c r="E22529" s="13"/>
      <c r="G22529" s="13"/>
    </row>
    <row r="22530" spans="1:7">
      <c r="A22530" s="13"/>
      <c r="B22530" s="13"/>
      <c r="C22530" s="13"/>
      <c r="D22530" s="13"/>
      <c r="E22530" s="13"/>
      <c r="G22530" s="13"/>
    </row>
    <row r="22531" spans="1:7">
      <c r="A22531" s="13"/>
      <c r="B22531" s="13"/>
      <c r="C22531" s="13"/>
      <c r="D22531" s="13"/>
      <c r="E22531" s="13"/>
      <c r="G22531" s="13"/>
    </row>
    <row r="22532" spans="1:7">
      <c r="A22532" s="13"/>
      <c r="B22532" s="13"/>
      <c r="C22532" s="13"/>
      <c r="D22532" s="13"/>
      <c r="E22532" s="13"/>
      <c r="G22532" s="13"/>
    </row>
    <row r="22533" spans="1:7">
      <c r="A22533" s="13"/>
      <c r="B22533" s="13"/>
      <c r="C22533" s="13"/>
      <c r="D22533" s="13"/>
      <c r="E22533" s="13"/>
      <c r="F22533" s="13"/>
    </row>
    <row r="22534" spans="1:7">
      <c r="A22534" s="13"/>
      <c r="B22534" s="13"/>
      <c r="C22534" s="13"/>
      <c r="D22534" s="13"/>
      <c r="E22534" s="13"/>
      <c r="G22534" s="13"/>
    </row>
    <row r="22535" spans="1:7">
      <c r="A22535" s="13"/>
      <c r="B22535" s="13"/>
      <c r="C22535" s="13"/>
      <c r="D22535" s="13"/>
      <c r="E22535" s="13"/>
      <c r="G22535" s="13"/>
    </row>
    <row r="22536" spans="1:7">
      <c r="A22536" s="13"/>
      <c r="B22536" s="13"/>
      <c r="C22536" s="13"/>
      <c r="D22536" s="13"/>
      <c r="E22536" s="13"/>
      <c r="G22536" s="13"/>
    </row>
    <row r="22537" spans="1:7">
      <c r="A22537" s="13"/>
      <c r="B22537" s="13"/>
      <c r="C22537" s="13"/>
      <c r="D22537" s="13"/>
      <c r="E22537" s="13"/>
      <c r="G22537" s="13"/>
    </row>
    <row r="22538" spans="1:7">
      <c r="A22538" s="13"/>
      <c r="B22538" s="13"/>
      <c r="C22538" s="13"/>
      <c r="D22538" s="13"/>
      <c r="E22538" s="13"/>
      <c r="F22538" s="13"/>
    </row>
    <row r="22539" spans="1:7">
      <c r="A22539" s="13"/>
      <c r="B22539" s="13"/>
      <c r="C22539" s="13"/>
      <c r="D22539" s="13"/>
      <c r="E22539" s="13"/>
      <c r="G22539" s="13"/>
    </row>
    <row r="22540" spans="1:7">
      <c r="A22540" s="13"/>
      <c r="B22540" s="13"/>
      <c r="C22540" s="13"/>
      <c r="D22540" s="13"/>
      <c r="E22540" s="13"/>
      <c r="G22540" s="13"/>
    </row>
    <row r="22541" spans="1:7">
      <c r="A22541" s="13"/>
      <c r="B22541" s="13"/>
      <c r="C22541" s="13"/>
      <c r="D22541" s="13"/>
      <c r="E22541" s="13"/>
      <c r="F22541" s="13"/>
    </row>
    <row r="22542" spans="1:7">
      <c r="A22542" s="13"/>
      <c r="B22542" s="13"/>
      <c r="C22542" s="13"/>
      <c r="D22542" s="13"/>
      <c r="E22542" s="13"/>
      <c r="G22542" s="13"/>
    </row>
    <row r="22543" spans="1:7">
      <c r="A22543" s="13"/>
      <c r="B22543" s="13"/>
      <c r="C22543" s="13"/>
      <c r="D22543" s="13"/>
      <c r="E22543" s="13"/>
      <c r="G22543" s="13"/>
    </row>
    <row r="22544" spans="1:7">
      <c r="A22544" s="13"/>
      <c r="B22544" s="13"/>
      <c r="C22544" s="13"/>
      <c r="D22544" s="13"/>
      <c r="E22544" s="13"/>
      <c r="G22544" s="13"/>
    </row>
    <row r="22545" spans="1:7">
      <c r="A22545" s="13"/>
      <c r="B22545" s="13"/>
      <c r="C22545" s="13"/>
      <c r="D22545" s="13"/>
      <c r="E22545" s="13"/>
      <c r="G22545" s="13"/>
    </row>
    <row r="22546" spans="1:7">
      <c r="A22546" s="13"/>
      <c r="B22546" s="13"/>
      <c r="C22546" s="13"/>
      <c r="D22546" s="13"/>
      <c r="E22546" s="13"/>
      <c r="F22546" s="13"/>
    </row>
    <row r="22547" spans="1:7">
      <c r="A22547" s="13"/>
      <c r="B22547" s="13"/>
      <c r="C22547" s="13"/>
      <c r="D22547" s="13"/>
      <c r="E22547" s="13"/>
      <c r="G22547" s="13"/>
    </row>
    <row r="22548" spans="1:7">
      <c r="A22548" s="13"/>
      <c r="B22548" s="13"/>
      <c r="C22548" s="13"/>
      <c r="D22548" s="13"/>
      <c r="E22548" s="13"/>
      <c r="G22548" s="13"/>
    </row>
    <row r="22549" spans="1:7">
      <c r="A22549" s="13"/>
      <c r="B22549" s="13"/>
      <c r="C22549" s="13"/>
      <c r="D22549" s="13"/>
      <c r="E22549" s="13"/>
      <c r="G22549" s="13"/>
    </row>
    <row r="22550" spans="1:7">
      <c r="A22550" s="13"/>
      <c r="B22550" s="13"/>
      <c r="C22550" s="13"/>
      <c r="D22550" s="13"/>
      <c r="E22550" s="13"/>
      <c r="G22550" s="13"/>
    </row>
    <row r="22551" spans="1:7">
      <c r="A22551" s="13"/>
      <c r="B22551" s="13"/>
      <c r="C22551" s="13"/>
      <c r="D22551" s="13"/>
      <c r="E22551" s="13"/>
      <c r="G22551" s="13"/>
    </row>
    <row r="22552" spans="1:7">
      <c r="A22552" s="13"/>
      <c r="B22552" s="13"/>
      <c r="C22552" s="13"/>
      <c r="D22552" s="13"/>
      <c r="E22552" s="13"/>
      <c r="G22552" s="13"/>
    </row>
    <row r="22553" spans="1:7">
      <c r="A22553" s="13"/>
      <c r="B22553" s="13"/>
      <c r="C22553" s="13"/>
      <c r="D22553" s="13"/>
      <c r="E22553" s="13"/>
      <c r="G22553" s="13"/>
    </row>
    <row r="22554" spans="1:7">
      <c r="A22554" s="13"/>
      <c r="B22554" s="13"/>
      <c r="C22554" s="13"/>
      <c r="D22554" s="13"/>
      <c r="E22554" s="13"/>
      <c r="G22554" s="13"/>
    </row>
    <row r="22555" spans="1:7">
      <c r="A22555" s="13"/>
      <c r="B22555" s="13"/>
      <c r="C22555" s="13"/>
      <c r="D22555" s="13"/>
      <c r="E22555" s="13"/>
      <c r="G22555" s="13"/>
    </row>
    <row r="22556" spans="1:7">
      <c r="A22556" s="13"/>
      <c r="B22556" s="13"/>
      <c r="C22556" s="13"/>
      <c r="D22556" s="13"/>
      <c r="E22556" s="13"/>
      <c r="G22556" s="13"/>
    </row>
    <row r="22557" spans="1:7">
      <c r="A22557" s="13"/>
      <c r="B22557" s="13"/>
      <c r="C22557" s="13"/>
      <c r="D22557" s="13"/>
      <c r="E22557" s="13"/>
      <c r="G22557" s="13"/>
    </row>
    <row r="22558" spans="1:7">
      <c r="A22558" s="13"/>
      <c r="B22558" s="13"/>
      <c r="C22558" s="13"/>
      <c r="D22558" s="13"/>
      <c r="E22558" s="13"/>
      <c r="G22558" s="13"/>
    </row>
    <row r="22559" spans="1:7">
      <c r="A22559" s="13"/>
      <c r="B22559" s="13"/>
      <c r="C22559" s="13"/>
      <c r="D22559" s="13"/>
      <c r="E22559" s="13"/>
      <c r="G22559" s="13"/>
    </row>
    <row r="22560" spans="1:7">
      <c r="A22560" s="13"/>
      <c r="B22560" s="13"/>
      <c r="C22560" s="13"/>
      <c r="D22560" s="13"/>
      <c r="E22560" s="13"/>
      <c r="G22560" s="13"/>
    </row>
    <row r="22561" spans="1:7">
      <c r="A22561" s="13"/>
      <c r="B22561" s="13"/>
      <c r="C22561" s="13"/>
      <c r="D22561" s="13"/>
      <c r="E22561" s="13"/>
      <c r="G22561" s="13"/>
    </row>
    <row r="22562" spans="1:7">
      <c r="A22562" s="13"/>
      <c r="B22562" s="13"/>
      <c r="C22562" s="13"/>
      <c r="D22562" s="13"/>
      <c r="E22562" s="13"/>
      <c r="G22562" s="13"/>
    </row>
    <row r="22563" spans="1:7">
      <c r="A22563" s="13"/>
      <c r="B22563" s="13"/>
      <c r="C22563" s="13"/>
      <c r="D22563" s="13"/>
      <c r="E22563" s="13"/>
      <c r="G22563" s="13"/>
    </row>
    <row r="22564" spans="1:7">
      <c r="A22564" s="13"/>
      <c r="B22564" s="13"/>
      <c r="C22564" s="13"/>
      <c r="D22564" s="13"/>
      <c r="E22564" s="13"/>
      <c r="G22564" s="13"/>
    </row>
    <row r="22565" spans="1:7">
      <c r="A22565" s="13"/>
      <c r="B22565" s="13"/>
      <c r="C22565" s="13"/>
      <c r="D22565" s="13"/>
      <c r="E22565" s="13"/>
      <c r="G22565" s="13"/>
    </row>
    <row r="22566" spans="1:7">
      <c r="A22566" s="13"/>
      <c r="B22566" s="13"/>
      <c r="C22566" s="13"/>
      <c r="D22566" s="13"/>
      <c r="E22566" s="13"/>
      <c r="G22566" s="13"/>
    </row>
    <row r="22567" spans="1:7">
      <c r="A22567" s="13"/>
      <c r="B22567" s="13"/>
      <c r="C22567" s="13"/>
      <c r="D22567" s="13"/>
      <c r="E22567" s="13"/>
      <c r="G22567" s="13"/>
    </row>
    <row r="22568" spans="1:7">
      <c r="A22568" s="13"/>
      <c r="B22568" s="13"/>
      <c r="C22568" s="13"/>
      <c r="D22568" s="13"/>
      <c r="E22568" s="13"/>
      <c r="G22568" s="13"/>
    </row>
    <row r="22569" spans="1:7">
      <c r="A22569" s="13"/>
      <c r="B22569" s="13"/>
      <c r="C22569" s="13"/>
      <c r="D22569" s="13"/>
      <c r="E22569" s="13"/>
      <c r="G22569" s="13"/>
    </row>
    <row r="22570" spans="1:7">
      <c r="A22570" s="13"/>
      <c r="B22570" s="13"/>
      <c r="C22570" s="13"/>
      <c r="D22570" s="13"/>
      <c r="E22570" s="13"/>
      <c r="G22570" s="13"/>
    </row>
    <row r="22571" spans="1:7">
      <c r="A22571" s="13"/>
      <c r="B22571" s="13"/>
      <c r="C22571" s="13"/>
      <c r="D22571" s="13"/>
      <c r="E22571" s="13"/>
      <c r="F22571" s="13"/>
    </row>
    <row r="22572" spans="1:7">
      <c r="A22572" s="13"/>
      <c r="B22572" s="13"/>
      <c r="C22572" s="13"/>
      <c r="D22572" s="13"/>
      <c r="E22572" s="13"/>
      <c r="G22572" s="13"/>
    </row>
    <row r="22573" spans="1:7">
      <c r="A22573" s="13"/>
      <c r="B22573" s="13"/>
      <c r="C22573" s="13"/>
      <c r="D22573" s="13"/>
      <c r="E22573" s="13"/>
      <c r="G22573" s="13"/>
    </row>
    <row r="22574" spans="1:7">
      <c r="A22574" s="13"/>
      <c r="B22574" s="13"/>
      <c r="C22574" s="13"/>
      <c r="D22574" s="13"/>
      <c r="E22574" s="13"/>
      <c r="G22574" s="13"/>
    </row>
    <row r="22575" spans="1:7">
      <c r="A22575" s="13"/>
      <c r="B22575" s="13"/>
      <c r="C22575" s="13"/>
      <c r="D22575" s="13"/>
      <c r="E22575" s="13"/>
      <c r="G22575" s="13"/>
    </row>
    <row r="22576" spans="1:7">
      <c r="A22576" s="13"/>
      <c r="B22576" s="13"/>
      <c r="C22576" s="13"/>
      <c r="D22576" s="13"/>
      <c r="E22576" s="13"/>
      <c r="F22576" s="13"/>
    </row>
    <row r="22577" spans="1:7">
      <c r="A22577" s="13"/>
      <c r="B22577" s="13"/>
      <c r="C22577" s="13"/>
      <c r="D22577" s="13"/>
      <c r="E22577" s="13"/>
      <c r="G22577" s="13"/>
    </row>
    <row r="22578" spans="1:7">
      <c r="A22578" s="13"/>
      <c r="B22578" s="13"/>
      <c r="C22578" s="13"/>
      <c r="D22578" s="13"/>
      <c r="E22578" s="13"/>
      <c r="G22578" s="13"/>
    </row>
    <row r="22579" spans="1:7">
      <c r="A22579" s="13"/>
      <c r="B22579" s="13"/>
      <c r="C22579" s="13"/>
      <c r="D22579" s="13"/>
      <c r="E22579" s="13"/>
      <c r="G22579" s="13"/>
    </row>
    <row r="22580" spans="1:7">
      <c r="A22580" s="13"/>
      <c r="B22580" s="13"/>
      <c r="C22580" s="13"/>
      <c r="D22580" s="13"/>
      <c r="E22580" s="13"/>
      <c r="G22580" s="13"/>
    </row>
    <row r="22581" spans="1:7">
      <c r="A22581" s="13"/>
      <c r="B22581" s="13"/>
      <c r="C22581" s="13"/>
      <c r="D22581" s="13"/>
      <c r="E22581" s="13"/>
      <c r="G22581" s="13"/>
    </row>
    <row r="22582" spans="1:7">
      <c r="A22582" s="13"/>
      <c r="B22582" s="13"/>
      <c r="C22582" s="13"/>
      <c r="D22582" s="13"/>
      <c r="E22582" s="13"/>
      <c r="F22582" s="13"/>
    </row>
    <row r="22583" spans="1:7">
      <c r="A22583" s="13"/>
      <c r="B22583" s="13"/>
      <c r="C22583" s="13"/>
      <c r="D22583" s="13"/>
      <c r="E22583" s="13"/>
      <c r="G22583" s="13"/>
    </row>
    <row r="22584" spans="1:7">
      <c r="A22584" s="13"/>
      <c r="B22584" s="13"/>
      <c r="C22584" s="13"/>
      <c r="D22584" s="13"/>
      <c r="E22584" s="13"/>
      <c r="F22584" s="13"/>
    </row>
    <row r="22585" spans="1:7">
      <c r="A22585" s="13"/>
      <c r="B22585" s="13"/>
      <c r="C22585" s="13"/>
      <c r="D22585" s="13"/>
      <c r="E22585" s="13"/>
      <c r="F22585" s="13"/>
    </row>
    <row r="22586" spans="1:7">
      <c r="A22586" s="13"/>
      <c r="B22586" s="13"/>
      <c r="C22586" s="13"/>
      <c r="D22586" s="13"/>
      <c r="E22586" s="13"/>
      <c r="G22586" s="13"/>
    </row>
    <row r="22587" spans="1:7">
      <c r="A22587" s="13"/>
      <c r="B22587" s="13"/>
      <c r="C22587" s="13"/>
      <c r="D22587" s="13"/>
      <c r="E22587" s="13"/>
      <c r="G22587" s="13"/>
    </row>
    <row r="22588" spans="1:7">
      <c r="A22588" s="13"/>
      <c r="B22588" s="13"/>
      <c r="C22588" s="13"/>
      <c r="D22588" s="13"/>
      <c r="E22588" s="13"/>
      <c r="G22588" s="13"/>
    </row>
    <row r="22589" spans="1:7">
      <c r="A22589" s="13"/>
      <c r="B22589" s="13"/>
      <c r="C22589" s="13"/>
      <c r="D22589" s="13"/>
      <c r="E22589" s="13"/>
      <c r="G22589" s="13"/>
    </row>
    <row r="22590" spans="1:7">
      <c r="A22590" s="13"/>
      <c r="B22590" s="13"/>
      <c r="C22590" s="13"/>
      <c r="D22590" s="13"/>
      <c r="E22590" s="13"/>
      <c r="G22590" s="13"/>
    </row>
    <row r="22591" spans="1:7">
      <c r="A22591" s="13"/>
      <c r="B22591" s="13"/>
      <c r="C22591" s="13"/>
      <c r="D22591" s="13"/>
      <c r="E22591" s="13"/>
      <c r="G22591" s="13"/>
    </row>
    <row r="22592" spans="1:7">
      <c r="A22592" s="13"/>
      <c r="B22592" s="13"/>
      <c r="C22592" s="13"/>
      <c r="D22592" s="13"/>
      <c r="E22592" s="13"/>
      <c r="G22592" s="13"/>
    </row>
    <row r="22593" spans="1:7">
      <c r="A22593" s="13"/>
      <c r="B22593" s="13"/>
      <c r="C22593" s="13"/>
      <c r="D22593" s="13"/>
      <c r="E22593" s="13"/>
      <c r="F22593" s="13"/>
    </row>
    <row r="22594" spans="1:7">
      <c r="A22594" s="13"/>
      <c r="B22594" s="13"/>
      <c r="C22594" s="13"/>
      <c r="D22594" s="13"/>
      <c r="E22594" s="13"/>
      <c r="F22594" s="13"/>
    </row>
    <row r="22595" spans="1:7">
      <c r="A22595" s="13"/>
      <c r="B22595" s="13"/>
      <c r="C22595" s="13"/>
      <c r="D22595" s="13"/>
      <c r="E22595" s="13"/>
      <c r="G22595" s="13"/>
    </row>
    <row r="22596" spans="1:7">
      <c r="A22596" s="13"/>
      <c r="B22596" s="13"/>
      <c r="C22596" s="13"/>
      <c r="D22596" s="13"/>
      <c r="E22596" s="13"/>
      <c r="F22596" s="13"/>
    </row>
    <row r="22597" spans="1:7">
      <c r="A22597" s="13"/>
      <c r="B22597" s="13"/>
      <c r="C22597" s="13"/>
      <c r="D22597" s="13"/>
      <c r="E22597" s="13"/>
      <c r="G22597" s="13"/>
    </row>
    <row r="22598" spans="1:7">
      <c r="A22598" s="13"/>
      <c r="B22598" s="13"/>
      <c r="C22598" s="13"/>
      <c r="D22598" s="13"/>
      <c r="E22598" s="13"/>
      <c r="G22598" s="13"/>
    </row>
    <row r="22599" spans="1:7">
      <c r="A22599" s="13"/>
      <c r="B22599" s="13"/>
      <c r="C22599" s="13"/>
      <c r="D22599" s="13"/>
      <c r="E22599" s="13"/>
      <c r="G22599" s="13"/>
    </row>
    <row r="22600" spans="1:7">
      <c r="A22600" s="13"/>
      <c r="B22600" s="13"/>
      <c r="C22600" s="13"/>
      <c r="D22600" s="13"/>
      <c r="E22600" s="13"/>
      <c r="G22600" s="13"/>
    </row>
    <row r="22601" spans="1:7">
      <c r="A22601" s="13"/>
      <c r="B22601" s="13"/>
      <c r="C22601" s="13"/>
      <c r="D22601" s="13"/>
      <c r="E22601" s="13"/>
      <c r="G22601" s="13"/>
    </row>
    <row r="22602" spans="1:7">
      <c r="A22602" s="13"/>
      <c r="B22602" s="13"/>
      <c r="C22602" s="13"/>
      <c r="D22602" s="13"/>
      <c r="E22602" s="13"/>
      <c r="F22602" s="13"/>
    </row>
    <row r="22603" spans="1:7">
      <c r="A22603" s="13"/>
    </row>
    <row r="22604" spans="1:7">
      <c r="A22604" s="13"/>
    </row>
    <row r="22605" spans="1:7">
      <c r="A22605" s="13"/>
      <c r="B22605" s="13"/>
      <c r="C22605" s="13"/>
      <c r="D22605" s="13"/>
      <c r="E22605" s="13"/>
      <c r="F22605" s="13"/>
    </row>
    <row r="22606" spans="1:7">
      <c r="A22606" s="13"/>
      <c r="B22606" s="13"/>
      <c r="C22606" s="13"/>
      <c r="D22606" s="13"/>
      <c r="E22606" s="13"/>
      <c r="G22606" s="13"/>
    </row>
    <row r="22607" spans="1:7">
      <c r="A22607" s="13"/>
      <c r="B22607" s="13"/>
      <c r="C22607" s="13"/>
      <c r="D22607" s="13"/>
      <c r="E22607" s="13"/>
      <c r="G22607" s="13"/>
    </row>
    <row r="22608" spans="1:7">
      <c r="A22608" s="13"/>
      <c r="B22608" s="13"/>
      <c r="C22608" s="13"/>
      <c r="D22608" s="13"/>
      <c r="E22608" s="13"/>
      <c r="G22608" s="13"/>
    </row>
    <row r="22609" spans="1:7">
      <c r="A22609" s="13"/>
      <c r="B22609" s="13"/>
      <c r="C22609" s="13"/>
      <c r="D22609" s="13"/>
      <c r="E22609" s="13"/>
      <c r="G22609" s="13"/>
    </row>
    <row r="22610" spans="1:7">
      <c r="A22610" s="13"/>
      <c r="B22610" s="13"/>
      <c r="C22610" s="13"/>
      <c r="D22610" s="13"/>
      <c r="E22610" s="13"/>
      <c r="G22610" s="13"/>
    </row>
    <row r="22611" spans="1:7">
      <c r="A22611" s="13"/>
      <c r="B22611" s="13"/>
      <c r="C22611" s="13"/>
      <c r="D22611" s="13"/>
      <c r="E22611" s="13"/>
      <c r="G22611" s="13"/>
    </row>
    <row r="22612" spans="1:7">
      <c r="A22612" s="13"/>
      <c r="B22612" s="13"/>
      <c r="C22612" s="13"/>
      <c r="D22612" s="13"/>
      <c r="E22612" s="13"/>
      <c r="G22612" s="13"/>
    </row>
    <row r="22613" spans="1:7">
      <c r="A22613" s="13"/>
      <c r="B22613" s="13"/>
      <c r="C22613" s="13"/>
      <c r="D22613" s="13"/>
      <c r="E22613" s="13"/>
      <c r="G22613" s="13"/>
    </row>
    <row r="22614" spans="1:7">
      <c r="A22614" s="13"/>
      <c r="B22614" s="13"/>
      <c r="C22614" s="13"/>
      <c r="D22614" s="13"/>
      <c r="E22614" s="13"/>
      <c r="G22614" s="13"/>
    </row>
    <row r="22615" spans="1:7">
      <c r="A22615" s="13"/>
      <c r="B22615" s="13"/>
      <c r="C22615" s="13"/>
      <c r="D22615" s="13"/>
      <c r="E22615" s="13"/>
      <c r="G22615" s="13"/>
    </row>
    <row r="22616" spans="1:7">
      <c r="A22616" s="13"/>
      <c r="B22616" s="13"/>
      <c r="C22616" s="13"/>
      <c r="D22616" s="13"/>
      <c r="E22616" s="13"/>
      <c r="G22616" s="13"/>
    </row>
    <row r="22617" spans="1:7">
      <c r="A22617" s="13"/>
      <c r="B22617" s="13"/>
      <c r="C22617" s="13"/>
      <c r="D22617" s="13"/>
      <c r="E22617" s="13"/>
      <c r="G22617" s="13"/>
    </row>
    <row r="22618" spans="1:7">
      <c r="A22618" s="13"/>
      <c r="B22618" s="13"/>
      <c r="C22618" s="13"/>
      <c r="D22618" s="13"/>
      <c r="E22618" s="13"/>
      <c r="G22618" s="13"/>
    </row>
    <row r="22619" spans="1:7">
      <c r="A22619" s="13"/>
      <c r="B22619" s="13"/>
      <c r="C22619" s="13"/>
      <c r="D22619" s="13"/>
      <c r="E22619" s="13"/>
      <c r="F22619" s="13"/>
    </row>
    <row r="22620" spans="1:7">
      <c r="A22620" s="13"/>
      <c r="B22620" s="13"/>
      <c r="C22620" s="13"/>
      <c r="D22620" s="13"/>
      <c r="E22620" s="13"/>
      <c r="G22620" s="13"/>
    </row>
    <row r="22621" spans="1:7">
      <c r="A22621" s="13"/>
      <c r="B22621" s="13"/>
      <c r="C22621" s="13"/>
      <c r="D22621" s="13"/>
      <c r="E22621" s="13"/>
      <c r="G22621" s="13"/>
    </row>
    <row r="22622" spans="1:7">
      <c r="A22622" s="13"/>
      <c r="B22622" s="13"/>
      <c r="C22622" s="13"/>
      <c r="D22622" s="13"/>
      <c r="E22622" s="13"/>
      <c r="G22622" s="13"/>
    </row>
    <row r="22623" spans="1:7">
      <c r="A22623" s="13"/>
      <c r="B22623" s="13"/>
      <c r="C22623" s="13"/>
      <c r="D22623" s="13"/>
      <c r="E22623" s="13"/>
      <c r="F22623" s="13"/>
    </row>
    <row r="22624" spans="1:7">
      <c r="A22624" s="13"/>
      <c r="B22624" s="13"/>
      <c r="C22624" s="13"/>
      <c r="D22624" s="13"/>
      <c r="E22624" s="13"/>
      <c r="G22624" s="13"/>
    </row>
    <row r="22625" spans="1:7">
      <c r="A22625" s="13"/>
      <c r="B22625" s="13"/>
      <c r="C22625" s="13"/>
      <c r="D22625" s="13"/>
      <c r="E22625" s="13"/>
      <c r="G22625" s="13"/>
    </row>
    <row r="22626" spans="1:7">
      <c r="A22626" s="13"/>
      <c r="B22626" s="13"/>
      <c r="C22626" s="13"/>
      <c r="D22626" s="13"/>
      <c r="E22626" s="13"/>
      <c r="G22626" s="13"/>
    </row>
    <row r="22627" spans="1:7">
      <c r="A22627" s="13"/>
      <c r="B22627" s="13"/>
      <c r="C22627" s="13"/>
      <c r="D22627" s="13"/>
      <c r="E22627" s="13"/>
      <c r="G22627" s="13"/>
    </row>
    <row r="22628" spans="1:7">
      <c r="A22628" s="13"/>
      <c r="B22628" s="13"/>
      <c r="C22628" s="13"/>
      <c r="D22628" s="13"/>
      <c r="E22628" s="13"/>
      <c r="G22628" s="13"/>
    </row>
    <row r="22629" spans="1:7">
      <c r="A22629" s="13"/>
      <c r="B22629" s="13"/>
      <c r="C22629" s="13"/>
      <c r="D22629" s="13"/>
      <c r="E22629" s="13"/>
      <c r="G22629" s="13"/>
    </row>
    <row r="22630" spans="1:7">
      <c r="A22630" s="13"/>
      <c r="B22630" s="13"/>
      <c r="C22630" s="13"/>
      <c r="D22630" s="13"/>
      <c r="E22630" s="13"/>
      <c r="G22630" s="13"/>
    </row>
    <row r="22631" spans="1:7">
      <c r="A22631" s="13"/>
      <c r="B22631" s="13"/>
      <c r="C22631" s="13"/>
      <c r="D22631" s="13"/>
      <c r="E22631" s="13"/>
      <c r="G22631" s="13"/>
    </row>
    <row r="22632" spans="1:7">
      <c r="A22632" s="13"/>
      <c r="B22632" s="13"/>
      <c r="C22632" s="13"/>
      <c r="D22632" s="13"/>
      <c r="E22632" s="13"/>
      <c r="G22632" s="13"/>
    </row>
    <row r="22633" spans="1:7">
      <c r="A22633" s="13"/>
      <c r="B22633" s="13"/>
      <c r="C22633" s="13"/>
      <c r="D22633" s="13"/>
      <c r="E22633" s="13"/>
      <c r="G22633" s="13"/>
    </row>
    <row r="22634" spans="1:7">
      <c r="A22634" s="13"/>
      <c r="B22634" s="13"/>
      <c r="C22634" s="13"/>
      <c r="D22634" s="13"/>
      <c r="E22634" s="13"/>
      <c r="G22634" s="13"/>
    </row>
    <row r="22635" spans="1:7">
      <c r="A22635" s="13"/>
      <c r="B22635" s="13"/>
      <c r="C22635" s="13"/>
      <c r="D22635" s="13"/>
      <c r="E22635" s="13"/>
      <c r="G22635" s="13"/>
    </row>
    <row r="22636" spans="1:7">
      <c r="A22636" s="13"/>
      <c r="B22636" s="13"/>
      <c r="C22636" s="13"/>
      <c r="D22636" s="13"/>
      <c r="E22636" s="13"/>
      <c r="G22636" s="13"/>
    </row>
    <row r="22637" spans="1:7">
      <c r="A22637" s="13"/>
      <c r="B22637" s="13"/>
      <c r="C22637" s="13"/>
      <c r="D22637" s="13"/>
      <c r="E22637" s="13"/>
      <c r="G22637" s="13"/>
    </row>
    <row r="22638" spans="1:7">
      <c r="A22638" s="13"/>
      <c r="B22638" s="13"/>
      <c r="C22638" s="13"/>
      <c r="D22638" s="13"/>
      <c r="E22638" s="13"/>
      <c r="G22638" s="13"/>
    </row>
    <row r="22639" spans="1:7">
      <c r="A22639" s="13"/>
      <c r="B22639" s="13"/>
      <c r="C22639" s="13"/>
      <c r="D22639" s="13"/>
      <c r="E22639" s="13"/>
      <c r="F22639" s="13"/>
    </row>
    <row r="22640" spans="1:7">
      <c r="A22640" s="13"/>
      <c r="B22640" s="13"/>
      <c r="C22640" s="13"/>
      <c r="D22640" s="13"/>
      <c r="E22640" s="13"/>
      <c r="G22640" s="13"/>
    </row>
    <row r="22641" spans="1:7">
      <c r="A22641" s="13"/>
      <c r="B22641" s="13"/>
      <c r="C22641" s="13"/>
      <c r="D22641" s="13"/>
      <c r="E22641" s="13"/>
      <c r="G22641" s="13"/>
    </row>
    <row r="22642" spans="1:7">
      <c r="A22642" s="13"/>
      <c r="B22642" s="13"/>
      <c r="C22642" s="13"/>
      <c r="D22642" s="13"/>
      <c r="E22642" s="13"/>
      <c r="G22642" s="13"/>
    </row>
    <row r="22643" spans="1:7">
      <c r="A22643" s="13"/>
      <c r="B22643" s="13"/>
      <c r="C22643" s="13"/>
      <c r="D22643" s="13"/>
      <c r="E22643" s="13"/>
      <c r="G22643" s="13"/>
    </row>
    <row r="22644" spans="1:7">
      <c r="A22644" s="13"/>
      <c r="B22644" s="13"/>
      <c r="C22644" s="13"/>
      <c r="D22644" s="13"/>
      <c r="E22644" s="13"/>
      <c r="G22644" s="13"/>
    </row>
    <row r="22645" spans="1:7">
      <c r="A22645" s="13"/>
      <c r="B22645" s="13"/>
      <c r="C22645" s="13"/>
      <c r="D22645" s="13"/>
      <c r="E22645" s="13"/>
      <c r="G22645" s="13"/>
    </row>
    <row r="22646" spans="1:7">
      <c r="A22646" s="13"/>
      <c r="B22646" s="13"/>
      <c r="C22646" s="13"/>
      <c r="D22646" s="13"/>
      <c r="E22646" s="13"/>
      <c r="G22646" s="13"/>
    </row>
    <row r="22647" spans="1:7">
      <c r="A22647" s="13"/>
      <c r="B22647" s="13"/>
      <c r="C22647" s="13"/>
      <c r="D22647" s="13"/>
      <c r="E22647" s="13"/>
      <c r="G22647" s="13"/>
    </row>
    <row r="22648" spans="1:7">
      <c r="A22648" s="13"/>
      <c r="B22648" s="13"/>
      <c r="C22648" s="13"/>
      <c r="D22648" s="13"/>
      <c r="E22648" s="13"/>
      <c r="G22648" s="13"/>
    </row>
    <row r="22649" spans="1:7">
      <c r="A22649" s="13"/>
      <c r="B22649" s="13"/>
      <c r="C22649" s="13"/>
      <c r="D22649" s="13"/>
      <c r="E22649" s="13"/>
      <c r="F22649" s="13"/>
    </row>
    <row r="22650" spans="1:7">
      <c r="A22650" s="13"/>
      <c r="B22650" s="13"/>
      <c r="C22650" s="13"/>
      <c r="D22650" s="13"/>
      <c r="E22650" s="13"/>
      <c r="G22650" s="13"/>
    </row>
    <row r="22651" spans="1:7">
      <c r="A22651" s="13"/>
      <c r="B22651" s="13"/>
      <c r="C22651" s="13"/>
      <c r="D22651" s="13"/>
      <c r="E22651" s="13"/>
      <c r="G22651" s="13"/>
    </row>
    <row r="22652" spans="1:7">
      <c r="A22652" s="13"/>
      <c r="B22652" s="13"/>
      <c r="C22652" s="13"/>
      <c r="D22652" s="13"/>
      <c r="E22652" s="13"/>
      <c r="G22652" s="13"/>
    </row>
    <row r="22653" spans="1:7">
      <c r="A22653" s="13"/>
      <c r="B22653" s="13"/>
      <c r="C22653" s="13"/>
      <c r="D22653" s="13"/>
      <c r="E22653" s="13"/>
      <c r="G22653" s="13"/>
    </row>
    <row r="22654" spans="1:7">
      <c r="A22654" s="13"/>
      <c r="B22654" s="13"/>
      <c r="C22654" s="13"/>
      <c r="D22654" s="13"/>
      <c r="E22654" s="13"/>
      <c r="G22654" s="13"/>
    </row>
    <row r="22655" spans="1:7">
      <c r="A22655" s="13"/>
      <c r="B22655" s="13"/>
      <c r="C22655" s="13"/>
      <c r="D22655" s="13"/>
      <c r="E22655" s="13"/>
      <c r="G22655" s="13"/>
    </row>
    <row r="22656" spans="1:7">
      <c r="A22656" s="13"/>
      <c r="B22656" s="13"/>
      <c r="C22656" s="13"/>
      <c r="D22656" s="13"/>
      <c r="E22656" s="13"/>
      <c r="F22656" s="13"/>
    </row>
    <row r="22657" spans="1:7">
      <c r="A22657" s="13"/>
      <c r="B22657" s="13"/>
      <c r="C22657" s="13"/>
      <c r="D22657" s="13"/>
      <c r="E22657" s="13"/>
      <c r="G22657" s="13"/>
    </row>
    <row r="22658" spans="1:7">
      <c r="A22658" s="13"/>
      <c r="B22658" s="13"/>
      <c r="C22658" s="13"/>
      <c r="D22658" s="13"/>
      <c r="E22658" s="13"/>
      <c r="G22658" s="13"/>
    </row>
    <row r="22659" spans="1:7">
      <c r="A22659" s="13"/>
      <c r="B22659" s="13"/>
      <c r="C22659" s="13"/>
      <c r="D22659" s="13"/>
      <c r="E22659" s="13"/>
      <c r="G22659" s="13"/>
    </row>
    <row r="22660" spans="1:7">
      <c r="A22660" s="13"/>
      <c r="B22660" s="13"/>
      <c r="C22660" s="13"/>
      <c r="D22660" s="13"/>
      <c r="E22660" s="13"/>
      <c r="G22660" s="13"/>
    </row>
    <row r="22661" spans="1:7">
      <c r="A22661" s="13"/>
      <c r="B22661" s="13"/>
      <c r="C22661" s="13"/>
      <c r="D22661" s="13"/>
      <c r="E22661" s="13"/>
      <c r="F22661" s="13"/>
    </row>
    <row r="22662" spans="1:7">
      <c r="A22662" s="13"/>
      <c r="B22662" s="13"/>
      <c r="C22662" s="13"/>
      <c r="D22662" s="13"/>
      <c r="E22662" s="13"/>
      <c r="G22662" s="13"/>
    </row>
    <row r="22663" spans="1:7">
      <c r="A22663" s="13"/>
      <c r="B22663" s="13"/>
      <c r="C22663" s="13"/>
      <c r="D22663" s="13"/>
      <c r="E22663" s="13"/>
      <c r="G22663" s="13"/>
    </row>
    <row r="22664" spans="1:7">
      <c r="A22664" s="13"/>
      <c r="B22664" s="13"/>
      <c r="C22664" s="13"/>
      <c r="D22664" s="13"/>
      <c r="E22664" s="13"/>
      <c r="G22664" s="13"/>
    </row>
    <row r="22665" spans="1:7">
      <c r="A22665" s="13"/>
      <c r="B22665" s="13"/>
      <c r="C22665" s="13"/>
      <c r="D22665" s="13"/>
      <c r="E22665" s="13"/>
      <c r="G22665" s="13"/>
    </row>
    <row r="22666" spans="1:7">
      <c r="A22666" s="13"/>
      <c r="B22666" s="13"/>
      <c r="C22666" s="13"/>
      <c r="D22666" s="13"/>
      <c r="E22666" s="13"/>
      <c r="G22666" s="13"/>
    </row>
    <row r="22667" spans="1:7">
      <c r="A22667" s="13"/>
      <c r="B22667" s="13"/>
      <c r="C22667" s="13"/>
      <c r="D22667" s="13"/>
      <c r="E22667" s="13"/>
      <c r="G22667" s="13"/>
    </row>
    <row r="22668" spans="1:7">
      <c r="A22668" s="13"/>
      <c r="B22668" s="13"/>
      <c r="C22668" s="13"/>
      <c r="D22668" s="13"/>
      <c r="E22668" s="13"/>
      <c r="G22668" s="13"/>
    </row>
    <row r="22669" spans="1:7">
      <c r="A22669" s="13"/>
      <c r="B22669" s="13"/>
      <c r="C22669" s="13"/>
      <c r="D22669" s="13"/>
      <c r="E22669" s="13"/>
      <c r="G22669" s="13"/>
    </row>
    <row r="22670" spans="1:7">
      <c r="A22670" s="13"/>
      <c r="B22670" s="13"/>
      <c r="C22670" s="13"/>
      <c r="D22670" s="13"/>
      <c r="E22670" s="13"/>
      <c r="G22670" s="13"/>
    </row>
    <row r="22671" spans="1:7">
      <c r="A22671" s="13"/>
      <c r="B22671" s="13"/>
      <c r="C22671" s="13"/>
      <c r="D22671" s="13"/>
      <c r="E22671" s="13"/>
      <c r="G22671" s="13"/>
    </row>
    <row r="22672" spans="1:7">
      <c r="A22672" s="13"/>
      <c r="B22672" s="13"/>
      <c r="C22672" s="13"/>
      <c r="D22672" s="13"/>
      <c r="E22672" s="13"/>
      <c r="G22672" s="13"/>
    </row>
    <row r="22673" spans="1:7">
      <c r="A22673" s="13"/>
      <c r="B22673" s="13"/>
      <c r="C22673" s="13"/>
      <c r="D22673" s="13"/>
      <c r="E22673" s="13"/>
      <c r="G22673" s="13"/>
    </row>
    <row r="22674" spans="1:7">
      <c r="A22674" s="13"/>
      <c r="B22674" s="13"/>
      <c r="C22674" s="13"/>
      <c r="D22674" s="13"/>
      <c r="E22674" s="13"/>
      <c r="G22674" s="13"/>
    </row>
    <row r="22675" spans="1:7">
      <c r="A22675" s="13"/>
      <c r="B22675" s="13"/>
      <c r="C22675" s="13"/>
      <c r="D22675" s="13"/>
      <c r="E22675" s="13"/>
      <c r="G22675" s="13"/>
    </row>
    <row r="22676" spans="1:7">
      <c r="A22676" s="13"/>
      <c r="B22676" s="13"/>
      <c r="C22676" s="13"/>
      <c r="D22676" s="13"/>
      <c r="E22676" s="13"/>
      <c r="G22676" s="13"/>
    </row>
    <row r="22677" spans="1:7">
      <c r="A22677" s="13"/>
      <c r="B22677" s="13"/>
      <c r="C22677" s="13"/>
      <c r="D22677" s="13"/>
      <c r="E22677" s="13"/>
      <c r="G22677" s="13"/>
    </row>
    <row r="22678" spans="1:7">
      <c r="A22678" s="13"/>
      <c r="B22678" s="13"/>
      <c r="C22678" s="13"/>
      <c r="D22678" s="13"/>
      <c r="E22678" s="13"/>
      <c r="G22678" s="13"/>
    </row>
    <row r="22679" spans="1:7">
      <c r="A22679" s="13"/>
      <c r="B22679" s="13"/>
      <c r="C22679" s="13"/>
      <c r="D22679" s="13"/>
      <c r="E22679" s="13"/>
      <c r="G22679" s="13"/>
    </row>
    <row r="22680" spans="1:7">
      <c r="A22680" s="13"/>
      <c r="B22680" s="13"/>
      <c r="C22680" s="13"/>
      <c r="D22680" s="13"/>
      <c r="E22680" s="13"/>
      <c r="G22680" s="13"/>
    </row>
    <row r="22681" spans="1:7">
      <c r="A22681" s="13"/>
      <c r="B22681" s="13"/>
      <c r="C22681" s="13"/>
      <c r="D22681" s="13"/>
      <c r="E22681" s="13"/>
      <c r="G22681" s="13"/>
    </row>
    <row r="22682" spans="1:7">
      <c r="A22682" s="13"/>
      <c r="B22682" s="13"/>
      <c r="C22682" s="13"/>
      <c r="D22682" s="13"/>
      <c r="E22682" s="13"/>
      <c r="G22682" s="13"/>
    </row>
    <row r="22683" spans="1:7">
      <c r="A22683" s="13"/>
      <c r="B22683" s="13"/>
      <c r="C22683" s="13"/>
      <c r="D22683" s="13"/>
      <c r="E22683" s="13"/>
      <c r="G22683" s="13"/>
    </row>
    <row r="22684" spans="1:7">
      <c r="A22684" s="13"/>
      <c r="B22684" s="13"/>
      <c r="C22684" s="13"/>
      <c r="D22684" s="13"/>
      <c r="E22684" s="13"/>
      <c r="G22684" s="13"/>
    </row>
    <row r="22685" spans="1:7">
      <c r="A22685" s="13"/>
      <c r="B22685" s="13"/>
      <c r="C22685" s="13"/>
      <c r="D22685" s="13"/>
      <c r="E22685" s="13"/>
      <c r="G22685" s="13"/>
    </row>
    <row r="22686" spans="1:7">
      <c r="A22686" s="13"/>
      <c r="B22686" s="13"/>
      <c r="C22686" s="13"/>
      <c r="D22686" s="13"/>
      <c r="E22686" s="13"/>
      <c r="G22686" s="13"/>
    </row>
    <row r="22687" spans="1:7">
      <c r="A22687" s="13"/>
      <c r="B22687" s="13"/>
      <c r="C22687" s="13"/>
      <c r="D22687" s="13"/>
      <c r="E22687" s="13"/>
      <c r="F22687" s="13"/>
    </row>
    <row r="22688" spans="1:7">
      <c r="A22688" s="13"/>
      <c r="B22688" s="13"/>
      <c r="C22688" s="13"/>
      <c r="D22688" s="13"/>
      <c r="E22688" s="13"/>
      <c r="G22688" s="13"/>
    </row>
    <row r="22689" spans="1:7">
      <c r="A22689" s="13"/>
      <c r="B22689" s="13"/>
      <c r="C22689" s="13"/>
      <c r="D22689" s="13"/>
      <c r="E22689" s="13"/>
      <c r="G22689" s="13"/>
    </row>
    <row r="22690" spans="1:7">
      <c r="A22690" s="13"/>
      <c r="B22690" s="13"/>
      <c r="C22690" s="13"/>
      <c r="D22690" s="13"/>
      <c r="E22690" s="13"/>
      <c r="G22690" s="13"/>
    </row>
    <row r="22691" spans="1:7">
      <c r="A22691" s="13"/>
      <c r="B22691" s="13"/>
      <c r="C22691" s="13"/>
      <c r="D22691" s="13"/>
      <c r="E22691" s="13"/>
      <c r="F22691" s="13"/>
    </row>
    <row r="22692" spans="1:7">
      <c r="A22692" s="13"/>
      <c r="B22692" s="13"/>
      <c r="C22692" s="13"/>
      <c r="D22692" s="13"/>
      <c r="E22692" s="13"/>
      <c r="G22692" s="13"/>
    </row>
    <row r="22693" spans="1:7">
      <c r="A22693" s="13"/>
      <c r="B22693" s="13"/>
      <c r="C22693" s="13"/>
      <c r="D22693" s="13"/>
      <c r="E22693" s="13"/>
      <c r="G22693" s="13"/>
    </row>
    <row r="22694" spans="1:7">
      <c r="A22694" s="13"/>
      <c r="B22694" s="13"/>
      <c r="C22694" s="13"/>
      <c r="D22694" s="13"/>
      <c r="E22694" s="13"/>
      <c r="F22694" s="13"/>
    </row>
    <row r="22695" spans="1:7">
      <c r="A22695" s="13"/>
      <c r="B22695" s="13"/>
      <c r="C22695" s="13"/>
      <c r="D22695" s="13"/>
      <c r="E22695" s="13"/>
      <c r="G22695" s="13"/>
    </row>
    <row r="22696" spans="1:7">
      <c r="A22696" s="13"/>
      <c r="B22696" s="13"/>
      <c r="C22696" s="13"/>
      <c r="D22696" s="13"/>
      <c r="E22696" s="13"/>
      <c r="G22696" s="13"/>
    </row>
    <row r="22697" spans="1:7">
      <c r="A22697" s="13"/>
      <c r="B22697" s="13"/>
      <c r="C22697" s="13"/>
      <c r="D22697" s="13"/>
      <c r="E22697" s="13"/>
      <c r="G22697" s="13"/>
    </row>
    <row r="22698" spans="1:7">
      <c r="A22698" s="13"/>
      <c r="B22698" s="13"/>
      <c r="C22698" s="13"/>
      <c r="D22698" s="13"/>
      <c r="E22698" s="13"/>
      <c r="G22698" s="13"/>
    </row>
    <row r="22699" spans="1:7">
      <c r="A22699" s="13"/>
      <c r="B22699" s="13"/>
      <c r="C22699" s="13"/>
      <c r="D22699" s="13"/>
      <c r="E22699" s="13"/>
      <c r="F22699" s="13"/>
    </row>
    <row r="22700" spans="1:7">
      <c r="A22700" s="13"/>
      <c r="B22700" s="13"/>
      <c r="C22700" s="13"/>
      <c r="D22700" s="13"/>
      <c r="E22700" s="13"/>
      <c r="G22700" s="13"/>
    </row>
    <row r="22701" spans="1:7">
      <c r="A22701" s="13"/>
      <c r="B22701" s="13"/>
      <c r="C22701" s="13"/>
      <c r="D22701" s="13"/>
      <c r="E22701" s="13"/>
      <c r="G22701" s="13"/>
    </row>
    <row r="22702" spans="1:7">
      <c r="A22702" s="13"/>
      <c r="B22702" s="13"/>
      <c r="C22702" s="13"/>
      <c r="D22702" s="13"/>
      <c r="E22702" s="13"/>
      <c r="G22702" s="13"/>
    </row>
    <row r="22703" spans="1:7">
      <c r="A22703" s="13"/>
      <c r="B22703" s="13"/>
      <c r="C22703" s="13"/>
      <c r="D22703" s="13"/>
      <c r="E22703" s="13"/>
      <c r="G22703" s="13"/>
    </row>
    <row r="22704" spans="1:7">
      <c r="A22704" s="13"/>
      <c r="B22704" s="13"/>
      <c r="C22704" s="13"/>
      <c r="D22704" s="13"/>
      <c r="E22704" s="13"/>
      <c r="G22704" s="13"/>
    </row>
    <row r="22705" spans="1:7">
      <c r="A22705" s="13"/>
      <c r="B22705" s="13"/>
      <c r="C22705" s="13"/>
      <c r="D22705" s="13"/>
      <c r="E22705" s="13"/>
      <c r="F22705" s="13"/>
    </row>
    <row r="22706" spans="1:7">
      <c r="A22706" s="13"/>
      <c r="B22706" s="13"/>
      <c r="C22706" s="13"/>
      <c r="D22706" s="13"/>
      <c r="E22706" s="13"/>
      <c r="G22706" s="13"/>
    </row>
    <row r="22707" spans="1:7">
      <c r="A22707" s="13"/>
      <c r="B22707" s="13"/>
      <c r="C22707" s="13"/>
      <c r="D22707" s="13"/>
      <c r="E22707" s="13"/>
      <c r="G22707" s="13"/>
    </row>
    <row r="22708" spans="1:7">
      <c r="A22708" s="13"/>
      <c r="B22708" s="13"/>
      <c r="C22708" s="13"/>
      <c r="D22708" s="13"/>
      <c r="E22708" s="13"/>
      <c r="G22708" s="13"/>
    </row>
    <row r="22709" spans="1:7">
      <c r="A22709" s="13"/>
      <c r="B22709" s="13"/>
      <c r="C22709" s="13"/>
      <c r="D22709" s="13"/>
      <c r="E22709" s="13"/>
      <c r="G22709" s="13"/>
    </row>
    <row r="22710" spans="1:7">
      <c r="A22710" s="13"/>
      <c r="B22710" s="13"/>
      <c r="C22710" s="13"/>
      <c r="D22710" s="13"/>
      <c r="E22710" s="13"/>
      <c r="G22710" s="13"/>
    </row>
    <row r="22711" spans="1:7">
      <c r="A22711" s="13"/>
      <c r="B22711" s="13"/>
      <c r="C22711" s="13"/>
      <c r="D22711" s="13"/>
      <c r="E22711" s="13"/>
      <c r="G22711" s="13"/>
    </row>
    <row r="22712" spans="1:7">
      <c r="A22712" s="13"/>
      <c r="B22712" s="13"/>
      <c r="C22712" s="13"/>
      <c r="D22712" s="13"/>
      <c r="E22712" s="13"/>
      <c r="G22712" s="13"/>
    </row>
    <row r="22713" spans="1:7">
      <c r="A22713" s="13"/>
      <c r="B22713" s="13"/>
      <c r="C22713" s="13"/>
      <c r="D22713" s="13"/>
      <c r="E22713" s="13"/>
      <c r="G22713" s="13"/>
    </row>
    <row r="22714" spans="1:7">
      <c r="A22714" s="13"/>
      <c r="B22714" s="13"/>
      <c r="C22714" s="13"/>
      <c r="D22714" s="13"/>
      <c r="E22714" s="13"/>
      <c r="G22714" s="13"/>
    </row>
    <row r="22715" spans="1:7">
      <c r="A22715" s="13"/>
      <c r="B22715" s="13"/>
      <c r="C22715" s="13"/>
      <c r="D22715" s="13"/>
      <c r="E22715" s="13"/>
      <c r="G22715" s="13"/>
    </row>
    <row r="22716" spans="1:7">
      <c r="A22716" s="13"/>
      <c r="B22716" s="13"/>
      <c r="C22716" s="13"/>
      <c r="D22716" s="13"/>
      <c r="E22716" s="13"/>
      <c r="G22716" s="13"/>
    </row>
    <row r="22717" spans="1:7">
      <c r="A22717" s="13"/>
      <c r="B22717" s="13"/>
      <c r="C22717" s="13"/>
      <c r="D22717" s="13"/>
      <c r="E22717" s="13"/>
      <c r="G22717" s="13"/>
    </row>
    <row r="22718" spans="1:7">
      <c r="A22718" s="13"/>
      <c r="B22718" s="13"/>
      <c r="C22718" s="13"/>
      <c r="D22718" s="13"/>
      <c r="E22718" s="13"/>
      <c r="G22718" s="13"/>
    </row>
    <row r="22719" spans="1:7">
      <c r="A22719" s="13"/>
      <c r="B22719" s="13"/>
      <c r="C22719" s="13"/>
      <c r="D22719" s="13"/>
      <c r="E22719" s="13"/>
      <c r="G22719" s="13"/>
    </row>
    <row r="22720" spans="1:7">
      <c r="A22720" s="13"/>
      <c r="B22720" s="13"/>
      <c r="C22720" s="13"/>
      <c r="D22720" s="13"/>
      <c r="E22720" s="13"/>
      <c r="G22720" s="13"/>
    </row>
    <row r="22721" spans="1:7">
      <c r="A22721" s="13"/>
      <c r="B22721" s="13"/>
      <c r="C22721" s="13"/>
      <c r="D22721" s="13"/>
      <c r="E22721" s="13"/>
      <c r="G22721" s="13"/>
    </row>
    <row r="22722" spans="1:7">
      <c r="A22722" s="13"/>
      <c r="B22722" s="13"/>
      <c r="C22722" s="13"/>
      <c r="D22722" s="13"/>
      <c r="E22722" s="13"/>
      <c r="G22722" s="13"/>
    </row>
    <row r="22723" spans="1:7">
      <c r="A22723" s="13"/>
      <c r="B22723" s="13"/>
      <c r="C22723" s="13"/>
      <c r="D22723" s="13"/>
      <c r="E22723" s="13"/>
      <c r="G22723" s="13"/>
    </row>
    <row r="22724" spans="1:7">
      <c r="A22724" s="13"/>
      <c r="B22724" s="13"/>
      <c r="C22724" s="13"/>
      <c r="D22724" s="13"/>
      <c r="E22724" s="13"/>
      <c r="G22724" s="13"/>
    </row>
    <row r="22725" spans="1:7">
      <c r="A22725" s="13"/>
      <c r="B22725" s="13"/>
      <c r="C22725" s="13"/>
      <c r="D22725" s="13"/>
      <c r="E22725" s="13"/>
      <c r="F22725" s="13"/>
    </row>
    <row r="22726" spans="1:7">
      <c r="A22726" s="13"/>
      <c r="B22726" s="13"/>
      <c r="C22726" s="13"/>
      <c r="D22726" s="13"/>
      <c r="E22726" s="13"/>
      <c r="G22726" s="13"/>
    </row>
    <row r="22727" spans="1:7">
      <c r="A22727" s="13"/>
      <c r="B22727" s="13"/>
      <c r="C22727" s="13"/>
      <c r="D22727" s="13"/>
      <c r="E22727" s="13"/>
      <c r="G22727" s="13"/>
    </row>
    <row r="22728" spans="1:7">
      <c r="A22728" s="13"/>
      <c r="B22728" s="13"/>
      <c r="C22728" s="13"/>
      <c r="D22728" s="13"/>
      <c r="E22728" s="13"/>
      <c r="G22728" s="13"/>
    </row>
    <row r="22729" spans="1:7">
      <c r="A22729" s="13"/>
      <c r="B22729" s="13"/>
      <c r="C22729" s="13"/>
      <c r="D22729" s="13"/>
      <c r="E22729" s="13"/>
      <c r="G22729" s="13"/>
    </row>
    <row r="22730" spans="1:7">
      <c r="A22730" s="13"/>
      <c r="B22730" s="13"/>
      <c r="C22730" s="13"/>
      <c r="D22730" s="13"/>
      <c r="E22730" s="13"/>
      <c r="G22730" s="13"/>
    </row>
    <row r="22731" spans="1:7">
      <c r="A22731" s="13"/>
      <c r="B22731" s="13"/>
      <c r="C22731" s="13"/>
      <c r="D22731" s="13"/>
      <c r="E22731" s="13"/>
      <c r="G22731" s="13"/>
    </row>
    <row r="22732" spans="1:7">
      <c r="A22732" s="13"/>
      <c r="B22732" s="13"/>
      <c r="C22732" s="13"/>
      <c r="D22732" s="13"/>
      <c r="E22732" s="13"/>
      <c r="G22732" s="13"/>
    </row>
    <row r="22733" spans="1:7">
      <c r="A22733" s="13"/>
      <c r="B22733" s="13"/>
      <c r="C22733" s="13"/>
      <c r="D22733" s="13"/>
      <c r="E22733" s="13"/>
      <c r="G22733" s="13"/>
    </row>
    <row r="22734" spans="1:7">
      <c r="A22734" s="13"/>
      <c r="B22734" s="13"/>
      <c r="C22734" s="13"/>
      <c r="D22734" s="13"/>
      <c r="E22734" s="13"/>
      <c r="G22734" s="13"/>
    </row>
    <row r="22735" spans="1:7">
      <c r="A22735" s="13"/>
      <c r="B22735" s="13"/>
      <c r="C22735" s="13"/>
      <c r="D22735" s="13"/>
      <c r="E22735" s="13"/>
      <c r="F22735" s="13"/>
    </row>
    <row r="22736" spans="1:7">
      <c r="A22736" s="13"/>
      <c r="B22736" s="13"/>
      <c r="C22736" s="13"/>
      <c r="D22736" s="13"/>
      <c r="E22736" s="13"/>
      <c r="G22736" s="13"/>
    </row>
    <row r="22737" spans="1:7">
      <c r="A22737" s="13"/>
      <c r="B22737" s="13"/>
      <c r="C22737" s="13"/>
      <c r="D22737" s="13"/>
      <c r="E22737" s="13"/>
      <c r="G22737" s="13"/>
    </row>
    <row r="22738" spans="1:7">
      <c r="A22738" s="13"/>
      <c r="B22738" s="13"/>
      <c r="C22738" s="13"/>
      <c r="D22738" s="13"/>
      <c r="E22738" s="13"/>
      <c r="G22738" s="13"/>
    </row>
    <row r="22739" spans="1:7">
      <c r="A22739" s="13"/>
      <c r="B22739" s="13"/>
      <c r="C22739" s="13"/>
      <c r="D22739" s="13"/>
      <c r="E22739" s="13"/>
      <c r="G22739" s="13"/>
    </row>
    <row r="22740" spans="1:7">
      <c r="A22740" s="13"/>
      <c r="B22740" s="13"/>
      <c r="C22740" s="13"/>
      <c r="D22740" s="13"/>
      <c r="E22740" s="13"/>
      <c r="G22740" s="13"/>
    </row>
    <row r="22741" spans="1:7">
      <c r="A22741" s="13"/>
      <c r="B22741" s="13"/>
      <c r="C22741" s="13"/>
      <c r="D22741" s="13"/>
      <c r="E22741" s="13"/>
      <c r="G22741" s="13"/>
    </row>
    <row r="22742" spans="1:7">
      <c r="A22742" s="13"/>
      <c r="B22742" s="13"/>
      <c r="C22742" s="13"/>
      <c r="D22742" s="13"/>
      <c r="E22742" s="13"/>
      <c r="G22742" s="13"/>
    </row>
    <row r="22743" spans="1:7">
      <c r="A22743" s="13"/>
      <c r="B22743" s="13"/>
      <c r="C22743" s="13"/>
      <c r="D22743" s="13"/>
      <c r="E22743" s="13"/>
      <c r="G22743" s="13"/>
    </row>
    <row r="22744" spans="1:7">
      <c r="A22744" s="13"/>
      <c r="B22744" s="13"/>
      <c r="C22744" s="13"/>
      <c r="D22744" s="13"/>
      <c r="E22744" s="13"/>
      <c r="F22744" s="13"/>
    </row>
    <row r="22745" spans="1:7">
      <c r="A22745" s="13"/>
      <c r="B22745" s="13"/>
      <c r="C22745" s="13"/>
      <c r="D22745" s="13"/>
      <c r="E22745" s="13"/>
      <c r="G22745" s="13"/>
    </row>
    <row r="22746" spans="1:7">
      <c r="A22746" s="13"/>
      <c r="B22746" s="13"/>
      <c r="C22746" s="13"/>
      <c r="D22746" s="13"/>
      <c r="E22746" s="13"/>
      <c r="G22746" s="13"/>
    </row>
    <row r="22747" spans="1:7">
      <c r="A22747" s="13"/>
      <c r="B22747" s="13"/>
      <c r="C22747" s="13"/>
      <c r="D22747" s="13"/>
      <c r="E22747" s="13"/>
      <c r="G22747" s="13"/>
    </row>
    <row r="22748" spans="1:7">
      <c r="A22748" s="13"/>
      <c r="B22748" s="13"/>
      <c r="C22748" s="13"/>
      <c r="D22748" s="13"/>
      <c r="E22748" s="13"/>
      <c r="F22748" s="13"/>
    </row>
    <row r="22749" spans="1:7">
      <c r="A22749" s="13"/>
      <c r="B22749" s="13"/>
      <c r="C22749" s="13"/>
      <c r="D22749" s="13"/>
      <c r="E22749" s="13"/>
      <c r="G22749" s="13"/>
    </row>
    <row r="22750" spans="1:7">
      <c r="A22750" s="13"/>
      <c r="B22750" s="13"/>
      <c r="C22750" s="13"/>
      <c r="D22750" s="13"/>
      <c r="E22750" s="13"/>
      <c r="G22750" s="13"/>
    </row>
    <row r="22751" spans="1:7">
      <c r="A22751" s="13"/>
      <c r="B22751" s="13"/>
      <c r="C22751" s="13"/>
      <c r="D22751" s="13"/>
      <c r="E22751" s="13"/>
      <c r="G22751" s="13"/>
    </row>
    <row r="22752" spans="1:7">
      <c r="A22752" s="13"/>
      <c r="B22752" s="13"/>
      <c r="C22752" s="13"/>
      <c r="D22752" s="13"/>
      <c r="E22752" s="13"/>
      <c r="F22752" s="13"/>
    </row>
    <row r="22753" spans="1:7">
      <c r="A22753" s="13"/>
      <c r="B22753" s="13"/>
      <c r="C22753" s="13"/>
      <c r="D22753" s="13"/>
      <c r="E22753" s="13"/>
      <c r="G22753" s="13"/>
    </row>
    <row r="22754" spans="1:7">
      <c r="A22754" s="13"/>
      <c r="B22754" s="13"/>
      <c r="C22754" s="13"/>
      <c r="D22754" s="13"/>
      <c r="E22754" s="13"/>
      <c r="G22754" s="13"/>
    </row>
    <row r="22755" spans="1:7">
      <c r="A22755" s="13"/>
      <c r="B22755" s="13"/>
      <c r="C22755" s="13"/>
      <c r="D22755" s="13"/>
      <c r="E22755" s="13"/>
      <c r="G22755" s="13"/>
    </row>
    <row r="22756" spans="1:7">
      <c r="A22756" s="13"/>
      <c r="B22756" s="13"/>
      <c r="C22756" s="13"/>
      <c r="D22756" s="13"/>
      <c r="E22756" s="13"/>
      <c r="G22756" s="13"/>
    </row>
    <row r="22757" spans="1:7">
      <c r="A22757" s="13"/>
      <c r="B22757" s="13"/>
      <c r="C22757" s="13"/>
      <c r="D22757" s="13"/>
      <c r="E22757" s="13"/>
      <c r="G22757" s="13"/>
    </row>
    <row r="22758" spans="1:7">
      <c r="A22758" s="13"/>
      <c r="B22758" s="13"/>
      <c r="C22758" s="13"/>
      <c r="D22758" s="13"/>
      <c r="E22758" s="13"/>
      <c r="G22758" s="13"/>
    </row>
    <row r="22759" spans="1:7">
      <c r="A22759" s="13"/>
      <c r="B22759" s="13"/>
      <c r="C22759" s="13"/>
      <c r="D22759" s="13"/>
      <c r="E22759" s="13"/>
      <c r="G22759" s="13"/>
    </row>
    <row r="22760" spans="1:7">
      <c r="A22760" s="13"/>
      <c r="B22760" s="13"/>
      <c r="C22760" s="13"/>
      <c r="D22760" s="13"/>
      <c r="E22760" s="13"/>
      <c r="G22760" s="13"/>
    </row>
    <row r="22761" spans="1:7">
      <c r="A22761" s="13"/>
      <c r="B22761" s="13"/>
      <c r="C22761" s="13"/>
      <c r="D22761" s="13"/>
      <c r="E22761" s="13"/>
      <c r="F22761" s="13"/>
    </row>
    <row r="22762" spans="1:7">
      <c r="A22762" s="13"/>
      <c r="B22762" s="13"/>
      <c r="C22762" s="13"/>
      <c r="D22762" s="13"/>
      <c r="E22762" s="13"/>
      <c r="G22762" s="13"/>
    </row>
    <row r="22763" spans="1:7">
      <c r="A22763" s="13"/>
      <c r="B22763" s="13"/>
      <c r="C22763" s="13"/>
      <c r="D22763" s="13"/>
      <c r="E22763" s="13"/>
      <c r="G22763" s="13"/>
    </row>
    <row r="22764" spans="1:7">
      <c r="A22764" s="13"/>
      <c r="B22764" s="13"/>
      <c r="C22764" s="13"/>
      <c r="D22764" s="13"/>
      <c r="E22764" s="13"/>
      <c r="G22764" s="13"/>
    </row>
    <row r="22765" spans="1:7">
      <c r="A22765" s="13"/>
      <c r="B22765" s="13"/>
      <c r="C22765" s="13"/>
      <c r="D22765" s="13"/>
      <c r="E22765" s="13"/>
      <c r="G22765" s="13"/>
    </row>
    <row r="22766" spans="1:7">
      <c r="A22766" s="13"/>
      <c r="B22766" s="13"/>
      <c r="C22766" s="13"/>
      <c r="D22766" s="13"/>
      <c r="E22766" s="13"/>
      <c r="G22766" s="13"/>
    </row>
    <row r="22767" spans="1:7">
      <c r="A22767" s="13"/>
      <c r="B22767" s="13"/>
      <c r="C22767" s="13"/>
      <c r="D22767" s="13"/>
      <c r="E22767" s="13"/>
      <c r="G22767" s="13"/>
    </row>
    <row r="22768" spans="1:7">
      <c r="A22768" s="13"/>
      <c r="B22768" s="13"/>
      <c r="C22768" s="13"/>
      <c r="D22768" s="13"/>
      <c r="E22768" s="13"/>
      <c r="G22768" s="13"/>
    </row>
    <row r="22769" spans="1:7">
      <c r="A22769" s="13"/>
      <c r="B22769" s="13"/>
      <c r="C22769" s="13"/>
      <c r="D22769" s="13"/>
      <c r="E22769" s="13"/>
      <c r="F22769" s="13"/>
    </row>
    <row r="22770" spans="1:7">
      <c r="A22770" s="13"/>
      <c r="B22770" s="13"/>
      <c r="C22770" s="13"/>
      <c r="D22770" s="13"/>
      <c r="E22770" s="13"/>
      <c r="G22770" s="13"/>
    </row>
    <row r="22771" spans="1:7">
      <c r="A22771" s="13"/>
      <c r="B22771" s="13"/>
      <c r="C22771" s="13"/>
      <c r="D22771" s="13"/>
      <c r="E22771" s="13"/>
      <c r="F22771" s="13"/>
    </row>
    <row r="22772" spans="1:7">
      <c r="A22772" s="13"/>
      <c r="B22772" s="13"/>
      <c r="C22772" s="13"/>
      <c r="D22772" s="13"/>
      <c r="E22772" s="13"/>
      <c r="G22772" s="13"/>
    </row>
    <row r="22773" spans="1:7">
      <c r="A22773" s="13"/>
      <c r="B22773" s="13"/>
      <c r="C22773" s="13"/>
      <c r="D22773" s="13"/>
      <c r="E22773" s="13"/>
      <c r="G22773" s="13"/>
    </row>
    <row r="22774" spans="1:7">
      <c r="A22774" s="13"/>
      <c r="B22774" s="13"/>
      <c r="C22774" s="13"/>
      <c r="D22774" s="13"/>
      <c r="E22774" s="13"/>
      <c r="G22774" s="13"/>
    </row>
    <row r="22775" spans="1:7">
      <c r="A22775" s="13"/>
      <c r="B22775" s="13"/>
      <c r="C22775" s="13"/>
      <c r="D22775" s="13"/>
      <c r="E22775" s="13"/>
      <c r="G22775" s="13"/>
    </row>
    <row r="22776" spans="1:7">
      <c r="A22776" s="13"/>
      <c r="B22776" s="13"/>
      <c r="C22776" s="13"/>
      <c r="D22776" s="13"/>
      <c r="E22776" s="13"/>
      <c r="G22776" s="13"/>
    </row>
    <row r="22777" spans="1:7">
      <c r="A22777" s="13"/>
      <c r="B22777" s="13"/>
      <c r="C22777" s="13"/>
      <c r="D22777" s="13"/>
      <c r="E22777" s="13"/>
      <c r="G22777" s="13"/>
    </row>
    <row r="22778" spans="1:7">
      <c r="A22778" s="13"/>
      <c r="B22778" s="13"/>
      <c r="C22778" s="13"/>
      <c r="D22778" s="13"/>
      <c r="E22778" s="13"/>
      <c r="G22778" s="13"/>
    </row>
    <row r="22779" spans="1:7">
      <c r="A22779" s="13"/>
      <c r="B22779" s="13"/>
      <c r="C22779" s="13"/>
      <c r="D22779" s="13"/>
      <c r="E22779" s="13"/>
      <c r="F22779" s="13"/>
    </row>
    <row r="22780" spans="1:7">
      <c r="A22780" s="13"/>
      <c r="B22780" s="13"/>
      <c r="C22780" s="13"/>
      <c r="D22780" s="13"/>
      <c r="E22780" s="13"/>
      <c r="G22780" s="13"/>
    </row>
    <row r="22781" spans="1:7">
      <c r="A22781" s="13"/>
      <c r="B22781" s="13"/>
      <c r="C22781" s="13"/>
      <c r="D22781" s="13"/>
      <c r="E22781" s="13"/>
      <c r="G22781" s="13"/>
    </row>
    <row r="22782" spans="1:7">
      <c r="A22782" s="13"/>
      <c r="B22782" s="13"/>
      <c r="C22782" s="13"/>
      <c r="D22782" s="13"/>
      <c r="E22782" s="13"/>
      <c r="G22782" s="13"/>
    </row>
    <row r="22783" spans="1:7">
      <c r="A22783" s="13"/>
      <c r="B22783" s="13"/>
      <c r="C22783" s="13"/>
      <c r="D22783" s="13"/>
      <c r="E22783" s="13"/>
      <c r="G22783" s="13"/>
    </row>
    <row r="22784" spans="1:7">
      <c r="A22784" s="13"/>
      <c r="B22784" s="13"/>
      <c r="C22784" s="13"/>
      <c r="D22784" s="13"/>
      <c r="E22784" s="13"/>
      <c r="G22784" s="13"/>
    </row>
    <row r="22785" spans="1:7">
      <c r="A22785" s="13"/>
      <c r="B22785" s="13"/>
      <c r="C22785" s="13"/>
      <c r="D22785" s="13"/>
      <c r="E22785" s="13"/>
      <c r="F22785" s="13"/>
    </row>
    <row r="22786" spans="1:7">
      <c r="A22786" s="13"/>
      <c r="B22786" s="13"/>
      <c r="C22786" s="13"/>
      <c r="D22786" s="13"/>
      <c r="E22786" s="13"/>
      <c r="G22786" s="13"/>
    </row>
    <row r="22787" spans="1:7">
      <c r="A22787" s="13"/>
      <c r="B22787" s="13"/>
      <c r="C22787" s="13"/>
      <c r="D22787" s="13"/>
      <c r="E22787" s="13"/>
      <c r="G22787" s="13"/>
    </row>
    <row r="22788" spans="1:7">
      <c r="A22788" s="13"/>
      <c r="B22788" s="13"/>
      <c r="C22788" s="13"/>
      <c r="D22788" s="13"/>
      <c r="E22788" s="13"/>
      <c r="G22788" s="13"/>
    </row>
    <row r="22789" spans="1:7">
      <c r="A22789" s="13"/>
      <c r="B22789" s="13"/>
      <c r="C22789" s="13"/>
      <c r="D22789" s="13"/>
      <c r="E22789" s="13"/>
      <c r="G22789" s="13"/>
    </row>
    <row r="22790" spans="1:7">
      <c r="A22790" s="13"/>
      <c r="B22790" s="13"/>
      <c r="C22790" s="13"/>
      <c r="D22790" s="13"/>
      <c r="E22790" s="13"/>
      <c r="G22790" s="13"/>
    </row>
    <row r="22791" spans="1:7">
      <c r="A22791" s="13"/>
      <c r="B22791" s="13"/>
      <c r="C22791" s="13"/>
      <c r="D22791" s="13"/>
      <c r="E22791" s="13"/>
      <c r="G22791" s="13"/>
    </row>
    <row r="22792" spans="1:7">
      <c r="A22792" s="13"/>
      <c r="B22792" s="13"/>
      <c r="C22792" s="13"/>
      <c r="D22792" s="13"/>
      <c r="E22792" s="13"/>
      <c r="G22792" s="13"/>
    </row>
    <row r="22793" spans="1:7">
      <c r="A22793" s="13"/>
      <c r="B22793" s="13"/>
      <c r="C22793" s="13"/>
      <c r="D22793" s="13"/>
      <c r="E22793" s="13"/>
      <c r="G22793" s="13"/>
    </row>
    <row r="22794" spans="1:7">
      <c r="A22794" s="13"/>
      <c r="B22794" s="13"/>
      <c r="C22794" s="13"/>
      <c r="D22794" s="13"/>
      <c r="E22794" s="13"/>
      <c r="G22794" s="13"/>
    </row>
    <row r="22795" spans="1:7">
      <c r="A22795" s="13"/>
      <c r="B22795" s="13"/>
      <c r="C22795" s="13"/>
      <c r="D22795" s="13"/>
      <c r="E22795" s="13"/>
      <c r="G22795" s="13"/>
    </row>
    <row r="22796" spans="1:7">
      <c r="A22796" s="13"/>
      <c r="B22796" s="13"/>
      <c r="C22796" s="13"/>
      <c r="D22796" s="13"/>
      <c r="E22796" s="13"/>
      <c r="G22796" s="13"/>
    </row>
    <row r="22797" spans="1:7">
      <c r="A22797" s="13"/>
      <c r="B22797" s="13"/>
      <c r="C22797" s="13"/>
      <c r="D22797" s="13"/>
      <c r="E22797" s="13"/>
      <c r="G22797" s="13"/>
    </row>
    <row r="22798" spans="1:7">
      <c r="A22798" s="13"/>
      <c r="B22798" s="13"/>
      <c r="C22798" s="13"/>
      <c r="D22798" s="13"/>
      <c r="E22798" s="13"/>
      <c r="G22798" s="13"/>
    </row>
    <row r="22799" spans="1:7">
      <c r="A22799" s="13"/>
      <c r="B22799" s="13"/>
      <c r="C22799" s="13"/>
      <c r="D22799" s="13"/>
      <c r="E22799" s="13"/>
      <c r="G22799" s="13"/>
    </row>
    <row r="22800" spans="1:7">
      <c r="A22800" s="13"/>
      <c r="B22800" s="13"/>
      <c r="C22800" s="13"/>
      <c r="D22800" s="13"/>
      <c r="E22800" s="13"/>
      <c r="G22800" s="13"/>
    </row>
    <row r="22801" spans="1:7">
      <c r="A22801" s="13"/>
      <c r="B22801" s="13"/>
      <c r="C22801" s="13"/>
      <c r="D22801" s="13"/>
      <c r="E22801" s="13"/>
      <c r="G22801" s="13"/>
    </row>
    <row r="22802" spans="1:7">
      <c r="A22802" s="13"/>
      <c r="B22802" s="13"/>
      <c r="C22802" s="13"/>
      <c r="D22802" s="13"/>
      <c r="E22802" s="13"/>
      <c r="G22802" s="13"/>
    </row>
    <row r="22803" spans="1:7">
      <c r="A22803" s="13"/>
      <c r="B22803" s="13"/>
      <c r="C22803" s="13"/>
      <c r="D22803" s="13"/>
      <c r="E22803" s="13"/>
      <c r="G22803" s="13"/>
    </row>
    <row r="22804" spans="1:7">
      <c r="A22804" s="13"/>
      <c r="B22804" s="13"/>
      <c r="C22804" s="13"/>
      <c r="D22804" s="13"/>
      <c r="E22804" s="13"/>
      <c r="G22804" s="13"/>
    </row>
    <row r="22805" spans="1:7">
      <c r="A22805" s="13"/>
      <c r="B22805" s="13"/>
      <c r="C22805" s="13"/>
      <c r="D22805" s="13"/>
      <c r="E22805" s="13"/>
      <c r="G22805" s="13"/>
    </row>
    <row r="22806" spans="1:7">
      <c r="A22806" s="13"/>
      <c r="B22806" s="13"/>
      <c r="C22806" s="13"/>
      <c r="D22806" s="13"/>
      <c r="E22806" s="13"/>
      <c r="G22806" s="13"/>
    </row>
    <row r="22807" spans="1:7">
      <c r="A22807" s="13"/>
      <c r="B22807" s="13"/>
      <c r="C22807" s="13"/>
      <c r="D22807" s="13"/>
      <c r="E22807" s="13"/>
      <c r="G22807" s="13"/>
    </row>
    <row r="22808" spans="1:7">
      <c r="A22808" s="13"/>
      <c r="B22808" s="13"/>
      <c r="C22808" s="13"/>
      <c r="D22808" s="13"/>
      <c r="E22808" s="13"/>
      <c r="F22808" s="13"/>
    </row>
    <row r="22809" spans="1:7">
      <c r="A22809" s="13"/>
      <c r="B22809" s="13"/>
      <c r="C22809" s="13"/>
      <c r="D22809" s="13"/>
      <c r="E22809" s="13"/>
      <c r="G22809" s="13"/>
    </row>
    <row r="22810" spans="1:7">
      <c r="A22810" s="13"/>
      <c r="B22810" s="13"/>
      <c r="C22810" s="13"/>
      <c r="D22810" s="13"/>
      <c r="E22810" s="13"/>
      <c r="G22810" s="13"/>
    </row>
    <row r="22811" spans="1:7">
      <c r="A22811" s="13"/>
      <c r="B22811" s="13"/>
      <c r="C22811" s="13"/>
      <c r="D22811" s="13"/>
      <c r="E22811" s="13"/>
      <c r="G22811" s="13"/>
    </row>
    <row r="22812" spans="1:7">
      <c r="A22812" s="13"/>
      <c r="B22812" s="13"/>
      <c r="C22812" s="13"/>
      <c r="D22812" s="13"/>
      <c r="E22812" s="13"/>
      <c r="G22812" s="13"/>
    </row>
    <row r="22813" spans="1:7">
      <c r="A22813" s="13"/>
      <c r="B22813" s="13"/>
      <c r="C22813" s="13"/>
      <c r="D22813" s="13"/>
      <c r="E22813" s="13"/>
      <c r="F22813" s="13"/>
    </row>
    <row r="22814" spans="1:7">
      <c r="A22814" s="13"/>
      <c r="B22814" s="13"/>
      <c r="C22814" s="13"/>
      <c r="D22814" s="13"/>
      <c r="E22814" s="13"/>
      <c r="G22814" s="13"/>
    </row>
    <row r="22815" spans="1:7">
      <c r="A22815" s="13"/>
      <c r="B22815" s="13"/>
      <c r="C22815" s="13"/>
      <c r="D22815" s="13"/>
      <c r="E22815" s="13"/>
      <c r="G22815" s="13"/>
    </row>
    <row r="22816" spans="1:7">
      <c r="A22816" s="13"/>
      <c r="B22816" s="13"/>
      <c r="C22816" s="13"/>
      <c r="D22816" s="13"/>
      <c r="E22816" s="13"/>
      <c r="G22816" s="13"/>
    </row>
    <row r="22817" spans="1:7">
      <c r="A22817" s="13"/>
      <c r="B22817" s="13"/>
      <c r="C22817" s="13"/>
      <c r="D22817" s="13"/>
      <c r="E22817" s="13"/>
      <c r="G22817" s="13"/>
    </row>
    <row r="22818" spans="1:7">
      <c r="A22818" s="13"/>
      <c r="B22818" s="13"/>
      <c r="C22818" s="13"/>
      <c r="D22818" s="13"/>
      <c r="E22818" s="13"/>
      <c r="G22818" s="13"/>
    </row>
    <row r="22819" spans="1:7">
      <c r="A22819" s="13"/>
      <c r="B22819" s="13"/>
      <c r="C22819" s="13"/>
      <c r="D22819" s="13"/>
      <c r="E22819" s="13"/>
      <c r="G22819" s="13"/>
    </row>
    <row r="22820" spans="1:7">
      <c r="A22820" s="13"/>
      <c r="B22820" s="13"/>
      <c r="C22820" s="13"/>
      <c r="D22820" s="13"/>
      <c r="E22820" s="13"/>
      <c r="G22820" s="13"/>
    </row>
    <row r="22821" spans="1:7">
      <c r="A22821" s="13"/>
      <c r="B22821" s="13"/>
      <c r="C22821" s="13"/>
      <c r="D22821" s="13"/>
      <c r="E22821" s="13"/>
      <c r="G22821" s="13"/>
    </row>
    <row r="22822" spans="1:7">
      <c r="A22822" s="13"/>
      <c r="B22822" s="13"/>
      <c r="C22822" s="13"/>
      <c r="D22822" s="13"/>
      <c r="E22822" s="13"/>
      <c r="F22822" s="13"/>
    </row>
    <row r="22823" spans="1:7">
      <c r="A22823" s="13"/>
      <c r="B22823" s="13"/>
      <c r="C22823" s="13"/>
      <c r="D22823" s="13"/>
      <c r="E22823" s="13"/>
      <c r="G22823" s="13"/>
    </row>
    <row r="22824" spans="1:7">
      <c r="A22824" s="13"/>
      <c r="B22824" s="13"/>
      <c r="C22824" s="13"/>
      <c r="D22824" s="13"/>
      <c r="E22824" s="13"/>
      <c r="G22824" s="13"/>
    </row>
    <row r="22825" spans="1:7">
      <c r="A22825" s="13"/>
      <c r="B22825" s="13"/>
      <c r="C22825" s="13"/>
      <c r="D22825" s="13"/>
      <c r="E22825" s="13"/>
      <c r="G22825" s="13"/>
    </row>
    <row r="22826" spans="1:7">
      <c r="A22826" s="13"/>
      <c r="B22826" s="13"/>
      <c r="C22826" s="13"/>
      <c r="D22826" s="13"/>
      <c r="E22826" s="13"/>
      <c r="G22826" s="13"/>
    </row>
    <row r="22827" spans="1:7">
      <c r="A22827" s="13"/>
      <c r="B22827" s="13"/>
      <c r="C22827" s="13"/>
      <c r="D22827" s="13"/>
      <c r="E22827" s="13"/>
      <c r="F22827" s="13"/>
    </row>
    <row r="22828" spans="1:7">
      <c r="A22828" s="13"/>
      <c r="B22828" s="13"/>
      <c r="C22828" s="13"/>
      <c r="D22828" s="13"/>
      <c r="E22828" s="13"/>
      <c r="G22828" s="13"/>
    </row>
    <row r="22829" spans="1:7">
      <c r="A22829" s="13"/>
      <c r="B22829" s="13"/>
      <c r="C22829" s="13"/>
      <c r="D22829" s="13"/>
      <c r="E22829" s="13"/>
      <c r="G22829" s="13"/>
    </row>
    <row r="22830" spans="1:7">
      <c r="A22830" s="13"/>
      <c r="B22830" s="13"/>
      <c r="C22830" s="13"/>
      <c r="D22830" s="13"/>
      <c r="E22830" s="13"/>
      <c r="G22830" s="13"/>
    </row>
    <row r="22831" spans="1:7">
      <c r="A22831" s="13"/>
      <c r="B22831" s="13"/>
      <c r="C22831" s="13"/>
      <c r="D22831" s="13"/>
      <c r="E22831" s="13"/>
      <c r="F22831" s="13"/>
    </row>
    <row r="22832" spans="1:7">
      <c r="A22832" s="13"/>
      <c r="B22832" s="13"/>
      <c r="C22832" s="13"/>
      <c r="D22832" s="13"/>
      <c r="E22832" s="13"/>
      <c r="F22832" s="13"/>
    </row>
    <row r="22833" spans="1:7">
      <c r="A22833" s="13"/>
      <c r="B22833" s="13"/>
      <c r="C22833" s="13"/>
      <c r="D22833" s="13"/>
      <c r="E22833" s="13"/>
      <c r="G22833" s="13"/>
    </row>
    <row r="22834" spans="1:7">
      <c r="A22834" s="13"/>
      <c r="B22834" s="13"/>
      <c r="C22834" s="13"/>
      <c r="D22834" s="13"/>
      <c r="E22834" s="13"/>
      <c r="G22834" s="13"/>
    </row>
    <row r="22835" spans="1:7">
      <c r="A22835" s="13"/>
      <c r="B22835" s="13"/>
      <c r="C22835" s="13"/>
      <c r="D22835" s="13"/>
      <c r="E22835" s="13"/>
      <c r="G22835" s="13"/>
    </row>
    <row r="22836" spans="1:7">
      <c r="A22836" s="13"/>
      <c r="B22836" s="13"/>
      <c r="C22836" s="13"/>
      <c r="D22836" s="13"/>
      <c r="E22836" s="13"/>
      <c r="G22836" s="13"/>
    </row>
    <row r="22837" spans="1:7">
      <c r="A22837" s="13"/>
      <c r="B22837" s="13"/>
      <c r="C22837" s="13"/>
      <c r="D22837" s="13"/>
      <c r="E22837" s="13"/>
      <c r="F22837" s="13"/>
    </row>
    <row r="22838" spans="1:7">
      <c r="A22838" s="13"/>
      <c r="B22838" s="13"/>
      <c r="C22838" s="13"/>
      <c r="D22838" s="13"/>
      <c r="E22838" s="13"/>
      <c r="G22838" s="13"/>
    </row>
    <row r="22839" spans="1:7">
      <c r="A22839" s="13"/>
      <c r="B22839" s="13"/>
      <c r="C22839" s="13"/>
      <c r="D22839" s="13"/>
      <c r="E22839" s="13"/>
      <c r="G22839" s="13"/>
    </row>
    <row r="22840" spans="1:7">
      <c r="A22840" s="13"/>
      <c r="B22840" s="13"/>
      <c r="C22840" s="13"/>
      <c r="D22840" s="13"/>
      <c r="E22840" s="13"/>
      <c r="G22840" s="13"/>
    </row>
    <row r="22841" spans="1:7">
      <c r="A22841" s="13"/>
      <c r="B22841" s="13"/>
      <c r="C22841" s="13"/>
      <c r="D22841" s="13"/>
      <c r="E22841" s="13"/>
      <c r="G22841" s="13"/>
    </row>
    <row r="22842" spans="1:7">
      <c r="A22842" s="13"/>
      <c r="B22842" s="13"/>
      <c r="C22842" s="13"/>
      <c r="D22842" s="13"/>
      <c r="E22842" s="13"/>
      <c r="G22842" s="13"/>
    </row>
    <row r="22843" spans="1:7">
      <c r="A22843" s="13"/>
      <c r="B22843" s="13"/>
      <c r="C22843" s="13"/>
      <c r="D22843" s="13"/>
      <c r="E22843" s="13"/>
      <c r="G22843" s="13"/>
    </row>
    <row r="22844" spans="1:7">
      <c r="A22844" s="13"/>
      <c r="B22844" s="13"/>
      <c r="C22844" s="13"/>
      <c r="D22844" s="13"/>
      <c r="E22844" s="13"/>
      <c r="G22844" s="13"/>
    </row>
    <row r="22845" spans="1:7">
      <c r="A22845" s="13"/>
      <c r="B22845" s="13"/>
      <c r="C22845" s="13"/>
      <c r="D22845" s="13"/>
      <c r="E22845" s="13"/>
      <c r="G22845" s="13"/>
    </row>
    <row r="22846" spans="1:7">
      <c r="A22846" s="13"/>
      <c r="B22846" s="13"/>
      <c r="C22846" s="13"/>
      <c r="D22846" s="13"/>
      <c r="E22846" s="13"/>
      <c r="G22846" s="13"/>
    </row>
    <row r="22847" spans="1:7">
      <c r="A22847" s="13"/>
      <c r="B22847" s="13"/>
      <c r="C22847" s="13"/>
      <c r="D22847" s="13"/>
      <c r="E22847" s="13"/>
      <c r="G22847" s="13"/>
    </row>
    <row r="22848" spans="1:7">
      <c r="A22848" s="13"/>
      <c r="B22848" s="13"/>
      <c r="C22848" s="13"/>
      <c r="D22848" s="13"/>
      <c r="E22848" s="13"/>
      <c r="G22848" s="13"/>
    </row>
    <row r="22849" spans="1:7">
      <c r="A22849" s="13"/>
      <c r="B22849" s="13"/>
      <c r="C22849" s="13"/>
      <c r="D22849" s="13"/>
      <c r="E22849" s="13"/>
      <c r="G22849" s="13"/>
    </row>
    <row r="22850" spans="1:7">
      <c r="A22850" s="13"/>
      <c r="B22850" s="13"/>
      <c r="C22850" s="13"/>
      <c r="D22850" s="13"/>
      <c r="E22850" s="13"/>
      <c r="G22850" s="13"/>
    </row>
    <row r="22851" spans="1:7">
      <c r="A22851" s="13"/>
      <c r="B22851" s="13"/>
      <c r="C22851" s="13"/>
      <c r="D22851" s="13"/>
      <c r="E22851" s="13"/>
      <c r="G22851" s="13"/>
    </row>
    <row r="22852" spans="1:7">
      <c r="A22852" s="13"/>
      <c r="B22852" s="13"/>
      <c r="C22852" s="13"/>
      <c r="D22852" s="13"/>
      <c r="E22852" s="13"/>
      <c r="G22852" s="13"/>
    </row>
    <row r="22853" spans="1:7">
      <c r="A22853" s="13"/>
      <c r="B22853" s="13"/>
      <c r="C22853" s="13"/>
      <c r="D22853" s="13"/>
      <c r="E22853" s="13"/>
      <c r="G22853" s="13"/>
    </row>
    <row r="22854" spans="1:7">
      <c r="A22854" s="13"/>
      <c r="B22854" s="13"/>
      <c r="C22854" s="13"/>
      <c r="D22854" s="13"/>
      <c r="E22854" s="13"/>
      <c r="G22854" s="13"/>
    </row>
    <row r="22855" spans="1:7">
      <c r="A22855" s="13"/>
      <c r="B22855" s="13"/>
      <c r="C22855" s="13"/>
      <c r="D22855" s="13"/>
      <c r="E22855" s="13"/>
      <c r="G22855" s="13"/>
    </row>
    <row r="22856" spans="1:7">
      <c r="A22856" s="13"/>
      <c r="B22856" s="13"/>
      <c r="C22856" s="13"/>
      <c r="D22856" s="13"/>
      <c r="E22856" s="13"/>
      <c r="G22856" s="13"/>
    </row>
    <row r="22857" spans="1:7">
      <c r="A22857" s="13"/>
      <c r="B22857" s="13"/>
      <c r="C22857" s="13"/>
      <c r="D22857" s="13"/>
      <c r="E22857" s="13"/>
      <c r="G22857" s="13"/>
    </row>
    <row r="22858" spans="1:7">
      <c r="A22858" s="13"/>
      <c r="B22858" s="13"/>
      <c r="C22858" s="13"/>
      <c r="D22858" s="13"/>
      <c r="E22858" s="13"/>
      <c r="G22858" s="13"/>
    </row>
    <row r="22859" spans="1:7">
      <c r="A22859" s="13"/>
      <c r="B22859" s="13"/>
      <c r="C22859" s="13"/>
      <c r="D22859" s="13"/>
      <c r="E22859" s="13"/>
      <c r="G22859" s="13"/>
    </row>
    <row r="22860" spans="1:7">
      <c r="A22860" s="13"/>
      <c r="B22860" s="13"/>
      <c r="C22860" s="13"/>
      <c r="D22860" s="13"/>
      <c r="E22860" s="13"/>
      <c r="G22860" s="13"/>
    </row>
    <row r="22861" spans="1:7">
      <c r="A22861" s="13"/>
      <c r="B22861" s="13"/>
      <c r="C22861" s="13"/>
      <c r="D22861" s="13"/>
      <c r="E22861" s="13"/>
      <c r="G22861" s="13"/>
    </row>
    <row r="22862" spans="1:7">
      <c r="A22862" s="13"/>
      <c r="B22862" s="13"/>
      <c r="C22862" s="13"/>
      <c r="D22862" s="13"/>
      <c r="E22862" s="13"/>
      <c r="G22862" s="13"/>
    </row>
    <row r="22863" spans="1:7">
      <c r="A22863" s="13"/>
      <c r="B22863" s="13"/>
      <c r="C22863" s="13"/>
      <c r="D22863" s="13"/>
      <c r="E22863" s="13"/>
      <c r="G22863" s="13"/>
    </row>
    <row r="22864" spans="1:7">
      <c r="A22864" s="13"/>
      <c r="B22864" s="13"/>
      <c r="C22864" s="13"/>
      <c r="D22864" s="13"/>
      <c r="E22864" s="13"/>
      <c r="G22864" s="13"/>
    </row>
    <row r="22865" spans="1:7">
      <c r="A22865" s="13"/>
      <c r="B22865" s="13"/>
      <c r="C22865" s="13"/>
      <c r="D22865" s="13"/>
      <c r="E22865" s="13"/>
      <c r="G22865" s="13"/>
    </row>
    <row r="22866" spans="1:7">
      <c r="A22866" s="13"/>
      <c r="B22866" s="13"/>
      <c r="C22866" s="13"/>
      <c r="D22866" s="13"/>
      <c r="E22866" s="13"/>
      <c r="G22866" s="13"/>
    </row>
    <row r="22867" spans="1:7">
      <c r="A22867" s="13"/>
      <c r="B22867" s="13"/>
      <c r="C22867" s="13"/>
      <c r="D22867" s="13"/>
      <c r="E22867" s="13"/>
      <c r="G22867" s="13"/>
    </row>
    <row r="22868" spans="1:7">
      <c r="A22868" s="13"/>
      <c r="B22868" s="13"/>
      <c r="C22868" s="13"/>
      <c r="D22868" s="13"/>
      <c r="E22868" s="13"/>
      <c r="G22868" s="13"/>
    </row>
    <row r="22869" spans="1:7">
      <c r="A22869" s="13"/>
      <c r="B22869" s="13"/>
      <c r="C22869" s="13"/>
      <c r="D22869" s="13"/>
      <c r="E22869" s="13"/>
      <c r="G22869" s="13"/>
    </row>
    <row r="22870" spans="1:7">
      <c r="A22870" s="13"/>
      <c r="B22870" s="13"/>
      <c r="C22870" s="13"/>
      <c r="D22870" s="13"/>
      <c r="E22870" s="13"/>
      <c r="G22870" s="13"/>
    </row>
    <row r="22871" spans="1:7">
      <c r="A22871" s="13"/>
      <c r="B22871" s="13"/>
      <c r="C22871" s="13"/>
      <c r="D22871" s="13"/>
      <c r="E22871" s="13"/>
      <c r="F22871" s="13"/>
    </row>
    <row r="22872" spans="1:7">
      <c r="A22872" s="13"/>
      <c r="B22872" s="13"/>
      <c r="C22872" s="13"/>
      <c r="D22872" s="13"/>
      <c r="E22872" s="13"/>
      <c r="G22872" s="13"/>
    </row>
    <row r="22873" spans="1:7">
      <c r="A22873" s="13"/>
      <c r="B22873" s="13"/>
      <c r="C22873" s="13"/>
      <c r="D22873" s="13"/>
      <c r="E22873" s="13"/>
      <c r="G22873" s="13"/>
    </row>
    <row r="22874" spans="1:7">
      <c r="A22874" s="13"/>
      <c r="B22874" s="13"/>
      <c r="C22874" s="13"/>
      <c r="D22874" s="13"/>
      <c r="E22874" s="13"/>
      <c r="G22874" s="13"/>
    </row>
    <row r="22875" spans="1:7">
      <c r="A22875" s="13"/>
      <c r="B22875" s="13"/>
      <c r="C22875" s="13"/>
      <c r="D22875" s="13"/>
      <c r="E22875" s="13"/>
      <c r="G22875" s="13"/>
    </row>
    <row r="22876" spans="1:7">
      <c r="A22876" s="13"/>
      <c r="B22876" s="13"/>
      <c r="C22876" s="13"/>
      <c r="D22876" s="13"/>
      <c r="E22876" s="13"/>
      <c r="G22876" s="13"/>
    </row>
    <row r="22877" spans="1:7">
      <c r="A22877" s="13"/>
      <c r="B22877" s="13"/>
      <c r="C22877" s="13"/>
      <c r="D22877" s="13"/>
      <c r="E22877" s="13"/>
      <c r="G22877" s="13"/>
    </row>
    <row r="22878" spans="1:7">
      <c r="A22878" s="13"/>
      <c r="B22878" s="13"/>
      <c r="C22878" s="13"/>
      <c r="D22878" s="13"/>
      <c r="E22878" s="13"/>
      <c r="G22878" s="13"/>
    </row>
    <row r="22879" spans="1:7">
      <c r="A22879" s="13"/>
      <c r="B22879" s="13"/>
      <c r="C22879" s="13"/>
      <c r="D22879" s="13"/>
      <c r="E22879" s="13"/>
      <c r="G22879" s="13"/>
    </row>
    <row r="22880" spans="1:7">
      <c r="A22880" s="13"/>
      <c r="B22880" s="13"/>
      <c r="C22880" s="13"/>
      <c r="D22880" s="13"/>
      <c r="E22880" s="13"/>
      <c r="G22880" s="13"/>
    </row>
    <row r="22881" spans="1:7">
      <c r="A22881" s="13"/>
      <c r="B22881" s="13"/>
      <c r="C22881" s="13"/>
      <c r="D22881" s="13"/>
      <c r="E22881" s="13"/>
      <c r="G22881" s="13"/>
    </row>
    <row r="22882" spans="1:7">
      <c r="A22882" s="13"/>
      <c r="B22882" s="13"/>
      <c r="C22882" s="13"/>
      <c r="D22882" s="13"/>
      <c r="E22882" s="13"/>
      <c r="G22882" s="13"/>
    </row>
    <row r="22883" spans="1:7">
      <c r="A22883" s="13"/>
      <c r="B22883" s="13"/>
      <c r="C22883" s="13"/>
      <c r="D22883" s="13"/>
      <c r="E22883" s="13"/>
      <c r="G22883" s="13"/>
    </row>
    <row r="22884" spans="1:7">
      <c r="A22884" s="13"/>
      <c r="B22884" s="13"/>
      <c r="C22884" s="13"/>
      <c r="D22884" s="13"/>
      <c r="E22884" s="13"/>
      <c r="G22884" s="13"/>
    </row>
    <row r="22885" spans="1:7">
      <c r="A22885" s="13"/>
      <c r="B22885" s="13"/>
      <c r="C22885" s="13"/>
      <c r="D22885" s="13"/>
      <c r="E22885" s="13"/>
      <c r="G22885" s="13"/>
    </row>
    <row r="22886" spans="1:7">
      <c r="A22886" s="13"/>
      <c r="B22886" s="13"/>
      <c r="C22886" s="13"/>
      <c r="D22886" s="13"/>
      <c r="E22886" s="13"/>
      <c r="G22886" s="13"/>
    </row>
    <row r="22887" spans="1:7">
      <c r="A22887" s="13"/>
      <c r="B22887" s="13"/>
      <c r="C22887" s="13"/>
      <c r="D22887" s="13"/>
      <c r="E22887" s="13"/>
      <c r="G22887" s="13"/>
    </row>
    <row r="22888" spans="1:7">
      <c r="A22888" s="13"/>
      <c r="B22888" s="13"/>
      <c r="C22888" s="13"/>
      <c r="D22888" s="13"/>
      <c r="E22888" s="13"/>
      <c r="G22888" s="13"/>
    </row>
    <row r="22889" spans="1:7">
      <c r="A22889" s="13"/>
      <c r="B22889" s="13"/>
      <c r="C22889" s="13"/>
      <c r="D22889" s="13"/>
      <c r="E22889" s="13"/>
      <c r="G22889" s="13"/>
    </row>
    <row r="22890" spans="1:7">
      <c r="A22890" s="13"/>
      <c r="B22890" s="13"/>
      <c r="C22890" s="13"/>
      <c r="D22890" s="13"/>
      <c r="E22890" s="13"/>
      <c r="F22890" s="13"/>
    </row>
    <row r="22891" spans="1:7">
      <c r="A22891" s="13"/>
      <c r="B22891" s="13"/>
      <c r="C22891" s="13"/>
      <c r="D22891" s="13"/>
      <c r="E22891" s="13"/>
      <c r="F22891" s="13"/>
    </row>
    <row r="22892" spans="1:7">
      <c r="A22892" s="13"/>
      <c r="B22892" s="13"/>
      <c r="C22892" s="13"/>
      <c r="D22892" s="13"/>
      <c r="E22892" s="13"/>
      <c r="G22892" s="13"/>
    </row>
    <row r="22893" spans="1:7">
      <c r="A22893" s="13"/>
      <c r="B22893" s="13"/>
      <c r="C22893" s="13"/>
      <c r="D22893" s="13"/>
      <c r="E22893" s="13"/>
      <c r="G22893" s="13"/>
    </row>
    <row r="22894" spans="1:7">
      <c r="A22894" s="13"/>
      <c r="B22894" s="13"/>
      <c r="C22894" s="13"/>
      <c r="D22894" s="13"/>
      <c r="E22894" s="13"/>
      <c r="G22894" s="13"/>
    </row>
    <row r="22895" spans="1:7">
      <c r="A22895" s="13"/>
      <c r="B22895" s="13"/>
      <c r="C22895" s="13"/>
      <c r="D22895" s="13"/>
      <c r="E22895" s="13"/>
      <c r="G22895" s="13"/>
    </row>
    <row r="22896" spans="1:7">
      <c r="A22896" s="13"/>
      <c r="B22896" s="13"/>
      <c r="C22896" s="13"/>
      <c r="D22896" s="13"/>
      <c r="E22896" s="13"/>
      <c r="G22896" s="13"/>
    </row>
    <row r="22897" spans="1:7">
      <c r="A22897" s="13"/>
      <c r="B22897" s="13"/>
      <c r="C22897" s="13"/>
      <c r="D22897" s="13"/>
      <c r="E22897" s="13"/>
      <c r="G22897" s="13"/>
    </row>
    <row r="22898" spans="1:7">
      <c r="A22898" s="13"/>
      <c r="B22898" s="13"/>
      <c r="C22898" s="13"/>
      <c r="D22898" s="13"/>
      <c r="E22898" s="13"/>
      <c r="G22898" s="13"/>
    </row>
    <row r="22899" spans="1:7">
      <c r="A22899" s="13"/>
      <c r="B22899" s="13"/>
      <c r="C22899" s="13"/>
      <c r="D22899" s="13"/>
      <c r="E22899" s="13"/>
      <c r="G22899" s="13"/>
    </row>
    <row r="22900" spans="1:7">
      <c r="A22900" s="13"/>
      <c r="B22900" s="13"/>
      <c r="C22900" s="13"/>
      <c r="D22900" s="13"/>
      <c r="E22900" s="13"/>
      <c r="F22900" s="13"/>
    </row>
    <row r="22901" spans="1:7">
      <c r="A22901" s="13"/>
      <c r="B22901" s="13"/>
      <c r="C22901" s="13"/>
      <c r="D22901" s="13"/>
      <c r="E22901" s="13"/>
      <c r="G22901" s="13"/>
    </row>
    <row r="22902" spans="1:7">
      <c r="A22902" s="13"/>
      <c r="B22902" s="13"/>
      <c r="C22902" s="13"/>
      <c r="D22902" s="13"/>
      <c r="E22902" s="13"/>
      <c r="G22902" s="13"/>
    </row>
    <row r="22903" spans="1:7">
      <c r="A22903" s="13"/>
      <c r="B22903" s="13"/>
      <c r="C22903" s="13"/>
      <c r="D22903" s="13"/>
      <c r="E22903" s="13"/>
      <c r="G22903" s="13"/>
    </row>
    <row r="22904" spans="1:7">
      <c r="A22904" s="13"/>
      <c r="B22904" s="13"/>
      <c r="C22904" s="13"/>
      <c r="D22904" s="13"/>
      <c r="E22904" s="13"/>
      <c r="G22904" s="13"/>
    </row>
    <row r="22905" spans="1:7">
      <c r="A22905" s="13"/>
      <c r="B22905" s="13"/>
      <c r="C22905" s="13"/>
      <c r="D22905" s="13"/>
      <c r="E22905" s="13"/>
      <c r="F22905" s="13"/>
    </row>
    <row r="22906" spans="1:7">
      <c r="A22906" s="13"/>
      <c r="B22906" s="13"/>
      <c r="C22906" s="13"/>
      <c r="D22906" s="13"/>
      <c r="E22906" s="13"/>
      <c r="G22906" s="13"/>
    </row>
    <row r="22907" spans="1:7">
      <c r="A22907" s="13"/>
      <c r="B22907" s="13"/>
      <c r="C22907" s="13"/>
      <c r="D22907" s="13"/>
      <c r="E22907" s="13"/>
      <c r="G22907" s="13"/>
    </row>
    <row r="22908" spans="1:7">
      <c r="A22908" s="13"/>
      <c r="B22908" s="13"/>
      <c r="C22908" s="13"/>
      <c r="D22908" s="13"/>
      <c r="E22908" s="13"/>
      <c r="F22908" s="13"/>
    </row>
    <row r="22909" spans="1:7">
      <c r="A22909" s="13"/>
      <c r="B22909" s="13"/>
      <c r="C22909" s="13"/>
      <c r="D22909" s="13"/>
      <c r="E22909" s="13"/>
      <c r="G22909" s="13"/>
    </row>
    <row r="22910" spans="1:7">
      <c r="A22910" s="13"/>
      <c r="B22910" s="13"/>
      <c r="C22910" s="13"/>
      <c r="D22910" s="13"/>
      <c r="E22910" s="13"/>
      <c r="G22910" s="13"/>
    </row>
    <row r="22911" spans="1:7">
      <c r="A22911" s="13"/>
      <c r="B22911" s="13"/>
      <c r="C22911" s="13"/>
      <c r="D22911" s="13"/>
      <c r="E22911" s="13"/>
      <c r="G22911" s="13"/>
    </row>
    <row r="22912" spans="1:7">
      <c r="A22912" s="13"/>
      <c r="B22912" s="13"/>
      <c r="C22912" s="13"/>
      <c r="D22912" s="13"/>
      <c r="E22912" s="13"/>
      <c r="G22912" s="13"/>
    </row>
    <row r="22913" spans="1:7">
      <c r="A22913" s="13"/>
      <c r="B22913" s="13"/>
      <c r="C22913" s="13"/>
      <c r="D22913" s="13"/>
      <c r="E22913" s="13"/>
      <c r="F22913" s="13"/>
    </row>
    <row r="22914" spans="1:7">
      <c r="A22914" s="13"/>
      <c r="B22914" s="13"/>
      <c r="C22914" s="13"/>
      <c r="D22914" s="13"/>
      <c r="E22914" s="13"/>
      <c r="F22914" s="13"/>
    </row>
    <row r="22915" spans="1:7">
      <c r="A22915" s="13"/>
      <c r="B22915" s="13"/>
      <c r="C22915" s="13"/>
      <c r="D22915" s="13"/>
      <c r="E22915" s="13"/>
      <c r="G22915" s="13"/>
    </row>
    <row r="22916" spans="1:7">
      <c r="A22916" s="13"/>
      <c r="B22916" s="13"/>
      <c r="C22916" s="13"/>
      <c r="D22916" s="13"/>
      <c r="E22916" s="13"/>
      <c r="G22916" s="13"/>
    </row>
    <row r="22917" spans="1:7">
      <c r="A22917" s="13"/>
      <c r="B22917" s="13"/>
      <c r="C22917" s="13"/>
      <c r="D22917" s="13"/>
      <c r="E22917" s="13"/>
      <c r="G22917" s="13"/>
    </row>
    <row r="22918" spans="1:7">
      <c r="A22918" s="13"/>
      <c r="B22918" s="13"/>
      <c r="C22918" s="13"/>
      <c r="D22918" s="13"/>
      <c r="E22918" s="13"/>
      <c r="G22918" s="13"/>
    </row>
    <row r="22919" spans="1:7">
      <c r="A22919" s="13"/>
      <c r="B22919" s="13"/>
      <c r="C22919" s="13"/>
      <c r="D22919" s="13"/>
      <c r="E22919" s="13"/>
      <c r="G22919" s="13"/>
    </row>
    <row r="22920" spans="1:7">
      <c r="A22920" s="13"/>
      <c r="B22920" s="13"/>
      <c r="C22920" s="13"/>
      <c r="D22920" s="13"/>
      <c r="E22920" s="13"/>
      <c r="G22920" s="13"/>
    </row>
    <row r="22921" spans="1:7">
      <c r="A22921" s="13"/>
      <c r="B22921" s="13"/>
      <c r="C22921" s="13"/>
      <c r="D22921" s="13"/>
      <c r="E22921" s="13"/>
      <c r="G22921" s="13"/>
    </row>
    <row r="22922" spans="1:7">
      <c r="A22922" s="13"/>
      <c r="B22922" s="13"/>
      <c r="C22922" s="13"/>
      <c r="D22922" s="13"/>
      <c r="E22922" s="13"/>
      <c r="G22922" s="13"/>
    </row>
    <row r="22923" spans="1:7">
      <c r="A22923" s="13"/>
      <c r="B22923" s="13"/>
      <c r="C22923" s="13"/>
      <c r="D22923" s="13"/>
      <c r="E22923" s="13"/>
      <c r="G22923" s="13"/>
    </row>
    <row r="22924" spans="1:7">
      <c r="A22924" s="13"/>
      <c r="B22924" s="13"/>
      <c r="C22924" s="13"/>
      <c r="D22924" s="13"/>
      <c r="E22924" s="13"/>
      <c r="G22924" s="13"/>
    </row>
    <row r="22925" spans="1:7">
      <c r="A22925" s="13"/>
      <c r="B22925" s="13"/>
      <c r="C22925" s="13"/>
      <c r="D22925" s="13"/>
      <c r="E22925" s="13"/>
      <c r="G22925" s="13"/>
    </row>
    <row r="22926" spans="1:7">
      <c r="A22926" s="13"/>
      <c r="B22926" s="13"/>
      <c r="C22926" s="13"/>
      <c r="D22926" s="13"/>
      <c r="E22926" s="13"/>
      <c r="G22926" s="13"/>
    </row>
    <row r="22927" spans="1:7">
      <c r="A22927" s="13"/>
      <c r="B22927" s="13"/>
      <c r="C22927" s="13"/>
      <c r="D22927" s="13"/>
      <c r="E22927" s="13"/>
      <c r="G22927" s="13"/>
    </row>
    <row r="22928" spans="1:7">
      <c r="A22928" s="13"/>
      <c r="B22928" s="13"/>
      <c r="C22928" s="13"/>
      <c r="D22928" s="13"/>
      <c r="E22928" s="13"/>
      <c r="G22928" s="13"/>
    </row>
    <row r="22929" spans="1:7">
      <c r="A22929" s="13"/>
      <c r="B22929" s="13"/>
      <c r="C22929" s="13"/>
      <c r="D22929" s="13"/>
      <c r="E22929" s="13"/>
      <c r="G22929" s="13"/>
    </row>
    <row r="22930" spans="1:7">
      <c r="A22930" s="13"/>
      <c r="B22930" s="13"/>
      <c r="C22930" s="13"/>
      <c r="D22930" s="13"/>
      <c r="E22930" s="13"/>
      <c r="G22930" s="13"/>
    </row>
    <row r="22931" spans="1:7">
      <c r="A22931" s="13"/>
      <c r="B22931" s="13"/>
      <c r="C22931" s="13"/>
      <c r="D22931" s="13"/>
      <c r="E22931" s="13"/>
      <c r="G22931" s="13"/>
    </row>
    <row r="22932" spans="1:7">
      <c r="A22932" s="13"/>
      <c r="B22932" s="13"/>
      <c r="C22932" s="13"/>
      <c r="D22932" s="13"/>
      <c r="E22932" s="13"/>
      <c r="G22932" s="13"/>
    </row>
    <row r="22933" spans="1:7">
      <c r="A22933" s="13"/>
      <c r="B22933" s="13"/>
      <c r="C22933" s="13"/>
      <c r="D22933" s="13"/>
      <c r="E22933" s="13"/>
      <c r="G22933" s="13"/>
    </row>
    <row r="22934" spans="1:7">
      <c r="A22934" s="13"/>
      <c r="B22934" s="13"/>
      <c r="C22934" s="13"/>
      <c r="D22934" s="13"/>
      <c r="E22934" s="13"/>
      <c r="G22934" s="13"/>
    </row>
    <row r="22935" spans="1:7">
      <c r="A22935" s="13"/>
      <c r="B22935" s="13"/>
      <c r="C22935" s="13"/>
      <c r="D22935" s="13"/>
      <c r="E22935" s="13"/>
      <c r="G22935" s="13"/>
    </row>
    <row r="22936" spans="1:7">
      <c r="A22936" s="13"/>
      <c r="B22936" s="13"/>
      <c r="C22936" s="13"/>
      <c r="D22936" s="13"/>
      <c r="E22936" s="13"/>
      <c r="G22936" s="13"/>
    </row>
    <row r="22937" spans="1:7">
      <c r="A22937" s="13"/>
      <c r="B22937" s="13"/>
      <c r="C22937" s="13"/>
      <c r="D22937" s="13"/>
      <c r="E22937" s="13"/>
      <c r="G22937" s="13"/>
    </row>
    <row r="22938" spans="1:7">
      <c r="A22938" s="13"/>
      <c r="B22938" s="13"/>
      <c r="C22938" s="13"/>
      <c r="D22938" s="13"/>
      <c r="E22938" s="13"/>
      <c r="G22938" s="13"/>
    </row>
    <row r="22939" spans="1:7">
      <c r="A22939" s="13"/>
      <c r="B22939" s="13"/>
      <c r="C22939" s="13"/>
      <c r="D22939" s="13"/>
      <c r="E22939" s="13"/>
      <c r="G22939" s="13"/>
    </row>
    <row r="22940" spans="1:7">
      <c r="A22940" s="13"/>
      <c r="B22940" s="13"/>
      <c r="C22940" s="13"/>
      <c r="D22940" s="13"/>
      <c r="E22940" s="13"/>
      <c r="G22940" s="13"/>
    </row>
    <row r="22941" spans="1:7">
      <c r="A22941" s="13"/>
      <c r="B22941" s="13"/>
      <c r="C22941" s="13"/>
      <c r="D22941" s="13"/>
      <c r="E22941" s="13"/>
      <c r="G22941" s="13"/>
    </row>
    <row r="22942" spans="1:7">
      <c r="A22942" s="13"/>
      <c r="B22942" s="13"/>
      <c r="C22942" s="13"/>
      <c r="D22942" s="13"/>
      <c r="E22942" s="13"/>
      <c r="G22942" s="13"/>
    </row>
    <row r="22943" spans="1:7">
      <c r="A22943" s="13"/>
      <c r="B22943" s="13"/>
      <c r="C22943" s="13"/>
      <c r="D22943" s="13"/>
      <c r="E22943" s="13"/>
      <c r="G22943" s="13"/>
    </row>
    <row r="22944" spans="1:7">
      <c r="A22944" s="13"/>
      <c r="B22944" s="13"/>
      <c r="C22944" s="13"/>
      <c r="D22944" s="13"/>
      <c r="E22944" s="13"/>
      <c r="F22944" s="13"/>
    </row>
    <row r="22945" spans="1:7">
      <c r="A22945" s="13"/>
    </row>
    <row r="22946" spans="1:7">
      <c r="A22946" s="13"/>
    </row>
    <row r="22947" spans="1:7">
      <c r="A22947" s="13"/>
      <c r="B22947" s="13"/>
      <c r="C22947" s="13"/>
      <c r="D22947" s="13"/>
      <c r="E22947" s="13"/>
      <c r="F22947" s="13"/>
    </row>
    <row r="22948" spans="1:7">
      <c r="A22948" s="13"/>
      <c r="B22948" s="13"/>
      <c r="C22948" s="13"/>
      <c r="D22948" s="13"/>
      <c r="E22948" s="13"/>
      <c r="G22948" s="13"/>
    </row>
    <row r="22949" spans="1:7">
      <c r="A22949" s="13"/>
      <c r="B22949" s="13"/>
      <c r="C22949" s="13"/>
      <c r="D22949" s="13"/>
      <c r="E22949" s="13"/>
      <c r="G22949" s="13"/>
    </row>
    <row r="22950" spans="1:7">
      <c r="A22950" s="13"/>
      <c r="B22950" s="13"/>
      <c r="C22950" s="13"/>
      <c r="D22950" s="13"/>
      <c r="E22950" s="13"/>
      <c r="G22950" s="13"/>
    </row>
    <row r="22951" spans="1:7">
      <c r="A22951" s="13"/>
      <c r="B22951" s="13"/>
      <c r="C22951" s="13"/>
      <c r="D22951" s="13"/>
      <c r="E22951" s="13"/>
      <c r="G22951" s="13"/>
    </row>
    <row r="22952" spans="1:7">
      <c r="A22952" s="13"/>
      <c r="B22952" s="13"/>
      <c r="C22952" s="13"/>
      <c r="D22952" s="13"/>
      <c r="E22952" s="13"/>
      <c r="G22952" s="13"/>
    </row>
    <row r="22953" spans="1:7">
      <c r="A22953" s="13"/>
      <c r="B22953" s="13"/>
      <c r="C22953" s="13"/>
      <c r="D22953" s="13"/>
      <c r="E22953" s="13"/>
      <c r="G22953" s="13"/>
    </row>
    <row r="22954" spans="1:7">
      <c r="A22954" s="13"/>
      <c r="B22954" s="13"/>
      <c r="C22954" s="13"/>
      <c r="D22954" s="13"/>
      <c r="E22954" s="13"/>
      <c r="G22954" s="13"/>
    </row>
    <row r="22955" spans="1:7">
      <c r="A22955" s="13"/>
      <c r="B22955" s="13"/>
      <c r="C22955" s="13"/>
      <c r="D22955" s="13"/>
      <c r="E22955" s="13"/>
      <c r="G22955" s="13"/>
    </row>
    <row r="22956" spans="1:7">
      <c r="A22956" s="13"/>
      <c r="B22956" s="13"/>
      <c r="C22956" s="13"/>
      <c r="D22956" s="13"/>
      <c r="E22956" s="13"/>
      <c r="G22956" s="13"/>
    </row>
    <row r="22957" spans="1:7">
      <c r="A22957" s="13"/>
      <c r="B22957" s="13"/>
      <c r="C22957" s="13"/>
      <c r="D22957" s="13"/>
      <c r="E22957" s="13"/>
      <c r="G22957" s="13"/>
    </row>
    <row r="22958" spans="1:7">
      <c r="A22958" s="13"/>
      <c r="B22958" s="13"/>
      <c r="C22958" s="13"/>
      <c r="D22958" s="13"/>
      <c r="E22958" s="13"/>
      <c r="G22958" s="13"/>
    </row>
    <row r="22959" spans="1:7">
      <c r="A22959" s="13"/>
      <c r="B22959" s="13"/>
      <c r="C22959" s="13"/>
      <c r="D22959" s="13"/>
      <c r="E22959" s="13"/>
      <c r="G22959" s="13"/>
    </row>
    <row r="22960" spans="1:7">
      <c r="A22960" s="13"/>
      <c r="B22960" s="13"/>
      <c r="C22960" s="13"/>
      <c r="D22960" s="13"/>
      <c r="E22960" s="13"/>
      <c r="G22960" s="13"/>
    </row>
    <row r="22961" spans="1:7">
      <c r="A22961" s="13"/>
      <c r="B22961" s="13"/>
      <c r="C22961" s="13"/>
      <c r="D22961" s="13"/>
      <c r="E22961" s="13"/>
      <c r="G22961" s="13"/>
    </row>
    <row r="22962" spans="1:7">
      <c r="A22962" s="13"/>
      <c r="B22962" s="13"/>
      <c r="C22962" s="13"/>
      <c r="D22962" s="13"/>
      <c r="E22962" s="13"/>
      <c r="G22962" s="13"/>
    </row>
    <row r="22963" spans="1:7">
      <c r="A22963" s="13"/>
      <c r="B22963" s="13"/>
      <c r="C22963" s="13"/>
      <c r="D22963" s="13"/>
      <c r="E22963" s="13"/>
      <c r="G22963" s="13"/>
    </row>
    <row r="22964" spans="1:7">
      <c r="A22964" s="13"/>
      <c r="B22964" s="13"/>
      <c r="C22964" s="13"/>
      <c r="D22964" s="13"/>
      <c r="E22964" s="13"/>
      <c r="G22964" s="13"/>
    </row>
    <row r="22965" spans="1:7">
      <c r="A22965" s="13"/>
      <c r="B22965" s="13"/>
      <c r="C22965" s="13"/>
      <c r="D22965" s="13"/>
      <c r="E22965" s="13"/>
      <c r="G22965" s="13"/>
    </row>
    <row r="22966" spans="1:7">
      <c r="A22966" s="13"/>
      <c r="B22966" s="13"/>
      <c r="C22966" s="13"/>
      <c r="D22966" s="13"/>
      <c r="E22966" s="13"/>
      <c r="G22966" s="13"/>
    </row>
    <row r="22967" spans="1:7">
      <c r="A22967" s="13"/>
      <c r="B22967" s="13"/>
      <c r="C22967" s="13"/>
      <c r="D22967" s="13"/>
      <c r="E22967" s="13"/>
      <c r="G22967" s="13"/>
    </row>
    <row r="22968" spans="1:7">
      <c r="A22968" s="13"/>
      <c r="B22968" s="13"/>
      <c r="C22968" s="13"/>
      <c r="D22968" s="13"/>
      <c r="E22968" s="13"/>
      <c r="F22968" s="13"/>
    </row>
    <row r="22969" spans="1:7">
      <c r="A22969" s="13"/>
      <c r="B22969" s="13"/>
      <c r="C22969" s="13"/>
      <c r="D22969" s="13"/>
      <c r="E22969" s="13"/>
      <c r="G22969" s="13"/>
    </row>
    <row r="22970" spans="1:7">
      <c r="A22970" s="13"/>
      <c r="B22970" s="13"/>
      <c r="C22970" s="13"/>
      <c r="D22970" s="13"/>
      <c r="E22970" s="13"/>
      <c r="G22970" s="13"/>
    </row>
    <row r="22971" spans="1:7">
      <c r="A22971" s="13"/>
      <c r="B22971" s="13"/>
      <c r="C22971" s="13"/>
      <c r="D22971" s="13"/>
      <c r="E22971" s="13"/>
      <c r="G22971" s="13"/>
    </row>
    <row r="22972" spans="1:7">
      <c r="A22972" s="13"/>
      <c r="B22972" s="13"/>
      <c r="C22972" s="13"/>
      <c r="D22972" s="13"/>
      <c r="E22972" s="13"/>
      <c r="G22972" s="13"/>
    </row>
    <row r="22973" spans="1:7">
      <c r="A22973" s="13"/>
      <c r="B22973" s="13"/>
      <c r="C22973" s="13"/>
      <c r="D22973" s="13"/>
      <c r="E22973" s="13"/>
      <c r="G22973" s="13"/>
    </row>
    <row r="22974" spans="1:7">
      <c r="A22974" s="13"/>
      <c r="B22974" s="13"/>
      <c r="C22974" s="13"/>
      <c r="D22974" s="13"/>
      <c r="E22974" s="13"/>
      <c r="G22974" s="13"/>
    </row>
    <row r="22975" spans="1:7">
      <c r="A22975" s="13"/>
      <c r="B22975" s="13"/>
      <c r="C22975" s="13"/>
      <c r="D22975" s="13"/>
      <c r="E22975" s="13"/>
      <c r="F22975" s="13"/>
    </row>
    <row r="22976" spans="1:7">
      <c r="A22976" s="13"/>
      <c r="B22976" s="13"/>
      <c r="C22976" s="13"/>
      <c r="D22976" s="13"/>
      <c r="E22976" s="13"/>
      <c r="G22976" s="13"/>
    </row>
    <row r="22977" spans="1:7">
      <c r="A22977" s="13"/>
      <c r="B22977" s="13"/>
      <c r="C22977" s="13"/>
      <c r="D22977" s="13"/>
      <c r="E22977" s="13"/>
      <c r="G22977" s="13"/>
    </row>
    <row r="22978" spans="1:7">
      <c r="A22978" s="13"/>
      <c r="B22978" s="13"/>
      <c r="C22978" s="13"/>
      <c r="D22978" s="13"/>
      <c r="E22978" s="13"/>
      <c r="G22978" s="13"/>
    </row>
    <row r="22979" spans="1:7">
      <c r="A22979" s="13"/>
      <c r="B22979" s="13"/>
      <c r="C22979" s="13"/>
      <c r="D22979" s="13"/>
      <c r="E22979" s="13"/>
      <c r="G22979" s="13"/>
    </row>
    <row r="22980" spans="1:7">
      <c r="A22980" s="13"/>
      <c r="B22980" s="13"/>
      <c r="C22980" s="13"/>
      <c r="D22980" s="13"/>
      <c r="E22980" s="13"/>
      <c r="G22980" s="13"/>
    </row>
    <row r="22981" spans="1:7">
      <c r="A22981" s="13"/>
      <c r="B22981" s="13"/>
      <c r="C22981" s="13"/>
      <c r="D22981" s="13"/>
      <c r="E22981" s="13"/>
      <c r="G22981" s="13"/>
    </row>
    <row r="22982" spans="1:7">
      <c r="A22982" s="13"/>
      <c r="B22982" s="13"/>
      <c r="C22982" s="13"/>
      <c r="D22982" s="13"/>
      <c r="E22982" s="13"/>
      <c r="G22982" s="13"/>
    </row>
    <row r="22983" spans="1:7">
      <c r="A22983" s="13"/>
      <c r="B22983" s="13"/>
      <c r="C22983" s="13"/>
      <c r="D22983" s="13"/>
      <c r="E22983" s="13"/>
      <c r="G22983" s="13"/>
    </row>
    <row r="22984" spans="1:7">
      <c r="A22984" s="13"/>
      <c r="B22984" s="13"/>
      <c r="C22984" s="13"/>
      <c r="D22984" s="13"/>
      <c r="E22984" s="13"/>
      <c r="G22984" s="13"/>
    </row>
    <row r="22985" spans="1:7">
      <c r="A22985" s="13"/>
      <c r="B22985" s="13"/>
      <c r="C22985" s="13"/>
      <c r="D22985" s="13"/>
      <c r="E22985" s="13"/>
      <c r="G22985" s="13"/>
    </row>
    <row r="22986" spans="1:7">
      <c r="A22986" s="13"/>
      <c r="B22986" s="13"/>
      <c r="C22986" s="13"/>
      <c r="D22986" s="13"/>
      <c r="E22986" s="13"/>
      <c r="G22986" s="13"/>
    </row>
    <row r="22987" spans="1:7">
      <c r="A22987" s="13"/>
      <c r="B22987" s="13"/>
      <c r="C22987" s="13"/>
      <c r="D22987" s="13"/>
      <c r="E22987" s="13"/>
      <c r="G22987" s="13"/>
    </row>
    <row r="22988" spans="1:7">
      <c r="A22988" s="13"/>
      <c r="B22988" s="13"/>
      <c r="C22988" s="13"/>
      <c r="D22988" s="13"/>
      <c r="E22988" s="13"/>
      <c r="F22988" s="13"/>
    </row>
    <row r="22989" spans="1:7">
      <c r="A22989" s="13"/>
      <c r="B22989" s="13"/>
      <c r="C22989" s="13"/>
      <c r="D22989" s="13"/>
      <c r="E22989" s="13"/>
      <c r="F22989" s="13"/>
    </row>
    <row r="22990" spans="1:7">
      <c r="A22990" s="13"/>
      <c r="B22990" s="13"/>
      <c r="C22990" s="13"/>
      <c r="D22990" s="13"/>
      <c r="E22990" s="13"/>
      <c r="G22990" s="13"/>
    </row>
    <row r="22991" spans="1:7">
      <c r="A22991" s="13"/>
      <c r="B22991" s="13"/>
      <c r="C22991" s="13"/>
      <c r="D22991" s="13"/>
      <c r="E22991" s="13"/>
      <c r="G22991" s="13"/>
    </row>
    <row r="22992" spans="1:7">
      <c r="A22992" s="13"/>
      <c r="B22992" s="13"/>
      <c r="C22992" s="13"/>
      <c r="D22992" s="13"/>
      <c r="E22992" s="13"/>
      <c r="G22992" s="13"/>
    </row>
    <row r="22993" spans="1:7">
      <c r="A22993" s="13"/>
      <c r="B22993" s="13"/>
      <c r="C22993" s="13"/>
      <c r="D22993" s="13"/>
      <c r="E22993" s="13"/>
      <c r="G22993" s="13"/>
    </row>
    <row r="22994" spans="1:7">
      <c r="A22994" s="13"/>
      <c r="B22994" s="13"/>
      <c r="C22994" s="13"/>
      <c r="D22994" s="13"/>
      <c r="E22994" s="13"/>
      <c r="F22994" s="13"/>
    </row>
    <row r="22995" spans="1:7">
      <c r="A22995" s="13"/>
      <c r="B22995" s="13"/>
      <c r="C22995" s="13"/>
      <c r="D22995" s="13"/>
      <c r="E22995" s="13"/>
      <c r="G22995" s="13"/>
    </row>
    <row r="22996" spans="1:7">
      <c r="A22996" s="13"/>
      <c r="B22996" s="13"/>
      <c r="C22996" s="13"/>
      <c r="D22996" s="13"/>
      <c r="E22996" s="13"/>
      <c r="G22996" s="13"/>
    </row>
    <row r="22997" spans="1:7">
      <c r="A22997" s="13"/>
      <c r="B22997" s="13"/>
      <c r="C22997" s="13"/>
      <c r="D22997" s="13"/>
      <c r="E22997" s="13"/>
      <c r="F22997" s="13"/>
    </row>
    <row r="22998" spans="1:7">
      <c r="A22998" s="13"/>
      <c r="B22998" s="13"/>
      <c r="C22998" s="13"/>
      <c r="D22998" s="13"/>
      <c r="E22998" s="13"/>
      <c r="G22998" s="13"/>
    </row>
    <row r="22999" spans="1:7">
      <c r="A22999" s="13"/>
      <c r="B22999" s="13"/>
      <c r="C22999" s="13"/>
      <c r="D22999" s="13"/>
      <c r="E22999" s="13"/>
      <c r="G22999" s="13"/>
    </row>
    <row r="23000" spans="1:7">
      <c r="A23000" s="13"/>
      <c r="B23000" s="13"/>
      <c r="C23000" s="13"/>
      <c r="D23000" s="13"/>
      <c r="E23000" s="13"/>
      <c r="G23000" s="13"/>
    </row>
    <row r="23001" spans="1:7">
      <c r="A23001" s="13"/>
      <c r="B23001" s="13"/>
      <c r="C23001" s="13"/>
      <c r="D23001" s="13"/>
      <c r="E23001" s="13"/>
      <c r="G23001" s="13"/>
    </row>
    <row r="23002" spans="1:7">
      <c r="A23002" s="13"/>
      <c r="B23002" s="13"/>
      <c r="C23002" s="13"/>
      <c r="D23002" s="13"/>
      <c r="E23002" s="13"/>
      <c r="G23002" s="13"/>
    </row>
    <row r="23003" spans="1:7">
      <c r="A23003" s="13"/>
      <c r="B23003" s="13"/>
      <c r="C23003" s="13"/>
      <c r="D23003" s="13"/>
      <c r="E23003" s="13"/>
      <c r="F23003" s="13"/>
    </row>
    <row r="23004" spans="1:7">
      <c r="A23004" s="13"/>
      <c r="B23004" s="13"/>
      <c r="C23004" s="13"/>
      <c r="D23004" s="13"/>
      <c r="E23004" s="13"/>
      <c r="F23004" s="13"/>
    </row>
    <row r="23005" spans="1:7">
      <c r="A23005" s="13"/>
      <c r="B23005" s="13"/>
      <c r="C23005" s="13"/>
      <c r="D23005" s="13"/>
      <c r="E23005" s="13"/>
      <c r="G23005" s="13"/>
    </row>
    <row r="23006" spans="1:7">
      <c r="A23006" s="13"/>
      <c r="B23006" s="13"/>
      <c r="C23006" s="13"/>
      <c r="D23006" s="13"/>
      <c r="E23006" s="13"/>
      <c r="G23006" s="13"/>
    </row>
    <row r="23007" spans="1:7">
      <c r="A23007" s="13"/>
      <c r="B23007" s="13"/>
      <c r="C23007" s="13"/>
      <c r="D23007" s="13"/>
      <c r="E23007" s="13"/>
      <c r="G23007" s="13"/>
    </row>
    <row r="23008" spans="1:7">
      <c r="A23008" s="13"/>
      <c r="B23008" s="13"/>
      <c r="C23008" s="13"/>
      <c r="D23008" s="13"/>
      <c r="E23008" s="13"/>
      <c r="G23008" s="13"/>
    </row>
    <row r="23009" spans="1:7">
      <c r="A23009" s="13"/>
      <c r="B23009" s="13"/>
      <c r="C23009" s="13"/>
      <c r="D23009" s="13"/>
      <c r="E23009" s="13"/>
      <c r="G23009" s="13"/>
    </row>
    <row r="23010" spans="1:7">
      <c r="A23010" s="13"/>
      <c r="B23010" s="13"/>
      <c r="C23010" s="13"/>
      <c r="D23010" s="13"/>
      <c r="E23010" s="13"/>
      <c r="G23010" s="13"/>
    </row>
    <row r="23011" spans="1:7">
      <c r="A23011" s="13"/>
      <c r="B23011" s="13"/>
      <c r="C23011" s="13"/>
      <c r="D23011" s="13"/>
      <c r="E23011" s="13"/>
      <c r="G23011" s="13"/>
    </row>
    <row r="23012" spans="1:7">
      <c r="A23012" s="13"/>
      <c r="B23012" s="13"/>
      <c r="C23012" s="13"/>
      <c r="D23012" s="13"/>
      <c r="E23012" s="13"/>
      <c r="F23012" s="13"/>
    </row>
    <row r="23013" spans="1:7">
      <c r="A23013" s="13"/>
      <c r="B23013" s="13"/>
      <c r="C23013" s="13"/>
      <c r="D23013" s="13"/>
      <c r="E23013" s="13"/>
      <c r="G23013" s="13"/>
    </row>
    <row r="23014" spans="1:7">
      <c r="A23014" s="13"/>
      <c r="B23014" s="13"/>
      <c r="C23014" s="13"/>
      <c r="D23014" s="13"/>
      <c r="E23014" s="13"/>
      <c r="G23014" s="13"/>
    </row>
    <row r="23015" spans="1:7">
      <c r="A23015" s="13"/>
      <c r="B23015" s="13"/>
      <c r="C23015" s="13"/>
      <c r="D23015" s="13"/>
      <c r="E23015" s="13"/>
      <c r="G23015" s="13"/>
    </row>
    <row r="23016" spans="1:7">
      <c r="A23016" s="13"/>
      <c r="B23016" s="13"/>
      <c r="C23016" s="13"/>
      <c r="D23016" s="13"/>
      <c r="E23016" s="13"/>
      <c r="G23016" s="13"/>
    </row>
    <row r="23017" spans="1:7">
      <c r="A23017" s="13"/>
      <c r="B23017" s="13"/>
      <c r="C23017" s="13"/>
      <c r="D23017" s="13"/>
      <c r="E23017" s="13"/>
      <c r="F23017" s="13"/>
    </row>
    <row r="23018" spans="1:7">
      <c r="A23018" s="13"/>
      <c r="B23018" s="13"/>
      <c r="C23018" s="13"/>
      <c r="D23018" s="13"/>
      <c r="E23018" s="13"/>
      <c r="F23018" s="13"/>
    </row>
    <row r="23019" spans="1:7">
      <c r="A23019" s="13"/>
      <c r="B23019" s="13"/>
      <c r="C23019" s="13"/>
      <c r="D23019" s="13"/>
      <c r="E23019" s="13"/>
      <c r="G23019" s="13"/>
    </row>
    <row r="23020" spans="1:7">
      <c r="A23020" s="13"/>
      <c r="B23020" s="13"/>
      <c r="C23020" s="13"/>
      <c r="D23020" s="13"/>
      <c r="E23020" s="13"/>
      <c r="G23020" s="13"/>
    </row>
    <row r="23021" spans="1:7">
      <c r="A23021" s="13"/>
      <c r="B23021" s="13"/>
      <c r="C23021" s="13"/>
      <c r="D23021" s="13"/>
      <c r="E23021" s="13"/>
      <c r="G23021" s="13"/>
    </row>
    <row r="23022" spans="1:7">
      <c r="A23022" s="13"/>
      <c r="B23022" s="13"/>
      <c r="C23022" s="13"/>
      <c r="D23022" s="13"/>
      <c r="E23022" s="13"/>
      <c r="F23022" s="13"/>
    </row>
    <row r="23023" spans="1:7">
      <c r="A23023" s="13"/>
      <c r="B23023" s="13"/>
      <c r="C23023" s="13"/>
      <c r="D23023" s="13"/>
      <c r="E23023" s="13"/>
      <c r="G23023" s="13"/>
    </row>
    <row r="23024" spans="1:7">
      <c r="A23024" s="13"/>
      <c r="B23024" s="13"/>
      <c r="C23024" s="13"/>
      <c r="D23024" s="13"/>
      <c r="E23024" s="13"/>
      <c r="G23024" s="13"/>
    </row>
    <row r="23025" spans="1:7">
      <c r="A23025" s="13"/>
      <c r="B23025" s="13"/>
      <c r="C23025" s="13"/>
      <c r="D23025" s="13"/>
      <c r="E23025" s="13"/>
      <c r="G23025" s="13"/>
    </row>
    <row r="23026" spans="1:7">
      <c r="A23026" s="13"/>
      <c r="B23026" s="13"/>
      <c r="C23026" s="13"/>
      <c r="D23026" s="13"/>
      <c r="E23026" s="13"/>
      <c r="G23026" s="13"/>
    </row>
    <row r="23027" spans="1:7">
      <c r="A23027" s="13"/>
      <c r="B23027" s="13"/>
      <c r="C23027" s="13"/>
      <c r="D23027" s="13"/>
      <c r="E23027" s="13"/>
      <c r="F23027" s="13"/>
    </row>
    <row r="23028" spans="1:7">
      <c r="A23028" s="13"/>
      <c r="B23028" s="13"/>
      <c r="C23028" s="13"/>
      <c r="D23028" s="13"/>
      <c r="E23028" s="13"/>
      <c r="G23028" s="13"/>
    </row>
    <row r="23029" spans="1:7">
      <c r="A23029" s="13"/>
      <c r="B23029" s="13"/>
      <c r="C23029" s="13"/>
      <c r="D23029" s="13"/>
      <c r="E23029" s="13"/>
      <c r="G23029" s="13"/>
    </row>
    <row r="23030" spans="1:7">
      <c r="A23030" s="13"/>
      <c r="B23030" s="13"/>
      <c r="C23030" s="13"/>
      <c r="D23030" s="13"/>
      <c r="E23030" s="13"/>
      <c r="G23030" s="13"/>
    </row>
    <row r="23031" spans="1:7">
      <c r="A23031" s="13"/>
      <c r="B23031" s="13"/>
      <c r="C23031" s="13"/>
      <c r="D23031" s="13"/>
      <c r="E23031" s="13"/>
      <c r="G23031" s="13"/>
    </row>
    <row r="23032" spans="1:7">
      <c r="A23032" s="13"/>
      <c r="B23032" s="13"/>
      <c r="C23032" s="13"/>
      <c r="D23032" s="13"/>
      <c r="E23032" s="13"/>
      <c r="F23032" s="13"/>
    </row>
    <row r="23033" spans="1:7">
      <c r="A23033" s="13"/>
      <c r="B23033" s="13"/>
      <c r="C23033" s="13"/>
      <c r="D23033" s="13"/>
      <c r="E23033" s="13"/>
      <c r="G23033" s="13"/>
    </row>
    <row r="23034" spans="1:7">
      <c r="A23034" s="13"/>
      <c r="B23034" s="13"/>
      <c r="C23034" s="13"/>
      <c r="D23034" s="13"/>
      <c r="E23034" s="13"/>
      <c r="G23034" s="13"/>
    </row>
    <row r="23035" spans="1:7">
      <c r="A23035" s="13"/>
      <c r="B23035" s="13"/>
      <c r="C23035" s="13"/>
      <c r="D23035" s="13"/>
      <c r="E23035" s="13"/>
      <c r="F23035" s="13"/>
    </row>
    <row r="23036" spans="1:7">
      <c r="A23036" s="13"/>
      <c r="B23036" s="13"/>
      <c r="C23036" s="13"/>
      <c r="D23036" s="13"/>
      <c r="E23036" s="13"/>
      <c r="G23036" s="13"/>
    </row>
    <row r="23037" spans="1:7">
      <c r="A23037" s="13"/>
      <c r="B23037" s="13"/>
      <c r="C23037" s="13"/>
      <c r="D23037" s="13"/>
      <c r="E23037" s="13"/>
      <c r="G23037" s="13"/>
    </row>
    <row r="23038" spans="1:7">
      <c r="A23038" s="13"/>
      <c r="B23038" s="13"/>
      <c r="C23038" s="13"/>
      <c r="D23038" s="13"/>
      <c r="E23038" s="13"/>
      <c r="G23038" s="13"/>
    </row>
    <row r="23039" spans="1:7">
      <c r="A23039" s="13"/>
      <c r="B23039" s="13"/>
      <c r="C23039" s="13"/>
      <c r="D23039" s="13"/>
      <c r="E23039" s="13"/>
      <c r="G23039" s="13"/>
    </row>
    <row r="23040" spans="1:7">
      <c r="A23040" s="13"/>
      <c r="B23040" s="13"/>
      <c r="C23040" s="13"/>
      <c r="D23040" s="13"/>
      <c r="E23040" s="13"/>
      <c r="G23040" s="13"/>
    </row>
    <row r="23041" spans="1:7">
      <c r="A23041" s="13"/>
      <c r="B23041" s="13"/>
      <c r="C23041" s="13"/>
      <c r="D23041" s="13"/>
      <c r="E23041" s="13"/>
      <c r="G23041" s="13"/>
    </row>
    <row r="23042" spans="1:7">
      <c r="A23042" s="13"/>
      <c r="B23042" s="13"/>
      <c r="C23042" s="13"/>
      <c r="D23042" s="13"/>
      <c r="E23042" s="13"/>
      <c r="G23042" s="13"/>
    </row>
    <row r="23043" spans="1:7">
      <c r="A23043" s="13"/>
      <c r="B23043" s="13"/>
      <c r="C23043" s="13"/>
      <c r="D23043" s="13"/>
      <c r="E23043" s="13"/>
      <c r="G23043" s="13"/>
    </row>
    <row r="23044" spans="1:7">
      <c r="A23044" s="13"/>
      <c r="B23044" s="13"/>
      <c r="C23044" s="13"/>
      <c r="D23044" s="13"/>
      <c r="E23044" s="13"/>
      <c r="G23044" s="13"/>
    </row>
    <row r="23045" spans="1:7">
      <c r="A23045" s="13"/>
      <c r="B23045" s="13"/>
      <c r="C23045" s="13"/>
      <c r="D23045" s="13"/>
      <c r="E23045" s="13"/>
      <c r="G23045" s="13"/>
    </row>
    <row r="23046" spans="1:7">
      <c r="A23046" s="13"/>
      <c r="B23046" s="13"/>
      <c r="C23046" s="13"/>
      <c r="D23046" s="13"/>
      <c r="E23046" s="13"/>
      <c r="G23046" s="13"/>
    </row>
    <row r="23047" spans="1:7">
      <c r="A23047" s="13"/>
      <c r="B23047" s="13"/>
      <c r="C23047" s="13"/>
      <c r="D23047" s="13"/>
      <c r="E23047" s="13"/>
      <c r="G23047" s="13"/>
    </row>
    <row r="23048" spans="1:7">
      <c r="A23048" s="13"/>
      <c r="B23048" s="13"/>
      <c r="C23048" s="13"/>
      <c r="D23048" s="13"/>
      <c r="E23048" s="13"/>
      <c r="G23048" s="13"/>
    </row>
    <row r="23049" spans="1:7">
      <c r="A23049" s="13"/>
      <c r="B23049" s="13"/>
      <c r="C23049" s="13"/>
      <c r="D23049" s="13"/>
      <c r="E23049" s="13"/>
      <c r="G23049" s="13"/>
    </row>
    <row r="23050" spans="1:7">
      <c r="A23050" s="13"/>
      <c r="B23050" s="13"/>
      <c r="C23050" s="13"/>
      <c r="D23050" s="13"/>
      <c r="E23050" s="13"/>
      <c r="G23050" s="13"/>
    </row>
    <row r="23051" spans="1:7">
      <c r="A23051" s="13"/>
      <c r="B23051" s="13"/>
      <c r="C23051" s="13"/>
      <c r="D23051" s="13"/>
      <c r="E23051" s="13"/>
      <c r="G23051" s="13"/>
    </row>
    <row r="23052" spans="1:7">
      <c r="A23052" s="13"/>
      <c r="B23052" s="13"/>
      <c r="C23052" s="13"/>
      <c r="D23052" s="13"/>
      <c r="E23052" s="13"/>
      <c r="G23052" s="13"/>
    </row>
    <row r="23053" spans="1:7">
      <c r="A23053" s="13"/>
      <c r="B23053" s="13"/>
      <c r="C23053" s="13"/>
      <c r="D23053" s="13"/>
      <c r="E23053" s="13"/>
      <c r="G23053" s="13"/>
    </row>
    <row r="23054" spans="1:7">
      <c r="A23054" s="13"/>
      <c r="B23054" s="13"/>
      <c r="C23054" s="13"/>
      <c r="D23054" s="13"/>
      <c r="E23054" s="13"/>
      <c r="G23054" s="13"/>
    </row>
    <row r="23055" spans="1:7">
      <c r="A23055" s="13"/>
      <c r="B23055" s="13"/>
      <c r="C23055" s="13"/>
      <c r="D23055" s="13"/>
      <c r="E23055" s="13"/>
      <c r="G23055" s="13"/>
    </row>
    <row r="23056" spans="1:7">
      <c r="A23056" s="13"/>
      <c r="B23056" s="13"/>
      <c r="C23056" s="13"/>
      <c r="D23056" s="13"/>
      <c r="E23056" s="13"/>
      <c r="G23056" s="13"/>
    </row>
    <row r="23057" spans="1:7">
      <c r="A23057" s="13"/>
      <c r="B23057" s="13"/>
      <c r="C23057" s="13"/>
      <c r="D23057" s="13"/>
      <c r="E23057" s="13"/>
      <c r="G23057" s="13"/>
    </row>
    <row r="23058" spans="1:7">
      <c r="A23058" s="13"/>
      <c r="B23058" s="13"/>
      <c r="C23058" s="13"/>
      <c r="D23058" s="13"/>
      <c r="E23058" s="13"/>
      <c r="F23058" s="13"/>
    </row>
    <row r="23059" spans="1:7">
      <c r="A23059" s="13"/>
      <c r="B23059" s="13"/>
      <c r="C23059" s="13"/>
      <c r="D23059" s="13"/>
      <c r="E23059" s="13"/>
      <c r="F23059" s="13"/>
    </row>
    <row r="23060" spans="1:7">
      <c r="A23060" s="13"/>
      <c r="B23060" s="13"/>
      <c r="C23060" s="13"/>
      <c r="D23060" s="13"/>
      <c r="E23060" s="13"/>
      <c r="F23060" s="13"/>
    </row>
    <row r="23061" spans="1:7">
      <c r="A23061" s="13"/>
      <c r="B23061" s="13"/>
      <c r="C23061" s="13"/>
      <c r="D23061" s="13"/>
      <c r="E23061" s="13"/>
      <c r="G23061" s="13"/>
    </row>
    <row r="23062" spans="1:7">
      <c r="A23062" s="13"/>
      <c r="B23062" s="13"/>
      <c r="C23062" s="13"/>
      <c r="D23062" s="13"/>
      <c r="E23062" s="13"/>
      <c r="G23062" s="13"/>
    </row>
    <row r="23063" spans="1:7">
      <c r="A23063" s="13"/>
      <c r="B23063" s="13"/>
      <c r="C23063" s="13"/>
      <c r="D23063" s="13"/>
      <c r="E23063" s="13"/>
      <c r="G23063" s="13"/>
    </row>
    <row r="23064" spans="1:7">
      <c r="A23064" s="13"/>
      <c r="B23064" s="13"/>
      <c r="C23064" s="13"/>
      <c r="D23064" s="13"/>
      <c r="E23064" s="13"/>
      <c r="G23064" s="13"/>
    </row>
    <row r="23065" spans="1:7">
      <c r="A23065" s="13"/>
      <c r="B23065" s="13"/>
      <c r="C23065" s="13"/>
      <c r="D23065" s="13"/>
      <c r="E23065" s="13"/>
      <c r="G23065" s="13"/>
    </row>
    <row r="23066" spans="1:7">
      <c r="A23066" s="13"/>
      <c r="B23066" s="13"/>
      <c r="C23066" s="13"/>
      <c r="D23066" s="13"/>
      <c r="E23066" s="13"/>
      <c r="G23066" s="13"/>
    </row>
    <row r="23067" spans="1:7">
      <c r="A23067" s="13"/>
      <c r="B23067" s="13"/>
      <c r="C23067" s="13"/>
      <c r="D23067" s="13"/>
      <c r="E23067" s="13"/>
      <c r="G23067" s="13"/>
    </row>
    <row r="23068" spans="1:7">
      <c r="A23068" s="13"/>
      <c r="B23068" s="13"/>
      <c r="C23068" s="13"/>
      <c r="D23068" s="13"/>
      <c r="E23068" s="13"/>
      <c r="G23068" s="13"/>
    </row>
    <row r="23069" spans="1:7">
      <c r="A23069" s="13"/>
      <c r="B23069" s="13"/>
      <c r="C23069" s="13"/>
      <c r="D23069" s="13"/>
      <c r="E23069" s="13"/>
      <c r="G23069" s="13"/>
    </row>
    <row r="23070" spans="1:7">
      <c r="A23070" s="13"/>
      <c r="B23070" s="13"/>
      <c r="C23070" s="13"/>
      <c r="D23070" s="13"/>
      <c r="E23070" s="13"/>
      <c r="F23070" s="13"/>
    </row>
    <row r="23071" spans="1:7">
      <c r="A23071" s="13"/>
      <c r="B23071" s="13"/>
      <c r="C23071" s="13"/>
      <c r="D23071" s="13"/>
      <c r="E23071" s="13"/>
      <c r="G23071" s="13"/>
    </row>
    <row r="23072" spans="1:7">
      <c r="A23072" s="13"/>
      <c r="B23072" s="13"/>
      <c r="C23072" s="13"/>
      <c r="D23072" s="13"/>
      <c r="E23072" s="13"/>
      <c r="G23072" s="13"/>
    </row>
    <row r="23073" spans="1:7">
      <c r="A23073" s="13"/>
      <c r="B23073" s="13"/>
      <c r="C23073" s="13"/>
      <c r="D23073" s="13"/>
      <c r="E23073" s="13"/>
      <c r="G23073" s="13"/>
    </row>
    <row r="23074" spans="1:7">
      <c r="A23074" s="13"/>
      <c r="B23074" s="13"/>
      <c r="C23074" s="13"/>
      <c r="D23074" s="13"/>
      <c r="E23074" s="13"/>
      <c r="G23074" s="13"/>
    </row>
    <row r="23075" spans="1:7">
      <c r="A23075" s="13"/>
      <c r="B23075" s="13"/>
      <c r="C23075" s="13"/>
      <c r="D23075" s="13"/>
      <c r="E23075" s="13"/>
      <c r="G23075" s="13"/>
    </row>
    <row r="23076" spans="1:7">
      <c r="A23076" s="13"/>
      <c r="B23076" s="13"/>
      <c r="C23076" s="13"/>
      <c r="D23076" s="13"/>
      <c r="E23076" s="13"/>
      <c r="G23076" s="13"/>
    </row>
    <row r="23077" spans="1:7">
      <c r="A23077" s="13"/>
      <c r="B23077" s="13"/>
      <c r="C23077" s="13"/>
      <c r="D23077" s="13"/>
      <c r="E23077" s="13"/>
      <c r="G23077" s="13"/>
    </row>
    <row r="23078" spans="1:7">
      <c r="A23078" s="13"/>
      <c r="B23078" s="13"/>
      <c r="C23078" s="13"/>
      <c r="D23078" s="13"/>
      <c r="E23078" s="13"/>
      <c r="F23078" s="13"/>
    </row>
    <row r="23079" spans="1:7">
      <c r="A23079" s="13"/>
      <c r="B23079" s="13"/>
      <c r="C23079" s="13"/>
      <c r="D23079" s="13"/>
      <c r="E23079" s="13"/>
      <c r="G23079" s="13"/>
    </row>
    <row r="23080" spans="1:7">
      <c r="A23080" s="13"/>
      <c r="B23080" s="13"/>
      <c r="C23080" s="13"/>
      <c r="D23080" s="13"/>
      <c r="E23080" s="13"/>
      <c r="G23080" s="13"/>
    </row>
    <row r="23081" spans="1:7">
      <c r="A23081" s="13"/>
      <c r="B23081" s="13"/>
      <c r="C23081" s="13"/>
      <c r="D23081" s="13"/>
      <c r="E23081" s="13"/>
      <c r="G23081" s="13"/>
    </row>
    <row r="23082" spans="1:7">
      <c r="A23082" s="13"/>
      <c r="B23082" s="13"/>
      <c r="C23082" s="13"/>
      <c r="D23082" s="13"/>
      <c r="E23082" s="13"/>
      <c r="G23082" s="13"/>
    </row>
    <row r="23083" spans="1:7">
      <c r="A23083" s="13"/>
      <c r="B23083" s="13"/>
      <c r="C23083" s="13"/>
      <c r="D23083" s="13"/>
      <c r="E23083" s="13"/>
      <c r="G23083" s="13"/>
    </row>
    <row r="23084" spans="1:7">
      <c r="A23084" s="13"/>
      <c r="B23084" s="13"/>
      <c r="C23084" s="13"/>
      <c r="D23084" s="13"/>
      <c r="E23084" s="13"/>
      <c r="G23084" s="13"/>
    </row>
    <row r="23085" spans="1:7">
      <c r="A23085" s="13"/>
      <c r="B23085" s="13"/>
      <c r="C23085" s="13"/>
      <c r="D23085" s="13"/>
      <c r="E23085" s="13"/>
      <c r="G23085" s="13"/>
    </row>
    <row r="23086" spans="1:7">
      <c r="A23086" s="13"/>
      <c r="B23086" s="13"/>
      <c r="C23086" s="13"/>
      <c r="D23086" s="13"/>
      <c r="E23086" s="13"/>
      <c r="G23086" s="13"/>
    </row>
    <row r="23087" spans="1:7">
      <c r="A23087" s="13"/>
      <c r="B23087" s="13"/>
      <c r="C23087" s="13"/>
      <c r="D23087" s="13"/>
      <c r="E23087" s="13"/>
      <c r="G23087" s="13"/>
    </row>
    <row r="23088" spans="1:7">
      <c r="A23088" s="13"/>
      <c r="B23088" s="13"/>
      <c r="C23088" s="13"/>
      <c r="D23088" s="13"/>
      <c r="E23088" s="13"/>
      <c r="G23088" s="13"/>
    </row>
    <row r="23089" spans="1:7">
      <c r="A23089" s="13"/>
      <c r="B23089" s="13"/>
      <c r="C23089" s="13"/>
      <c r="D23089" s="13"/>
      <c r="E23089" s="13"/>
      <c r="F23089" s="13"/>
    </row>
    <row r="23090" spans="1:7">
      <c r="A23090" s="13"/>
      <c r="B23090" s="13"/>
      <c r="C23090" s="13"/>
      <c r="D23090" s="13"/>
      <c r="E23090" s="13"/>
      <c r="G23090" s="13"/>
    </row>
    <row r="23091" spans="1:7">
      <c r="A23091" s="13"/>
      <c r="B23091" s="13"/>
      <c r="C23091" s="13"/>
      <c r="D23091" s="13"/>
      <c r="E23091" s="13"/>
      <c r="G23091" s="13"/>
    </row>
    <row r="23092" spans="1:7">
      <c r="A23092" s="13"/>
      <c r="B23092" s="13"/>
      <c r="C23092" s="13"/>
      <c r="D23092" s="13"/>
      <c r="E23092" s="13"/>
      <c r="G23092" s="13"/>
    </row>
    <row r="23093" spans="1:7">
      <c r="A23093" s="13"/>
      <c r="B23093" s="13"/>
      <c r="C23093" s="13"/>
      <c r="D23093" s="13"/>
      <c r="E23093" s="13"/>
      <c r="G23093" s="13"/>
    </row>
    <row r="23094" spans="1:7">
      <c r="A23094" s="13"/>
      <c r="B23094" s="13"/>
      <c r="C23094" s="13"/>
      <c r="D23094" s="13"/>
      <c r="E23094" s="13"/>
      <c r="G23094" s="13"/>
    </row>
    <row r="23095" spans="1:7">
      <c r="A23095" s="13"/>
      <c r="B23095" s="13"/>
      <c r="C23095" s="13"/>
      <c r="D23095" s="13"/>
      <c r="E23095" s="13"/>
      <c r="G23095" s="13"/>
    </row>
    <row r="23096" spans="1:7">
      <c r="A23096" s="13"/>
      <c r="B23096" s="13"/>
      <c r="C23096" s="13"/>
      <c r="D23096" s="13"/>
      <c r="E23096" s="13"/>
      <c r="G23096" s="13"/>
    </row>
    <row r="23097" spans="1:7">
      <c r="A23097" s="13"/>
      <c r="B23097" s="13"/>
      <c r="C23097" s="13"/>
      <c r="D23097" s="13"/>
      <c r="E23097" s="13"/>
      <c r="G23097" s="13"/>
    </row>
    <row r="23098" spans="1:7">
      <c r="A23098" s="13"/>
      <c r="B23098" s="13"/>
      <c r="C23098" s="13"/>
      <c r="D23098" s="13"/>
      <c r="E23098" s="13"/>
      <c r="G23098" s="13"/>
    </row>
    <row r="23099" spans="1:7">
      <c r="A23099" s="13"/>
      <c r="B23099" s="13"/>
      <c r="C23099" s="13"/>
      <c r="D23099" s="13"/>
      <c r="E23099" s="13"/>
      <c r="G23099" s="13"/>
    </row>
    <row r="23100" spans="1:7">
      <c r="A23100" s="13"/>
      <c r="B23100" s="13"/>
      <c r="C23100" s="13"/>
      <c r="D23100" s="13"/>
      <c r="E23100" s="13"/>
      <c r="G23100" s="13"/>
    </row>
    <row r="23101" spans="1:7">
      <c r="A23101" s="13"/>
      <c r="B23101" s="13"/>
      <c r="C23101" s="13"/>
      <c r="D23101" s="13"/>
      <c r="E23101" s="13"/>
      <c r="G23101" s="13"/>
    </row>
    <row r="23102" spans="1:7">
      <c r="A23102" s="13"/>
      <c r="B23102" s="13"/>
      <c r="C23102" s="13"/>
      <c r="D23102" s="13"/>
      <c r="E23102" s="13"/>
      <c r="G23102" s="13"/>
    </row>
    <row r="23103" spans="1:7">
      <c r="A23103" s="13"/>
      <c r="B23103" s="13"/>
      <c r="C23103" s="13"/>
      <c r="D23103" s="13"/>
      <c r="E23103" s="13"/>
      <c r="G23103" s="13"/>
    </row>
    <row r="23104" spans="1:7">
      <c r="A23104" s="13"/>
      <c r="B23104" s="13"/>
      <c r="C23104" s="13"/>
      <c r="D23104" s="13"/>
      <c r="E23104" s="13"/>
      <c r="G23104" s="13"/>
    </row>
    <row r="23105" spans="1:7">
      <c r="A23105" s="13"/>
      <c r="B23105" s="13"/>
      <c r="C23105" s="13"/>
      <c r="D23105" s="13"/>
      <c r="E23105" s="13"/>
      <c r="G23105" s="13"/>
    </row>
    <row r="23106" spans="1:7">
      <c r="A23106" s="13"/>
      <c r="B23106" s="13"/>
      <c r="C23106" s="13"/>
      <c r="D23106" s="13"/>
      <c r="E23106" s="13"/>
      <c r="G23106" s="13"/>
    </row>
    <row r="23107" spans="1:7">
      <c r="A23107" s="13"/>
      <c r="B23107" s="13"/>
      <c r="C23107" s="13"/>
      <c r="D23107" s="13"/>
      <c r="E23107" s="13"/>
      <c r="G23107" s="13"/>
    </row>
    <row r="23108" spans="1:7">
      <c r="A23108" s="13"/>
      <c r="B23108" s="13"/>
      <c r="C23108" s="13"/>
      <c r="D23108" s="13"/>
      <c r="E23108" s="13"/>
      <c r="G23108" s="13"/>
    </row>
    <row r="23109" spans="1:7">
      <c r="A23109" s="13"/>
      <c r="B23109" s="13"/>
      <c r="C23109" s="13"/>
      <c r="D23109" s="13"/>
      <c r="E23109" s="13"/>
      <c r="G23109" s="13"/>
    </row>
    <row r="23110" spans="1:7">
      <c r="A23110" s="13"/>
      <c r="B23110" s="13"/>
      <c r="C23110" s="13"/>
      <c r="D23110" s="13"/>
      <c r="E23110" s="13"/>
      <c r="G23110" s="13"/>
    </row>
    <row r="23111" spans="1:7">
      <c r="A23111" s="13"/>
      <c r="B23111" s="13"/>
      <c r="C23111" s="13"/>
      <c r="D23111" s="13"/>
      <c r="E23111" s="13"/>
      <c r="G23111" s="13"/>
    </row>
    <row r="23112" spans="1:7">
      <c r="A23112" s="13"/>
      <c r="B23112" s="13"/>
      <c r="C23112" s="13"/>
      <c r="D23112" s="13"/>
      <c r="E23112" s="13"/>
      <c r="G23112" s="13"/>
    </row>
    <row r="23113" spans="1:7">
      <c r="A23113" s="13"/>
      <c r="B23113" s="13"/>
      <c r="C23113" s="13"/>
      <c r="D23113" s="13"/>
      <c r="E23113" s="13"/>
      <c r="G23113" s="13"/>
    </row>
    <row r="23114" spans="1:7">
      <c r="A23114" s="13"/>
      <c r="B23114" s="13"/>
      <c r="C23114" s="13"/>
      <c r="D23114" s="13"/>
      <c r="E23114" s="13"/>
      <c r="G23114" s="13"/>
    </row>
    <row r="23115" spans="1:7">
      <c r="A23115" s="13"/>
      <c r="B23115" s="13"/>
      <c r="C23115" s="13"/>
      <c r="D23115" s="13"/>
      <c r="E23115" s="13"/>
      <c r="G23115" s="13"/>
    </row>
    <row r="23116" spans="1:7">
      <c r="A23116" s="13"/>
      <c r="B23116" s="13"/>
      <c r="C23116" s="13"/>
      <c r="D23116" s="13"/>
      <c r="E23116" s="13"/>
      <c r="F23116" s="13"/>
    </row>
    <row r="23117" spans="1:7">
      <c r="A23117" s="13"/>
      <c r="B23117" s="13"/>
      <c r="C23117" s="13"/>
      <c r="D23117" s="13"/>
      <c r="E23117" s="13"/>
      <c r="G23117" s="13"/>
    </row>
    <row r="23118" spans="1:7">
      <c r="A23118" s="13"/>
      <c r="B23118" s="13"/>
      <c r="C23118" s="13"/>
      <c r="D23118" s="13"/>
      <c r="E23118" s="13"/>
      <c r="G23118" s="13"/>
    </row>
    <row r="23119" spans="1:7">
      <c r="A23119" s="13"/>
      <c r="B23119" s="13"/>
      <c r="C23119" s="13"/>
      <c r="D23119" s="13"/>
      <c r="E23119" s="13"/>
      <c r="G23119" s="13"/>
    </row>
    <row r="23120" spans="1:7">
      <c r="A23120" s="13"/>
      <c r="B23120" s="13"/>
      <c r="C23120" s="13"/>
      <c r="D23120" s="13"/>
      <c r="E23120" s="13"/>
      <c r="F23120" s="13"/>
    </row>
    <row r="23121" spans="1:7">
      <c r="A23121" s="13"/>
      <c r="B23121" s="13"/>
      <c r="C23121" s="13"/>
      <c r="D23121" s="13"/>
      <c r="E23121" s="13"/>
      <c r="G23121" s="13"/>
    </row>
    <row r="23122" spans="1:7">
      <c r="A23122" s="13"/>
      <c r="B23122" s="13"/>
      <c r="C23122" s="13"/>
      <c r="D23122" s="13"/>
      <c r="E23122" s="13"/>
      <c r="G23122" s="13"/>
    </row>
    <row r="23123" spans="1:7">
      <c r="A23123" s="13"/>
      <c r="B23123" s="13"/>
      <c r="C23123" s="13"/>
      <c r="D23123" s="13"/>
      <c r="E23123" s="13"/>
      <c r="G23123" s="13"/>
    </row>
    <row r="23124" spans="1:7">
      <c r="A23124" s="13"/>
      <c r="B23124" s="13"/>
      <c r="C23124" s="13"/>
      <c r="D23124" s="13"/>
      <c r="E23124" s="13"/>
      <c r="F23124" s="13"/>
    </row>
    <row r="23125" spans="1:7">
      <c r="A23125" s="13"/>
      <c r="B23125" s="13"/>
      <c r="C23125" s="13"/>
      <c r="D23125" s="13"/>
      <c r="E23125" s="13"/>
      <c r="G23125" s="13"/>
    </row>
    <row r="23126" spans="1:7">
      <c r="A23126" s="13"/>
      <c r="B23126" s="13"/>
      <c r="C23126" s="13"/>
      <c r="D23126" s="13"/>
      <c r="E23126" s="13"/>
      <c r="G23126" s="13"/>
    </row>
    <row r="23127" spans="1:7">
      <c r="A23127" s="13"/>
      <c r="B23127" s="13"/>
      <c r="C23127" s="13"/>
      <c r="D23127" s="13"/>
      <c r="E23127" s="13"/>
      <c r="G23127" s="13"/>
    </row>
    <row r="23128" spans="1:7">
      <c r="A23128" s="13"/>
      <c r="B23128" s="13"/>
      <c r="C23128" s="13"/>
      <c r="D23128" s="13"/>
      <c r="E23128" s="13"/>
      <c r="G23128" s="13"/>
    </row>
    <row r="23129" spans="1:7">
      <c r="A23129" s="13"/>
      <c r="B23129" s="13"/>
      <c r="C23129" s="13"/>
      <c r="D23129" s="13"/>
      <c r="E23129" s="13"/>
      <c r="G23129" s="13"/>
    </row>
    <row r="23130" spans="1:7">
      <c r="A23130" s="13"/>
      <c r="B23130" s="13"/>
      <c r="C23130" s="13"/>
      <c r="D23130" s="13"/>
      <c r="E23130" s="13"/>
      <c r="F23130" s="13"/>
    </row>
    <row r="23131" spans="1:7">
      <c r="A23131" s="13"/>
      <c r="B23131" s="13"/>
      <c r="C23131" s="13"/>
      <c r="D23131" s="13"/>
      <c r="E23131" s="13"/>
      <c r="F23131" s="13"/>
    </row>
    <row r="23132" spans="1:7">
      <c r="A23132" s="13"/>
      <c r="B23132" s="13"/>
      <c r="C23132" s="13"/>
      <c r="D23132" s="13"/>
      <c r="E23132" s="13"/>
      <c r="G23132" s="13"/>
    </row>
    <row r="23133" spans="1:7">
      <c r="A23133" s="13"/>
      <c r="B23133" s="13"/>
      <c r="C23133" s="13"/>
      <c r="D23133" s="13"/>
      <c r="E23133" s="13"/>
      <c r="G23133" s="13"/>
    </row>
    <row r="23134" spans="1:7">
      <c r="A23134" s="13"/>
      <c r="B23134" s="13"/>
      <c r="C23134" s="13"/>
      <c r="D23134" s="13"/>
      <c r="E23134" s="13"/>
      <c r="G23134" s="13"/>
    </row>
    <row r="23135" spans="1:7">
      <c r="A23135" s="13"/>
      <c r="B23135" s="13"/>
      <c r="C23135" s="13"/>
      <c r="D23135" s="13"/>
      <c r="E23135" s="13"/>
      <c r="G23135" s="13"/>
    </row>
    <row r="23136" spans="1:7">
      <c r="A23136" s="13"/>
      <c r="B23136" s="13"/>
      <c r="C23136" s="13"/>
      <c r="D23136" s="13"/>
      <c r="E23136" s="13"/>
      <c r="G23136" s="13"/>
    </row>
    <row r="23137" spans="1:7">
      <c r="A23137" s="13"/>
      <c r="B23137" s="13"/>
      <c r="C23137" s="13"/>
      <c r="D23137" s="13"/>
      <c r="E23137" s="13"/>
      <c r="G23137" s="13"/>
    </row>
    <row r="23138" spans="1:7">
      <c r="A23138" s="13"/>
      <c r="B23138" s="13"/>
      <c r="C23138" s="13"/>
      <c r="D23138" s="13"/>
      <c r="E23138" s="13"/>
      <c r="G23138" s="13"/>
    </row>
    <row r="23139" spans="1:7">
      <c r="A23139" s="13"/>
      <c r="B23139" s="13"/>
      <c r="C23139" s="13"/>
      <c r="D23139" s="13"/>
      <c r="E23139" s="13"/>
      <c r="G23139" s="13"/>
    </row>
    <row r="23140" spans="1:7">
      <c r="A23140" s="13"/>
      <c r="B23140" s="13"/>
      <c r="C23140" s="13"/>
      <c r="D23140" s="13"/>
      <c r="E23140" s="13"/>
      <c r="G23140" s="13"/>
    </row>
    <row r="23141" spans="1:7">
      <c r="A23141" s="13"/>
      <c r="B23141" s="13"/>
      <c r="C23141" s="13"/>
      <c r="D23141" s="13"/>
      <c r="E23141" s="13"/>
      <c r="G23141" s="13"/>
    </row>
    <row r="23142" spans="1:7">
      <c r="A23142" s="13"/>
      <c r="B23142" s="13"/>
      <c r="C23142" s="13"/>
      <c r="D23142" s="13"/>
      <c r="E23142" s="13"/>
      <c r="G23142" s="13"/>
    </row>
    <row r="23143" spans="1:7">
      <c r="A23143" s="13"/>
      <c r="B23143" s="13"/>
      <c r="C23143" s="13"/>
      <c r="D23143" s="13"/>
      <c r="E23143" s="13"/>
      <c r="G23143" s="13"/>
    </row>
    <row r="23144" spans="1:7">
      <c r="A23144" s="13"/>
      <c r="B23144" s="13"/>
      <c r="C23144" s="13"/>
      <c r="D23144" s="13"/>
      <c r="E23144" s="13"/>
      <c r="F23144" s="13"/>
    </row>
    <row r="23145" spans="1:7">
      <c r="A23145" s="13"/>
      <c r="B23145" s="13"/>
      <c r="C23145" s="13"/>
      <c r="D23145" s="13"/>
      <c r="E23145" s="13"/>
      <c r="G23145" s="13"/>
    </row>
    <row r="23146" spans="1:7">
      <c r="A23146" s="13"/>
      <c r="B23146" s="13"/>
      <c r="C23146" s="13"/>
      <c r="D23146" s="13"/>
      <c r="E23146" s="13"/>
      <c r="G23146" s="13"/>
    </row>
    <row r="23147" spans="1:7">
      <c r="A23147" s="13"/>
      <c r="B23147" s="13"/>
      <c r="C23147" s="13"/>
      <c r="D23147" s="13"/>
      <c r="E23147" s="13"/>
      <c r="G23147" s="13"/>
    </row>
    <row r="23148" spans="1:7">
      <c r="A23148" s="13"/>
      <c r="B23148" s="13"/>
      <c r="C23148" s="13"/>
      <c r="D23148" s="13"/>
      <c r="E23148" s="13"/>
      <c r="G23148" s="13"/>
    </row>
    <row r="23149" spans="1:7">
      <c r="A23149" s="13"/>
      <c r="B23149" s="13"/>
      <c r="C23149" s="13"/>
      <c r="D23149" s="13"/>
      <c r="E23149" s="13"/>
      <c r="F23149" s="13"/>
    </row>
    <row r="23150" spans="1:7">
      <c r="A23150" s="13"/>
      <c r="B23150" s="13"/>
      <c r="C23150" s="13"/>
      <c r="D23150" s="13"/>
      <c r="E23150" s="13"/>
      <c r="G23150" s="13"/>
    </row>
    <row r="23151" spans="1:7">
      <c r="A23151" s="13"/>
      <c r="B23151" s="13"/>
      <c r="C23151" s="13"/>
      <c r="D23151" s="13"/>
      <c r="E23151" s="13"/>
      <c r="G23151" s="13"/>
    </row>
    <row r="23152" spans="1:7">
      <c r="A23152" s="13"/>
      <c r="B23152" s="13"/>
      <c r="C23152" s="13"/>
      <c r="D23152" s="13"/>
      <c r="E23152" s="13"/>
      <c r="G23152" s="13"/>
    </row>
    <row r="23153" spans="1:7">
      <c r="A23153" s="13"/>
      <c r="B23153" s="13"/>
      <c r="C23153" s="13"/>
      <c r="D23153" s="13"/>
      <c r="E23153" s="13"/>
      <c r="G23153" s="13"/>
    </row>
    <row r="23154" spans="1:7">
      <c r="A23154" s="13"/>
      <c r="B23154" s="13"/>
      <c r="C23154" s="13"/>
      <c r="D23154" s="13"/>
      <c r="E23154" s="13"/>
      <c r="G23154" s="13"/>
    </row>
    <row r="23155" spans="1:7">
      <c r="A23155" s="13"/>
      <c r="B23155" s="13"/>
      <c r="C23155" s="13"/>
      <c r="D23155" s="13"/>
      <c r="E23155" s="13"/>
      <c r="G23155" s="13"/>
    </row>
    <row r="23156" spans="1:7">
      <c r="A23156" s="13"/>
      <c r="B23156" s="13"/>
      <c r="C23156" s="13"/>
      <c r="D23156" s="13"/>
      <c r="E23156" s="13"/>
      <c r="G23156" s="13"/>
    </row>
    <row r="23157" spans="1:7">
      <c r="A23157" s="13"/>
      <c r="B23157" s="13"/>
      <c r="C23157" s="13"/>
      <c r="D23157" s="13"/>
      <c r="E23157" s="13"/>
      <c r="G23157" s="13"/>
    </row>
    <row r="23158" spans="1:7">
      <c r="A23158" s="13"/>
      <c r="B23158" s="13"/>
      <c r="C23158" s="13"/>
      <c r="D23158" s="13"/>
      <c r="E23158" s="13"/>
      <c r="G23158" s="13"/>
    </row>
    <row r="23159" spans="1:7">
      <c r="A23159" s="13"/>
      <c r="B23159" s="13"/>
      <c r="C23159" s="13"/>
      <c r="D23159" s="13"/>
      <c r="E23159" s="13"/>
      <c r="G23159" s="13"/>
    </row>
    <row r="23160" spans="1:7">
      <c r="A23160" s="13"/>
      <c r="B23160" s="13"/>
      <c r="C23160" s="13"/>
      <c r="D23160" s="13"/>
      <c r="E23160" s="13"/>
      <c r="G23160" s="13"/>
    </row>
    <row r="23161" spans="1:7">
      <c r="A23161" s="13"/>
      <c r="B23161" s="13"/>
      <c r="C23161" s="13"/>
      <c r="D23161" s="13"/>
      <c r="E23161" s="13"/>
      <c r="G23161" s="13"/>
    </row>
    <row r="23162" spans="1:7">
      <c r="A23162" s="13"/>
      <c r="B23162" s="13"/>
      <c r="C23162" s="13"/>
      <c r="D23162" s="13"/>
      <c r="E23162" s="13"/>
      <c r="G23162" s="13"/>
    </row>
    <row r="23163" spans="1:7">
      <c r="A23163" s="13"/>
      <c r="B23163" s="13"/>
      <c r="C23163" s="13"/>
      <c r="D23163" s="13"/>
      <c r="E23163" s="13"/>
      <c r="G23163" s="13"/>
    </row>
    <row r="23164" spans="1:7">
      <c r="A23164" s="13"/>
      <c r="B23164" s="13"/>
      <c r="C23164" s="13"/>
      <c r="D23164" s="13"/>
      <c r="E23164" s="13"/>
      <c r="G23164" s="13"/>
    </row>
    <row r="23165" spans="1:7">
      <c r="A23165" s="13"/>
      <c r="B23165" s="13"/>
      <c r="C23165" s="13"/>
      <c r="D23165" s="13"/>
      <c r="E23165" s="13"/>
      <c r="G23165" s="13"/>
    </row>
    <row r="23166" spans="1:7">
      <c r="A23166" s="13"/>
      <c r="B23166" s="13"/>
      <c r="C23166" s="13"/>
      <c r="D23166" s="13"/>
      <c r="E23166" s="13"/>
      <c r="G23166" s="13"/>
    </row>
    <row r="23167" spans="1:7">
      <c r="A23167" s="13"/>
      <c r="B23167" s="13"/>
      <c r="C23167" s="13"/>
      <c r="D23167" s="13"/>
      <c r="E23167" s="13"/>
      <c r="G23167" s="13"/>
    </row>
    <row r="23168" spans="1:7">
      <c r="A23168" s="13"/>
      <c r="B23168" s="13"/>
      <c r="C23168" s="13"/>
      <c r="D23168" s="13"/>
      <c r="E23168" s="13"/>
      <c r="G23168" s="13"/>
    </row>
    <row r="23169" spans="1:7">
      <c r="A23169" s="13"/>
      <c r="B23169" s="13"/>
      <c r="C23169" s="13"/>
      <c r="D23169" s="13"/>
      <c r="E23169" s="13"/>
      <c r="G23169" s="13"/>
    </row>
    <row r="23170" spans="1:7">
      <c r="A23170" s="13"/>
      <c r="B23170" s="13"/>
      <c r="C23170" s="13"/>
      <c r="D23170" s="13"/>
      <c r="E23170" s="13"/>
      <c r="F23170" s="13"/>
    </row>
    <row r="23171" spans="1:7">
      <c r="A23171" s="13"/>
      <c r="B23171" s="13"/>
      <c r="C23171" s="13"/>
      <c r="D23171" s="13"/>
      <c r="E23171" s="13"/>
      <c r="G23171" s="13"/>
    </row>
    <row r="23172" spans="1:7">
      <c r="A23172" s="13"/>
      <c r="B23172" s="13"/>
      <c r="C23172" s="13"/>
      <c r="D23172" s="13"/>
      <c r="E23172" s="13"/>
      <c r="G23172" s="13"/>
    </row>
    <row r="23173" spans="1:7">
      <c r="A23173" s="13"/>
      <c r="B23173" s="13"/>
      <c r="C23173" s="13"/>
      <c r="D23173" s="13"/>
      <c r="E23173" s="13"/>
      <c r="G23173" s="13"/>
    </row>
    <row r="23174" spans="1:7">
      <c r="A23174" s="13"/>
      <c r="B23174" s="13"/>
      <c r="C23174" s="13"/>
      <c r="D23174" s="13"/>
      <c r="E23174" s="13"/>
      <c r="G23174" s="13"/>
    </row>
    <row r="23175" spans="1:7">
      <c r="A23175" s="13"/>
      <c r="B23175" s="13"/>
      <c r="C23175" s="13"/>
      <c r="D23175" s="13"/>
      <c r="E23175" s="13"/>
      <c r="G23175" s="13"/>
    </row>
    <row r="23176" spans="1:7">
      <c r="A23176" s="13"/>
      <c r="B23176" s="13"/>
      <c r="C23176" s="13"/>
      <c r="D23176" s="13"/>
      <c r="E23176" s="13"/>
      <c r="G23176" s="13"/>
    </row>
    <row r="23177" spans="1:7">
      <c r="A23177" s="13"/>
      <c r="B23177" s="13"/>
      <c r="C23177" s="13"/>
      <c r="D23177" s="13"/>
      <c r="E23177" s="13"/>
      <c r="G23177" s="13"/>
    </row>
    <row r="23178" spans="1:7">
      <c r="A23178" s="13"/>
      <c r="B23178" s="13"/>
      <c r="C23178" s="13"/>
      <c r="D23178" s="13"/>
      <c r="E23178" s="13"/>
      <c r="G23178" s="13"/>
    </row>
    <row r="23179" spans="1:7">
      <c r="A23179" s="13"/>
      <c r="B23179" s="13"/>
      <c r="C23179" s="13"/>
      <c r="D23179" s="13"/>
      <c r="E23179" s="13"/>
      <c r="G23179" s="13"/>
    </row>
    <row r="23180" spans="1:7">
      <c r="A23180" s="13"/>
      <c r="B23180" s="13"/>
      <c r="C23180" s="13"/>
      <c r="D23180" s="13"/>
      <c r="E23180" s="13"/>
      <c r="F23180" s="13"/>
    </row>
    <row r="23181" spans="1:7">
      <c r="A23181" s="13"/>
      <c r="B23181" s="13"/>
      <c r="C23181" s="13"/>
      <c r="D23181" s="13"/>
      <c r="E23181" s="13"/>
      <c r="G23181" s="13"/>
    </row>
    <row r="23182" spans="1:7">
      <c r="A23182" s="13"/>
      <c r="B23182" s="13"/>
      <c r="C23182" s="13"/>
      <c r="D23182" s="13"/>
      <c r="E23182" s="13"/>
      <c r="G23182" s="13"/>
    </row>
    <row r="23183" spans="1:7">
      <c r="A23183" s="13"/>
      <c r="B23183" s="13"/>
      <c r="C23183" s="13"/>
      <c r="D23183" s="13"/>
      <c r="E23183" s="13"/>
      <c r="G23183" s="13"/>
    </row>
    <row r="23184" spans="1:7">
      <c r="A23184" s="13"/>
      <c r="B23184" s="13"/>
      <c r="C23184" s="13"/>
      <c r="D23184" s="13"/>
      <c r="E23184" s="13"/>
      <c r="G23184" s="13"/>
    </row>
    <row r="23185" spans="1:7">
      <c r="A23185" s="13"/>
      <c r="B23185" s="13"/>
      <c r="C23185" s="13"/>
      <c r="D23185" s="13"/>
      <c r="E23185" s="13"/>
      <c r="G23185" s="13"/>
    </row>
    <row r="23186" spans="1:7">
      <c r="A23186" s="13"/>
      <c r="B23186" s="13"/>
      <c r="C23186" s="13"/>
      <c r="D23186" s="13"/>
      <c r="E23186" s="13"/>
      <c r="F23186" s="13"/>
    </row>
    <row r="23187" spans="1:7">
      <c r="A23187" s="13"/>
      <c r="B23187" s="13"/>
      <c r="C23187" s="13"/>
      <c r="D23187" s="13"/>
      <c r="E23187" s="13"/>
      <c r="G23187" s="13"/>
    </row>
    <row r="23188" spans="1:7">
      <c r="A23188" s="13"/>
      <c r="B23188" s="13"/>
      <c r="C23188" s="13"/>
      <c r="D23188" s="13"/>
      <c r="E23188" s="13"/>
      <c r="G23188" s="13"/>
    </row>
    <row r="23189" spans="1:7">
      <c r="A23189" s="13"/>
      <c r="B23189" s="13"/>
      <c r="C23189" s="13"/>
      <c r="D23189" s="13"/>
      <c r="E23189" s="13"/>
      <c r="G23189" s="13"/>
    </row>
    <row r="23190" spans="1:7">
      <c r="A23190" s="13"/>
      <c r="B23190" s="13"/>
      <c r="C23190" s="13"/>
      <c r="D23190" s="13"/>
      <c r="E23190" s="13"/>
      <c r="F23190" s="13"/>
    </row>
    <row r="23191" spans="1:7">
      <c r="A23191" s="13"/>
      <c r="B23191" s="13"/>
      <c r="C23191" s="13"/>
      <c r="D23191" s="13"/>
      <c r="E23191" s="13"/>
      <c r="G23191" s="13"/>
    </row>
    <row r="23192" spans="1:7">
      <c r="A23192" s="13"/>
      <c r="B23192" s="13"/>
      <c r="C23192" s="13"/>
      <c r="D23192" s="13"/>
      <c r="E23192" s="13"/>
      <c r="G23192" s="13"/>
    </row>
    <row r="23193" spans="1:7">
      <c r="A23193" s="13"/>
      <c r="B23193" s="13"/>
      <c r="C23193" s="13"/>
      <c r="D23193" s="13"/>
      <c r="E23193" s="13"/>
      <c r="G23193" s="13"/>
    </row>
    <row r="23194" spans="1:7">
      <c r="A23194" s="13"/>
      <c r="B23194" s="13"/>
      <c r="C23194" s="13"/>
      <c r="D23194" s="13"/>
      <c r="E23194" s="13"/>
      <c r="G23194" s="13"/>
    </row>
    <row r="23195" spans="1:7">
      <c r="A23195" s="13"/>
      <c r="B23195" s="13"/>
      <c r="C23195" s="13"/>
      <c r="D23195" s="13"/>
      <c r="E23195" s="13"/>
      <c r="G23195" s="13"/>
    </row>
    <row r="23196" spans="1:7">
      <c r="A23196" s="13"/>
      <c r="B23196" s="13"/>
      <c r="C23196" s="13"/>
      <c r="D23196" s="13"/>
      <c r="E23196" s="13"/>
      <c r="F23196" s="13"/>
    </row>
    <row r="23197" spans="1:7">
      <c r="A23197" s="13"/>
      <c r="B23197" s="13"/>
      <c r="C23197" s="13"/>
      <c r="D23197" s="13"/>
      <c r="E23197" s="13"/>
      <c r="G23197" s="13"/>
    </row>
    <row r="23198" spans="1:7">
      <c r="A23198" s="13"/>
      <c r="B23198" s="13"/>
      <c r="C23198" s="13"/>
      <c r="D23198" s="13"/>
      <c r="E23198" s="13"/>
      <c r="G23198" s="13"/>
    </row>
    <row r="23199" spans="1:7">
      <c r="A23199" s="13"/>
      <c r="B23199" s="13"/>
      <c r="C23199" s="13"/>
      <c r="D23199" s="13"/>
      <c r="E23199" s="13"/>
      <c r="G23199" s="13"/>
    </row>
    <row r="23200" spans="1:7">
      <c r="A23200" s="13"/>
      <c r="B23200" s="13"/>
      <c r="C23200" s="13"/>
      <c r="D23200" s="13"/>
      <c r="E23200" s="13"/>
      <c r="G23200" s="13"/>
    </row>
    <row r="23201" spans="1:7">
      <c r="A23201" s="13"/>
      <c r="B23201" s="13"/>
      <c r="C23201" s="13"/>
      <c r="D23201" s="13"/>
      <c r="E23201" s="13"/>
      <c r="G23201" s="13"/>
    </row>
    <row r="23202" spans="1:7">
      <c r="A23202" s="13"/>
      <c r="B23202" s="13"/>
      <c r="C23202" s="13"/>
      <c r="D23202" s="13"/>
      <c r="E23202" s="13"/>
      <c r="F23202" s="13"/>
    </row>
    <row r="23203" spans="1:7">
      <c r="A23203" s="13"/>
      <c r="B23203" s="13"/>
      <c r="C23203" s="13"/>
      <c r="D23203" s="13"/>
      <c r="E23203" s="13"/>
      <c r="G23203" s="13"/>
    </row>
    <row r="23204" spans="1:7">
      <c r="A23204" s="13"/>
      <c r="B23204" s="13"/>
      <c r="C23204" s="13"/>
      <c r="D23204" s="13"/>
      <c r="E23204" s="13"/>
      <c r="G23204" s="13"/>
    </row>
    <row r="23205" spans="1:7">
      <c r="A23205" s="13"/>
      <c r="B23205" s="13"/>
      <c r="C23205" s="13"/>
      <c r="D23205" s="13"/>
      <c r="E23205" s="13"/>
      <c r="G23205" s="13"/>
    </row>
    <row r="23206" spans="1:7">
      <c r="A23206" s="13"/>
      <c r="B23206" s="13"/>
      <c r="C23206" s="13"/>
      <c r="D23206" s="13"/>
      <c r="E23206" s="13"/>
      <c r="G23206" s="13"/>
    </row>
    <row r="23207" spans="1:7">
      <c r="A23207" s="13"/>
      <c r="B23207" s="13"/>
      <c r="C23207" s="13"/>
      <c r="D23207" s="13"/>
      <c r="E23207" s="13"/>
      <c r="G23207" s="13"/>
    </row>
    <row r="23208" spans="1:7">
      <c r="A23208" s="13"/>
      <c r="B23208" s="13"/>
      <c r="C23208" s="13"/>
      <c r="D23208" s="13"/>
      <c r="E23208" s="13"/>
      <c r="G23208" s="13"/>
    </row>
    <row r="23209" spans="1:7">
      <c r="A23209" s="13"/>
      <c r="B23209" s="13"/>
      <c r="C23209" s="13"/>
      <c r="D23209" s="13"/>
      <c r="E23209" s="13"/>
      <c r="G23209" s="13"/>
    </row>
    <row r="23210" spans="1:7">
      <c r="A23210" s="13"/>
      <c r="B23210" s="13"/>
      <c r="C23210" s="13"/>
      <c r="D23210" s="13"/>
      <c r="E23210" s="13"/>
      <c r="G23210" s="13"/>
    </row>
    <row r="23211" spans="1:7">
      <c r="A23211" s="13"/>
      <c r="B23211" s="13"/>
      <c r="C23211" s="13"/>
      <c r="D23211" s="13"/>
      <c r="E23211" s="13"/>
      <c r="G23211" s="13"/>
    </row>
    <row r="23212" spans="1:7">
      <c r="A23212" s="13"/>
      <c r="B23212" s="13"/>
      <c r="C23212" s="13"/>
      <c r="D23212" s="13"/>
      <c r="E23212" s="13"/>
      <c r="G23212" s="13"/>
    </row>
    <row r="23213" spans="1:7">
      <c r="A23213" s="13"/>
      <c r="B23213" s="13"/>
      <c r="C23213" s="13"/>
      <c r="D23213" s="13"/>
      <c r="E23213" s="13"/>
      <c r="F23213" s="13"/>
    </row>
    <row r="23214" spans="1:7">
      <c r="A23214" s="13"/>
      <c r="B23214" s="13"/>
      <c r="C23214" s="13"/>
      <c r="D23214" s="13"/>
      <c r="E23214" s="13"/>
      <c r="G23214" s="13"/>
    </row>
    <row r="23215" spans="1:7">
      <c r="A23215" s="13"/>
      <c r="B23215" s="13"/>
      <c r="C23215" s="13"/>
      <c r="D23215" s="13"/>
      <c r="E23215" s="13"/>
      <c r="G23215" s="13"/>
    </row>
    <row r="23216" spans="1:7">
      <c r="A23216" s="13"/>
      <c r="B23216" s="13"/>
      <c r="C23216" s="13"/>
      <c r="D23216" s="13"/>
      <c r="E23216" s="13"/>
      <c r="G23216" s="13"/>
    </row>
    <row r="23217" spans="1:7">
      <c r="A23217" s="13"/>
      <c r="B23217" s="13"/>
      <c r="C23217" s="13"/>
      <c r="D23217" s="13"/>
      <c r="E23217" s="13"/>
      <c r="G23217" s="13"/>
    </row>
    <row r="23218" spans="1:7">
      <c r="A23218" s="13"/>
      <c r="B23218" s="13"/>
      <c r="C23218" s="13"/>
      <c r="D23218" s="13"/>
      <c r="E23218" s="13"/>
      <c r="F23218" s="13"/>
    </row>
    <row r="23219" spans="1:7">
      <c r="A23219" s="13"/>
      <c r="B23219" s="13"/>
      <c r="C23219" s="13"/>
      <c r="D23219" s="13"/>
      <c r="E23219" s="13"/>
      <c r="G23219" s="13"/>
    </row>
    <row r="23220" spans="1:7">
      <c r="A23220" s="13"/>
      <c r="B23220" s="13"/>
      <c r="C23220" s="13"/>
      <c r="D23220" s="13"/>
      <c r="E23220" s="13"/>
      <c r="G23220" s="13"/>
    </row>
    <row r="23221" spans="1:7">
      <c r="A23221" s="13"/>
      <c r="B23221" s="13"/>
      <c r="C23221" s="13"/>
      <c r="D23221" s="13"/>
      <c r="E23221" s="13"/>
      <c r="G23221" s="13"/>
    </row>
    <row r="23222" spans="1:7">
      <c r="A23222" s="13"/>
      <c r="B23222" s="13"/>
      <c r="C23222" s="13"/>
      <c r="D23222" s="13"/>
      <c r="E23222" s="13"/>
      <c r="F23222" s="13"/>
    </row>
    <row r="23223" spans="1:7">
      <c r="A23223" s="13"/>
      <c r="B23223" s="13"/>
      <c r="C23223" s="13"/>
      <c r="D23223" s="13"/>
      <c r="E23223" s="13"/>
      <c r="F23223" s="13"/>
    </row>
    <row r="23224" spans="1:7">
      <c r="A23224" s="13"/>
      <c r="B23224" s="13"/>
      <c r="C23224" s="13"/>
      <c r="D23224" s="13"/>
      <c r="E23224" s="13"/>
      <c r="G23224" s="13"/>
    </row>
    <row r="23225" spans="1:7">
      <c r="A23225" s="13"/>
      <c r="B23225" s="13"/>
      <c r="C23225" s="13"/>
      <c r="D23225" s="13"/>
      <c r="E23225" s="13"/>
      <c r="G23225" s="13"/>
    </row>
    <row r="23226" spans="1:7">
      <c r="A23226" s="13"/>
      <c r="B23226" s="13"/>
      <c r="C23226" s="13"/>
      <c r="D23226" s="13"/>
      <c r="E23226" s="13"/>
      <c r="G23226" s="13"/>
    </row>
    <row r="23227" spans="1:7">
      <c r="A23227" s="13"/>
      <c r="B23227" s="13"/>
      <c r="C23227" s="13"/>
      <c r="D23227" s="13"/>
      <c r="E23227" s="13"/>
      <c r="G23227" s="13"/>
    </row>
    <row r="23228" spans="1:7">
      <c r="A23228" s="13"/>
      <c r="B23228" s="13"/>
      <c r="C23228" s="13"/>
      <c r="D23228" s="13"/>
      <c r="E23228" s="13"/>
      <c r="G23228" s="13"/>
    </row>
    <row r="23229" spans="1:7">
      <c r="A23229" s="13"/>
      <c r="B23229" s="13"/>
      <c r="C23229" s="13"/>
      <c r="D23229" s="13"/>
      <c r="E23229" s="13"/>
      <c r="G23229" s="13"/>
    </row>
    <row r="23230" spans="1:7">
      <c r="A23230" s="13"/>
      <c r="B23230" s="13"/>
      <c r="C23230" s="13"/>
      <c r="D23230" s="13"/>
      <c r="E23230" s="13"/>
      <c r="G23230" s="13"/>
    </row>
    <row r="23231" spans="1:7">
      <c r="A23231" s="13"/>
      <c r="B23231" s="13"/>
      <c r="C23231" s="13"/>
      <c r="D23231" s="13"/>
      <c r="E23231" s="13"/>
      <c r="G23231" s="13"/>
    </row>
    <row r="23232" spans="1:7">
      <c r="A23232" s="13"/>
      <c r="B23232" s="13"/>
      <c r="C23232" s="13"/>
      <c r="D23232" s="13"/>
      <c r="E23232" s="13"/>
      <c r="G23232" s="13"/>
    </row>
    <row r="23233" spans="1:7">
      <c r="A23233" s="13"/>
      <c r="B23233" s="13"/>
      <c r="C23233" s="13"/>
      <c r="D23233" s="13"/>
      <c r="E23233" s="13"/>
      <c r="G23233" s="13"/>
    </row>
    <row r="23234" spans="1:7">
      <c r="A23234" s="13"/>
      <c r="B23234" s="13"/>
      <c r="C23234" s="13"/>
      <c r="D23234" s="13"/>
      <c r="E23234" s="13"/>
      <c r="G23234" s="13"/>
    </row>
    <row r="23235" spans="1:7">
      <c r="A23235" s="13"/>
      <c r="B23235" s="13"/>
      <c r="C23235" s="13"/>
      <c r="D23235" s="13"/>
      <c r="E23235" s="13"/>
      <c r="G23235" s="13"/>
    </row>
    <row r="23236" spans="1:7">
      <c r="A23236" s="13"/>
      <c r="B23236" s="13"/>
      <c r="C23236" s="13"/>
      <c r="D23236" s="13"/>
      <c r="E23236" s="13"/>
      <c r="G23236" s="13"/>
    </row>
    <row r="23237" spans="1:7">
      <c r="A23237" s="13"/>
      <c r="B23237" s="13"/>
      <c r="C23237" s="13"/>
      <c r="D23237" s="13"/>
      <c r="E23237" s="13"/>
      <c r="G23237" s="13"/>
    </row>
    <row r="23238" spans="1:7">
      <c r="A23238" s="13"/>
      <c r="B23238" s="13"/>
      <c r="C23238" s="13"/>
      <c r="D23238" s="13"/>
      <c r="E23238" s="13"/>
      <c r="G23238" s="13"/>
    </row>
    <row r="23239" spans="1:7">
      <c r="A23239" s="13"/>
      <c r="B23239" s="13"/>
      <c r="C23239" s="13"/>
      <c r="D23239" s="13"/>
      <c r="E23239" s="13"/>
      <c r="G23239" s="13"/>
    </row>
    <row r="23240" spans="1:7">
      <c r="A23240" s="13"/>
      <c r="B23240" s="13"/>
      <c r="C23240" s="13"/>
      <c r="D23240" s="13"/>
      <c r="E23240" s="13"/>
      <c r="G23240" s="13"/>
    </row>
    <row r="23241" spans="1:7">
      <c r="A23241" s="13"/>
      <c r="B23241" s="13"/>
      <c r="C23241" s="13"/>
      <c r="D23241" s="13"/>
      <c r="E23241" s="13"/>
      <c r="G23241" s="13"/>
    </row>
    <row r="23242" spans="1:7">
      <c r="A23242" s="13"/>
      <c r="B23242" s="13"/>
      <c r="C23242" s="13"/>
      <c r="D23242" s="13"/>
      <c r="E23242" s="13"/>
      <c r="G23242" s="13"/>
    </row>
    <row r="23243" spans="1:7">
      <c r="A23243" s="13"/>
      <c r="B23243" s="13"/>
      <c r="C23243" s="13"/>
      <c r="D23243" s="13"/>
      <c r="E23243" s="13"/>
      <c r="G23243" s="13"/>
    </row>
    <row r="23244" spans="1:7">
      <c r="A23244" s="13"/>
      <c r="B23244" s="13"/>
      <c r="C23244" s="13"/>
      <c r="D23244" s="13"/>
      <c r="E23244" s="13"/>
      <c r="G23244" s="13"/>
    </row>
    <row r="23245" spans="1:7">
      <c r="A23245" s="13"/>
    </row>
    <row r="23246" spans="1:7">
      <c r="A23246" s="13"/>
    </row>
    <row r="23247" spans="1:7">
      <c r="A23247" s="13"/>
      <c r="B23247" s="13"/>
      <c r="C23247" s="13"/>
      <c r="D23247" s="13"/>
      <c r="E23247" s="13"/>
      <c r="F23247" s="13"/>
    </row>
    <row r="23248" spans="1:7">
      <c r="A23248" s="13"/>
      <c r="B23248" s="13"/>
      <c r="C23248" s="13"/>
      <c r="D23248" s="13"/>
      <c r="E23248" s="13"/>
      <c r="G23248" s="13"/>
    </row>
    <row r="23249" spans="1:7">
      <c r="A23249" s="13"/>
      <c r="B23249" s="13"/>
      <c r="C23249" s="13"/>
      <c r="D23249" s="13"/>
      <c r="E23249" s="13"/>
      <c r="G23249" s="13"/>
    </row>
    <row r="23250" spans="1:7">
      <c r="A23250" s="13"/>
      <c r="B23250" s="13"/>
      <c r="C23250" s="13"/>
      <c r="D23250" s="13"/>
      <c r="E23250" s="13"/>
      <c r="G23250" s="13"/>
    </row>
    <row r="23251" spans="1:7">
      <c r="A23251" s="13"/>
      <c r="B23251" s="13"/>
      <c r="C23251" s="13"/>
      <c r="D23251" s="13"/>
      <c r="E23251" s="13"/>
      <c r="G23251" s="13"/>
    </row>
    <row r="23252" spans="1:7">
      <c r="A23252" s="13"/>
      <c r="B23252" s="13"/>
      <c r="C23252" s="13"/>
      <c r="D23252" s="13"/>
      <c r="E23252" s="13"/>
      <c r="G23252" s="13"/>
    </row>
    <row r="23253" spans="1:7">
      <c r="A23253" s="13"/>
      <c r="B23253" s="13"/>
      <c r="C23253" s="13"/>
      <c r="D23253" s="13"/>
      <c r="E23253" s="13"/>
      <c r="G23253" s="13"/>
    </row>
    <row r="23254" spans="1:7">
      <c r="A23254" s="13"/>
      <c r="B23254" s="13"/>
      <c r="C23254" s="13"/>
      <c r="D23254" s="13"/>
      <c r="E23254" s="13"/>
      <c r="G23254" s="13"/>
    </row>
    <row r="23255" spans="1:7">
      <c r="A23255" s="13"/>
      <c r="B23255" s="13"/>
      <c r="C23255" s="13"/>
      <c r="D23255" s="13"/>
      <c r="E23255" s="13"/>
      <c r="G23255" s="13"/>
    </row>
    <row r="23256" spans="1:7">
      <c r="A23256" s="13"/>
      <c r="B23256" s="13"/>
      <c r="C23256" s="13"/>
      <c r="D23256" s="13"/>
      <c r="E23256" s="13"/>
      <c r="G23256" s="13"/>
    </row>
    <row r="23257" spans="1:7">
      <c r="A23257" s="13"/>
      <c r="B23257" s="13"/>
      <c r="C23257" s="13"/>
      <c r="D23257" s="13"/>
      <c r="E23257" s="13"/>
      <c r="G23257" s="13"/>
    </row>
    <row r="23258" spans="1:7">
      <c r="A23258" s="13"/>
      <c r="B23258" s="13"/>
      <c r="C23258" s="13"/>
      <c r="D23258" s="13"/>
      <c r="E23258" s="13"/>
      <c r="G23258" s="13"/>
    </row>
    <row r="23259" spans="1:7">
      <c r="A23259" s="13"/>
      <c r="B23259" s="13"/>
      <c r="C23259" s="13"/>
      <c r="D23259" s="13"/>
      <c r="E23259" s="13"/>
      <c r="G23259" s="13"/>
    </row>
    <row r="23260" spans="1:7">
      <c r="A23260" s="13"/>
      <c r="B23260" s="13"/>
      <c r="C23260" s="13"/>
      <c r="D23260" s="13"/>
      <c r="E23260" s="13"/>
      <c r="G23260" s="13"/>
    </row>
    <row r="23261" spans="1:7">
      <c r="A23261" s="13"/>
      <c r="B23261" s="13"/>
      <c r="C23261" s="13"/>
      <c r="D23261" s="13"/>
      <c r="E23261" s="13"/>
      <c r="G23261" s="13"/>
    </row>
    <row r="23262" spans="1:7">
      <c r="A23262" s="13"/>
      <c r="B23262" s="13"/>
      <c r="C23262" s="13"/>
      <c r="D23262" s="13"/>
      <c r="E23262" s="13"/>
      <c r="G23262" s="13"/>
    </row>
    <row r="23263" spans="1:7">
      <c r="A23263" s="13"/>
      <c r="B23263" s="13"/>
      <c r="C23263" s="13"/>
      <c r="D23263" s="13"/>
      <c r="E23263" s="13"/>
      <c r="G23263" s="13"/>
    </row>
    <row r="23264" spans="1:7">
      <c r="A23264" s="13"/>
      <c r="B23264" s="13"/>
      <c r="C23264" s="13"/>
      <c r="D23264" s="13"/>
      <c r="E23264" s="13"/>
      <c r="G23264" s="13"/>
    </row>
    <row r="23265" spans="1:7">
      <c r="A23265" s="13"/>
      <c r="B23265" s="13"/>
      <c r="C23265" s="13"/>
      <c r="D23265" s="13"/>
      <c r="E23265" s="13"/>
      <c r="G23265" s="13"/>
    </row>
    <row r="23266" spans="1:7">
      <c r="A23266" s="13"/>
      <c r="B23266" s="13"/>
      <c r="C23266" s="13"/>
      <c r="D23266" s="13"/>
      <c r="E23266" s="13"/>
      <c r="F23266" s="13"/>
    </row>
    <row r="23267" spans="1:7">
      <c r="A23267" s="13"/>
      <c r="B23267" s="13"/>
      <c r="C23267" s="13"/>
      <c r="D23267" s="13"/>
      <c r="E23267" s="13"/>
      <c r="G23267" s="13"/>
    </row>
    <row r="23268" spans="1:7">
      <c r="A23268" s="13"/>
      <c r="B23268" s="13"/>
      <c r="C23268" s="13"/>
      <c r="D23268" s="13"/>
      <c r="E23268" s="13"/>
      <c r="G23268" s="13"/>
    </row>
    <row r="23269" spans="1:7">
      <c r="A23269" s="13"/>
      <c r="B23269" s="13"/>
      <c r="C23269" s="13"/>
      <c r="D23269" s="13"/>
      <c r="E23269" s="13"/>
      <c r="G23269" s="13"/>
    </row>
    <row r="23270" spans="1:7">
      <c r="A23270" s="13"/>
      <c r="B23270" s="13"/>
      <c r="C23270" s="13"/>
      <c r="D23270" s="13"/>
      <c r="E23270" s="13"/>
      <c r="G23270" s="13"/>
    </row>
    <row r="23271" spans="1:7">
      <c r="A23271" s="13"/>
      <c r="B23271" s="13"/>
      <c r="C23271" s="13"/>
      <c r="D23271" s="13"/>
      <c r="E23271" s="13"/>
      <c r="G23271" s="13"/>
    </row>
    <row r="23272" spans="1:7">
      <c r="A23272" s="13"/>
      <c r="B23272" s="13"/>
      <c r="C23272" s="13"/>
      <c r="D23272" s="13"/>
      <c r="E23272" s="13"/>
      <c r="G23272" s="13"/>
    </row>
    <row r="23273" spans="1:7">
      <c r="A23273" s="13"/>
      <c r="B23273" s="13"/>
      <c r="C23273" s="13"/>
      <c r="D23273" s="13"/>
      <c r="E23273" s="13"/>
      <c r="G23273" s="13"/>
    </row>
    <row r="23274" spans="1:7">
      <c r="A23274" s="13"/>
      <c r="B23274" s="13"/>
      <c r="C23274" s="13"/>
      <c r="D23274" s="13"/>
      <c r="E23274" s="13"/>
      <c r="G23274" s="13"/>
    </row>
    <row r="23275" spans="1:7">
      <c r="A23275" s="13"/>
      <c r="B23275" s="13"/>
      <c r="C23275" s="13"/>
      <c r="D23275" s="13"/>
      <c r="E23275" s="13"/>
      <c r="G23275" s="13"/>
    </row>
    <row r="23276" spans="1:7">
      <c r="A23276" s="13"/>
      <c r="B23276" s="13"/>
      <c r="C23276" s="13"/>
      <c r="D23276" s="13"/>
      <c r="E23276" s="13"/>
      <c r="G23276" s="13"/>
    </row>
    <row r="23277" spans="1:7">
      <c r="A23277" s="13"/>
      <c r="B23277" s="13"/>
      <c r="C23277" s="13"/>
      <c r="D23277" s="13"/>
      <c r="E23277" s="13"/>
      <c r="F23277" s="13"/>
    </row>
    <row r="23278" spans="1:7">
      <c r="A23278" s="13"/>
      <c r="B23278" s="13"/>
      <c r="C23278" s="13"/>
      <c r="D23278" s="13"/>
      <c r="E23278" s="13"/>
      <c r="G23278" s="13"/>
    </row>
    <row r="23279" spans="1:7">
      <c r="A23279" s="13"/>
      <c r="B23279" s="13"/>
      <c r="C23279" s="13"/>
      <c r="D23279" s="13"/>
      <c r="E23279" s="13"/>
      <c r="G23279" s="13"/>
    </row>
    <row r="23280" spans="1:7">
      <c r="A23280" s="13"/>
      <c r="B23280" s="13"/>
      <c r="C23280" s="13"/>
      <c r="D23280" s="13"/>
      <c r="E23280" s="13"/>
      <c r="G23280" s="13"/>
    </row>
    <row r="23281" spans="1:7">
      <c r="A23281" s="13"/>
      <c r="B23281" s="13"/>
      <c r="C23281" s="13"/>
      <c r="D23281" s="13"/>
      <c r="E23281" s="13"/>
      <c r="G23281" s="13"/>
    </row>
    <row r="23282" spans="1:7">
      <c r="A23282" s="13"/>
      <c r="B23282" s="13"/>
      <c r="C23282" s="13"/>
      <c r="D23282" s="13"/>
      <c r="E23282" s="13"/>
      <c r="G23282" s="13"/>
    </row>
    <row r="23283" spans="1:7">
      <c r="A23283" s="13"/>
      <c r="B23283" s="13"/>
      <c r="C23283" s="13"/>
      <c r="D23283" s="13"/>
      <c r="E23283" s="13"/>
      <c r="G23283" s="13"/>
    </row>
    <row r="23284" spans="1:7">
      <c r="A23284" s="13"/>
      <c r="B23284" s="13"/>
      <c r="C23284" s="13"/>
      <c r="D23284" s="13"/>
      <c r="E23284" s="13"/>
      <c r="G23284" s="13"/>
    </row>
    <row r="23285" spans="1:7">
      <c r="A23285" s="13"/>
      <c r="B23285" s="13"/>
      <c r="C23285" s="13"/>
      <c r="D23285" s="13"/>
      <c r="E23285" s="13"/>
      <c r="G23285" s="13"/>
    </row>
    <row r="23286" spans="1:7">
      <c r="A23286" s="13"/>
      <c r="B23286" s="13"/>
      <c r="C23286" s="13"/>
      <c r="D23286" s="13"/>
      <c r="E23286" s="13"/>
      <c r="G23286" s="13"/>
    </row>
    <row r="23287" spans="1:7">
      <c r="A23287" s="13"/>
      <c r="B23287" s="13"/>
      <c r="C23287" s="13"/>
      <c r="D23287" s="13"/>
      <c r="E23287" s="13"/>
      <c r="G23287" s="13"/>
    </row>
    <row r="23288" spans="1:7">
      <c r="A23288" s="13"/>
      <c r="B23288" s="13"/>
      <c r="C23288" s="13"/>
      <c r="D23288" s="13"/>
      <c r="E23288" s="13"/>
      <c r="G23288" s="13"/>
    </row>
    <row r="23289" spans="1:7">
      <c r="A23289" s="13"/>
      <c r="B23289" s="13"/>
      <c r="C23289" s="13"/>
      <c r="D23289" s="13"/>
      <c r="E23289" s="13"/>
      <c r="G23289" s="13"/>
    </row>
    <row r="23290" spans="1:7">
      <c r="A23290" s="13"/>
      <c r="B23290" s="13"/>
      <c r="C23290" s="13"/>
      <c r="D23290" s="13"/>
      <c r="E23290" s="13"/>
      <c r="G23290" s="13"/>
    </row>
    <row r="23291" spans="1:7">
      <c r="A23291" s="13"/>
      <c r="B23291" s="13"/>
      <c r="C23291" s="13"/>
      <c r="D23291" s="13"/>
      <c r="E23291" s="13"/>
      <c r="G23291" s="13"/>
    </row>
    <row r="23292" spans="1:7">
      <c r="A23292" s="13"/>
      <c r="B23292" s="13"/>
      <c r="C23292" s="13"/>
      <c r="D23292" s="13"/>
      <c r="E23292" s="13"/>
      <c r="G23292" s="13"/>
    </row>
    <row r="23293" spans="1:7">
      <c r="A23293" s="13"/>
      <c r="B23293" s="13"/>
      <c r="C23293" s="13"/>
      <c r="D23293" s="13"/>
      <c r="E23293" s="13"/>
      <c r="G23293" s="13"/>
    </row>
    <row r="23294" spans="1:7">
      <c r="A23294" s="13"/>
      <c r="B23294" s="13"/>
      <c r="C23294" s="13"/>
      <c r="D23294" s="13"/>
      <c r="E23294" s="13"/>
      <c r="G23294" s="13"/>
    </row>
    <row r="23295" spans="1:7">
      <c r="A23295" s="13"/>
      <c r="B23295" s="13"/>
      <c r="C23295" s="13"/>
      <c r="D23295" s="13"/>
      <c r="E23295" s="13"/>
      <c r="G23295" s="13"/>
    </row>
    <row r="23296" spans="1:7">
      <c r="A23296" s="13"/>
      <c r="B23296" s="13"/>
      <c r="C23296" s="13"/>
      <c r="D23296" s="13"/>
      <c r="E23296" s="13"/>
      <c r="G23296" s="13"/>
    </row>
    <row r="23297" spans="1:7">
      <c r="A23297" s="13"/>
      <c r="B23297" s="13"/>
      <c r="C23297" s="13"/>
      <c r="D23297" s="13"/>
      <c r="E23297" s="13"/>
      <c r="G23297" s="13"/>
    </row>
    <row r="23298" spans="1:7">
      <c r="A23298" s="13"/>
      <c r="B23298" s="13"/>
      <c r="C23298" s="13"/>
      <c r="D23298" s="13"/>
      <c r="E23298" s="13"/>
      <c r="G23298" s="13"/>
    </row>
    <row r="23299" spans="1:7">
      <c r="A23299" s="13"/>
      <c r="B23299" s="13"/>
      <c r="C23299" s="13"/>
      <c r="D23299" s="13"/>
      <c r="E23299" s="13"/>
      <c r="G23299" s="13"/>
    </row>
    <row r="23300" spans="1:7">
      <c r="A23300" s="13"/>
      <c r="B23300" s="13"/>
      <c r="C23300" s="13"/>
      <c r="D23300" s="13"/>
      <c r="E23300" s="13"/>
      <c r="F23300" s="13"/>
    </row>
    <row r="23301" spans="1:7">
      <c r="A23301" s="13"/>
      <c r="B23301" s="13"/>
      <c r="C23301" s="13"/>
      <c r="D23301" s="13"/>
      <c r="E23301" s="13"/>
      <c r="G23301" s="13"/>
    </row>
    <row r="23302" spans="1:7">
      <c r="A23302" s="13"/>
      <c r="B23302" s="13"/>
      <c r="C23302" s="13"/>
      <c r="D23302" s="13"/>
      <c r="E23302" s="13"/>
      <c r="G23302" s="13"/>
    </row>
    <row r="23303" spans="1:7">
      <c r="A23303" s="13"/>
      <c r="B23303" s="13"/>
      <c r="C23303" s="13"/>
      <c r="D23303" s="13"/>
      <c r="E23303" s="13"/>
      <c r="G23303" s="13"/>
    </row>
    <row r="23304" spans="1:7">
      <c r="A23304" s="13"/>
      <c r="B23304" s="13"/>
      <c r="C23304" s="13"/>
      <c r="D23304" s="13"/>
      <c r="E23304" s="13"/>
      <c r="G23304" s="13"/>
    </row>
    <row r="23305" spans="1:7">
      <c r="A23305" s="13"/>
      <c r="B23305" s="13"/>
      <c r="C23305" s="13"/>
      <c r="D23305" s="13"/>
      <c r="E23305" s="13"/>
      <c r="G23305" s="13"/>
    </row>
    <row r="23306" spans="1:7">
      <c r="A23306" s="13"/>
      <c r="B23306" s="13"/>
      <c r="C23306" s="13"/>
      <c r="D23306" s="13"/>
      <c r="E23306" s="13"/>
      <c r="G23306" s="13"/>
    </row>
    <row r="23307" spans="1:7">
      <c r="A23307" s="13"/>
      <c r="B23307" s="13"/>
      <c r="C23307" s="13"/>
      <c r="D23307" s="13"/>
      <c r="E23307" s="13"/>
      <c r="G23307" s="13"/>
    </row>
    <row r="23308" spans="1:7">
      <c r="A23308" s="13"/>
      <c r="B23308" s="13"/>
      <c r="C23308" s="13"/>
      <c r="D23308" s="13"/>
      <c r="E23308" s="13"/>
      <c r="G23308" s="13"/>
    </row>
    <row r="23309" spans="1:7">
      <c r="A23309" s="13"/>
      <c r="B23309" s="13"/>
      <c r="C23309" s="13"/>
      <c r="D23309" s="13"/>
      <c r="E23309" s="13"/>
      <c r="F23309" s="13"/>
    </row>
    <row r="23310" spans="1:7">
      <c r="A23310" s="13"/>
      <c r="B23310" s="13"/>
      <c r="C23310" s="13"/>
      <c r="D23310" s="13"/>
      <c r="E23310" s="13"/>
      <c r="G23310" s="13"/>
    </row>
    <row r="23311" spans="1:7">
      <c r="A23311" s="13"/>
      <c r="B23311" s="13"/>
      <c r="C23311" s="13"/>
      <c r="D23311" s="13"/>
      <c r="E23311" s="13"/>
      <c r="G23311" s="13"/>
    </row>
    <row r="23312" spans="1:7">
      <c r="A23312" s="13"/>
      <c r="B23312" s="13"/>
      <c r="C23312" s="13"/>
      <c r="D23312" s="13"/>
      <c r="E23312" s="13"/>
      <c r="G23312" s="13"/>
    </row>
    <row r="23313" spans="1:7">
      <c r="A23313" s="13"/>
      <c r="B23313" s="13"/>
      <c r="C23313" s="13"/>
      <c r="D23313" s="13"/>
      <c r="E23313" s="13"/>
      <c r="G23313" s="13"/>
    </row>
    <row r="23314" spans="1:7">
      <c r="A23314" s="13"/>
      <c r="B23314" s="13"/>
      <c r="C23314" s="13"/>
      <c r="D23314" s="13"/>
      <c r="E23314" s="13"/>
      <c r="G23314" s="13"/>
    </row>
    <row r="23315" spans="1:7">
      <c r="A23315" s="13"/>
      <c r="B23315" s="13"/>
      <c r="C23315" s="13"/>
      <c r="D23315" s="13"/>
      <c r="E23315" s="13"/>
      <c r="G23315" s="13"/>
    </row>
    <row r="23316" spans="1:7">
      <c r="A23316" s="13"/>
      <c r="B23316" s="13"/>
      <c r="C23316" s="13"/>
      <c r="D23316" s="13"/>
      <c r="E23316" s="13"/>
      <c r="G23316" s="13"/>
    </row>
    <row r="23317" spans="1:7">
      <c r="A23317" s="13"/>
      <c r="B23317" s="13"/>
      <c r="C23317" s="13"/>
      <c r="D23317" s="13"/>
      <c r="E23317" s="13"/>
      <c r="G23317" s="13"/>
    </row>
    <row r="23318" spans="1:7">
      <c r="A23318" s="13"/>
      <c r="B23318" s="13"/>
      <c r="C23318" s="13"/>
      <c r="D23318" s="13"/>
      <c r="E23318" s="13"/>
      <c r="G23318" s="13"/>
    </row>
    <row r="23319" spans="1:7">
      <c r="A23319" s="13"/>
      <c r="B23319" s="13"/>
      <c r="C23319" s="13"/>
      <c r="D23319" s="13"/>
      <c r="E23319" s="13"/>
      <c r="G23319" s="13"/>
    </row>
    <row r="23320" spans="1:7">
      <c r="A23320" s="13"/>
      <c r="B23320" s="13"/>
      <c r="C23320" s="13"/>
      <c r="D23320" s="13"/>
      <c r="E23320" s="13"/>
      <c r="G23320" s="13"/>
    </row>
    <row r="23321" spans="1:7">
      <c r="A23321" s="13"/>
      <c r="B23321" s="13"/>
      <c r="C23321" s="13"/>
      <c r="D23321" s="13"/>
      <c r="E23321" s="13"/>
      <c r="G23321" s="13"/>
    </row>
    <row r="23322" spans="1:7">
      <c r="A23322" s="13"/>
      <c r="B23322" s="13"/>
      <c r="C23322" s="13"/>
      <c r="D23322" s="13"/>
      <c r="E23322" s="13"/>
      <c r="F23322" s="13"/>
    </row>
    <row r="23323" spans="1:7">
      <c r="A23323" s="13"/>
      <c r="B23323" s="13"/>
      <c r="C23323" s="13"/>
      <c r="D23323" s="13"/>
      <c r="E23323" s="13"/>
      <c r="G23323" s="13"/>
    </row>
    <row r="23324" spans="1:7">
      <c r="A23324" s="13"/>
      <c r="B23324" s="13"/>
      <c r="C23324" s="13"/>
      <c r="D23324" s="13"/>
      <c r="E23324" s="13"/>
      <c r="G23324" s="13"/>
    </row>
    <row r="23325" spans="1:7">
      <c r="A23325" s="13"/>
      <c r="B23325" s="13"/>
      <c r="C23325" s="13"/>
      <c r="D23325" s="13"/>
      <c r="E23325" s="13"/>
      <c r="G23325" s="13"/>
    </row>
    <row r="23326" spans="1:7">
      <c r="A23326" s="13"/>
      <c r="B23326" s="13"/>
      <c r="C23326" s="13"/>
      <c r="D23326" s="13"/>
      <c r="E23326" s="13"/>
      <c r="G23326" s="13"/>
    </row>
    <row r="23327" spans="1:7">
      <c r="A23327" s="13"/>
      <c r="B23327" s="13"/>
      <c r="C23327" s="13"/>
      <c r="D23327" s="13"/>
      <c r="E23327" s="13"/>
      <c r="G23327" s="13"/>
    </row>
    <row r="23328" spans="1:7">
      <c r="A23328" s="13"/>
      <c r="B23328" s="13"/>
      <c r="C23328" s="13"/>
      <c r="D23328" s="13"/>
      <c r="E23328" s="13"/>
      <c r="G23328" s="13"/>
    </row>
    <row r="23329" spans="1:7">
      <c r="A23329" s="13"/>
      <c r="B23329" s="13"/>
      <c r="C23329" s="13"/>
      <c r="D23329" s="13"/>
      <c r="E23329" s="13"/>
      <c r="G23329" s="13"/>
    </row>
    <row r="23330" spans="1:7">
      <c r="A23330" s="13"/>
      <c r="B23330" s="13"/>
      <c r="C23330" s="13"/>
      <c r="D23330" s="13"/>
      <c r="E23330" s="13"/>
      <c r="G23330" s="13"/>
    </row>
    <row r="23331" spans="1:7">
      <c r="A23331" s="13"/>
      <c r="B23331" s="13"/>
      <c r="C23331" s="13"/>
      <c r="D23331" s="13"/>
      <c r="E23331" s="13"/>
      <c r="F23331" s="13"/>
    </row>
    <row r="23332" spans="1:7">
      <c r="A23332" s="13"/>
      <c r="B23332" s="13"/>
      <c r="C23332" s="13"/>
      <c r="D23332" s="13"/>
      <c r="E23332" s="13"/>
      <c r="F23332" s="13"/>
    </row>
    <row r="23333" spans="1:7">
      <c r="A23333" s="13"/>
      <c r="B23333" s="13"/>
      <c r="C23333" s="13"/>
      <c r="D23333" s="13"/>
      <c r="E23333" s="13"/>
      <c r="G23333" s="13"/>
    </row>
    <row r="23334" spans="1:7">
      <c r="A23334" s="13"/>
      <c r="B23334" s="13"/>
      <c r="C23334" s="13"/>
      <c r="D23334" s="13"/>
      <c r="E23334" s="13"/>
      <c r="G23334" s="13"/>
    </row>
    <row r="23335" spans="1:7">
      <c r="A23335" s="13"/>
      <c r="B23335" s="13"/>
      <c r="C23335" s="13"/>
      <c r="D23335" s="13"/>
      <c r="E23335" s="13"/>
      <c r="G23335" s="13"/>
    </row>
    <row r="23336" spans="1:7">
      <c r="A23336" s="13"/>
      <c r="B23336" s="13"/>
      <c r="C23336" s="13"/>
      <c r="D23336" s="13"/>
      <c r="E23336" s="13"/>
      <c r="G23336" s="13"/>
    </row>
    <row r="23337" spans="1:7">
      <c r="A23337" s="13"/>
      <c r="B23337" s="13"/>
      <c r="C23337" s="13"/>
      <c r="D23337" s="13"/>
      <c r="E23337" s="13"/>
      <c r="G23337" s="13"/>
    </row>
    <row r="23338" spans="1:7">
      <c r="A23338" s="13"/>
      <c r="B23338" s="13"/>
      <c r="C23338" s="13"/>
      <c r="D23338" s="13"/>
      <c r="E23338" s="13"/>
      <c r="G23338" s="13"/>
    </row>
    <row r="23339" spans="1:7">
      <c r="A23339" s="13"/>
      <c r="B23339" s="13"/>
      <c r="C23339" s="13"/>
      <c r="D23339" s="13"/>
      <c r="E23339" s="13"/>
      <c r="G23339" s="13"/>
    </row>
    <row r="23340" spans="1:7">
      <c r="A23340" s="13"/>
      <c r="B23340" s="13"/>
      <c r="C23340" s="13"/>
      <c r="D23340" s="13"/>
      <c r="E23340" s="13"/>
      <c r="G23340" s="13"/>
    </row>
    <row r="23341" spans="1:7">
      <c r="A23341" s="13"/>
      <c r="B23341" s="13"/>
      <c r="C23341" s="13"/>
      <c r="D23341" s="13"/>
      <c r="E23341" s="13"/>
      <c r="G23341" s="13"/>
    </row>
    <row r="23342" spans="1:7">
      <c r="A23342" s="13"/>
      <c r="B23342" s="13"/>
      <c r="C23342" s="13"/>
      <c r="D23342" s="13"/>
      <c r="E23342" s="13"/>
      <c r="G23342" s="13"/>
    </row>
    <row r="23343" spans="1:7">
      <c r="A23343" s="13"/>
      <c r="B23343" s="13"/>
      <c r="C23343" s="13"/>
      <c r="D23343" s="13"/>
      <c r="E23343" s="13"/>
      <c r="G23343" s="13"/>
    </row>
    <row r="23344" spans="1:7">
      <c r="A23344" s="13"/>
      <c r="B23344" s="13"/>
      <c r="C23344" s="13"/>
      <c r="D23344" s="13"/>
      <c r="E23344" s="13"/>
      <c r="G23344" s="13"/>
    </row>
    <row r="23345" spans="1:7">
      <c r="A23345" s="13"/>
      <c r="B23345" s="13"/>
      <c r="C23345" s="13"/>
      <c r="D23345" s="13"/>
      <c r="E23345" s="13"/>
      <c r="F23345" s="13"/>
    </row>
    <row r="23346" spans="1:7">
      <c r="A23346" s="13"/>
      <c r="B23346" s="13"/>
      <c r="C23346" s="13"/>
      <c r="D23346" s="13"/>
      <c r="E23346" s="13"/>
      <c r="F23346" s="13"/>
    </row>
    <row r="23347" spans="1:7">
      <c r="A23347" s="13"/>
      <c r="B23347" s="13"/>
      <c r="C23347" s="13"/>
      <c r="D23347" s="13"/>
      <c r="E23347" s="13"/>
      <c r="G23347" s="13"/>
    </row>
    <row r="23348" spans="1:7">
      <c r="A23348" s="13"/>
      <c r="B23348" s="13"/>
      <c r="C23348" s="13"/>
      <c r="D23348" s="13"/>
      <c r="E23348" s="13"/>
      <c r="G23348" s="13"/>
    </row>
    <row r="23349" spans="1:7">
      <c r="A23349" s="13"/>
      <c r="B23349" s="13"/>
      <c r="C23349" s="13"/>
      <c r="D23349" s="13"/>
      <c r="E23349" s="13"/>
      <c r="G23349" s="13"/>
    </row>
    <row r="23350" spans="1:7">
      <c r="A23350" s="13"/>
      <c r="B23350" s="13"/>
      <c r="C23350" s="13"/>
      <c r="D23350" s="13"/>
      <c r="E23350" s="13"/>
      <c r="F23350" s="13"/>
    </row>
    <row r="23351" spans="1:7">
      <c r="A23351" s="13"/>
      <c r="B23351" s="13"/>
      <c r="C23351" s="13"/>
      <c r="D23351" s="13"/>
      <c r="E23351" s="13"/>
      <c r="G23351" s="13"/>
    </row>
    <row r="23352" spans="1:7">
      <c r="A23352" s="13"/>
      <c r="B23352" s="13"/>
      <c r="C23352" s="13"/>
      <c r="D23352" s="13"/>
      <c r="E23352" s="13"/>
      <c r="G23352" s="13"/>
    </row>
    <row r="23353" spans="1:7">
      <c r="A23353" s="13"/>
      <c r="B23353" s="13"/>
      <c r="C23353" s="13"/>
      <c r="D23353" s="13"/>
      <c r="E23353" s="13"/>
      <c r="G23353" s="13"/>
    </row>
    <row r="23354" spans="1:7">
      <c r="A23354" s="13"/>
      <c r="B23354" s="13"/>
      <c r="C23354" s="13"/>
      <c r="D23354" s="13"/>
      <c r="E23354" s="13"/>
      <c r="G23354" s="13"/>
    </row>
    <row r="23355" spans="1:7">
      <c r="A23355" s="13"/>
      <c r="B23355" s="13"/>
      <c r="C23355" s="13"/>
      <c r="D23355" s="13"/>
      <c r="E23355" s="13"/>
      <c r="G23355" s="13"/>
    </row>
    <row r="23356" spans="1:7">
      <c r="A23356" s="13"/>
      <c r="B23356" s="13"/>
      <c r="C23356" s="13"/>
      <c r="D23356" s="13"/>
      <c r="E23356" s="13"/>
      <c r="G23356" s="13"/>
    </row>
    <row r="23357" spans="1:7">
      <c r="A23357" s="13"/>
      <c r="B23357" s="13"/>
      <c r="C23357" s="13"/>
      <c r="D23357" s="13"/>
      <c r="E23357" s="13"/>
      <c r="G23357" s="13"/>
    </row>
    <row r="23358" spans="1:7">
      <c r="A23358" s="13"/>
      <c r="B23358" s="13"/>
      <c r="C23358" s="13"/>
      <c r="D23358" s="13"/>
      <c r="E23358" s="13"/>
      <c r="G23358" s="13"/>
    </row>
    <row r="23359" spans="1:7">
      <c r="A23359" s="13"/>
      <c r="B23359" s="13"/>
      <c r="C23359" s="13"/>
      <c r="D23359" s="13"/>
      <c r="E23359" s="13"/>
      <c r="G23359" s="13"/>
    </row>
    <row r="23360" spans="1:7">
      <c r="A23360" s="13"/>
      <c r="B23360" s="13"/>
      <c r="C23360" s="13"/>
      <c r="D23360" s="13"/>
      <c r="E23360" s="13"/>
      <c r="G23360" s="13"/>
    </row>
    <row r="23361" spans="1:7">
      <c r="A23361" s="13"/>
      <c r="B23361" s="13"/>
      <c r="C23361" s="13"/>
      <c r="D23361" s="13"/>
      <c r="E23361" s="13"/>
      <c r="G23361" s="13"/>
    </row>
    <row r="23362" spans="1:7">
      <c r="A23362" s="13"/>
      <c r="B23362" s="13"/>
      <c r="C23362" s="13"/>
      <c r="D23362" s="13"/>
      <c r="E23362" s="13"/>
      <c r="G23362" s="13"/>
    </row>
    <row r="23363" spans="1:7">
      <c r="A23363" s="13"/>
      <c r="B23363" s="13"/>
      <c r="C23363" s="13"/>
      <c r="D23363" s="13"/>
      <c r="E23363" s="13"/>
      <c r="G23363" s="13"/>
    </row>
    <row r="23364" spans="1:7">
      <c r="A23364" s="13"/>
      <c r="B23364" s="13"/>
      <c r="C23364" s="13"/>
      <c r="D23364" s="13"/>
      <c r="E23364" s="13"/>
      <c r="F23364" s="13"/>
    </row>
    <row r="23365" spans="1:7">
      <c r="A23365" s="13"/>
      <c r="B23365" s="13"/>
      <c r="C23365" s="13"/>
      <c r="D23365" s="13"/>
      <c r="E23365" s="13"/>
      <c r="G23365" s="13"/>
    </row>
    <row r="23366" spans="1:7">
      <c r="A23366" s="13"/>
      <c r="B23366" s="13"/>
      <c r="C23366" s="13"/>
      <c r="D23366" s="13"/>
      <c r="E23366" s="13"/>
      <c r="G23366" s="13"/>
    </row>
    <row r="23367" spans="1:7">
      <c r="A23367" s="13"/>
      <c r="B23367" s="13"/>
      <c r="C23367" s="13"/>
      <c r="D23367" s="13"/>
      <c r="E23367" s="13"/>
      <c r="G23367" s="13"/>
    </row>
    <row r="23368" spans="1:7">
      <c r="A23368" s="13"/>
      <c r="B23368" s="13"/>
      <c r="C23368" s="13"/>
      <c r="D23368" s="13"/>
      <c r="E23368" s="13"/>
      <c r="G23368" s="13"/>
    </row>
    <row r="23369" spans="1:7">
      <c r="A23369" s="13"/>
      <c r="B23369" s="13"/>
      <c r="C23369" s="13"/>
      <c r="D23369" s="13"/>
      <c r="E23369" s="13"/>
      <c r="F23369" s="13"/>
    </row>
    <row r="23370" spans="1:7">
      <c r="A23370" s="13"/>
      <c r="B23370" s="13"/>
      <c r="C23370" s="13"/>
      <c r="D23370" s="13"/>
      <c r="E23370" s="13"/>
      <c r="G23370" s="13"/>
    </row>
    <row r="23371" spans="1:7">
      <c r="A23371" s="13"/>
      <c r="B23371" s="13"/>
      <c r="C23371" s="13"/>
      <c r="D23371" s="13"/>
      <c r="E23371" s="13"/>
      <c r="G23371" s="13"/>
    </row>
    <row r="23372" spans="1:7">
      <c r="A23372" s="13"/>
      <c r="B23372" s="13"/>
      <c r="C23372" s="13"/>
      <c r="D23372" s="13"/>
      <c r="E23372" s="13"/>
      <c r="G23372" s="13"/>
    </row>
    <row r="23373" spans="1:7">
      <c r="A23373" s="13"/>
      <c r="B23373" s="13"/>
      <c r="C23373" s="13"/>
      <c r="D23373" s="13"/>
      <c r="E23373" s="13"/>
      <c r="G23373" s="13"/>
    </row>
    <row r="23374" spans="1:7">
      <c r="A23374" s="13"/>
      <c r="B23374" s="13"/>
      <c r="C23374" s="13"/>
      <c r="D23374" s="13"/>
      <c r="E23374" s="13"/>
      <c r="F23374" s="13"/>
    </row>
    <row r="23375" spans="1:7">
      <c r="A23375" s="13"/>
      <c r="B23375" s="13"/>
      <c r="C23375" s="13"/>
      <c r="D23375" s="13"/>
      <c r="E23375" s="13"/>
      <c r="F23375" s="13"/>
    </row>
    <row r="23376" spans="1:7">
      <c r="A23376" s="13"/>
      <c r="B23376" s="13"/>
      <c r="C23376" s="13"/>
      <c r="D23376" s="13"/>
      <c r="E23376" s="13"/>
      <c r="G23376" s="13"/>
    </row>
    <row r="23377" spans="1:7">
      <c r="A23377" s="13"/>
      <c r="B23377" s="13"/>
      <c r="C23377" s="13"/>
      <c r="D23377" s="13"/>
      <c r="E23377" s="13"/>
      <c r="G23377" s="13"/>
    </row>
    <row r="23378" spans="1:7">
      <c r="A23378" s="13"/>
      <c r="B23378" s="13"/>
      <c r="C23378" s="13"/>
      <c r="D23378" s="13"/>
      <c r="E23378" s="13"/>
      <c r="G23378" s="13"/>
    </row>
    <row r="23379" spans="1:7">
      <c r="A23379" s="13"/>
      <c r="B23379" s="13"/>
      <c r="C23379" s="13"/>
      <c r="D23379" s="13"/>
      <c r="E23379" s="13"/>
      <c r="G23379" s="13"/>
    </row>
    <row r="23380" spans="1:7">
      <c r="A23380" s="13"/>
      <c r="B23380" s="13"/>
      <c r="C23380" s="13"/>
      <c r="D23380" s="13"/>
      <c r="E23380" s="13"/>
      <c r="G23380" s="13"/>
    </row>
    <row r="23381" spans="1:7">
      <c r="A23381" s="13"/>
      <c r="B23381" s="13"/>
      <c r="C23381" s="13"/>
      <c r="D23381" s="13"/>
      <c r="E23381" s="13"/>
      <c r="G23381" s="13"/>
    </row>
    <row r="23382" spans="1:7">
      <c r="A23382" s="13"/>
      <c r="B23382" s="13"/>
      <c r="C23382" s="13"/>
      <c r="D23382" s="13"/>
      <c r="E23382" s="13"/>
      <c r="G23382" s="13"/>
    </row>
    <row r="23383" spans="1:7">
      <c r="A23383" s="13"/>
      <c r="B23383" s="13"/>
      <c r="C23383" s="13"/>
      <c r="D23383" s="13"/>
      <c r="E23383" s="13"/>
      <c r="F23383" s="13"/>
    </row>
    <row r="23384" spans="1:7">
      <c r="A23384" s="13"/>
      <c r="B23384" s="13"/>
      <c r="C23384" s="13"/>
      <c r="D23384" s="13"/>
      <c r="E23384" s="13"/>
      <c r="G23384" s="13"/>
    </row>
    <row r="23385" spans="1:7">
      <c r="A23385" s="13"/>
      <c r="B23385" s="13"/>
      <c r="C23385" s="13"/>
      <c r="D23385" s="13"/>
      <c r="E23385" s="13"/>
      <c r="G23385" s="13"/>
    </row>
    <row r="23386" spans="1:7">
      <c r="A23386" s="13"/>
      <c r="B23386" s="13"/>
      <c r="C23386" s="13"/>
      <c r="D23386" s="13"/>
      <c r="E23386" s="13"/>
      <c r="G23386" s="13"/>
    </row>
    <row r="23387" spans="1:7">
      <c r="A23387" s="13"/>
      <c r="B23387" s="13"/>
      <c r="C23387" s="13"/>
      <c r="D23387" s="13"/>
      <c r="E23387" s="13"/>
      <c r="G23387" s="13"/>
    </row>
    <row r="23388" spans="1:7">
      <c r="A23388" s="13"/>
      <c r="B23388" s="13"/>
      <c r="C23388" s="13"/>
      <c r="D23388" s="13"/>
      <c r="E23388" s="13"/>
      <c r="G23388" s="13"/>
    </row>
    <row r="23389" spans="1:7">
      <c r="A23389" s="13"/>
      <c r="B23389" s="13"/>
      <c r="C23389" s="13"/>
      <c r="D23389" s="13"/>
      <c r="E23389" s="13"/>
      <c r="G23389" s="13"/>
    </row>
    <row r="23390" spans="1:7">
      <c r="A23390" s="13"/>
      <c r="B23390" s="13"/>
      <c r="C23390" s="13"/>
      <c r="D23390" s="13"/>
      <c r="E23390" s="13"/>
      <c r="G23390" s="13"/>
    </row>
    <row r="23391" spans="1:7">
      <c r="A23391" s="13"/>
      <c r="B23391" s="13"/>
      <c r="C23391" s="13"/>
      <c r="D23391" s="13"/>
      <c r="E23391" s="13"/>
      <c r="G23391" s="13"/>
    </row>
    <row r="23392" spans="1:7">
      <c r="A23392" s="13"/>
      <c r="B23392" s="13"/>
      <c r="C23392" s="13"/>
      <c r="D23392" s="13"/>
      <c r="E23392" s="13"/>
      <c r="G23392" s="13"/>
    </row>
    <row r="23393" spans="1:7">
      <c r="A23393" s="13"/>
      <c r="B23393" s="13"/>
      <c r="C23393" s="13"/>
      <c r="D23393" s="13"/>
      <c r="E23393" s="13"/>
      <c r="F23393" s="13"/>
    </row>
    <row r="23394" spans="1:7">
      <c r="A23394" s="13"/>
      <c r="B23394" s="13"/>
      <c r="C23394" s="13"/>
      <c r="D23394" s="13"/>
      <c r="E23394" s="13"/>
      <c r="G23394" s="13"/>
    </row>
    <row r="23395" spans="1:7">
      <c r="A23395" s="13"/>
      <c r="B23395" s="13"/>
      <c r="C23395" s="13"/>
      <c r="D23395" s="13"/>
      <c r="E23395" s="13"/>
      <c r="G23395" s="13"/>
    </row>
    <row r="23396" spans="1:7">
      <c r="A23396" s="13"/>
      <c r="B23396" s="13"/>
      <c r="C23396" s="13"/>
      <c r="D23396" s="13"/>
      <c r="E23396" s="13"/>
      <c r="F23396" s="13"/>
    </row>
    <row r="23397" spans="1:7">
      <c r="A23397" s="13"/>
      <c r="B23397" s="13"/>
      <c r="C23397" s="13"/>
      <c r="D23397" s="13"/>
      <c r="E23397" s="13"/>
      <c r="G23397" s="13"/>
    </row>
    <row r="23398" spans="1:7">
      <c r="A23398" s="13"/>
      <c r="B23398" s="13"/>
      <c r="C23398" s="13"/>
      <c r="D23398" s="13"/>
      <c r="E23398" s="13"/>
      <c r="G23398" s="13"/>
    </row>
    <row r="23399" spans="1:7">
      <c r="A23399" s="13"/>
      <c r="B23399" s="13"/>
      <c r="C23399" s="13"/>
      <c r="D23399" s="13"/>
      <c r="E23399" s="13"/>
      <c r="G23399" s="13"/>
    </row>
    <row r="23400" spans="1:7">
      <c r="A23400" s="13"/>
      <c r="B23400" s="13"/>
      <c r="C23400" s="13"/>
      <c r="D23400" s="13"/>
      <c r="E23400" s="13"/>
      <c r="F23400" s="13"/>
    </row>
    <row r="23401" spans="1:7">
      <c r="A23401" s="13"/>
      <c r="B23401" s="13"/>
      <c r="C23401" s="13"/>
      <c r="D23401" s="13"/>
      <c r="E23401" s="13"/>
      <c r="G23401" s="13"/>
    </row>
    <row r="23402" spans="1:7">
      <c r="A23402" s="13"/>
      <c r="B23402" s="13"/>
      <c r="C23402" s="13"/>
      <c r="D23402" s="13"/>
      <c r="E23402" s="13"/>
      <c r="G23402" s="13"/>
    </row>
    <row r="23403" spans="1:7">
      <c r="A23403" s="13"/>
      <c r="B23403" s="13"/>
      <c r="C23403" s="13"/>
      <c r="D23403" s="13"/>
      <c r="E23403" s="13"/>
      <c r="G23403" s="13"/>
    </row>
    <row r="23404" spans="1:7">
      <c r="A23404" s="13"/>
      <c r="B23404" s="13"/>
      <c r="C23404" s="13"/>
      <c r="D23404" s="13"/>
      <c r="E23404" s="13"/>
      <c r="F23404" s="13"/>
    </row>
    <row r="23405" spans="1:7">
      <c r="A23405" s="13"/>
      <c r="B23405" s="13"/>
      <c r="C23405" s="13"/>
      <c r="D23405" s="13"/>
      <c r="E23405" s="13"/>
      <c r="G23405" s="13"/>
    </row>
    <row r="23406" spans="1:7">
      <c r="A23406" s="13"/>
      <c r="B23406" s="13"/>
      <c r="C23406" s="13"/>
      <c r="D23406" s="13"/>
      <c r="E23406" s="13"/>
      <c r="G23406" s="13"/>
    </row>
    <row r="23407" spans="1:7">
      <c r="A23407" s="13"/>
      <c r="B23407" s="13"/>
      <c r="C23407" s="13"/>
      <c r="D23407" s="13"/>
      <c r="E23407" s="13"/>
      <c r="G23407" s="13"/>
    </row>
    <row r="23408" spans="1:7">
      <c r="A23408" s="13"/>
      <c r="B23408" s="13"/>
      <c r="C23408" s="13"/>
      <c r="D23408" s="13"/>
      <c r="E23408" s="13"/>
      <c r="G23408" s="13"/>
    </row>
    <row r="23409" spans="1:7">
      <c r="A23409" s="13"/>
      <c r="B23409" s="13"/>
      <c r="C23409" s="13"/>
      <c r="D23409" s="13"/>
      <c r="E23409" s="13"/>
      <c r="G23409" s="13"/>
    </row>
    <row r="23410" spans="1:7">
      <c r="A23410" s="13"/>
      <c r="B23410" s="13"/>
      <c r="C23410" s="13"/>
      <c r="D23410" s="13"/>
      <c r="E23410" s="13"/>
      <c r="G23410" s="13"/>
    </row>
    <row r="23411" spans="1:7">
      <c r="A23411" s="13"/>
      <c r="B23411" s="13"/>
      <c r="C23411" s="13"/>
      <c r="D23411" s="13"/>
      <c r="E23411" s="13"/>
      <c r="G23411" s="13"/>
    </row>
    <row r="23412" spans="1:7">
      <c r="A23412" s="13"/>
      <c r="B23412" s="13"/>
      <c r="C23412" s="13"/>
      <c r="D23412" s="13"/>
      <c r="E23412" s="13"/>
      <c r="G23412" s="13"/>
    </row>
    <row r="23413" spans="1:7">
      <c r="A23413" s="13"/>
      <c r="B23413" s="13"/>
      <c r="C23413" s="13"/>
      <c r="D23413" s="13"/>
      <c r="E23413" s="13"/>
      <c r="G23413" s="13"/>
    </row>
    <row r="23414" spans="1:7">
      <c r="A23414" s="13"/>
      <c r="B23414" s="13"/>
      <c r="C23414" s="13"/>
      <c r="D23414" s="13"/>
      <c r="E23414" s="13"/>
      <c r="G23414" s="13"/>
    </row>
    <row r="23415" spans="1:7">
      <c r="A23415" s="13"/>
      <c r="B23415" s="13"/>
      <c r="C23415" s="13"/>
      <c r="D23415" s="13"/>
      <c r="E23415" s="13"/>
      <c r="G23415" s="13"/>
    </row>
    <row r="23416" spans="1:7">
      <c r="A23416" s="13"/>
      <c r="B23416" s="13"/>
      <c r="C23416" s="13"/>
      <c r="D23416" s="13"/>
      <c r="E23416" s="13"/>
      <c r="G23416" s="13"/>
    </row>
    <row r="23417" spans="1:7">
      <c r="A23417" s="13"/>
      <c r="B23417" s="13"/>
      <c r="C23417" s="13"/>
      <c r="D23417" s="13"/>
      <c r="E23417" s="13"/>
      <c r="G23417" s="13"/>
    </row>
    <row r="23418" spans="1:7">
      <c r="A23418" s="13"/>
      <c r="B23418" s="13"/>
      <c r="C23418" s="13"/>
      <c r="D23418" s="13"/>
      <c r="E23418" s="13"/>
      <c r="G23418" s="13"/>
    </row>
    <row r="23419" spans="1:7">
      <c r="A23419" s="13"/>
      <c r="B23419" s="13"/>
      <c r="C23419" s="13"/>
      <c r="D23419" s="13"/>
      <c r="E23419" s="13"/>
      <c r="G23419" s="13"/>
    </row>
    <row r="23420" spans="1:7">
      <c r="A23420" s="13"/>
      <c r="B23420" s="13"/>
      <c r="C23420" s="13"/>
      <c r="D23420" s="13"/>
      <c r="E23420" s="13"/>
      <c r="G23420" s="13"/>
    </row>
    <row r="23421" spans="1:7">
      <c r="A23421" s="13"/>
      <c r="B23421" s="13"/>
      <c r="C23421" s="13"/>
      <c r="D23421" s="13"/>
      <c r="E23421" s="13"/>
      <c r="G23421" s="13"/>
    </row>
    <row r="23422" spans="1:7">
      <c r="A23422" s="13"/>
      <c r="B23422" s="13"/>
      <c r="C23422" s="13"/>
      <c r="D23422" s="13"/>
      <c r="E23422" s="13"/>
      <c r="G23422" s="13"/>
    </row>
    <row r="23423" spans="1:7">
      <c r="A23423" s="13"/>
      <c r="B23423" s="13"/>
      <c r="C23423" s="13"/>
      <c r="D23423" s="13"/>
      <c r="E23423" s="13"/>
      <c r="G23423" s="13"/>
    </row>
    <row r="23424" spans="1:7">
      <c r="A23424" s="13"/>
      <c r="B23424" s="13"/>
      <c r="C23424" s="13"/>
      <c r="D23424" s="13"/>
      <c r="E23424" s="13"/>
      <c r="G23424" s="13"/>
    </row>
    <row r="23425" spans="1:7">
      <c r="A23425" s="13"/>
      <c r="B23425" s="13"/>
      <c r="C23425" s="13"/>
      <c r="D23425" s="13"/>
      <c r="E23425" s="13"/>
      <c r="F23425" s="13"/>
    </row>
    <row r="23426" spans="1:7">
      <c r="A23426" s="13"/>
      <c r="B23426" s="13"/>
      <c r="C23426" s="13"/>
      <c r="D23426" s="13"/>
      <c r="E23426" s="13"/>
      <c r="G23426" s="13"/>
    </row>
    <row r="23427" spans="1:7">
      <c r="A23427" s="13"/>
      <c r="B23427" s="13"/>
      <c r="C23427" s="13"/>
      <c r="D23427" s="13"/>
      <c r="E23427" s="13"/>
      <c r="G23427" s="13"/>
    </row>
    <row r="23428" spans="1:7">
      <c r="A23428" s="13"/>
      <c r="B23428" s="13"/>
      <c r="C23428" s="13"/>
      <c r="D23428" s="13"/>
      <c r="E23428" s="13"/>
      <c r="G23428" s="13"/>
    </row>
    <row r="23429" spans="1:7">
      <c r="A23429" s="13"/>
      <c r="B23429" s="13"/>
      <c r="C23429" s="13"/>
      <c r="D23429" s="13"/>
      <c r="E23429" s="13"/>
      <c r="G23429" s="13"/>
    </row>
    <row r="23430" spans="1:7">
      <c r="A23430" s="13"/>
      <c r="B23430" s="13"/>
      <c r="C23430" s="13"/>
      <c r="D23430" s="13"/>
      <c r="E23430" s="13"/>
      <c r="G23430" s="13"/>
    </row>
    <row r="23431" spans="1:7">
      <c r="A23431" s="13"/>
      <c r="B23431" s="13"/>
      <c r="C23431" s="13"/>
      <c r="D23431" s="13"/>
      <c r="E23431" s="13"/>
      <c r="G23431" s="13"/>
    </row>
    <row r="23432" spans="1:7">
      <c r="A23432" s="13"/>
      <c r="B23432" s="13"/>
      <c r="C23432" s="13"/>
      <c r="D23432" s="13"/>
      <c r="E23432" s="13"/>
      <c r="F23432" s="13"/>
    </row>
    <row r="23433" spans="1:7">
      <c r="A23433" s="13"/>
      <c r="B23433" s="13"/>
      <c r="C23433" s="13"/>
      <c r="D23433" s="13"/>
      <c r="E23433" s="13"/>
      <c r="G23433" s="13"/>
    </row>
    <row r="23434" spans="1:7">
      <c r="A23434" s="13"/>
      <c r="B23434" s="13"/>
      <c r="C23434" s="13"/>
      <c r="D23434" s="13"/>
      <c r="E23434" s="13"/>
      <c r="G23434" s="13"/>
    </row>
    <row r="23435" spans="1:7">
      <c r="A23435" s="13"/>
      <c r="B23435" s="13"/>
      <c r="C23435" s="13"/>
      <c r="D23435" s="13"/>
      <c r="E23435" s="13"/>
      <c r="G23435" s="13"/>
    </row>
    <row r="23436" spans="1:7">
      <c r="A23436" s="13"/>
      <c r="B23436" s="13"/>
      <c r="C23436" s="13"/>
      <c r="D23436" s="13"/>
      <c r="E23436" s="13"/>
      <c r="G23436" s="13"/>
    </row>
    <row r="23437" spans="1:7">
      <c r="A23437" s="13"/>
      <c r="B23437" s="13"/>
      <c r="C23437" s="13"/>
      <c r="D23437" s="13"/>
      <c r="E23437" s="13"/>
      <c r="F23437" s="13"/>
    </row>
    <row r="23438" spans="1:7">
      <c r="A23438" s="13"/>
      <c r="B23438" s="13"/>
      <c r="C23438" s="13"/>
      <c r="D23438" s="13"/>
      <c r="E23438" s="13"/>
      <c r="G23438" s="13"/>
    </row>
    <row r="23439" spans="1:7">
      <c r="A23439" s="13"/>
      <c r="B23439" s="13"/>
      <c r="C23439" s="13"/>
      <c r="D23439" s="13"/>
      <c r="E23439" s="13"/>
      <c r="G23439" s="13"/>
    </row>
    <row r="23440" spans="1:7">
      <c r="A23440" s="13"/>
      <c r="B23440" s="13"/>
      <c r="C23440" s="13"/>
      <c r="D23440" s="13"/>
      <c r="E23440" s="13"/>
      <c r="G23440" s="13"/>
    </row>
    <row r="23441" spans="1:7">
      <c r="A23441" s="13"/>
      <c r="B23441" s="13"/>
      <c r="C23441" s="13"/>
      <c r="D23441" s="13"/>
      <c r="E23441" s="13"/>
      <c r="G23441" s="13"/>
    </row>
    <row r="23442" spans="1:7">
      <c r="A23442" s="13"/>
      <c r="B23442" s="13"/>
      <c r="C23442" s="13"/>
      <c r="D23442" s="13"/>
      <c r="E23442" s="13"/>
      <c r="G23442" s="13"/>
    </row>
    <row r="23443" spans="1:7">
      <c r="A23443" s="13"/>
      <c r="B23443" s="13"/>
      <c r="C23443" s="13"/>
      <c r="D23443" s="13"/>
      <c r="E23443" s="13"/>
      <c r="G23443" s="13"/>
    </row>
    <row r="23444" spans="1:7">
      <c r="A23444" s="13"/>
      <c r="B23444" s="13"/>
      <c r="C23444" s="13"/>
      <c r="D23444" s="13"/>
      <c r="E23444" s="13"/>
      <c r="G23444" s="13"/>
    </row>
    <row r="23445" spans="1:7">
      <c r="A23445" s="13"/>
      <c r="B23445" s="13"/>
      <c r="C23445" s="13"/>
      <c r="D23445" s="13"/>
      <c r="E23445" s="13"/>
      <c r="G23445" s="13"/>
    </row>
    <row r="23446" spans="1:7">
      <c r="A23446" s="13"/>
      <c r="B23446" s="13"/>
      <c r="C23446" s="13"/>
      <c r="D23446" s="13"/>
      <c r="E23446" s="13"/>
      <c r="G23446" s="13"/>
    </row>
    <row r="23447" spans="1:7">
      <c r="A23447" s="13"/>
      <c r="B23447" s="13"/>
      <c r="C23447" s="13"/>
      <c r="D23447" s="13"/>
      <c r="E23447" s="13"/>
      <c r="G23447" s="13"/>
    </row>
    <row r="23448" spans="1:7">
      <c r="A23448" s="13"/>
      <c r="B23448" s="13"/>
      <c r="C23448" s="13"/>
      <c r="D23448" s="13"/>
      <c r="E23448" s="13"/>
      <c r="G23448" s="13"/>
    </row>
    <row r="23449" spans="1:7">
      <c r="A23449" s="13"/>
      <c r="B23449" s="13"/>
      <c r="C23449" s="13"/>
      <c r="D23449" s="13"/>
      <c r="E23449" s="13"/>
      <c r="G23449" s="13"/>
    </row>
    <row r="23450" spans="1:7">
      <c r="A23450" s="13"/>
      <c r="B23450" s="13"/>
      <c r="C23450" s="13"/>
      <c r="D23450" s="13"/>
      <c r="E23450" s="13"/>
      <c r="G23450" s="13"/>
    </row>
    <row r="23451" spans="1:7">
      <c r="A23451" s="13"/>
      <c r="B23451" s="13"/>
      <c r="C23451" s="13"/>
      <c r="D23451" s="13"/>
      <c r="E23451" s="13"/>
      <c r="G23451" s="13"/>
    </row>
    <row r="23452" spans="1:7">
      <c r="A23452" s="13"/>
      <c r="B23452" s="13"/>
      <c r="C23452" s="13"/>
      <c r="D23452" s="13"/>
      <c r="E23452" s="13"/>
      <c r="G23452" s="13"/>
    </row>
    <row r="23453" spans="1:7">
      <c r="A23453" s="13"/>
      <c r="B23453" s="13"/>
      <c r="C23453" s="13"/>
      <c r="D23453" s="13"/>
      <c r="E23453" s="13"/>
      <c r="G23453" s="13"/>
    </row>
    <row r="23454" spans="1:7">
      <c r="A23454" s="13"/>
      <c r="B23454" s="13"/>
      <c r="C23454" s="13"/>
      <c r="D23454" s="13"/>
      <c r="E23454" s="13"/>
      <c r="G23454" s="13"/>
    </row>
    <row r="23455" spans="1:7">
      <c r="A23455" s="13"/>
      <c r="B23455" s="13"/>
      <c r="C23455" s="13"/>
      <c r="D23455" s="13"/>
      <c r="E23455" s="13"/>
      <c r="F23455" s="13"/>
    </row>
    <row r="23456" spans="1:7">
      <c r="A23456" s="13"/>
      <c r="B23456" s="13"/>
      <c r="C23456" s="13"/>
      <c r="D23456" s="13"/>
      <c r="E23456" s="13"/>
      <c r="F23456" s="13"/>
    </row>
    <row r="23457" spans="1:7">
      <c r="A23457" s="13"/>
      <c r="B23457" s="13"/>
      <c r="C23457" s="13"/>
      <c r="D23457" s="13"/>
      <c r="E23457" s="13"/>
      <c r="G23457" s="13"/>
    </row>
    <row r="23458" spans="1:7">
      <c r="A23458" s="13"/>
      <c r="B23458" s="13"/>
      <c r="C23458" s="13"/>
      <c r="D23458" s="13"/>
      <c r="E23458" s="13"/>
      <c r="G23458" s="13"/>
    </row>
    <row r="23459" spans="1:7">
      <c r="A23459" s="13"/>
      <c r="B23459" s="13"/>
      <c r="C23459" s="13"/>
      <c r="D23459" s="13"/>
      <c r="E23459" s="13"/>
      <c r="G23459" s="13"/>
    </row>
    <row r="23460" spans="1:7">
      <c r="A23460" s="13"/>
      <c r="B23460" s="13"/>
      <c r="C23460" s="13"/>
      <c r="D23460" s="13"/>
      <c r="E23460" s="13"/>
      <c r="G23460" s="13"/>
    </row>
    <row r="23461" spans="1:7">
      <c r="A23461" s="13"/>
      <c r="B23461" s="13"/>
      <c r="C23461" s="13"/>
      <c r="D23461" s="13"/>
      <c r="E23461" s="13"/>
      <c r="G23461" s="13"/>
    </row>
    <row r="23462" spans="1:7">
      <c r="A23462" s="13"/>
      <c r="B23462" s="13"/>
      <c r="C23462" s="13"/>
      <c r="D23462" s="13"/>
      <c r="E23462" s="13"/>
      <c r="F23462" s="13"/>
    </row>
    <row r="23463" spans="1:7">
      <c r="A23463" s="13"/>
      <c r="B23463" s="13"/>
      <c r="C23463" s="13"/>
      <c r="D23463" s="13"/>
      <c r="E23463" s="13"/>
      <c r="G23463" s="13"/>
    </row>
    <row r="23464" spans="1:7">
      <c r="A23464" s="13"/>
      <c r="B23464" s="13"/>
      <c r="C23464" s="13"/>
      <c r="D23464" s="13"/>
      <c r="E23464" s="13"/>
      <c r="G23464" s="13"/>
    </row>
    <row r="23465" spans="1:7">
      <c r="A23465" s="13"/>
      <c r="B23465" s="13"/>
      <c r="C23465" s="13"/>
      <c r="D23465" s="13"/>
      <c r="E23465" s="13"/>
      <c r="G23465" s="13"/>
    </row>
    <row r="23466" spans="1:7">
      <c r="A23466" s="13"/>
      <c r="B23466" s="13"/>
      <c r="C23466" s="13"/>
      <c r="D23466" s="13"/>
      <c r="E23466" s="13"/>
      <c r="G23466" s="13"/>
    </row>
    <row r="23467" spans="1:7">
      <c r="A23467" s="13"/>
      <c r="B23467" s="13"/>
      <c r="C23467" s="13"/>
      <c r="D23467" s="13"/>
      <c r="E23467" s="13"/>
      <c r="G23467" s="13"/>
    </row>
    <row r="23468" spans="1:7">
      <c r="A23468" s="13"/>
      <c r="B23468" s="13"/>
      <c r="C23468" s="13"/>
      <c r="D23468" s="13"/>
      <c r="E23468" s="13"/>
      <c r="G23468" s="13"/>
    </row>
    <row r="23469" spans="1:7">
      <c r="A23469" s="13"/>
      <c r="B23469" s="13"/>
      <c r="C23469" s="13"/>
      <c r="D23469" s="13"/>
      <c r="E23469" s="13"/>
      <c r="G23469" s="13"/>
    </row>
    <row r="23470" spans="1:7">
      <c r="A23470" s="13"/>
      <c r="B23470" s="13"/>
      <c r="C23470" s="13"/>
      <c r="D23470" s="13"/>
      <c r="E23470" s="13"/>
      <c r="G23470" s="13"/>
    </row>
    <row r="23471" spans="1:7">
      <c r="A23471" s="13"/>
      <c r="B23471" s="13"/>
      <c r="C23471" s="13"/>
      <c r="D23471" s="13"/>
      <c r="E23471" s="13"/>
      <c r="F23471" s="13"/>
    </row>
    <row r="23472" spans="1:7">
      <c r="A23472" s="13"/>
      <c r="B23472" s="13"/>
      <c r="C23472" s="13"/>
      <c r="D23472" s="13"/>
      <c r="E23472" s="13"/>
      <c r="G23472" s="13"/>
    </row>
    <row r="23473" spans="1:7">
      <c r="A23473" s="13"/>
      <c r="B23473" s="13"/>
      <c r="C23473" s="13"/>
      <c r="D23473" s="13"/>
      <c r="E23473" s="13"/>
      <c r="G23473" s="13"/>
    </row>
    <row r="23474" spans="1:7">
      <c r="A23474" s="13"/>
      <c r="B23474" s="13"/>
      <c r="C23474" s="13"/>
      <c r="D23474" s="13"/>
      <c r="E23474" s="13"/>
      <c r="G23474" s="13"/>
    </row>
    <row r="23475" spans="1:7">
      <c r="A23475" s="13"/>
      <c r="B23475" s="13"/>
      <c r="C23475" s="13"/>
      <c r="D23475" s="13"/>
      <c r="E23475" s="13"/>
      <c r="G23475" s="13"/>
    </row>
    <row r="23476" spans="1:7">
      <c r="A23476" s="13"/>
      <c r="B23476" s="13"/>
      <c r="C23476" s="13"/>
      <c r="D23476" s="13"/>
      <c r="E23476" s="13"/>
      <c r="G23476" s="13"/>
    </row>
    <row r="23477" spans="1:7">
      <c r="A23477" s="13"/>
      <c r="B23477" s="13"/>
      <c r="C23477" s="13"/>
      <c r="D23477" s="13"/>
      <c r="E23477" s="13"/>
      <c r="G23477" s="13"/>
    </row>
    <row r="23478" spans="1:7">
      <c r="A23478" s="13"/>
      <c r="B23478" s="13"/>
      <c r="C23478" s="13"/>
      <c r="D23478" s="13"/>
      <c r="E23478" s="13"/>
      <c r="G23478" s="13"/>
    </row>
    <row r="23479" spans="1:7">
      <c r="A23479" s="13"/>
      <c r="B23479" s="13"/>
      <c r="C23479" s="13"/>
      <c r="D23479" s="13"/>
      <c r="E23479" s="13"/>
      <c r="F23479" s="13"/>
    </row>
    <row r="23480" spans="1:7">
      <c r="A23480" s="13"/>
      <c r="B23480" s="13"/>
      <c r="C23480" s="13"/>
      <c r="D23480" s="13"/>
      <c r="E23480" s="13"/>
      <c r="G23480" s="13"/>
    </row>
    <row r="23481" spans="1:7">
      <c r="A23481" s="13"/>
      <c r="B23481" s="13"/>
      <c r="C23481" s="13"/>
      <c r="D23481" s="13"/>
      <c r="E23481" s="13"/>
      <c r="G23481" s="13"/>
    </row>
    <row r="23482" spans="1:7">
      <c r="A23482" s="13"/>
      <c r="B23482" s="13"/>
      <c r="C23482" s="13"/>
      <c r="D23482" s="13"/>
      <c r="E23482" s="13"/>
      <c r="G23482" s="13"/>
    </row>
    <row r="23483" spans="1:7">
      <c r="A23483" s="13"/>
      <c r="B23483" s="13"/>
      <c r="C23483" s="13"/>
      <c r="D23483" s="13"/>
      <c r="E23483" s="13"/>
      <c r="G23483" s="13"/>
    </row>
    <row r="23484" spans="1:7">
      <c r="A23484" s="13"/>
      <c r="B23484" s="13"/>
      <c r="C23484" s="13"/>
      <c r="D23484" s="13"/>
      <c r="E23484" s="13"/>
      <c r="G23484" s="13"/>
    </row>
    <row r="23485" spans="1:7">
      <c r="A23485" s="13"/>
      <c r="B23485" s="13"/>
      <c r="C23485" s="13"/>
      <c r="D23485" s="13"/>
      <c r="E23485" s="13"/>
      <c r="G23485" s="13"/>
    </row>
    <row r="23486" spans="1:7">
      <c r="A23486" s="13"/>
      <c r="B23486" s="13"/>
      <c r="C23486" s="13"/>
      <c r="D23486" s="13"/>
      <c r="E23486" s="13"/>
      <c r="G23486" s="13"/>
    </row>
    <row r="23487" spans="1:7">
      <c r="A23487" s="13"/>
      <c r="B23487" s="13"/>
      <c r="C23487" s="13"/>
      <c r="D23487" s="13"/>
      <c r="E23487" s="13"/>
      <c r="G23487" s="13"/>
    </row>
    <row r="23488" spans="1:7">
      <c r="A23488" s="13"/>
      <c r="B23488" s="13"/>
      <c r="C23488" s="13"/>
      <c r="D23488" s="13"/>
      <c r="E23488" s="13"/>
      <c r="G23488" s="13"/>
    </row>
    <row r="23489" spans="1:7">
      <c r="A23489" s="13"/>
      <c r="B23489" s="13"/>
      <c r="C23489" s="13"/>
      <c r="D23489" s="13"/>
      <c r="E23489" s="13"/>
      <c r="G23489" s="13"/>
    </row>
    <row r="23490" spans="1:7">
      <c r="A23490" s="13"/>
      <c r="B23490" s="13"/>
      <c r="C23490" s="13"/>
      <c r="D23490" s="13"/>
      <c r="E23490" s="13"/>
      <c r="G23490" s="13"/>
    </row>
    <row r="23491" spans="1:7">
      <c r="A23491" s="13"/>
      <c r="B23491" s="13"/>
      <c r="C23491" s="13"/>
      <c r="D23491" s="13"/>
      <c r="E23491" s="13"/>
      <c r="G23491" s="13"/>
    </row>
    <row r="23492" spans="1:7">
      <c r="A23492" s="13"/>
      <c r="B23492" s="13"/>
      <c r="C23492" s="13"/>
      <c r="D23492" s="13"/>
      <c r="E23492" s="13"/>
      <c r="G23492" s="13"/>
    </row>
    <row r="23493" spans="1:7">
      <c r="A23493" s="13"/>
      <c r="B23493" s="13"/>
      <c r="C23493" s="13"/>
      <c r="D23493" s="13"/>
      <c r="E23493" s="13"/>
      <c r="G23493" s="13"/>
    </row>
    <row r="23494" spans="1:7">
      <c r="A23494" s="13"/>
      <c r="B23494" s="13"/>
      <c r="C23494" s="13"/>
      <c r="D23494" s="13"/>
      <c r="E23494" s="13"/>
      <c r="F23494" s="13"/>
    </row>
    <row r="23495" spans="1:7">
      <c r="A23495" s="13"/>
      <c r="B23495" s="13"/>
      <c r="C23495" s="13"/>
      <c r="D23495" s="13"/>
      <c r="E23495" s="13"/>
      <c r="G23495" s="13"/>
    </row>
    <row r="23496" spans="1:7">
      <c r="A23496" s="13"/>
      <c r="B23496" s="13"/>
      <c r="C23496" s="13"/>
      <c r="D23496" s="13"/>
      <c r="E23496" s="13"/>
      <c r="G23496" s="13"/>
    </row>
    <row r="23497" spans="1:7">
      <c r="A23497" s="13"/>
      <c r="B23497" s="13"/>
      <c r="C23497" s="13"/>
      <c r="D23497" s="13"/>
      <c r="E23497" s="13"/>
      <c r="G23497" s="13"/>
    </row>
    <row r="23498" spans="1:7">
      <c r="A23498" s="13"/>
      <c r="B23498" s="13"/>
      <c r="C23498" s="13"/>
      <c r="D23498" s="13"/>
      <c r="E23498" s="13"/>
      <c r="G23498" s="13"/>
    </row>
    <row r="23499" spans="1:7">
      <c r="A23499" s="13"/>
      <c r="B23499" s="13"/>
      <c r="C23499" s="13"/>
      <c r="D23499" s="13"/>
      <c r="E23499" s="13"/>
      <c r="G23499" s="13"/>
    </row>
    <row r="23500" spans="1:7">
      <c r="A23500" s="13"/>
      <c r="B23500" s="13"/>
      <c r="C23500" s="13"/>
      <c r="D23500" s="13"/>
      <c r="E23500" s="13"/>
      <c r="G23500" s="13"/>
    </row>
    <row r="23501" spans="1:7">
      <c r="A23501" s="13"/>
      <c r="B23501" s="13"/>
      <c r="C23501" s="13"/>
      <c r="D23501" s="13"/>
      <c r="E23501" s="13"/>
      <c r="G23501" s="13"/>
    </row>
    <row r="23502" spans="1:7">
      <c r="A23502" s="13"/>
      <c r="B23502" s="13"/>
      <c r="C23502" s="13"/>
      <c r="D23502" s="13"/>
      <c r="E23502" s="13"/>
      <c r="F23502" s="13"/>
    </row>
    <row r="23503" spans="1:7">
      <c r="A23503" s="13"/>
      <c r="B23503" s="13"/>
      <c r="C23503" s="13"/>
      <c r="D23503" s="13"/>
      <c r="E23503" s="13"/>
      <c r="G23503" s="13"/>
    </row>
    <row r="23504" spans="1:7">
      <c r="A23504" s="13"/>
      <c r="B23504" s="13"/>
      <c r="C23504" s="13"/>
      <c r="D23504" s="13"/>
      <c r="E23504" s="13"/>
      <c r="G23504" s="13"/>
    </row>
    <row r="23505" spans="1:7">
      <c r="A23505" s="13"/>
      <c r="B23505" s="13"/>
      <c r="C23505" s="13"/>
      <c r="D23505" s="13"/>
      <c r="E23505" s="13"/>
      <c r="G23505" s="13"/>
    </row>
    <row r="23506" spans="1:7">
      <c r="A23506" s="13"/>
      <c r="B23506" s="13"/>
      <c r="C23506" s="13"/>
      <c r="D23506" s="13"/>
      <c r="E23506" s="13"/>
      <c r="G23506" s="13"/>
    </row>
    <row r="23507" spans="1:7">
      <c r="A23507" s="13"/>
      <c r="B23507" s="13"/>
      <c r="C23507" s="13"/>
      <c r="D23507" s="13"/>
      <c r="E23507" s="13"/>
      <c r="G23507" s="13"/>
    </row>
    <row r="23508" spans="1:7">
      <c r="A23508" s="13"/>
      <c r="B23508" s="13"/>
      <c r="C23508" s="13"/>
      <c r="D23508" s="13"/>
      <c r="E23508" s="13"/>
      <c r="G23508" s="13"/>
    </row>
    <row r="23509" spans="1:7">
      <c r="A23509" s="13"/>
      <c r="B23509" s="13"/>
      <c r="C23509" s="13"/>
      <c r="D23509" s="13"/>
      <c r="E23509" s="13"/>
      <c r="G23509" s="13"/>
    </row>
    <row r="23510" spans="1:7">
      <c r="A23510" s="13"/>
      <c r="B23510" s="13"/>
      <c r="C23510" s="13"/>
      <c r="D23510" s="13"/>
      <c r="E23510" s="13"/>
      <c r="G23510" s="13"/>
    </row>
    <row r="23511" spans="1:7">
      <c r="A23511" s="13"/>
      <c r="B23511" s="13"/>
      <c r="C23511" s="13"/>
      <c r="D23511" s="13"/>
      <c r="E23511" s="13"/>
      <c r="G23511" s="13"/>
    </row>
    <row r="23512" spans="1:7">
      <c r="A23512" s="13"/>
      <c r="B23512" s="13"/>
      <c r="C23512" s="13"/>
      <c r="D23512" s="13"/>
      <c r="E23512" s="13"/>
      <c r="G23512" s="13"/>
    </row>
    <row r="23513" spans="1:7">
      <c r="A23513" s="13"/>
      <c r="B23513" s="13"/>
      <c r="C23513" s="13"/>
      <c r="D23513" s="13"/>
      <c r="E23513" s="13"/>
      <c r="G23513" s="13"/>
    </row>
    <row r="23514" spans="1:7">
      <c r="A23514" s="13"/>
      <c r="B23514" s="13"/>
      <c r="C23514" s="13"/>
      <c r="D23514" s="13"/>
      <c r="E23514" s="13"/>
      <c r="G23514" s="13"/>
    </row>
    <row r="23515" spans="1:7">
      <c r="A23515" s="13"/>
      <c r="B23515" s="13"/>
      <c r="C23515" s="13"/>
      <c r="D23515" s="13"/>
      <c r="E23515" s="13"/>
      <c r="G23515" s="13"/>
    </row>
    <row r="23516" spans="1:7">
      <c r="A23516" s="13"/>
      <c r="B23516" s="13"/>
      <c r="C23516" s="13"/>
      <c r="D23516" s="13"/>
      <c r="E23516" s="13"/>
      <c r="G23516" s="13"/>
    </row>
    <row r="23517" spans="1:7">
      <c r="A23517" s="13"/>
      <c r="B23517" s="13"/>
      <c r="C23517" s="13"/>
      <c r="D23517" s="13"/>
      <c r="E23517" s="13"/>
      <c r="G23517" s="13"/>
    </row>
    <row r="23518" spans="1:7">
      <c r="A23518" s="13"/>
      <c r="B23518" s="13"/>
      <c r="C23518" s="13"/>
      <c r="D23518" s="13"/>
      <c r="E23518" s="13"/>
      <c r="G23518" s="13"/>
    </row>
    <row r="23519" spans="1:7">
      <c r="A23519" s="13"/>
      <c r="B23519" s="13"/>
      <c r="C23519" s="13"/>
      <c r="D23519" s="13"/>
      <c r="E23519" s="13"/>
      <c r="G23519" s="13"/>
    </row>
    <row r="23520" spans="1:7">
      <c r="A23520" s="13"/>
      <c r="B23520" s="13"/>
      <c r="C23520" s="13"/>
      <c r="D23520" s="13"/>
      <c r="E23520" s="13"/>
      <c r="G23520" s="13"/>
    </row>
    <row r="23521" spans="1:7">
      <c r="A23521" s="13"/>
      <c r="B23521" s="13"/>
      <c r="C23521" s="13"/>
      <c r="D23521" s="13"/>
      <c r="E23521" s="13"/>
      <c r="G23521" s="13"/>
    </row>
    <row r="23522" spans="1:7">
      <c r="A23522" s="13"/>
      <c r="B23522" s="13"/>
      <c r="C23522" s="13"/>
      <c r="D23522" s="13"/>
      <c r="E23522" s="13"/>
      <c r="G23522" s="13"/>
    </row>
    <row r="23523" spans="1:7">
      <c r="A23523" s="13"/>
      <c r="B23523" s="13"/>
      <c r="C23523" s="13"/>
      <c r="D23523" s="13"/>
      <c r="E23523" s="13"/>
      <c r="G23523" s="13"/>
    </row>
    <row r="23524" spans="1:7">
      <c r="A23524" s="13"/>
      <c r="B23524" s="13"/>
      <c r="C23524" s="13"/>
      <c r="D23524" s="13"/>
      <c r="E23524" s="13"/>
      <c r="F23524" s="13"/>
    </row>
    <row r="23525" spans="1:7">
      <c r="A23525" s="13"/>
      <c r="B23525" s="13"/>
      <c r="C23525" s="13"/>
      <c r="D23525" s="13"/>
      <c r="E23525" s="13"/>
      <c r="G23525" s="13"/>
    </row>
    <row r="23526" spans="1:7">
      <c r="A23526" s="13"/>
      <c r="B23526" s="13"/>
      <c r="C23526" s="13"/>
      <c r="D23526" s="13"/>
      <c r="E23526" s="13"/>
      <c r="G23526" s="13"/>
    </row>
    <row r="23527" spans="1:7">
      <c r="A23527" s="13"/>
      <c r="B23527" s="13"/>
      <c r="C23527" s="13"/>
      <c r="D23527" s="13"/>
      <c r="E23527" s="13"/>
      <c r="G23527" s="13"/>
    </row>
    <row r="23528" spans="1:7">
      <c r="A23528" s="13"/>
      <c r="B23528" s="13"/>
      <c r="C23528" s="13"/>
      <c r="D23528" s="13"/>
      <c r="E23528" s="13"/>
      <c r="G23528" s="13"/>
    </row>
    <row r="23529" spans="1:7">
      <c r="A23529" s="13"/>
      <c r="B23529" s="13"/>
      <c r="C23529" s="13"/>
      <c r="D23529" s="13"/>
      <c r="E23529" s="13"/>
      <c r="G23529" s="13"/>
    </row>
    <row r="23530" spans="1:7">
      <c r="A23530" s="13"/>
      <c r="B23530" s="13"/>
      <c r="C23530" s="13"/>
      <c r="D23530" s="13"/>
      <c r="E23530" s="13"/>
      <c r="G23530" s="13"/>
    </row>
    <row r="23531" spans="1:7">
      <c r="A23531" s="13"/>
      <c r="B23531" s="13"/>
      <c r="C23531" s="13"/>
      <c r="D23531" s="13"/>
      <c r="E23531" s="13"/>
      <c r="G23531" s="13"/>
    </row>
    <row r="23532" spans="1:7">
      <c r="A23532" s="13"/>
      <c r="B23532" s="13"/>
      <c r="C23532" s="13"/>
      <c r="D23532" s="13"/>
      <c r="E23532" s="13"/>
      <c r="F23532" s="13"/>
    </row>
    <row r="23533" spans="1:7">
      <c r="A23533" s="13"/>
      <c r="B23533" s="13"/>
      <c r="C23533" s="13"/>
      <c r="D23533" s="13"/>
      <c r="E23533" s="13"/>
      <c r="G23533" s="13"/>
    </row>
    <row r="23534" spans="1:7">
      <c r="A23534" s="13"/>
      <c r="B23534" s="13"/>
      <c r="C23534" s="13"/>
      <c r="D23534" s="13"/>
      <c r="E23534" s="13"/>
      <c r="G23534" s="13"/>
    </row>
    <row r="23535" spans="1:7">
      <c r="A23535" s="13"/>
      <c r="B23535" s="13"/>
      <c r="C23535" s="13"/>
      <c r="D23535" s="13"/>
      <c r="E23535" s="13"/>
      <c r="G23535" s="13"/>
    </row>
    <row r="23536" spans="1:7">
      <c r="A23536" s="13"/>
      <c r="B23536" s="13"/>
      <c r="C23536" s="13"/>
      <c r="D23536" s="13"/>
      <c r="E23536" s="13"/>
      <c r="G23536" s="13"/>
    </row>
    <row r="23537" spans="1:7">
      <c r="A23537" s="13"/>
    </row>
    <row r="23538" spans="1:7">
      <c r="A23538" s="13"/>
    </row>
    <row r="23539" spans="1:7">
      <c r="A23539" s="13"/>
      <c r="B23539" s="13"/>
      <c r="C23539" s="13"/>
      <c r="D23539" s="13"/>
      <c r="E23539" s="13"/>
      <c r="F23539" s="13"/>
    </row>
    <row r="23540" spans="1:7">
      <c r="A23540" s="13"/>
      <c r="B23540" s="13"/>
      <c r="C23540" s="13"/>
      <c r="D23540" s="13"/>
      <c r="E23540" s="13"/>
      <c r="G23540" s="13"/>
    </row>
    <row r="23541" spans="1:7">
      <c r="A23541" s="13"/>
      <c r="B23541" s="13"/>
      <c r="C23541" s="13"/>
      <c r="D23541" s="13"/>
      <c r="E23541" s="13"/>
      <c r="G23541" s="13"/>
    </row>
    <row r="23542" spans="1:7">
      <c r="A23542" s="13"/>
      <c r="B23542" s="13"/>
      <c r="C23542" s="13"/>
      <c r="D23542" s="13"/>
      <c r="E23542" s="13"/>
      <c r="G23542" s="13"/>
    </row>
    <row r="23543" spans="1:7">
      <c r="A23543" s="13"/>
      <c r="B23543" s="13"/>
      <c r="C23543" s="13"/>
      <c r="D23543" s="13"/>
      <c r="E23543" s="13"/>
      <c r="G23543" s="13"/>
    </row>
    <row r="23544" spans="1:7">
      <c r="A23544" s="13"/>
      <c r="B23544" s="13"/>
      <c r="C23544" s="13"/>
      <c r="D23544" s="13"/>
      <c r="E23544" s="13"/>
      <c r="G23544" s="13"/>
    </row>
    <row r="23545" spans="1:7">
      <c r="A23545" s="13"/>
      <c r="B23545" s="13"/>
      <c r="C23545" s="13"/>
      <c r="D23545" s="13"/>
      <c r="E23545" s="13"/>
      <c r="G23545" s="13"/>
    </row>
    <row r="23546" spans="1:7">
      <c r="A23546" s="13"/>
      <c r="B23546" s="13"/>
      <c r="C23546" s="13"/>
      <c r="D23546" s="13"/>
      <c r="E23546" s="13"/>
      <c r="G23546" s="13"/>
    </row>
    <row r="23547" spans="1:7">
      <c r="A23547" s="13"/>
      <c r="B23547" s="13"/>
      <c r="C23547" s="13"/>
      <c r="D23547" s="13"/>
      <c r="E23547" s="13"/>
      <c r="G23547" s="13"/>
    </row>
    <row r="23548" spans="1:7">
      <c r="A23548" s="13"/>
      <c r="B23548" s="13"/>
      <c r="C23548" s="13"/>
      <c r="D23548" s="13"/>
      <c r="E23548" s="13"/>
      <c r="G23548" s="13"/>
    </row>
    <row r="23549" spans="1:7">
      <c r="A23549" s="13"/>
      <c r="B23549" s="13"/>
      <c r="C23549" s="13"/>
      <c r="D23549" s="13"/>
      <c r="E23549" s="13"/>
      <c r="G23549" s="13"/>
    </row>
    <row r="23550" spans="1:7">
      <c r="A23550" s="13"/>
      <c r="B23550" s="13"/>
      <c r="C23550" s="13"/>
      <c r="D23550" s="13"/>
      <c r="E23550" s="13"/>
      <c r="G23550" s="13"/>
    </row>
    <row r="23551" spans="1:7">
      <c r="A23551" s="13"/>
      <c r="B23551" s="13"/>
      <c r="C23551" s="13"/>
      <c r="D23551" s="13"/>
      <c r="E23551" s="13"/>
      <c r="G23551" s="13"/>
    </row>
    <row r="23552" spans="1:7">
      <c r="A23552" s="13"/>
      <c r="B23552" s="13"/>
      <c r="C23552" s="13"/>
      <c r="D23552" s="13"/>
      <c r="E23552" s="13"/>
      <c r="G23552" s="13"/>
    </row>
    <row r="23553" spans="1:7">
      <c r="A23553" s="13"/>
      <c r="B23553" s="13"/>
      <c r="C23553" s="13"/>
      <c r="D23553" s="13"/>
      <c r="E23553" s="13"/>
      <c r="G23553" s="13"/>
    </row>
    <row r="23554" spans="1:7">
      <c r="A23554" s="13"/>
      <c r="B23554" s="13"/>
      <c r="C23554" s="13"/>
      <c r="D23554" s="13"/>
      <c r="E23554" s="13"/>
      <c r="G23554" s="13"/>
    </row>
    <row r="23555" spans="1:7">
      <c r="A23555" s="13"/>
      <c r="B23555" s="13"/>
      <c r="C23555" s="13"/>
      <c r="D23555" s="13"/>
      <c r="E23555" s="13"/>
      <c r="G23555" s="13"/>
    </row>
    <row r="23556" spans="1:7">
      <c r="A23556" s="13"/>
      <c r="B23556" s="13"/>
      <c r="C23556" s="13"/>
      <c r="D23556" s="13"/>
      <c r="E23556" s="13"/>
      <c r="G23556" s="13"/>
    </row>
    <row r="23557" spans="1:7">
      <c r="A23557" s="13"/>
      <c r="B23557" s="13"/>
      <c r="C23557" s="13"/>
      <c r="D23557" s="13"/>
      <c r="E23557" s="13"/>
      <c r="G23557" s="13"/>
    </row>
    <row r="23558" spans="1:7">
      <c r="A23558" s="13"/>
      <c r="B23558" s="13"/>
      <c r="C23558" s="13"/>
      <c r="D23558" s="13"/>
      <c r="E23558" s="13"/>
      <c r="G23558" s="13"/>
    </row>
    <row r="23559" spans="1:7">
      <c r="A23559" s="13"/>
      <c r="B23559" s="13"/>
      <c r="C23559" s="13"/>
      <c r="D23559" s="13"/>
      <c r="E23559" s="13"/>
      <c r="G23559" s="13"/>
    </row>
    <row r="23560" spans="1:7">
      <c r="A23560" s="13"/>
      <c r="B23560" s="13"/>
      <c r="C23560" s="13"/>
      <c r="D23560" s="13"/>
      <c r="E23560" s="13"/>
      <c r="G23560" s="13"/>
    </row>
    <row r="23561" spans="1:7">
      <c r="A23561" s="13"/>
      <c r="B23561" s="13"/>
      <c r="C23561" s="13"/>
      <c r="D23561" s="13"/>
      <c r="E23561" s="13"/>
      <c r="G23561" s="13"/>
    </row>
    <row r="23562" spans="1:7">
      <c r="A23562" s="13"/>
      <c r="B23562" s="13"/>
      <c r="C23562" s="13"/>
      <c r="D23562" s="13"/>
      <c r="E23562" s="13"/>
      <c r="G23562" s="13"/>
    </row>
    <row r="23563" spans="1:7">
      <c r="A23563" s="13"/>
      <c r="B23563" s="13"/>
      <c r="C23563" s="13"/>
      <c r="D23563" s="13"/>
      <c r="E23563" s="13"/>
      <c r="G23563" s="13"/>
    </row>
    <row r="23564" spans="1:7">
      <c r="A23564" s="13"/>
      <c r="B23564" s="13"/>
      <c r="C23564" s="13"/>
      <c r="D23564" s="13"/>
      <c r="E23564" s="13"/>
      <c r="G23564" s="13"/>
    </row>
    <row r="23565" spans="1:7">
      <c r="A23565" s="13"/>
      <c r="B23565" s="13"/>
      <c r="C23565" s="13"/>
      <c r="D23565" s="13"/>
      <c r="E23565" s="13"/>
      <c r="G23565" s="13"/>
    </row>
    <row r="23566" spans="1:7">
      <c r="A23566" s="13"/>
      <c r="B23566" s="13"/>
      <c r="C23566" s="13"/>
      <c r="D23566" s="13"/>
      <c r="E23566" s="13"/>
      <c r="G23566" s="13"/>
    </row>
    <row r="23567" spans="1:7">
      <c r="A23567" s="13"/>
      <c r="B23567" s="13"/>
      <c r="C23567" s="13"/>
      <c r="D23567" s="13"/>
      <c r="E23567" s="13"/>
      <c r="G23567" s="13"/>
    </row>
    <row r="23568" spans="1:7">
      <c r="A23568" s="13"/>
      <c r="B23568" s="13"/>
      <c r="C23568" s="13"/>
      <c r="D23568" s="13"/>
      <c r="E23568" s="13"/>
      <c r="G23568" s="13"/>
    </row>
    <row r="23569" spans="1:7">
      <c r="A23569" s="13"/>
      <c r="B23569" s="13"/>
      <c r="C23569" s="13"/>
      <c r="D23569" s="13"/>
      <c r="E23569" s="13"/>
      <c r="G23569" s="13"/>
    </row>
    <row r="23570" spans="1:7">
      <c r="A23570" s="13"/>
      <c r="B23570" s="13"/>
      <c r="C23570" s="13"/>
      <c r="D23570" s="13"/>
      <c r="E23570" s="13"/>
      <c r="G23570" s="13"/>
    </row>
    <row r="23571" spans="1:7">
      <c r="A23571" s="13"/>
      <c r="B23571" s="13"/>
      <c r="C23571" s="13"/>
      <c r="D23571" s="13"/>
      <c r="E23571" s="13"/>
      <c r="G23571" s="13"/>
    </row>
    <row r="23572" spans="1:7">
      <c r="A23572" s="13"/>
      <c r="B23572" s="13"/>
      <c r="C23572" s="13"/>
      <c r="D23572" s="13"/>
      <c r="E23572" s="13"/>
      <c r="G23572" s="13"/>
    </row>
    <row r="23573" spans="1:7">
      <c r="A23573" s="13"/>
      <c r="B23573" s="13"/>
      <c r="C23573" s="13"/>
      <c r="D23573" s="13"/>
      <c r="E23573" s="13"/>
      <c r="G23573" s="13"/>
    </row>
    <row r="23574" spans="1:7">
      <c r="A23574" s="13"/>
      <c r="B23574" s="13"/>
      <c r="C23574" s="13"/>
      <c r="D23574" s="13"/>
      <c r="E23574" s="13"/>
      <c r="G23574" s="13"/>
    </row>
    <row r="23575" spans="1:7">
      <c r="A23575" s="13"/>
      <c r="B23575" s="13"/>
      <c r="C23575" s="13"/>
      <c r="D23575" s="13"/>
      <c r="E23575" s="13"/>
      <c r="G23575" s="13"/>
    </row>
    <row r="23576" spans="1:7">
      <c r="A23576" s="13"/>
      <c r="B23576" s="13"/>
      <c r="C23576" s="13"/>
      <c r="D23576" s="13"/>
      <c r="E23576" s="13"/>
      <c r="G23576" s="13"/>
    </row>
    <row r="23577" spans="1:7">
      <c r="A23577" s="13"/>
      <c r="B23577" s="13"/>
      <c r="C23577" s="13"/>
      <c r="D23577" s="13"/>
      <c r="E23577" s="13"/>
      <c r="G23577" s="13"/>
    </row>
    <row r="23578" spans="1:7">
      <c r="A23578" s="13"/>
      <c r="B23578" s="13"/>
      <c r="C23578" s="13"/>
      <c r="D23578" s="13"/>
      <c r="E23578" s="13"/>
      <c r="F23578" s="13"/>
    </row>
    <row r="23579" spans="1:7">
      <c r="A23579" s="13"/>
      <c r="B23579" s="13"/>
      <c r="C23579" s="13"/>
      <c r="D23579" s="13"/>
      <c r="E23579" s="13"/>
      <c r="F23579" s="13"/>
    </row>
    <row r="23580" spans="1:7">
      <c r="A23580" s="13"/>
      <c r="B23580" s="13"/>
      <c r="C23580" s="13"/>
      <c r="D23580" s="13"/>
      <c r="E23580" s="13"/>
      <c r="G23580" s="13"/>
    </row>
    <row r="23581" spans="1:7">
      <c r="A23581" s="13"/>
      <c r="B23581" s="13"/>
      <c r="C23581" s="13"/>
      <c r="D23581" s="13"/>
      <c r="E23581" s="13"/>
      <c r="G23581" s="13"/>
    </row>
    <row r="23582" spans="1:7">
      <c r="A23582" s="13"/>
      <c r="B23582" s="13"/>
      <c r="C23582" s="13"/>
      <c r="D23582" s="13"/>
      <c r="E23582" s="13"/>
      <c r="G23582" s="13"/>
    </row>
    <row r="23583" spans="1:7">
      <c r="A23583" s="13"/>
      <c r="B23583" s="13"/>
      <c r="C23583" s="13"/>
      <c r="D23583" s="13"/>
      <c r="E23583" s="13"/>
      <c r="G23583" s="13"/>
    </row>
    <row r="23584" spans="1:7">
      <c r="A23584" s="13"/>
      <c r="B23584" s="13"/>
      <c r="C23584" s="13"/>
      <c r="D23584" s="13"/>
      <c r="E23584" s="13"/>
      <c r="G23584" s="13"/>
    </row>
    <row r="23585" spans="1:7">
      <c r="A23585" s="13"/>
      <c r="B23585" s="13"/>
      <c r="C23585" s="13"/>
      <c r="D23585" s="13"/>
      <c r="E23585" s="13"/>
      <c r="G23585" s="13"/>
    </row>
    <row r="23586" spans="1:7">
      <c r="A23586" s="13"/>
      <c r="B23586" s="13"/>
      <c r="C23586" s="13"/>
      <c r="D23586" s="13"/>
      <c r="E23586" s="13"/>
      <c r="G23586" s="13"/>
    </row>
    <row r="23587" spans="1:7">
      <c r="A23587" s="13"/>
      <c r="B23587" s="13"/>
      <c r="C23587" s="13"/>
      <c r="D23587" s="13"/>
      <c r="E23587" s="13"/>
      <c r="G23587" s="13"/>
    </row>
    <row r="23588" spans="1:7">
      <c r="A23588" s="13"/>
      <c r="B23588" s="13"/>
      <c r="C23588" s="13"/>
      <c r="D23588" s="13"/>
      <c r="E23588" s="13"/>
      <c r="G23588" s="13"/>
    </row>
    <row r="23589" spans="1:7">
      <c r="A23589" s="13"/>
      <c r="B23589" s="13"/>
      <c r="C23589" s="13"/>
      <c r="D23589" s="13"/>
      <c r="E23589" s="13"/>
      <c r="G23589" s="13"/>
    </row>
    <row r="23590" spans="1:7">
      <c r="A23590" s="13"/>
      <c r="B23590" s="13"/>
      <c r="C23590" s="13"/>
      <c r="D23590" s="13"/>
      <c r="E23590" s="13"/>
      <c r="G23590" s="13"/>
    </row>
    <row r="23591" spans="1:7">
      <c r="A23591" s="13"/>
      <c r="B23591" s="13"/>
      <c r="C23591" s="13"/>
      <c r="D23591" s="13"/>
      <c r="E23591" s="13"/>
      <c r="G23591" s="13"/>
    </row>
    <row r="23592" spans="1:7">
      <c r="A23592" s="13"/>
      <c r="B23592" s="13"/>
      <c r="C23592" s="13"/>
      <c r="D23592" s="13"/>
      <c r="E23592" s="13"/>
      <c r="G23592" s="13"/>
    </row>
    <row r="23593" spans="1:7">
      <c r="A23593" s="13"/>
      <c r="B23593" s="13"/>
      <c r="C23593" s="13"/>
      <c r="D23593" s="13"/>
      <c r="E23593" s="13"/>
      <c r="G23593" s="13"/>
    </row>
    <row r="23594" spans="1:7">
      <c r="A23594" s="13"/>
      <c r="B23594" s="13"/>
      <c r="C23594" s="13"/>
      <c r="D23594" s="13"/>
      <c r="E23594" s="13"/>
      <c r="G23594" s="13"/>
    </row>
    <row r="23595" spans="1:7">
      <c r="A23595" s="13"/>
      <c r="B23595" s="13"/>
      <c r="C23595" s="13"/>
      <c r="D23595" s="13"/>
      <c r="E23595" s="13"/>
      <c r="G23595" s="13"/>
    </row>
    <row r="23596" spans="1:7">
      <c r="A23596" s="13"/>
      <c r="B23596" s="13"/>
      <c r="C23596" s="13"/>
      <c r="D23596" s="13"/>
      <c r="E23596" s="13"/>
      <c r="G23596" s="13"/>
    </row>
    <row r="23597" spans="1:7">
      <c r="A23597" s="13"/>
      <c r="B23597" s="13"/>
      <c r="C23597" s="13"/>
      <c r="D23597" s="13"/>
      <c r="E23597" s="13"/>
      <c r="G23597" s="13"/>
    </row>
    <row r="23598" spans="1:7">
      <c r="A23598" s="13"/>
      <c r="B23598" s="13"/>
      <c r="C23598" s="13"/>
      <c r="D23598" s="13"/>
      <c r="E23598" s="13"/>
      <c r="G23598" s="13"/>
    </row>
    <row r="23599" spans="1:7">
      <c r="A23599" s="13"/>
      <c r="B23599" s="13"/>
      <c r="C23599" s="13"/>
      <c r="D23599" s="13"/>
      <c r="E23599" s="13"/>
      <c r="F23599" s="13"/>
    </row>
    <row r="23600" spans="1:7">
      <c r="A23600" s="13"/>
      <c r="B23600" s="13"/>
      <c r="C23600" s="13"/>
      <c r="D23600" s="13"/>
      <c r="E23600" s="13"/>
      <c r="G23600" s="13"/>
    </row>
    <row r="23601" spans="1:7">
      <c r="A23601" s="13"/>
      <c r="B23601" s="13"/>
      <c r="C23601" s="13"/>
      <c r="D23601" s="13"/>
      <c r="E23601" s="13"/>
      <c r="G23601" s="13"/>
    </row>
    <row r="23602" spans="1:7">
      <c r="A23602" s="13"/>
      <c r="B23602" s="13"/>
      <c r="C23602" s="13"/>
      <c r="D23602" s="13"/>
      <c r="E23602" s="13"/>
      <c r="G23602" s="13"/>
    </row>
    <row r="23603" spans="1:7">
      <c r="A23603" s="13"/>
      <c r="B23603" s="13"/>
      <c r="C23603" s="13"/>
      <c r="D23603" s="13"/>
      <c r="E23603" s="13"/>
      <c r="G23603" s="13"/>
    </row>
    <row r="23604" spans="1:7">
      <c r="A23604" s="13"/>
      <c r="B23604" s="13"/>
      <c r="C23604" s="13"/>
      <c r="D23604" s="13"/>
      <c r="E23604" s="13"/>
      <c r="G23604" s="13"/>
    </row>
    <row r="23605" spans="1:7">
      <c r="A23605" s="13"/>
      <c r="B23605" s="13"/>
      <c r="C23605" s="13"/>
      <c r="D23605" s="13"/>
      <c r="E23605" s="13"/>
      <c r="G23605" s="13"/>
    </row>
    <row r="23606" spans="1:7">
      <c r="A23606" s="13"/>
      <c r="B23606" s="13"/>
      <c r="C23606" s="13"/>
      <c r="D23606" s="13"/>
      <c r="E23606" s="13"/>
      <c r="G23606" s="13"/>
    </row>
    <row r="23607" spans="1:7">
      <c r="A23607" s="13"/>
      <c r="B23607" s="13"/>
      <c r="C23607" s="13"/>
      <c r="D23607" s="13"/>
      <c r="E23607" s="13"/>
      <c r="G23607" s="13"/>
    </row>
    <row r="23608" spans="1:7">
      <c r="A23608" s="13"/>
      <c r="B23608" s="13"/>
      <c r="C23608" s="13"/>
      <c r="D23608" s="13"/>
      <c r="E23608" s="13"/>
      <c r="F23608" s="13"/>
    </row>
    <row r="23609" spans="1:7">
      <c r="A23609" s="13"/>
      <c r="B23609" s="13"/>
      <c r="C23609" s="13"/>
      <c r="D23609" s="13"/>
      <c r="E23609" s="13"/>
      <c r="G23609" s="13"/>
    </row>
    <row r="23610" spans="1:7">
      <c r="A23610" s="13"/>
      <c r="B23610" s="13"/>
      <c r="C23610" s="13"/>
      <c r="D23610" s="13"/>
      <c r="E23610" s="13"/>
      <c r="G23610" s="13"/>
    </row>
    <row r="23611" spans="1:7">
      <c r="A23611" s="13"/>
      <c r="B23611" s="13"/>
      <c r="C23611" s="13"/>
      <c r="D23611" s="13"/>
      <c r="E23611" s="13"/>
      <c r="G23611" s="13"/>
    </row>
    <row r="23612" spans="1:7">
      <c r="A23612" s="13"/>
      <c r="B23612" s="13"/>
      <c r="C23612" s="13"/>
      <c r="D23612" s="13"/>
      <c r="E23612" s="13"/>
      <c r="G23612" s="13"/>
    </row>
    <row r="23613" spans="1:7">
      <c r="A23613" s="13"/>
      <c r="B23613" s="13"/>
      <c r="C23613" s="13"/>
      <c r="D23613" s="13"/>
      <c r="E23613" s="13"/>
      <c r="G23613" s="13"/>
    </row>
    <row r="23614" spans="1:7">
      <c r="A23614" s="13"/>
      <c r="B23614" s="13"/>
      <c r="C23614" s="13"/>
      <c r="D23614" s="13"/>
      <c r="E23614" s="13"/>
      <c r="G23614" s="13"/>
    </row>
    <row r="23615" spans="1:7">
      <c r="A23615" s="13"/>
      <c r="B23615" s="13"/>
      <c r="C23615" s="13"/>
      <c r="D23615" s="13"/>
      <c r="E23615" s="13"/>
      <c r="G23615" s="13"/>
    </row>
    <row r="23616" spans="1:7">
      <c r="A23616" s="13"/>
      <c r="B23616" s="13"/>
      <c r="C23616" s="13"/>
      <c r="D23616" s="13"/>
      <c r="E23616" s="13"/>
      <c r="G23616" s="13"/>
    </row>
    <row r="23617" spans="1:7">
      <c r="A23617" s="13"/>
      <c r="B23617" s="13"/>
      <c r="C23617" s="13"/>
      <c r="D23617" s="13"/>
      <c r="E23617" s="13"/>
      <c r="G23617" s="13"/>
    </row>
    <row r="23618" spans="1:7">
      <c r="A23618" s="13"/>
      <c r="B23618" s="13"/>
      <c r="C23618" s="13"/>
      <c r="D23618" s="13"/>
      <c r="E23618" s="13"/>
      <c r="G23618" s="13"/>
    </row>
    <row r="23619" spans="1:7">
      <c r="A23619" s="13"/>
      <c r="B23619" s="13"/>
      <c r="C23619" s="13"/>
      <c r="D23619" s="13"/>
      <c r="E23619" s="13"/>
      <c r="G23619" s="13"/>
    </row>
    <row r="23620" spans="1:7">
      <c r="A23620" s="13"/>
      <c r="B23620" s="13"/>
      <c r="C23620" s="13"/>
      <c r="D23620" s="13"/>
      <c r="E23620" s="13"/>
      <c r="G23620" s="13"/>
    </row>
    <row r="23621" spans="1:7">
      <c r="A23621" s="13"/>
      <c r="B23621" s="13"/>
      <c r="C23621" s="13"/>
      <c r="D23621" s="13"/>
      <c r="E23621" s="13"/>
      <c r="G23621" s="13"/>
    </row>
    <row r="23622" spans="1:7">
      <c r="A23622" s="13"/>
      <c r="B23622" s="13"/>
      <c r="C23622" s="13"/>
      <c r="D23622" s="13"/>
      <c r="E23622" s="13"/>
      <c r="G23622" s="13"/>
    </row>
    <row r="23623" spans="1:7">
      <c r="A23623" s="13"/>
      <c r="B23623" s="13"/>
      <c r="C23623" s="13"/>
      <c r="D23623" s="13"/>
      <c r="E23623" s="13"/>
      <c r="G23623" s="13"/>
    </row>
    <row r="23624" spans="1:7">
      <c r="A23624" s="13"/>
      <c r="B23624" s="13"/>
      <c r="C23624" s="13"/>
      <c r="D23624" s="13"/>
      <c r="E23624" s="13"/>
      <c r="G23624" s="13"/>
    </row>
    <row r="23625" spans="1:7">
      <c r="A23625" s="13"/>
      <c r="B23625" s="13"/>
      <c r="C23625" s="13"/>
      <c r="D23625" s="13"/>
      <c r="E23625" s="13"/>
      <c r="G23625" s="13"/>
    </row>
    <row r="23626" spans="1:7">
      <c r="A23626" s="13"/>
      <c r="B23626" s="13"/>
      <c r="C23626" s="13"/>
      <c r="D23626" s="13"/>
      <c r="E23626" s="13"/>
      <c r="G23626" s="13"/>
    </row>
    <row r="23627" spans="1:7">
      <c r="A23627" s="13"/>
      <c r="B23627" s="13"/>
      <c r="C23627" s="13"/>
      <c r="D23627" s="13"/>
      <c r="E23627" s="13"/>
      <c r="G23627" s="13"/>
    </row>
    <row r="23628" spans="1:7">
      <c r="A23628" s="13"/>
      <c r="B23628" s="13"/>
      <c r="C23628" s="13"/>
      <c r="D23628" s="13"/>
      <c r="E23628" s="13"/>
      <c r="F23628" s="13"/>
    </row>
    <row r="23629" spans="1:7">
      <c r="A23629" s="13"/>
      <c r="B23629" s="13"/>
      <c r="C23629" s="13"/>
      <c r="D23629" s="13"/>
      <c r="E23629" s="13"/>
      <c r="G23629" s="13"/>
    </row>
    <row r="23630" spans="1:7">
      <c r="A23630" s="13"/>
      <c r="B23630" s="13"/>
      <c r="C23630" s="13"/>
      <c r="D23630" s="13"/>
      <c r="E23630" s="13"/>
      <c r="G23630" s="13"/>
    </row>
    <row r="23631" spans="1:7">
      <c r="A23631" s="13"/>
      <c r="B23631" s="13"/>
      <c r="C23631" s="13"/>
      <c r="D23631" s="13"/>
      <c r="E23631" s="13"/>
      <c r="G23631" s="13"/>
    </row>
    <row r="23632" spans="1:7">
      <c r="A23632" s="13"/>
      <c r="B23632" s="13"/>
      <c r="C23632" s="13"/>
      <c r="D23632" s="13"/>
      <c r="E23632" s="13"/>
      <c r="G23632" s="13"/>
    </row>
    <row r="23633" spans="1:7">
      <c r="A23633" s="13"/>
      <c r="B23633" s="13"/>
      <c r="C23633" s="13"/>
      <c r="D23633" s="13"/>
      <c r="E23633" s="13"/>
      <c r="G23633" s="13"/>
    </row>
    <row r="23634" spans="1:7">
      <c r="A23634" s="13"/>
      <c r="B23634" s="13"/>
      <c r="C23634" s="13"/>
      <c r="D23634" s="13"/>
      <c r="E23634" s="13"/>
      <c r="G23634" s="13"/>
    </row>
    <row r="23635" spans="1:7">
      <c r="A23635" s="13"/>
      <c r="B23635" s="13"/>
      <c r="C23635" s="13"/>
      <c r="D23635" s="13"/>
      <c r="E23635" s="13"/>
      <c r="G23635" s="13"/>
    </row>
    <row r="23636" spans="1:7">
      <c r="A23636" s="13"/>
      <c r="B23636" s="13"/>
      <c r="C23636" s="13"/>
      <c r="D23636" s="13"/>
      <c r="E23636" s="13"/>
      <c r="G23636" s="13"/>
    </row>
    <row r="23637" spans="1:7">
      <c r="A23637" s="13"/>
      <c r="B23637" s="13"/>
      <c r="C23637" s="13"/>
      <c r="D23637" s="13"/>
      <c r="E23637" s="13"/>
      <c r="G23637" s="13"/>
    </row>
    <row r="23638" spans="1:7">
      <c r="A23638" s="13"/>
      <c r="B23638" s="13"/>
      <c r="C23638" s="13"/>
      <c r="D23638" s="13"/>
      <c r="E23638" s="13"/>
      <c r="G23638" s="13"/>
    </row>
    <row r="23639" spans="1:7">
      <c r="A23639" s="13"/>
      <c r="B23639" s="13"/>
      <c r="C23639" s="13"/>
      <c r="D23639" s="13"/>
      <c r="E23639" s="13"/>
      <c r="G23639" s="13"/>
    </row>
    <row r="23640" spans="1:7">
      <c r="A23640" s="13"/>
      <c r="B23640" s="13"/>
      <c r="C23640" s="13"/>
      <c r="D23640" s="13"/>
      <c r="E23640" s="13"/>
      <c r="G23640" s="13"/>
    </row>
    <row r="23641" spans="1:7">
      <c r="A23641" s="13"/>
      <c r="B23641" s="13"/>
      <c r="C23641" s="13"/>
      <c r="D23641" s="13"/>
      <c r="E23641" s="13"/>
      <c r="G23641" s="13"/>
    </row>
    <row r="23642" spans="1:7">
      <c r="A23642" s="13"/>
      <c r="B23642" s="13"/>
      <c r="C23642" s="13"/>
      <c r="D23642" s="13"/>
      <c r="E23642" s="13"/>
      <c r="F23642" s="13"/>
    </row>
    <row r="23643" spans="1:7">
      <c r="A23643" s="13"/>
      <c r="B23643" s="13"/>
      <c r="C23643" s="13"/>
      <c r="D23643" s="13"/>
      <c r="E23643" s="13"/>
      <c r="G23643" s="13"/>
    </row>
    <row r="23644" spans="1:7">
      <c r="A23644" s="13"/>
      <c r="B23644" s="13"/>
      <c r="C23644" s="13"/>
      <c r="D23644" s="13"/>
      <c r="E23644" s="13"/>
      <c r="G23644" s="13"/>
    </row>
    <row r="23645" spans="1:7">
      <c r="A23645" s="13"/>
      <c r="B23645" s="13"/>
      <c r="C23645" s="13"/>
      <c r="D23645" s="13"/>
      <c r="E23645" s="13"/>
      <c r="G23645" s="13"/>
    </row>
    <row r="23646" spans="1:7">
      <c r="A23646" s="13"/>
      <c r="B23646" s="13"/>
      <c r="C23646" s="13"/>
      <c r="D23646" s="13"/>
      <c r="E23646" s="13"/>
      <c r="G23646" s="13"/>
    </row>
    <row r="23647" spans="1:7">
      <c r="A23647" s="13"/>
      <c r="B23647" s="13"/>
      <c r="C23647" s="13"/>
      <c r="D23647" s="13"/>
      <c r="E23647" s="13"/>
      <c r="G23647" s="13"/>
    </row>
    <row r="23648" spans="1:7">
      <c r="A23648" s="13"/>
      <c r="B23648" s="13"/>
      <c r="C23648" s="13"/>
      <c r="D23648" s="13"/>
      <c r="E23648" s="13"/>
      <c r="G23648" s="13"/>
    </row>
    <row r="23649" spans="1:7">
      <c r="A23649" s="13"/>
      <c r="B23649" s="13"/>
      <c r="C23649" s="13"/>
      <c r="D23649" s="13"/>
      <c r="E23649" s="13"/>
      <c r="G23649" s="13"/>
    </row>
    <row r="23650" spans="1:7">
      <c r="A23650" s="13"/>
      <c r="B23650" s="13"/>
      <c r="C23650" s="13"/>
      <c r="D23650" s="13"/>
      <c r="E23650" s="13"/>
      <c r="G23650" s="13"/>
    </row>
    <row r="23651" spans="1:7">
      <c r="A23651" s="13"/>
      <c r="B23651" s="13"/>
      <c r="C23651" s="13"/>
      <c r="D23651" s="13"/>
      <c r="E23651" s="13"/>
      <c r="F23651" s="13"/>
    </row>
    <row r="23652" spans="1:7">
      <c r="A23652" s="13"/>
      <c r="B23652" s="13"/>
      <c r="C23652" s="13"/>
      <c r="D23652" s="13"/>
      <c r="E23652" s="13"/>
      <c r="G23652" s="13"/>
    </row>
    <row r="23653" spans="1:7">
      <c r="A23653" s="13"/>
      <c r="B23653" s="13"/>
      <c r="C23653" s="13"/>
      <c r="D23653" s="13"/>
      <c r="E23653" s="13"/>
      <c r="G23653" s="13"/>
    </row>
    <row r="23654" spans="1:7">
      <c r="A23654" s="13"/>
      <c r="B23654" s="13"/>
      <c r="C23654" s="13"/>
      <c r="D23654" s="13"/>
      <c r="E23654" s="13"/>
      <c r="G23654" s="13"/>
    </row>
    <row r="23655" spans="1:7">
      <c r="A23655" s="13"/>
      <c r="B23655" s="13"/>
      <c r="C23655" s="13"/>
      <c r="D23655" s="13"/>
      <c r="E23655" s="13"/>
      <c r="G23655" s="13"/>
    </row>
    <row r="23656" spans="1:7">
      <c r="A23656" s="13"/>
      <c r="B23656" s="13"/>
      <c r="C23656" s="13"/>
      <c r="D23656" s="13"/>
      <c r="E23656" s="13"/>
      <c r="G23656" s="13"/>
    </row>
    <row r="23657" spans="1:7">
      <c r="A23657" s="13"/>
      <c r="B23657" s="13"/>
      <c r="C23657" s="13"/>
      <c r="D23657" s="13"/>
      <c r="E23657" s="13"/>
      <c r="F23657" s="13"/>
    </row>
    <row r="23658" spans="1:7">
      <c r="A23658" s="13"/>
      <c r="B23658" s="13"/>
      <c r="C23658" s="13"/>
      <c r="D23658" s="13"/>
      <c r="E23658" s="13"/>
      <c r="G23658" s="13"/>
    </row>
    <row r="23659" spans="1:7">
      <c r="A23659" s="13"/>
      <c r="B23659" s="13"/>
      <c r="C23659" s="13"/>
      <c r="D23659" s="13"/>
      <c r="E23659" s="13"/>
      <c r="G23659" s="13"/>
    </row>
    <row r="23660" spans="1:7">
      <c r="A23660" s="13"/>
      <c r="B23660" s="13"/>
      <c r="C23660" s="13"/>
      <c r="D23660" s="13"/>
      <c r="E23660" s="13"/>
      <c r="G23660" s="13"/>
    </row>
    <row r="23661" spans="1:7">
      <c r="A23661" s="13"/>
      <c r="B23661" s="13"/>
      <c r="C23661" s="13"/>
      <c r="D23661" s="13"/>
      <c r="E23661" s="13"/>
      <c r="G23661" s="13"/>
    </row>
    <row r="23662" spans="1:7">
      <c r="A23662" s="13"/>
      <c r="B23662" s="13"/>
      <c r="C23662" s="13"/>
      <c r="D23662" s="13"/>
      <c r="E23662" s="13"/>
      <c r="G23662" s="13"/>
    </row>
    <row r="23663" spans="1:7">
      <c r="A23663" s="13"/>
      <c r="B23663" s="13"/>
      <c r="C23663" s="13"/>
      <c r="D23663" s="13"/>
      <c r="E23663" s="13"/>
      <c r="G23663" s="13"/>
    </row>
    <row r="23664" spans="1:7">
      <c r="A23664" s="13"/>
      <c r="B23664" s="13"/>
      <c r="C23664" s="13"/>
      <c r="D23664" s="13"/>
      <c r="E23664" s="13"/>
      <c r="G23664" s="13"/>
    </row>
    <row r="23665" spans="1:7">
      <c r="A23665" s="13"/>
      <c r="B23665" s="13"/>
      <c r="C23665" s="13"/>
      <c r="D23665" s="13"/>
      <c r="E23665" s="13"/>
      <c r="F23665" s="13"/>
    </row>
    <row r="23666" spans="1:7">
      <c r="A23666" s="13"/>
      <c r="B23666" s="13"/>
      <c r="C23666" s="13"/>
      <c r="D23666" s="13"/>
      <c r="E23666" s="13"/>
      <c r="G23666" s="13"/>
    </row>
    <row r="23667" spans="1:7">
      <c r="A23667" s="13"/>
      <c r="B23667" s="13"/>
      <c r="C23667" s="13"/>
      <c r="D23667" s="13"/>
      <c r="E23667" s="13"/>
      <c r="G23667" s="13"/>
    </row>
    <row r="23668" spans="1:7">
      <c r="A23668" s="13"/>
      <c r="B23668" s="13"/>
      <c r="C23668" s="13"/>
      <c r="D23668" s="13"/>
      <c r="E23668" s="13"/>
      <c r="F23668" s="13"/>
    </row>
    <row r="23669" spans="1:7">
      <c r="A23669" s="13"/>
      <c r="B23669" s="13"/>
      <c r="C23669" s="13"/>
      <c r="D23669" s="13"/>
      <c r="E23669" s="13"/>
      <c r="G23669" s="13"/>
    </row>
    <row r="23670" spans="1:7">
      <c r="A23670" s="13"/>
      <c r="B23670" s="13"/>
      <c r="C23670" s="13"/>
      <c r="D23670" s="13"/>
      <c r="E23670" s="13"/>
      <c r="G23670" s="13"/>
    </row>
    <row r="23671" spans="1:7">
      <c r="A23671" s="13"/>
      <c r="B23671" s="13"/>
      <c r="C23671" s="13"/>
      <c r="D23671" s="13"/>
      <c r="E23671" s="13"/>
      <c r="G23671" s="13"/>
    </row>
    <row r="23672" spans="1:7">
      <c r="A23672" s="13"/>
      <c r="B23672" s="13"/>
      <c r="C23672" s="13"/>
      <c r="D23672" s="13"/>
      <c r="E23672" s="13"/>
      <c r="G23672" s="13"/>
    </row>
    <row r="23673" spans="1:7">
      <c r="A23673" s="13"/>
      <c r="B23673" s="13"/>
      <c r="C23673" s="13"/>
      <c r="D23673" s="13"/>
      <c r="E23673" s="13"/>
      <c r="G23673" s="13"/>
    </row>
    <row r="23674" spans="1:7">
      <c r="A23674" s="13"/>
      <c r="B23674" s="13"/>
      <c r="C23674" s="13"/>
      <c r="D23674" s="13"/>
      <c r="E23674" s="13"/>
      <c r="G23674" s="13"/>
    </row>
    <row r="23675" spans="1:7">
      <c r="A23675" s="13"/>
      <c r="B23675" s="13"/>
      <c r="C23675" s="13"/>
      <c r="D23675" s="13"/>
      <c r="E23675" s="13"/>
      <c r="G23675" s="13"/>
    </row>
    <row r="23676" spans="1:7">
      <c r="A23676" s="13"/>
      <c r="B23676" s="13"/>
      <c r="C23676" s="13"/>
      <c r="D23676" s="13"/>
      <c r="E23676" s="13"/>
      <c r="G23676" s="13"/>
    </row>
    <row r="23677" spans="1:7">
      <c r="A23677" s="13"/>
      <c r="B23677" s="13"/>
      <c r="C23677" s="13"/>
      <c r="D23677" s="13"/>
      <c r="E23677" s="13"/>
      <c r="G23677" s="13"/>
    </row>
    <row r="23678" spans="1:7">
      <c r="A23678" s="13"/>
      <c r="B23678" s="13"/>
      <c r="C23678" s="13"/>
      <c r="D23678" s="13"/>
      <c r="E23678" s="13"/>
      <c r="G23678" s="13"/>
    </row>
    <row r="23679" spans="1:7">
      <c r="A23679" s="13"/>
      <c r="B23679" s="13"/>
      <c r="C23679" s="13"/>
      <c r="D23679" s="13"/>
      <c r="E23679" s="13"/>
      <c r="G23679" s="13"/>
    </row>
    <row r="23680" spans="1:7">
      <c r="A23680" s="13"/>
      <c r="B23680" s="13"/>
      <c r="C23680" s="13"/>
      <c r="D23680" s="13"/>
      <c r="E23680" s="13"/>
      <c r="G23680" s="13"/>
    </row>
    <row r="23681" spans="1:7">
      <c r="A23681" s="13"/>
      <c r="B23681" s="13"/>
      <c r="C23681" s="13"/>
      <c r="D23681" s="13"/>
      <c r="E23681" s="13"/>
      <c r="G23681" s="13"/>
    </row>
    <row r="23682" spans="1:7">
      <c r="A23682" s="13"/>
      <c r="B23682" s="13"/>
      <c r="C23682" s="13"/>
      <c r="D23682" s="13"/>
      <c r="E23682" s="13"/>
      <c r="G23682" s="13"/>
    </row>
    <row r="23683" spans="1:7">
      <c r="A23683" s="13"/>
      <c r="B23683" s="13"/>
      <c r="C23683" s="13"/>
      <c r="D23683" s="13"/>
      <c r="E23683" s="13"/>
      <c r="G23683" s="13"/>
    </row>
    <row r="23684" spans="1:7">
      <c r="A23684" s="13"/>
      <c r="B23684" s="13"/>
      <c r="C23684" s="13"/>
      <c r="D23684" s="13"/>
      <c r="E23684" s="13"/>
      <c r="G23684" s="13"/>
    </row>
    <row r="23685" spans="1:7">
      <c r="A23685" s="13"/>
      <c r="B23685" s="13"/>
      <c r="C23685" s="13"/>
      <c r="D23685" s="13"/>
      <c r="E23685" s="13"/>
      <c r="G23685" s="13"/>
    </row>
    <row r="23686" spans="1:7">
      <c r="A23686" s="13"/>
      <c r="B23686" s="13"/>
      <c r="C23686" s="13"/>
      <c r="D23686" s="13"/>
      <c r="E23686" s="13"/>
      <c r="G23686" s="13"/>
    </row>
    <row r="23687" spans="1:7">
      <c r="A23687" s="13"/>
      <c r="B23687" s="13"/>
      <c r="C23687" s="13"/>
      <c r="D23687" s="13"/>
      <c r="E23687" s="13"/>
      <c r="G23687" s="13"/>
    </row>
    <row r="23688" spans="1:7">
      <c r="A23688" s="13"/>
      <c r="B23688" s="13"/>
      <c r="C23688" s="13"/>
      <c r="D23688" s="13"/>
      <c r="E23688" s="13"/>
      <c r="G23688" s="13"/>
    </row>
    <row r="23689" spans="1:7">
      <c r="A23689" s="13"/>
      <c r="B23689" s="13"/>
      <c r="C23689" s="13"/>
      <c r="D23689" s="13"/>
      <c r="E23689" s="13"/>
      <c r="G23689" s="13"/>
    </row>
    <row r="23690" spans="1:7">
      <c r="A23690" s="13"/>
      <c r="B23690" s="13"/>
      <c r="C23690" s="13"/>
      <c r="D23690" s="13"/>
      <c r="E23690" s="13"/>
      <c r="G23690" s="13"/>
    </row>
    <row r="23691" spans="1:7">
      <c r="A23691" s="13"/>
      <c r="B23691" s="13"/>
      <c r="C23691" s="13"/>
      <c r="D23691" s="13"/>
      <c r="E23691" s="13"/>
      <c r="F23691" s="13"/>
    </row>
    <row r="23692" spans="1:7">
      <c r="A23692" s="13"/>
      <c r="B23692" s="13"/>
      <c r="C23692" s="13"/>
      <c r="D23692" s="13"/>
      <c r="E23692" s="13"/>
      <c r="G23692" s="13"/>
    </row>
    <row r="23693" spans="1:7">
      <c r="A23693" s="13"/>
      <c r="B23693" s="13"/>
      <c r="C23693" s="13"/>
      <c r="D23693" s="13"/>
      <c r="E23693" s="13"/>
      <c r="G23693" s="13"/>
    </row>
    <row r="23694" spans="1:7">
      <c r="A23694" s="13"/>
      <c r="B23694" s="13"/>
      <c r="C23694" s="13"/>
      <c r="D23694" s="13"/>
      <c r="E23694" s="13"/>
      <c r="G23694" s="13"/>
    </row>
    <row r="23695" spans="1:7">
      <c r="A23695" s="13"/>
      <c r="B23695" s="13"/>
      <c r="C23695" s="13"/>
      <c r="D23695" s="13"/>
      <c r="E23695" s="13"/>
      <c r="G23695" s="13"/>
    </row>
    <row r="23696" spans="1:7">
      <c r="A23696" s="13"/>
      <c r="B23696" s="13"/>
      <c r="C23696" s="13"/>
      <c r="D23696" s="13"/>
      <c r="E23696" s="13"/>
      <c r="G23696" s="13"/>
    </row>
    <row r="23697" spans="1:7">
      <c r="A23697" s="13"/>
      <c r="B23697" s="13"/>
      <c r="C23697" s="13"/>
      <c r="D23697" s="13"/>
      <c r="E23697" s="13"/>
      <c r="G23697" s="13"/>
    </row>
    <row r="23698" spans="1:7">
      <c r="A23698" s="13"/>
      <c r="B23698" s="13"/>
      <c r="C23698" s="13"/>
      <c r="D23698" s="13"/>
      <c r="E23698" s="13"/>
      <c r="F23698" s="13"/>
    </row>
    <row r="23699" spans="1:7">
      <c r="A23699" s="13"/>
      <c r="B23699" s="13"/>
      <c r="C23699" s="13"/>
      <c r="D23699" s="13"/>
      <c r="E23699" s="13"/>
      <c r="G23699" s="13"/>
    </row>
    <row r="23700" spans="1:7">
      <c r="A23700" s="13"/>
      <c r="B23700" s="13"/>
      <c r="C23700" s="13"/>
      <c r="D23700" s="13"/>
      <c r="E23700" s="13"/>
      <c r="G23700" s="13"/>
    </row>
    <row r="23701" spans="1:7">
      <c r="A23701" s="13"/>
      <c r="B23701" s="13"/>
      <c r="C23701" s="13"/>
      <c r="D23701" s="13"/>
      <c r="E23701" s="13"/>
      <c r="G23701" s="13"/>
    </row>
    <row r="23702" spans="1:7">
      <c r="A23702" s="13"/>
      <c r="B23702" s="13"/>
      <c r="C23702" s="13"/>
      <c r="D23702" s="13"/>
      <c r="E23702" s="13"/>
      <c r="G23702" s="13"/>
    </row>
    <row r="23703" spans="1:7">
      <c r="A23703" s="13"/>
      <c r="B23703" s="13"/>
      <c r="C23703" s="13"/>
      <c r="D23703" s="13"/>
      <c r="E23703" s="13"/>
      <c r="G23703" s="13"/>
    </row>
    <row r="23704" spans="1:7">
      <c r="A23704" s="13"/>
      <c r="B23704" s="13"/>
      <c r="C23704" s="13"/>
      <c r="D23704" s="13"/>
      <c r="E23704" s="13"/>
      <c r="G23704" s="13"/>
    </row>
    <row r="23705" spans="1:7">
      <c r="A23705" s="13"/>
      <c r="B23705" s="13"/>
      <c r="C23705" s="13"/>
      <c r="D23705" s="13"/>
      <c r="E23705" s="13"/>
      <c r="G23705" s="13"/>
    </row>
    <row r="23706" spans="1:7">
      <c r="A23706" s="13"/>
      <c r="B23706" s="13"/>
      <c r="C23706" s="13"/>
      <c r="D23706" s="13"/>
      <c r="E23706" s="13"/>
      <c r="G23706" s="13"/>
    </row>
    <row r="23707" spans="1:7">
      <c r="A23707" s="13"/>
      <c r="B23707" s="13"/>
      <c r="C23707" s="13"/>
      <c r="D23707" s="13"/>
      <c r="E23707" s="13"/>
      <c r="F23707" s="13"/>
    </row>
    <row r="23708" spans="1:7">
      <c r="A23708" s="13"/>
      <c r="B23708" s="13"/>
      <c r="C23708" s="13"/>
      <c r="D23708" s="13"/>
      <c r="E23708" s="13"/>
      <c r="G23708" s="13"/>
    </row>
    <row r="23709" spans="1:7">
      <c r="A23709" s="13"/>
      <c r="B23709" s="13"/>
      <c r="C23709" s="13"/>
      <c r="D23709" s="13"/>
      <c r="E23709" s="13"/>
      <c r="G23709" s="13"/>
    </row>
    <row r="23710" spans="1:7">
      <c r="A23710" s="13"/>
      <c r="B23710" s="13"/>
      <c r="C23710" s="13"/>
      <c r="D23710" s="13"/>
      <c r="E23710" s="13"/>
      <c r="G23710" s="13"/>
    </row>
    <row r="23711" spans="1:7">
      <c r="A23711" s="13"/>
      <c r="B23711" s="13"/>
      <c r="C23711" s="13"/>
      <c r="D23711" s="13"/>
      <c r="E23711" s="13"/>
      <c r="G23711" s="13"/>
    </row>
    <row r="23712" spans="1:7">
      <c r="A23712" s="13"/>
      <c r="B23712" s="13"/>
      <c r="C23712" s="13"/>
      <c r="D23712" s="13"/>
      <c r="E23712" s="13"/>
      <c r="G23712" s="13"/>
    </row>
    <row r="23713" spans="1:7">
      <c r="A23713" s="13"/>
      <c r="B23713" s="13"/>
      <c r="C23713" s="13"/>
      <c r="D23713" s="13"/>
      <c r="E23713" s="13"/>
      <c r="G23713" s="13"/>
    </row>
    <row r="23714" spans="1:7">
      <c r="A23714" s="13"/>
      <c r="B23714" s="13"/>
      <c r="C23714" s="13"/>
      <c r="D23714" s="13"/>
      <c r="E23714" s="13"/>
      <c r="G23714" s="13"/>
    </row>
    <row r="23715" spans="1:7">
      <c r="A23715" s="13"/>
      <c r="B23715" s="13"/>
      <c r="C23715" s="13"/>
      <c r="D23715" s="13"/>
      <c r="E23715" s="13"/>
      <c r="G23715" s="13"/>
    </row>
    <row r="23716" spans="1:7">
      <c r="A23716" s="13"/>
      <c r="B23716" s="13"/>
      <c r="C23716" s="13"/>
      <c r="D23716" s="13"/>
      <c r="E23716" s="13"/>
      <c r="G23716" s="13"/>
    </row>
    <row r="23717" spans="1:7">
      <c r="A23717" s="13"/>
      <c r="B23717" s="13"/>
      <c r="C23717" s="13"/>
      <c r="D23717" s="13"/>
      <c r="E23717" s="13"/>
      <c r="G23717" s="13"/>
    </row>
    <row r="23718" spans="1:7">
      <c r="A23718" s="13"/>
      <c r="B23718" s="13"/>
      <c r="C23718" s="13"/>
      <c r="D23718" s="13"/>
      <c r="E23718" s="13"/>
      <c r="G23718" s="13"/>
    </row>
    <row r="23719" spans="1:7">
      <c r="A23719" s="13"/>
      <c r="B23719" s="13"/>
      <c r="C23719" s="13"/>
      <c r="D23719" s="13"/>
      <c r="E23719" s="13"/>
      <c r="G23719" s="13"/>
    </row>
    <row r="23720" spans="1:7">
      <c r="A23720" s="13"/>
      <c r="B23720" s="13"/>
      <c r="C23720" s="13"/>
      <c r="D23720" s="13"/>
      <c r="E23720" s="13"/>
      <c r="G23720" s="13"/>
    </row>
    <row r="23721" spans="1:7">
      <c r="A23721" s="13"/>
      <c r="B23721" s="13"/>
      <c r="C23721" s="13"/>
      <c r="D23721" s="13"/>
      <c r="E23721" s="13"/>
      <c r="G23721" s="13"/>
    </row>
    <row r="23722" spans="1:7">
      <c r="A23722" s="13"/>
      <c r="B23722" s="13"/>
      <c r="C23722" s="13"/>
      <c r="D23722" s="13"/>
      <c r="E23722" s="13"/>
      <c r="G23722" s="13"/>
    </row>
    <row r="23723" spans="1:7">
      <c r="A23723" s="13"/>
      <c r="B23723" s="13"/>
      <c r="C23723" s="13"/>
      <c r="D23723" s="13"/>
      <c r="E23723" s="13"/>
      <c r="G23723" s="13"/>
    </row>
    <row r="23724" spans="1:7">
      <c r="A23724" s="13"/>
      <c r="B23724" s="13"/>
      <c r="C23724" s="13"/>
      <c r="D23724" s="13"/>
      <c r="E23724" s="13"/>
      <c r="G23724" s="13"/>
    </row>
    <row r="23725" spans="1:7">
      <c r="A23725" s="13"/>
      <c r="B23725" s="13"/>
      <c r="C23725" s="13"/>
      <c r="D23725" s="13"/>
      <c r="E23725" s="13"/>
      <c r="F23725" s="13"/>
    </row>
    <row r="23726" spans="1:7">
      <c r="A23726" s="13"/>
      <c r="B23726" s="13"/>
      <c r="C23726" s="13"/>
      <c r="D23726" s="13"/>
      <c r="E23726" s="13"/>
      <c r="G23726" s="13"/>
    </row>
    <row r="23727" spans="1:7">
      <c r="A23727" s="13"/>
      <c r="B23727" s="13"/>
      <c r="C23727" s="13"/>
      <c r="D23727" s="13"/>
      <c r="E23727" s="13"/>
      <c r="G23727" s="13"/>
    </row>
    <row r="23728" spans="1:7">
      <c r="A23728" s="13"/>
      <c r="B23728" s="13"/>
      <c r="C23728" s="13"/>
      <c r="D23728" s="13"/>
      <c r="E23728" s="13"/>
      <c r="G23728" s="13"/>
    </row>
    <row r="23729" spans="1:7">
      <c r="A23729" s="13"/>
      <c r="B23729" s="13"/>
      <c r="C23729" s="13"/>
      <c r="D23729" s="13"/>
      <c r="E23729" s="13"/>
      <c r="G23729" s="13"/>
    </row>
    <row r="23730" spans="1:7">
      <c r="A23730" s="13"/>
      <c r="B23730" s="13"/>
      <c r="C23730" s="13"/>
      <c r="D23730" s="13"/>
      <c r="E23730" s="13"/>
      <c r="F23730" s="13"/>
    </row>
    <row r="23731" spans="1:7">
      <c r="A23731" s="13"/>
      <c r="B23731" s="13"/>
      <c r="C23731" s="13"/>
      <c r="D23731" s="13"/>
      <c r="E23731" s="13"/>
      <c r="G23731" s="13"/>
    </row>
    <row r="23732" spans="1:7">
      <c r="A23732" s="13"/>
      <c r="B23732" s="13"/>
      <c r="C23732" s="13"/>
      <c r="D23732" s="13"/>
      <c r="E23732" s="13"/>
      <c r="G23732" s="13"/>
    </row>
    <row r="23733" spans="1:7">
      <c r="A23733" s="13"/>
      <c r="B23733" s="13"/>
      <c r="C23733" s="13"/>
      <c r="D23733" s="13"/>
      <c r="E23733" s="13"/>
      <c r="G23733" s="13"/>
    </row>
    <row r="23734" spans="1:7">
      <c r="A23734" s="13"/>
      <c r="B23734" s="13"/>
      <c r="C23734" s="13"/>
      <c r="D23734" s="13"/>
      <c r="E23734" s="13"/>
      <c r="G23734" s="13"/>
    </row>
    <row r="23735" spans="1:7">
      <c r="A23735" s="13"/>
      <c r="B23735" s="13"/>
      <c r="C23735" s="13"/>
      <c r="D23735" s="13"/>
      <c r="E23735" s="13"/>
      <c r="F23735" s="13"/>
    </row>
    <row r="23736" spans="1:7">
      <c r="A23736" s="13"/>
      <c r="B23736" s="13"/>
      <c r="C23736" s="13"/>
      <c r="D23736" s="13"/>
      <c r="E23736" s="13"/>
      <c r="G23736" s="13"/>
    </row>
    <row r="23737" spans="1:7">
      <c r="A23737" s="13"/>
      <c r="B23737" s="13"/>
      <c r="C23737" s="13"/>
      <c r="D23737" s="13"/>
      <c r="E23737" s="13"/>
      <c r="G23737" s="13"/>
    </row>
    <row r="23738" spans="1:7">
      <c r="A23738" s="13"/>
      <c r="B23738" s="13"/>
      <c r="C23738" s="13"/>
      <c r="D23738" s="13"/>
      <c r="E23738" s="13"/>
      <c r="G23738" s="13"/>
    </row>
    <row r="23739" spans="1:7">
      <c r="A23739" s="13"/>
      <c r="B23739" s="13"/>
      <c r="C23739" s="13"/>
      <c r="D23739" s="13"/>
      <c r="E23739" s="13"/>
      <c r="G23739" s="13"/>
    </row>
    <row r="23740" spans="1:7">
      <c r="A23740" s="13"/>
      <c r="B23740" s="13"/>
      <c r="C23740" s="13"/>
      <c r="D23740" s="13"/>
      <c r="E23740" s="13"/>
      <c r="G23740" s="13"/>
    </row>
    <row r="23741" spans="1:7">
      <c r="A23741" s="13"/>
      <c r="B23741" s="13"/>
      <c r="C23741" s="13"/>
      <c r="D23741" s="13"/>
      <c r="E23741" s="13"/>
      <c r="G23741" s="13"/>
    </row>
    <row r="23742" spans="1:7">
      <c r="A23742" s="13"/>
      <c r="B23742" s="13"/>
      <c r="C23742" s="13"/>
      <c r="D23742" s="13"/>
      <c r="E23742" s="13"/>
      <c r="G23742" s="13"/>
    </row>
    <row r="23743" spans="1:7">
      <c r="A23743" s="13"/>
      <c r="B23743" s="13"/>
      <c r="C23743" s="13"/>
      <c r="D23743" s="13"/>
      <c r="E23743" s="13"/>
      <c r="G23743" s="13"/>
    </row>
    <row r="23744" spans="1:7">
      <c r="A23744" s="13"/>
      <c r="B23744" s="13"/>
      <c r="C23744" s="13"/>
      <c r="D23744" s="13"/>
      <c r="E23744" s="13"/>
      <c r="G23744" s="13"/>
    </row>
    <row r="23745" spans="1:7">
      <c r="A23745" s="13"/>
      <c r="B23745" s="13"/>
      <c r="C23745" s="13"/>
      <c r="D23745" s="13"/>
      <c r="E23745" s="13"/>
      <c r="G23745" s="13"/>
    </row>
    <row r="23746" spans="1:7">
      <c r="A23746" s="13"/>
      <c r="B23746" s="13"/>
      <c r="C23746" s="13"/>
      <c r="D23746" s="13"/>
      <c r="E23746" s="13"/>
      <c r="G23746" s="13"/>
    </row>
    <row r="23747" spans="1:7">
      <c r="A23747" s="13"/>
      <c r="B23747" s="13"/>
      <c r="C23747" s="13"/>
      <c r="D23747" s="13"/>
      <c r="E23747" s="13"/>
      <c r="G23747" s="13"/>
    </row>
    <row r="23748" spans="1:7">
      <c r="A23748" s="13"/>
      <c r="B23748" s="13"/>
      <c r="C23748" s="13"/>
      <c r="D23748" s="13"/>
      <c r="E23748" s="13"/>
      <c r="G23748" s="13"/>
    </row>
    <row r="23749" spans="1:7">
      <c r="A23749" s="13"/>
      <c r="B23749" s="13"/>
      <c r="C23749" s="13"/>
      <c r="D23749" s="13"/>
      <c r="E23749" s="13"/>
      <c r="G23749" s="13"/>
    </row>
    <row r="23750" spans="1:7">
      <c r="A23750" s="13"/>
      <c r="B23750" s="13"/>
      <c r="C23750" s="13"/>
      <c r="D23750" s="13"/>
      <c r="E23750" s="13"/>
      <c r="G23750" s="13"/>
    </row>
    <row r="23751" spans="1:7">
      <c r="A23751" s="13"/>
      <c r="B23751" s="13"/>
      <c r="C23751" s="13"/>
      <c r="D23751" s="13"/>
      <c r="E23751" s="13"/>
      <c r="G23751" s="13"/>
    </row>
    <row r="23752" spans="1:7">
      <c r="A23752" s="13"/>
      <c r="B23752" s="13"/>
      <c r="C23752" s="13"/>
      <c r="D23752" s="13"/>
      <c r="E23752" s="13"/>
      <c r="F23752" s="13"/>
    </row>
    <row r="23753" spans="1:7">
      <c r="A23753" s="13"/>
      <c r="B23753" s="13"/>
      <c r="C23753" s="13"/>
      <c r="D23753" s="13"/>
      <c r="E23753" s="13"/>
      <c r="G23753" s="13"/>
    </row>
    <row r="23754" spans="1:7">
      <c r="A23754" s="13"/>
      <c r="B23754" s="13"/>
      <c r="C23754" s="13"/>
      <c r="D23754" s="13"/>
      <c r="E23754" s="13"/>
      <c r="G23754" s="13"/>
    </row>
    <row r="23755" spans="1:7">
      <c r="A23755" s="13"/>
      <c r="B23755" s="13"/>
      <c r="C23755" s="13"/>
      <c r="D23755" s="13"/>
      <c r="E23755" s="13"/>
      <c r="G23755" s="13"/>
    </row>
    <row r="23756" spans="1:7">
      <c r="A23756" s="13"/>
      <c r="B23756" s="13"/>
      <c r="C23756" s="13"/>
      <c r="D23756" s="13"/>
      <c r="E23756" s="13"/>
      <c r="G23756" s="13"/>
    </row>
    <row r="23757" spans="1:7">
      <c r="A23757" s="13"/>
      <c r="B23757" s="13"/>
      <c r="C23757" s="13"/>
      <c r="D23757" s="13"/>
      <c r="E23757" s="13"/>
      <c r="G23757" s="13"/>
    </row>
    <row r="23758" spans="1:7">
      <c r="A23758" s="13"/>
      <c r="B23758" s="13"/>
      <c r="C23758" s="13"/>
      <c r="D23758" s="13"/>
      <c r="E23758" s="13"/>
      <c r="G23758" s="13"/>
    </row>
    <row r="23759" spans="1:7">
      <c r="A23759" s="13"/>
      <c r="B23759" s="13"/>
      <c r="C23759" s="13"/>
      <c r="D23759" s="13"/>
      <c r="E23759" s="13"/>
      <c r="G23759" s="13"/>
    </row>
    <row r="23760" spans="1:7">
      <c r="A23760" s="13"/>
      <c r="B23760" s="13"/>
      <c r="C23760" s="13"/>
      <c r="D23760" s="13"/>
      <c r="E23760" s="13"/>
      <c r="G23760" s="13"/>
    </row>
    <row r="23761" spans="1:7">
      <c r="A23761" s="13"/>
      <c r="B23761" s="13"/>
      <c r="C23761" s="13"/>
      <c r="D23761" s="13"/>
      <c r="E23761" s="13"/>
      <c r="G23761" s="13"/>
    </row>
    <row r="23762" spans="1:7">
      <c r="A23762" s="13"/>
      <c r="B23762" s="13"/>
      <c r="C23762" s="13"/>
      <c r="D23762" s="13"/>
      <c r="E23762" s="13"/>
      <c r="G23762" s="13"/>
    </row>
    <row r="23763" spans="1:7">
      <c r="A23763" s="13"/>
      <c r="B23763" s="13"/>
      <c r="C23763" s="13"/>
      <c r="D23763" s="13"/>
      <c r="E23763" s="13"/>
      <c r="G23763" s="13"/>
    </row>
    <row r="23764" spans="1:7">
      <c r="A23764" s="13"/>
      <c r="B23764" s="13"/>
      <c r="C23764" s="13"/>
      <c r="D23764" s="13"/>
      <c r="E23764" s="13"/>
      <c r="G23764" s="13"/>
    </row>
    <row r="23765" spans="1:7">
      <c r="A23765" s="13"/>
      <c r="B23765" s="13"/>
      <c r="C23765" s="13"/>
      <c r="D23765" s="13"/>
      <c r="E23765" s="13"/>
      <c r="G23765" s="13"/>
    </row>
    <row r="23766" spans="1:7">
      <c r="A23766" s="13"/>
      <c r="B23766" s="13"/>
      <c r="C23766" s="13"/>
      <c r="D23766" s="13"/>
      <c r="E23766" s="13"/>
      <c r="G23766" s="13"/>
    </row>
    <row r="23767" spans="1:7">
      <c r="A23767" s="13"/>
      <c r="B23767" s="13"/>
      <c r="C23767" s="13"/>
      <c r="D23767" s="13"/>
      <c r="E23767" s="13"/>
      <c r="G23767" s="13"/>
    </row>
    <row r="23768" spans="1:7">
      <c r="A23768" s="13"/>
      <c r="B23768" s="13"/>
      <c r="C23768" s="13"/>
      <c r="D23768" s="13"/>
      <c r="E23768" s="13"/>
      <c r="G23768" s="13"/>
    </row>
    <row r="23769" spans="1:7">
      <c r="A23769" s="13"/>
      <c r="B23769" s="13"/>
      <c r="C23769" s="13"/>
      <c r="D23769" s="13"/>
      <c r="E23769" s="13"/>
      <c r="G23769" s="13"/>
    </row>
    <row r="23770" spans="1:7">
      <c r="A23770" s="13"/>
      <c r="B23770" s="13"/>
      <c r="C23770" s="13"/>
      <c r="D23770" s="13"/>
      <c r="E23770" s="13"/>
      <c r="F23770" s="13"/>
    </row>
    <row r="23771" spans="1:7">
      <c r="A23771" s="13"/>
      <c r="B23771" s="13"/>
      <c r="C23771" s="13"/>
      <c r="D23771" s="13"/>
      <c r="E23771" s="13"/>
      <c r="G23771" s="13"/>
    </row>
    <row r="23772" spans="1:7">
      <c r="A23772" s="13"/>
      <c r="B23772" s="13"/>
      <c r="C23772" s="13"/>
      <c r="D23772" s="13"/>
      <c r="E23772" s="13"/>
      <c r="G23772" s="13"/>
    </row>
    <row r="23773" spans="1:7">
      <c r="A23773" s="13"/>
      <c r="B23773" s="13"/>
      <c r="C23773" s="13"/>
      <c r="D23773" s="13"/>
      <c r="E23773" s="13"/>
      <c r="G23773" s="13"/>
    </row>
    <row r="23774" spans="1:7">
      <c r="A23774" s="13"/>
      <c r="B23774" s="13"/>
      <c r="C23774" s="13"/>
      <c r="D23774" s="13"/>
      <c r="E23774" s="13"/>
      <c r="G23774" s="13"/>
    </row>
    <row r="23775" spans="1:7">
      <c r="A23775" s="13"/>
      <c r="B23775" s="13"/>
      <c r="C23775" s="13"/>
      <c r="D23775" s="13"/>
      <c r="E23775" s="13"/>
      <c r="G23775" s="13"/>
    </row>
    <row r="23776" spans="1:7">
      <c r="A23776" s="13"/>
      <c r="B23776" s="13"/>
      <c r="C23776" s="13"/>
      <c r="D23776" s="13"/>
      <c r="E23776" s="13"/>
      <c r="G23776" s="13"/>
    </row>
    <row r="23777" spans="1:7">
      <c r="A23777" s="13"/>
      <c r="B23777" s="13"/>
      <c r="C23777" s="13"/>
      <c r="D23777" s="13"/>
      <c r="E23777" s="13"/>
      <c r="F23777" s="13"/>
    </row>
    <row r="23778" spans="1:7">
      <c r="A23778" s="13"/>
      <c r="B23778" s="13"/>
      <c r="C23778" s="13"/>
      <c r="D23778" s="13"/>
      <c r="E23778" s="13"/>
      <c r="G23778" s="13"/>
    </row>
    <row r="23779" spans="1:7">
      <c r="A23779" s="13"/>
      <c r="B23779" s="13"/>
      <c r="C23779" s="13"/>
      <c r="D23779" s="13"/>
      <c r="E23779" s="13"/>
      <c r="G23779" s="13"/>
    </row>
    <row r="23780" spans="1:7">
      <c r="A23780" s="13"/>
      <c r="B23780" s="13"/>
      <c r="C23780" s="13"/>
      <c r="D23780" s="13"/>
      <c r="E23780" s="13"/>
      <c r="G23780" s="13"/>
    </row>
    <row r="23781" spans="1:7">
      <c r="A23781" s="13"/>
      <c r="B23781" s="13"/>
      <c r="C23781" s="13"/>
      <c r="D23781" s="13"/>
      <c r="E23781" s="13"/>
      <c r="G23781" s="13"/>
    </row>
    <row r="23782" spans="1:7">
      <c r="A23782" s="13"/>
      <c r="B23782" s="13"/>
      <c r="C23782" s="13"/>
      <c r="D23782" s="13"/>
      <c r="E23782" s="13"/>
      <c r="G23782" s="13"/>
    </row>
    <row r="23783" spans="1:7">
      <c r="A23783" s="13"/>
      <c r="B23783" s="13"/>
      <c r="C23783" s="13"/>
      <c r="D23783" s="13"/>
      <c r="E23783" s="13"/>
      <c r="G23783" s="13"/>
    </row>
    <row r="23784" spans="1:7">
      <c r="A23784" s="13"/>
      <c r="B23784" s="13"/>
      <c r="C23784" s="13"/>
      <c r="D23784" s="13"/>
      <c r="E23784" s="13"/>
      <c r="F23784" s="13"/>
    </row>
    <row r="23785" spans="1:7">
      <c r="A23785" s="13"/>
      <c r="B23785" s="13"/>
      <c r="C23785" s="13"/>
      <c r="D23785" s="13"/>
      <c r="E23785" s="13"/>
      <c r="G23785" s="13"/>
    </row>
    <row r="23786" spans="1:7">
      <c r="A23786" s="13"/>
      <c r="B23786" s="13"/>
      <c r="C23786" s="13"/>
      <c r="D23786" s="13"/>
      <c r="E23786" s="13"/>
      <c r="G23786" s="13"/>
    </row>
    <row r="23787" spans="1:7">
      <c r="A23787" s="13"/>
      <c r="B23787" s="13"/>
      <c r="C23787" s="13"/>
      <c r="D23787" s="13"/>
      <c r="E23787" s="13"/>
      <c r="G23787" s="13"/>
    </row>
    <row r="23788" spans="1:7">
      <c r="A23788" s="13"/>
      <c r="B23788" s="13"/>
      <c r="C23788" s="13"/>
      <c r="D23788" s="13"/>
      <c r="E23788" s="13"/>
      <c r="G23788" s="13"/>
    </row>
    <row r="23789" spans="1:7">
      <c r="A23789" s="13"/>
      <c r="B23789" s="13"/>
      <c r="C23789" s="13"/>
      <c r="D23789" s="13"/>
      <c r="E23789" s="13"/>
      <c r="G23789" s="13"/>
    </row>
    <row r="23790" spans="1:7">
      <c r="A23790" s="13"/>
      <c r="B23790" s="13"/>
      <c r="C23790" s="13"/>
      <c r="D23790" s="13"/>
      <c r="E23790" s="13"/>
      <c r="G23790" s="13"/>
    </row>
    <row r="23791" spans="1:7">
      <c r="A23791" s="13"/>
      <c r="B23791" s="13"/>
      <c r="C23791" s="13"/>
      <c r="D23791" s="13"/>
      <c r="E23791" s="13"/>
      <c r="F23791" s="13"/>
    </row>
    <row r="23792" spans="1:7">
      <c r="A23792" s="13"/>
      <c r="B23792" s="13"/>
      <c r="C23792" s="13"/>
      <c r="D23792" s="13"/>
      <c r="E23792" s="13"/>
      <c r="G23792" s="13"/>
    </row>
    <row r="23793" spans="1:7">
      <c r="A23793" s="13"/>
      <c r="B23793" s="13"/>
      <c r="C23793" s="13"/>
      <c r="D23793" s="13"/>
      <c r="E23793" s="13"/>
      <c r="G23793" s="13"/>
    </row>
    <row r="23794" spans="1:7">
      <c r="A23794" s="13"/>
      <c r="B23794" s="13"/>
      <c r="C23794" s="13"/>
      <c r="D23794" s="13"/>
      <c r="E23794" s="13"/>
      <c r="G23794" s="13"/>
    </row>
    <row r="23795" spans="1:7">
      <c r="A23795" s="13"/>
      <c r="B23795" s="13"/>
      <c r="C23795" s="13"/>
      <c r="D23795" s="13"/>
      <c r="E23795" s="13"/>
      <c r="G23795" s="13"/>
    </row>
    <row r="23796" spans="1:7">
      <c r="A23796" s="13"/>
      <c r="B23796" s="13"/>
      <c r="C23796" s="13"/>
      <c r="D23796" s="13"/>
      <c r="E23796" s="13"/>
      <c r="G23796" s="13"/>
    </row>
    <row r="23797" spans="1:7">
      <c r="A23797" s="13"/>
      <c r="B23797" s="13"/>
      <c r="C23797" s="13"/>
      <c r="D23797" s="13"/>
      <c r="E23797" s="13"/>
      <c r="G23797" s="13"/>
    </row>
    <row r="23798" spans="1:7">
      <c r="A23798" s="13"/>
      <c r="B23798" s="13"/>
      <c r="C23798" s="13"/>
      <c r="D23798" s="13"/>
      <c r="E23798" s="13"/>
      <c r="F23798" s="13"/>
    </row>
    <row r="23799" spans="1:7">
      <c r="A23799" s="13"/>
      <c r="B23799" s="13"/>
      <c r="C23799" s="13"/>
      <c r="D23799" s="13"/>
      <c r="E23799" s="13"/>
      <c r="G23799" s="13"/>
    </row>
    <row r="23800" spans="1:7">
      <c r="A23800" s="13"/>
      <c r="B23800" s="13"/>
      <c r="C23800" s="13"/>
      <c r="D23800" s="13"/>
      <c r="E23800" s="13"/>
      <c r="G23800" s="13"/>
    </row>
    <row r="23801" spans="1:7">
      <c r="A23801" s="13"/>
      <c r="B23801" s="13"/>
      <c r="C23801" s="13"/>
      <c r="D23801" s="13"/>
      <c r="E23801" s="13"/>
      <c r="G23801" s="13"/>
    </row>
    <row r="23802" spans="1:7">
      <c r="A23802" s="13"/>
      <c r="B23802" s="13"/>
      <c r="C23802" s="13"/>
      <c r="D23802" s="13"/>
      <c r="E23802" s="13"/>
      <c r="G23802" s="13"/>
    </row>
    <row r="23803" spans="1:7">
      <c r="A23803" s="13"/>
      <c r="B23803" s="13"/>
      <c r="C23803" s="13"/>
      <c r="D23803" s="13"/>
      <c r="E23803" s="13"/>
      <c r="F23803" s="13"/>
    </row>
    <row r="23804" spans="1:7">
      <c r="A23804" s="13"/>
      <c r="B23804" s="13"/>
      <c r="C23804" s="13"/>
      <c r="D23804" s="13"/>
      <c r="E23804" s="13"/>
      <c r="G23804" s="13"/>
    </row>
    <row r="23805" spans="1:7">
      <c r="A23805" s="13"/>
      <c r="B23805" s="13"/>
      <c r="C23805" s="13"/>
      <c r="D23805" s="13"/>
      <c r="E23805" s="13"/>
      <c r="G23805" s="13"/>
    </row>
    <row r="23806" spans="1:7">
      <c r="A23806" s="13"/>
      <c r="B23806" s="13"/>
      <c r="C23806" s="13"/>
      <c r="D23806" s="13"/>
      <c r="E23806" s="13"/>
      <c r="G23806" s="13"/>
    </row>
    <row r="23807" spans="1:7">
      <c r="A23807" s="13"/>
      <c r="B23807" s="13"/>
      <c r="C23807" s="13"/>
      <c r="D23807" s="13"/>
      <c r="E23807" s="13"/>
      <c r="F23807" s="13"/>
    </row>
    <row r="23808" spans="1:7">
      <c r="A23808" s="13"/>
      <c r="B23808" s="13"/>
      <c r="C23808" s="13"/>
      <c r="D23808" s="13"/>
      <c r="E23808" s="13"/>
      <c r="G23808" s="13"/>
    </row>
    <row r="23809" spans="1:7">
      <c r="A23809" s="13"/>
      <c r="B23809" s="13"/>
      <c r="C23809" s="13"/>
      <c r="D23809" s="13"/>
      <c r="E23809" s="13"/>
      <c r="G23809" s="13"/>
    </row>
    <row r="23810" spans="1:7">
      <c r="A23810" s="13"/>
      <c r="B23810" s="13"/>
      <c r="C23810" s="13"/>
      <c r="D23810" s="13"/>
      <c r="E23810" s="13"/>
      <c r="G23810" s="13"/>
    </row>
    <row r="23811" spans="1:7">
      <c r="A23811" s="13"/>
      <c r="B23811" s="13"/>
      <c r="C23811" s="13"/>
      <c r="D23811" s="13"/>
      <c r="E23811" s="13"/>
      <c r="G23811" s="13"/>
    </row>
    <row r="23812" spans="1:7">
      <c r="A23812" s="13"/>
      <c r="B23812" s="13"/>
      <c r="C23812" s="13"/>
      <c r="D23812" s="13"/>
      <c r="E23812" s="13"/>
      <c r="F23812" s="13"/>
    </row>
    <row r="23813" spans="1:7">
      <c r="A23813" s="13"/>
      <c r="B23813" s="13"/>
      <c r="C23813" s="13"/>
      <c r="D23813" s="13"/>
      <c r="E23813" s="13"/>
      <c r="G23813" s="13"/>
    </row>
    <row r="23814" spans="1:7">
      <c r="A23814" s="13"/>
      <c r="B23814" s="13"/>
      <c r="C23814" s="13"/>
      <c r="D23814" s="13"/>
      <c r="E23814" s="13"/>
      <c r="G23814" s="13"/>
    </row>
    <row r="23815" spans="1:7">
      <c r="A23815" s="13"/>
      <c r="B23815" s="13"/>
      <c r="C23815" s="13"/>
      <c r="D23815" s="13"/>
      <c r="E23815" s="13"/>
      <c r="G23815" s="13"/>
    </row>
    <row r="23816" spans="1:7">
      <c r="A23816" s="13"/>
      <c r="B23816" s="13"/>
      <c r="C23816" s="13"/>
      <c r="D23816" s="13"/>
      <c r="E23816" s="13"/>
      <c r="G23816" s="13"/>
    </row>
    <row r="23817" spans="1:7">
      <c r="A23817" s="13"/>
      <c r="B23817" s="13"/>
      <c r="C23817" s="13"/>
      <c r="D23817" s="13"/>
      <c r="E23817" s="13"/>
      <c r="G23817" s="13"/>
    </row>
    <row r="23818" spans="1:7">
      <c r="A23818" s="13"/>
      <c r="B23818" s="13"/>
      <c r="C23818" s="13"/>
      <c r="D23818" s="13"/>
      <c r="E23818" s="13"/>
      <c r="G23818" s="13"/>
    </row>
    <row r="23819" spans="1:7">
      <c r="A23819" s="13"/>
      <c r="B23819" s="13"/>
      <c r="C23819" s="13"/>
      <c r="D23819" s="13"/>
      <c r="E23819" s="13"/>
      <c r="G23819" s="13"/>
    </row>
    <row r="23820" spans="1:7">
      <c r="A23820" s="13"/>
      <c r="B23820" s="13"/>
      <c r="C23820" s="13"/>
      <c r="D23820" s="13"/>
      <c r="E23820" s="13"/>
      <c r="G23820" s="13"/>
    </row>
    <row r="23821" spans="1:7">
      <c r="A23821" s="13"/>
      <c r="B23821" s="13"/>
      <c r="C23821" s="13"/>
      <c r="D23821" s="13"/>
      <c r="E23821" s="13"/>
      <c r="G23821" s="13"/>
    </row>
    <row r="23822" spans="1:7">
      <c r="A23822" s="13"/>
      <c r="B23822" s="13"/>
      <c r="C23822" s="13"/>
      <c r="D23822" s="13"/>
      <c r="E23822" s="13"/>
      <c r="G23822" s="13"/>
    </row>
    <row r="23823" spans="1:7">
      <c r="A23823" s="13"/>
      <c r="B23823" s="13"/>
      <c r="C23823" s="13"/>
      <c r="D23823" s="13"/>
      <c r="E23823" s="13"/>
      <c r="G23823" s="13"/>
    </row>
    <row r="23824" spans="1:7">
      <c r="A23824" s="13"/>
      <c r="B23824" s="13"/>
      <c r="C23824" s="13"/>
      <c r="D23824" s="13"/>
      <c r="E23824" s="13"/>
      <c r="G23824" s="13"/>
    </row>
    <row r="23825" spans="1:7">
      <c r="A23825" s="13"/>
      <c r="B23825" s="13"/>
      <c r="C23825" s="13"/>
      <c r="D23825" s="13"/>
      <c r="E23825" s="13"/>
      <c r="G23825" s="13"/>
    </row>
    <row r="23826" spans="1:7">
      <c r="A23826" s="13"/>
      <c r="B23826" s="13"/>
      <c r="C23826" s="13"/>
      <c r="D23826" s="13"/>
      <c r="E23826" s="13"/>
      <c r="G23826" s="13"/>
    </row>
    <row r="23827" spans="1:7">
      <c r="A23827" s="13"/>
      <c r="B23827" s="13"/>
      <c r="C23827" s="13"/>
      <c r="D23827" s="13"/>
      <c r="E23827" s="13"/>
      <c r="G23827" s="13"/>
    </row>
    <row r="23828" spans="1:7">
      <c r="A23828" s="13"/>
      <c r="B23828" s="13"/>
      <c r="C23828" s="13"/>
      <c r="D23828" s="13"/>
      <c r="E23828" s="13"/>
      <c r="G23828" s="13"/>
    </row>
    <row r="23829" spans="1:7">
      <c r="A23829" s="13"/>
      <c r="B23829" s="13"/>
      <c r="C23829" s="13"/>
      <c r="D23829" s="13"/>
      <c r="E23829" s="13"/>
      <c r="G23829" s="13"/>
    </row>
    <row r="23830" spans="1:7">
      <c r="A23830" s="13"/>
      <c r="B23830" s="13"/>
      <c r="C23830" s="13"/>
      <c r="D23830" s="13"/>
      <c r="E23830" s="13"/>
      <c r="G23830" s="13"/>
    </row>
    <row r="23831" spans="1:7">
      <c r="A23831" s="13"/>
      <c r="B23831" s="13"/>
      <c r="C23831" s="13"/>
      <c r="D23831" s="13"/>
      <c r="E23831" s="13"/>
      <c r="G23831" s="13"/>
    </row>
    <row r="23832" spans="1:7">
      <c r="A23832" s="13"/>
      <c r="B23832" s="13"/>
      <c r="C23832" s="13"/>
      <c r="D23832" s="13"/>
      <c r="E23832" s="13"/>
      <c r="G23832" s="13"/>
    </row>
    <row r="23833" spans="1:7">
      <c r="A23833" s="13"/>
      <c r="B23833" s="13"/>
      <c r="C23833" s="13"/>
      <c r="D23833" s="13"/>
      <c r="E23833" s="13"/>
      <c r="F23833" s="13"/>
    </row>
    <row r="23834" spans="1:7">
      <c r="A23834" s="13"/>
      <c r="B23834" s="13"/>
      <c r="C23834" s="13"/>
      <c r="D23834" s="13"/>
      <c r="E23834" s="13"/>
      <c r="F23834" s="13"/>
    </row>
    <row r="23835" spans="1:7">
      <c r="A23835" s="13"/>
      <c r="B23835" s="13"/>
      <c r="C23835" s="13"/>
      <c r="D23835" s="13"/>
      <c r="E23835" s="13"/>
      <c r="F23835" s="13"/>
    </row>
    <row r="23836" spans="1:7">
      <c r="A23836" s="13"/>
      <c r="B23836" s="13"/>
      <c r="C23836" s="13"/>
      <c r="D23836" s="13"/>
      <c r="E23836" s="13"/>
      <c r="F23836" s="13"/>
    </row>
    <row r="23837" spans="1:7">
      <c r="A23837" s="13"/>
      <c r="B23837" s="13"/>
      <c r="C23837" s="13"/>
      <c r="D23837" s="13"/>
      <c r="E23837" s="13"/>
      <c r="F23837" s="13"/>
    </row>
    <row r="23838" spans="1:7">
      <c r="A23838" s="13"/>
      <c r="B23838" s="13"/>
      <c r="C23838" s="13"/>
      <c r="D23838" s="13"/>
      <c r="E23838" s="13"/>
      <c r="G23838" s="13"/>
    </row>
    <row r="23839" spans="1:7">
      <c r="A23839" s="13"/>
      <c r="B23839" s="13"/>
      <c r="C23839" s="13"/>
      <c r="D23839" s="13"/>
      <c r="E23839" s="13"/>
      <c r="G23839" s="13"/>
    </row>
    <row r="23840" spans="1:7">
      <c r="A23840" s="13"/>
      <c r="B23840" s="13"/>
      <c r="C23840" s="13"/>
      <c r="D23840" s="13"/>
      <c r="E23840" s="13"/>
      <c r="G23840" s="13"/>
    </row>
    <row r="23841" spans="1:7">
      <c r="A23841" s="13"/>
      <c r="B23841" s="13"/>
      <c r="C23841" s="13"/>
      <c r="D23841" s="13"/>
      <c r="E23841" s="13"/>
      <c r="G23841" s="13"/>
    </row>
    <row r="23842" spans="1:7">
      <c r="A23842" s="13"/>
      <c r="B23842" s="13"/>
      <c r="C23842" s="13"/>
      <c r="D23842" s="13"/>
      <c r="E23842" s="13"/>
      <c r="G23842" s="13"/>
    </row>
    <row r="23843" spans="1:7">
      <c r="A23843" s="13"/>
      <c r="B23843" s="13"/>
      <c r="C23843" s="13"/>
      <c r="D23843" s="13"/>
      <c r="E23843" s="13"/>
      <c r="G23843" s="13"/>
    </row>
    <row r="23844" spans="1:7">
      <c r="A23844" s="13"/>
      <c r="B23844" s="13"/>
      <c r="C23844" s="13"/>
      <c r="D23844" s="13"/>
      <c r="E23844" s="13"/>
      <c r="G23844" s="13"/>
    </row>
    <row r="23845" spans="1:7">
      <c r="A23845" s="13"/>
      <c r="B23845" s="13"/>
      <c r="C23845" s="13"/>
      <c r="D23845" s="13"/>
      <c r="E23845" s="13"/>
      <c r="G23845" s="13"/>
    </row>
    <row r="23846" spans="1:7">
      <c r="A23846" s="13"/>
      <c r="B23846" s="13"/>
      <c r="C23846" s="13"/>
      <c r="D23846" s="13"/>
      <c r="E23846" s="13"/>
      <c r="G23846" s="13"/>
    </row>
    <row r="23847" spans="1:7">
      <c r="A23847" s="13"/>
      <c r="B23847" s="13"/>
      <c r="C23847" s="13"/>
      <c r="D23847" s="13"/>
      <c r="E23847" s="13"/>
      <c r="G23847" s="13"/>
    </row>
    <row r="23848" spans="1:7">
      <c r="A23848" s="13"/>
      <c r="B23848" s="13"/>
      <c r="C23848" s="13"/>
      <c r="D23848" s="13"/>
      <c r="E23848" s="13"/>
      <c r="G23848" s="13"/>
    </row>
    <row r="23849" spans="1:7">
      <c r="A23849" s="13"/>
      <c r="B23849" s="13"/>
      <c r="C23849" s="13"/>
      <c r="D23849" s="13"/>
      <c r="E23849" s="13"/>
      <c r="F23849" s="13"/>
    </row>
    <row r="23850" spans="1:7">
      <c r="A23850" s="13"/>
      <c r="B23850" s="13"/>
      <c r="C23850" s="13"/>
      <c r="D23850" s="13"/>
      <c r="E23850" s="13"/>
      <c r="G23850" s="13"/>
    </row>
    <row r="23851" spans="1:7">
      <c r="A23851" s="13"/>
      <c r="B23851" s="13"/>
      <c r="C23851" s="13"/>
      <c r="D23851" s="13"/>
      <c r="E23851" s="13"/>
      <c r="G23851" s="13"/>
    </row>
    <row r="23852" spans="1:7">
      <c r="A23852" s="13"/>
      <c r="B23852" s="13"/>
      <c r="C23852" s="13"/>
      <c r="D23852" s="13"/>
      <c r="E23852" s="13"/>
      <c r="G23852" s="13"/>
    </row>
    <row r="23853" spans="1:7">
      <c r="A23853" s="13"/>
      <c r="B23853" s="13"/>
      <c r="C23853" s="13"/>
      <c r="D23853" s="13"/>
      <c r="E23853" s="13"/>
      <c r="G23853" s="13"/>
    </row>
    <row r="23854" spans="1:7">
      <c r="A23854" s="13"/>
      <c r="B23854" s="13"/>
      <c r="C23854" s="13"/>
      <c r="D23854" s="13"/>
      <c r="E23854" s="13"/>
      <c r="G23854" s="13"/>
    </row>
    <row r="23855" spans="1:7">
      <c r="A23855" s="13"/>
      <c r="B23855" s="13"/>
      <c r="C23855" s="13"/>
      <c r="D23855" s="13"/>
      <c r="E23855" s="13"/>
      <c r="G23855" s="13"/>
    </row>
    <row r="23856" spans="1:7">
      <c r="A23856" s="13"/>
      <c r="B23856" s="13"/>
      <c r="C23856" s="13"/>
      <c r="D23856" s="13"/>
      <c r="E23856" s="13"/>
      <c r="G23856" s="13"/>
    </row>
    <row r="23857" spans="1:7">
      <c r="A23857" s="13"/>
      <c r="B23857" s="13"/>
      <c r="C23857" s="13"/>
      <c r="D23857" s="13"/>
      <c r="E23857" s="13"/>
      <c r="G23857" s="13"/>
    </row>
    <row r="23858" spans="1:7">
      <c r="A23858" s="13"/>
      <c r="B23858" s="13"/>
      <c r="C23858" s="13"/>
      <c r="D23858" s="13"/>
      <c r="E23858" s="13"/>
      <c r="G23858" s="13"/>
    </row>
    <row r="23859" spans="1:7">
      <c r="A23859" s="13"/>
      <c r="B23859" s="13"/>
      <c r="C23859" s="13"/>
      <c r="D23859" s="13"/>
      <c r="E23859" s="13"/>
      <c r="G23859" s="13"/>
    </row>
    <row r="23860" spans="1:7">
      <c r="A23860" s="13"/>
      <c r="B23860" s="13"/>
      <c r="C23860" s="13"/>
      <c r="D23860" s="13"/>
      <c r="E23860" s="13"/>
      <c r="G23860" s="13"/>
    </row>
    <row r="23861" spans="1:7">
      <c r="A23861" s="13"/>
      <c r="B23861" s="13"/>
      <c r="C23861" s="13"/>
      <c r="D23861" s="13"/>
      <c r="E23861" s="13"/>
      <c r="G23861" s="13"/>
    </row>
    <row r="23862" spans="1:7">
      <c r="A23862" s="13"/>
      <c r="B23862" s="13"/>
      <c r="C23862" s="13"/>
      <c r="D23862" s="13"/>
      <c r="E23862" s="13"/>
      <c r="F23862" s="13"/>
    </row>
    <row r="23863" spans="1:7">
      <c r="A23863" s="13"/>
      <c r="B23863" s="13"/>
      <c r="C23863" s="13"/>
      <c r="D23863" s="13"/>
      <c r="E23863" s="13"/>
      <c r="G23863" s="13"/>
    </row>
    <row r="23864" spans="1:7">
      <c r="A23864" s="13"/>
      <c r="B23864" s="13"/>
      <c r="C23864" s="13"/>
      <c r="D23864" s="13"/>
      <c r="E23864" s="13"/>
      <c r="G23864" s="13"/>
    </row>
    <row r="23865" spans="1:7">
      <c r="A23865" s="13"/>
      <c r="B23865" s="13"/>
      <c r="C23865" s="13"/>
      <c r="D23865" s="13"/>
      <c r="E23865" s="13"/>
      <c r="G23865" s="13"/>
    </row>
    <row r="23866" spans="1:7">
      <c r="A23866" s="13"/>
      <c r="B23866" s="13"/>
      <c r="C23866" s="13"/>
      <c r="D23866" s="13"/>
      <c r="E23866" s="13"/>
      <c r="G23866" s="13"/>
    </row>
    <row r="23867" spans="1:7">
      <c r="A23867" s="13"/>
      <c r="B23867" s="13"/>
      <c r="C23867" s="13"/>
      <c r="D23867" s="13"/>
      <c r="E23867" s="13"/>
      <c r="G23867" s="13"/>
    </row>
    <row r="23868" spans="1:7">
      <c r="A23868" s="13"/>
      <c r="B23868" s="13"/>
      <c r="C23868" s="13"/>
      <c r="D23868" s="13"/>
      <c r="E23868" s="13"/>
      <c r="G23868" s="13"/>
    </row>
    <row r="23869" spans="1:7">
      <c r="A23869" s="13"/>
      <c r="B23869" s="13"/>
      <c r="C23869" s="13"/>
      <c r="D23869" s="13"/>
      <c r="E23869" s="13"/>
      <c r="G23869" s="13"/>
    </row>
    <row r="23870" spans="1:7">
      <c r="A23870" s="13"/>
      <c r="B23870" s="13"/>
      <c r="C23870" s="13"/>
      <c r="D23870" s="13"/>
      <c r="E23870" s="13"/>
      <c r="G23870" s="13"/>
    </row>
    <row r="23871" spans="1:7">
      <c r="A23871" s="13"/>
      <c r="B23871" s="13"/>
      <c r="C23871" s="13"/>
      <c r="D23871" s="13"/>
      <c r="E23871" s="13"/>
      <c r="G23871" s="13"/>
    </row>
    <row r="23872" spans="1:7">
      <c r="A23872" s="13"/>
      <c r="B23872" s="13"/>
      <c r="C23872" s="13"/>
      <c r="D23872" s="13"/>
      <c r="E23872" s="13"/>
      <c r="G23872" s="13"/>
    </row>
    <row r="23873" spans="1:7">
      <c r="A23873" s="13"/>
      <c r="B23873" s="13"/>
      <c r="C23873" s="13"/>
      <c r="D23873" s="13"/>
      <c r="E23873" s="13"/>
      <c r="G23873" s="13"/>
    </row>
    <row r="23874" spans="1:7">
      <c r="A23874" s="13"/>
      <c r="B23874" s="13"/>
      <c r="C23874" s="13"/>
      <c r="D23874" s="13"/>
      <c r="E23874" s="13"/>
      <c r="G23874" s="13"/>
    </row>
    <row r="23875" spans="1:7">
      <c r="A23875" s="13"/>
      <c r="B23875" s="13"/>
      <c r="C23875" s="13"/>
      <c r="D23875" s="13"/>
      <c r="E23875" s="13"/>
      <c r="G23875" s="13"/>
    </row>
    <row r="23876" spans="1:7">
      <c r="A23876" s="13"/>
      <c r="B23876" s="13"/>
      <c r="C23876" s="13"/>
      <c r="D23876" s="13"/>
      <c r="E23876" s="13"/>
      <c r="G23876" s="13"/>
    </row>
    <row r="23877" spans="1:7">
      <c r="A23877" s="13"/>
      <c r="B23877" s="13"/>
      <c r="C23877" s="13"/>
      <c r="D23877" s="13"/>
      <c r="E23877" s="13"/>
      <c r="G23877" s="13"/>
    </row>
    <row r="23878" spans="1:7">
      <c r="A23878" s="13"/>
      <c r="B23878" s="13"/>
      <c r="C23878" s="13"/>
      <c r="D23878" s="13"/>
      <c r="E23878" s="13"/>
      <c r="G23878" s="13"/>
    </row>
    <row r="23879" spans="1:7">
      <c r="A23879" s="13"/>
      <c r="B23879" s="13"/>
      <c r="C23879" s="13"/>
      <c r="D23879" s="13"/>
      <c r="E23879" s="13"/>
      <c r="G23879" s="13"/>
    </row>
    <row r="23880" spans="1:7">
      <c r="A23880" s="13"/>
      <c r="B23880" s="13"/>
      <c r="C23880" s="13"/>
      <c r="D23880" s="13"/>
      <c r="E23880" s="13"/>
      <c r="G23880" s="13"/>
    </row>
    <row r="23881" spans="1:7">
      <c r="A23881" s="13"/>
      <c r="B23881" s="13"/>
      <c r="C23881" s="13"/>
      <c r="D23881" s="13"/>
      <c r="E23881" s="13"/>
      <c r="G23881" s="13"/>
    </row>
    <row r="23882" spans="1:7">
      <c r="A23882" s="13"/>
      <c r="B23882" s="13"/>
      <c r="C23882" s="13"/>
      <c r="D23882" s="13"/>
      <c r="E23882" s="13"/>
      <c r="G23882" s="13"/>
    </row>
    <row r="23883" spans="1:7">
      <c r="A23883" s="13"/>
      <c r="B23883" s="13"/>
      <c r="C23883" s="13"/>
      <c r="D23883" s="13"/>
      <c r="E23883" s="13"/>
      <c r="G23883" s="13"/>
    </row>
    <row r="23884" spans="1:7">
      <c r="A23884" s="13"/>
      <c r="B23884" s="13"/>
      <c r="C23884" s="13"/>
      <c r="D23884" s="13"/>
      <c r="E23884" s="13"/>
      <c r="F23884" s="13"/>
    </row>
    <row r="23885" spans="1:7">
      <c r="A23885" s="13"/>
      <c r="B23885" s="13"/>
      <c r="C23885" s="13"/>
      <c r="D23885" s="13"/>
      <c r="E23885" s="13"/>
      <c r="F23885" s="13"/>
    </row>
    <row r="23886" spans="1:7">
      <c r="A23886" s="13"/>
      <c r="B23886" s="13"/>
      <c r="C23886" s="13"/>
      <c r="D23886" s="13"/>
      <c r="E23886" s="13"/>
      <c r="G23886" s="13"/>
    </row>
    <row r="23887" spans="1:7">
      <c r="A23887" s="13"/>
      <c r="B23887" s="13"/>
      <c r="C23887" s="13"/>
      <c r="D23887" s="13"/>
      <c r="E23887" s="13"/>
      <c r="G23887" s="13"/>
    </row>
    <row r="23888" spans="1:7">
      <c r="A23888" s="13"/>
      <c r="B23888" s="13"/>
      <c r="C23888" s="13"/>
      <c r="D23888" s="13"/>
      <c r="E23888" s="13"/>
      <c r="G23888" s="13"/>
    </row>
    <row r="23889" spans="1:7">
      <c r="A23889" s="13"/>
      <c r="B23889" s="13"/>
      <c r="C23889" s="13"/>
      <c r="D23889" s="13"/>
      <c r="E23889" s="13"/>
      <c r="G23889" s="13"/>
    </row>
    <row r="23890" spans="1:7">
      <c r="A23890" s="13"/>
      <c r="B23890" s="13"/>
      <c r="C23890" s="13"/>
      <c r="D23890" s="13"/>
      <c r="E23890" s="13"/>
      <c r="G23890" s="13"/>
    </row>
    <row r="23891" spans="1:7">
      <c r="A23891" s="13"/>
      <c r="B23891" s="13"/>
      <c r="C23891" s="13"/>
      <c r="D23891" s="13"/>
      <c r="E23891" s="13"/>
      <c r="G23891" s="13"/>
    </row>
    <row r="23892" spans="1:7">
      <c r="A23892" s="13"/>
      <c r="B23892" s="13"/>
      <c r="C23892" s="13"/>
      <c r="D23892" s="13"/>
      <c r="E23892" s="13"/>
      <c r="G23892" s="13"/>
    </row>
    <row r="23893" spans="1:7">
      <c r="A23893" s="13"/>
      <c r="B23893" s="13"/>
      <c r="C23893" s="13"/>
      <c r="D23893" s="13"/>
      <c r="E23893" s="13"/>
      <c r="G23893" s="13"/>
    </row>
    <row r="23894" spans="1:7">
      <c r="A23894" s="13"/>
      <c r="B23894" s="13"/>
      <c r="C23894" s="13"/>
      <c r="D23894" s="13"/>
      <c r="E23894" s="13"/>
      <c r="F23894" s="13"/>
    </row>
    <row r="23895" spans="1:7">
      <c r="A23895" s="13"/>
      <c r="B23895" s="13"/>
      <c r="C23895" s="13"/>
      <c r="D23895" s="13"/>
      <c r="E23895" s="13"/>
      <c r="G23895" s="13"/>
    </row>
    <row r="23896" spans="1:7">
      <c r="A23896" s="13"/>
      <c r="B23896" s="13"/>
      <c r="C23896" s="13"/>
      <c r="D23896" s="13"/>
      <c r="E23896" s="13"/>
      <c r="G23896" s="13"/>
    </row>
    <row r="23897" spans="1:7">
      <c r="A23897" s="13"/>
      <c r="B23897" s="13"/>
      <c r="C23897" s="13"/>
      <c r="D23897" s="13"/>
      <c r="E23897" s="13"/>
      <c r="G23897" s="13"/>
    </row>
    <row r="23898" spans="1:7">
      <c r="A23898" s="13"/>
      <c r="B23898" s="13"/>
      <c r="C23898" s="13"/>
      <c r="D23898" s="13"/>
      <c r="E23898" s="13"/>
      <c r="F23898" s="13"/>
    </row>
    <row r="23899" spans="1:7">
      <c r="A23899" s="13"/>
      <c r="B23899" s="13"/>
      <c r="C23899" s="13"/>
      <c r="D23899" s="13"/>
      <c r="E23899" s="13"/>
      <c r="G23899" s="13"/>
    </row>
    <row r="23900" spans="1:7">
      <c r="A23900" s="13"/>
      <c r="B23900" s="13"/>
      <c r="C23900" s="13"/>
      <c r="D23900" s="13"/>
      <c r="E23900" s="13"/>
      <c r="G23900" s="13"/>
    </row>
    <row r="23901" spans="1:7">
      <c r="A23901" s="13"/>
      <c r="B23901" s="13"/>
      <c r="C23901" s="13"/>
      <c r="D23901" s="13"/>
      <c r="E23901" s="13"/>
      <c r="G23901" s="13"/>
    </row>
    <row r="23902" spans="1:7">
      <c r="A23902" s="13"/>
      <c r="B23902" s="13"/>
      <c r="C23902" s="13"/>
      <c r="D23902" s="13"/>
      <c r="E23902" s="13"/>
      <c r="G23902" s="13"/>
    </row>
    <row r="23903" spans="1:7">
      <c r="A23903" s="13"/>
      <c r="B23903" s="13"/>
      <c r="C23903" s="13"/>
      <c r="D23903" s="13"/>
      <c r="E23903" s="13"/>
      <c r="G23903" s="13"/>
    </row>
    <row r="23904" spans="1:7">
      <c r="A23904" s="13"/>
      <c r="B23904" s="13"/>
      <c r="C23904" s="13"/>
      <c r="D23904" s="13"/>
      <c r="E23904" s="13"/>
      <c r="G23904" s="13"/>
    </row>
    <row r="23905" spans="1:7">
      <c r="A23905" s="13"/>
      <c r="B23905" s="13"/>
      <c r="C23905" s="13"/>
      <c r="D23905" s="13"/>
      <c r="E23905" s="13"/>
      <c r="G23905" s="13"/>
    </row>
    <row r="23906" spans="1:7">
      <c r="A23906" s="13"/>
      <c r="B23906" s="13"/>
      <c r="C23906" s="13"/>
      <c r="D23906" s="13"/>
      <c r="E23906" s="13"/>
      <c r="G23906" s="13"/>
    </row>
    <row r="23907" spans="1:7">
      <c r="A23907" s="13"/>
      <c r="B23907" s="13"/>
      <c r="C23907" s="13"/>
      <c r="D23907" s="13"/>
      <c r="E23907" s="13"/>
      <c r="G23907" s="13"/>
    </row>
    <row r="23908" spans="1:7">
      <c r="A23908" s="13"/>
      <c r="B23908" s="13"/>
      <c r="C23908" s="13"/>
      <c r="D23908" s="13"/>
      <c r="E23908" s="13"/>
      <c r="G23908" s="13"/>
    </row>
    <row r="23909" spans="1:7">
      <c r="A23909" s="13"/>
      <c r="B23909" s="13"/>
      <c r="C23909" s="13"/>
      <c r="D23909" s="13"/>
      <c r="E23909" s="13"/>
      <c r="G23909" s="13"/>
    </row>
    <row r="23910" spans="1:7">
      <c r="A23910" s="13"/>
      <c r="B23910" s="13"/>
      <c r="C23910" s="13"/>
      <c r="D23910" s="13"/>
      <c r="E23910" s="13"/>
      <c r="G23910" s="13"/>
    </row>
    <row r="23911" spans="1:7">
      <c r="A23911" s="13"/>
      <c r="B23911" s="13"/>
      <c r="C23911" s="13"/>
      <c r="D23911" s="13"/>
      <c r="E23911" s="13"/>
      <c r="G23911" s="13"/>
    </row>
    <row r="23912" spans="1:7">
      <c r="A23912" s="13"/>
      <c r="B23912" s="13"/>
      <c r="C23912" s="13"/>
      <c r="D23912" s="13"/>
      <c r="E23912" s="13"/>
      <c r="G23912" s="13"/>
    </row>
    <row r="23913" spans="1:7">
      <c r="A23913" s="13"/>
      <c r="B23913" s="13"/>
      <c r="C23913" s="13"/>
      <c r="D23913" s="13"/>
      <c r="E23913" s="13"/>
      <c r="G23913" s="13"/>
    </row>
    <row r="23914" spans="1:7">
      <c r="A23914" s="13"/>
      <c r="B23914" s="13"/>
      <c r="C23914" s="13"/>
      <c r="D23914" s="13"/>
      <c r="E23914" s="13"/>
      <c r="G23914" s="13"/>
    </row>
    <row r="23915" spans="1:7">
      <c r="A23915" s="13"/>
      <c r="B23915" s="13"/>
      <c r="C23915" s="13"/>
      <c r="D23915" s="13"/>
      <c r="E23915" s="13"/>
      <c r="F23915" s="13"/>
    </row>
    <row r="23916" spans="1:7">
      <c r="A23916" s="13"/>
      <c r="B23916" s="13"/>
      <c r="C23916" s="13"/>
      <c r="D23916" s="13"/>
      <c r="E23916" s="13"/>
      <c r="G23916" s="13"/>
    </row>
    <row r="23917" spans="1:7">
      <c r="A23917" s="13"/>
      <c r="B23917" s="13"/>
      <c r="C23917" s="13"/>
      <c r="D23917" s="13"/>
      <c r="E23917" s="13"/>
      <c r="G23917" s="13"/>
    </row>
    <row r="23918" spans="1:7">
      <c r="A23918" s="13"/>
      <c r="B23918" s="13"/>
      <c r="C23918" s="13"/>
      <c r="D23918" s="13"/>
      <c r="E23918" s="13"/>
      <c r="G23918" s="13"/>
    </row>
    <row r="23919" spans="1:7">
      <c r="A23919" s="13"/>
      <c r="B23919" s="13"/>
      <c r="C23919" s="13"/>
      <c r="D23919" s="13"/>
      <c r="E23919" s="13"/>
      <c r="G23919" s="13"/>
    </row>
    <row r="23920" spans="1:7">
      <c r="A23920" s="13"/>
      <c r="B23920" s="13"/>
      <c r="C23920" s="13"/>
      <c r="D23920" s="13"/>
      <c r="E23920" s="13"/>
      <c r="G23920" s="13"/>
    </row>
    <row r="23921" spans="1:7">
      <c r="A23921" s="13"/>
      <c r="B23921" s="13"/>
      <c r="C23921" s="13"/>
      <c r="D23921" s="13"/>
      <c r="E23921" s="13"/>
      <c r="G23921" s="13"/>
    </row>
    <row r="23922" spans="1:7">
      <c r="A23922" s="13"/>
      <c r="B23922" s="13"/>
      <c r="C23922" s="13"/>
      <c r="D23922" s="13"/>
      <c r="E23922" s="13"/>
      <c r="G23922" s="13"/>
    </row>
    <row r="23923" spans="1:7">
      <c r="A23923" s="13"/>
      <c r="B23923" s="13"/>
      <c r="C23923" s="13"/>
      <c r="D23923" s="13"/>
      <c r="E23923" s="13"/>
      <c r="G23923" s="13"/>
    </row>
    <row r="23924" spans="1:7">
      <c r="A23924" s="13"/>
      <c r="B23924" s="13"/>
      <c r="C23924" s="13"/>
      <c r="D23924" s="13"/>
      <c r="E23924" s="13"/>
      <c r="F23924" s="13"/>
    </row>
    <row r="23925" spans="1:7">
      <c r="A23925" s="13"/>
      <c r="B23925" s="13"/>
      <c r="C23925" s="13"/>
      <c r="D23925" s="13"/>
      <c r="E23925" s="13"/>
      <c r="G23925" s="13"/>
    </row>
    <row r="23926" spans="1:7">
      <c r="A23926" s="13"/>
      <c r="B23926" s="13"/>
      <c r="C23926" s="13"/>
      <c r="D23926" s="13"/>
      <c r="E23926" s="13"/>
      <c r="G23926" s="13"/>
    </row>
    <row r="23927" spans="1:7">
      <c r="A23927" s="13"/>
      <c r="B23927" s="13"/>
      <c r="C23927" s="13"/>
      <c r="D23927" s="13"/>
      <c r="E23927" s="13"/>
      <c r="G23927" s="13"/>
    </row>
    <row r="23928" spans="1:7">
      <c r="A23928" s="13"/>
      <c r="B23928" s="13"/>
      <c r="C23928" s="13"/>
      <c r="D23928" s="13"/>
      <c r="E23928" s="13"/>
      <c r="G23928" s="13"/>
    </row>
    <row r="23929" spans="1:7">
      <c r="A23929" s="13"/>
      <c r="B23929" s="13"/>
      <c r="C23929" s="13"/>
      <c r="D23929" s="13"/>
      <c r="E23929" s="13"/>
      <c r="G23929" s="13"/>
    </row>
    <row r="23930" spans="1:7">
      <c r="A23930" s="13"/>
      <c r="B23930" s="13"/>
      <c r="C23930" s="13"/>
      <c r="D23930" s="13"/>
      <c r="E23930" s="13"/>
      <c r="G23930" s="13"/>
    </row>
    <row r="23931" spans="1:7">
      <c r="A23931" s="13"/>
      <c r="B23931" s="13"/>
      <c r="C23931" s="13"/>
      <c r="D23931" s="13"/>
      <c r="E23931" s="13"/>
      <c r="G23931" s="13"/>
    </row>
    <row r="23932" spans="1:7">
      <c r="A23932" s="13"/>
      <c r="B23932" s="13"/>
      <c r="C23932" s="13"/>
      <c r="D23932" s="13"/>
      <c r="E23932" s="13"/>
      <c r="G23932" s="13"/>
    </row>
    <row r="23933" spans="1:7">
      <c r="A23933" s="13"/>
      <c r="B23933" s="13"/>
      <c r="C23933" s="13"/>
      <c r="D23933" s="13"/>
      <c r="E23933" s="13"/>
      <c r="G23933" s="13"/>
    </row>
    <row r="23934" spans="1:7">
      <c r="A23934" s="13"/>
      <c r="B23934" s="13"/>
      <c r="C23934" s="13"/>
      <c r="D23934" s="13"/>
      <c r="E23934" s="13"/>
      <c r="G23934" s="13"/>
    </row>
    <row r="23935" spans="1:7">
      <c r="A23935" s="13"/>
      <c r="B23935" s="13"/>
      <c r="C23935" s="13"/>
      <c r="D23935" s="13"/>
      <c r="E23935" s="13"/>
      <c r="G23935" s="13"/>
    </row>
    <row r="23936" spans="1:7">
      <c r="A23936" s="13"/>
      <c r="B23936" s="13"/>
      <c r="C23936" s="13"/>
      <c r="D23936" s="13"/>
      <c r="E23936" s="13"/>
      <c r="G23936" s="13"/>
    </row>
    <row r="23937" spans="1:7">
      <c r="A23937" s="13"/>
      <c r="B23937" s="13"/>
      <c r="C23937" s="13"/>
      <c r="D23937" s="13"/>
      <c r="E23937" s="13"/>
      <c r="G23937" s="13"/>
    </row>
    <row r="23938" spans="1:7">
      <c r="A23938" s="13"/>
      <c r="B23938" s="13"/>
      <c r="C23938" s="13"/>
      <c r="D23938" s="13"/>
      <c r="E23938" s="13"/>
      <c r="G23938" s="13"/>
    </row>
    <row r="23939" spans="1:7">
      <c r="A23939" s="13"/>
      <c r="B23939" s="13"/>
      <c r="C23939" s="13"/>
      <c r="D23939" s="13"/>
      <c r="E23939" s="13"/>
      <c r="G23939" s="13"/>
    </row>
    <row r="23940" spans="1:7">
      <c r="A23940" s="13"/>
      <c r="B23940" s="13"/>
      <c r="C23940" s="13"/>
      <c r="D23940" s="13"/>
      <c r="E23940" s="13"/>
      <c r="G23940" s="13"/>
    </row>
    <row r="23941" spans="1:7">
      <c r="A23941" s="13"/>
      <c r="B23941" s="13"/>
      <c r="C23941" s="13"/>
      <c r="D23941" s="13"/>
      <c r="E23941" s="13"/>
      <c r="G23941" s="13"/>
    </row>
    <row r="23942" spans="1:7">
      <c r="A23942" s="13"/>
      <c r="B23942" s="13"/>
      <c r="C23942" s="13"/>
      <c r="D23942" s="13"/>
      <c r="E23942" s="13"/>
      <c r="G23942" s="13"/>
    </row>
    <row r="23943" spans="1:7">
      <c r="A23943" s="13"/>
      <c r="B23943" s="13"/>
      <c r="C23943" s="13"/>
      <c r="D23943" s="13"/>
      <c r="E23943" s="13"/>
      <c r="G23943" s="13"/>
    </row>
    <row r="23944" spans="1:7">
      <c r="A23944" s="13"/>
      <c r="B23944" s="13"/>
      <c r="C23944" s="13"/>
      <c r="D23944" s="13"/>
      <c r="E23944" s="13"/>
      <c r="G23944" s="13"/>
    </row>
    <row r="23945" spans="1:7">
      <c r="A23945" s="13"/>
      <c r="B23945" s="13"/>
      <c r="C23945" s="13"/>
      <c r="D23945" s="13"/>
      <c r="E23945" s="13"/>
      <c r="G23945" s="13"/>
    </row>
    <row r="23946" spans="1:7">
      <c r="A23946" s="13"/>
      <c r="B23946" s="13"/>
      <c r="C23946" s="13"/>
      <c r="D23946" s="13"/>
      <c r="E23946" s="13"/>
      <c r="G23946" s="13"/>
    </row>
    <row r="23947" spans="1:7">
      <c r="A23947" s="13"/>
      <c r="B23947" s="13"/>
      <c r="C23947" s="13"/>
      <c r="D23947" s="13"/>
      <c r="E23947" s="13"/>
      <c r="G23947" s="13"/>
    </row>
    <row r="23948" spans="1:7">
      <c r="A23948" s="13"/>
      <c r="B23948" s="13"/>
      <c r="C23948" s="13"/>
      <c r="D23948" s="13"/>
      <c r="E23948" s="13"/>
      <c r="G23948" s="13"/>
    </row>
    <row r="23949" spans="1:7">
      <c r="A23949" s="13"/>
      <c r="B23949" s="13"/>
      <c r="C23949" s="13"/>
      <c r="D23949" s="13"/>
      <c r="E23949" s="13"/>
      <c r="G23949" s="13"/>
    </row>
    <row r="23950" spans="1:7">
      <c r="A23950" s="13"/>
      <c r="B23950" s="13"/>
      <c r="C23950" s="13"/>
      <c r="D23950" s="13"/>
      <c r="E23950" s="13"/>
      <c r="G23950" s="13"/>
    </row>
    <row r="23951" spans="1:7">
      <c r="A23951" s="13"/>
      <c r="B23951" s="13"/>
      <c r="C23951" s="13"/>
      <c r="D23951" s="13"/>
      <c r="E23951" s="13"/>
      <c r="G23951" s="13"/>
    </row>
    <row r="23952" spans="1:7">
      <c r="A23952" s="13"/>
      <c r="B23952" s="13"/>
      <c r="C23952" s="13"/>
      <c r="D23952" s="13"/>
      <c r="E23952" s="13"/>
      <c r="G23952" s="13"/>
    </row>
    <row r="23953" spans="1:7">
      <c r="A23953" s="13"/>
      <c r="B23953" s="13"/>
      <c r="C23953" s="13"/>
      <c r="D23953" s="13"/>
      <c r="E23953" s="13"/>
      <c r="G23953" s="13"/>
    </row>
    <row r="23954" spans="1:7">
      <c r="A23954" s="13"/>
      <c r="B23954" s="13"/>
      <c r="C23954" s="13"/>
      <c r="D23954" s="13"/>
      <c r="E23954" s="13"/>
      <c r="G23954" s="13"/>
    </row>
    <row r="23955" spans="1:7">
      <c r="A23955" s="13"/>
    </row>
    <row r="23956" spans="1:7">
      <c r="A23956" s="13"/>
    </row>
    <row r="23957" spans="1:7">
      <c r="A23957" s="13"/>
      <c r="B23957" s="13"/>
      <c r="C23957" s="13"/>
      <c r="D23957" s="13"/>
      <c r="E23957" s="13"/>
      <c r="F23957" s="13"/>
    </row>
    <row r="23958" spans="1:7">
      <c r="A23958" s="13"/>
      <c r="B23958" s="13"/>
      <c r="C23958" s="13"/>
      <c r="D23958" s="13"/>
      <c r="E23958" s="13"/>
      <c r="G23958" s="13"/>
    </row>
    <row r="23959" spans="1:7">
      <c r="A23959" s="13"/>
      <c r="B23959" s="13"/>
      <c r="C23959" s="13"/>
      <c r="D23959" s="13"/>
      <c r="E23959" s="13"/>
      <c r="G23959" s="13"/>
    </row>
    <row r="23960" spans="1:7">
      <c r="A23960" s="13"/>
      <c r="B23960" s="13"/>
      <c r="C23960" s="13"/>
      <c r="D23960" s="13"/>
      <c r="E23960" s="13"/>
      <c r="G23960" s="13"/>
    </row>
    <row r="23961" spans="1:7">
      <c r="A23961" s="13"/>
      <c r="B23961" s="13"/>
      <c r="C23961" s="13"/>
      <c r="D23961" s="13"/>
      <c r="E23961" s="13"/>
      <c r="G23961" s="13"/>
    </row>
    <row r="23962" spans="1:7">
      <c r="A23962" s="13"/>
      <c r="B23962" s="13"/>
      <c r="C23962" s="13"/>
      <c r="D23962" s="13"/>
      <c r="E23962" s="13"/>
      <c r="G23962" s="13"/>
    </row>
    <row r="23963" spans="1:7">
      <c r="A23963" s="13"/>
      <c r="B23963" s="13"/>
      <c r="C23963" s="13"/>
      <c r="D23963" s="13"/>
      <c r="E23963" s="13"/>
      <c r="G23963" s="13"/>
    </row>
    <row r="23964" spans="1:7">
      <c r="A23964" s="13"/>
      <c r="B23964" s="13"/>
      <c r="C23964" s="13"/>
      <c r="D23964" s="13"/>
      <c r="E23964" s="13"/>
      <c r="G23964" s="13"/>
    </row>
    <row r="23965" spans="1:7">
      <c r="A23965" s="13"/>
      <c r="B23965" s="13"/>
      <c r="C23965" s="13"/>
      <c r="D23965" s="13"/>
      <c r="E23965" s="13"/>
      <c r="G23965" s="13"/>
    </row>
    <row r="23966" spans="1:7">
      <c r="A23966" s="13"/>
      <c r="B23966" s="13"/>
      <c r="C23966" s="13"/>
      <c r="D23966" s="13"/>
      <c r="E23966" s="13"/>
      <c r="G23966" s="13"/>
    </row>
    <row r="23967" spans="1:7">
      <c r="A23967" s="13"/>
      <c r="B23967" s="13"/>
      <c r="C23967" s="13"/>
      <c r="D23967" s="13"/>
      <c r="E23967" s="13"/>
      <c r="G23967" s="13"/>
    </row>
    <row r="23968" spans="1:7">
      <c r="A23968" s="13"/>
      <c r="B23968" s="13"/>
      <c r="C23968" s="13"/>
      <c r="D23968" s="13"/>
      <c r="E23968" s="13"/>
      <c r="G23968" s="13"/>
    </row>
    <row r="23969" spans="1:7">
      <c r="A23969" s="13"/>
      <c r="B23969" s="13"/>
      <c r="C23969" s="13"/>
      <c r="D23969" s="13"/>
      <c r="E23969" s="13"/>
      <c r="G23969" s="13"/>
    </row>
    <row r="23970" spans="1:7">
      <c r="A23970" s="13"/>
      <c r="B23970" s="13"/>
      <c r="C23970" s="13"/>
      <c r="D23970" s="13"/>
      <c r="E23970" s="13"/>
      <c r="G23970" s="13"/>
    </row>
    <row r="23971" spans="1:7">
      <c r="A23971" s="13"/>
      <c r="B23971" s="13"/>
      <c r="C23971" s="13"/>
      <c r="D23971" s="13"/>
      <c r="E23971" s="13"/>
      <c r="G23971" s="13"/>
    </row>
    <row r="23972" spans="1:7">
      <c r="A23972" s="13"/>
      <c r="B23972" s="13"/>
      <c r="C23972" s="13"/>
      <c r="D23972" s="13"/>
      <c r="E23972" s="13"/>
      <c r="G23972" s="13"/>
    </row>
    <row r="23973" spans="1:7">
      <c r="A23973" s="13"/>
      <c r="B23973" s="13"/>
      <c r="C23973" s="13"/>
      <c r="D23973" s="13"/>
      <c r="E23973" s="13"/>
      <c r="G23973" s="13"/>
    </row>
    <row r="23974" spans="1:7">
      <c r="A23974" s="13"/>
      <c r="B23974" s="13"/>
      <c r="C23974" s="13"/>
      <c r="D23974" s="13"/>
      <c r="E23974" s="13"/>
      <c r="G23974" s="13"/>
    </row>
    <row r="23975" spans="1:7">
      <c r="A23975" s="13"/>
      <c r="B23975" s="13"/>
      <c r="C23975" s="13"/>
      <c r="D23975" s="13"/>
      <c r="E23975" s="13"/>
      <c r="G23975" s="13"/>
    </row>
    <row r="23976" spans="1:7">
      <c r="A23976" s="13"/>
      <c r="B23976" s="13"/>
      <c r="C23976" s="13"/>
      <c r="D23976" s="13"/>
      <c r="E23976" s="13"/>
      <c r="G23976" s="13"/>
    </row>
    <row r="23977" spans="1:7">
      <c r="A23977" s="13"/>
      <c r="B23977" s="13"/>
      <c r="C23977" s="13"/>
      <c r="D23977" s="13"/>
      <c r="E23977" s="13"/>
      <c r="G23977" s="13"/>
    </row>
    <row r="23978" spans="1:7">
      <c r="A23978" s="13"/>
      <c r="B23978" s="13"/>
      <c r="C23978" s="13"/>
      <c r="D23978" s="13"/>
      <c r="E23978" s="13"/>
      <c r="G23978" s="13"/>
    </row>
    <row r="23979" spans="1:7">
      <c r="A23979" s="13"/>
      <c r="B23979" s="13"/>
      <c r="C23979" s="13"/>
      <c r="D23979" s="13"/>
      <c r="E23979" s="13"/>
      <c r="G23979" s="13"/>
    </row>
    <row r="23980" spans="1:7">
      <c r="A23980" s="13"/>
      <c r="B23980" s="13"/>
      <c r="C23980" s="13"/>
      <c r="D23980" s="13"/>
      <c r="E23980" s="13"/>
      <c r="F23980" s="13"/>
    </row>
    <row r="23981" spans="1:7">
      <c r="A23981" s="13"/>
      <c r="B23981" s="13"/>
      <c r="C23981" s="13"/>
      <c r="D23981" s="13"/>
      <c r="E23981" s="13"/>
      <c r="F23981" s="13"/>
    </row>
    <row r="23982" spans="1:7">
      <c r="A23982" s="13"/>
      <c r="B23982" s="13"/>
      <c r="C23982" s="13"/>
      <c r="D23982" s="13"/>
      <c r="E23982" s="13"/>
      <c r="G23982" s="13"/>
    </row>
    <row r="23983" spans="1:7">
      <c r="A23983" s="13"/>
      <c r="B23983" s="13"/>
      <c r="C23983" s="13"/>
      <c r="D23983" s="13"/>
      <c r="E23983" s="13"/>
      <c r="G23983" s="13"/>
    </row>
    <row r="23984" spans="1:7">
      <c r="A23984" s="13"/>
      <c r="B23984" s="13"/>
      <c r="C23984" s="13"/>
      <c r="D23984" s="13"/>
      <c r="E23984" s="13"/>
      <c r="G23984" s="13"/>
    </row>
    <row r="23985" spans="1:7">
      <c r="A23985" s="13"/>
      <c r="B23985" s="13"/>
      <c r="C23985" s="13"/>
      <c r="D23985" s="13"/>
      <c r="E23985" s="13"/>
      <c r="F23985" s="13"/>
    </row>
    <row r="23986" spans="1:7">
      <c r="A23986" s="13"/>
      <c r="B23986" s="13"/>
      <c r="C23986" s="13"/>
      <c r="D23986" s="13"/>
      <c r="E23986" s="13"/>
      <c r="G23986" s="13"/>
    </row>
    <row r="23987" spans="1:7">
      <c r="A23987" s="13"/>
      <c r="B23987" s="13"/>
      <c r="C23987" s="13"/>
      <c r="D23987" s="13"/>
      <c r="E23987" s="13"/>
      <c r="G23987" s="13"/>
    </row>
    <row r="23988" spans="1:7">
      <c r="A23988" s="13"/>
      <c r="B23988" s="13"/>
      <c r="C23988" s="13"/>
      <c r="D23988" s="13"/>
      <c r="E23988" s="13"/>
      <c r="G23988" s="13"/>
    </row>
    <row r="23989" spans="1:7">
      <c r="A23989" s="13"/>
      <c r="B23989" s="13"/>
      <c r="C23989" s="13"/>
      <c r="D23989" s="13"/>
      <c r="E23989" s="13"/>
      <c r="G23989" s="13"/>
    </row>
    <row r="23990" spans="1:7">
      <c r="A23990" s="13"/>
      <c r="B23990" s="13"/>
      <c r="C23990" s="13"/>
      <c r="D23990" s="13"/>
      <c r="E23990" s="13"/>
      <c r="G23990" s="13"/>
    </row>
    <row r="23991" spans="1:7">
      <c r="A23991" s="13"/>
      <c r="B23991" s="13"/>
      <c r="C23991" s="13"/>
      <c r="D23991" s="13"/>
      <c r="E23991" s="13"/>
      <c r="G23991" s="13"/>
    </row>
    <row r="23992" spans="1:7">
      <c r="A23992" s="13"/>
      <c r="B23992" s="13"/>
      <c r="C23992" s="13"/>
      <c r="D23992" s="13"/>
      <c r="E23992" s="13"/>
      <c r="G23992" s="13"/>
    </row>
    <row r="23993" spans="1:7">
      <c r="A23993" s="13"/>
      <c r="B23993" s="13"/>
      <c r="C23993" s="13"/>
      <c r="D23993" s="13"/>
      <c r="E23993" s="13"/>
      <c r="G23993" s="13"/>
    </row>
    <row r="23994" spans="1:7">
      <c r="A23994" s="13"/>
      <c r="B23994" s="13"/>
      <c r="C23994" s="13"/>
      <c r="D23994" s="13"/>
      <c r="E23994" s="13"/>
      <c r="G23994" s="13"/>
    </row>
    <row r="23995" spans="1:7">
      <c r="A23995" s="13"/>
      <c r="B23995" s="13"/>
      <c r="C23995" s="13"/>
      <c r="D23995" s="13"/>
      <c r="E23995" s="13"/>
      <c r="G23995" s="13"/>
    </row>
    <row r="23996" spans="1:7">
      <c r="A23996" s="13"/>
      <c r="B23996" s="13"/>
      <c r="C23996" s="13"/>
      <c r="D23996" s="13"/>
      <c r="E23996" s="13"/>
      <c r="F23996" s="13"/>
    </row>
    <row r="23997" spans="1:7">
      <c r="A23997" s="13"/>
      <c r="B23997" s="13"/>
      <c r="C23997" s="13"/>
      <c r="D23997" s="13"/>
      <c r="E23997" s="13"/>
      <c r="G23997" s="13"/>
    </row>
    <row r="23998" spans="1:7">
      <c r="A23998" s="13"/>
      <c r="B23998" s="13"/>
      <c r="C23998" s="13"/>
      <c r="D23998" s="13"/>
      <c r="E23998" s="13"/>
      <c r="G23998" s="13"/>
    </row>
    <row r="23999" spans="1:7">
      <c r="A23999" s="13"/>
      <c r="B23999" s="13"/>
      <c r="C23999" s="13"/>
      <c r="D23999" s="13"/>
      <c r="E23999" s="13"/>
      <c r="G23999" s="13"/>
    </row>
    <row r="24000" spans="1:7">
      <c r="A24000" s="13"/>
      <c r="B24000" s="13"/>
      <c r="C24000" s="13"/>
      <c r="D24000" s="13"/>
      <c r="E24000" s="13"/>
      <c r="G24000" s="13"/>
    </row>
    <row r="24001" spans="1:7">
      <c r="A24001" s="13"/>
      <c r="B24001" s="13"/>
      <c r="C24001" s="13"/>
      <c r="D24001" s="13"/>
      <c r="E24001" s="13"/>
      <c r="F24001" s="13"/>
    </row>
    <row r="24002" spans="1:7">
      <c r="A24002" s="13"/>
      <c r="B24002" s="13"/>
      <c r="C24002" s="13"/>
      <c r="D24002" s="13"/>
      <c r="E24002" s="13"/>
      <c r="F24002" s="13"/>
    </row>
    <row r="24003" spans="1:7">
      <c r="A24003" s="13"/>
      <c r="B24003" s="13"/>
      <c r="C24003" s="13"/>
      <c r="D24003" s="13"/>
      <c r="E24003" s="13"/>
      <c r="G24003" s="13"/>
    </row>
    <row r="24004" spans="1:7">
      <c r="A24004" s="13"/>
      <c r="B24004" s="13"/>
      <c r="C24004" s="13"/>
      <c r="D24004" s="13"/>
      <c r="E24004" s="13"/>
      <c r="G24004" s="13"/>
    </row>
    <row r="24005" spans="1:7">
      <c r="A24005" s="13"/>
      <c r="B24005" s="13"/>
      <c r="C24005" s="13"/>
      <c r="D24005" s="13"/>
      <c r="E24005" s="13"/>
      <c r="G24005" s="13"/>
    </row>
    <row r="24006" spans="1:7">
      <c r="A24006" s="13"/>
      <c r="B24006" s="13"/>
      <c r="C24006" s="13"/>
      <c r="D24006" s="13"/>
      <c r="E24006" s="13"/>
      <c r="G24006" s="13"/>
    </row>
    <row r="24007" spans="1:7">
      <c r="A24007" s="13"/>
      <c r="B24007" s="13"/>
      <c r="C24007" s="13"/>
      <c r="D24007" s="13"/>
      <c r="E24007" s="13"/>
      <c r="G24007" s="13"/>
    </row>
    <row r="24008" spans="1:7">
      <c r="A24008" s="13"/>
      <c r="B24008" s="13"/>
      <c r="C24008" s="13"/>
      <c r="D24008" s="13"/>
      <c r="E24008" s="13"/>
      <c r="G24008" s="13"/>
    </row>
    <row r="24009" spans="1:7">
      <c r="A24009" s="13"/>
      <c r="B24009" s="13"/>
      <c r="C24009" s="13"/>
      <c r="D24009" s="13"/>
      <c r="E24009" s="13"/>
      <c r="G24009" s="13"/>
    </row>
    <row r="24010" spans="1:7">
      <c r="A24010" s="13"/>
      <c r="B24010" s="13"/>
      <c r="C24010" s="13"/>
      <c r="D24010" s="13"/>
      <c r="E24010" s="13"/>
      <c r="F24010" s="13"/>
    </row>
    <row r="24011" spans="1:7">
      <c r="A24011" s="13"/>
      <c r="B24011" s="13"/>
      <c r="C24011" s="13"/>
      <c r="D24011" s="13"/>
      <c r="E24011" s="13"/>
      <c r="G24011" s="13"/>
    </row>
    <row r="24012" spans="1:7">
      <c r="A24012" s="13"/>
      <c r="B24012" s="13"/>
      <c r="C24012" s="13"/>
      <c r="D24012" s="13"/>
      <c r="E24012" s="13"/>
      <c r="G24012" s="13"/>
    </row>
    <row r="24013" spans="1:7">
      <c r="A24013" s="13"/>
      <c r="B24013" s="13"/>
      <c r="C24013" s="13"/>
      <c r="D24013" s="13"/>
      <c r="E24013" s="13"/>
      <c r="G24013" s="13"/>
    </row>
    <row r="24014" spans="1:7">
      <c r="A24014" s="13"/>
      <c r="B24014" s="13"/>
      <c r="C24014" s="13"/>
      <c r="D24014" s="13"/>
      <c r="E24014" s="13"/>
      <c r="G24014" s="13"/>
    </row>
    <row r="24015" spans="1:7">
      <c r="A24015" s="13"/>
      <c r="B24015" s="13"/>
      <c r="C24015" s="13"/>
      <c r="D24015" s="13"/>
      <c r="E24015" s="13"/>
      <c r="G24015" s="13"/>
    </row>
    <row r="24016" spans="1:7">
      <c r="A24016" s="13"/>
      <c r="B24016" s="13"/>
      <c r="C24016" s="13"/>
      <c r="D24016" s="13"/>
      <c r="E24016" s="13"/>
      <c r="G24016" s="13"/>
    </row>
    <row r="24017" spans="1:7">
      <c r="A24017" s="13"/>
      <c r="B24017" s="13"/>
      <c r="C24017" s="13"/>
      <c r="D24017" s="13"/>
      <c r="E24017" s="13"/>
      <c r="G24017" s="13"/>
    </row>
    <row r="24018" spans="1:7">
      <c r="A24018" s="13"/>
      <c r="B24018" s="13"/>
      <c r="C24018" s="13"/>
      <c r="D24018" s="13"/>
      <c r="E24018" s="13"/>
      <c r="F24018" s="13"/>
    </row>
    <row r="24019" spans="1:7">
      <c r="A24019" s="13"/>
      <c r="B24019" s="13"/>
      <c r="C24019" s="13"/>
      <c r="D24019" s="13"/>
      <c r="E24019" s="13"/>
      <c r="G24019" s="13"/>
    </row>
    <row r="24020" spans="1:7">
      <c r="A24020" s="13"/>
      <c r="B24020" s="13"/>
      <c r="C24020" s="13"/>
      <c r="D24020" s="13"/>
      <c r="E24020" s="13"/>
      <c r="G24020" s="13"/>
    </row>
    <row r="24021" spans="1:7">
      <c r="A24021" s="13"/>
      <c r="B24021" s="13"/>
      <c r="C24021" s="13"/>
      <c r="D24021" s="13"/>
      <c r="E24021" s="13"/>
      <c r="G24021" s="13"/>
    </row>
    <row r="24022" spans="1:7">
      <c r="A24022" s="13"/>
      <c r="B24022" s="13"/>
      <c r="C24022" s="13"/>
      <c r="D24022" s="13"/>
      <c r="E24022" s="13"/>
      <c r="G24022" s="13"/>
    </row>
    <row r="24023" spans="1:7">
      <c r="A24023" s="13"/>
      <c r="B24023" s="13"/>
      <c r="C24023" s="13"/>
      <c r="D24023" s="13"/>
      <c r="E24023" s="13"/>
      <c r="G24023" s="13"/>
    </row>
    <row r="24024" spans="1:7">
      <c r="A24024" s="13"/>
      <c r="B24024" s="13"/>
      <c r="C24024" s="13"/>
      <c r="D24024" s="13"/>
      <c r="E24024" s="13"/>
      <c r="G24024" s="13"/>
    </row>
    <row r="24025" spans="1:7">
      <c r="A24025" s="13"/>
      <c r="B24025" s="13"/>
      <c r="C24025" s="13"/>
      <c r="D24025" s="13"/>
      <c r="E24025" s="13"/>
      <c r="G24025" s="13"/>
    </row>
    <row r="24026" spans="1:7">
      <c r="A24026" s="13"/>
      <c r="B24026" s="13"/>
      <c r="C24026" s="13"/>
      <c r="D24026" s="13"/>
      <c r="E24026" s="13"/>
      <c r="G24026" s="13"/>
    </row>
    <row r="24027" spans="1:7">
      <c r="A24027" s="13"/>
      <c r="B24027" s="13"/>
      <c r="C24027" s="13"/>
      <c r="D24027" s="13"/>
      <c r="E24027" s="13"/>
      <c r="G24027" s="13"/>
    </row>
    <row r="24028" spans="1:7">
      <c r="A24028" s="13"/>
      <c r="B24028" s="13"/>
      <c r="C24028" s="13"/>
      <c r="D24028" s="13"/>
      <c r="E24028" s="13"/>
      <c r="G24028" s="13"/>
    </row>
    <row r="24029" spans="1:7">
      <c r="A24029" s="13"/>
      <c r="B24029" s="13"/>
      <c r="C24029" s="13"/>
      <c r="D24029" s="13"/>
      <c r="E24029" s="13"/>
      <c r="G24029" s="13"/>
    </row>
    <row r="24030" spans="1:7">
      <c r="A24030" s="13"/>
      <c r="B24030" s="13"/>
      <c r="C24030" s="13"/>
      <c r="D24030" s="13"/>
      <c r="E24030" s="13"/>
      <c r="G24030" s="13"/>
    </row>
    <row r="24031" spans="1:7">
      <c r="A24031" s="13"/>
      <c r="B24031" s="13"/>
      <c r="C24031" s="13"/>
      <c r="D24031" s="13"/>
      <c r="E24031" s="13"/>
      <c r="G24031" s="13"/>
    </row>
    <row r="24032" spans="1:7">
      <c r="A24032" s="13"/>
      <c r="B24032" s="13"/>
      <c r="C24032" s="13"/>
      <c r="D24032" s="13"/>
      <c r="E24032" s="13"/>
      <c r="G24032" s="13"/>
    </row>
    <row r="24033" spans="1:7">
      <c r="A24033" s="13"/>
      <c r="B24033" s="13"/>
      <c r="C24033" s="13"/>
      <c r="D24033" s="13"/>
      <c r="E24033" s="13"/>
      <c r="G24033" s="13"/>
    </row>
    <row r="24034" spans="1:7">
      <c r="A24034" s="13"/>
      <c r="B24034" s="13"/>
      <c r="C24034" s="13"/>
      <c r="D24034" s="13"/>
      <c r="E24034" s="13"/>
      <c r="G24034" s="13"/>
    </row>
    <row r="24035" spans="1:7">
      <c r="A24035" s="13"/>
      <c r="B24035" s="13"/>
      <c r="C24035" s="13"/>
      <c r="D24035" s="13"/>
      <c r="E24035" s="13"/>
      <c r="G24035" s="13"/>
    </row>
    <row r="24036" spans="1:7">
      <c r="A24036" s="13"/>
      <c r="B24036" s="13"/>
      <c r="C24036" s="13"/>
      <c r="D24036" s="13"/>
      <c r="E24036" s="13"/>
      <c r="G24036" s="13"/>
    </row>
    <row r="24037" spans="1:7">
      <c r="A24037" s="13"/>
      <c r="B24037" s="13"/>
      <c r="C24037" s="13"/>
      <c r="D24037" s="13"/>
      <c r="E24037" s="13"/>
      <c r="G24037" s="13"/>
    </row>
    <row r="24038" spans="1:7">
      <c r="A24038" s="13"/>
      <c r="B24038" s="13"/>
      <c r="C24038" s="13"/>
      <c r="D24038" s="13"/>
      <c r="E24038" s="13"/>
      <c r="G24038" s="13"/>
    </row>
    <row r="24039" spans="1:7">
      <c r="A24039" s="13"/>
      <c r="B24039" s="13"/>
      <c r="C24039" s="13"/>
      <c r="D24039" s="13"/>
      <c r="E24039" s="13"/>
      <c r="G24039" s="13"/>
    </row>
    <row r="24040" spans="1:7">
      <c r="A24040" s="13"/>
      <c r="B24040" s="13"/>
      <c r="C24040" s="13"/>
      <c r="D24040" s="13"/>
      <c r="E24040" s="13"/>
      <c r="F24040" s="13"/>
    </row>
    <row r="24041" spans="1:7">
      <c r="A24041" s="13"/>
      <c r="B24041" s="13"/>
      <c r="C24041" s="13"/>
      <c r="D24041" s="13"/>
      <c r="E24041" s="13"/>
      <c r="G24041" s="13"/>
    </row>
    <row r="24042" spans="1:7">
      <c r="A24042" s="13"/>
      <c r="B24042" s="13"/>
      <c r="C24042" s="13"/>
      <c r="D24042" s="13"/>
      <c r="E24042" s="13"/>
      <c r="G24042" s="13"/>
    </row>
    <row r="24043" spans="1:7">
      <c r="A24043" s="13"/>
      <c r="B24043" s="13"/>
      <c r="C24043" s="13"/>
      <c r="D24043" s="13"/>
      <c r="E24043" s="13"/>
      <c r="G24043" s="13"/>
    </row>
    <row r="24044" spans="1:7">
      <c r="A24044" s="13"/>
      <c r="B24044" s="13"/>
      <c r="C24044" s="13"/>
      <c r="D24044" s="13"/>
      <c r="E24044" s="13"/>
      <c r="G24044" s="13"/>
    </row>
    <row r="24045" spans="1:7">
      <c r="A24045" s="13"/>
      <c r="B24045" s="13"/>
      <c r="C24045" s="13"/>
      <c r="D24045" s="13"/>
      <c r="E24045" s="13"/>
      <c r="G24045" s="13"/>
    </row>
    <row r="24046" spans="1:7">
      <c r="A24046" s="13"/>
      <c r="B24046" s="13"/>
      <c r="C24046" s="13"/>
      <c r="D24046" s="13"/>
      <c r="E24046" s="13"/>
      <c r="G24046" s="13"/>
    </row>
    <row r="24047" spans="1:7">
      <c r="A24047" s="13"/>
      <c r="B24047" s="13"/>
      <c r="C24047" s="13"/>
      <c r="D24047" s="13"/>
      <c r="E24047" s="13"/>
      <c r="F24047" s="13"/>
    </row>
    <row r="24048" spans="1:7">
      <c r="A24048" s="13"/>
      <c r="B24048" s="13"/>
      <c r="C24048" s="13"/>
      <c r="D24048" s="13"/>
      <c r="E24048" s="13"/>
      <c r="G24048" s="13"/>
    </row>
    <row r="24049" spans="1:7">
      <c r="A24049" s="13"/>
      <c r="B24049" s="13"/>
      <c r="C24049" s="13"/>
      <c r="D24049" s="13"/>
      <c r="E24049" s="13"/>
      <c r="G24049" s="13"/>
    </row>
    <row r="24050" spans="1:7">
      <c r="A24050" s="13"/>
      <c r="B24050" s="13"/>
      <c r="C24050" s="13"/>
      <c r="D24050" s="13"/>
      <c r="E24050" s="13"/>
      <c r="G24050" s="13"/>
    </row>
    <row r="24051" spans="1:7">
      <c r="A24051" s="13"/>
      <c r="B24051" s="13"/>
      <c r="C24051" s="13"/>
      <c r="D24051" s="13"/>
      <c r="E24051" s="13"/>
      <c r="G24051" s="13"/>
    </row>
    <row r="24052" spans="1:7">
      <c r="A24052" s="13"/>
      <c r="B24052" s="13"/>
      <c r="C24052" s="13"/>
      <c r="D24052" s="13"/>
      <c r="E24052" s="13"/>
      <c r="G24052" s="13"/>
    </row>
    <row r="24053" spans="1:7">
      <c r="A24053" s="13"/>
      <c r="B24053" s="13"/>
      <c r="C24053" s="13"/>
      <c r="D24053" s="13"/>
      <c r="E24053" s="13"/>
      <c r="G24053" s="13"/>
    </row>
    <row r="24054" spans="1:7">
      <c r="A24054" s="13"/>
      <c r="B24054" s="13"/>
      <c r="C24054" s="13"/>
      <c r="D24054" s="13"/>
      <c r="E24054" s="13"/>
      <c r="G24054" s="13"/>
    </row>
    <row r="24055" spans="1:7">
      <c r="A24055" s="13"/>
      <c r="B24055" s="13"/>
      <c r="C24055" s="13"/>
      <c r="D24055" s="13"/>
      <c r="E24055" s="13"/>
      <c r="F24055" s="13"/>
    </row>
    <row r="24056" spans="1:7">
      <c r="A24056" s="13"/>
      <c r="B24056" s="13"/>
      <c r="C24056" s="13"/>
      <c r="D24056" s="13"/>
      <c r="E24056" s="13"/>
      <c r="G24056" s="13"/>
    </row>
    <row r="24057" spans="1:7">
      <c r="A24057" s="13"/>
      <c r="B24057" s="13"/>
      <c r="C24057" s="13"/>
      <c r="D24057" s="13"/>
      <c r="E24057" s="13"/>
      <c r="G24057" s="13"/>
    </row>
    <row r="24058" spans="1:7">
      <c r="A24058" s="13"/>
      <c r="B24058" s="13"/>
      <c r="C24058" s="13"/>
      <c r="D24058" s="13"/>
      <c r="E24058" s="13"/>
      <c r="G24058" s="13"/>
    </row>
    <row r="24059" spans="1:7">
      <c r="A24059" s="13"/>
      <c r="B24059" s="13"/>
      <c r="C24059" s="13"/>
      <c r="D24059" s="13"/>
      <c r="E24059" s="13"/>
      <c r="G24059" s="13"/>
    </row>
    <row r="24060" spans="1:7">
      <c r="A24060" s="13"/>
      <c r="B24060" s="13"/>
      <c r="C24060" s="13"/>
      <c r="D24060" s="13"/>
      <c r="E24060" s="13"/>
      <c r="G24060" s="13"/>
    </row>
    <row r="24061" spans="1:7">
      <c r="A24061" s="13"/>
      <c r="B24061" s="13"/>
      <c r="C24061" s="13"/>
      <c r="D24061" s="13"/>
      <c r="E24061" s="13"/>
      <c r="F24061" s="13"/>
    </row>
    <row r="24062" spans="1:7">
      <c r="A24062" s="13"/>
      <c r="B24062" s="13"/>
      <c r="C24062" s="13"/>
      <c r="D24062" s="13"/>
      <c r="E24062" s="13"/>
      <c r="F24062" s="13"/>
    </row>
    <row r="24063" spans="1:7">
      <c r="A24063" s="13"/>
      <c r="B24063" s="13"/>
      <c r="C24063" s="13"/>
      <c r="D24063" s="13"/>
      <c r="E24063" s="13"/>
      <c r="G24063" s="13"/>
    </row>
    <row r="24064" spans="1:7">
      <c r="A24064" s="13"/>
      <c r="B24064" s="13"/>
      <c r="C24064" s="13"/>
      <c r="D24064" s="13"/>
      <c r="E24064" s="13"/>
      <c r="G24064" s="13"/>
    </row>
    <row r="24065" spans="1:7">
      <c r="A24065" s="13"/>
      <c r="B24065" s="13"/>
      <c r="C24065" s="13"/>
      <c r="D24065" s="13"/>
      <c r="E24065" s="13"/>
      <c r="G24065" s="13"/>
    </row>
    <row r="24066" spans="1:7">
      <c r="A24066" s="13"/>
      <c r="B24066" s="13"/>
      <c r="C24066" s="13"/>
      <c r="D24066" s="13"/>
      <c r="E24066" s="13"/>
      <c r="G24066" s="13"/>
    </row>
    <row r="24067" spans="1:7">
      <c r="A24067" s="13"/>
      <c r="B24067" s="13"/>
      <c r="C24067" s="13"/>
      <c r="D24067" s="13"/>
      <c r="E24067" s="13"/>
      <c r="G24067" s="13"/>
    </row>
    <row r="24068" spans="1:7">
      <c r="A24068" s="13"/>
      <c r="B24068" s="13"/>
      <c r="C24068" s="13"/>
      <c r="D24068" s="13"/>
      <c r="E24068" s="13"/>
      <c r="G24068" s="13"/>
    </row>
    <row r="24069" spans="1:7">
      <c r="A24069" s="13"/>
      <c r="B24069" s="13"/>
      <c r="C24069" s="13"/>
      <c r="D24069" s="13"/>
      <c r="E24069" s="13"/>
      <c r="G24069" s="13"/>
    </row>
    <row r="24070" spans="1:7">
      <c r="A24070" s="13"/>
      <c r="B24070" s="13"/>
      <c r="C24070" s="13"/>
      <c r="D24070" s="13"/>
      <c r="E24070" s="13"/>
      <c r="G24070" s="13"/>
    </row>
    <row r="24071" spans="1:7">
      <c r="A24071" s="13"/>
      <c r="B24071" s="13"/>
      <c r="C24071" s="13"/>
      <c r="D24071" s="13"/>
      <c r="E24071" s="13"/>
      <c r="G24071" s="13"/>
    </row>
    <row r="24072" spans="1:7">
      <c r="A24072" s="13"/>
      <c r="B24072" s="13"/>
      <c r="C24072" s="13"/>
      <c r="D24072" s="13"/>
      <c r="E24072" s="13"/>
      <c r="G24072" s="13"/>
    </row>
    <row r="24073" spans="1:7">
      <c r="A24073" s="13"/>
      <c r="B24073" s="13"/>
      <c r="C24073" s="13"/>
      <c r="D24073" s="13"/>
      <c r="E24073" s="13"/>
      <c r="G24073" s="13"/>
    </row>
    <row r="24074" spans="1:7">
      <c r="A24074" s="13"/>
      <c r="B24074" s="13"/>
      <c r="C24074" s="13"/>
      <c r="D24074" s="13"/>
      <c r="E24074" s="13"/>
      <c r="G24074" s="13"/>
    </row>
    <row r="24075" spans="1:7">
      <c r="A24075" s="13"/>
      <c r="B24075" s="13"/>
      <c r="C24075" s="13"/>
      <c r="D24075" s="13"/>
      <c r="E24075" s="13"/>
      <c r="F24075" s="13"/>
    </row>
    <row r="24076" spans="1:7">
      <c r="A24076" s="13"/>
      <c r="B24076" s="13"/>
      <c r="C24076" s="13"/>
      <c r="D24076" s="13"/>
      <c r="E24076" s="13"/>
      <c r="G24076" s="13"/>
    </row>
    <row r="24077" spans="1:7">
      <c r="A24077" s="13"/>
      <c r="B24077" s="13"/>
      <c r="C24077" s="13"/>
      <c r="D24077" s="13"/>
      <c r="E24077" s="13"/>
      <c r="G24077" s="13"/>
    </row>
    <row r="24078" spans="1:7">
      <c r="A24078" s="13"/>
      <c r="B24078" s="13"/>
      <c r="C24078" s="13"/>
      <c r="D24078" s="13"/>
      <c r="E24078" s="13"/>
      <c r="G24078" s="13"/>
    </row>
    <row r="24079" spans="1:7">
      <c r="A24079" s="13"/>
      <c r="B24079" s="13"/>
      <c r="C24079" s="13"/>
      <c r="D24079" s="13"/>
      <c r="E24079" s="13"/>
      <c r="G24079" s="13"/>
    </row>
    <row r="24080" spans="1:7">
      <c r="A24080" s="13"/>
      <c r="B24080" s="13"/>
      <c r="C24080" s="13"/>
      <c r="D24080" s="13"/>
      <c r="E24080" s="13"/>
      <c r="G24080" s="13"/>
    </row>
    <row r="24081" spans="1:7">
      <c r="A24081" s="13"/>
      <c r="B24081" s="13"/>
      <c r="C24081" s="13"/>
      <c r="D24081" s="13"/>
      <c r="E24081" s="13"/>
      <c r="G24081" s="13"/>
    </row>
    <row r="24082" spans="1:7">
      <c r="A24082" s="13"/>
      <c r="B24082" s="13"/>
      <c r="C24082" s="13"/>
      <c r="D24082" s="13"/>
      <c r="E24082" s="13"/>
      <c r="G24082" s="13"/>
    </row>
    <row r="24083" spans="1:7">
      <c r="A24083" s="13"/>
      <c r="B24083" s="13"/>
      <c r="C24083" s="13"/>
      <c r="D24083" s="13"/>
      <c r="E24083" s="13"/>
      <c r="G24083" s="13"/>
    </row>
    <row r="24084" spans="1:7">
      <c r="A24084" s="13"/>
      <c r="B24084" s="13"/>
      <c r="C24084" s="13"/>
      <c r="D24084" s="13"/>
      <c r="E24084" s="13"/>
      <c r="F24084" s="13"/>
    </row>
    <row r="24085" spans="1:7">
      <c r="A24085" s="13"/>
      <c r="B24085" s="13"/>
      <c r="C24085" s="13"/>
      <c r="D24085" s="13"/>
      <c r="E24085" s="13"/>
      <c r="G24085" s="13"/>
    </row>
    <row r="24086" spans="1:7">
      <c r="A24086" s="13"/>
      <c r="B24086" s="13"/>
      <c r="C24086" s="13"/>
      <c r="D24086" s="13"/>
      <c r="E24086" s="13"/>
      <c r="G24086" s="13"/>
    </row>
    <row r="24087" spans="1:7">
      <c r="A24087" s="13"/>
      <c r="B24087" s="13"/>
      <c r="C24087" s="13"/>
      <c r="D24087" s="13"/>
      <c r="E24087" s="13"/>
      <c r="G24087" s="13"/>
    </row>
    <row r="24088" spans="1:7">
      <c r="A24088" s="13"/>
      <c r="B24088" s="13"/>
      <c r="C24088" s="13"/>
      <c r="D24088" s="13"/>
      <c r="E24088" s="13"/>
      <c r="G24088" s="13"/>
    </row>
    <row r="24089" spans="1:7">
      <c r="A24089" s="13"/>
      <c r="B24089" s="13"/>
      <c r="C24089" s="13"/>
      <c r="D24089" s="13"/>
      <c r="E24089" s="13"/>
      <c r="G24089" s="13"/>
    </row>
    <row r="24090" spans="1:7">
      <c r="A24090" s="13"/>
      <c r="B24090" s="13"/>
      <c r="C24090" s="13"/>
      <c r="D24090" s="13"/>
      <c r="E24090" s="13"/>
      <c r="G24090" s="13"/>
    </row>
    <row r="24091" spans="1:7">
      <c r="A24091" s="13"/>
      <c r="B24091" s="13"/>
      <c r="C24091" s="13"/>
      <c r="D24091" s="13"/>
      <c r="E24091" s="13"/>
      <c r="G24091" s="13"/>
    </row>
    <row r="24092" spans="1:7">
      <c r="A24092" s="13"/>
      <c r="B24092" s="13"/>
      <c r="C24092" s="13"/>
      <c r="D24092" s="13"/>
      <c r="E24092" s="13"/>
      <c r="G24092" s="13"/>
    </row>
    <row r="24093" spans="1:7">
      <c r="A24093" s="13"/>
      <c r="B24093" s="13"/>
      <c r="C24093" s="13"/>
      <c r="D24093" s="13"/>
      <c r="E24093" s="13"/>
      <c r="G24093" s="13"/>
    </row>
    <row r="24094" spans="1:7">
      <c r="A24094" s="13"/>
      <c r="B24094" s="13"/>
      <c r="C24094" s="13"/>
      <c r="D24094" s="13"/>
      <c r="E24094" s="13"/>
      <c r="G24094" s="13"/>
    </row>
    <row r="24095" spans="1:7">
      <c r="A24095" s="13"/>
      <c r="B24095" s="13"/>
      <c r="C24095" s="13"/>
      <c r="D24095" s="13"/>
      <c r="E24095" s="13"/>
      <c r="G24095" s="13"/>
    </row>
    <row r="24096" spans="1:7">
      <c r="A24096" s="13"/>
      <c r="B24096" s="13"/>
      <c r="C24096" s="13"/>
      <c r="D24096" s="13"/>
      <c r="E24096" s="13"/>
      <c r="G24096" s="13"/>
    </row>
    <row r="24097" spans="1:7">
      <c r="A24097" s="13"/>
      <c r="B24097" s="13"/>
      <c r="C24097" s="13"/>
      <c r="D24097" s="13"/>
      <c r="E24097" s="13"/>
      <c r="G24097" s="13"/>
    </row>
    <row r="24098" spans="1:7">
      <c r="A24098" s="13"/>
      <c r="B24098" s="13"/>
      <c r="C24098" s="13"/>
      <c r="D24098" s="13"/>
      <c r="E24098" s="13"/>
      <c r="G24098" s="13"/>
    </row>
    <row r="24099" spans="1:7">
      <c r="A24099" s="13"/>
      <c r="B24099" s="13"/>
      <c r="C24099" s="13"/>
      <c r="D24099" s="13"/>
      <c r="E24099" s="13"/>
      <c r="G24099" s="13"/>
    </row>
    <row r="24100" spans="1:7">
      <c r="A24100" s="13"/>
      <c r="B24100" s="13"/>
      <c r="C24100" s="13"/>
      <c r="D24100" s="13"/>
      <c r="E24100" s="13"/>
      <c r="G24100" s="13"/>
    </row>
    <row r="24101" spans="1:7">
      <c r="A24101" s="13"/>
      <c r="B24101" s="13"/>
      <c r="C24101" s="13"/>
      <c r="D24101" s="13"/>
      <c r="E24101" s="13"/>
      <c r="G24101" s="13"/>
    </row>
    <row r="24102" spans="1:7">
      <c r="A24102" s="13"/>
      <c r="B24102" s="13"/>
      <c r="C24102" s="13"/>
      <c r="D24102" s="13"/>
      <c r="E24102" s="13"/>
      <c r="G24102" s="13"/>
    </row>
    <row r="24103" spans="1:7">
      <c r="A24103" s="13"/>
      <c r="B24103" s="13"/>
      <c r="C24103" s="13"/>
      <c r="D24103" s="13"/>
      <c r="E24103" s="13"/>
      <c r="G24103" s="13"/>
    </row>
    <row r="24104" spans="1:7">
      <c r="A24104" s="13"/>
      <c r="B24104" s="13"/>
      <c r="C24104" s="13"/>
      <c r="D24104" s="13"/>
      <c r="E24104" s="13"/>
      <c r="G24104" s="13"/>
    </row>
    <row r="24105" spans="1:7">
      <c r="A24105" s="13"/>
      <c r="B24105" s="13"/>
      <c r="C24105" s="13"/>
      <c r="D24105" s="13"/>
      <c r="E24105" s="13"/>
      <c r="G24105" s="13"/>
    </row>
    <row r="24106" spans="1:7">
      <c r="A24106" s="13"/>
      <c r="B24106" s="13"/>
      <c r="C24106" s="13"/>
      <c r="D24106" s="13"/>
      <c r="E24106" s="13"/>
      <c r="G24106" s="13"/>
    </row>
    <row r="24107" spans="1:7">
      <c r="A24107" s="13"/>
      <c r="B24107" s="13"/>
      <c r="C24107" s="13"/>
      <c r="D24107" s="13"/>
      <c r="E24107" s="13"/>
      <c r="G24107" s="13"/>
    </row>
    <row r="24108" spans="1:7">
      <c r="A24108" s="13"/>
      <c r="B24108" s="13"/>
      <c r="C24108" s="13"/>
      <c r="D24108" s="13"/>
      <c r="E24108" s="13"/>
      <c r="G24108" s="13"/>
    </row>
    <row r="24109" spans="1:7">
      <c r="A24109" s="13"/>
      <c r="B24109" s="13"/>
      <c r="C24109" s="13"/>
      <c r="D24109" s="13"/>
      <c r="E24109" s="13"/>
      <c r="G24109" s="13"/>
    </row>
    <row r="24110" spans="1:7">
      <c r="A24110" s="13"/>
      <c r="B24110" s="13"/>
      <c r="C24110" s="13"/>
      <c r="D24110" s="13"/>
      <c r="E24110" s="13"/>
      <c r="G24110" s="13"/>
    </row>
    <row r="24111" spans="1:7">
      <c r="A24111" s="13"/>
      <c r="B24111" s="13"/>
      <c r="C24111" s="13"/>
      <c r="D24111" s="13"/>
      <c r="E24111" s="13"/>
      <c r="F24111" s="13"/>
    </row>
    <row r="24112" spans="1:7">
      <c r="A24112" s="13"/>
      <c r="B24112" s="13"/>
      <c r="C24112" s="13"/>
      <c r="D24112" s="13"/>
      <c r="E24112" s="13"/>
      <c r="G24112" s="13"/>
    </row>
    <row r="24113" spans="1:7">
      <c r="A24113" s="13"/>
      <c r="B24113" s="13"/>
      <c r="C24113" s="13"/>
      <c r="D24113" s="13"/>
      <c r="E24113" s="13"/>
      <c r="G24113" s="13"/>
    </row>
    <row r="24114" spans="1:7">
      <c r="A24114" s="13"/>
      <c r="B24114" s="13"/>
      <c r="C24114" s="13"/>
      <c r="D24114" s="13"/>
      <c r="E24114" s="13"/>
      <c r="G24114" s="13"/>
    </row>
    <row r="24115" spans="1:7">
      <c r="A24115" s="13"/>
      <c r="B24115" s="13"/>
      <c r="C24115" s="13"/>
      <c r="D24115" s="13"/>
      <c r="E24115" s="13"/>
      <c r="G24115" s="13"/>
    </row>
    <row r="24116" spans="1:7">
      <c r="A24116" s="13"/>
      <c r="B24116" s="13"/>
      <c r="C24116" s="13"/>
      <c r="D24116" s="13"/>
      <c r="E24116" s="13"/>
      <c r="G24116" s="13"/>
    </row>
    <row r="24117" spans="1:7">
      <c r="A24117" s="13"/>
      <c r="B24117" s="13"/>
      <c r="C24117" s="13"/>
      <c r="D24117" s="13"/>
      <c r="E24117" s="13"/>
      <c r="G24117" s="13"/>
    </row>
    <row r="24118" spans="1:7">
      <c r="A24118" s="13"/>
      <c r="B24118" s="13"/>
      <c r="C24118" s="13"/>
      <c r="D24118" s="13"/>
      <c r="E24118" s="13"/>
      <c r="G24118" s="13"/>
    </row>
    <row r="24119" spans="1:7">
      <c r="A24119" s="13"/>
      <c r="B24119" s="13"/>
      <c r="C24119" s="13"/>
      <c r="D24119" s="13"/>
      <c r="E24119" s="13"/>
      <c r="G24119" s="13"/>
    </row>
    <row r="24120" spans="1:7">
      <c r="A24120" s="13"/>
      <c r="B24120" s="13"/>
      <c r="C24120" s="13"/>
      <c r="D24120" s="13"/>
      <c r="E24120" s="13"/>
      <c r="G24120" s="13"/>
    </row>
    <row r="24121" spans="1:7">
      <c r="A24121" s="13"/>
      <c r="B24121" s="13"/>
      <c r="C24121" s="13"/>
      <c r="D24121" s="13"/>
      <c r="E24121" s="13"/>
      <c r="F24121" s="13"/>
    </row>
    <row r="24122" spans="1:7">
      <c r="A24122" s="13"/>
      <c r="B24122" s="13"/>
      <c r="C24122" s="13"/>
      <c r="D24122" s="13"/>
      <c r="E24122" s="13"/>
      <c r="G24122" s="13"/>
    </row>
    <row r="24123" spans="1:7">
      <c r="A24123" s="13"/>
      <c r="B24123" s="13"/>
      <c r="C24123" s="13"/>
      <c r="D24123" s="13"/>
      <c r="E24123" s="13"/>
      <c r="F24123" s="13"/>
    </row>
    <row r="24124" spans="1:7">
      <c r="A24124" s="13"/>
      <c r="B24124" s="13"/>
      <c r="C24124" s="13"/>
      <c r="D24124" s="13"/>
      <c r="E24124" s="13"/>
      <c r="G24124" s="13"/>
    </row>
    <row r="24125" spans="1:7">
      <c r="A24125" s="13"/>
      <c r="B24125" s="13"/>
      <c r="C24125" s="13"/>
      <c r="D24125" s="13"/>
      <c r="E24125" s="13"/>
      <c r="G24125" s="13"/>
    </row>
    <row r="24126" spans="1:7">
      <c r="A24126" s="13"/>
      <c r="B24126" s="13"/>
      <c r="C24126" s="13"/>
      <c r="D24126" s="13"/>
      <c r="E24126" s="13"/>
      <c r="G24126" s="13"/>
    </row>
    <row r="24127" spans="1:7">
      <c r="A24127" s="13"/>
      <c r="B24127" s="13"/>
      <c r="C24127" s="13"/>
      <c r="D24127" s="13"/>
      <c r="E24127" s="13"/>
      <c r="G24127" s="13"/>
    </row>
    <row r="24128" spans="1:7">
      <c r="A24128" s="13"/>
      <c r="B24128" s="13"/>
      <c r="C24128" s="13"/>
      <c r="D24128" s="13"/>
      <c r="E24128" s="13"/>
      <c r="G24128" s="13"/>
    </row>
    <row r="24129" spans="1:7">
      <c r="A24129" s="13"/>
      <c r="B24129" s="13"/>
      <c r="C24129" s="13"/>
      <c r="D24129" s="13"/>
      <c r="E24129" s="13"/>
      <c r="G24129" s="13"/>
    </row>
    <row r="24130" spans="1:7">
      <c r="A24130" s="13"/>
      <c r="B24130" s="13"/>
      <c r="C24130" s="13"/>
      <c r="D24130" s="13"/>
      <c r="E24130" s="13"/>
      <c r="G24130" s="13"/>
    </row>
    <row r="24131" spans="1:7">
      <c r="A24131" s="13"/>
      <c r="B24131" s="13"/>
      <c r="C24131" s="13"/>
      <c r="D24131" s="13"/>
      <c r="E24131" s="13"/>
      <c r="G24131" s="13"/>
    </row>
    <row r="24132" spans="1:7">
      <c r="A24132" s="13"/>
      <c r="B24132" s="13"/>
      <c r="C24132" s="13"/>
      <c r="D24132" s="13"/>
      <c r="E24132" s="13"/>
      <c r="G24132" s="13"/>
    </row>
    <row r="24133" spans="1:7">
      <c r="A24133" s="13"/>
      <c r="B24133" s="13"/>
      <c r="C24133" s="13"/>
      <c r="D24133" s="13"/>
      <c r="E24133" s="13"/>
      <c r="G24133" s="13"/>
    </row>
    <row r="24134" spans="1:7">
      <c r="A24134" s="13"/>
      <c r="B24134" s="13"/>
      <c r="C24134" s="13"/>
      <c r="D24134" s="13"/>
      <c r="E24134" s="13"/>
      <c r="G24134" s="13"/>
    </row>
    <row r="24135" spans="1:7">
      <c r="A24135" s="13"/>
      <c r="B24135" s="13"/>
      <c r="C24135" s="13"/>
      <c r="D24135" s="13"/>
      <c r="E24135" s="13"/>
      <c r="F24135" s="13"/>
    </row>
    <row r="24136" spans="1:7">
      <c r="A24136" s="13"/>
      <c r="B24136" s="13"/>
      <c r="C24136" s="13"/>
      <c r="D24136" s="13"/>
      <c r="E24136" s="13"/>
      <c r="G24136" s="13"/>
    </row>
    <row r="24137" spans="1:7">
      <c r="A24137" s="13"/>
      <c r="B24137" s="13"/>
      <c r="C24137" s="13"/>
      <c r="D24137" s="13"/>
      <c r="E24137" s="13"/>
      <c r="G24137" s="13"/>
    </row>
    <row r="24138" spans="1:7">
      <c r="A24138" s="13"/>
      <c r="B24138" s="13"/>
      <c r="C24138" s="13"/>
      <c r="D24138" s="13"/>
      <c r="E24138" s="13"/>
      <c r="G24138" s="13"/>
    </row>
    <row r="24139" spans="1:7">
      <c r="A24139" s="13"/>
      <c r="B24139" s="13"/>
      <c r="C24139" s="13"/>
      <c r="D24139" s="13"/>
      <c r="E24139" s="13"/>
      <c r="G24139" s="13"/>
    </row>
    <row r="24140" spans="1:7">
      <c r="A24140" s="13"/>
      <c r="B24140" s="13"/>
      <c r="C24140" s="13"/>
      <c r="D24140" s="13"/>
      <c r="E24140" s="13"/>
      <c r="G24140" s="13"/>
    </row>
    <row r="24141" spans="1:7">
      <c r="A24141" s="13"/>
      <c r="B24141" s="13"/>
      <c r="C24141" s="13"/>
      <c r="D24141" s="13"/>
      <c r="E24141" s="13"/>
      <c r="G24141" s="13"/>
    </row>
    <row r="24142" spans="1:7">
      <c r="A24142" s="13"/>
      <c r="B24142" s="13"/>
      <c r="C24142" s="13"/>
      <c r="D24142" s="13"/>
      <c r="E24142" s="13"/>
      <c r="F24142" s="13"/>
    </row>
    <row r="24143" spans="1:7">
      <c r="A24143" s="13"/>
      <c r="B24143" s="13"/>
      <c r="C24143" s="13"/>
      <c r="D24143" s="13"/>
      <c r="E24143" s="13"/>
      <c r="G24143" s="13"/>
    </row>
    <row r="24144" spans="1:7">
      <c r="A24144" s="13"/>
      <c r="B24144" s="13"/>
      <c r="C24144" s="13"/>
      <c r="D24144" s="13"/>
      <c r="E24144" s="13"/>
      <c r="G24144" s="13"/>
    </row>
    <row r="24145" spans="1:7">
      <c r="A24145" s="13"/>
      <c r="B24145" s="13"/>
      <c r="C24145" s="13"/>
      <c r="D24145" s="13"/>
      <c r="E24145" s="13"/>
      <c r="G24145" s="13"/>
    </row>
    <row r="24146" spans="1:7">
      <c r="A24146" s="13"/>
      <c r="B24146" s="13"/>
      <c r="C24146" s="13"/>
      <c r="D24146" s="13"/>
      <c r="E24146" s="13"/>
      <c r="F24146" s="13"/>
    </row>
    <row r="24147" spans="1:7">
      <c r="A24147" s="13"/>
      <c r="B24147" s="13"/>
      <c r="C24147" s="13"/>
      <c r="D24147" s="13"/>
      <c r="E24147" s="13"/>
      <c r="G24147" s="13"/>
    </row>
    <row r="24148" spans="1:7">
      <c r="A24148" s="13"/>
      <c r="B24148" s="13"/>
      <c r="C24148" s="13"/>
      <c r="D24148" s="13"/>
      <c r="E24148" s="13"/>
      <c r="G24148" s="13"/>
    </row>
    <row r="24149" spans="1:7">
      <c r="A24149" s="13"/>
      <c r="B24149" s="13"/>
      <c r="C24149" s="13"/>
      <c r="D24149" s="13"/>
      <c r="E24149" s="13"/>
      <c r="G24149" s="13"/>
    </row>
    <row r="24150" spans="1:7">
      <c r="A24150" s="13"/>
      <c r="B24150" s="13"/>
      <c r="C24150" s="13"/>
      <c r="D24150" s="13"/>
      <c r="E24150" s="13"/>
      <c r="G24150" s="13"/>
    </row>
    <row r="24151" spans="1:7">
      <c r="A24151" s="13"/>
      <c r="B24151" s="13"/>
      <c r="C24151" s="13"/>
      <c r="D24151" s="13"/>
      <c r="E24151" s="13"/>
      <c r="G24151" s="13"/>
    </row>
    <row r="24152" spans="1:7">
      <c r="A24152" s="13"/>
      <c r="B24152" s="13"/>
      <c r="C24152" s="13"/>
      <c r="D24152" s="13"/>
      <c r="E24152" s="13"/>
      <c r="G24152" s="13"/>
    </row>
    <row r="24153" spans="1:7">
      <c r="A24153" s="13"/>
      <c r="B24153" s="13"/>
      <c r="C24153" s="13"/>
      <c r="D24153" s="13"/>
      <c r="E24153" s="13"/>
      <c r="G24153" s="13"/>
    </row>
    <row r="24154" spans="1:7">
      <c r="A24154" s="13"/>
      <c r="B24154" s="13"/>
      <c r="C24154" s="13"/>
      <c r="D24154" s="13"/>
      <c r="E24154" s="13"/>
      <c r="G24154" s="13"/>
    </row>
    <row r="24155" spans="1:7">
      <c r="A24155" s="13"/>
      <c r="B24155" s="13"/>
      <c r="C24155" s="13"/>
      <c r="D24155" s="13"/>
      <c r="E24155" s="13"/>
      <c r="G24155" s="13"/>
    </row>
    <row r="24156" spans="1:7">
      <c r="A24156" s="13"/>
      <c r="B24156" s="13"/>
      <c r="C24156" s="13"/>
      <c r="D24156" s="13"/>
      <c r="E24156" s="13"/>
      <c r="G24156" s="13"/>
    </row>
    <row r="24157" spans="1:7">
      <c r="A24157" s="13"/>
      <c r="B24157" s="13"/>
      <c r="C24157" s="13"/>
      <c r="D24157" s="13"/>
      <c r="E24157" s="13"/>
      <c r="G24157" s="13"/>
    </row>
    <row r="24158" spans="1:7">
      <c r="A24158" s="13"/>
      <c r="B24158" s="13"/>
      <c r="C24158" s="13"/>
      <c r="D24158" s="13"/>
      <c r="E24158" s="13"/>
      <c r="G24158" s="13"/>
    </row>
    <row r="24159" spans="1:7">
      <c r="A24159" s="13"/>
      <c r="B24159" s="13"/>
      <c r="C24159" s="13"/>
      <c r="D24159" s="13"/>
      <c r="E24159" s="13"/>
      <c r="G24159" s="13"/>
    </row>
    <row r="24160" spans="1:7">
      <c r="A24160" s="13"/>
      <c r="B24160" s="13"/>
      <c r="C24160" s="13"/>
      <c r="D24160" s="13"/>
      <c r="E24160" s="13"/>
      <c r="G24160" s="13"/>
    </row>
    <row r="24161" spans="1:7">
      <c r="A24161" s="13"/>
      <c r="B24161" s="13"/>
      <c r="C24161" s="13"/>
      <c r="D24161" s="13"/>
      <c r="E24161" s="13"/>
      <c r="G24161" s="13"/>
    </row>
    <row r="24162" spans="1:7">
      <c r="A24162" s="13"/>
      <c r="B24162" s="13"/>
      <c r="C24162" s="13"/>
      <c r="D24162" s="13"/>
      <c r="E24162" s="13"/>
      <c r="G24162" s="13"/>
    </row>
    <row r="24163" spans="1:7">
      <c r="A24163" s="13"/>
      <c r="B24163" s="13"/>
      <c r="C24163" s="13"/>
      <c r="D24163" s="13"/>
      <c r="E24163" s="13"/>
      <c r="G24163" s="13"/>
    </row>
    <row r="24164" spans="1:7">
      <c r="A24164" s="13"/>
      <c r="B24164" s="13"/>
      <c r="C24164" s="13"/>
      <c r="D24164" s="13"/>
      <c r="E24164" s="13"/>
      <c r="G24164" s="13"/>
    </row>
    <row r="24165" spans="1:7">
      <c r="A24165" s="13"/>
      <c r="B24165" s="13"/>
      <c r="C24165" s="13"/>
      <c r="D24165" s="13"/>
      <c r="E24165" s="13"/>
      <c r="F24165" s="13"/>
    </row>
    <row r="24166" spans="1:7">
      <c r="A24166" s="13"/>
      <c r="B24166" s="13"/>
      <c r="C24166" s="13"/>
      <c r="D24166" s="13"/>
      <c r="E24166" s="13"/>
      <c r="G24166" s="13"/>
    </row>
    <row r="24167" spans="1:7">
      <c r="A24167" s="13"/>
      <c r="B24167" s="13"/>
      <c r="C24167" s="13"/>
      <c r="D24167" s="13"/>
      <c r="E24167" s="13"/>
      <c r="G24167" s="13"/>
    </row>
    <row r="24168" spans="1:7">
      <c r="A24168" s="13"/>
      <c r="B24168" s="13"/>
      <c r="C24168" s="13"/>
      <c r="D24168" s="13"/>
      <c r="E24168" s="13"/>
      <c r="G24168" s="13"/>
    </row>
    <row r="24169" spans="1:7">
      <c r="A24169" s="13"/>
      <c r="B24169" s="13"/>
      <c r="C24169" s="13"/>
      <c r="D24169" s="13"/>
      <c r="E24169" s="13"/>
      <c r="G24169" s="13"/>
    </row>
    <row r="24170" spans="1:7">
      <c r="A24170" s="13"/>
      <c r="B24170" s="13"/>
      <c r="C24170" s="13"/>
      <c r="D24170" s="13"/>
      <c r="E24170" s="13"/>
      <c r="G24170" s="13"/>
    </row>
    <row r="24171" spans="1:7">
      <c r="A24171" s="13"/>
      <c r="B24171" s="13"/>
      <c r="C24171" s="13"/>
      <c r="D24171" s="13"/>
      <c r="E24171" s="13"/>
      <c r="G24171" s="13"/>
    </row>
    <row r="24172" spans="1:7">
      <c r="A24172" s="13"/>
      <c r="B24172" s="13"/>
      <c r="C24172" s="13"/>
      <c r="D24172" s="13"/>
      <c r="E24172" s="13"/>
      <c r="G24172" s="13"/>
    </row>
    <row r="24173" spans="1:7">
      <c r="A24173" s="13"/>
      <c r="B24173" s="13"/>
      <c r="C24173" s="13"/>
      <c r="D24173" s="13"/>
      <c r="E24173" s="13"/>
      <c r="F24173" s="13"/>
    </row>
    <row r="24174" spans="1:7">
      <c r="A24174" s="13"/>
      <c r="B24174" s="13"/>
      <c r="C24174" s="13"/>
      <c r="D24174" s="13"/>
      <c r="E24174" s="13"/>
      <c r="G24174" s="13"/>
    </row>
    <row r="24175" spans="1:7">
      <c r="A24175" s="13"/>
      <c r="B24175" s="13"/>
      <c r="C24175" s="13"/>
      <c r="D24175" s="13"/>
      <c r="E24175" s="13"/>
      <c r="G24175" s="13"/>
    </row>
    <row r="24176" spans="1:7">
      <c r="A24176" s="13"/>
      <c r="B24176" s="13"/>
      <c r="C24176" s="13"/>
      <c r="D24176" s="13"/>
      <c r="E24176" s="13"/>
      <c r="F24176" s="13"/>
    </row>
    <row r="24177" spans="1:7">
      <c r="A24177" s="13"/>
      <c r="B24177" s="13"/>
      <c r="C24177" s="13"/>
      <c r="D24177" s="13"/>
      <c r="E24177" s="13"/>
      <c r="G24177" s="13"/>
    </row>
    <row r="24178" spans="1:7">
      <c r="A24178" s="13"/>
      <c r="B24178" s="13"/>
      <c r="C24178" s="13"/>
      <c r="D24178" s="13"/>
      <c r="E24178" s="13"/>
      <c r="G24178" s="13"/>
    </row>
    <row r="24179" spans="1:7">
      <c r="A24179" s="13"/>
      <c r="B24179" s="13"/>
      <c r="C24179" s="13"/>
      <c r="D24179" s="13"/>
      <c r="E24179" s="13"/>
      <c r="G24179" s="13"/>
    </row>
    <row r="24180" spans="1:7">
      <c r="A24180" s="13"/>
      <c r="B24180" s="13"/>
      <c r="C24180" s="13"/>
      <c r="D24180" s="13"/>
      <c r="E24180" s="13"/>
      <c r="G24180" s="13"/>
    </row>
    <row r="24181" spans="1:7">
      <c r="A24181" s="13"/>
      <c r="B24181" s="13"/>
      <c r="C24181" s="13"/>
      <c r="D24181" s="13"/>
      <c r="E24181" s="13"/>
      <c r="G24181" s="13"/>
    </row>
    <row r="24182" spans="1:7">
      <c r="A24182" s="13"/>
      <c r="B24182" s="13"/>
      <c r="C24182" s="13"/>
      <c r="D24182" s="13"/>
      <c r="E24182" s="13"/>
      <c r="G24182" s="13"/>
    </row>
    <row r="24183" spans="1:7">
      <c r="A24183" s="13"/>
      <c r="B24183" s="13"/>
      <c r="C24183" s="13"/>
      <c r="D24183" s="13"/>
      <c r="E24183" s="13"/>
      <c r="G24183" s="13"/>
    </row>
    <row r="24184" spans="1:7">
      <c r="A24184" s="13"/>
      <c r="B24184" s="13"/>
      <c r="C24184" s="13"/>
      <c r="D24184" s="13"/>
      <c r="E24184" s="13"/>
      <c r="G24184" s="13"/>
    </row>
    <row r="24185" spans="1:7">
      <c r="A24185" s="13"/>
      <c r="B24185" s="13"/>
      <c r="C24185" s="13"/>
      <c r="D24185" s="13"/>
      <c r="E24185" s="13"/>
      <c r="G24185" s="13"/>
    </row>
    <row r="24186" spans="1:7">
      <c r="A24186" s="13"/>
      <c r="B24186" s="13"/>
      <c r="C24186" s="13"/>
      <c r="D24186" s="13"/>
      <c r="E24186" s="13"/>
      <c r="G24186" s="13"/>
    </row>
    <row r="24187" spans="1:7">
      <c r="A24187" s="13"/>
      <c r="B24187" s="13"/>
      <c r="C24187" s="13"/>
      <c r="D24187" s="13"/>
      <c r="E24187" s="13"/>
      <c r="G24187" s="13"/>
    </row>
    <row r="24188" spans="1:7">
      <c r="A24188" s="13"/>
      <c r="B24188" s="13"/>
      <c r="C24188" s="13"/>
      <c r="D24188" s="13"/>
      <c r="E24188" s="13"/>
      <c r="G24188" s="13"/>
    </row>
    <row r="24189" spans="1:7">
      <c r="A24189" s="13"/>
      <c r="B24189" s="13"/>
      <c r="C24189" s="13"/>
      <c r="D24189" s="13"/>
      <c r="E24189" s="13"/>
      <c r="G24189" s="13"/>
    </row>
    <row r="24190" spans="1:7">
      <c r="A24190" s="13"/>
      <c r="B24190" s="13"/>
      <c r="C24190" s="13"/>
      <c r="D24190" s="13"/>
      <c r="E24190" s="13"/>
      <c r="G24190" s="13"/>
    </row>
    <row r="24191" spans="1:7">
      <c r="A24191" s="13"/>
      <c r="B24191" s="13"/>
      <c r="C24191" s="13"/>
      <c r="D24191" s="13"/>
      <c r="E24191" s="13"/>
      <c r="G24191" s="13"/>
    </row>
    <row r="24192" spans="1:7">
      <c r="A24192" s="13"/>
      <c r="B24192" s="13"/>
      <c r="C24192" s="13"/>
      <c r="D24192" s="13"/>
      <c r="E24192" s="13"/>
      <c r="G24192" s="13"/>
    </row>
    <row r="24193" spans="1:7">
      <c r="A24193" s="13"/>
      <c r="B24193" s="13"/>
      <c r="C24193" s="13"/>
      <c r="D24193" s="13"/>
      <c r="E24193" s="13"/>
      <c r="G24193" s="13"/>
    </row>
    <row r="24194" spans="1:7">
      <c r="A24194" s="13"/>
      <c r="B24194" s="13"/>
      <c r="C24194" s="13"/>
      <c r="D24194" s="13"/>
      <c r="E24194" s="13"/>
      <c r="G24194" s="13"/>
    </row>
    <row r="24195" spans="1:7">
      <c r="A24195" s="13"/>
      <c r="B24195" s="13"/>
      <c r="C24195" s="13"/>
      <c r="D24195" s="13"/>
      <c r="E24195" s="13"/>
      <c r="G24195" s="13"/>
    </row>
    <row r="24196" spans="1:7">
      <c r="A24196" s="13"/>
      <c r="B24196" s="13"/>
      <c r="C24196" s="13"/>
      <c r="D24196" s="13"/>
      <c r="E24196" s="13"/>
      <c r="G24196" s="13"/>
    </row>
    <row r="24197" spans="1:7">
      <c r="A24197" s="13"/>
      <c r="B24197" s="13"/>
      <c r="C24197" s="13"/>
      <c r="D24197" s="13"/>
      <c r="E24197" s="13"/>
      <c r="G24197" s="13"/>
    </row>
    <row r="24198" spans="1:7">
      <c r="A24198" s="13"/>
      <c r="B24198" s="13"/>
      <c r="C24198" s="13"/>
      <c r="D24198" s="13"/>
      <c r="E24198" s="13"/>
      <c r="F24198" s="13"/>
    </row>
    <row r="24199" spans="1:7">
      <c r="A24199" s="13"/>
      <c r="B24199" s="13"/>
      <c r="C24199" s="13"/>
      <c r="D24199" s="13"/>
      <c r="E24199" s="13"/>
      <c r="G24199" s="13"/>
    </row>
    <row r="24200" spans="1:7">
      <c r="A24200" s="13"/>
      <c r="B24200" s="13"/>
      <c r="C24200" s="13"/>
      <c r="D24200" s="13"/>
      <c r="E24200" s="13"/>
      <c r="G24200" s="13"/>
    </row>
    <row r="24201" spans="1:7">
      <c r="A24201" s="13"/>
      <c r="B24201" s="13"/>
      <c r="C24201" s="13"/>
      <c r="D24201" s="13"/>
      <c r="E24201" s="13"/>
      <c r="G24201" s="13"/>
    </row>
    <row r="24202" spans="1:7">
      <c r="A24202" s="13"/>
      <c r="B24202" s="13"/>
      <c r="C24202" s="13"/>
      <c r="D24202" s="13"/>
      <c r="E24202" s="13"/>
      <c r="G24202" s="13"/>
    </row>
    <row r="24203" spans="1:7">
      <c r="A24203" s="13"/>
      <c r="B24203" s="13"/>
      <c r="C24203" s="13"/>
      <c r="D24203" s="13"/>
      <c r="E24203" s="13"/>
      <c r="G24203" s="13"/>
    </row>
    <row r="24204" spans="1:7">
      <c r="A24204" s="13"/>
      <c r="B24204" s="13"/>
      <c r="C24204" s="13"/>
      <c r="D24204" s="13"/>
      <c r="E24204" s="13"/>
      <c r="G24204" s="13"/>
    </row>
    <row r="24205" spans="1:7">
      <c r="A24205" s="13"/>
      <c r="B24205" s="13"/>
      <c r="C24205" s="13"/>
      <c r="D24205" s="13"/>
      <c r="E24205" s="13"/>
      <c r="G24205" s="13"/>
    </row>
    <row r="24206" spans="1:7">
      <c r="A24206" s="13"/>
      <c r="B24206" s="13"/>
      <c r="C24206" s="13"/>
      <c r="D24206" s="13"/>
      <c r="E24206" s="13"/>
      <c r="G24206" s="13"/>
    </row>
    <row r="24207" spans="1:7">
      <c r="A24207" s="13"/>
      <c r="B24207" s="13"/>
      <c r="C24207" s="13"/>
      <c r="D24207" s="13"/>
      <c r="E24207" s="13"/>
      <c r="G24207" s="13"/>
    </row>
    <row r="24208" spans="1:7">
      <c r="A24208" s="13"/>
      <c r="B24208" s="13"/>
      <c r="C24208" s="13"/>
      <c r="D24208" s="13"/>
      <c r="E24208" s="13"/>
      <c r="G24208" s="13"/>
    </row>
    <row r="24209" spans="1:7">
      <c r="A24209" s="13"/>
      <c r="B24209" s="13"/>
      <c r="C24209" s="13"/>
      <c r="D24209" s="13"/>
      <c r="E24209" s="13"/>
      <c r="G24209" s="13"/>
    </row>
    <row r="24210" spans="1:7">
      <c r="A24210" s="13"/>
      <c r="B24210" s="13"/>
      <c r="C24210" s="13"/>
      <c r="D24210" s="13"/>
      <c r="E24210" s="13"/>
      <c r="G24210" s="13"/>
    </row>
    <row r="24211" spans="1:7">
      <c r="A24211" s="13"/>
      <c r="B24211" s="13"/>
      <c r="C24211" s="13"/>
      <c r="D24211" s="13"/>
      <c r="E24211" s="13"/>
      <c r="G24211" s="13"/>
    </row>
    <row r="24212" spans="1:7">
      <c r="A24212" s="13"/>
      <c r="B24212" s="13"/>
      <c r="C24212" s="13"/>
      <c r="D24212" s="13"/>
      <c r="E24212" s="13"/>
      <c r="G24212" s="13"/>
    </row>
    <row r="24213" spans="1:7">
      <c r="A24213" s="13"/>
      <c r="B24213" s="13"/>
      <c r="C24213" s="13"/>
      <c r="D24213" s="13"/>
      <c r="E24213" s="13"/>
      <c r="G24213" s="13"/>
    </row>
    <row r="24214" spans="1:7">
      <c r="A24214" s="13"/>
      <c r="B24214" s="13"/>
      <c r="C24214" s="13"/>
      <c r="D24214" s="13"/>
      <c r="E24214" s="13"/>
      <c r="G24214" s="13"/>
    </row>
    <row r="24215" spans="1:7">
      <c r="A24215" s="13"/>
      <c r="B24215" s="13"/>
      <c r="C24215" s="13"/>
      <c r="D24215" s="13"/>
      <c r="E24215" s="13"/>
      <c r="G24215" s="13"/>
    </row>
    <row r="24216" spans="1:7">
      <c r="A24216" s="13"/>
      <c r="B24216" s="13"/>
      <c r="C24216" s="13"/>
      <c r="D24216" s="13"/>
      <c r="E24216" s="13"/>
      <c r="G24216" s="13"/>
    </row>
    <row r="24217" spans="1:7">
      <c r="A24217" s="13"/>
      <c r="B24217" s="13"/>
      <c r="C24217" s="13"/>
      <c r="D24217" s="13"/>
      <c r="E24217" s="13"/>
      <c r="F24217" s="13"/>
    </row>
    <row r="24218" spans="1:7">
      <c r="A24218" s="13"/>
      <c r="B24218" s="13"/>
      <c r="C24218" s="13"/>
      <c r="D24218" s="13"/>
      <c r="E24218" s="13"/>
      <c r="G24218" s="13"/>
    </row>
    <row r="24219" spans="1:7">
      <c r="A24219" s="13"/>
      <c r="B24219" s="13"/>
      <c r="C24219" s="13"/>
      <c r="D24219" s="13"/>
      <c r="E24219" s="13"/>
      <c r="G24219" s="13"/>
    </row>
    <row r="24220" spans="1:7">
      <c r="A24220" s="13"/>
      <c r="B24220" s="13"/>
      <c r="C24220" s="13"/>
      <c r="D24220" s="13"/>
      <c r="E24220" s="13"/>
      <c r="G24220" s="13"/>
    </row>
    <row r="24221" spans="1:7">
      <c r="A24221" s="13"/>
      <c r="B24221" s="13"/>
      <c r="C24221" s="13"/>
      <c r="D24221" s="13"/>
      <c r="E24221" s="13"/>
      <c r="G24221" s="13"/>
    </row>
    <row r="24222" spans="1:7">
      <c r="A24222" s="13"/>
      <c r="B24222" s="13"/>
      <c r="C24222" s="13"/>
      <c r="D24222" s="13"/>
      <c r="E24222" s="13"/>
      <c r="G24222" s="13"/>
    </row>
    <row r="24223" spans="1:7">
      <c r="A24223" s="13"/>
      <c r="B24223" s="13"/>
      <c r="C24223" s="13"/>
      <c r="D24223" s="13"/>
      <c r="E24223" s="13"/>
      <c r="G24223" s="13"/>
    </row>
    <row r="24224" spans="1:7">
      <c r="A24224" s="13"/>
      <c r="B24224" s="13"/>
      <c r="C24224" s="13"/>
      <c r="D24224" s="13"/>
      <c r="E24224" s="13"/>
      <c r="F24224" s="13"/>
    </row>
    <row r="24225" spans="1:7">
      <c r="A24225" s="13"/>
      <c r="B24225" s="13"/>
      <c r="C24225" s="13"/>
      <c r="D24225" s="13"/>
      <c r="E24225" s="13"/>
      <c r="G24225" s="13"/>
    </row>
    <row r="24226" spans="1:7">
      <c r="A24226" s="13"/>
      <c r="B24226" s="13"/>
      <c r="C24226" s="13"/>
      <c r="D24226" s="13"/>
      <c r="E24226" s="13"/>
      <c r="G24226" s="13"/>
    </row>
    <row r="24227" spans="1:7">
      <c r="A24227" s="13"/>
      <c r="B24227" s="13"/>
      <c r="C24227" s="13"/>
      <c r="D24227" s="13"/>
      <c r="E24227" s="13"/>
      <c r="G24227" s="13"/>
    </row>
    <row r="24228" spans="1:7">
      <c r="A24228" s="13"/>
      <c r="B24228" s="13"/>
      <c r="C24228" s="13"/>
      <c r="D24228" s="13"/>
      <c r="E24228" s="13"/>
      <c r="G24228" s="13"/>
    </row>
    <row r="24229" spans="1:7">
      <c r="A24229" s="13"/>
      <c r="B24229" s="13"/>
      <c r="C24229" s="13"/>
      <c r="D24229" s="13"/>
      <c r="E24229" s="13"/>
      <c r="G24229" s="13"/>
    </row>
    <row r="24230" spans="1:7">
      <c r="A24230" s="13"/>
      <c r="B24230" s="13"/>
      <c r="C24230" s="13"/>
      <c r="D24230" s="13"/>
      <c r="E24230" s="13"/>
      <c r="G24230" s="13"/>
    </row>
    <row r="24231" spans="1:7">
      <c r="A24231" s="13"/>
      <c r="B24231" s="13"/>
      <c r="C24231" s="13"/>
      <c r="D24231" s="13"/>
      <c r="E24231" s="13"/>
      <c r="G24231" s="13"/>
    </row>
    <row r="24232" spans="1:7">
      <c r="A24232" s="13"/>
      <c r="B24232" s="13"/>
      <c r="C24232" s="13"/>
      <c r="D24232" s="13"/>
      <c r="E24232" s="13"/>
      <c r="G24232" s="13"/>
    </row>
    <row r="24233" spans="1:7">
      <c r="A24233" s="13"/>
      <c r="B24233" s="13"/>
      <c r="C24233" s="13"/>
      <c r="D24233" s="13"/>
      <c r="E24233" s="13"/>
      <c r="G24233" s="13"/>
    </row>
    <row r="24234" spans="1:7">
      <c r="A24234" s="13"/>
      <c r="B24234" s="13"/>
      <c r="C24234" s="13"/>
      <c r="D24234" s="13"/>
      <c r="E24234" s="13"/>
      <c r="F24234" s="13"/>
    </row>
    <row r="24235" spans="1:7">
      <c r="A24235" s="13"/>
      <c r="B24235" s="13"/>
      <c r="C24235" s="13"/>
      <c r="D24235" s="13"/>
      <c r="E24235" s="13"/>
      <c r="G24235" s="13"/>
    </row>
    <row r="24236" spans="1:7">
      <c r="A24236" s="13"/>
      <c r="B24236" s="13"/>
      <c r="C24236" s="13"/>
      <c r="D24236" s="13"/>
      <c r="E24236" s="13"/>
      <c r="G24236" s="13"/>
    </row>
    <row r="24237" spans="1:7">
      <c r="A24237" s="13"/>
      <c r="B24237" s="13"/>
      <c r="C24237" s="13"/>
      <c r="D24237" s="13"/>
      <c r="E24237" s="13"/>
      <c r="G24237" s="13"/>
    </row>
    <row r="24238" spans="1:7">
      <c r="A24238" s="13"/>
      <c r="B24238" s="13"/>
      <c r="C24238" s="13"/>
      <c r="D24238" s="13"/>
      <c r="E24238" s="13"/>
      <c r="G24238" s="13"/>
    </row>
    <row r="24239" spans="1:7">
      <c r="A24239" s="13"/>
      <c r="B24239" s="13"/>
      <c r="C24239" s="13"/>
      <c r="D24239" s="13"/>
      <c r="E24239" s="13"/>
      <c r="G24239" s="13"/>
    </row>
    <row r="24240" spans="1:7">
      <c r="A24240" s="13"/>
      <c r="B24240" s="13"/>
      <c r="C24240" s="13"/>
      <c r="D24240" s="13"/>
      <c r="E24240" s="13"/>
      <c r="G24240" s="13"/>
    </row>
    <row r="24241" spans="1:7">
      <c r="A24241" s="13"/>
      <c r="B24241" s="13"/>
      <c r="C24241" s="13"/>
      <c r="D24241" s="13"/>
      <c r="E24241" s="13"/>
      <c r="G24241" s="13"/>
    </row>
    <row r="24242" spans="1:7">
      <c r="A24242" s="13"/>
      <c r="B24242" s="13"/>
      <c r="C24242" s="13"/>
      <c r="D24242" s="13"/>
      <c r="E24242" s="13"/>
      <c r="G24242" s="13"/>
    </row>
    <row r="24243" spans="1:7">
      <c r="A24243" s="13"/>
      <c r="B24243" s="13"/>
      <c r="C24243" s="13"/>
      <c r="D24243" s="13"/>
      <c r="E24243" s="13"/>
      <c r="G24243" s="13"/>
    </row>
    <row r="24244" spans="1:7">
      <c r="A24244" s="13"/>
      <c r="B24244" s="13"/>
      <c r="C24244" s="13"/>
      <c r="D24244" s="13"/>
      <c r="E24244" s="13"/>
      <c r="G24244" s="13"/>
    </row>
    <row r="24245" spans="1:7">
      <c r="A24245" s="13"/>
      <c r="B24245" s="13"/>
      <c r="C24245" s="13"/>
      <c r="D24245" s="13"/>
      <c r="E24245" s="13"/>
      <c r="G24245" s="13"/>
    </row>
    <row r="24246" spans="1:7">
      <c r="A24246" s="13"/>
      <c r="B24246" s="13"/>
      <c r="C24246" s="13"/>
      <c r="D24246" s="13"/>
      <c r="E24246" s="13"/>
      <c r="G24246" s="13"/>
    </row>
    <row r="24247" spans="1:7">
      <c r="A24247" s="13"/>
      <c r="B24247" s="13"/>
      <c r="C24247" s="13"/>
      <c r="D24247" s="13"/>
      <c r="E24247" s="13"/>
      <c r="G24247" s="13"/>
    </row>
    <row r="24248" spans="1:7">
      <c r="A24248" s="13"/>
      <c r="B24248" s="13"/>
      <c r="C24248" s="13"/>
      <c r="D24248" s="13"/>
      <c r="E24248" s="13"/>
      <c r="G24248" s="13"/>
    </row>
    <row r="24249" spans="1:7">
      <c r="A24249" s="13"/>
      <c r="B24249" s="13"/>
      <c r="C24249" s="13"/>
      <c r="D24249" s="13"/>
      <c r="E24249" s="13"/>
      <c r="G24249" s="13"/>
    </row>
    <row r="24250" spans="1:7">
      <c r="A24250" s="13"/>
      <c r="B24250" s="13"/>
      <c r="C24250" s="13"/>
      <c r="D24250" s="13"/>
      <c r="E24250" s="13"/>
      <c r="G24250" s="13"/>
    </row>
    <row r="24251" spans="1:7">
      <c r="A24251" s="13"/>
      <c r="B24251" s="13"/>
      <c r="C24251" s="13"/>
      <c r="D24251" s="13"/>
      <c r="E24251" s="13"/>
      <c r="G24251" s="13"/>
    </row>
    <row r="24252" spans="1:7">
      <c r="A24252" s="13"/>
      <c r="B24252" s="13"/>
      <c r="C24252" s="13"/>
      <c r="D24252" s="13"/>
      <c r="E24252" s="13"/>
      <c r="G24252" s="13"/>
    </row>
    <row r="24253" spans="1:7">
      <c r="A24253" s="13"/>
      <c r="B24253" s="13"/>
      <c r="C24253" s="13"/>
      <c r="D24253" s="13"/>
      <c r="E24253" s="13"/>
      <c r="G24253" s="13"/>
    </row>
    <row r="24254" spans="1:7">
      <c r="A24254" s="13"/>
      <c r="B24254" s="13"/>
      <c r="C24254" s="13"/>
      <c r="D24254" s="13"/>
      <c r="E24254" s="13"/>
      <c r="G24254" s="13"/>
    </row>
    <row r="24255" spans="1:7">
      <c r="A24255" s="13"/>
      <c r="B24255" s="13"/>
      <c r="C24255" s="13"/>
      <c r="D24255" s="13"/>
      <c r="E24255" s="13"/>
      <c r="G24255" s="13"/>
    </row>
    <row r="24256" spans="1:7">
      <c r="A24256" s="13"/>
      <c r="B24256" s="13"/>
      <c r="C24256" s="13"/>
      <c r="D24256" s="13"/>
      <c r="E24256" s="13"/>
      <c r="F24256" s="13"/>
    </row>
    <row r="24257" spans="1:7">
      <c r="A24257" s="13"/>
      <c r="B24257" s="13"/>
      <c r="C24257" s="13"/>
      <c r="D24257" s="13"/>
      <c r="E24257" s="13"/>
      <c r="G24257" s="13"/>
    </row>
    <row r="24258" spans="1:7">
      <c r="A24258" s="13"/>
      <c r="B24258" s="13"/>
      <c r="C24258" s="13"/>
      <c r="D24258" s="13"/>
      <c r="E24258" s="13"/>
      <c r="G24258" s="13"/>
    </row>
    <row r="24259" spans="1:7">
      <c r="A24259" s="13"/>
      <c r="B24259" s="13"/>
      <c r="C24259" s="13"/>
      <c r="D24259" s="13"/>
      <c r="E24259" s="13"/>
      <c r="G24259" s="13"/>
    </row>
    <row r="24260" spans="1:7">
      <c r="A24260" s="13"/>
      <c r="B24260" s="13"/>
      <c r="C24260" s="13"/>
      <c r="D24260" s="13"/>
      <c r="E24260" s="13"/>
      <c r="G24260" s="13"/>
    </row>
    <row r="24261" spans="1:7">
      <c r="A24261" s="13"/>
      <c r="B24261" s="13"/>
      <c r="C24261" s="13"/>
      <c r="D24261" s="13"/>
      <c r="E24261" s="13"/>
      <c r="G24261" s="13"/>
    </row>
    <row r="24262" spans="1:7">
      <c r="A24262" s="13"/>
      <c r="B24262" s="13"/>
      <c r="C24262" s="13"/>
      <c r="D24262" s="13"/>
      <c r="E24262" s="13"/>
      <c r="F24262" s="13"/>
    </row>
    <row r="24263" spans="1:7">
      <c r="A24263" s="13"/>
      <c r="B24263" s="13"/>
      <c r="C24263" s="13"/>
      <c r="D24263" s="13"/>
      <c r="E24263" s="13"/>
      <c r="G24263" s="13"/>
    </row>
    <row r="24264" spans="1:7">
      <c r="A24264" s="13"/>
      <c r="B24264" s="13"/>
      <c r="C24264" s="13"/>
      <c r="D24264" s="13"/>
      <c r="E24264" s="13"/>
      <c r="G24264" s="13"/>
    </row>
    <row r="24265" spans="1:7">
      <c r="A24265" s="13"/>
      <c r="B24265" s="13"/>
      <c r="C24265" s="13"/>
      <c r="D24265" s="13"/>
      <c r="E24265" s="13"/>
      <c r="G24265" s="13"/>
    </row>
    <row r="24266" spans="1:7">
      <c r="A24266" s="13"/>
      <c r="B24266" s="13"/>
      <c r="C24266" s="13"/>
      <c r="D24266" s="13"/>
      <c r="E24266" s="13"/>
      <c r="F24266" s="13"/>
    </row>
    <row r="24267" spans="1:7">
      <c r="A24267" s="13"/>
      <c r="B24267" s="13"/>
      <c r="C24267" s="13"/>
      <c r="D24267" s="13"/>
      <c r="E24267" s="13"/>
      <c r="G24267" s="13"/>
    </row>
    <row r="24268" spans="1:7">
      <c r="A24268" s="13"/>
      <c r="B24268" s="13"/>
      <c r="C24268" s="13"/>
      <c r="D24268" s="13"/>
      <c r="E24268" s="13"/>
      <c r="G24268" s="13"/>
    </row>
    <row r="24269" spans="1:7">
      <c r="A24269" s="13"/>
      <c r="B24269" s="13"/>
      <c r="C24269" s="13"/>
      <c r="D24269" s="13"/>
      <c r="E24269" s="13"/>
      <c r="G24269" s="13"/>
    </row>
    <row r="24270" spans="1:7">
      <c r="A24270" s="13"/>
      <c r="B24270" s="13"/>
      <c r="C24270" s="13"/>
      <c r="D24270" s="13"/>
      <c r="E24270" s="13"/>
      <c r="F24270" s="13"/>
    </row>
    <row r="24271" spans="1:7">
      <c r="A24271" s="13"/>
      <c r="B24271" s="13"/>
      <c r="C24271" s="13"/>
      <c r="D24271" s="13"/>
      <c r="E24271" s="13"/>
      <c r="G24271" s="13"/>
    </row>
    <row r="24272" spans="1:7">
      <c r="A24272" s="13"/>
      <c r="B24272" s="13"/>
      <c r="C24272" s="13"/>
      <c r="D24272" s="13"/>
      <c r="E24272" s="13"/>
      <c r="G24272" s="13"/>
    </row>
    <row r="24273" spans="1:7">
      <c r="A24273" s="13"/>
      <c r="B24273" s="13"/>
      <c r="C24273" s="13"/>
      <c r="D24273" s="13"/>
      <c r="E24273" s="13"/>
      <c r="G24273" s="13"/>
    </row>
    <row r="24274" spans="1:7">
      <c r="A24274" s="13"/>
      <c r="B24274" s="13"/>
      <c r="C24274" s="13"/>
      <c r="D24274" s="13"/>
      <c r="E24274" s="13"/>
      <c r="G24274" s="13"/>
    </row>
    <row r="24275" spans="1:7">
      <c r="A24275" s="13"/>
      <c r="B24275" s="13"/>
      <c r="C24275" s="13"/>
      <c r="D24275" s="13"/>
      <c r="E24275" s="13"/>
      <c r="G24275" s="13"/>
    </row>
    <row r="24276" spans="1:7">
      <c r="A24276" s="13"/>
      <c r="B24276" s="13"/>
      <c r="C24276" s="13"/>
      <c r="D24276" s="13"/>
      <c r="E24276" s="13"/>
      <c r="G24276" s="13"/>
    </row>
    <row r="24277" spans="1:7">
      <c r="A24277" s="13"/>
      <c r="B24277" s="13"/>
      <c r="C24277" s="13"/>
      <c r="D24277" s="13"/>
      <c r="E24277" s="13"/>
      <c r="G24277" s="13"/>
    </row>
    <row r="24278" spans="1:7">
      <c r="A24278" s="13"/>
      <c r="B24278" s="13"/>
      <c r="C24278" s="13"/>
      <c r="D24278" s="13"/>
      <c r="E24278" s="13"/>
      <c r="G24278" s="13"/>
    </row>
    <row r="24279" spans="1:7">
      <c r="A24279" s="13"/>
      <c r="B24279" s="13"/>
      <c r="C24279" s="13"/>
      <c r="D24279" s="13"/>
      <c r="E24279" s="13"/>
      <c r="G24279" s="13"/>
    </row>
    <row r="24280" spans="1:7">
      <c r="A24280" s="13"/>
      <c r="B24280" s="13"/>
      <c r="C24280" s="13"/>
      <c r="D24280" s="13"/>
      <c r="E24280" s="13"/>
      <c r="G24280" s="13"/>
    </row>
    <row r="24281" spans="1:7">
      <c r="A24281" s="13"/>
      <c r="B24281" s="13"/>
      <c r="C24281" s="13"/>
      <c r="D24281" s="13"/>
      <c r="E24281" s="13"/>
      <c r="G24281" s="13"/>
    </row>
    <row r="24282" spans="1:7">
      <c r="A24282" s="13"/>
      <c r="B24282" s="13"/>
      <c r="C24282" s="13"/>
      <c r="D24282" s="13"/>
      <c r="E24282" s="13"/>
      <c r="G24282" s="13"/>
    </row>
    <row r="24283" spans="1:7">
      <c r="A24283" s="13"/>
      <c r="B24283" s="13"/>
      <c r="C24283" s="13"/>
      <c r="D24283" s="13"/>
      <c r="E24283" s="13"/>
      <c r="G24283" s="13"/>
    </row>
    <row r="24284" spans="1:7">
      <c r="A24284" s="13"/>
      <c r="B24284" s="13"/>
      <c r="C24284" s="13"/>
      <c r="D24284" s="13"/>
      <c r="E24284" s="13"/>
      <c r="G24284" s="13"/>
    </row>
    <row r="24285" spans="1:7">
      <c r="A24285" s="13"/>
      <c r="B24285" s="13"/>
      <c r="C24285" s="13"/>
      <c r="D24285" s="13"/>
      <c r="E24285" s="13"/>
      <c r="G24285" s="13"/>
    </row>
    <row r="24286" spans="1:7">
      <c r="A24286" s="13"/>
      <c r="B24286" s="13"/>
      <c r="C24286" s="13"/>
      <c r="D24286" s="13"/>
      <c r="E24286" s="13"/>
      <c r="G24286" s="13"/>
    </row>
    <row r="24287" spans="1:7">
      <c r="A24287" s="13"/>
      <c r="B24287" s="13"/>
      <c r="C24287" s="13"/>
      <c r="D24287" s="13"/>
      <c r="E24287" s="13"/>
      <c r="G24287" s="13"/>
    </row>
    <row r="24288" spans="1:7">
      <c r="A24288" s="13"/>
      <c r="B24288" s="13"/>
      <c r="C24288" s="13"/>
      <c r="D24288" s="13"/>
      <c r="E24288" s="13"/>
      <c r="G24288" s="13"/>
    </row>
    <row r="24289" spans="1:7">
      <c r="A24289" s="13"/>
      <c r="B24289" s="13"/>
      <c r="C24289" s="13"/>
      <c r="D24289" s="13"/>
      <c r="E24289" s="13"/>
      <c r="G24289" s="13"/>
    </row>
    <row r="24290" spans="1:7">
      <c r="A24290" s="13"/>
      <c r="B24290" s="13"/>
      <c r="C24290" s="13"/>
      <c r="D24290" s="13"/>
      <c r="E24290" s="13"/>
      <c r="G24290" s="13"/>
    </row>
    <row r="24291" spans="1:7">
      <c r="A24291" s="13"/>
      <c r="B24291" s="13"/>
      <c r="C24291" s="13"/>
      <c r="D24291" s="13"/>
      <c r="E24291" s="13"/>
      <c r="G24291" s="13"/>
    </row>
    <row r="24292" spans="1:7">
      <c r="A24292" s="13"/>
      <c r="B24292" s="13"/>
      <c r="C24292" s="13"/>
      <c r="D24292" s="13"/>
      <c r="E24292" s="13"/>
      <c r="G24292" s="13"/>
    </row>
    <row r="24293" spans="1:7">
      <c r="A24293" s="13"/>
      <c r="B24293" s="13"/>
      <c r="C24293" s="13"/>
      <c r="D24293" s="13"/>
      <c r="E24293" s="13"/>
      <c r="F24293" s="13"/>
    </row>
    <row r="24294" spans="1:7">
      <c r="A24294" s="13"/>
      <c r="B24294" s="13"/>
      <c r="C24294" s="13"/>
      <c r="D24294" s="13"/>
      <c r="E24294" s="13"/>
      <c r="G24294" s="13"/>
    </row>
    <row r="24295" spans="1:7">
      <c r="A24295" s="13"/>
      <c r="B24295" s="13"/>
      <c r="C24295" s="13"/>
      <c r="D24295" s="13"/>
      <c r="E24295" s="13"/>
      <c r="G24295" s="13"/>
    </row>
    <row r="24296" spans="1:7">
      <c r="A24296" s="13"/>
      <c r="B24296" s="13"/>
      <c r="C24296" s="13"/>
      <c r="D24296" s="13"/>
      <c r="E24296" s="13"/>
      <c r="G24296" s="13"/>
    </row>
    <row r="24297" spans="1:7">
      <c r="A24297" s="13"/>
      <c r="B24297" s="13"/>
      <c r="C24297" s="13"/>
      <c r="D24297" s="13"/>
      <c r="E24297" s="13"/>
      <c r="G24297" s="13"/>
    </row>
    <row r="24298" spans="1:7">
      <c r="A24298" s="13"/>
      <c r="B24298" s="13"/>
      <c r="C24298" s="13"/>
      <c r="D24298" s="13"/>
      <c r="E24298" s="13"/>
      <c r="G24298" s="13"/>
    </row>
    <row r="24299" spans="1:7">
      <c r="A24299" s="13"/>
      <c r="B24299" s="13"/>
      <c r="C24299" s="13"/>
      <c r="D24299" s="13"/>
      <c r="E24299" s="13"/>
      <c r="G24299" s="13"/>
    </row>
    <row r="24300" spans="1:7">
      <c r="A24300" s="13"/>
      <c r="B24300" s="13"/>
      <c r="C24300" s="13"/>
      <c r="D24300" s="13"/>
      <c r="E24300" s="13"/>
      <c r="G24300" s="13"/>
    </row>
    <row r="24301" spans="1:7">
      <c r="A24301" s="13"/>
      <c r="B24301" s="13"/>
      <c r="C24301" s="13"/>
      <c r="D24301" s="13"/>
      <c r="E24301" s="13"/>
      <c r="G24301" s="13"/>
    </row>
    <row r="24302" spans="1:7">
      <c r="A24302" s="13"/>
      <c r="B24302" s="13"/>
      <c r="C24302" s="13"/>
      <c r="D24302" s="13"/>
      <c r="E24302" s="13"/>
      <c r="G24302" s="13"/>
    </row>
    <row r="24303" spans="1:7">
      <c r="A24303" s="13"/>
      <c r="B24303" s="13"/>
      <c r="C24303" s="13"/>
      <c r="D24303" s="13"/>
      <c r="E24303" s="13"/>
      <c r="G24303" s="13"/>
    </row>
    <row r="24304" spans="1:7">
      <c r="A24304" s="13"/>
      <c r="B24304" s="13"/>
      <c r="C24304" s="13"/>
      <c r="D24304" s="13"/>
      <c r="E24304" s="13"/>
      <c r="G24304" s="13"/>
    </row>
    <row r="24305" spans="1:7">
      <c r="A24305" s="13"/>
      <c r="B24305" s="13"/>
      <c r="C24305" s="13"/>
      <c r="D24305" s="13"/>
      <c r="E24305" s="13"/>
      <c r="F24305" s="13"/>
    </row>
    <row r="24306" spans="1:7">
      <c r="A24306" s="13"/>
      <c r="B24306" s="13"/>
      <c r="C24306" s="13"/>
      <c r="D24306" s="13"/>
      <c r="E24306" s="13"/>
      <c r="G24306" s="13"/>
    </row>
    <row r="24307" spans="1:7">
      <c r="A24307" s="13"/>
      <c r="B24307" s="13"/>
      <c r="C24307" s="13"/>
      <c r="D24307" s="13"/>
      <c r="E24307" s="13"/>
      <c r="G24307" s="13"/>
    </row>
    <row r="24308" spans="1:7">
      <c r="A24308" s="13"/>
      <c r="B24308" s="13"/>
      <c r="C24308" s="13"/>
      <c r="D24308" s="13"/>
      <c r="E24308" s="13"/>
      <c r="G24308" s="13"/>
    </row>
    <row r="24309" spans="1:7">
      <c r="A24309" s="13"/>
      <c r="B24309" s="13"/>
      <c r="C24309" s="13"/>
      <c r="D24309" s="13"/>
      <c r="E24309" s="13"/>
      <c r="G24309" s="13"/>
    </row>
    <row r="24310" spans="1:7">
      <c r="A24310" s="13"/>
      <c r="B24310" s="13"/>
      <c r="C24310" s="13"/>
      <c r="D24310" s="13"/>
      <c r="E24310" s="13"/>
      <c r="F24310" s="13"/>
    </row>
    <row r="24311" spans="1:7">
      <c r="A24311" s="13"/>
      <c r="B24311" s="13"/>
      <c r="C24311" s="13"/>
      <c r="D24311" s="13"/>
      <c r="E24311" s="13"/>
      <c r="G24311" s="13"/>
    </row>
    <row r="24312" spans="1:7">
      <c r="A24312" s="13"/>
      <c r="B24312" s="13"/>
      <c r="C24312" s="13"/>
      <c r="D24312" s="13"/>
      <c r="E24312" s="13"/>
      <c r="G24312" s="13"/>
    </row>
    <row r="24313" spans="1:7">
      <c r="A24313" s="13"/>
      <c r="B24313" s="13"/>
      <c r="C24313" s="13"/>
      <c r="D24313" s="13"/>
      <c r="E24313" s="13"/>
      <c r="G24313" s="13"/>
    </row>
    <row r="24314" spans="1:7">
      <c r="A24314" s="13"/>
      <c r="B24314" s="13"/>
      <c r="C24314" s="13"/>
      <c r="D24314" s="13"/>
      <c r="E24314" s="13"/>
      <c r="G24314" s="13"/>
    </row>
    <row r="24315" spans="1:7">
      <c r="A24315" s="13"/>
      <c r="B24315" s="13"/>
      <c r="C24315" s="13"/>
      <c r="D24315" s="13"/>
      <c r="E24315" s="13"/>
      <c r="G24315" s="13"/>
    </row>
    <row r="24316" spans="1:7">
      <c r="A24316" s="13"/>
      <c r="B24316" s="13"/>
      <c r="C24316" s="13"/>
      <c r="D24316" s="13"/>
      <c r="E24316" s="13"/>
      <c r="G24316" s="13"/>
    </row>
    <row r="24317" spans="1:7">
      <c r="A24317" s="13"/>
      <c r="B24317" s="13"/>
      <c r="C24317" s="13"/>
      <c r="D24317" s="13"/>
      <c r="E24317" s="13"/>
      <c r="G24317" s="13"/>
    </row>
    <row r="24318" spans="1:7">
      <c r="A24318" s="13"/>
      <c r="B24318" s="13"/>
      <c r="C24318" s="13"/>
      <c r="D24318" s="13"/>
      <c r="E24318" s="13"/>
      <c r="G24318" s="13"/>
    </row>
    <row r="24319" spans="1:7">
      <c r="A24319" s="13"/>
      <c r="B24319" s="13"/>
      <c r="C24319" s="13"/>
      <c r="D24319" s="13"/>
      <c r="E24319" s="13"/>
      <c r="G24319" s="13"/>
    </row>
    <row r="24320" spans="1:7">
      <c r="A24320" s="13"/>
      <c r="B24320" s="13"/>
      <c r="C24320" s="13"/>
      <c r="D24320" s="13"/>
      <c r="E24320" s="13"/>
      <c r="G24320" s="13"/>
    </row>
    <row r="24321" spans="1:7">
      <c r="A24321" s="13"/>
      <c r="B24321" s="13"/>
      <c r="C24321" s="13"/>
      <c r="D24321" s="13"/>
      <c r="E24321" s="13"/>
      <c r="G24321" s="13"/>
    </row>
    <row r="24322" spans="1:7">
      <c r="A24322" s="13"/>
      <c r="B24322" s="13"/>
      <c r="C24322" s="13"/>
      <c r="D24322" s="13"/>
      <c r="E24322" s="13"/>
      <c r="G24322" s="13"/>
    </row>
    <row r="24323" spans="1:7">
      <c r="A24323" s="13"/>
      <c r="B24323" s="13"/>
      <c r="C24323" s="13"/>
      <c r="D24323" s="13"/>
      <c r="E24323" s="13"/>
      <c r="G24323" s="13"/>
    </row>
    <row r="24324" spans="1:7">
      <c r="A24324" s="13"/>
      <c r="B24324" s="13"/>
      <c r="C24324" s="13"/>
      <c r="D24324" s="13"/>
      <c r="E24324" s="13"/>
      <c r="G24324" s="13"/>
    </row>
    <row r="24325" spans="1:7">
      <c r="A24325" s="13"/>
    </row>
    <row r="24326" spans="1:7">
      <c r="A24326" s="13"/>
    </row>
    <row r="24327" spans="1:7">
      <c r="A24327" s="13"/>
      <c r="B24327" s="13"/>
      <c r="C24327" s="13"/>
      <c r="D24327" s="13"/>
      <c r="E24327" s="13"/>
      <c r="F24327" s="13"/>
    </row>
    <row r="24328" spans="1:7">
      <c r="A24328" s="13"/>
      <c r="B24328" s="13"/>
      <c r="C24328" s="13"/>
      <c r="D24328" s="13"/>
      <c r="E24328" s="13"/>
      <c r="G24328" s="13"/>
    </row>
    <row r="24329" spans="1:7">
      <c r="A24329" s="13"/>
      <c r="B24329" s="13"/>
      <c r="C24329" s="13"/>
      <c r="D24329" s="13"/>
      <c r="E24329" s="13"/>
      <c r="G24329" s="13"/>
    </row>
    <row r="24330" spans="1:7">
      <c r="A24330" s="13"/>
      <c r="B24330" s="13"/>
      <c r="C24330" s="13"/>
      <c r="D24330" s="13"/>
      <c r="E24330" s="13"/>
      <c r="G24330" s="13"/>
    </row>
    <row r="24331" spans="1:7">
      <c r="A24331" s="13"/>
      <c r="B24331" s="13"/>
      <c r="C24331" s="13"/>
      <c r="D24331" s="13"/>
      <c r="E24331" s="13"/>
      <c r="G24331" s="13"/>
    </row>
    <row r="24332" spans="1:7">
      <c r="A24332" s="13"/>
      <c r="B24332" s="13"/>
      <c r="C24332" s="13"/>
      <c r="D24332" s="13"/>
      <c r="E24332" s="13"/>
      <c r="G24332" s="13"/>
    </row>
    <row r="24333" spans="1:7">
      <c r="A24333" s="13"/>
      <c r="B24333" s="13"/>
      <c r="C24333" s="13"/>
      <c r="D24333" s="13"/>
      <c r="E24333" s="13"/>
      <c r="G24333" s="13"/>
    </row>
    <row r="24334" spans="1:7">
      <c r="A24334" s="13"/>
      <c r="B24334" s="13"/>
      <c r="C24334" s="13"/>
      <c r="D24334" s="13"/>
      <c r="E24334" s="13"/>
      <c r="G24334" s="13"/>
    </row>
    <row r="24335" spans="1:7">
      <c r="A24335" s="13"/>
      <c r="B24335" s="13"/>
      <c r="C24335" s="13"/>
      <c r="D24335" s="13"/>
      <c r="E24335" s="13"/>
      <c r="G24335" s="13"/>
    </row>
    <row r="24336" spans="1:7">
      <c r="A24336" s="13"/>
      <c r="B24336" s="13"/>
      <c r="C24336" s="13"/>
      <c r="D24336" s="13"/>
      <c r="E24336" s="13"/>
      <c r="G24336" s="13"/>
    </row>
    <row r="24337" spans="1:7">
      <c r="A24337" s="13"/>
      <c r="B24337" s="13"/>
      <c r="C24337" s="13"/>
      <c r="D24337" s="13"/>
      <c r="E24337" s="13"/>
      <c r="G24337" s="13"/>
    </row>
    <row r="24338" spans="1:7">
      <c r="A24338" s="13"/>
      <c r="B24338" s="13"/>
      <c r="C24338" s="13"/>
      <c r="D24338" s="13"/>
      <c r="E24338" s="13"/>
      <c r="G24338" s="13"/>
    </row>
    <row r="24339" spans="1:7">
      <c r="A24339" s="13"/>
      <c r="B24339" s="13"/>
      <c r="C24339" s="13"/>
      <c r="D24339" s="13"/>
      <c r="E24339" s="13"/>
      <c r="G24339" s="13"/>
    </row>
    <row r="24340" spans="1:7">
      <c r="A24340" s="13"/>
      <c r="B24340" s="13"/>
      <c r="C24340" s="13"/>
      <c r="D24340" s="13"/>
      <c r="E24340" s="13"/>
      <c r="G24340" s="13"/>
    </row>
    <row r="24341" spans="1:7">
      <c r="A24341" s="13"/>
      <c r="B24341" s="13"/>
      <c r="C24341" s="13"/>
      <c r="D24341" s="13"/>
      <c r="E24341" s="13"/>
      <c r="G24341" s="13"/>
    </row>
    <row r="24342" spans="1:7">
      <c r="A24342" s="13"/>
      <c r="B24342" s="13"/>
      <c r="C24342" s="13"/>
      <c r="D24342" s="13"/>
      <c r="E24342" s="13"/>
      <c r="G24342" s="13"/>
    </row>
    <row r="24343" spans="1:7">
      <c r="A24343" s="13"/>
      <c r="B24343" s="13"/>
      <c r="C24343" s="13"/>
      <c r="D24343" s="13"/>
      <c r="E24343" s="13"/>
      <c r="G24343" s="13"/>
    </row>
    <row r="24344" spans="1:7">
      <c r="A24344" s="13"/>
      <c r="B24344" s="13"/>
      <c r="C24344" s="13"/>
      <c r="D24344" s="13"/>
      <c r="E24344" s="13"/>
      <c r="G24344" s="13"/>
    </row>
    <row r="24345" spans="1:7">
      <c r="A24345" s="13"/>
      <c r="B24345" s="13"/>
      <c r="C24345" s="13"/>
      <c r="D24345" s="13"/>
      <c r="E24345" s="13"/>
      <c r="G24345" s="13"/>
    </row>
    <row r="24346" spans="1:7">
      <c r="A24346" s="13"/>
      <c r="B24346" s="13"/>
      <c r="C24346" s="13"/>
      <c r="D24346" s="13"/>
      <c r="E24346" s="13"/>
      <c r="G24346" s="13"/>
    </row>
    <row r="24347" spans="1:7">
      <c r="A24347" s="13"/>
      <c r="B24347" s="13"/>
      <c r="C24347" s="13"/>
      <c r="D24347" s="13"/>
      <c r="E24347" s="13"/>
      <c r="G24347" s="13"/>
    </row>
    <row r="24348" spans="1:7">
      <c r="A24348" s="13"/>
      <c r="B24348" s="13"/>
      <c r="C24348" s="13"/>
      <c r="D24348" s="13"/>
      <c r="E24348" s="13"/>
      <c r="G24348" s="13"/>
    </row>
    <row r="24349" spans="1:7">
      <c r="A24349" s="13"/>
      <c r="B24349" s="13"/>
      <c r="C24349" s="13"/>
      <c r="D24349" s="13"/>
      <c r="E24349" s="13"/>
      <c r="G24349" s="13"/>
    </row>
    <row r="24350" spans="1:7">
      <c r="A24350" s="13"/>
      <c r="B24350" s="13"/>
      <c r="C24350" s="13"/>
      <c r="D24350" s="13"/>
      <c r="E24350" s="13"/>
      <c r="G24350" s="13"/>
    </row>
    <row r="24351" spans="1:7">
      <c r="A24351" s="13"/>
      <c r="B24351" s="13"/>
      <c r="C24351" s="13"/>
      <c r="D24351" s="13"/>
      <c r="E24351" s="13"/>
      <c r="G24351" s="13"/>
    </row>
    <row r="24352" spans="1:7">
      <c r="A24352" s="13"/>
      <c r="B24352" s="13"/>
      <c r="C24352" s="13"/>
      <c r="D24352" s="13"/>
      <c r="E24352" s="13"/>
      <c r="G24352" s="13"/>
    </row>
    <row r="24353" spans="1:7">
      <c r="A24353" s="13"/>
      <c r="B24353" s="13"/>
      <c r="C24353" s="13"/>
      <c r="D24353" s="13"/>
      <c r="E24353" s="13"/>
      <c r="G24353" s="13"/>
    </row>
    <row r="24354" spans="1:7">
      <c r="A24354" s="13"/>
      <c r="B24354" s="13"/>
      <c r="C24354" s="13"/>
      <c r="D24354" s="13"/>
      <c r="E24354" s="13"/>
      <c r="F24354" s="13"/>
    </row>
    <row r="24355" spans="1:7">
      <c r="A24355" s="13"/>
      <c r="B24355" s="13"/>
      <c r="C24355" s="13"/>
      <c r="D24355" s="13"/>
      <c r="E24355" s="13"/>
      <c r="G24355" s="13"/>
    </row>
    <row r="24356" spans="1:7">
      <c r="A24356" s="13"/>
      <c r="B24356" s="13"/>
      <c r="C24356" s="13"/>
      <c r="D24356" s="13"/>
      <c r="E24356" s="13"/>
      <c r="G24356" s="13"/>
    </row>
    <row r="24357" spans="1:7">
      <c r="A24357" s="13"/>
      <c r="B24357" s="13"/>
      <c r="C24357" s="13"/>
      <c r="D24357" s="13"/>
      <c r="E24357" s="13"/>
      <c r="G24357" s="13"/>
    </row>
    <row r="24358" spans="1:7">
      <c r="A24358" s="13"/>
      <c r="B24358" s="13"/>
      <c r="C24358" s="13"/>
      <c r="D24358" s="13"/>
      <c r="E24358" s="13"/>
      <c r="G24358" s="13"/>
    </row>
    <row r="24359" spans="1:7">
      <c r="A24359" s="13"/>
      <c r="B24359" s="13"/>
      <c r="C24359" s="13"/>
      <c r="D24359" s="13"/>
      <c r="E24359" s="13"/>
      <c r="F24359" s="13"/>
    </row>
    <row r="24360" spans="1:7">
      <c r="A24360" s="13"/>
      <c r="B24360" s="13"/>
      <c r="C24360" s="13"/>
      <c r="D24360" s="13"/>
      <c r="E24360" s="13"/>
      <c r="G24360" s="13"/>
    </row>
    <row r="24361" spans="1:7">
      <c r="A24361" s="13"/>
      <c r="B24361" s="13"/>
      <c r="C24361" s="13"/>
      <c r="D24361" s="13"/>
      <c r="E24361" s="13"/>
      <c r="G24361" s="13"/>
    </row>
    <row r="24362" spans="1:7">
      <c r="A24362" s="13"/>
      <c r="B24362" s="13"/>
      <c r="C24362" s="13"/>
      <c r="D24362" s="13"/>
      <c r="E24362" s="13"/>
      <c r="G24362" s="13"/>
    </row>
    <row r="24363" spans="1:7">
      <c r="A24363" s="13"/>
      <c r="B24363" s="13"/>
      <c r="C24363" s="13"/>
      <c r="D24363" s="13"/>
      <c r="E24363" s="13"/>
      <c r="G24363" s="13"/>
    </row>
    <row r="24364" spans="1:7">
      <c r="A24364" s="13"/>
      <c r="B24364" s="13"/>
      <c r="C24364" s="13"/>
      <c r="D24364" s="13"/>
      <c r="E24364" s="13"/>
      <c r="G24364" s="13"/>
    </row>
    <row r="24365" spans="1:7">
      <c r="A24365" s="13"/>
      <c r="B24365" s="13"/>
      <c r="C24365" s="13"/>
      <c r="D24365" s="13"/>
      <c r="E24365" s="13"/>
      <c r="G24365" s="13"/>
    </row>
    <row r="24366" spans="1:7">
      <c r="A24366" s="13"/>
      <c r="B24366" s="13"/>
      <c r="C24366" s="13"/>
      <c r="D24366" s="13"/>
      <c r="E24366" s="13"/>
      <c r="G24366" s="13"/>
    </row>
    <row r="24367" spans="1:7">
      <c r="A24367" s="13"/>
      <c r="B24367" s="13"/>
      <c r="C24367" s="13"/>
      <c r="D24367" s="13"/>
      <c r="E24367" s="13"/>
      <c r="G24367" s="13"/>
    </row>
    <row r="24368" spans="1:7">
      <c r="A24368" s="13"/>
      <c r="B24368" s="13"/>
      <c r="C24368" s="13"/>
      <c r="D24368" s="13"/>
      <c r="E24368" s="13"/>
      <c r="G24368" s="13"/>
    </row>
    <row r="24369" spans="1:7">
      <c r="A24369" s="13"/>
      <c r="B24369" s="13"/>
      <c r="C24369" s="13"/>
      <c r="D24369" s="13"/>
      <c r="E24369" s="13"/>
      <c r="G24369" s="13"/>
    </row>
    <row r="24370" spans="1:7">
      <c r="A24370" s="13"/>
      <c r="B24370" s="13"/>
      <c r="C24370" s="13"/>
      <c r="D24370" s="13"/>
      <c r="E24370" s="13"/>
      <c r="G24370" s="13"/>
    </row>
    <row r="24371" spans="1:7">
      <c r="A24371" s="13"/>
      <c r="B24371" s="13"/>
      <c r="C24371" s="13"/>
      <c r="D24371" s="13"/>
      <c r="E24371" s="13"/>
      <c r="F24371" s="13"/>
    </row>
    <row r="24372" spans="1:7">
      <c r="A24372" s="13"/>
      <c r="B24372" s="13"/>
      <c r="C24372" s="13"/>
      <c r="D24372" s="13"/>
      <c r="E24372" s="13"/>
      <c r="F24372" s="13"/>
    </row>
    <row r="24373" spans="1:7">
      <c r="A24373" s="13"/>
      <c r="B24373" s="13"/>
      <c r="C24373" s="13"/>
      <c r="D24373" s="13"/>
      <c r="E24373" s="13"/>
      <c r="G24373" s="13"/>
    </row>
    <row r="24374" spans="1:7">
      <c r="A24374" s="13"/>
      <c r="B24374" s="13"/>
      <c r="C24374" s="13"/>
      <c r="D24374" s="13"/>
      <c r="E24374" s="13"/>
      <c r="G24374" s="13"/>
    </row>
    <row r="24375" spans="1:7">
      <c r="A24375" s="13"/>
      <c r="B24375" s="13"/>
      <c r="C24375" s="13"/>
      <c r="D24375" s="13"/>
      <c r="E24375" s="13"/>
      <c r="G24375" s="13"/>
    </row>
    <row r="24376" spans="1:7">
      <c r="A24376" s="13"/>
      <c r="B24376" s="13"/>
      <c r="C24376" s="13"/>
      <c r="D24376" s="13"/>
      <c r="E24376" s="13"/>
      <c r="G24376" s="13"/>
    </row>
    <row r="24377" spans="1:7">
      <c r="A24377" s="13"/>
      <c r="B24377" s="13"/>
      <c r="C24377" s="13"/>
      <c r="D24377" s="13"/>
      <c r="E24377" s="13"/>
      <c r="G24377" s="13"/>
    </row>
    <row r="24378" spans="1:7">
      <c r="A24378" s="13"/>
      <c r="B24378" s="13"/>
      <c r="C24378" s="13"/>
      <c r="D24378" s="13"/>
      <c r="E24378" s="13"/>
      <c r="G24378" s="13"/>
    </row>
    <row r="24379" spans="1:7">
      <c r="A24379" s="13"/>
      <c r="B24379" s="13"/>
      <c r="C24379" s="13"/>
      <c r="D24379" s="13"/>
      <c r="E24379" s="13"/>
      <c r="G24379" s="13"/>
    </row>
    <row r="24380" spans="1:7">
      <c r="A24380" s="13"/>
      <c r="B24380" s="13"/>
      <c r="C24380" s="13"/>
      <c r="D24380" s="13"/>
      <c r="E24380" s="13"/>
      <c r="G24380" s="13"/>
    </row>
    <row r="24381" spans="1:7">
      <c r="A24381" s="13"/>
      <c r="B24381" s="13"/>
      <c r="C24381" s="13"/>
      <c r="D24381" s="13"/>
      <c r="E24381" s="13"/>
      <c r="F24381" s="13"/>
    </row>
    <row r="24382" spans="1:7">
      <c r="A24382" s="13"/>
      <c r="B24382" s="13"/>
      <c r="C24382" s="13"/>
      <c r="D24382" s="13"/>
      <c r="E24382" s="13"/>
      <c r="G24382" s="13"/>
    </row>
    <row r="24383" spans="1:7">
      <c r="A24383" s="13"/>
      <c r="B24383" s="13"/>
      <c r="C24383" s="13"/>
      <c r="D24383" s="13"/>
      <c r="E24383" s="13"/>
      <c r="G24383" s="13"/>
    </row>
    <row r="24384" spans="1:7">
      <c r="A24384" s="13"/>
      <c r="B24384" s="13"/>
      <c r="C24384" s="13"/>
      <c r="D24384" s="13"/>
      <c r="E24384" s="13"/>
      <c r="G24384" s="13"/>
    </row>
    <row r="24385" spans="1:7">
      <c r="A24385" s="13"/>
      <c r="B24385" s="13"/>
      <c r="C24385" s="13"/>
      <c r="D24385" s="13"/>
      <c r="E24385" s="13"/>
      <c r="G24385" s="13"/>
    </row>
    <row r="24386" spans="1:7">
      <c r="A24386" s="13"/>
      <c r="B24386" s="13"/>
      <c r="C24386" s="13"/>
      <c r="D24386" s="13"/>
      <c r="E24386" s="13"/>
      <c r="G24386" s="13"/>
    </row>
    <row r="24387" spans="1:7">
      <c r="A24387" s="13"/>
      <c r="B24387" s="13"/>
      <c r="C24387" s="13"/>
      <c r="D24387" s="13"/>
      <c r="E24387" s="13"/>
      <c r="G24387" s="13"/>
    </row>
    <row r="24388" spans="1:7">
      <c r="A24388" s="13"/>
      <c r="B24388" s="13"/>
      <c r="C24388" s="13"/>
      <c r="D24388" s="13"/>
      <c r="E24388" s="13"/>
      <c r="G24388" s="13"/>
    </row>
    <row r="24389" spans="1:7">
      <c r="A24389" s="13"/>
      <c r="B24389" s="13"/>
      <c r="C24389" s="13"/>
      <c r="D24389" s="13"/>
      <c r="E24389" s="13"/>
      <c r="G24389" s="13"/>
    </row>
    <row r="24390" spans="1:7">
      <c r="A24390" s="13"/>
      <c r="B24390" s="13"/>
      <c r="C24390" s="13"/>
      <c r="D24390" s="13"/>
      <c r="E24390" s="13"/>
      <c r="F24390" s="13"/>
    </row>
    <row r="24391" spans="1:7">
      <c r="A24391" s="13"/>
      <c r="B24391" s="13"/>
      <c r="C24391" s="13"/>
      <c r="D24391" s="13"/>
      <c r="E24391" s="13"/>
      <c r="G24391" s="13"/>
    </row>
    <row r="24392" spans="1:7">
      <c r="A24392" s="13"/>
      <c r="B24392" s="13"/>
      <c r="C24392" s="13"/>
      <c r="D24392" s="13"/>
      <c r="E24392" s="13"/>
      <c r="G24392" s="13"/>
    </row>
    <row r="24393" spans="1:7">
      <c r="A24393" s="13"/>
      <c r="B24393" s="13"/>
      <c r="C24393" s="13"/>
      <c r="D24393" s="13"/>
      <c r="E24393" s="13"/>
      <c r="G24393" s="13"/>
    </row>
    <row r="24394" spans="1:7">
      <c r="A24394" s="13"/>
      <c r="B24394" s="13"/>
      <c r="C24394" s="13"/>
      <c r="D24394" s="13"/>
      <c r="E24394" s="13"/>
      <c r="F24394" s="13"/>
    </row>
    <row r="24395" spans="1:7">
      <c r="A24395" s="13"/>
      <c r="B24395" s="13"/>
      <c r="C24395" s="13"/>
      <c r="D24395" s="13"/>
      <c r="E24395" s="13"/>
      <c r="G24395" s="13"/>
    </row>
    <row r="24396" spans="1:7">
      <c r="A24396" s="13"/>
      <c r="B24396" s="13"/>
      <c r="C24396" s="13"/>
      <c r="D24396" s="13"/>
      <c r="E24396" s="13"/>
      <c r="G24396" s="13"/>
    </row>
    <row r="24397" spans="1:7">
      <c r="A24397" s="13"/>
      <c r="B24397" s="13"/>
      <c r="C24397" s="13"/>
      <c r="D24397" s="13"/>
      <c r="E24397" s="13"/>
      <c r="G24397" s="13"/>
    </row>
    <row r="24398" spans="1:7">
      <c r="A24398" s="13"/>
      <c r="B24398" s="13"/>
      <c r="C24398" s="13"/>
      <c r="D24398" s="13"/>
      <c r="E24398" s="13"/>
      <c r="G24398" s="13"/>
    </row>
    <row r="24399" spans="1:7">
      <c r="A24399" s="13"/>
      <c r="B24399" s="13"/>
      <c r="C24399" s="13"/>
      <c r="D24399" s="13"/>
      <c r="E24399" s="13"/>
      <c r="G24399" s="13"/>
    </row>
    <row r="24400" spans="1:7">
      <c r="A24400" s="13"/>
      <c r="B24400" s="13"/>
      <c r="C24400" s="13"/>
      <c r="D24400" s="13"/>
      <c r="E24400" s="13"/>
      <c r="G24400" s="13"/>
    </row>
    <row r="24401" spans="1:7">
      <c r="A24401" s="13"/>
      <c r="B24401" s="13"/>
      <c r="C24401" s="13"/>
      <c r="D24401" s="13"/>
      <c r="E24401" s="13"/>
      <c r="G24401" s="13"/>
    </row>
    <row r="24402" spans="1:7">
      <c r="A24402" s="13"/>
      <c r="B24402" s="13"/>
      <c r="C24402" s="13"/>
      <c r="D24402" s="13"/>
      <c r="E24402" s="13"/>
      <c r="G24402" s="13"/>
    </row>
    <row r="24403" spans="1:7">
      <c r="A24403" s="13"/>
      <c r="B24403" s="13"/>
      <c r="C24403" s="13"/>
      <c r="D24403" s="13"/>
      <c r="E24403" s="13"/>
      <c r="G24403" s="13"/>
    </row>
    <row r="24404" spans="1:7">
      <c r="A24404" s="13"/>
      <c r="B24404" s="13"/>
      <c r="C24404" s="13"/>
      <c r="D24404" s="13"/>
      <c r="E24404" s="13"/>
      <c r="F24404" s="13"/>
    </row>
    <row r="24405" spans="1:7">
      <c r="A24405" s="13"/>
      <c r="B24405" s="13"/>
      <c r="C24405" s="13"/>
      <c r="D24405" s="13"/>
      <c r="E24405" s="13"/>
      <c r="G24405" s="13"/>
    </row>
    <row r="24406" spans="1:7">
      <c r="A24406" s="13"/>
      <c r="B24406" s="13"/>
      <c r="C24406" s="13"/>
      <c r="D24406" s="13"/>
      <c r="E24406" s="13"/>
      <c r="G24406" s="13"/>
    </row>
    <row r="24407" spans="1:7">
      <c r="A24407" s="13"/>
      <c r="B24407" s="13"/>
      <c r="C24407" s="13"/>
      <c r="D24407" s="13"/>
      <c r="E24407" s="13"/>
      <c r="G24407" s="13"/>
    </row>
    <row r="24408" spans="1:7">
      <c r="A24408" s="13"/>
      <c r="B24408" s="13"/>
      <c r="C24408" s="13"/>
      <c r="D24408" s="13"/>
      <c r="E24408" s="13"/>
      <c r="G24408" s="13"/>
    </row>
    <row r="24409" spans="1:7">
      <c r="A24409" s="13"/>
      <c r="B24409" s="13"/>
      <c r="C24409" s="13"/>
      <c r="D24409" s="13"/>
      <c r="E24409" s="13"/>
      <c r="G24409" s="13"/>
    </row>
    <row r="24410" spans="1:7">
      <c r="A24410" s="13"/>
      <c r="B24410" s="13"/>
      <c r="C24410" s="13"/>
      <c r="D24410" s="13"/>
      <c r="E24410" s="13"/>
      <c r="G24410" s="13"/>
    </row>
    <row r="24411" spans="1:7">
      <c r="A24411" s="13"/>
      <c r="B24411" s="13"/>
      <c r="C24411" s="13"/>
      <c r="D24411" s="13"/>
      <c r="E24411" s="13"/>
      <c r="G24411" s="13"/>
    </row>
    <row r="24412" spans="1:7">
      <c r="A24412" s="13"/>
      <c r="B24412" s="13"/>
      <c r="C24412" s="13"/>
      <c r="D24412" s="13"/>
      <c r="E24412" s="13"/>
      <c r="F24412" s="13"/>
    </row>
    <row r="24413" spans="1:7">
      <c r="A24413" s="13"/>
      <c r="B24413" s="13"/>
      <c r="C24413" s="13"/>
      <c r="D24413" s="13"/>
      <c r="E24413" s="13"/>
      <c r="G24413" s="13"/>
    </row>
    <row r="24414" spans="1:7">
      <c r="A24414" s="13"/>
      <c r="B24414" s="13"/>
      <c r="C24414" s="13"/>
      <c r="D24414" s="13"/>
      <c r="E24414" s="13"/>
      <c r="G24414" s="13"/>
    </row>
    <row r="24415" spans="1:7">
      <c r="A24415" s="13"/>
      <c r="B24415" s="13"/>
      <c r="C24415" s="13"/>
      <c r="D24415" s="13"/>
      <c r="E24415" s="13"/>
      <c r="G24415" s="13"/>
    </row>
    <row r="24416" spans="1:7">
      <c r="A24416" s="13"/>
      <c r="B24416" s="13"/>
      <c r="C24416" s="13"/>
      <c r="D24416" s="13"/>
      <c r="E24416" s="13"/>
      <c r="G24416" s="13"/>
    </row>
    <row r="24417" spans="1:7">
      <c r="A24417" s="13"/>
      <c r="B24417" s="13"/>
      <c r="C24417" s="13"/>
      <c r="D24417" s="13"/>
      <c r="E24417" s="13"/>
      <c r="G24417" s="13"/>
    </row>
    <row r="24418" spans="1:7">
      <c r="A24418" s="13"/>
      <c r="B24418" s="13"/>
      <c r="C24418" s="13"/>
      <c r="D24418" s="13"/>
      <c r="E24418" s="13"/>
      <c r="G24418" s="13"/>
    </row>
    <row r="24419" spans="1:7">
      <c r="A24419" s="13"/>
      <c r="B24419" s="13"/>
      <c r="C24419" s="13"/>
      <c r="D24419" s="13"/>
      <c r="E24419" s="13"/>
      <c r="F24419" s="13"/>
    </row>
    <row r="24420" spans="1:7">
      <c r="A24420" s="13"/>
      <c r="B24420" s="13"/>
      <c r="C24420" s="13"/>
      <c r="D24420" s="13"/>
      <c r="E24420" s="13"/>
      <c r="G24420" s="13"/>
    </row>
    <row r="24421" spans="1:7">
      <c r="A24421" s="13"/>
      <c r="B24421" s="13"/>
      <c r="C24421" s="13"/>
      <c r="D24421" s="13"/>
      <c r="E24421" s="13"/>
      <c r="G24421" s="13"/>
    </row>
    <row r="24422" spans="1:7">
      <c r="A24422" s="13"/>
      <c r="B24422" s="13"/>
      <c r="C24422" s="13"/>
      <c r="D24422" s="13"/>
      <c r="E24422" s="13"/>
      <c r="G24422" s="13"/>
    </row>
    <row r="24423" spans="1:7">
      <c r="A24423" s="13"/>
      <c r="B24423" s="13"/>
      <c r="C24423" s="13"/>
      <c r="D24423" s="13"/>
      <c r="E24423" s="13"/>
      <c r="G24423" s="13"/>
    </row>
    <row r="24424" spans="1:7">
      <c r="A24424" s="13"/>
      <c r="B24424" s="13"/>
      <c r="C24424" s="13"/>
      <c r="D24424" s="13"/>
      <c r="E24424" s="13"/>
      <c r="G24424" s="13"/>
    </row>
    <row r="24425" spans="1:7">
      <c r="A24425" s="13"/>
      <c r="B24425" s="13"/>
      <c r="C24425" s="13"/>
      <c r="D24425" s="13"/>
      <c r="E24425" s="13"/>
      <c r="G24425" s="13"/>
    </row>
    <row r="24426" spans="1:7">
      <c r="A24426" s="13"/>
      <c r="B24426" s="13"/>
      <c r="C24426" s="13"/>
      <c r="D24426" s="13"/>
      <c r="E24426" s="13"/>
      <c r="G24426" s="13"/>
    </row>
    <row r="24427" spans="1:7">
      <c r="A24427" s="13"/>
      <c r="B24427" s="13"/>
      <c r="C24427" s="13"/>
      <c r="D24427" s="13"/>
      <c r="E24427" s="13"/>
      <c r="G24427" s="13"/>
    </row>
    <row r="24428" spans="1:7">
      <c r="A24428" s="13"/>
      <c r="B24428" s="13"/>
      <c r="C24428" s="13"/>
      <c r="D24428" s="13"/>
      <c r="E24428" s="13"/>
      <c r="G24428" s="13"/>
    </row>
    <row r="24429" spans="1:7">
      <c r="A24429" s="13"/>
      <c r="B24429" s="13"/>
      <c r="C24429" s="13"/>
      <c r="D24429" s="13"/>
      <c r="E24429" s="13"/>
      <c r="G24429" s="13"/>
    </row>
    <row r="24430" spans="1:7">
      <c r="A24430" s="13"/>
      <c r="B24430" s="13"/>
      <c r="C24430" s="13"/>
      <c r="D24430" s="13"/>
      <c r="E24430" s="13"/>
      <c r="G24430" s="13"/>
    </row>
    <row r="24431" spans="1:7">
      <c r="A24431" s="13"/>
      <c r="B24431" s="13"/>
      <c r="C24431" s="13"/>
      <c r="D24431" s="13"/>
      <c r="E24431" s="13"/>
      <c r="G24431" s="13"/>
    </row>
    <row r="24432" spans="1:7">
      <c r="A24432" s="13"/>
      <c r="B24432" s="13"/>
      <c r="C24432" s="13"/>
      <c r="D24432" s="13"/>
      <c r="E24432" s="13"/>
      <c r="G24432" s="13"/>
    </row>
    <row r="24433" spans="1:7">
      <c r="A24433" s="13"/>
      <c r="B24433" s="13"/>
      <c r="C24433" s="13"/>
      <c r="D24433" s="13"/>
      <c r="E24433" s="13"/>
      <c r="G24433" s="13"/>
    </row>
    <row r="24434" spans="1:7">
      <c r="A24434" s="13"/>
      <c r="B24434" s="13"/>
      <c r="C24434" s="13"/>
      <c r="D24434" s="13"/>
      <c r="E24434" s="13"/>
      <c r="G24434" s="13"/>
    </row>
    <row r="24435" spans="1:7">
      <c r="A24435" s="13"/>
      <c r="B24435" s="13"/>
      <c r="C24435" s="13"/>
      <c r="D24435" s="13"/>
      <c r="E24435" s="13"/>
      <c r="G24435" s="13"/>
    </row>
    <row r="24436" spans="1:7">
      <c r="A24436" s="13"/>
      <c r="B24436" s="13"/>
      <c r="C24436" s="13"/>
      <c r="D24436" s="13"/>
      <c r="E24436" s="13"/>
      <c r="G24436" s="13"/>
    </row>
    <row r="24437" spans="1:7">
      <c r="A24437" s="13"/>
      <c r="B24437" s="13"/>
      <c r="C24437" s="13"/>
      <c r="D24437" s="13"/>
      <c r="E24437" s="13"/>
      <c r="G24437" s="13"/>
    </row>
    <row r="24438" spans="1:7">
      <c r="A24438" s="13"/>
      <c r="B24438" s="13"/>
      <c r="C24438" s="13"/>
      <c r="D24438" s="13"/>
      <c r="E24438" s="13"/>
      <c r="G24438" s="13"/>
    </row>
    <row r="24439" spans="1:7">
      <c r="A24439" s="13"/>
      <c r="B24439" s="13"/>
      <c r="C24439" s="13"/>
      <c r="D24439" s="13"/>
      <c r="E24439" s="13"/>
      <c r="G24439" s="13"/>
    </row>
    <row r="24440" spans="1:7">
      <c r="A24440" s="13"/>
      <c r="B24440" s="13"/>
      <c r="C24440" s="13"/>
      <c r="D24440" s="13"/>
      <c r="E24440" s="13"/>
      <c r="G24440" s="13"/>
    </row>
    <row r="24441" spans="1:7">
      <c r="A24441" s="13"/>
      <c r="B24441" s="13"/>
      <c r="C24441" s="13"/>
      <c r="D24441" s="13"/>
      <c r="E24441" s="13"/>
      <c r="G24441" s="13"/>
    </row>
    <row r="24442" spans="1:7">
      <c r="A24442" s="13"/>
      <c r="B24442" s="13"/>
      <c r="C24442" s="13"/>
      <c r="D24442" s="13"/>
      <c r="E24442" s="13"/>
      <c r="G24442" s="13"/>
    </row>
    <row r="24443" spans="1:7">
      <c r="A24443" s="13"/>
      <c r="B24443" s="13"/>
      <c r="C24443" s="13"/>
      <c r="D24443" s="13"/>
      <c r="E24443" s="13"/>
      <c r="G24443" s="13"/>
    </row>
    <row r="24444" spans="1:7">
      <c r="A24444" s="13"/>
      <c r="B24444" s="13"/>
      <c r="C24444" s="13"/>
      <c r="D24444" s="13"/>
      <c r="E24444" s="13"/>
      <c r="G24444" s="13"/>
    </row>
    <row r="24445" spans="1:7">
      <c r="A24445" s="13"/>
      <c r="B24445" s="13"/>
      <c r="C24445" s="13"/>
      <c r="D24445" s="13"/>
      <c r="E24445" s="13"/>
      <c r="G24445" s="13"/>
    </row>
    <row r="24446" spans="1:7">
      <c r="A24446" s="13"/>
      <c r="B24446" s="13"/>
      <c r="C24446" s="13"/>
      <c r="D24446" s="13"/>
      <c r="E24446" s="13"/>
      <c r="G24446" s="13"/>
    </row>
    <row r="24447" spans="1:7">
      <c r="A24447" s="13"/>
      <c r="B24447" s="13"/>
      <c r="C24447" s="13"/>
      <c r="D24447" s="13"/>
      <c r="E24447" s="13"/>
      <c r="G24447" s="13"/>
    </row>
    <row r="24448" spans="1:7">
      <c r="A24448" s="13"/>
      <c r="B24448" s="13"/>
      <c r="C24448" s="13"/>
      <c r="D24448" s="13"/>
      <c r="E24448" s="13"/>
      <c r="G24448" s="13"/>
    </row>
    <row r="24449" spans="1:7">
      <c r="A24449" s="13"/>
      <c r="B24449" s="13"/>
      <c r="C24449" s="13"/>
      <c r="D24449" s="13"/>
      <c r="E24449" s="13"/>
      <c r="G24449" s="13"/>
    </row>
    <row r="24450" spans="1:7">
      <c r="A24450" s="13"/>
      <c r="B24450" s="13"/>
      <c r="C24450" s="13"/>
      <c r="D24450" s="13"/>
      <c r="E24450" s="13"/>
      <c r="G24450" s="13"/>
    </row>
    <row r="24451" spans="1:7">
      <c r="A24451" s="13"/>
      <c r="B24451" s="13"/>
      <c r="C24451" s="13"/>
      <c r="D24451" s="13"/>
      <c r="E24451" s="13"/>
      <c r="G24451" s="13"/>
    </row>
    <row r="24452" spans="1:7">
      <c r="A24452" s="13"/>
      <c r="B24452" s="13"/>
      <c r="C24452" s="13"/>
      <c r="D24452" s="13"/>
      <c r="E24452" s="13"/>
      <c r="G24452" s="13"/>
    </row>
    <row r="24453" spans="1:7">
      <c r="A24453" s="13"/>
      <c r="B24453" s="13"/>
      <c r="C24453" s="13"/>
      <c r="D24453" s="13"/>
      <c r="E24453" s="13"/>
      <c r="G24453" s="13"/>
    </row>
    <row r="24454" spans="1:7">
      <c r="A24454" s="13"/>
      <c r="B24454" s="13"/>
      <c r="C24454" s="13"/>
      <c r="D24454" s="13"/>
      <c r="E24454" s="13"/>
      <c r="G24454" s="13"/>
    </row>
    <row r="24455" spans="1:7">
      <c r="A24455" s="13"/>
      <c r="B24455" s="13"/>
      <c r="C24455" s="13"/>
      <c r="D24455" s="13"/>
      <c r="E24455" s="13"/>
      <c r="G24455" s="13"/>
    </row>
    <row r="24456" spans="1:7">
      <c r="A24456" s="13"/>
      <c r="B24456" s="13"/>
      <c r="C24456" s="13"/>
      <c r="D24456" s="13"/>
      <c r="E24456" s="13"/>
      <c r="G24456" s="13"/>
    </row>
    <row r="24457" spans="1:7">
      <c r="A24457" s="13"/>
      <c r="B24457" s="13"/>
      <c r="C24457" s="13"/>
      <c r="D24457" s="13"/>
      <c r="E24457" s="13"/>
      <c r="G24457" s="13"/>
    </row>
    <row r="24458" spans="1:7">
      <c r="A24458" s="13"/>
      <c r="B24458" s="13"/>
      <c r="C24458" s="13"/>
      <c r="D24458" s="13"/>
      <c r="E24458" s="13"/>
      <c r="G24458" s="13"/>
    </row>
    <row r="24459" spans="1:7">
      <c r="A24459" s="13"/>
      <c r="B24459" s="13"/>
      <c r="C24459" s="13"/>
      <c r="D24459" s="13"/>
      <c r="E24459" s="13"/>
      <c r="F24459" s="13"/>
    </row>
    <row r="24460" spans="1:7">
      <c r="A24460" s="13"/>
      <c r="B24460" s="13"/>
      <c r="C24460" s="13"/>
      <c r="D24460" s="13"/>
      <c r="E24460" s="13"/>
      <c r="G24460" s="13"/>
    </row>
    <row r="24461" spans="1:7">
      <c r="A24461" s="13"/>
      <c r="B24461" s="13"/>
      <c r="C24461" s="13"/>
      <c r="D24461" s="13"/>
      <c r="E24461" s="13"/>
      <c r="G24461" s="13"/>
    </row>
    <row r="24462" spans="1:7">
      <c r="A24462" s="13"/>
      <c r="B24462" s="13"/>
      <c r="C24462" s="13"/>
      <c r="D24462" s="13"/>
      <c r="E24462" s="13"/>
      <c r="G24462" s="13"/>
    </row>
    <row r="24463" spans="1:7">
      <c r="A24463" s="13"/>
      <c r="B24463" s="13"/>
      <c r="C24463" s="13"/>
      <c r="D24463" s="13"/>
      <c r="E24463" s="13"/>
      <c r="G24463" s="13"/>
    </row>
    <row r="24464" spans="1:7">
      <c r="A24464" s="13"/>
      <c r="B24464" s="13"/>
      <c r="C24464" s="13"/>
      <c r="D24464" s="13"/>
      <c r="E24464" s="13"/>
      <c r="G24464" s="13"/>
    </row>
    <row r="24465" spans="1:7">
      <c r="A24465" s="13"/>
      <c r="B24465" s="13"/>
      <c r="C24465" s="13"/>
      <c r="D24465" s="13"/>
      <c r="E24465" s="13"/>
      <c r="G24465" s="13"/>
    </row>
    <row r="24466" spans="1:7">
      <c r="A24466" s="13"/>
      <c r="B24466" s="13"/>
      <c r="C24466" s="13"/>
      <c r="D24466" s="13"/>
      <c r="E24466" s="13"/>
      <c r="G24466" s="13"/>
    </row>
    <row r="24467" spans="1:7">
      <c r="A24467" s="13"/>
      <c r="B24467" s="13"/>
      <c r="C24467" s="13"/>
      <c r="D24467" s="13"/>
      <c r="E24467" s="13"/>
      <c r="G24467" s="13"/>
    </row>
    <row r="24468" spans="1:7">
      <c r="A24468" s="13"/>
      <c r="B24468" s="13"/>
      <c r="C24468" s="13"/>
      <c r="D24468" s="13"/>
      <c r="E24468" s="13"/>
      <c r="G24468" s="13"/>
    </row>
    <row r="24469" spans="1:7">
      <c r="A24469" s="13"/>
      <c r="B24469" s="13"/>
      <c r="C24469" s="13"/>
      <c r="D24469" s="13"/>
      <c r="E24469" s="13"/>
      <c r="G24469" s="13"/>
    </row>
    <row r="24470" spans="1:7">
      <c r="A24470" s="13"/>
      <c r="B24470" s="13"/>
      <c r="C24470" s="13"/>
      <c r="D24470" s="13"/>
      <c r="E24470" s="13"/>
      <c r="G24470" s="13"/>
    </row>
    <row r="24471" spans="1:7">
      <c r="A24471" s="13"/>
      <c r="B24471" s="13"/>
      <c r="C24471" s="13"/>
      <c r="D24471" s="13"/>
      <c r="E24471" s="13"/>
      <c r="G24471" s="13"/>
    </row>
    <row r="24472" spans="1:7">
      <c r="A24472" s="13"/>
      <c r="B24472" s="13"/>
      <c r="C24472" s="13"/>
      <c r="D24472" s="13"/>
      <c r="E24472" s="13"/>
      <c r="G24472" s="13"/>
    </row>
    <row r="24473" spans="1:7">
      <c r="A24473" s="13"/>
      <c r="B24473" s="13"/>
      <c r="C24473" s="13"/>
      <c r="D24473" s="13"/>
      <c r="E24473" s="13"/>
      <c r="G24473" s="13"/>
    </row>
    <row r="24474" spans="1:7">
      <c r="A24474" s="13"/>
      <c r="B24474" s="13"/>
      <c r="C24474" s="13"/>
      <c r="D24474" s="13"/>
      <c r="E24474" s="13"/>
      <c r="F24474" s="13"/>
    </row>
    <row r="24475" spans="1:7">
      <c r="A24475" s="13"/>
      <c r="B24475" s="13"/>
      <c r="C24475" s="13"/>
      <c r="D24475" s="13"/>
      <c r="E24475" s="13"/>
      <c r="F24475" s="13"/>
    </row>
    <row r="24476" spans="1:7">
      <c r="A24476" s="13"/>
      <c r="B24476" s="13"/>
      <c r="C24476" s="13"/>
      <c r="D24476" s="13"/>
      <c r="E24476" s="13"/>
      <c r="G24476" s="13"/>
    </row>
    <row r="24477" spans="1:7">
      <c r="A24477" s="13"/>
      <c r="B24477" s="13"/>
      <c r="C24477" s="13"/>
      <c r="D24477" s="13"/>
      <c r="E24477" s="13"/>
      <c r="G24477" s="13"/>
    </row>
    <row r="24478" spans="1:7">
      <c r="A24478" s="13"/>
      <c r="B24478" s="13"/>
      <c r="C24478" s="13"/>
      <c r="D24478" s="13"/>
      <c r="E24478" s="13"/>
      <c r="G24478" s="13"/>
    </row>
    <row r="24479" spans="1:7">
      <c r="A24479" s="13"/>
      <c r="B24479" s="13"/>
      <c r="C24479" s="13"/>
      <c r="D24479" s="13"/>
      <c r="E24479" s="13"/>
      <c r="G24479" s="13"/>
    </row>
    <row r="24480" spans="1:7">
      <c r="A24480" s="13"/>
      <c r="B24480" s="13"/>
      <c r="C24480" s="13"/>
      <c r="D24480" s="13"/>
      <c r="E24480" s="13"/>
      <c r="G24480" s="13"/>
    </row>
    <row r="24481" spans="1:7">
      <c r="A24481" s="13"/>
      <c r="B24481" s="13"/>
      <c r="C24481" s="13"/>
      <c r="D24481" s="13"/>
      <c r="E24481" s="13"/>
      <c r="G24481" s="13"/>
    </row>
    <row r="24482" spans="1:7">
      <c r="A24482" s="13"/>
      <c r="B24482" s="13"/>
      <c r="C24482" s="13"/>
      <c r="D24482" s="13"/>
      <c r="E24482" s="13"/>
      <c r="G24482" s="13"/>
    </row>
    <row r="24483" spans="1:7">
      <c r="A24483" s="13"/>
      <c r="B24483" s="13"/>
      <c r="C24483" s="13"/>
      <c r="D24483" s="13"/>
      <c r="E24483" s="13"/>
      <c r="G24483" s="13"/>
    </row>
    <row r="24484" spans="1:7">
      <c r="A24484" s="13"/>
      <c r="B24484" s="13"/>
      <c r="C24484" s="13"/>
      <c r="D24484" s="13"/>
      <c r="E24484" s="13"/>
      <c r="G24484" s="13"/>
    </row>
    <row r="24485" spans="1:7">
      <c r="A24485" s="13"/>
      <c r="B24485" s="13"/>
      <c r="C24485" s="13"/>
      <c r="D24485" s="13"/>
      <c r="E24485" s="13"/>
      <c r="G24485" s="13"/>
    </row>
    <row r="24486" spans="1:7">
      <c r="A24486" s="13"/>
      <c r="B24486" s="13"/>
      <c r="C24486" s="13"/>
      <c r="D24486" s="13"/>
      <c r="E24486" s="13"/>
      <c r="G24486" s="13"/>
    </row>
    <row r="24487" spans="1:7">
      <c r="A24487" s="13"/>
      <c r="B24487" s="13"/>
      <c r="C24487" s="13"/>
      <c r="D24487" s="13"/>
      <c r="E24487" s="13"/>
      <c r="F24487" s="13"/>
    </row>
    <row r="24488" spans="1:7">
      <c r="A24488" s="13"/>
      <c r="B24488" s="13"/>
      <c r="C24488" s="13"/>
      <c r="D24488" s="13"/>
      <c r="E24488" s="13"/>
      <c r="G24488" s="13"/>
    </row>
    <row r="24489" spans="1:7">
      <c r="A24489" s="13"/>
      <c r="B24489" s="13"/>
      <c r="C24489" s="13"/>
      <c r="D24489" s="13"/>
      <c r="E24489" s="13"/>
      <c r="G24489" s="13"/>
    </row>
    <row r="24490" spans="1:7">
      <c r="A24490" s="13"/>
      <c r="B24490" s="13"/>
      <c r="C24490" s="13"/>
      <c r="D24490" s="13"/>
      <c r="E24490" s="13"/>
      <c r="G24490" s="13"/>
    </row>
    <row r="24491" spans="1:7">
      <c r="A24491" s="13"/>
      <c r="B24491" s="13"/>
      <c r="C24491" s="13"/>
      <c r="D24491" s="13"/>
      <c r="E24491" s="13"/>
      <c r="G24491" s="13"/>
    </row>
    <row r="24492" spans="1:7">
      <c r="A24492" s="13"/>
      <c r="B24492" s="13"/>
      <c r="C24492" s="13"/>
      <c r="D24492" s="13"/>
      <c r="E24492" s="13"/>
      <c r="G24492" s="13"/>
    </row>
    <row r="24493" spans="1:7">
      <c r="A24493" s="13"/>
      <c r="B24493" s="13"/>
      <c r="C24493" s="13"/>
      <c r="D24493" s="13"/>
      <c r="E24493" s="13"/>
      <c r="G24493" s="13"/>
    </row>
    <row r="24494" spans="1:7">
      <c r="A24494" s="13"/>
      <c r="B24494" s="13"/>
      <c r="C24494" s="13"/>
      <c r="D24494" s="13"/>
      <c r="E24494" s="13"/>
      <c r="G24494" s="13"/>
    </row>
    <row r="24495" spans="1:7">
      <c r="A24495" s="13"/>
      <c r="B24495" s="13"/>
      <c r="C24495" s="13"/>
      <c r="D24495" s="13"/>
      <c r="E24495" s="13"/>
      <c r="G24495" s="13"/>
    </row>
    <row r="24496" spans="1:7">
      <c r="A24496" s="13"/>
      <c r="B24496" s="13"/>
      <c r="C24496" s="13"/>
      <c r="D24496" s="13"/>
      <c r="E24496" s="13"/>
      <c r="G24496" s="13"/>
    </row>
    <row r="24497" spans="1:7">
      <c r="A24497" s="13"/>
      <c r="B24497" s="13"/>
      <c r="C24497" s="13"/>
      <c r="D24497" s="13"/>
      <c r="E24497" s="13"/>
      <c r="G24497" s="13"/>
    </row>
    <row r="24498" spans="1:7">
      <c r="A24498" s="13"/>
      <c r="B24498" s="13"/>
      <c r="C24498" s="13"/>
      <c r="D24498" s="13"/>
      <c r="E24498" s="13"/>
      <c r="G24498" s="13"/>
    </row>
    <row r="24499" spans="1:7">
      <c r="A24499" s="13"/>
      <c r="B24499" s="13"/>
      <c r="C24499" s="13"/>
      <c r="D24499" s="13"/>
      <c r="E24499" s="13"/>
      <c r="G24499" s="13"/>
    </row>
    <row r="24500" spans="1:7">
      <c r="A24500" s="13"/>
      <c r="B24500" s="13"/>
      <c r="C24500" s="13"/>
      <c r="D24500" s="13"/>
      <c r="E24500" s="13"/>
      <c r="G24500" s="13"/>
    </row>
    <row r="24501" spans="1:7">
      <c r="A24501" s="13"/>
      <c r="B24501" s="13"/>
      <c r="C24501" s="13"/>
      <c r="D24501" s="13"/>
      <c r="E24501" s="13"/>
      <c r="F24501" s="13"/>
    </row>
    <row r="24502" spans="1:7">
      <c r="A24502" s="13"/>
      <c r="B24502" s="13"/>
      <c r="C24502" s="13"/>
      <c r="D24502" s="13"/>
      <c r="E24502" s="13"/>
      <c r="G24502" s="13"/>
    </row>
    <row r="24503" spans="1:7">
      <c r="A24503" s="13"/>
      <c r="B24503" s="13"/>
      <c r="C24503" s="13"/>
      <c r="D24503" s="13"/>
      <c r="E24503" s="13"/>
      <c r="G24503" s="13"/>
    </row>
    <row r="24504" spans="1:7">
      <c r="A24504" s="13"/>
      <c r="B24504" s="13"/>
      <c r="C24504" s="13"/>
      <c r="D24504" s="13"/>
      <c r="E24504" s="13"/>
      <c r="G24504" s="13"/>
    </row>
    <row r="24505" spans="1:7">
      <c r="A24505" s="13"/>
      <c r="B24505" s="13"/>
      <c r="C24505" s="13"/>
      <c r="D24505" s="13"/>
      <c r="E24505" s="13"/>
      <c r="G24505" s="13"/>
    </row>
    <row r="24506" spans="1:7">
      <c r="A24506" s="13"/>
      <c r="B24506" s="13"/>
      <c r="C24506" s="13"/>
      <c r="D24506" s="13"/>
      <c r="E24506" s="13"/>
      <c r="G24506" s="13"/>
    </row>
    <row r="24507" spans="1:7">
      <c r="A24507" s="13"/>
      <c r="B24507" s="13"/>
      <c r="C24507" s="13"/>
      <c r="D24507" s="13"/>
      <c r="E24507" s="13"/>
      <c r="G24507" s="13"/>
    </row>
    <row r="24508" spans="1:7">
      <c r="A24508" s="13"/>
      <c r="B24508" s="13"/>
      <c r="C24508" s="13"/>
      <c r="D24508" s="13"/>
      <c r="E24508" s="13"/>
      <c r="G24508" s="13"/>
    </row>
    <row r="24509" spans="1:7">
      <c r="A24509" s="13"/>
      <c r="B24509" s="13"/>
      <c r="C24509" s="13"/>
      <c r="D24509" s="13"/>
      <c r="E24509" s="13"/>
      <c r="G24509" s="13"/>
    </row>
    <row r="24510" spans="1:7">
      <c r="A24510" s="13"/>
      <c r="B24510" s="13"/>
      <c r="C24510" s="13"/>
      <c r="D24510" s="13"/>
      <c r="E24510" s="13"/>
      <c r="G24510" s="13"/>
    </row>
    <row r="24511" spans="1:7">
      <c r="A24511" s="13"/>
      <c r="B24511" s="13"/>
      <c r="C24511" s="13"/>
      <c r="D24511" s="13"/>
      <c r="E24511" s="13"/>
      <c r="G24511" s="13"/>
    </row>
    <row r="24512" spans="1:7">
      <c r="A24512" s="13"/>
      <c r="B24512" s="13"/>
      <c r="C24512" s="13"/>
      <c r="D24512" s="13"/>
      <c r="E24512" s="13"/>
      <c r="G24512" s="13"/>
    </row>
    <row r="24513" spans="1:7">
      <c r="A24513" s="13"/>
      <c r="B24513" s="13"/>
      <c r="C24513" s="13"/>
      <c r="D24513" s="13"/>
      <c r="E24513" s="13"/>
      <c r="G24513" s="13"/>
    </row>
    <row r="24514" spans="1:7">
      <c r="A24514" s="13"/>
      <c r="B24514" s="13"/>
      <c r="C24514" s="13"/>
      <c r="D24514" s="13"/>
      <c r="E24514" s="13"/>
      <c r="F24514" s="13"/>
    </row>
    <row r="24515" spans="1:7">
      <c r="A24515" s="13"/>
      <c r="B24515" s="13"/>
      <c r="C24515" s="13"/>
      <c r="D24515" s="13"/>
      <c r="E24515" s="13"/>
      <c r="G24515" s="13"/>
    </row>
    <row r="24516" spans="1:7">
      <c r="A24516" s="13"/>
      <c r="B24516" s="13"/>
      <c r="C24516" s="13"/>
      <c r="D24516" s="13"/>
      <c r="E24516" s="13"/>
      <c r="G24516" s="13"/>
    </row>
    <row r="24517" spans="1:7">
      <c r="A24517" s="13"/>
      <c r="B24517" s="13"/>
      <c r="C24517" s="13"/>
      <c r="D24517" s="13"/>
      <c r="E24517" s="13"/>
      <c r="G24517" s="13"/>
    </row>
    <row r="24518" spans="1:7">
      <c r="A24518" s="13"/>
      <c r="B24518" s="13"/>
      <c r="C24518" s="13"/>
      <c r="D24518" s="13"/>
      <c r="E24518" s="13"/>
      <c r="G24518" s="13"/>
    </row>
    <row r="24519" spans="1:7">
      <c r="A24519" s="13"/>
      <c r="B24519" s="13"/>
      <c r="C24519" s="13"/>
      <c r="D24519" s="13"/>
      <c r="E24519" s="13"/>
      <c r="G24519" s="13"/>
    </row>
    <row r="24520" spans="1:7">
      <c r="A24520" s="13"/>
      <c r="B24520" s="13"/>
      <c r="C24520" s="13"/>
      <c r="D24520" s="13"/>
      <c r="E24520" s="13"/>
      <c r="G24520" s="13"/>
    </row>
    <row r="24521" spans="1:7">
      <c r="A24521" s="13"/>
      <c r="B24521" s="13"/>
      <c r="C24521" s="13"/>
      <c r="D24521" s="13"/>
      <c r="E24521" s="13"/>
      <c r="G24521" s="13"/>
    </row>
    <row r="24522" spans="1:7">
      <c r="A24522" s="13"/>
      <c r="B24522" s="13"/>
      <c r="C24522" s="13"/>
      <c r="D24522" s="13"/>
      <c r="E24522" s="13"/>
      <c r="G24522" s="13"/>
    </row>
    <row r="24523" spans="1:7">
      <c r="A24523" s="13"/>
      <c r="B24523" s="13"/>
      <c r="C24523" s="13"/>
      <c r="D24523" s="13"/>
      <c r="E24523" s="13"/>
      <c r="F24523" s="13"/>
    </row>
    <row r="24524" spans="1:7">
      <c r="A24524" s="13"/>
      <c r="B24524" s="13"/>
      <c r="C24524" s="13"/>
      <c r="D24524" s="13"/>
      <c r="E24524" s="13"/>
      <c r="G24524" s="13"/>
    </row>
    <row r="24525" spans="1:7">
      <c r="A24525" s="13"/>
      <c r="B24525" s="13"/>
      <c r="C24525" s="13"/>
      <c r="D24525" s="13"/>
      <c r="E24525" s="13"/>
      <c r="G24525" s="13"/>
    </row>
    <row r="24526" spans="1:7">
      <c r="A24526" s="13"/>
      <c r="B24526" s="13"/>
      <c r="C24526" s="13"/>
      <c r="D24526" s="13"/>
      <c r="E24526" s="13"/>
      <c r="G24526" s="13"/>
    </row>
    <row r="24527" spans="1:7">
      <c r="A24527" s="13"/>
      <c r="B24527" s="13"/>
      <c r="C24527" s="13"/>
      <c r="D24527" s="13"/>
      <c r="E24527" s="13"/>
      <c r="G24527" s="13"/>
    </row>
    <row r="24528" spans="1:7">
      <c r="A24528" s="13"/>
      <c r="B24528" s="13"/>
      <c r="C24528" s="13"/>
      <c r="D24528" s="13"/>
      <c r="E24528" s="13"/>
      <c r="F24528" s="13"/>
    </row>
    <row r="24529" spans="1:7">
      <c r="A24529" s="13"/>
      <c r="B24529" s="13"/>
      <c r="C24529" s="13"/>
      <c r="D24529" s="13"/>
      <c r="E24529" s="13"/>
      <c r="G24529" s="13"/>
    </row>
    <row r="24530" spans="1:7">
      <c r="A24530" s="13"/>
      <c r="B24530" s="13"/>
      <c r="C24530" s="13"/>
      <c r="D24530" s="13"/>
      <c r="E24530" s="13"/>
      <c r="G24530" s="13"/>
    </row>
    <row r="24531" spans="1:7">
      <c r="A24531" s="13"/>
      <c r="B24531" s="13"/>
      <c r="C24531" s="13"/>
      <c r="D24531" s="13"/>
      <c r="E24531" s="13"/>
      <c r="G24531" s="13"/>
    </row>
    <row r="24532" spans="1:7">
      <c r="A24532" s="13"/>
      <c r="B24532" s="13"/>
      <c r="C24532" s="13"/>
      <c r="D24532" s="13"/>
      <c r="E24532" s="13"/>
      <c r="G24532" s="13"/>
    </row>
    <row r="24533" spans="1:7">
      <c r="A24533" s="13"/>
      <c r="B24533" s="13"/>
      <c r="C24533" s="13"/>
      <c r="D24533" s="13"/>
      <c r="E24533" s="13"/>
      <c r="G24533" s="13"/>
    </row>
    <row r="24534" spans="1:7">
      <c r="A24534" s="13"/>
      <c r="B24534" s="13"/>
      <c r="C24534" s="13"/>
      <c r="D24534" s="13"/>
      <c r="E24534" s="13"/>
      <c r="G24534" s="13"/>
    </row>
    <row r="24535" spans="1:7">
      <c r="A24535" s="13"/>
      <c r="B24535" s="13"/>
      <c r="C24535" s="13"/>
      <c r="D24535" s="13"/>
      <c r="E24535" s="13"/>
      <c r="G24535" s="13"/>
    </row>
    <row r="24536" spans="1:7">
      <c r="A24536" s="13"/>
      <c r="B24536" s="13"/>
      <c r="C24536" s="13"/>
      <c r="D24536" s="13"/>
      <c r="E24536" s="13"/>
      <c r="F24536" s="13"/>
    </row>
    <row r="24537" spans="1:7">
      <c r="A24537" s="13"/>
      <c r="B24537" s="13"/>
      <c r="C24537" s="13"/>
      <c r="D24537" s="13"/>
      <c r="E24537" s="13"/>
      <c r="G24537" s="13"/>
    </row>
    <row r="24538" spans="1:7">
      <c r="A24538" s="13"/>
      <c r="B24538" s="13"/>
      <c r="C24538" s="13"/>
      <c r="D24538" s="13"/>
      <c r="E24538" s="13"/>
      <c r="G24538" s="13"/>
    </row>
    <row r="24539" spans="1:7">
      <c r="A24539" s="13"/>
      <c r="B24539" s="13"/>
      <c r="C24539" s="13"/>
      <c r="D24539" s="13"/>
      <c r="E24539" s="13"/>
      <c r="G24539" s="13"/>
    </row>
    <row r="24540" spans="1:7">
      <c r="A24540" s="13"/>
      <c r="B24540" s="13"/>
      <c r="C24540" s="13"/>
      <c r="D24540" s="13"/>
      <c r="E24540" s="13"/>
      <c r="G24540" s="13"/>
    </row>
    <row r="24541" spans="1:7">
      <c r="A24541" s="13"/>
      <c r="B24541" s="13"/>
      <c r="C24541" s="13"/>
      <c r="D24541" s="13"/>
      <c r="E24541" s="13"/>
      <c r="G24541" s="13"/>
    </row>
    <row r="24542" spans="1:7">
      <c r="A24542" s="13"/>
      <c r="B24542" s="13"/>
      <c r="C24542" s="13"/>
      <c r="D24542" s="13"/>
      <c r="E24542" s="13"/>
      <c r="G24542" s="13"/>
    </row>
    <row r="24543" spans="1:7">
      <c r="A24543" s="13"/>
      <c r="B24543" s="13"/>
      <c r="C24543" s="13"/>
      <c r="D24543" s="13"/>
      <c r="E24543" s="13"/>
      <c r="G24543" s="13"/>
    </row>
    <row r="24544" spans="1:7">
      <c r="A24544" s="13"/>
      <c r="B24544" s="13"/>
      <c r="C24544" s="13"/>
      <c r="D24544" s="13"/>
      <c r="E24544" s="13"/>
      <c r="G24544" s="13"/>
    </row>
    <row r="24545" spans="1:7">
      <c r="A24545" s="13"/>
      <c r="B24545" s="13"/>
      <c r="C24545" s="13"/>
      <c r="D24545" s="13"/>
      <c r="E24545" s="13"/>
      <c r="G24545" s="13"/>
    </row>
    <row r="24546" spans="1:7">
      <c r="A24546" s="13"/>
      <c r="B24546" s="13"/>
      <c r="C24546" s="13"/>
      <c r="D24546" s="13"/>
      <c r="E24546" s="13"/>
      <c r="G24546" s="13"/>
    </row>
    <row r="24547" spans="1:7">
      <c r="A24547" s="13"/>
      <c r="B24547" s="13"/>
      <c r="C24547" s="13"/>
      <c r="D24547" s="13"/>
      <c r="E24547" s="13"/>
      <c r="G24547" s="13"/>
    </row>
    <row r="24548" spans="1:7">
      <c r="A24548" s="13"/>
      <c r="B24548" s="13"/>
      <c r="C24548" s="13"/>
      <c r="D24548" s="13"/>
      <c r="E24548" s="13"/>
      <c r="G24548" s="13"/>
    </row>
    <row r="24549" spans="1:7">
      <c r="A24549" s="13"/>
      <c r="B24549" s="13"/>
      <c r="C24549" s="13"/>
      <c r="D24549" s="13"/>
      <c r="E24549" s="13"/>
      <c r="G24549" s="13"/>
    </row>
    <row r="24550" spans="1:7">
      <c r="A24550" s="13"/>
      <c r="B24550" s="13"/>
      <c r="C24550" s="13"/>
      <c r="D24550" s="13"/>
      <c r="E24550" s="13"/>
      <c r="G24550" s="13"/>
    </row>
    <row r="24551" spans="1:7">
      <c r="A24551" s="13"/>
      <c r="B24551" s="13"/>
      <c r="C24551" s="13"/>
      <c r="D24551" s="13"/>
      <c r="E24551" s="13"/>
      <c r="G24551" s="13"/>
    </row>
    <row r="24552" spans="1:7">
      <c r="A24552" s="13"/>
      <c r="B24552" s="13"/>
      <c r="C24552" s="13"/>
      <c r="D24552" s="13"/>
      <c r="E24552" s="13"/>
      <c r="G24552" s="13"/>
    </row>
    <row r="24553" spans="1:7">
      <c r="A24553" s="13"/>
      <c r="B24553" s="13"/>
      <c r="C24553" s="13"/>
      <c r="D24553" s="13"/>
      <c r="E24553" s="13"/>
      <c r="G24553" s="13"/>
    </row>
    <row r="24554" spans="1:7">
      <c r="A24554" s="13"/>
      <c r="B24554" s="13"/>
      <c r="C24554" s="13"/>
      <c r="D24554" s="13"/>
      <c r="E24554" s="13"/>
      <c r="G24554" s="13"/>
    </row>
    <row r="24555" spans="1:7">
      <c r="A24555" s="13"/>
      <c r="B24555" s="13"/>
      <c r="C24555" s="13"/>
      <c r="D24555" s="13"/>
      <c r="E24555" s="13"/>
      <c r="G24555" s="13"/>
    </row>
    <row r="24556" spans="1:7">
      <c r="A24556" s="13"/>
      <c r="B24556" s="13"/>
      <c r="C24556" s="13"/>
      <c r="D24556" s="13"/>
      <c r="E24556" s="13"/>
      <c r="G24556" s="13"/>
    </row>
    <row r="24557" spans="1:7">
      <c r="A24557" s="13"/>
      <c r="B24557" s="13"/>
      <c r="C24557" s="13"/>
      <c r="D24557" s="13"/>
      <c r="E24557" s="13"/>
      <c r="G24557" s="13"/>
    </row>
    <row r="24558" spans="1:7">
      <c r="A24558" s="13"/>
      <c r="B24558" s="13"/>
      <c r="C24558" s="13"/>
      <c r="D24558" s="13"/>
      <c r="E24558" s="13"/>
      <c r="G24558" s="13"/>
    </row>
    <row r="24559" spans="1:7">
      <c r="A24559" s="13"/>
      <c r="B24559" s="13"/>
      <c r="C24559" s="13"/>
      <c r="D24559" s="13"/>
      <c r="E24559" s="13"/>
      <c r="F24559" s="13"/>
    </row>
    <row r="24560" spans="1:7">
      <c r="A24560" s="13"/>
      <c r="B24560" s="13"/>
      <c r="C24560" s="13"/>
      <c r="D24560" s="13"/>
      <c r="E24560" s="13"/>
      <c r="G24560" s="13"/>
    </row>
    <row r="24561" spans="1:7">
      <c r="A24561" s="13"/>
      <c r="B24561" s="13"/>
      <c r="C24561" s="13"/>
      <c r="D24561" s="13"/>
      <c r="E24561" s="13"/>
      <c r="G24561" s="13"/>
    </row>
    <row r="24562" spans="1:7">
      <c r="A24562" s="13"/>
      <c r="B24562" s="13"/>
      <c r="C24562" s="13"/>
      <c r="D24562" s="13"/>
      <c r="E24562" s="13"/>
      <c r="G24562" s="13"/>
    </row>
    <row r="24563" spans="1:7">
      <c r="A24563" s="13"/>
      <c r="B24563" s="13"/>
      <c r="C24563" s="13"/>
      <c r="D24563" s="13"/>
      <c r="E24563" s="13"/>
      <c r="G24563" s="13"/>
    </row>
    <row r="24564" spans="1:7">
      <c r="A24564" s="13"/>
      <c r="B24564" s="13"/>
      <c r="C24564" s="13"/>
      <c r="D24564" s="13"/>
      <c r="E24564" s="13"/>
      <c r="G24564" s="13"/>
    </row>
    <row r="24565" spans="1:7">
      <c r="A24565" s="13"/>
      <c r="B24565" s="13"/>
      <c r="C24565" s="13"/>
      <c r="D24565" s="13"/>
      <c r="E24565" s="13"/>
      <c r="G24565" s="13"/>
    </row>
    <row r="24566" spans="1:7">
      <c r="A24566" s="13"/>
      <c r="B24566" s="13"/>
      <c r="C24566" s="13"/>
      <c r="D24566" s="13"/>
      <c r="E24566" s="13"/>
      <c r="G24566" s="13"/>
    </row>
    <row r="24567" spans="1:7">
      <c r="A24567" s="13"/>
      <c r="B24567" s="13"/>
      <c r="C24567" s="13"/>
      <c r="D24567" s="13"/>
      <c r="E24567" s="13"/>
      <c r="G24567" s="13"/>
    </row>
    <row r="24568" spans="1:7">
      <c r="A24568" s="13"/>
      <c r="B24568" s="13"/>
      <c r="C24568" s="13"/>
      <c r="D24568" s="13"/>
      <c r="E24568" s="13"/>
      <c r="G24568" s="13"/>
    </row>
    <row r="24569" spans="1:7">
      <c r="A24569" s="13"/>
      <c r="B24569" s="13"/>
      <c r="C24569" s="13"/>
      <c r="D24569" s="13"/>
      <c r="E24569" s="13"/>
      <c r="G24569" s="13"/>
    </row>
    <row r="24570" spans="1:7">
      <c r="A24570" s="13"/>
      <c r="B24570" s="13"/>
      <c r="C24570" s="13"/>
      <c r="D24570" s="13"/>
      <c r="E24570" s="13"/>
      <c r="G24570" s="13"/>
    </row>
    <row r="24571" spans="1:7">
      <c r="A24571" s="13"/>
      <c r="B24571" s="13"/>
      <c r="C24571" s="13"/>
      <c r="D24571" s="13"/>
      <c r="E24571" s="13"/>
      <c r="F24571" s="13"/>
    </row>
    <row r="24572" spans="1:7">
      <c r="A24572" s="13"/>
      <c r="B24572" s="13"/>
      <c r="C24572" s="13"/>
      <c r="D24572" s="13"/>
      <c r="E24572" s="13"/>
      <c r="G24572" s="13"/>
    </row>
    <row r="24573" spans="1:7">
      <c r="A24573" s="13"/>
      <c r="B24573" s="13"/>
      <c r="C24573" s="13"/>
      <c r="D24573" s="13"/>
      <c r="E24573" s="13"/>
      <c r="G24573" s="13"/>
    </row>
    <row r="24574" spans="1:7">
      <c r="A24574" s="13"/>
      <c r="B24574" s="13"/>
      <c r="C24574" s="13"/>
      <c r="D24574" s="13"/>
      <c r="E24574" s="13"/>
      <c r="G24574" s="13"/>
    </row>
    <row r="24575" spans="1:7">
      <c r="A24575" s="13"/>
      <c r="B24575" s="13"/>
      <c r="C24575" s="13"/>
      <c r="D24575" s="13"/>
      <c r="E24575" s="13"/>
      <c r="G24575" s="13"/>
    </row>
    <row r="24576" spans="1:7">
      <c r="A24576" s="13"/>
      <c r="B24576" s="13"/>
      <c r="C24576" s="13"/>
      <c r="D24576" s="13"/>
      <c r="E24576" s="13"/>
      <c r="G24576" s="13"/>
    </row>
    <row r="24577" spans="1:7">
      <c r="A24577" s="13"/>
      <c r="B24577" s="13"/>
      <c r="C24577" s="13"/>
      <c r="D24577" s="13"/>
      <c r="E24577" s="13"/>
      <c r="G24577" s="13"/>
    </row>
    <row r="24578" spans="1:7">
      <c r="A24578" s="13"/>
      <c r="B24578" s="13"/>
      <c r="C24578" s="13"/>
      <c r="D24578" s="13"/>
      <c r="E24578" s="13"/>
      <c r="G24578" s="13"/>
    </row>
    <row r="24579" spans="1:7">
      <c r="A24579" s="13"/>
      <c r="B24579" s="13"/>
      <c r="C24579" s="13"/>
      <c r="D24579" s="13"/>
      <c r="E24579" s="13"/>
      <c r="G24579" s="13"/>
    </row>
    <row r="24580" spans="1:7">
      <c r="A24580" s="13"/>
      <c r="B24580" s="13"/>
      <c r="C24580" s="13"/>
      <c r="D24580" s="13"/>
      <c r="E24580" s="13"/>
      <c r="G24580" s="13"/>
    </row>
    <row r="24581" spans="1:7">
      <c r="A24581" s="13"/>
      <c r="B24581" s="13"/>
      <c r="C24581" s="13"/>
      <c r="D24581" s="13"/>
      <c r="E24581" s="13"/>
      <c r="G24581" s="13"/>
    </row>
    <row r="24582" spans="1:7">
      <c r="A24582" s="13"/>
      <c r="B24582" s="13"/>
      <c r="C24582" s="13"/>
      <c r="D24582" s="13"/>
      <c r="E24582" s="13"/>
      <c r="G24582" s="13"/>
    </row>
    <row r="24583" spans="1:7">
      <c r="A24583" s="13"/>
      <c r="B24583" s="13"/>
      <c r="C24583" s="13"/>
      <c r="D24583" s="13"/>
      <c r="E24583" s="13"/>
      <c r="G24583" s="13"/>
    </row>
    <row r="24584" spans="1:7">
      <c r="A24584" s="13"/>
      <c r="B24584" s="13"/>
      <c r="C24584" s="13"/>
      <c r="D24584" s="13"/>
      <c r="E24584" s="13"/>
      <c r="G24584" s="13"/>
    </row>
    <row r="24585" spans="1:7">
      <c r="A24585" s="13"/>
      <c r="B24585" s="13"/>
      <c r="C24585" s="13"/>
      <c r="D24585" s="13"/>
      <c r="E24585" s="13"/>
      <c r="G24585" s="13"/>
    </row>
    <row r="24586" spans="1:7">
      <c r="A24586" s="13"/>
      <c r="B24586" s="13"/>
      <c r="C24586" s="13"/>
      <c r="D24586" s="13"/>
      <c r="E24586" s="13"/>
      <c r="G24586" s="13"/>
    </row>
    <row r="24587" spans="1:7">
      <c r="A24587" s="13"/>
      <c r="B24587" s="13"/>
      <c r="C24587" s="13"/>
      <c r="D24587" s="13"/>
      <c r="E24587" s="13"/>
      <c r="G24587" s="13"/>
    </row>
    <row r="24588" spans="1:7">
      <c r="A24588" s="13"/>
      <c r="B24588" s="13"/>
      <c r="C24588" s="13"/>
      <c r="D24588" s="13"/>
      <c r="E24588" s="13"/>
      <c r="G24588" s="13"/>
    </row>
    <row r="24589" spans="1:7">
      <c r="A24589" s="13"/>
      <c r="B24589" s="13"/>
      <c r="C24589" s="13"/>
      <c r="D24589" s="13"/>
      <c r="E24589" s="13"/>
      <c r="G24589" s="13"/>
    </row>
    <row r="24590" spans="1:7">
      <c r="A24590" s="13"/>
      <c r="B24590" s="13"/>
      <c r="C24590" s="13"/>
      <c r="D24590" s="13"/>
      <c r="E24590" s="13"/>
      <c r="G24590" s="13"/>
    </row>
    <row r="24591" spans="1:7">
      <c r="A24591" s="13"/>
      <c r="B24591" s="13"/>
      <c r="C24591" s="13"/>
      <c r="D24591" s="13"/>
      <c r="E24591" s="13"/>
      <c r="G24591" s="13"/>
    </row>
    <row r="24592" spans="1:7">
      <c r="A24592" s="13"/>
      <c r="B24592" s="13"/>
      <c r="C24592" s="13"/>
      <c r="D24592" s="13"/>
      <c r="E24592" s="13"/>
      <c r="F24592" s="13"/>
    </row>
    <row r="24593" spans="1:7">
      <c r="A24593" s="13"/>
      <c r="B24593" s="13"/>
      <c r="C24593" s="13"/>
      <c r="D24593" s="13"/>
      <c r="E24593" s="13"/>
      <c r="G24593" s="13"/>
    </row>
    <row r="24594" spans="1:7">
      <c r="A24594" s="13"/>
      <c r="B24594" s="13"/>
      <c r="C24594" s="13"/>
      <c r="D24594" s="13"/>
      <c r="E24594" s="13"/>
      <c r="G24594" s="13"/>
    </row>
    <row r="24595" spans="1:7">
      <c r="A24595" s="13"/>
      <c r="B24595" s="13"/>
      <c r="C24595" s="13"/>
      <c r="D24595" s="13"/>
      <c r="E24595" s="13"/>
      <c r="G24595" s="13"/>
    </row>
    <row r="24596" spans="1:7">
      <c r="A24596" s="13"/>
      <c r="B24596" s="13"/>
      <c r="C24596" s="13"/>
      <c r="D24596" s="13"/>
      <c r="E24596" s="13"/>
      <c r="G24596" s="13"/>
    </row>
    <row r="24597" spans="1:7">
      <c r="A24597" s="13"/>
      <c r="B24597" s="13"/>
      <c r="C24597" s="13"/>
      <c r="D24597" s="13"/>
      <c r="E24597" s="13"/>
      <c r="G24597" s="13"/>
    </row>
    <row r="24598" spans="1:7">
      <c r="A24598" s="13"/>
      <c r="B24598" s="13"/>
      <c r="C24598" s="13"/>
      <c r="D24598" s="13"/>
      <c r="E24598" s="13"/>
      <c r="G24598" s="13"/>
    </row>
    <row r="24599" spans="1:7">
      <c r="A24599" s="13"/>
      <c r="B24599" s="13"/>
      <c r="C24599" s="13"/>
      <c r="D24599" s="13"/>
      <c r="E24599" s="13"/>
      <c r="G24599" s="13"/>
    </row>
    <row r="24600" spans="1:7">
      <c r="A24600" s="13"/>
      <c r="B24600" s="13"/>
      <c r="C24600" s="13"/>
      <c r="D24600" s="13"/>
      <c r="E24600" s="13"/>
      <c r="G24600" s="13"/>
    </row>
    <row r="24601" spans="1:7">
      <c r="A24601" s="13"/>
      <c r="B24601" s="13"/>
      <c r="C24601" s="13"/>
      <c r="D24601" s="13"/>
      <c r="E24601" s="13"/>
      <c r="G24601" s="13"/>
    </row>
    <row r="24602" spans="1:7">
      <c r="A24602" s="13"/>
      <c r="B24602" s="13"/>
      <c r="C24602" s="13"/>
      <c r="D24602" s="13"/>
      <c r="E24602" s="13"/>
      <c r="G24602" s="13"/>
    </row>
    <row r="24603" spans="1:7">
      <c r="A24603" s="13"/>
      <c r="B24603" s="13"/>
      <c r="C24603" s="13"/>
      <c r="D24603" s="13"/>
      <c r="E24603" s="13"/>
      <c r="G24603" s="13"/>
    </row>
    <row r="24604" spans="1:7">
      <c r="A24604" s="13"/>
      <c r="B24604" s="13"/>
      <c r="C24604" s="13"/>
      <c r="D24604" s="13"/>
      <c r="E24604" s="13"/>
      <c r="G24604" s="13"/>
    </row>
    <row r="24605" spans="1:7">
      <c r="A24605" s="13"/>
      <c r="B24605" s="13"/>
      <c r="C24605" s="13"/>
      <c r="D24605" s="13"/>
      <c r="E24605" s="13"/>
      <c r="G24605" s="13"/>
    </row>
    <row r="24606" spans="1:7">
      <c r="A24606" s="13"/>
      <c r="B24606" s="13"/>
      <c r="C24606" s="13"/>
      <c r="D24606" s="13"/>
      <c r="E24606" s="13"/>
      <c r="G24606" s="13"/>
    </row>
    <row r="24607" spans="1:7">
      <c r="A24607" s="13"/>
      <c r="B24607" s="13"/>
      <c r="C24607" s="13"/>
      <c r="D24607" s="13"/>
      <c r="E24607" s="13"/>
      <c r="G24607" s="13"/>
    </row>
    <row r="24608" spans="1:7">
      <c r="A24608" s="13"/>
      <c r="B24608" s="13"/>
      <c r="C24608" s="13"/>
      <c r="D24608" s="13"/>
      <c r="E24608" s="13"/>
      <c r="G24608" s="13"/>
    </row>
    <row r="24609" spans="1:7">
      <c r="A24609" s="13"/>
      <c r="B24609" s="13"/>
      <c r="C24609" s="13"/>
      <c r="D24609" s="13"/>
      <c r="E24609" s="13"/>
      <c r="G24609" s="13"/>
    </row>
    <row r="24610" spans="1:7">
      <c r="A24610" s="13"/>
      <c r="B24610" s="13"/>
      <c r="C24610" s="13"/>
      <c r="D24610" s="13"/>
      <c r="E24610" s="13"/>
      <c r="G24610" s="13"/>
    </row>
    <row r="24611" spans="1:7">
      <c r="A24611" s="13"/>
      <c r="B24611" s="13"/>
      <c r="C24611" s="13"/>
      <c r="D24611" s="13"/>
      <c r="E24611" s="13"/>
      <c r="G24611" s="13"/>
    </row>
    <row r="24612" spans="1:7">
      <c r="A24612" s="13"/>
      <c r="B24612" s="13"/>
      <c r="C24612" s="13"/>
      <c r="D24612" s="13"/>
      <c r="E24612" s="13"/>
      <c r="G24612" s="13"/>
    </row>
    <row r="24613" spans="1:7">
      <c r="A24613" s="13"/>
      <c r="B24613" s="13"/>
      <c r="C24613" s="13"/>
      <c r="D24613" s="13"/>
      <c r="E24613" s="13"/>
      <c r="G24613" s="13"/>
    </row>
    <row r="24614" spans="1:7">
      <c r="A24614" s="13"/>
      <c r="B24614" s="13"/>
      <c r="C24614" s="13"/>
      <c r="D24614" s="13"/>
      <c r="E24614" s="13"/>
      <c r="G24614" s="13"/>
    </row>
    <row r="24615" spans="1:7">
      <c r="A24615" s="13"/>
      <c r="B24615" s="13"/>
      <c r="C24615" s="13"/>
      <c r="D24615" s="13"/>
      <c r="E24615" s="13"/>
      <c r="G24615" s="13"/>
    </row>
    <row r="24616" spans="1:7">
      <c r="A24616" s="13"/>
      <c r="B24616" s="13"/>
      <c r="C24616" s="13"/>
      <c r="D24616" s="13"/>
      <c r="E24616" s="13"/>
      <c r="G24616" s="13"/>
    </row>
    <row r="24617" spans="1:7">
      <c r="A24617" s="13"/>
      <c r="B24617" s="13"/>
      <c r="C24617" s="13"/>
      <c r="D24617" s="13"/>
      <c r="E24617" s="13"/>
      <c r="G24617" s="13"/>
    </row>
    <row r="24618" spans="1:7">
      <c r="A24618" s="13"/>
      <c r="B24618" s="13"/>
      <c r="C24618" s="13"/>
      <c r="D24618" s="13"/>
      <c r="E24618" s="13"/>
      <c r="G24618" s="13"/>
    </row>
    <row r="24619" spans="1:7">
      <c r="A24619" s="13"/>
      <c r="B24619" s="13"/>
      <c r="C24619" s="13"/>
      <c r="D24619" s="13"/>
      <c r="E24619" s="13"/>
      <c r="G24619" s="13"/>
    </row>
    <row r="24620" spans="1:7">
      <c r="A24620" s="13"/>
      <c r="B24620" s="13"/>
      <c r="C24620" s="13"/>
      <c r="D24620" s="13"/>
      <c r="E24620" s="13"/>
      <c r="G24620" s="13"/>
    </row>
    <row r="24621" spans="1:7">
      <c r="A24621" s="13"/>
      <c r="B24621" s="13"/>
      <c r="C24621" s="13"/>
      <c r="D24621" s="13"/>
      <c r="E24621" s="13"/>
      <c r="G24621" s="13"/>
    </row>
    <row r="24622" spans="1:7">
      <c r="A24622" s="13"/>
      <c r="B24622" s="13"/>
      <c r="C24622" s="13"/>
      <c r="D24622" s="13"/>
      <c r="E24622" s="13"/>
      <c r="G24622" s="13"/>
    </row>
    <row r="24623" spans="1:7">
      <c r="A24623" s="13"/>
      <c r="B24623" s="13"/>
      <c r="C24623" s="13"/>
      <c r="D24623" s="13"/>
      <c r="E24623" s="13"/>
      <c r="G24623" s="13"/>
    </row>
    <row r="24624" spans="1:7">
      <c r="A24624" s="13"/>
      <c r="B24624" s="13"/>
      <c r="C24624" s="13"/>
      <c r="D24624" s="13"/>
      <c r="E24624" s="13"/>
      <c r="G24624" s="13"/>
    </row>
    <row r="24625" spans="1:7">
      <c r="A24625" s="13"/>
      <c r="B24625" s="13"/>
      <c r="C24625" s="13"/>
      <c r="D24625" s="13"/>
      <c r="E24625" s="13"/>
      <c r="G24625" s="13"/>
    </row>
    <row r="24626" spans="1:7">
      <c r="A24626" s="13"/>
      <c r="B24626" s="13"/>
      <c r="C24626" s="13"/>
      <c r="D24626" s="13"/>
      <c r="E24626" s="13"/>
      <c r="F24626" s="13"/>
    </row>
    <row r="24627" spans="1:7">
      <c r="A24627" s="13"/>
      <c r="B24627" s="13"/>
      <c r="C24627" s="13"/>
      <c r="D24627" s="13"/>
      <c r="E24627" s="13"/>
      <c r="G24627" s="13"/>
    </row>
    <row r="24628" spans="1:7">
      <c r="A24628" s="13"/>
      <c r="B24628" s="13"/>
      <c r="C24628" s="13"/>
      <c r="D24628" s="13"/>
      <c r="E24628" s="13"/>
      <c r="G24628" s="13"/>
    </row>
    <row r="24629" spans="1:7">
      <c r="A24629" s="13"/>
      <c r="B24629" s="13"/>
      <c r="C24629" s="13"/>
      <c r="D24629" s="13"/>
      <c r="E24629" s="13"/>
      <c r="G24629" s="13"/>
    </row>
    <row r="24630" spans="1:7">
      <c r="A24630" s="13"/>
      <c r="B24630" s="13"/>
      <c r="C24630" s="13"/>
      <c r="D24630" s="13"/>
      <c r="E24630" s="13"/>
      <c r="G24630" s="13"/>
    </row>
    <row r="24631" spans="1:7">
      <c r="A24631" s="13"/>
      <c r="B24631" s="13"/>
      <c r="C24631" s="13"/>
      <c r="D24631" s="13"/>
      <c r="E24631" s="13"/>
      <c r="G24631" s="13"/>
    </row>
    <row r="24632" spans="1:7">
      <c r="A24632" s="13"/>
      <c r="B24632" s="13"/>
      <c r="C24632" s="13"/>
      <c r="D24632" s="13"/>
      <c r="E24632" s="13"/>
      <c r="G24632" s="13"/>
    </row>
    <row r="24633" spans="1:7">
      <c r="A24633" s="13"/>
      <c r="B24633" s="13"/>
      <c r="C24633" s="13"/>
      <c r="D24633" s="13"/>
      <c r="E24633" s="13"/>
      <c r="G24633" s="13"/>
    </row>
    <row r="24634" spans="1:7">
      <c r="A24634" s="13"/>
      <c r="B24634" s="13"/>
      <c r="C24634" s="13"/>
      <c r="D24634" s="13"/>
      <c r="E24634" s="13"/>
      <c r="G24634" s="13"/>
    </row>
    <row r="24635" spans="1:7">
      <c r="A24635" s="13"/>
      <c r="B24635" s="13"/>
      <c r="C24635" s="13"/>
      <c r="D24635" s="13"/>
      <c r="E24635" s="13"/>
      <c r="G24635" s="13"/>
    </row>
    <row r="24636" spans="1:7">
      <c r="A24636" s="13"/>
      <c r="B24636" s="13"/>
      <c r="C24636" s="13"/>
      <c r="D24636" s="13"/>
      <c r="E24636" s="13"/>
      <c r="G24636" s="13"/>
    </row>
    <row r="24637" spans="1:7">
      <c r="A24637" s="13"/>
      <c r="B24637" s="13"/>
      <c r="C24637" s="13"/>
      <c r="D24637" s="13"/>
      <c r="E24637" s="13"/>
      <c r="G24637" s="13"/>
    </row>
    <row r="24638" spans="1:7">
      <c r="A24638" s="13"/>
      <c r="B24638" s="13"/>
      <c r="C24638" s="13"/>
      <c r="D24638" s="13"/>
      <c r="E24638" s="13"/>
      <c r="F24638" s="13"/>
    </row>
    <row r="24639" spans="1:7">
      <c r="A24639" s="13"/>
      <c r="B24639" s="13"/>
      <c r="C24639" s="13"/>
      <c r="D24639" s="13"/>
      <c r="E24639" s="13"/>
      <c r="F24639" s="13"/>
    </row>
    <row r="24640" spans="1:7">
      <c r="A24640" s="13"/>
      <c r="B24640" s="13"/>
      <c r="C24640" s="13"/>
      <c r="D24640" s="13"/>
      <c r="E24640" s="13"/>
      <c r="G24640" s="13"/>
    </row>
    <row r="24641" spans="1:7">
      <c r="A24641" s="13"/>
      <c r="B24641" s="13"/>
      <c r="C24641" s="13"/>
      <c r="D24641" s="13"/>
      <c r="E24641" s="13"/>
      <c r="G24641" s="13"/>
    </row>
    <row r="24642" spans="1:7">
      <c r="A24642" s="13"/>
      <c r="B24642" s="13"/>
      <c r="C24642" s="13"/>
      <c r="D24642" s="13"/>
      <c r="E24642" s="13"/>
      <c r="G24642" s="13"/>
    </row>
    <row r="24643" spans="1:7">
      <c r="A24643" s="13"/>
      <c r="B24643" s="13"/>
      <c r="C24643" s="13"/>
      <c r="D24643" s="13"/>
      <c r="E24643" s="13"/>
      <c r="G24643" s="13"/>
    </row>
    <row r="24644" spans="1:7">
      <c r="A24644" s="13"/>
      <c r="B24644" s="13"/>
      <c r="C24644" s="13"/>
      <c r="D24644" s="13"/>
      <c r="E24644" s="13"/>
      <c r="G24644" s="13"/>
    </row>
    <row r="24645" spans="1:7">
      <c r="A24645" s="13"/>
      <c r="B24645" s="13"/>
      <c r="C24645" s="13"/>
      <c r="D24645" s="13"/>
      <c r="E24645" s="13"/>
      <c r="F24645" s="13"/>
    </row>
    <row r="24646" spans="1:7">
      <c r="A24646" s="13"/>
      <c r="B24646" s="13"/>
      <c r="C24646" s="13"/>
      <c r="D24646" s="13"/>
      <c r="E24646" s="13"/>
      <c r="G24646" s="13"/>
    </row>
    <row r="24647" spans="1:7">
      <c r="A24647" s="13"/>
      <c r="B24647" s="13"/>
      <c r="C24647" s="13"/>
      <c r="D24647" s="13"/>
      <c r="E24647" s="13"/>
      <c r="G24647" s="13"/>
    </row>
    <row r="24648" spans="1:7">
      <c r="A24648" s="13"/>
      <c r="B24648" s="13"/>
      <c r="C24648" s="13"/>
      <c r="D24648" s="13"/>
      <c r="E24648" s="13"/>
      <c r="G24648" s="13"/>
    </row>
    <row r="24649" spans="1:7">
      <c r="A24649" s="13"/>
      <c r="B24649" s="13"/>
      <c r="C24649" s="13"/>
      <c r="D24649" s="13"/>
      <c r="E24649" s="13"/>
      <c r="G24649" s="13"/>
    </row>
    <row r="24650" spans="1:7">
      <c r="A24650" s="13"/>
      <c r="B24650" s="13"/>
      <c r="C24650" s="13"/>
      <c r="D24650" s="13"/>
      <c r="E24650" s="13"/>
      <c r="G24650" s="13"/>
    </row>
    <row r="24651" spans="1:7">
      <c r="A24651" s="13"/>
      <c r="B24651" s="13"/>
      <c r="C24651" s="13"/>
      <c r="D24651" s="13"/>
      <c r="E24651" s="13"/>
      <c r="G24651" s="13"/>
    </row>
    <row r="24652" spans="1:7">
      <c r="A24652" s="13"/>
      <c r="B24652" s="13"/>
      <c r="C24652" s="13"/>
      <c r="D24652" s="13"/>
      <c r="E24652" s="13"/>
      <c r="G24652" s="13"/>
    </row>
    <row r="24653" spans="1:7">
      <c r="A24653" s="13"/>
      <c r="B24653" s="13"/>
      <c r="C24653" s="13"/>
      <c r="D24653" s="13"/>
      <c r="E24653" s="13"/>
      <c r="G24653" s="13"/>
    </row>
    <row r="24654" spans="1:7">
      <c r="A24654" s="13"/>
      <c r="B24654" s="13"/>
      <c r="C24654" s="13"/>
      <c r="D24654" s="13"/>
      <c r="E24654" s="13"/>
      <c r="G24654" s="13"/>
    </row>
    <row r="24655" spans="1:7">
      <c r="A24655" s="13"/>
      <c r="B24655" s="13"/>
      <c r="C24655" s="13"/>
      <c r="D24655" s="13"/>
      <c r="E24655" s="13"/>
      <c r="G24655" s="13"/>
    </row>
    <row r="24656" spans="1:7">
      <c r="A24656" s="13"/>
      <c r="B24656" s="13"/>
      <c r="C24656" s="13"/>
      <c r="D24656" s="13"/>
      <c r="E24656" s="13"/>
      <c r="G24656" s="13"/>
    </row>
    <row r="24657" spans="1:7">
      <c r="A24657" s="13"/>
      <c r="B24657" s="13"/>
      <c r="C24657" s="13"/>
      <c r="D24657" s="13"/>
      <c r="E24657" s="13"/>
      <c r="G24657" s="13"/>
    </row>
    <row r="24658" spans="1:7">
      <c r="A24658" s="13"/>
      <c r="B24658" s="13"/>
      <c r="C24658" s="13"/>
      <c r="D24658" s="13"/>
      <c r="E24658" s="13"/>
      <c r="G24658" s="13"/>
    </row>
    <row r="24659" spans="1:7">
      <c r="A24659" s="13"/>
      <c r="B24659" s="13"/>
      <c r="C24659" s="13"/>
      <c r="D24659" s="13"/>
      <c r="E24659" s="13"/>
      <c r="G24659" s="13"/>
    </row>
    <row r="24660" spans="1:7">
      <c r="A24660" s="13"/>
      <c r="B24660" s="13"/>
      <c r="C24660" s="13"/>
      <c r="D24660" s="13"/>
      <c r="E24660" s="13"/>
      <c r="G24660" s="13"/>
    </row>
    <row r="24661" spans="1:7">
      <c r="A24661" s="13"/>
      <c r="B24661" s="13"/>
      <c r="C24661" s="13"/>
      <c r="D24661" s="13"/>
      <c r="E24661" s="13"/>
      <c r="G24661" s="13"/>
    </row>
    <row r="24662" spans="1:7">
      <c r="A24662" s="13"/>
      <c r="B24662" s="13"/>
      <c r="C24662" s="13"/>
      <c r="D24662" s="13"/>
      <c r="E24662" s="13"/>
      <c r="F24662" s="13"/>
    </row>
    <row r="24663" spans="1:7">
      <c r="A24663" s="13"/>
      <c r="B24663" s="13"/>
      <c r="C24663" s="13"/>
      <c r="D24663" s="13"/>
      <c r="E24663" s="13"/>
      <c r="G24663" s="13"/>
    </row>
    <row r="24664" spans="1:7">
      <c r="A24664" s="13"/>
      <c r="B24664" s="13"/>
      <c r="C24664" s="13"/>
      <c r="D24664" s="13"/>
      <c r="E24664" s="13"/>
      <c r="G24664" s="13"/>
    </row>
    <row r="24665" spans="1:7">
      <c r="A24665" s="13"/>
      <c r="B24665" s="13"/>
      <c r="C24665" s="13"/>
      <c r="D24665" s="13"/>
      <c r="E24665" s="13"/>
      <c r="G24665" s="13"/>
    </row>
    <row r="24666" spans="1:7">
      <c r="A24666" s="13"/>
      <c r="B24666" s="13"/>
      <c r="C24666" s="13"/>
      <c r="D24666" s="13"/>
      <c r="E24666" s="13"/>
      <c r="G24666" s="13"/>
    </row>
    <row r="24667" spans="1:7">
      <c r="A24667" s="13"/>
      <c r="B24667" s="13"/>
      <c r="C24667" s="13"/>
      <c r="D24667" s="13"/>
      <c r="E24667" s="13"/>
      <c r="F24667" s="13"/>
    </row>
    <row r="24668" spans="1:7">
      <c r="A24668" s="13"/>
      <c r="B24668" s="13"/>
      <c r="C24668" s="13"/>
      <c r="D24668" s="13"/>
      <c r="E24668" s="13"/>
      <c r="G24668" s="13"/>
    </row>
    <row r="24669" spans="1:7">
      <c r="A24669" s="13"/>
      <c r="B24669" s="13"/>
      <c r="C24669" s="13"/>
      <c r="D24669" s="13"/>
      <c r="E24669" s="13"/>
      <c r="G24669" s="13"/>
    </row>
    <row r="24670" spans="1:7">
      <c r="A24670" s="13"/>
      <c r="B24670" s="13"/>
      <c r="C24670" s="13"/>
      <c r="D24670" s="13"/>
      <c r="E24670" s="13"/>
      <c r="G24670" s="13"/>
    </row>
    <row r="24671" spans="1:7">
      <c r="A24671" s="13"/>
      <c r="B24671" s="13"/>
      <c r="C24671" s="13"/>
      <c r="D24671" s="13"/>
      <c r="E24671" s="13"/>
      <c r="G24671" s="13"/>
    </row>
    <row r="24672" spans="1:7">
      <c r="A24672" s="13"/>
      <c r="B24672" s="13"/>
      <c r="C24672" s="13"/>
      <c r="D24672" s="13"/>
      <c r="E24672" s="13"/>
      <c r="F24672" s="13"/>
    </row>
    <row r="24673" spans="1:7">
      <c r="A24673" s="13"/>
      <c r="B24673" s="13"/>
      <c r="C24673" s="13"/>
      <c r="D24673" s="13"/>
      <c r="E24673" s="13"/>
      <c r="G24673" s="13"/>
    </row>
    <row r="24674" spans="1:7">
      <c r="A24674" s="13"/>
      <c r="B24674" s="13"/>
      <c r="C24674" s="13"/>
      <c r="D24674" s="13"/>
      <c r="E24674" s="13"/>
      <c r="G24674" s="13"/>
    </row>
    <row r="24675" spans="1:7">
      <c r="A24675" s="13"/>
      <c r="B24675" s="13"/>
      <c r="C24675" s="13"/>
      <c r="D24675" s="13"/>
      <c r="E24675" s="13"/>
      <c r="G24675" s="13"/>
    </row>
    <row r="24676" spans="1:7">
      <c r="A24676" s="13"/>
      <c r="B24676" s="13"/>
      <c r="C24676" s="13"/>
      <c r="D24676" s="13"/>
      <c r="E24676" s="13"/>
      <c r="G24676" s="13"/>
    </row>
    <row r="24677" spans="1:7">
      <c r="A24677" s="13"/>
      <c r="B24677" s="13"/>
      <c r="C24677" s="13"/>
      <c r="D24677" s="13"/>
      <c r="E24677" s="13"/>
      <c r="G24677" s="13"/>
    </row>
    <row r="24678" spans="1:7">
      <c r="A24678" s="13"/>
      <c r="B24678" s="13"/>
      <c r="C24678" s="13"/>
      <c r="D24678" s="13"/>
      <c r="E24678" s="13"/>
      <c r="G24678" s="13"/>
    </row>
    <row r="24679" spans="1:7">
      <c r="A24679" s="13"/>
      <c r="B24679" s="13"/>
      <c r="C24679" s="13"/>
      <c r="D24679" s="13"/>
      <c r="E24679" s="13"/>
      <c r="G24679" s="13"/>
    </row>
    <row r="24680" spans="1:7">
      <c r="A24680" s="13"/>
      <c r="B24680" s="13"/>
      <c r="C24680" s="13"/>
      <c r="D24680" s="13"/>
      <c r="E24680" s="13"/>
      <c r="G24680" s="13"/>
    </row>
    <row r="24681" spans="1:7">
      <c r="A24681" s="13"/>
      <c r="B24681" s="13"/>
      <c r="C24681" s="13"/>
      <c r="D24681" s="13"/>
      <c r="E24681" s="13"/>
      <c r="G24681" s="13"/>
    </row>
    <row r="24682" spans="1:7">
      <c r="A24682" s="13"/>
      <c r="B24682" s="13"/>
      <c r="C24682" s="13"/>
      <c r="D24682" s="13"/>
      <c r="E24682" s="13"/>
      <c r="G24682" s="13"/>
    </row>
    <row r="24683" spans="1:7">
      <c r="A24683" s="13"/>
      <c r="B24683" s="13"/>
      <c r="C24683" s="13"/>
      <c r="D24683" s="13"/>
      <c r="E24683" s="13"/>
      <c r="G24683" s="13"/>
    </row>
    <row r="24684" spans="1:7">
      <c r="A24684" s="13"/>
      <c r="B24684" s="13"/>
      <c r="C24684" s="13"/>
      <c r="D24684" s="13"/>
      <c r="E24684" s="13"/>
      <c r="G24684" s="13"/>
    </row>
    <row r="24685" spans="1:7">
      <c r="A24685" s="13"/>
      <c r="B24685" s="13"/>
      <c r="C24685" s="13"/>
      <c r="D24685" s="13"/>
      <c r="E24685" s="13"/>
      <c r="G24685" s="13"/>
    </row>
    <row r="24686" spans="1:7">
      <c r="A24686" s="13"/>
      <c r="B24686" s="13"/>
      <c r="C24686" s="13"/>
      <c r="D24686" s="13"/>
      <c r="E24686" s="13"/>
      <c r="G24686" s="13"/>
    </row>
    <row r="24687" spans="1:7">
      <c r="A24687" s="13"/>
      <c r="B24687" s="13"/>
      <c r="C24687" s="13"/>
      <c r="D24687" s="13"/>
      <c r="E24687" s="13"/>
      <c r="G24687" s="13"/>
    </row>
    <row r="24688" spans="1:7">
      <c r="A24688" s="13"/>
      <c r="B24688" s="13"/>
      <c r="C24688" s="13"/>
      <c r="D24688" s="13"/>
      <c r="E24688" s="13"/>
      <c r="G24688" s="13"/>
    </row>
    <row r="24689" spans="1:7">
      <c r="A24689" s="13"/>
      <c r="B24689" s="13"/>
      <c r="C24689" s="13"/>
      <c r="D24689" s="13"/>
      <c r="E24689" s="13"/>
      <c r="G24689" s="13"/>
    </row>
    <row r="24690" spans="1:7">
      <c r="A24690" s="13"/>
      <c r="B24690" s="13"/>
      <c r="C24690" s="13"/>
      <c r="D24690" s="13"/>
      <c r="E24690" s="13"/>
      <c r="G24690" s="13"/>
    </row>
    <row r="24691" spans="1:7">
      <c r="A24691" s="13"/>
      <c r="B24691" s="13"/>
      <c r="C24691" s="13"/>
      <c r="D24691" s="13"/>
      <c r="E24691" s="13"/>
      <c r="G24691" s="13"/>
    </row>
    <row r="24692" spans="1:7">
      <c r="A24692" s="13"/>
      <c r="B24692" s="13"/>
      <c r="C24692" s="13"/>
      <c r="D24692" s="13"/>
      <c r="E24692" s="13"/>
      <c r="G24692" s="13"/>
    </row>
    <row r="24693" spans="1:7">
      <c r="A24693" s="13"/>
      <c r="B24693" s="13"/>
      <c r="C24693" s="13"/>
      <c r="D24693" s="13"/>
      <c r="E24693" s="13"/>
      <c r="G24693" s="13"/>
    </row>
    <row r="24694" spans="1:7">
      <c r="A24694" s="13"/>
      <c r="B24694" s="13"/>
      <c r="C24694" s="13"/>
      <c r="D24694" s="13"/>
      <c r="E24694" s="13"/>
      <c r="G24694" s="13"/>
    </row>
    <row r="24695" spans="1:7">
      <c r="A24695" s="13"/>
      <c r="B24695" s="13"/>
      <c r="C24695" s="13"/>
      <c r="D24695" s="13"/>
      <c r="E24695" s="13"/>
      <c r="G24695" s="13"/>
    </row>
    <row r="24696" spans="1:7">
      <c r="A24696" s="13"/>
      <c r="B24696" s="13"/>
      <c r="C24696" s="13"/>
      <c r="D24696" s="13"/>
      <c r="E24696" s="13"/>
      <c r="G24696" s="13"/>
    </row>
    <row r="24697" spans="1:7">
      <c r="A24697" s="13"/>
      <c r="B24697" s="13"/>
      <c r="C24697" s="13"/>
      <c r="D24697" s="13"/>
      <c r="E24697" s="13"/>
      <c r="F24697" s="13"/>
    </row>
    <row r="24698" spans="1:7">
      <c r="A24698" s="13"/>
      <c r="B24698" s="13"/>
      <c r="C24698" s="13"/>
      <c r="D24698" s="13"/>
      <c r="E24698" s="13"/>
      <c r="G24698" s="13"/>
    </row>
    <row r="24699" spans="1:7">
      <c r="A24699" s="13"/>
      <c r="B24699" s="13"/>
      <c r="C24699" s="13"/>
      <c r="D24699" s="13"/>
      <c r="E24699" s="13"/>
      <c r="G24699" s="13"/>
    </row>
    <row r="24700" spans="1:7">
      <c r="A24700" s="13"/>
      <c r="B24700" s="13"/>
      <c r="C24700" s="13"/>
      <c r="D24700" s="13"/>
      <c r="E24700" s="13"/>
      <c r="G24700" s="13"/>
    </row>
    <row r="24701" spans="1:7">
      <c r="A24701" s="13"/>
      <c r="B24701" s="13"/>
      <c r="C24701" s="13"/>
      <c r="D24701" s="13"/>
      <c r="E24701" s="13"/>
      <c r="G24701" s="13"/>
    </row>
    <row r="24702" spans="1:7">
      <c r="A24702" s="13"/>
      <c r="B24702" s="13"/>
      <c r="C24702" s="13"/>
      <c r="D24702" s="13"/>
      <c r="E24702" s="13"/>
      <c r="G24702" s="13"/>
    </row>
    <row r="24703" spans="1:7">
      <c r="A24703" s="13"/>
      <c r="B24703" s="13"/>
      <c r="C24703" s="13"/>
      <c r="D24703" s="13"/>
      <c r="E24703" s="13"/>
      <c r="G24703" s="13"/>
    </row>
    <row r="24704" spans="1:7">
      <c r="A24704" s="13"/>
      <c r="B24704" s="13"/>
      <c r="C24704" s="13"/>
      <c r="D24704" s="13"/>
      <c r="E24704" s="13"/>
      <c r="G24704" s="13"/>
    </row>
    <row r="24705" spans="1:7">
      <c r="A24705" s="13"/>
      <c r="B24705" s="13"/>
      <c r="C24705" s="13"/>
      <c r="D24705" s="13"/>
      <c r="E24705" s="13"/>
      <c r="G24705" s="13"/>
    </row>
    <row r="24706" spans="1:7">
      <c r="A24706" s="13"/>
      <c r="B24706" s="13"/>
      <c r="C24706" s="13"/>
      <c r="D24706" s="13"/>
      <c r="E24706" s="13"/>
      <c r="G24706" s="13"/>
    </row>
    <row r="24707" spans="1:7">
      <c r="A24707" s="13"/>
      <c r="B24707" s="13"/>
      <c r="C24707" s="13"/>
      <c r="D24707" s="13"/>
      <c r="E24707" s="13"/>
      <c r="G24707" s="13"/>
    </row>
    <row r="24708" spans="1:7">
      <c r="A24708" s="13"/>
      <c r="B24708" s="13"/>
      <c r="C24708" s="13"/>
      <c r="D24708" s="13"/>
      <c r="E24708" s="13"/>
      <c r="G24708" s="13"/>
    </row>
    <row r="24709" spans="1:7">
      <c r="A24709" s="13"/>
      <c r="B24709" s="13"/>
      <c r="C24709" s="13"/>
      <c r="D24709" s="13"/>
      <c r="E24709" s="13"/>
      <c r="G24709" s="13"/>
    </row>
    <row r="24710" spans="1:7">
      <c r="A24710" s="13"/>
      <c r="B24710" s="13"/>
      <c r="C24710" s="13"/>
      <c r="D24710" s="13"/>
      <c r="E24710" s="13"/>
      <c r="G24710" s="13"/>
    </row>
    <row r="24711" spans="1:7">
      <c r="A24711" s="13"/>
      <c r="B24711" s="13"/>
      <c r="C24711" s="13"/>
      <c r="D24711" s="13"/>
      <c r="E24711" s="13"/>
      <c r="G24711" s="13"/>
    </row>
    <row r="24712" spans="1:7">
      <c r="A24712" s="13"/>
      <c r="B24712" s="13"/>
      <c r="C24712" s="13"/>
      <c r="D24712" s="13"/>
      <c r="E24712" s="13"/>
      <c r="G24712" s="13"/>
    </row>
    <row r="24713" spans="1:7">
      <c r="A24713" s="13"/>
      <c r="B24713" s="13"/>
      <c r="C24713" s="13"/>
      <c r="D24713" s="13"/>
      <c r="E24713" s="13"/>
      <c r="G24713" s="13"/>
    </row>
    <row r="24714" spans="1:7">
      <c r="A24714" s="13"/>
      <c r="B24714" s="13"/>
      <c r="C24714" s="13"/>
      <c r="D24714" s="13"/>
      <c r="E24714" s="13"/>
      <c r="G24714" s="13"/>
    </row>
    <row r="24715" spans="1:7">
      <c r="A24715" s="13"/>
      <c r="B24715" s="13"/>
      <c r="C24715" s="13"/>
      <c r="D24715" s="13"/>
      <c r="E24715" s="13"/>
      <c r="G24715" s="13"/>
    </row>
    <row r="24716" spans="1:7">
      <c r="A24716" s="13"/>
      <c r="B24716" s="13"/>
      <c r="C24716" s="13"/>
      <c r="D24716" s="13"/>
      <c r="E24716" s="13"/>
      <c r="G24716" s="13"/>
    </row>
    <row r="24717" spans="1:7">
      <c r="A24717" s="13"/>
      <c r="B24717" s="13"/>
      <c r="C24717" s="13"/>
      <c r="D24717" s="13"/>
      <c r="E24717" s="13"/>
      <c r="G24717" s="13"/>
    </row>
    <row r="24718" spans="1:7">
      <c r="A24718" s="13"/>
      <c r="B24718" s="13"/>
      <c r="C24718" s="13"/>
      <c r="D24718" s="13"/>
      <c r="E24718" s="13"/>
      <c r="G24718" s="13"/>
    </row>
    <row r="24719" spans="1:7">
      <c r="A24719" s="13"/>
      <c r="B24719" s="13"/>
      <c r="C24719" s="13"/>
      <c r="D24719" s="13"/>
      <c r="E24719" s="13"/>
      <c r="G24719" s="13"/>
    </row>
    <row r="24720" spans="1:7">
      <c r="A24720" s="13"/>
      <c r="B24720" s="13"/>
      <c r="C24720" s="13"/>
      <c r="D24720" s="13"/>
      <c r="E24720" s="13"/>
      <c r="F24720" s="13"/>
    </row>
    <row r="24721" spans="1:7">
      <c r="A24721" s="13"/>
      <c r="B24721" s="13"/>
      <c r="C24721" s="13"/>
      <c r="D24721" s="13"/>
      <c r="E24721" s="13"/>
      <c r="G24721" s="13"/>
    </row>
    <row r="24722" spans="1:7">
      <c r="A24722" s="13"/>
      <c r="B24722" s="13"/>
      <c r="C24722" s="13"/>
      <c r="D24722" s="13"/>
      <c r="E24722" s="13"/>
      <c r="G24722" s="13"/>
    </row>
    <row r="24723" spans="1:7">
      <c r="A24723" s="13"/>
      <c r="B24723" s="13"/>
      <c r="C24723" s="13"/>
      <c r="D24723" s="13"/>
      <c r="E24723" s="13"/>
      <c r="G24723" s="13"/>
    </row>
    <row r="24724" spans="1:7">
      <c r="A24724" s="13"/>
      <c r="B24724" s="13"/>
      <c r="C24724" s="13"/>
      <c r="D24724" s="13"/>
      <c r="E24724" s="13"/>
      <c r="G24724" s="13"/>
    </row>
    <row r="24725" spans="1:7">
      <c r="A24725" s="13"/>
      <c r="B24725" s="13"/>
      <c r="C24725" s="13"/>
      <c r="D24725" s="13"/>
      <c r="E24725" s="13"/>
      <c r="F24725" s="13"/>
    </row>
    <row r="24726" spans="1:7">
      <c r="A24726" s="13"/>
      <c r="B24726" s="13"/>
      <c r="C24726" s="13"/>
      <c r="D24726" s="13"/>
      <c r="E24726" s="13"/>
      <c r="G24726" s="13"/>
    </row>
    <row r="24727" spans="1:7">
      <c r="A24727" s="13"/>
      <c r="B24727" s="13"/>
      <c r="C24727" s="13"/>
      <c r="D24727" s="13"/>
      <c r="E24727" s="13"/>
      <c r="G24727" s="13"/>
    </row>
    <row r="24728" spans="1:7">
      <c r="A24728" s="13"/>
      <c r="B24728" s="13"/>
      <c r="C24728" s="13"/>
      <c r="D24728" s="13"/>
      <c r="E24728" s="13"/>
      <c r="G24728" s="13"/>
    </row>
    <row r="24729" spans="1:7">
      <c r="A24729" s="13"/>
      <c r="B24729" s="13"/>
      <c r="C24729" s="13"/>
      <c r="D24729" s="13"/>
      <c r="E24729" s="13"/>
      <c r="G24729" s="13"/>
    </row>
    <row r="24730" spans="1:7">
      <c r="A24730" s="13"/>
      <c r="B24730" s="13"/>
      <c r="C24730" s="13"/>
      <c r="D24730" s="13"/>
      <c r="E24730" s="13"/>
      <c r="F24730" s="13"/>
    </row>
    <row r="24731" spans="1:7">
      <c r="A24731" s="13"/>
      <c r="B24731" s="13"/>
      <c r="C24731" s="13"/>
      <c r="D24731" s="13"/>
      <c r="E24731" s="13"/>
      <c r="G24731" s="13"/>
    </row>
    <row r="24732" spans="1:7">
      <c r="A24732" s="13"/>
      <c r="B24732" s="13"/>
      <c r="C24732" s="13"/>
      <c r="D24732" s="13"/>
      <c r="E24732" s="13"/>
      <c r="G24732" s="13"/>
    </row>
    <row r="24733" spans="1:7">
      <c r="A24733" s="13"/>
      <c r="B24733" s="13"/>
      <c r="C24733" s="13"/>
      <c r="D24733" s="13"/>
      <c r="E24733" s="13"/>
      <c r="G24733" s="13"/>
    </row>
    <row r="24734" spans="1:7">
      <c r="A24734" s="13"/>
      <c r="B24734" s="13"/>
      <c r="C24734" s="13"/>
      <c r="D24734" s="13"/>
      <c r="E24734" s="13"/>
      <c r="G24734" s="13"/>
    </row>
    <row r="24735" spans="1:7">
      <c r="A24735" s="13"/>
      <c r="B24735" s="13"/>
      <c r="C24735" s="13"/>
      <c r="D24735" s="13"/>
      <c r="E24735" s="13"/>
      <c r="G24735" s="13"/>
    </row>
    <row r="24736" spans="1:7">
      <c r="A24736" s="13"/>
      <c r="B24736" s="13"/>
      <c r="C24736" s="13"/>
      <c r="D24736" s="13"/>
      <c r="E24736" s="13"/>
      <c r="G24736" s="13"/>
    </row>
    <row r="24737" spans="1:7">
      <c r="A24737" s="13"/>
      <c r="B24737" s="13"/>
      <c r="C24737" s="13"/>
      <c r="D24737" s="13"/>
      <c r="E24737" s="13"/>
      <c r="G24737" s="13"/>
    </row>
    <row r="24738" spans="1:7">
      <c r="A24738" s="13"/>
      <c r="B24738" s="13"/>
      <c r="C24738" s="13"/>
      <c r="D24738" s="13"/>
      <c r="E24738" s="13"/>
      <c r="G24738" s="13"/>
    </row>
    <row r="24739" spans="1:7">
      <c r="A24739" s="13"/>
      <c r="B24739" s="13"/>
      <c r="C24739" s="13"/>
      <c r="D24739" s="13"/>
      <c r="E24739" s="13"/>
      <c r="G24739" s="13"/>
    </row>
    <row r="24740" spans="1:7">
      <c r="A24740" s="13"/>
      <c r="B24740" s="13"/>
      <c r="C24740" s="13"/>
      <c r="D24740" s="13"/>
      <c r="E24740" s="13"/>
      <c r="G24740" s="13"/>
    </row>
    <row r="24741" spans="1:7">
      <c r="A24741" s="13"/>
      <c r="B24741" s="13"/>
      <c r="C24741" s="13"/>
      <c r="D24741" s="13"/>
      <c r="E24741" s="13"/>
      <c r="G24741" s="13"/>
    </row>
    <row r="24742" spans="1:7">
      <c r="A24742" s="13"/>
      <c r="B24742" s="13"/>
      <c r="C24742" s="13"/>
      <c r="D24742" s="13"/>
      <c r="E24742" s="13"/>
      <c r="G24742" s="13"/>
    </row>
    <row r="24743" spans="1:7">
      <c r="A24743" s="13"/>
      <c r="B24743" s="13"/>
      <c r="C24743" s="13"/>
      <c r="D24743" s="13"/>
      <c r="E24743" s="13"/>
      <c r="G24743" s="13"/>
    </row>
    <row r="24744" spans="1:7">
      <c r="A24744" s="13"/>
      <c r="B24744" s="13"/>
      <c r="C24744" s="13"/>
      <c r="D24744" s="13"/>
      <c r="E24744" s="13"/>
      <c r="G24744" s="13"/>
    </row>
    <row r="24745" spans="1:7">
      <c r="A24745" s="13"/>
      <c r="B24745" s="13"/>
      <c r="C24745" s="13"/>
      <c r="D24745" s="13"/>
      <c r="E24745" s="13"/>
      <c r="G24745" s="13"/>
    </row>
    <row r="24746" spans="1:7">
      <c r="A24746" s="13"/>
      <c r="B24746" s="13"/>
      <c r="C24746" s="13"/>
      <c r="D24746" s="13"/>
      <c r="E24746" s="13"/>
      <c r="G24746" s="13"/>
    </row>
    <row r="24747" spans="1:7">
      <c r="A24747" s="13"/>
      <c r="B24747" s="13"/>
      <c r="C24747" s="13"/>
      <c r="D24747" s="13"/>
      <c r="E24747" s="13"/>
      <c r="G24747" s="13"/>
    </row>
    <row r="24748" spans="1:7">
      <c r="A24748" s="13"/>
      <c r="B24748" s="13"/>
      <c r="C24748" s="13"/>
      <c r="D24748" s="13"/>
      <c r="E24748" s="13"/>
      <c r="G24748" s="13"/>
    </row>
    <row r="24749" spans="1:7">
      <c r="A24749" s="13"/>
      <c r="B24749" s="13"/>
      <c r="C24749" s="13"/>
      <c r="D24749" s="13"/>
      <c r="E24749" s="13"/>
      <c r="G24749" s="13"/>
    </row>
    <row r="24750" spans="1:7">
      <c r="A24750" s="13"/>
      <c r="B24750" s="13"/>
      <c r="C24750" s="13"/>
      <c r="D24750" s="13"/>
      <c r="E24750" s="13"/>
      <c r="G24750" s="13"/>
    </row>
    <row r="24751" spans="1:7">
      <c r="A24751" s="13"/>
      <c r="B24751" s="13"/>
      <c r="C24751" s="13"/>
      <c r="D24751" s="13"/>
      <c r="E24751" s="13"/>
      <c r="G24751" s="13"/>
    </row>
    <row r="24752" spans="1:7">
      <c r="A24752" s="13"/>
      <c r="B24752" s="13"/>
      <c r="C24752" s="13"/>
      <c r="D24752" s="13"/>
      <c r="E24752" s="13"/>
      <c r="G24752" s="13"/>
    </row>
    <row r="24753" spans="1:7">
      <c r="A24753" s="13"/>
      <c r="B24753" s="13"/>
      <c r="C24753" s="13"/>
      <c r="D24753" s="13"/>
      <c r="E24753" s="13"/>
      <c r="G24753" s="13"/>
    </row>
    <row r="24754" spans="1:7">
      <c r="A24754" s="13"/>
      <c r="B24754" s="13"/>
      <c r="C24754" s="13"/>
      <c r="D24754" s="13"/>
      <c r="E24754" s="13"/>
      <c r="G24754" s="13"/>
    </row>
    <row r="24755" spans="1:7">
      <c r="A24755" s="13"/>
      <c r="B24755" s="13"/>
      <c r="C24755" s="13"/>
      <c r="D24755" s="13"/>
      <c r="E24755" s="13"/>
      <c r="G24755" s="13"/>
    </row>
    <row r="24756" spans="1:7">
      <c r="A24756" s="13"/>
      <c r="B24756" s="13"/>
      <c r="C24756" s="13"/>
      <c r="D24756" s="13"/>
      <c r="E24756" s="13"/>
      <c r="G24756" s="13"/>
    </row>
    <row r="24757" spans="1:7">
      <c r="A24757" s="13"/>
      <c r="B24757" s="13"/>
      <c r="C24757" s="13"/>
      <c r="D24757" s="13"/>
      <c r="E24757" s="13"/>
      <c r="G24757" s="13"/>
    </row>
    <row r="24758" spans="1:7">
      <c r="A24758" s="13"/>
      <c r="B24758" s="13"/>
      <c r="C24758" s="13"/>
      <c r="D24758" s="13"/>
      <c r="E24758" s="13"/>
      <c r="G24758" s="13"/>
    </row>
    <row r="24759" spans="1:7">
      <c r="A24759" s="13"/>
      <c r="B24759" s="13"/>
      <c r="C24759" s="13"/>
      <c r="D24759" s="13"/>
      <c r="E24759" s="13"/>
      <c r="G24759" s="13"/>
    </row>
    <row r="24760" spans="1:7">
      <c r="A24760" s="13"/>
      <c r="B24760" s="13"/>
      <c r="C24760" s="13"/>
      <c r="D24760" s="13"/>
      <c r="E24760" s="13"/>
      <c r="G24760" s="13"/>
    </row>
    <row r="24761" spans="1:7">
      <c r="A24761" s="13"/>
    </row>
    <row r="24762" spans="1:7">
      <c r="A24762" s="13"/>
    </row>
    <row r="24763" spans="1:7">
      <c r="A24763" s="13"/>
      <c r="B24763" s="13"/>
      <c r="C24763" s="13"/>
      <c r="D24763" s="13"/>
      <c r="E24763" s="13"/>
      <c r="G24763" s="13"/>
    </row>
    <row r="24764" spans="1:7">
      <c r="A24764" s="13"/>
      <c r="B24764" s="13"/>
      <c r="C24764" s="13"/>
      <c r="D24764" s="13"/>
      <c r="E24764" s="13"/>
      <c r="G24764" s="13"/>
    </row>
    <row r="24765" spans="1:7">
      <c r="A24765" s="13"/>
      <c r="B24765" s="13"/>
      <c r="C24765" s="13"/>
      <c r="D24765" s="13"/>
      <c r="E24765" s="13"/>
      <c r="G24765" s="13"/>
    </row>
    <row r="24766" spans="1:7">
      <c r="A24766" s="13"/>
      <c r="B24766" s="13"/>
      <c r="C24766" s="13"/>
      <c r="D24766" s="13"/>
      <c r="E24766" s="13"/>
      <c r="G24766" s="13"/>
    </row>
    <row r="24767" spans="1:7">
      <c r="A24767" s="13"/>
      <c r="B24767" s="13"/>
      <c r="C24767" s="13"/>
      <c r="D24767" s="13"/>
      <c r="E24767" s="13"/>
      <c r="F24767" s="13"/>
    </row>
    <row r="24768" spans="1:7">
      <c r="A24768" s="13"/>
      <c r="B24768" s="13"/>
      <c r="C24768" s="13"/>
      <c r="D24768" s="13"/>
      <c r="E24768" s="13"/>
      <c r="G24768" s="13"/>
    </row>
    <row r="24769" spans="1:7">
      <c r="A24769" s="13"/>
      <c r="B24769" s="13"/>
      <c r="C24769" s="13"/>
      <c r="D24769" s="13"/>
      <c r="E24769" s="13"/>
      <c r="G24769" s="13"/>
    </row>
    <row r="24770" spans="1:7">
      <c r="A24770" s="13"/>
      <c r="B24770" s="13"/>
      <c r="C24770" s="13"/>
      <c r="D24770" s="13"/>
      <c r="E24770" s="13"/>
      <c r="G24770" s="13"/>
    </row>
    <row r="24771" spans="1:7">
      <c r="A24771" s="13"/>
      <c r="B24771" s="13"/>
      <c r="C24771" s="13"/>
      <c r="D24771" s="13"/>
      <c r="E24771" s="13"/>
      <c r="G24771" s="13"/>
    </row>
    <row r="24772" spans="1:7">
      <c r="A24772" s="13"/>
      <c r="B24772" s="13"/>
      <c r="C24772" s="13"/>
      <c r="D24772" s="13"/>
      <c r="E24772" s="13"/>
      <c r="G24772" s="13"/>
    </row>
    <row r="24773" spans="1:7">
      <c r="A24773" s="13"/>
      <c r="B24773" s="13"/>
      <c r="C24773" s="13"/>
      <c r="D24773" s="13"/>
      <c r="E24773" s="13"/>
      <c r="G24773" s="13"/>
    </row>
    <row r="24774" spans="1:7">
      <c r="A24774" s="13"/>
      <c r="B24774" s="13"/>
      <c r="C24774" s="13"/>
      <c r="D24774" s="13"/>
      <c r="E24774" s="13"/>
      <c r="G24774" s="13"/>
    </row>
    <row r="24775" spans="1:7">
      <c r="A24775" s="13"/>
      <c r="B24775" s="13"/>
      <c r="C24775" s="13"/>
      <c r="D24775" s="13"/>
      <c r="E24775" s="13"/>
      <c r="G24775" s="13"/>
    </row>
    <row r="24776" spans="1:7">
      <c r="A24776" s="13"/>
      <c r="B24776" s="13"/>
      <c r="C24776" s="13"/>
      <c r="D24776" s="13"/>
      <c r="E24776" s="13"/>
      <c r="G24776" s="13"/>
    </row>
    <row r="24777" spans="1:7">
      <c r="A24777" s="13"/>
      <c r="B24777" s="13"/>
      <c r="C24777" s="13"/>
      <c r="D24777" s="13"/>
      <c r="E24777" s="13"/>
      <c r="G24777" s="13"/>
    </row>
    <row r="24778" spans="1:7">
      <c r="A24778" s="13"/>
      <c r="B24778" s="13"/>
      <c r="C24778" s="13"/>
      <c r="D24778" s="13"/>
      <c r="E24778" s="13"/>
      <c r="G24778" s="13"/>
    </row>
    <row r="24779" spans="1:7">
      <c r="A24779" s="13"/>
      <c r="B24779" s="13"/>
      <c r="C24779" s="13"/>
      <c r="D24779" s="13"/>
      <c r="E24779" s="13"/>
      <c r="G24779" s="13"/>
    </row>
    <row r="24780" spans="1:7">
      <c r="A24780" s="13"/>
      <c r="B24780" s="13"/>
      <c r="C24780" s="13"/>
      <c r="D24780" s="13"/>
      <c r="E24780" s="13"/>
      <c r="F24780" s="13"/>
    </row>
    <row r="24781" spans="1:7">
      <c r="A24781" s="13"/>
      <c r="B24781" s="13"/>
      <c r="C24781" s="13"/>
      <c r="D24781" s="13"/>
      <c r="E24781" s="13"/>
      <c r="G24781" s="13"/>
    </row>
    <row r="24782" spans="1:7">
      <c r="A24782" s="13"/>
      <c r="B24782" s="13"/>
      <c r="C24782" s="13"/>
      <c r="D24782" s="13"/>
      <c r="E24782" s="13"/>
      <c r="G24782" s="13"/>
    </row>
    <row r="24783" spans="1:7">
      <c r="A24783" s="13"/>
      <c r="B24783" s="13"/>
      <c r="C24783" s="13"/>
      <c r="D24783" s="13"/>
      <c r="E24783" s="13"/>
      <c r="G24783" s="13"/>
    </row>
    <row r="24784" spans="1:7">
      <c r="A24784" s="13"/>
      <c r="B24784" s="13"/>
      <c r="C24784" s="13"/>
      <c r="D24784" s="13"/>
      <c r="E24784" s="13"/>
      <c r="G24784" s="13"/>
    </row>
    <row r="24785" spans="1:7">
      <c r="A24785" s="13"/>
      <c r="B24785" s="13"/>
      <c r="C24785" s="13"/>
      <c r="D24785" s="13"/>
      <c r="E24785" s="13"/>
      <c r="G24785" s="13"/>
    </row>
    <row r="24786" spans="1:7">
      <c r="A24786" s="13"/>
      <c r="B24786" s="13"/>
      <c r="C24786" s="13"/>
      <c r="D24786" s="13"/>
      <c r="E24786" s="13"/>
      <c r="G24786" s="13"/>
    </row>
    <row r="24787" spans="1:7">
      <c r="A24787" s="13"/>
      <c r="B24787" s="13"/>
      <c r="C24787" s="13"/>
      <c r="D24787" s="13"/>
      <c r="E24787" s="13"/>
      <c r="G24787" s="13"/>
    </row>
    <row r="24788" spans="1:7">
      <c r="A24788" s="13"/>
      <c r="B24788" s="13"/>
      <c r="C24788" s="13"/>
      <c r="D24788" s="13"/>
      <c r="E24788" s="13"/>
      <c r="G24788" s="13"/>
    </row>
    <row r="24789" spans="1:7">
      <c r="A24789" s="13"/>
      <c r="B24789" s="13"/>
      <c r="C24789" s="13"/>
      <c r="D24789" s="13"/>
      <c r="E24789" s="13"/>
      <c r="G24789" s="13"/>
    </row>
    <row r="24790" spans="1:7">
      <c r="A24790" s="13"/>
      <c r="B24790" s="13"/>
      <c r="C24790" s="13"/>
      <c r="D24790" s="13"/>
      <c r="E24790" s="13"/>
      <c r="G24790" s="13"/>
    </row>
    <row r="24791" spans="1:7">
      <c r="A24791" s="13"/>
      <c r="B24791" s="13"/>
      <c r="C24791" s="13"/>
      <c r="D24791" s="13"/>
      <c r="E24791" s="13"/>
      <c r="G24791" s="13"/>
    </row>
    <row r="24792" spans="1:7">
      <c r="A24792" s="13"/>
      <c r="B24792" s="13"/>
      <c r="C24792" s="13"/>
      <c r="D24792" s="13"/>
      <c r="E24792" s="13"/>
      <c r="G24792" s="13"/>
    </row>
    <row r="24793" spans="1:7">
      <c r="A24793" s="13"/>
      <c r="B24793" s="13"/>
      <c r="C24793" s="13"/>
      <c r="D24793" s="13"/>
      <c r="E24793" s="13"/>
      <c r="G24793" s="13"/>
    </row>
    <row r="24794" spans="1:7">
      <c r="A24794" s="13"/>
      <c r="B24794" s="13"/>
      <c r="C24794" s="13"/>
      <c r="D24794" s="13"/>
      <c r="E24794" s="13"/>
      <c r="G24794" s="13"/>
    </row>
    <row r="24795" spans="1:7">
      <c r="A24795" s="13"/>
      <c r="B24795" s="13"/>
      <c r="C24795" s="13"/>
      <c r="D24795" s="13"/>
      <c r="E24795" s="13"/>
      <c r="G24795" s="13"/>
    </row>
    <row r="24796" spans="1:7">
      <c r="A24796" s="13"/>
      <c r="B24796" s="13"/>
      <c r="C24796" s="13"/>
      <c r="D24796" s="13"/>
      <c r="E24796" s="13"/>
      <c r="G24796" s="13"/>
    </row>
    <row r="24797" spans="1:7">
      <c r="A24797" s="13"/>
      <c r="B24797" s="13"/>
      <c r="C24797" s="13"/>
      <c r="D24797" s="13"/>
      <c r="E24797" s="13"/>
      <c r="G24797" s="13"/>
    </row>
    <row r="24798" spans="1:7">
      <c r="A24798" s="13"/>
      <c r="B24798" s="13"/>
      <c r="C24798" s="13"/>
      <c r="D24798" s="13"/>
      <c r="E24798" s="13"/>
      <c r="F24798" s="13"/>
    </row>
    <row r="24799" spans="1:7">
      <c r="A24799" s="13"/>
      <c r="B24799" s="13"/>
      <c r="C24799" s="13"/>
      <c r="D24799" s="13"/>
      <c r="E24799" s="13"/>
      <c r="G24799" s="13"/>
    </row>
    <row r="24800" spans="1:7">
      <c r="A24800" s="13"/>
      <c r="B24800" s="13"/>
      <c r="C24800" s="13"/>
      <c r="D24800" s="13"/>
      <c r="E24800" s="13"/>
      <c r="G24800" s="13"/>
    </row>
    <row r="24801" spans="1:7">
      <c r="A24801" s="13"/>
      <c r="B24801" s="13"/>
      <c r="C24801" s="13"/>
      <c r="D24801" s="13"/>
      <c r="E24801" s="13"/>
      <c r="G24801" s="13"/>
    </row>
    <row r="24802" spans="1:7">
      <c r="A24802" s="13"/>
      <c r="B24802" s="13"/>
      <c r="C24802" s="13"/>
      <c r="D24802" s="13"/>
      <c r="E24802" s="13"/>
      <c r="G24802" s="13"/>
    </row>
    <row r="24803" spans="1:7">
      <c r="A24803" s="13"/>
      <c r="B24803" s="13"/>
      <c r="C24803" s="13"/>
      <c r="D24803" s="13"/>
      <c r="E24803" s="13"/>
      <c r="G24803" s="13"/>
    </row>
    <row r="24804" spans="1:7">
      <c r="A24804" s="13"/>
      <c r="B24804" s="13"/>
      <c r="C24804" s="13"/>
      <c r="D24804" s="13"/>
      <c r="E24804" s="13"/>
      <c r="G24804" s="13"/>
    </row>
    <row r="24805" spans="1:7">
      <c r="A24805" s="13"/>
      <c r="B24805" s="13"/>
      <c r="C24805" s="13"/>
      <c r="D24805" s="13"/>
      <c r="E24805" s="13"/>
      <c r="G24805" s="13"/>
    </row>
    <row r="24806" spans="1:7">
      <c r="A24806" s="13"/>
      <c r="B24806" s="13"/>
      <c r="C24806" s="13"/>
      <c r="D24806" s="13"/>
      <c r="E24806" s="13"/>
      <c r="G24806" s="13"/>
    </row>
    <row r="24807" spans="1:7">
      <c r="A24807" s="13"/>
      <c r="B24807" s="13"/>
      <c r="C24807" s="13"/>
      <c r="D24807" s="13"/>
      <c r="E24807" s="13"/>
      <c r="G24807" s="13"/>
    </row>
    <row r="24808" spans="1:7">
      <c r="A24808" s="13"/>
      <c r="B24808" s="13"/>
      <c r="C24808" s="13"/>
      <c r="D24808" s="13"/>
      <c r="E24808" s="13"/>
      <c r="G24808" s="13"/>
    </row>
    <row r="24809" spans="1:7">
      <c r="A24809" s="13"/>
      <c r="B24809" s="13"/>
      <c r="C24809" s="13"/>
      <c r="D24809" s="13"/>
      <c r="E24809" s="13"/>
      <c r="G24809" s="13"/>
    </row>
    <row r="24810" spans="1:7">
      <c r="A24810" s="13"/>
      <c r="B24810" s="13"/>
      <c r="C24810" s="13"/>
      <c r="D24810" s="13"/>
      <c r="E24810" s="13"/>
      <c r="G24810" s="13"/>
    </row>
    <row r="24811" spans="1:7">
      <c r="A24811" s="13"/>
      <c r="B24811" s="13"/>
      <c r="C24811" s="13"/>
      <c r="D24811" s="13"/>
      <c r="E24811" s="13"/>
      <c r="G24811" s="13"/>
    </row>
    <row r="24812" spans="1:7">
      <c r="A24812" s="13"/>
      <c r="B24812" s="13"/>
      <c r="C24812" s="13"/>
      <c r="D24812" s="13"/>
      <c r="E24812" s="13"/>
      <c r="G24812" s="13"/>
    </row>
    <row r="24813" spans="1:7">
      <c r="A24813" s="13"/>
      <c r="B24813" s="13"/>
      <c r="C24813" s="13"/>
      <c r="D24813" s="13"/>
      <c r="E24813" s="13"/>
      <c r="G24813" s="13"/>
    </row>
    <row r="24814" spans="1:7">
      <c r="A24814" s="13"/>
      <c r="B24814" s="13"/>
      <c r="C24814" s="13"/>
      <c r="D24814" s="13"/>
      <c r="E24814" s="13"/>
      <c r="G24814" s="13"/>
    </row>
    <row r="24815" spans="1:7">
      <c r="A24815" s="13"/>
      <c r="B24815" s="13"/>
      <c r="C24815" s="13"/>
      <c r="D24815" s="13"/>
      <c r="E24815" s="13"/>
      <c r="G24815" s="13"/>
    </row>
    <row r="24816" spans="1:7">
      <c r="A24816" s="13"/>
      <c r="B24816" s="13"/>
      <c r="C24816" s="13"/>
      <c r="D24816" s="13"/>
      <c r="E24816" s="13"/>
      <c r="F24816" s="13"/>
    </row>
    <row r="24817" spans="1:7">
      <c r="A24817" s="13"/>
      <c r="B24817" s="13"/>
      <c r="C24817" s="13"/>
      <c r="D24817" s="13"/>
      <c r="E24817" s="13"/>
      <c r="G24817" s="13"/>
    </row>
    <row r="24818" spans="1:7">
      <c r="A24818" s="13"/>
      <c r="B24818" s="13"/>
      <c r="C24818" s="13"/>
      <c r="D24818" s="13"/>
      <c r="E24818" s="13"/>
      <c r="G24818" s="13"/>
    </row>
    <row r="24819" spans="1:7">
      <c r="A24819" s="13"/>
      <c r="B24819" s="13"/>
      <c r="C24819" s="13"/>
      <c r="D24819" s="13"/>
      <c r="E24819" s="13"/>
      <c r="G24819" s="13"/>
    </row>
    <row r="24820" spans="1:7">
      <c r="A24820" s="13"/>
      <c r="B24820" s="13"/>
      <c r="C24820" s="13"/>
      <c r="D24820" s="13"/>
      <c r="E24820" s="13"/>
      <c r="G24820" s="13"/>
    </row>
    <row r="24821" spans="1:7">
      <c r="A24821" s="13"/>
      <c r="B24821" s="13"/>
      <c r="C24821" s="13"/>
      <c r="D24821" s="13"/>
      <c r="E24821" s="13"/>
      <c r="G24821" s="13"/>
    </row>
    <row r="24822" spans="1:7">
      <c r="A24822" s="13"/>
      <c r="B24822" s="13"/>
      <c r="C24822" s="13"/>
      <c r="D24822" s="13"/>
      <c r="E24822" s="13"/>
      <c r="G24822" s="13"/>
    </row>
    <row r="24823" spans="1:7">
      <c r="A24823" s="13"/>
      <c r="B24823" s="13"/>
      <c r="C24823" s="13"/>
      <c r="D24823" s="13"/>
      <c r="E24823" s="13"/>
      <c r="G24823" s="13"/>
    </row>
    <row r="24824" spans="1:7">
      <c r="A24824" s="13"/>
      <c r="B24824" s="13"/>
      <c r="C24824" s="13"/>
      <c r="D24824" s="13"/>
      <c r="E24824" s="13"/>
      <c r="G24824" s="13"/>
    </row>
    <row r="24825" spans="1:7">
      <c r="A24825" s="13"/>
      <c r="B24825" s="13"/>
      <c r="C24825" s="13"/>
      <c r="D24825" s="13"/>
      <c r="E24825" s="13"/>
      <c r="G24825" s="13"/>
    </row>
    <row r="24826" spans="1:7">
      <c r="A24826" s="13"/>
      <c r="B24826" s="13"/>
      <c r="C24826" s="13"/>
      <c r="D24826" s="13"/>
      <c r="E24826" s="13"/>
      <c r="G24826" s="13"/>
    </row>
    <row r="24827" spans="1:7">
      <c r="A24827" s="13"/>
      <c r="B24827" s="13"/>
      <c r="C24827" s="13"/>
      <c r="D24827" s="13"/>
      <c r="E24827" s="13"/>
      <c r="G24827" s="13"/>
    </row>
    <row r="24828" spans="1:7">
      <c r="A24828" s="13"/>
      <c r="B24828" s="13"/>
      <c r="C24828" s="13"/>
      <c r="D24828" s="13"/>
      <c r="E24828" s="13"/>
      <c r="G24828" s="13"/>
    </row>
    <row r="24829" spans="1:7">
      <c r="A24829" s="13"/>
      <c r="B24829" s="13"/>
      <c r="C24829" s="13"/>
      <c r="D24829" s="13"/>
      <c r="E24829" s="13"/>
      <c r="G24829" s="13"/>
    </row>
    <row r="24830" spans="1:7">
      <c r="A24830" s="13"/>
      <c r="B24830" s="13"/>
      <c r="C24830" s="13"/>
      <c r="D24830" s="13"/>
      <c r="E24830" s="13"/>
      <c r="G24830" s="13"/>
    </row>
    <row r="24831" spans="1:7">
      <c r="A24831" s="13"/>
      <c r="B24831" s="13"/>
      <c r="C24831" s="13"/>
      <c r="D24831" s="13"/>
      <c r="E24831" s="13"/>
      <c r="G24831" s="13"/>
    </row>
    <row r="24832" spans="1:7">
      <c r="A24832" s="13"/>
      <c r="B24832" s="13"/>
      <c r="C24832" s="13"/>
      <c r="D24832" s="13"/>
      <c r="E24832" s="13"/>
      <c r="G24832" s="13"/>
    </row>
    <row r="24833" spans="1:7">
      <c r="A24833" s="13"/>
      <c r="B24833" s="13"/>
      <c r="C24833" s="13"/>
      <c r="D24833" s="13"/>
      <c r="E24833" s="13"/>
      <c r="G24833" s="13"/>
    </row>
    <row r="24834" spans="1:7">
      <c r="A24834" s="13"/>
      <c r="B24834" s="13"/>
      <c r="C24834" s="13"/>
      <c r="D24834" s="13"/>
      <c r="E24834" s="13"/>
      <c r="F24834" s="13"/>
    </row>
    <row r="24835" spans="1:7">
      <c r="A24835" s="13"/>
      <c r="B24835" s="13"/>
      <c r="C24835" s="13"/>
      <c r="D24835" s="13"/>
      <c r="E24835" s="13"/>
      <c r="G24835" s="13"/>
    </row>
    <row r="24836" spans="1:7">
      <c r="A24836" s="13"/>
      <c r="B24836" s="13"/>
      <c r="C24836" s="13"/>
      <c r="D24836" s="13"/>
      <c r="E24836" s="13"/>
      <c r="G24836" s="13"/>
    </row>
    <row r="24837" spans="1:7">
      <c r="A24837" s="13"/>
      <c r="B24837" s="13"/>
      <c r="C24837" s="13"/>
      <c r="D24837" s="13"/>
      <c r="E24837" s="13"/>
      <c r="G24837" s="13"/>
    </row>
    <row r="24838" spans="1:7">
      <c r="A24838" s="13"/>
      <c r="B24838" s="13"/>
      <c r="C24838" s="13"/>
      <c r="D24838" s="13"/>
      <c r="E24838" s="13"/>
      <c r="F24838" s="13"/>
    </row>
    <row r="24839" spans="1:7">
      <c r="A24839" s="13"/>
      <c r="B24839" s="13"/>
      <c r="C24839" s="13"/>
      <c r="D24839" s="13"/>
      <c r="E24839" s="13"/>
      <c r="F24839" s="13"/>
    </row>
    <row r="24840" spans="1:7">
      <c r="A24840" s="13"/>
      <c r="B24840" s="13"/>
      <c r="C24840" s="13"/>
      <c r="D24840" s="13"/>
      <c r="E24840" s="13"/>
      <c r="G24840" s="13"/>
    </row>
    <row r="24841" spans="1:7">
      <c r="A24841" s="13"/>
      <c r="B24841" s="13"/>
      <c r="C24841" s="13"/>
      <c r="D24841" s="13"/>
      <c r="E24841" s="13"/>
      <c r="G24841" s="13"/>
    </row>
    <row r="24842" spans="1:7">
      <c r="A24842" s="13"/>
      <c r="B24842" s="13"/>
      <c r="C24842" s="13"/>
      <c r="D24842" s="13"/>
      <c r="E24842" s="13"/>
      <c r="G24842" s="13"/>
    </row>
    <row r="24843" spans="1:7">
      <c r="A24843" s="13"/>
      <c r="B24843" s="13"/>
      <c r="C24843" s="13"/>
      <c r="D24843" s="13"/>
      <c r="E24843" s="13"/>
      <c r="G24843" s="13"/>
    </row>
    <row r="24844" spans="1:7">
      <c r="A24844" s="13"/>
      <c r="B24844" s="13"/>
      <c r="C24844" s="13"/>
      <c r="D24844" s="13"/>
      <c r="E24844" s="13"/>
      <c r="G24844" s="13"/>
    </row>
    <row r="24845" spans="1:7">
      <c r="A24845" s="13"/>
      <c r="B24845" s="13"/>
      <c r="C24845" s="13"/>
      <c r="D24845" s="13"/>
      <c r="E24845" s="13"/>
      <c r="F24845" s="13"/>
    </row>
    <row r="24846" spans="1:7">
      <c r="A24846" s="13"/>
      <c r="B24846" s="13"/>
      <c r="C24846" s="13"/>
      <c r="D24846" s="13"/>
      <c r="E24846" s="13"/>
      <c r="G24846" s="13"/>
    </row>
    <row r="24847" spans="1:7">
      <c r="A24847" s="13"/>
      <c r="B24847" s="13"/>
      <c r="C24847" s="13"/>
      <c r="D24847" s="13"/>
      <c r="E24847" s="13"/>
      <c r="G24847" s="13"/>
    </row>
    <row r="24848" spans="1:7">
      <c r="A24848" s="13"/>
      <c r="B24848" s="13"/>
      <c r="C24848" s="13"/>
      <c r="D24848" s="13"/>
      <c r="E24848" s="13"/>
      <c r="G24848" s="13"/>
    </row>
    <row r="24849" spans="1:7">
      <c r="A24849" s="13"/>
      <c r="B24849" s="13"/>
      <c r="C24849" s="13"/>
      <c r="D24849" s="13"/>
      <c r="E24849" s="13"/>
      <c r="G24849" s="13"/>
    </row>
    <row r="24850" spans="1:7">
      <c r="A24850" s="13"/>
      <c r="B24850" s="13"/>
      <c r="C24850" s="13"/>
      <c r="D24850" s="13"/>
      <c r="E24850" s="13"/>
      <c r="G24850" s="13"/>
    </row>
    <row r="24851" spans="1:7">
      <c r="A24851" s="13"/>
      <c r="B24851" s="13"/>
      <c r="C24851" s="13"/>
      <c r="D24851" s="13"/>
      <c r="E24851" s="13"/>
      <c r="G24851" s="13"/>
    </row>
    <row r="24852" spans="1:7">
      <c r="A24852" s="13"/>
      <c r="B24852" s="13"/>
      <c r="C24852" s="13"/>
      <c r="D24852" s="13"/>
      <c r="E24852" s="13"/>
      <c r="G24852" s="13"/>
    </row>
    <row r="24853" spans="1:7">
      <c r="A24853" s="13"/>
      <c r="B24853" s="13"/>
      <c r="C24853" s="13"/>
      <c r="D24853" s="13"/>
      <c r="E24853" s="13"/>
      <c r="G24853" s="13"/>
    </row>
    <row r="24854" spans="1:7">
      <c r="A24854" s="13"/>
      <c r="B24854" s="13"/>
      <c r="C24854" s="13"/>
      <c r="D24854" s="13"/>
      <c r="E24854" s="13"/>
      <c r="G24854" s="13"/>
    </row>
    <row r="24855" spans="1:7">
      <c r="A24855" s="13"/>
      <c r="B24855" s="13"/>
      <c r="C24855" s="13"/>
      <c r="D24855" s="13"/>
      <c r="E24855" s="13"/>
      <c r="G24855" s="13"/>
    </row>
    <row r="24856" spans="1:7">
      <c r="A24856" s="13"/>
      <c r="B24856" s="13"/>
      <c r="C24856" s="13"/>
      <c r="D24856" s="13"/>
      <c r="E24856" s="13"/>
      <c r="G24856" s="13"/>
    </row>
    <row r="24857" spans="1:7">
      <c r="A24857" s="13"/>
      <c r="B24857" s="13"/>
      <c r="C24857" s="13"/>
      <c r="D24857" s="13"/>
      <c r="E24857" s="13"/>
      <c r="G24857" s="13"/>
    </row>
    <row r="24858" spans="1:7">
      <c r="A24858" s="13"/>
      <c r="B24858" s="13"/>
      <c r="C24858" s="13"/>
      <c r="D24858" s="13"/>
      <c r="E24858" s="13"/>
      <c r="G24858" s="13"/>
    </row>
    <row r="24859" spans="1:7">
      <c r="A24859" s="13"/>
      <c r="B24859" s="13"/>
      <c r="C24859" s="13"/>
      <c r="D24859" s="13"/>
      <c r="E24859" s="13"/>
      <c r="G24859" s="13"/>
    </row>
    <row r="24860" spans="1:7">
      <c r="A24860" s="13"/>
      <c r="B24860" s="13"/>
      <c r="C24860" s="13"/>
      <c r="D24860" s="13"/>
      <c r="E24860" s="13"/>
      <c r="G24860" s="13"/>
    </row>
    <row r="24861" spans="1:7">
      <c r="A24861" s="13"/>
      <c r="B24861" s="13"/>
      <c r="C24861" s="13"/>
      <c r="D24861" s="13"/>
      <c r="E24861" s="13"/>
      <c r="G24861" s="13"/>
    </row>
    <row r="24862" spans="1:7">
      <c r="A24862" s="13"/>
      <c r="B24862" s="13"/>
      <c r="C24862" s="13"/>
      <c r="D24862" s="13"/>
      <c r="E24862" s="13"/>
      <c r="G24862" s="13"/>
    </row>
    <row r="24863" spans="1:7">
      <c r="A24863" s="13"/>
      <c r="B24863" s="13"/>
      <c r="C24863" s="13"/>
      <c r="D24863" s="13"/>
      <c r="E24863" s="13"/>
      <c r="G24863" s="13"/>
    </row>
    <row r="24864" spans="1:7">
      <c r="A24864" s="13"/>
      <c r="B24864" s="13"/>
      <c r="C24864" s="13"/>
      <c r="D24864" s="13"/>
      <c r="E24864" s="13"/>
      <c r="G24864" s="13"/>
    </row>
    <row r="24865" spans="1:7">
      <c r="A24865" s="13"/>
      <c r="B24865" s="13"/>
      <c r="C24865" s="13"/>
      <c r="D24865" s="13"/>
      <c r="E24865" s="13"/>
      <c r="G24865" s="13"/>
    </row>
    <row r="24866" spans="1:7">
      <c r="A24866" s="13"/>
      <c r="B24866" s="13"/>
      <c r="C24866" s="13"/>
      <c r="D24866" s="13"/>
      <c r="E24866" s="13"/>
      <c r="G24866" s="13"/>
    </row>
    <row r="24867" spans="1:7">
      <c r="A24867" s="13"/>
      <c r="B24867" s="13"/>
      <c r="C24867" s="13"/>
      <c r="D24867" s="13"/>
      <c r="E24867" s="13"/>
      <c r="G24867" s="13"/>
    </row>
    <row r="24868" spans="1:7">
      <c r="A24868" s="13"/>
      <c r="B24868" s="13"/>
      <c r="C24868" s="13"/>
      <c r="D24868" s="13"/>
      <c r="E24868" s="13"/>
      <c r="F24868" s="13"/>
    </row>
    <row r="24869" spans="1:7">
      <c r="A24869" s="13"/>
      <c r="B24869" s="13"/>
      <c r="C24869" s="13"/>
      <c r="D24869" s="13"/>
      <c r="E24869" s="13"/>
      <c r="G24869" s="13"/>
    </row>
    <row r="24870" spans="1:7">
      <c r="A24870" s="13"/>
      <c r="B24870" s="13"/>
      <c r="C24870" s="13"/>
      <c r="D24870" s="13"/>
      <c r="E24870" s="13"/>
      <c r="G24870" s="13"/>
    </row>
    <row r="24871" spans="1:7">
      <c r="A24871" s="13"/>
      <c r="B24871" s="13"/>
      <c r="C24871" s="13"/>
      <c r="D24871" s="13"/>
      <c r="E24871" s="13"/>
      <c r="G24871" s="13"/>
    </row>
    <row r="24872" spans="1:7">
      <c r="A24872" s="13"/>
      <c r="B24872" s="13"/>
      <c r="C24872" s="13"/>
      <c r="D24872" s="13"/>
      <c r="E24872" s="13"/>
      <c r="G24872" s="13"/>
    </row>
    <row r="24873" spans="1:7">
      <c r="A24873" s="13"/>
      <c r="B24873" s="13"/>
      <c r="C24873" s="13"/>
      <c r="D24873" s="13"/>
      <c r="E24873" s="13"/>
      <c r="G24873" s="13"/>
    </row>
    <row r="24874" spans="1:7">
      <c r="A24874" s="13"/>
      <c r="B24874" s="13"/>
      <c r="C24874" s="13"/>
      <c r="D24874" s="13"/>
      <c r="E24874" s="13"/>
      <c r="G24874" s="13"/>
    </row>
    <row r="24875" spans="1:7">
      <c r="A24875" s="13"/>
      <c r="B24875" s="13"/>
      <c r="C24875" s="13"/>
      <c r="D24875" s="13"/>
      <c r="E24875" s="13"/>
      <c r="G24875" s="13"/>
    </row>
    <row r="24876" spans="1:7">
      <c r="A24876" s="13"/>
      <c r="B24876" s="13"/>
      <c r="C24876" s="13"/>
      <c r="D24876" s="13"/>
      <c r="E24876" s="13"/>
      <c r="G24876" s="13"/>
    </row>
    <row r="24877" spans="1:7">
      <c r="A24877" s="13"/>
      <c r="B24877" s="13"/>
      <c r="C24877" s="13"/>
      <c r="D24877" s="13"/>
      <c r="E24877" s="13"/>
      <c r="G24877" s="13"/>
    </row>
    <row r="24878" spans="1:7">
      <c r="A24878" s="13"/>
      <c r="B24878" s="13"/>
      <c r="C24878" s="13"/>
      <c r="D24878" s="13"/>
      <c r="E24878" s="13"/>
      <c r="G24878" s="13"/>
    </row>
    <row r="24879" spans="1:7">
      <c r="A24879" s="13"/>
      <c r="B24879" s="13"/>
      <c r="C24879" s="13"/>
      <c r="D24879" s="13"/>
      <c r="E24879" s="13"/>
      <c r="G24879" s="13"/>
    </row>
    <row r="24880" spans="1:7">
      <c r="A24880" s="13"/>
      <c r="B24880" s="13"/>
      <c r="C24880" s="13"/>
      <c r="D24880" s="13"/>
      <c r="E24880" s="13"/>
      <c r="G24880" s="13"/>
    </row>
    <row r="24881" spans="1:7">
      <c r="A24881" s="13"/>
      <c r="B24881" s="13"/>
      <c r="C24881" s="13"/>
      <c r="D24881" s="13"/>
      <c r="E24881" s="13"/>
      <c r="F24881" s="13"/>
    </row>
    <row r="24882" spans="1:7">
      <c r="A24882" s="13"/>
      <c r="B24882" s="13"/>
      <c r="C24882" s="13"/>
      <c r="D24882" s="13"/>
      <c r="E24882" s="13"/>
      <c r="G24882" s="13"/>
    </row>
    <row r="24883" spans="1:7">
      <c r="A24883" s="13"/>
      <c r="B24883" s="13"/>
      <c r="C24883" s="13"/>
      <c r="D24883" s="13"/>
      <c r="E24883" s="13"/>
      <c r="G24883" s="13"/>
    </row>
    <row r="24884" spans="1:7">
      <c r="A24884" s="13"/>
      <c r="B24884" s="13"/>
      <c r="C24884" s="13"/>
      <c r="D24884" s="13"/>
      <c r="E24884" s="13"/>
      <c r="G24884" s="13"/>
    </row>
    <row r="24885" spans="1:7">
      <c r="A24885" s="13"/>
      <c r="B24885" s="13"/>
      <c r="C24885" s="13"/>
      <c r="D24885" s="13"/>
      <c r="E24885" s="13"/>
      <c r="G24885" s="13"/>
    </row>
    <row r="24886" spans="1:7">
      <c r="A24886" s="13"/>
      <c r="B24886" s="13"/>
      <c r="C24886" s="13"/>
      <c r="D24886" s="13"/>
      <c r="E24886" s="13"/>
      <c r="G24886" s="13"/>
    </row>
    <row r="24887" spans="1:7">
      <c r="A24887" s="13"/>
      <c r="B24887" s="13"/>
      <c r="C24887" s="13"/>
      <c r="D24887" s="13"/>
      <c r="E24887" s="13"/>
      <c r="G24887" s="13"/>
    </row>
    <row r="24888" spans="1:7">
      <c r="A24888" s="13"/>
      <c r="B24888" s="13"/>
      <c r="C24888" s="13"/>
      <c r="D24888" s="13"/>
      <c r="E24888" s="13"/>
      <c r="F24888" s="13"/>
    </row>
    <row r="24889" spans="1:7">
      <c r="A24889" s="13"/>
      <c r="B24889" s="13"/>
      <c r="C24889" s="13"/>
      <c r="D24889" s="13"/>
      <c r="E24889" s="13"/>
      <c r="G24889" s="13"/>
    </row>
    <row r="24890" spans="1:7">
      <c r="A24890" s="13"/>
      <c r="B24890" s="13"/>
      <c r="C24890" s="13"/>
      <c r="D24890" s="13"/>
      <c r="E24890" s="13"/>
      <c r="G24890" s="13"/>
    </row>
    <row r="24891" spans="1:7">
      <c r="A24891" s="13"/>
      <c r="B24891" s="13"/>
      <c r="C24891" s="13"/>
      <c r="D24891" s="13"/>
      <c r="E24891" s="13"/>
      <c r="G24891" s="13"/>
    </row>
    <row r="24892" spans="1:7">
      <c r="A24892" s="13"/>
      <c r="B24892" s="13"/>
      <c r="C24892" s="13"/>
      <c r="D24892" s="13"/>
      <c r="E24892" s="13"/>
      <c r="G24892" s="13"/>
    </row>
    <row r="24893" spans="1:7">
      <c r="A24893" s="13"/>
      <c r="B24893" s="13"/>
      <c r="C24893" s="13"/>
      <c r="D24893" s="13"/>
      <c r="E24893" s="13"/>
      <c r="G24893" s="13"/>
    </row>
    <row r="24894" spans="1:7">
      <c r="A24894" s="13"/>
      <c r="B24894" s="13"/>
      <c r="C24894" s="13"/>
      <c r="D24894" s="13"/>
      <c r="E24894" s="13"/>
      <c r="G24894" s="13"/>
    </row>
    <row r="24895" spans="1:7">
      <c r="A24895" s="13"/>
      <c r="B24895" s="13"/>
      <c r="C24895" s="13"/>
      <c r="D24895" s="13"/>
      <c r="E24895" s="13"/>
      <c r="G24895" s="13"/>
    </row>
    <row r="24896" spans="1:7">
      <c r="A24896" s="13"/>
      <c r="B24896" s="13"/>
      <c r="C24896" s="13"/>
      <c r="D24896" s="13"/>
      <c r="E24896" s="13"/>
      <c r="G24896" s="13"/>
    </row>
    <row r="24897" spans="1:7">
      <c r="A24897" s="13"/>
      <c r="B24897" s="13"/>
      <c r="C24897" s="13"/>
      <c r="D24897" s="13"/>
      <c r="E24897" s="13"/>
      <c r="G24897" s="13"/>
    </row>
    <row r="24898" spans="1:7">
      <c r="A24898" s="13"/>
      <c r="B24898" s="13"/>
      <c r="C24898" s="13"/>
      <c r="D24898" s="13"/>
      <c r="E24898" s="13"/>
      <c r="F24898" s="13"/>
    </row>
    <row r="24899" spans="1:7">
      <c r="A24899" s="13"/>
      <c r="B24899" s="13"/>
      <c r="C24899" s="13"/>
      <c r="D24899" s="13"/>
      <c r="E24899" s="13"/>
      <c r="G24899" s="13"/>
    </row>
    <row r="24900" spans="1:7">
      <c r="A24900" s="13"/>
      <c r="B24900" s="13"/>
      <c r="C24900" s="13"/>
      <c r="D24900" s="13"/>
      <c r="E24900" s="13"/>
      <c r="G24900" s="13"/>
    </row>
    <row r="24901" spans="1:7">
      <c r="A24901" s="13"/>
      <c r="B24901" s="13"/>
      <c r="C24901" s="13"/>
      <c r="D24901" s="13"/>
      <c r="E24901" s="13"/>
      <c r="G24901" s="13"/>
    </row>
    <row r="24902" spans="1:7">
      <c r="A24902" s="13"/>
      <c r="B24902" s="13"/>
      <c r="C24902" s="13"/>
      <c r="D24902" s="13"/>
      <c r="E24902" s="13"/>
      <c r="G24902" s="13"/>
    </row>
    <row r="24903" spans="1:7">
      <c r="A24903" s="13"/>
      <c r="B24903" s="13"/>
      <c r="C24903" s="13"/>
      <c r="D24903" s="13"/>
      <c r="E24903" s="13"/>
      <c r="G24903" s="13"/>
    </row>
    <row r="24904" spans="1:7">
      <c r="A24904" s="13"/>
      <c r="B24904" s="13"/>
      <c r="C24904" s="13"/>
      <c r="D24904" s="13"/>
      <c r="E24904" s="13"/>
      <c r="F24904" s="13"/>
    </row>
    <row r="24905" spans="1:7">
      <c r="A24905" s="13"/>
      <c r="B24905" s="13"/>
      <c r="C24905" s="13"/>
      <c r="D24905" s="13"/>
      <c r="E24905" s="13"/>
      <c r="G24905" s="13"/>
    </row>
    <row r="24906" spans="1:7">
      <c r="A24906" s="13"/>
      <c r="B24906" s="13"/>
      <c r="C24906" s="13"/>
      <c r="D24906" s="13"/>
      <c r="E24906" s="13"/>
      <c r="G24906" s="13"/>
    </row>
    <row r="24907" spans="1:7">
      <c r="A24907" s="13"/>
      <c r="B24907" s="13"/>
      <c r="C24907" s="13"/>
      <c r="D24907" s="13"/>
      <c r="E24907" s="13"/>
      <c r="G24907" s="13"/>
    </row>
    <row r="24908" spans="1:7">
      <c r="A24908" s="13"/>
      <c r="B24908" s="13"/>
      <c r="C24908" s="13"/>
      <c r="D24908" s="13"/>
      <c r="E24908" s="13"/>
      <c r="G24908" s="13"/>
    </row>
    <row r="24909" spans="1:7">
      <c r="A24909" s="13"/>
      <c r="B24909" s="13"/>
      <c r="C24909" s="13"/>
      <c r="D24909" s="13"/>
      <c r="E24909" s="13"/>
      <c r="G24909" s="13"/>
    </row>
    <row r="24910" spans="1:7">
      <c r="A24910" s="13"/>
      <c r="B24910" s="13"/>
      <c r="C24910" s="13"/>
      <c r="D24910" s="13"/>
      <c r="E24910" s="13"/>
      <c r="F24910" s="13"/>
    </row>
    <row r="24911" spans="1:7">
      <c r="A24911" s="13"/>
      <c r="B24911" s="13"/>
      <c r="C24911" s="13"/>
      <c r="D24911" s="13"/>
      <c r="E24911" s="13"/>
      <c r="G24911" s="13"/>
    </row>
    <row r="24912" spans="1:7">
      <c r="A24912" s="13"/>
      <c r="B24912" s="13"/>
      <c r="C24912" s="13"/>
      <c r="D24912" s="13"/>
      <c r="E24912" s="13"/>
      <c r="G24912" s="13"/>
    </row>
    <row r="24913" spans="1:7">
      <c r="A24913" s="13"/>
      <c r="B24913" s="13"/>
      <c r="C24913" s="13"/>
      <c r="D24913" s="13"/>
      <c r="E24913" s="13"/>
      <c r="G24913" s="13"/>
    </row>
    <row r="24914" spans="1:7">
      <c r="A24914" s="13"/>
      <c r="B24914" s="13"/>
      <c r="C24914" s="13"/>
      <c r="D24914" s="13"/>
      <c r="E24914" s="13"/>
      <c r="G24914" s="13"/>
    </row>
    <row r="24915" spans="1:7">
      <c r="A24915" s="13"/>
      <c r="B24915" s="13"/>
      <c r="C24915" s="13"/>
      <c r="D24915" s="13"/>
      <c r="E24915" s="13"/>
      <c r="G24915" s="13"/>
    </row>
    <row r="24916" spans="1:7">
      <c r="A24916" s="13"/>
      <c r="B24916" s="13"/>
      <c r="C24916" s="13"/>
      <c r="D24916" s="13"/>
      <c r="E24916" s="13"/>
      <c r="F24916" s="13"/>
    </row>
    <row r="24917" spans="1:7">
      <c r="A24917" s="13"/>
      <c r="B24917" s="13"/>
      <c r="C24917" s="13"/>
      <c r="D24917" s="13"/>
      <c r="E24917" s="13"/>
      <c r="G24917" s="13"/>
    </row>
    <row r="24918" spans="1:7">
      <c r="A24918" s="13"/>
      <c r="B24918" s="13"/>
      <c r="C24918" s="13"/>
      <c r="D24918" s="13"/>
      <c r="E24918" s="13"/>
      <c r="G24918" s="13"/>
    </row>
    <row r="24919" spans="1:7">
      <c r="A24919" s="13"/>
      <c r="B24919" s="13"/>
      <c r="C24919" s="13"/>
      <c r="D24919" s="13"/>
      <c r="E24919" s="13"/>
      <c r="G24919" s="13"/>
    </row>
    <row r="24920" spans="1:7">
      <c r="A24920" s="13"/>
      <c r="B24920" s="13"/>
      <c r="C24920" s="13"/>
      <c r="D24920" s="13"/>
      <c r="E24920" s="13"/>
      <c r="G24920" s="13"/>
    </row>
    <row r="24921" spans="1:7">
      <c r="A24921" s="13"/>
      <c r="B24921" s="13"/>
      <c r="C24921" s="13"/>
      <c r="D24921" s="13"/>
      <c r="E24921" s="13"/>
      <c r="F24921" s="13"/>
    </row>
    <row r="24922" spans="1:7">
      <c r="A24922" s="13"/>
      <c r="B24922" s="13"/>
      <c r="C24922" s="13"/>
      <c r="D24922" s="13"/>
      <c r="E24922" s="13"/>
      <c r="G24922" s="13"/>
    </row>
    <row r="24923" spans="1:7">
      <c r="A24923" s="13"/>
      <c r="B24923" s="13"/>
      <c r="C24923" s="13"/>
      <c r="D24923" s="13"/>
      <c r="E24923" s="13"/>
      <c r="G24923" s="13"/>
    </row>
    <row r="24924" spans="1:7">
      <c r="A24924" s="13"/>
      <c r="B24924" s="13"/>
      <c r="C24924" s="13"/>
      <c r="D24924" s="13"/>
      <c r="E24924" s="13"/>
      <c r="G24924" s="13"/>
    </row>
    <row r="24925" spans="1:7">
      <c r="A24925" s="13"/>
      <c r="B24925" s="13"/>
      <c r="C24925" s="13"/>
      <c r="D24925" s="13"/>
      <c r="E24925" s="13"/>
      <c r="G24925" s="13"/>
    </row>
    <row r="24926" spans="1:7">
      <c r="A24926" s="13"/>
      <c r="B24926" s="13"/>
      <c r="C24926" s="13"/>
      <c r="D24926" s="13"/>
      <c r="E24926" s="13"/>
      <c r="G24926" s="13"/>
    </row>
    <row r="24927" spans="1:7">
      <c r="A24927" s="13"/>
      <c r="B24927" s="13"/>
      <c r="C24927" s="13"/>
      <c r="D24927" s="13"/>
      <c r="E24927" s="13"/>
      <c r="G24927" s="13"/>
    </row>
    <row r="24928" spans="1:7">
      <c r="A24928" s="13"/>
      <c r="B24928" s="13"/>
      <c r="C24928" s="13"/>
      <c r="D24928" s="13"/>
      <c r="E24928" s="13"/>
      <c r="G24928" s="13"/>
    </row>
    <row r="24929" spans="1:7">
      <c r="A24929" s="13"/>
      <c r="B24929" s="13"/>
      <c r="C24929" s="13"/>
      <c r="D24929" s="13"/>
      <c r="E24929" s="13"/>
      <c r="G24929" s="13"/>
    </row>
    <row r="24930" spans="1:7">
      <c r="A24930" s="13"/>
      <c r="B24930" s="13"/>
      <c r="C24930" s="13"/>
      <c r="D24930" s="13"/>
      <c r="E24930" s="13"/>
      <c r="G24930" s="13"/>
    </row>
    <row r="24931" spans="1:7">
      <c r="A24931" s="13"/>
      <c r="B24931" s="13"/>
      <c r="C24931" s="13"/>
      <c r="D24931" s="13"/>
      <c r="E24931" s="13"/>
      <c r="G24931" s="13"/>
    </row>
    <row r="24932" spans="1:7">
      <c r="A24932" s="13"/>
      <c r="B24932" s="13"/>
      <c r="C24932" s="13"/>
      <c r="D24932" s="13"/>
      <c r="E24932" s="13"/>
      <c r="G24932" s="13"/>
    </row>
    <row r="24933" spans="1:7">
      <c r="A24933" s="13"/>
      <c r="B24933" s="13"/>
      <c r="C24933" s="13"/>
      <c r="D24933" s="13"/>
      <c r="E24933" s="13"/>
      <c r="G24933" s="13"/>
    </row>
    <row r="24934" spans="1:7">
      <c r="A24934" s="13"/>
      <c r="B24934" s="13"/>
      <c r="C24934" s="13"/>
      <c r="D24934" s="13"/>
      <c r="E24934" s="13"/>
      <c r="F24934" s="13"/>
    </row>
    <row r="24935" spans="1:7">
      <c r="A24935" s="13"/>
      <c r="B24935" s="13"/>
      <c r="C24935" s="13"/>
      <c r="D24935" s="13"/>
      <c r="E24935" s="13"/>
      <c r="G24935" s="13"/>
    </row>
    <row r="24936" spans="1:7">
      <c r="A24936" s="13"/>
      <c r="B24936" s="13"/>
      <c r="C24936" s="13"/>
      <c r="D24936" s="13"/>
      <c r="E24936" s="13"/>
      <c r="G24936" s="13"/>
    </row>
    <row r="24937" spans="1:7">
      <c r="A24937" s="13"/>
      <c r="B24937" s="13"/>
      <c r="C24937" s="13"/>
      <c r="D24937" s="13"/>
      <c r="E24937" s="13"/>
      <c r="G24937" s="13"/>
    </row>
    <row r="24938" spans="1:7">
      <c r="A24938" s="13"/>
      <c r="B24938" s="13"/>
      <c r="C24938" s="13"/>
      <c r="D24938" s="13"/>
      <c r="E24938" s="13"/>
      <c r="G24938" s="13"/>
    </row>
    <row r="24939" spans="1:7">
      <c r="A24939" s="13"/>
      <c r="B24939" s="13"/>
      <c r="C24939" s="13"/>
      <c r="D24939" s="13"/>
      <c r="E24939" s="13"/>
      <c r="G24939" s="13"/>
    </row>
    <row r="24940" spans="1:7">
      <c r="A24940" s="13"/>
      <c r="B24940" s="13"/>
      <c r="C24940" s="13"/>
      <c r="D24940" s="13"/>
      <c r="E24940" s="13"/>
      <c r="G24940" s="13"/>
    </row>
    <row r="24941" spans="1:7">
      <c r="A24941" s="13"/>
      <c r="B24941" s="13"/>
      <c r="C24941" s="13"/>
      <c r="D24941" s="13"/>
      <c r="E24941" s="13"/>
      <c r="G24941" s="13"/>
    </row>
    <row r="24942" spans="1:7">
      <c r="A24942" s="13"/>
      <c r="B24942" s="13"/>
      <c r="C24942" s="13"/>
      <c r="D24942" s="13"/>
      <c r="E24942" s="13"/>
      <c r="F24942" s="13"/>
    </row>
    <row r="24943" spans="1:7">
      <c r="A24943" s="13"/>
      <c r="B24943" s="13"/>
      <c r="C24943" s="13"/>
      <c r="D24943" s="13"/>
      <c r="E24943" s="13"/>
      <c r="G24943" s="13"/>
    </row>
    <row r="24944" spans="1:7">
      <c r="A24944" s="13"/>
      <c r="B24944" s="13"/>
      <c r="C24944" s="13"/>
      <c r="D24944" s="13"/>
      <c r="E24944" s="13"/>
      <c r="G24944" s="13"/>
    </row>
    <row r="24945" spans="1:7">
      <c r="A24945" s="13"/>
      <c r="B24945" s="13"/>
      <c r="C24945" s="13"/>
      <c r="D24945" s="13"/>
      <c r="E24945" s="13"/>
      <c r="G24945" s="13"/>
    </row>
    <row r="24946" spans="1:7">
      <c r="A24946" s="13"/>
      <c r="B24946" s="13"/>
      <c r="C24946" s="13"/>
      <c r="D24946" s="13"/>
      <c r="E24946" s="13"/>
      <c r="G24946" s="13"/>
    </row>
    <row r="24947" spans="1:7">
      <c r="A24947" s="13"/>
      <c r="B24947" s="13"/>
      <c r="C24947" s="13"/>
      <c r="D24947" s="13"/>
      <c r="E24947" s="13"/>
      <c r="G24947" s="13"/>
    </row>
    <row r="24948" spans="1:7">
      <c r="A24948" s="13"/>
      <c r="B24948" s="13"/>
      <c r="C24948" s="13"/>
      <c r="D24948" s="13"/>
      <c r="E24948" s="13"/>
      <c r="G24948" s="13"/>
    </row>
    <row r="24949" spans="1:7">
      <c r="A24949" s="13"/>
      <c r="B24949" s="13"/>
      <c r="C24949" s="13"/>
      <c r="D24949" s="13"/>
      <c r="E24949" s="13"/>
      <c r="G24949" s="13"/>
    </row>
    <row r="24950" spans="1:7">
      <c r="A24950" s="13"/>
      <c r="B24950" s="13"/>
      <c r="C24950" s="13"/>
      <c r="D24950" s="13"/>
      <c r="E24950" s="13"/>
      <c r="G24950" s="13"/>
    </row>
    <row r="24951" spans="1:7">
      <c r="A24951" s="13"/>
      <c r="B24951" s="13"/>
      <c r="C24951" s="13"/>
      <c r="D24951" s="13"/>
      <c r="E24951" s="13"/>
      <c r="G24951" s="13"/>
    </row>
    <row r="24952" spans="1:7">
      <c r="A24952" s="13"/>
      <c r="B24952" s="13"/>
      <c r="C24952" s="13"/>
      <c r="D24952" s="13"/>
      <c r="E24952" s="13"/>
      <c r="G24952" s="13"/>
    </row>
    <row r="24953" spans="1:7">
      <c r="A24953" s="13"/>
      <c r="B24953" s="13"/>
      <c r="C24953" s="13"/>
      <c r="D24953" s="13"/>
      <c r="E24953" s="13"/>
      <c r="G24953" s="13"/>
    </row>
    <row r="24954" spans="1:7">
      <c r="A24954" s="13"/>
      <c r="B24954" s="13"/>
      <c r="C24954" s="13"/>
      <c r="D24954" s="13"/>
      <c r="E24954" s="13"/>
      <c r="F24954" s="13"/>
    </row>
    <row r="24955" spans="1:7">
      <c r="A24955" s="13"/>
      <c r="B24955" s="13"/>
      <c r="C24955" s="13"/>
      <c r="D24955" s="13"/>
      <c r="E24955" s="13"/>
      <c r="G24955" s="13"/>
    </row>
    <row r="24956" spans="1:7">
      <c r="A24956" s="13"/>
      <c r="B24956" s="13"/>
      <c r="C24956" s="13"/>
      <c r="D24956" s="13"/>
      <c r="E24956" s="13"/>
      <c r="G24956" s="13"/>
    </row>
    <row r="24957" spans="1:7">
      <c r="A24957" s="13"/>
      <c r="B24957" s="13"/>
      <c r="C24957" s="13"/>
      <c r="D24957" s="13"/>
      <c r="E24957" s="13"/>
      <c r="G24957" s="13"/>
    </row>
    <row r="24958" spans="1:7">
      <c r="A24958" s="13"/>
      <c r="B24958" s="13"/>
      <c r="C24958" s="13"/>
      <c r="D24958" s="13"/>
      <c r="E24958" s="13"/>
      <c r="G24958" s="13"/>
    </row>
    <row r="24959" spans="1:7">
      <c r="A24959" s="13"/>
      <c r="B24959" s="13"/>
      <c r="C24959" s="13"/>
      <c r="D24959" s="13"/>
      <c r="E24959" s="13"/>
      <c r="G24959" s="13"/>
    </row>
    <row r="24960" spans="1:7">
      <c r="A24960" s="13"/>
      <c r="B24960" s="13"/>
      <c r="C24960" s="13"/>
      <c r="D24960" s="13"/>
      <c r="E24960" s="13"/>
      <c r="G24960" s="13"/>
    </row>
    <row r="24961" spans="1:7">
      <c r="A24961" s="13"/>
      <c r="B24961" s="13"/>
      <c r="C24961" s="13"/>
      <c r="D24961" s="13"/>
      <c r="E24961" s="13"/>
      <c r="F24961" s="13"/>
    </row>
    <row r="24962" spans="1:7">
      <c r="A24962" s="13"/>
      <c r="B24962" s="13"/>
      <c r="C24962" s="13"/>
      <c r="D24962" s="13"/>
      <c r="E24962" s="13"/>
      <c r="F24962" s="13"/>
    </row>
    <row r="24963" spans="1:7">
      <c r="A24963" s="13"/>
      <c r="B24963" s="13"/>
      <c r="C24963" s="13"/>
      <c r="D24963" s="13"/>
      <c r="E24963" s="13"/>
      <c r="G24963" s="13"/>
    </row>
    <row r="24964" spans="1:7">
      <c r="A24964" s="13"/>
      <c r="B24964" s="13"/>
      <c r="C24964" s="13"/>
      <c r="D24964" s="13"/>
      <c r="E24964" s="13"/>
      <c r="G24964" s="13"/>
    </row>
    <row r="24965" spans="1:7">
      <c r="A24965" s="13"/>
      <c r="B24965" s="13"/>
      <c r="C24965" s="13"/>
      <c r="D24965" s="13"/>
      <c r="E24965" s="13"/>
      <c r="G24965" s="13"/>
    </row>
    <row r="24966" spans="1:7">
      <c r="A24966" s="13"/>
      <c r="B24966" s="13"/>
      <c r="C24966" s="13"/>
      <c r="D24966" s="13"/>
      <c r="E24966" s="13"/>
      <c r="G24966" s="13"/>
    </row>
    <row r="24967" spans="1:7">
      <c r="A24967" s="13"/>
      <c r="B24967" s="13"/>
      <c r="C24967" s="13"/>
      <c r="D24967" s="13"/>
      <c r="E24967" s="13"/>
      <c r="F24967" s="13"/>
    </row>
    <row r="24968" spans="1:7">
      <c r="A24968" s="13"/>
      <c r="B24968" s="13"/>
      <c r="C24968" s="13"/>
      <c r="D24968" s="13"/>
      <c r="E24968" s="13"/>
      <c r="G24968" s="13"/>
    </row>
    <row r="24969" spans="1:7">
      <c r="A24969" s="13"/>
      <c r="B24969" s="13"/>
      <c r="C24969" s="13"/>
      <c r="D24969" s="13"/>
      <c r="E24969" s="13"/>
      <c r="G24969" s="13"/>
    </row>
    <row r="24970" spans="1:7">
      <c r="A24970" s="13"/>
      <c r="B24970" s="13"/>
      <c r="C24970" s="13"/>
      <c r="D24970" s="13"/>
      <c r="E24970" s="13"/>
      <c r="G24970" s="13"/>
    </row>
    <row r="24971" spans="1:7">
      <c r="A24971" s="13"/>
      <c r="B24971" s="13"/>
      <c r="C24971" s="13"/>
      <c r="D24971" s="13"/>
      <c r="E24971" s="13"/>
      <c r="G24971" s="13"/>
    </row>
    <row r="24972" spans="1:7">
      <c r="A24972" s="13"/>
      <c r="B24972" s="13"/>
      <c r="C24972" s="13"/>
      <c r="D24972" s="13"/>
      <c r="E24972" s="13"/>
      <c r="G24972" s="13"/>
    </row>
    <row r="24973" spans="1:7">
      <c r="A24973" s="13"/>
      <c r="B24973" s="13"/>
      <c r="C24973" s="13"/>
      <c r="D24973" s="13"/>
      <c r="E24973" s="13"/>
      <c r="G24973" s="13"/>
    </row>
    <row r="24974" spans="1:7">
      <c r="A24974" s="13"/>
      <c r="B24974" s="13"/>
      <c r="C24974" s="13"/>
      <c r="D24974" s="13"/>
      <c r="E24974" s="13"/>
      <c r="G24974" s="13"/>
    </row>
    <row r="24975" spans="1:7">
      <c r="A24975" s="13"/>
      <c r="B24975" s="13"/>
      <c r="C24975" s="13"/>
      <c r="D24975" s="13"/>
      <c r="E24975" s="13"/>
      <c r="G24975" s="13"/>
    </row>
    <row r="24976" spans="1:7">
      <c r="A24976" s="13"/>
      <c r="B24976" s="13"/>
      <c r="C24976" s="13"/>
      <c r="D24976" s="13"/>
      <c r="E24976" s="13"/>
      <c r="G24976" s="13"/>
    </row>
    <row r="24977" spans="1:7">
      <c r="A24977" s="13"/>
      <c r="B24977" s="13"/>
      <c r="C24977" s="13"/>
      <c r="D24977" s="13"/>
      <c r="E24977" s="13"/>
      <c r="G24977" s="13"/>
    </row>
    <row r="24978" spans="1:7">
      <c r="A24978" s="13"/>
      <c r="B24978" s="13"/>
      <c r="C24978" s="13"/>
      <c r="D24978" s="13"/>
      <c r="E24978" s="13"/>
      <c r="G24978" s="13"/>
    </row>
    <row r="24979" spans="1:7">
      <c r="A24979" s="13"/>
      <c r="B24979" s="13"/>
      <c r="C24979" s="13"/>
      <c r="D24979" s="13"/>
      <c r="E24979" s="13"/>
      <c r="G24979" s="13"/>
    </row>
    <row r="24980" spans="1:7">
      <c r="A24980" s="13"/>
      <c r="B24980" s="13"/>
      <c r="C24980" s="13"/>
      <c r="D24980" s="13"/>
      <c r="E24980" s="13"/>
      <c r="F24980" s="13"/>
    </row>
    <row r="24981" spans="1:7">
      <c r="A24981" s="13"/>
      <c r="B24981" s="13"/>
      <c r="C24981" s="13"/>
      <c r="D24981" s="13"/>
      <c r="E24981" s="13"/>
      <c r="G24981" s="13"/>
    </row>
    <row r="24982" spans="1:7">
      <c r="A24982" s="13"/>
      <c r="B24982" s="13"/>
      <c r="C24982" s="13"/>
      <c r="D24982" s="13"/>
      <c r="E24982" s="13"/>
      <c r="G24982" s="13"/>
    </row>
    <row r="24983" spans="1:7">
      <c r="A24983" s="13"/>
      <c r="B24983" s="13"/>
      <c r="C24983" s="13"/>
      <c r="D24983" s="13"/>
      <c r="E24983" s="13"/>
      <c r="G24983" s="13"/>
    </row>
    <row r="24984" spans="1:7">
      <c r="A24984" s="13"/>
      <c r="B24984" s="13"/>
      <c r="C24984" s="13"/>
      <c r="D24984" s="13"/>
      <c r="E24984" s="13"/>
      <c r="G24984" s="13"/>
    </row>
    <row r="24985" spans="1:7">
      <c r="A24985" s="13"/>
      <c r="B24985" s="13"/>
      <c r="C24985" s="13"/>
      <c r="D24985" s="13"/>
      <c r="E24985" s="13"/>
      <c r="G24985" s="13"/>
    </row>
    <row r="24986" spans="1:7">
      <c r="A24986" s="13"/>
      <c r="B24986" s="13"/>
      <c r="C24986" s="13"/>
      <c r="D24986" s="13"/>
      <c r="E24986" s="13"/>
      <c r="G24986" s="13"/>
    </row>
    <row r="24987" spans="1:7">
      <c r="A24987" s="13"/>
      <c r="B24987" s="13"/>
      <c r="C24987" s="13"/>
      <c r="D24987" s="13"/>
      <c r="E24987" s="13"/>
      <c r="G24987" s="13"/>
    </row>
    <row r="24988" spans="1:7">
      <c r="A24988" s="13"/>
      <c r="B24988" s="13"/>
      <c r="C24988" s="13"/>
      <c r="D24988" s="13"/>
      <c r="E24988" s="13"/>
      <c r="G24988" s="13"/>
    </row>
    <row r="24989" spans="1:7">
      <c r="A24989" s="13"/>
      <c r="B24989" s="13"/>
      <c r="C24989" s="13"/>
      <c r="D24989" s="13"/>
      <c r="E24989" s="13"/>
      <c r="G24989" s="13"/>
    </row>
    <row r="24990" spans="1:7">
      <c r="A24990" s="13"/>
      <c r="B24990" s="13"/>
      <c r="C24990" s="13"/>
      <c r="D24990" s="13"/>
      <c r="E24990" s="13"/>
      <c r="G24990" s="13"/>
    </row>
    <row r="24991" spans="1:7">
      <c r="A24991" s="13"/>
      <c r="B24991" s="13"/>
      <c r="C24991" s="13"/>
      <c r="D24991" s="13"/>
      <c r="E24991" s="13"/>
      <c r="G24991" s="13"/>
    </row>
    <row r="24992" spans="1:7">
      <c r="A24992" s="13"/>
      <c r="B24992" s="13"/>
      <c r="C24992" s="13"/>
      <c r="D24992" s="13"/>
      <c r="E24992" s="13"/>
      <c r="G24992" s="13"/>
    </row>
    <row r="24993" spans="1:7">
      <c r="A24993" s="13"/>
      <c r="B24993" s="13"/>
      <c r="C24993" s="13"/>
      <c r="D24993" s="13"/>
      <c r="E24993" s="13"/>
      <c r="G24993" s="13"/>
    </row>
    <row r="24994" spans="1:7">
      <c r="A24994" s="13"/>
      <c r="B24994" s="13"/>
      <c r="C24994" s="13"/>
      <c r="D24994" s="13"/>
      <c r="E24994" s="13"/>
      <c r="G24994" s="13"/>
    </row>
    <row r="24995" spans="1:7">
      <c r="A24995" s="13"/>
      <c r="B24995" s="13"/>
      <c r="C24995" s="13"/>
      <c r="D24995" s="13"/>
      <c r="E24995" s="13"/>
      <c r="G24995" s="13"/>
    </row>
    <row r="24996" spans="1:7">
      <c r="A24996" s="13"/>
      <c r="B24996" s="13"/>
      <c r="C24996" s="13"/>
      <c r="D24996" s="13"/>
      <c r="E24996" s="13"/>
      <c r="G24996" s="13"/>
    </row>
    <row r="24997" spans="1:7">
      <c r="A24997" s="13"/>
      <c r="B24997" s="13"/>
      <c r="C24997" s="13"/>
      <c r="D24997" s="13"/>
      <c r="E24997" s="13"/>
      <c r="G24997" s="13"/>
    </row>
    <row r="24998" spans="1:7">
      <c r="A24998" s="13"/>
      <c r="B24998" s="13"/>
      <c r="C24998" s="13"/>
      <c r="D24998" s="13"/>
      <c r="E24998" s="13"/>
      <c r="G24998" s="13"/>
    </row>
    <row r="24999" spans="1:7">
      <c r="A24999" s="13"/>
      <c r="B24999" s="13"/>
      <c r="C24999" s="13"/>
      <c r="D24999" s="13"/>
      <c r="E24999" s="13"/>
      <c r="G24999" s="13"/>
    </row>
    <row r="25000" spans="1:7">
      <c r="A25000" s="13"/>
      <c r="B25000" s="13"/>
      <c r="C25000" s="13"/>
      <c r="D25000" s="13"/>
      <c r="E25000" s="13"/>
      <c r="G25000" s="13"/>
    </row>
    <row r="25001" spans="1:7">
      <c r="A25001" s="13"/>
      <c r="B25001" s="13"/>
      <c r="C25001" s="13"/>
      <c r="D25001" s="13"/>
      <c r="E25001" s="13"/>
      <c r="G25001" s="13"/>
    </row>
    <row r="25002" spans="1:7">
      <c r="A25002" s="13"/>
      <c r="B25002" s="13"/>
      <c r="C25002" s="13"/>
      <c r="D25002" s="13"/>
      <c r="E25002" s="13"/>
      <c r="G25002" s="13"/>
    </row>
    <row r="25003" spans="1:7">
      <c r="A25003" s="13"/>
      <c r="B25003" s="13"/>
      <c r="C25003" s="13"/>
      <c r="D25003" s="13"/>
      <c r="E25003" s="13"/>
      <c r="G25003" s="13"/>
    </row>
    <row r="25004" spans="1:7">
      <c r="A25004" s="13"/>
      <c r="B25004" s="13"/>
      <c r="C25004" s="13"/>
      <c r="D25004" s="13"/>
      <c r="E25004" s="13"/>
      <c r="F25004" s="13"/>
    </row>
    <row r="25005" spans="1:7">
      <c r="A25005" s="13"/>
      <c r="B25005" s="13"/>
      <c r="C25005" s="13"/>
      <c r="D25005" s="13"/>
      <c r="E25005" s="13"/>
      <c r="G25005" s="13"/>
    </row>
    <row r="25006" spans="1:7">
      <c r="A25006" s="13"/>
      <c r="B25006" s="13"/>
      <c r="C25006" s="13"/>
      <c r="D25006" s="13"/>
      <c r="E25006" s="13"/>
      <c r="G25006" s="13"/>
    </row>
    <row r="25007" spans="1:7">
      <c r="A25007" s="13"/>
      <c r="B25007" s="13"/>
      <c r="C25007" s="13"/>
      <c r="D25007" s="13"/>
      <c r="E25007" s="13"/>
      <c r="G25007" s="13"/>
    </row>
    <row r="25008" spans="1:7">
      <c r="A25008" s="13"/>
      <c r="B25008" s="13"/>
      <c r="C25008" s="13"/>
      <c r="D25008" s="13"/>
      <c r="E25008" s="13"/>
      <c r="G25008" s="13"/>
    </row>
    <row r="25009" spans="1:7">
      <c r="A25009" s="13"/>
      <c r="B25009" s="13"/>
      <c r="C25009" s="13"/>
      <c r="D25009" s="13"/>
      <c r="E25009" s="13"/>
      <c r="G25009" s="13"/>
    </row>
    <row r="25010" spans="1:7">
      <c r="A25010" s="13"/>
      <c r="B25010" s="13"/>
      <c r="C25010" s="13"/>
      <c r="D25010" s="13"/>
      <c r="E25010" s="13"/>
      <c r="G25010" s="13"/>
    </row>
    <row r="25011" spans="1:7">
      <c r="A25011" s="13"/>
      <c r="B25011" s="13"/>
      <c r="C25011" s="13"/>
      <c r="D25011" s="13"/>
      <c r="E25011" s="13"/>
      <c r="G25011" s="13"/>
    </row>
    <row r="25012" spans="1:7">
      <c r="A25012" s="13"/>
      <c r="B25012" s="13"/>
      <c r="C25012" s="13"/>
      <c r="D25012" s="13"/>
      <c r="E25012" s="13"/>
      <c r="G25012" s="13"/>
    </row>
    <row r="25013" spans="1:7">
      <c r="A25013" s="13"/>
      <c r="B25013" s="13"/>
      <c r="C25013" s="13"/>
      <c r="D25013" s="13"/>
      <c r="E25013" s="13"/>
      <c r="G25013" s="13"/>
    </row>
    <row r="25014" spans="1:7">
      <c r="A25014" s="13"/>
      <c r="B25014" s="13"/>
      <c r="C25014" s="13"/>
      <c r="D25014" s="13"/>
      <c r="E25014" s="13"/>
      <c r="G25014" s="13"/>
    </row>
    <row r="25015" spans="1:7">
      <c r="A25015" s="13"/>
      <c r="B25015" s="13"/>
      <c r="C25015" s="13"/>
      <c r="D25015" s="13"/>
      <c r="E25015" s="13"/>
      <c r="G25015" s="13"/>
    </row>
    <row r="25016" spans="1:7">
      <c r="A25016" s="13"/>
      <c r="B25016" s="13"/>
      <c r="C25016" s="13"/>
      <c r="D25016" s="13"/>
      <c r="E25016" s="13"/>
      <c r="G25016" s="13"/>
    </row>
    <row r="25017" spans="1:7">
      <c r="A25017" s="13"/>
      <c r="B25017" s="13"/>
      <c r="C25017" s="13"/>
      <c r="D25017" s="13"/>
      <c r="E25017" s="13"/>
      <c r="G25017" s="13"/>
    </row>
    <row r="25018" spans="1:7">
      <c r="A25018" s="13"/>
      <c r="B25018" s="13"/>
      <c r="C25018" s="13"/>
      <c r="D25018" s="13"/>
      <c r="E25018" s="13"/>
      <c r="G25018" s="13"/>
    </row>
    <row r="25019" spans="1:7">
      <c r="A25019" s="13"/>
      <c r="B25019" s="13"/>
      <c r="C25019" s="13"/>
      <c r="D25019" s="13"/>
      <c r="E25019" s="13"/>
      <c r="G25019" s="13"/>
    </row>
    <row r="25020" spans="1:7">
      <c r="A25020" s="13"/>
      <c r="B25020" s="13"/>
      <c r="C25020" s="13"/>
      <c r="D25020" s="13"/>
      <c r="E25020" s="13"/>
      <c r="G25020" s="13"/>
    </row>
    <row r="25021" spans="1:7">
      <c r="A25021" s="13"/>
      <c r="B25021" s="13"/>
      <c r="C25021" s="13"/>
      <c r="D25021" s="13"/>
      <c r="E25021" s="13"/>
      <c r="F25021" s="13"/>
    </row>
    <row r="25022" spans="1:7">
      <c r="A25022" s="13"/>
      <c r="B25022" s="13"/>
      <c r="C25022" s="13"/>
      <c r="D25022" s="13"/>
      <c r="E25022" s="13"/>
      <c r="G25022" s="13"/>
    </row>
    <row r="25023" spans="1:7">
      <c r="A25023" s="13"/>
      <c r="B25023" s="13"/>
      <c r="C25023" s="13"/>
      <c r="D25023" s="13"/>
      <c r="E25023" s="13"/>
      <c r="G25023" s="13"/>
    </row>
    <row r="25024" spans="1:7">
      <c r="A25024" s="13"/>
      <c r="B25024" s="13"/>
      <c r="C25024" s="13"/>
      <c r="D25024" s="13"/>
      <c r="E25024" s="13"/>
      <c r="G25024" s="13"/>
    </row>
    <row r="25025" spans="1:7">
      <c r="A25025" s="13"/>
      <c r="B25025" s="13"/>
      <c r="C25025" s="13"/>
      <c r="D25025" s="13"/>
      <c r="E25025" s="13"/>
      <c r="F25025" s="13"/>
    </row>
    <row r="25026" spans="1:7">
      <c r="A25026" s="13"/>
      <c r="B25026" s="13"/>
      <c r="C25026" s="13"/>
      <c r="D25026" s="13"/>
      <c r="E25026" s="13"/>
      <c r="G25026" s="13"/>
    </row>
    <row r="25027" spans="1:7">
      <c r="A25027" s="13"/>
      <c r="B25027" s="13"/>
      <c r="C25027" s="13"/>
      <c r="D25027" s="13"/>
      <c r="E25027" s="13"/>
      <c r="G25027" s="13"/>
    </row>
    <row r="25028" spans="1:7">
      <c r="A25028" s="13"/>
      <c r="B25028" s="13"/>
      <c r="C25028" s="13"/>
      <c r="D25028" s="13"/>
      <c r="E25028" s="13"/>
      <c r="G25028" s="13"/>
    </row>
    <row r="25029" spans="1:7">
      <c r="A25029" s="13"/>
      <c r="B25029" s="13"/>
      <c r="C25029" s="13"/>
      <c r="D25029" s="13"/>
      <c r="E25029" s="13"/>
      <c r="G25029" s="13"/>
    </row>
    <row r="25030" spans="1:7">
      <c r="A25030" s="13"/>
      <c r="B25030" s="13"/>
      <c r="C25030" s="13"/>
      <c r="D25030" s="13"/>
      <c r="E25030" s="13"/>
      <c r="F25030" s="13"/>
    </row>
    <row r="25031" spans="1:7">
      <c r="A25031" s="13"/>
      <c r="B25031" s="13"/>
      <c r="C25031" s="13"/>
      <c r="D25031" s="13"/>
      <c r="E25031" s="13"/>
      <c r="G25031" s="13"/>
    </row>
    <row r="25032" spans="1:7">
      <c r="A25032" s="13"/>
      <c r="B25032" s="13"/>
      <c r="C25032" s="13"/>
      <c r="D25032" s="13"/>
      <c r="E25032" s="13"/>
      <c r="G25032" s="13"/>
    </row>
    <row r="25033" spans="1:7">
      <c r="A25033" s="13"/>
      <c r="B25033" s="13"/>
      <c r="C25033" s="13"/>
      <c r="D25033" s="13"/>
      <c r="E25033" s="13"/>
      <c r="F25033" s="13"/>
    </row>
    <row r="25034" spans="1:7">
      <c r="A25034" s="13"/>
      <c r="B25034" s="13"/>
      <c r="C25034" s="13"/>
      <c r="D25034" s="13"/>
      <c r="E25034" s="13"/>
      <c r="G25034" s="13"/>
    </row>
    <row r="25035" spans="1:7">
      <c r="A25035" s="13"/>
      <c r="B25035" s="13"/>
      <c r="C25035" s="13"/>
      <c r="D25035" s="13"/>
      <c r="E25035" s="13"/>
      <c r="G25035" s="13"/>
    </row>
    <row r="25036" spans="1:7">
      <c r="A25036" s="13"/>
      <c r="B25036" s="13"/>
      <c r="C25036" s="13"/>
      <c r="D25036" s="13"/>
      <c r="E25036" s="13"/>
      <c r="G25036" s="13"/>
    </row>
    <row r="25037" spans="1:7">
      <c r="A25037" s="13"/>
      <c r="B25037" s="13"/>
      <c r="C25037" s="13"/>
      <c r="D25037" s="13"/>
      <c r="E25037" s="13"/>
      <c r="G25037" s="13"/>
    </row>
    <row r="25038" spans="1:7">
      <c r="A25038" s="13"/>
      <c r="B25038" s="13"/>
      <c r="C25038" s="13"/>
      <c r="D25038" s="13"/>
      <c r="E25038" s="13"/>
      <c r="G25038" s="13"/>
    </row>
    <row r="25039" spans="1:7">
      <c r="A25039" s="13"/>
      <c r="B25039" s="13"/>
      <c r="C25039" s="13"/>
      <c r="D25039" s="13"/>
      <c r="E25039" s="13"/>
      <c r="G25039" s="13"/>
    </row>
    <row r="25040" spans="1:7">
      <c r="A25040" s="13"/>
      <c r="B25040" s="13"/>
      <c r="C25040" s="13"/>
      <c r="D25040" s="13"/>
      <c r="E25040" s="13"/>
      <c r="G25040" s="13"/>
    </row>
    <row r="25041" spans="1:7">
      <c r="A25041" s="13"/>
      <c r="B25041" s="13"/>
      <c r="C25041" s="13"/>
      <c r="D25041" s="13"/>
      <c r="E25041" s="13"/>
      <c r="G25041" s="13"/>
    </row>
    <row r="25042" spans="1:7">
      <c r="A25042" s="13"/>
      <c r="B25042" s="13"/>
      <c r="C25042" s="13"/>
      <c r="D25042" s="13"/>
      <c r="E25042" s="13"/>
      <c r="G25042" s="13"/>
    </row>
    <row r="25043" spans="1:7">
      <c r="A25043" s="13"/>
      <c r="B25043" s="13"/>
      <c r="C25043" s="13"/>
      <c r="D25043" s="13"/>
      <c r="E25043" s="13"/>
      <c r="G25043" s="13"/>
    </row>
    <row r="25044" spans="1:7">
      <c r="A25044" s="13"/>
      <c r="B25044" s="13"/>
      <c r="C25044" s="13"/>
      <c r="D25044" s="13"/>
      <c r="E25044" s="13"/>
      <c r="F25044" s="13"/>
    </row>
    <row r="25045" spans="1:7">
      <c r="A25045" s="13"/>
      <c r="B25045" s="13"/>
      <c r="C25045" s="13"/>
      <c r="D25045" s="13"/>
      <c r="E25045" s="13"/>
      <c r="G25045" s="13"/>
    </row>
    <row r="25046" spans="1:7">
      <c r="A25046" s="13"/>
      <c r="B25046" s="13"/>
      <c r="C25046" s="13"/>
      <c r="D25046" s="13"/>
      <c r="E25046" s="13"/>
      <c r="G25046" s="13"/>
    </row>
    <row r="25047" spans="1:7">
      <c r="A25047" s="13"/>
      <c r="B25047" s="13"/>
      <c r="C25047" s="13"/>
      <c r="D25047" s="13"/>
      <c r="E25047" s="13"/>
      <c r="G25047" s="13"/>
    </row>
    <row r="25048" spans="1:7">
      <c r="A25048" s="13"/>
      <c r="B25048" s="13"/>
      <c r="C25048" s="13"/>
      <c r="D25048" s="13"/>
      <c r="E25048" s="13"/>
      <c r="G25048" s="13"/>
    </row>
    <row r="25049" spans="1:7">
      <c r="A25049" s="13"/>
      <c r="B25049" s="13"/>
      <c r="C25049" s="13"/>
      <c r="D25049" s="13"/>
      <c r="E25049" s="13"/>
      <c r="G25049" s="13"/>
    </row>
    <row r="25050" spans="1:7">
      <c r="A25050" s="13"/>
      <c r="B25050" s="13"/>
      <c r="C25050" s="13"/>
      <c r="D25050" s="13"/>
      <c r="E25050" s="13"/>
      <c r="F25050" s="13"/>
    </row>
    <row r="25051" spans="1:7">
      <c r="A25051" s="13"/>
      <c r="B25051" s="13"/>
      <c r="C25051" s="13"/>
      <c r="D25051" s="13"/>
      <c r="E25051" s="13"/>
      <c r="G25051" s="13"/>
    </row>
    <row r="25052" spans="1:7">
      <c r="A25052" s="13"/>
      <c r="B25052" s="13"/>
      <c r="C25052" s="13"/>
      <c r="D25052" s="13"/>
      <c r="E25052" s="13"/>
      <c r="G25052" s="13"/>
    </row>
    <row r="25053" spans="1:7">
      <c r="A25053" s="13"/>
      <c r="B25053" s="13"/>
      <c r="C25053" s="13"/>
      <c r="D25053" s="13"/>
      <c r="E25053" s="13"/>
      <c r="G25053" s="13"/>
    </row>
    <row r="25054" spans="1:7">
      <c r="A25054" s="13"/>
      <c r="B25054" s="13"/>
      <c r="C25054" s="13"/>
      <c r="D25054" s="13"/>
      <c r="E25054" s="13"/>
      <c r="G25054" s="13"/>
    </row>
    <row r="25055" spans="1:7">
      <c r="A25055" s="13"/>
      <c r="B25055" s="13"/>
      <c r="C25055" s="13"/>
      <c r="D25055" s="13"/>
      <c r="E25055" s="13"/>
      <c r="G25055" s="13"/>
    </row>
    <row r="25056" spans="1:7">
      <c r="A25056" s="13"/>
      <c r="B25056" s="13"/>
      <c r="C25056" s="13"/>
      <c r="D25056" s="13"/>
      <c r="E25056" s="13"/>
      <c r="G25056" s="13"/>
    </row>
    <row r="25057" spans="1:7">
      <c r="A25057" s="13"/>
      <c r="B25057" s="13"/>
      <c r="C25057" s="13"/>
      <c r="D25057" s="13"/>
      <c r="E25057" s="13"/>
      <c r="G25057" s="13"/>
    </row>
    <row r="25058" spans="1:7">
      <c r="A25058" s="13"/>
      <c r="B25058" s="13"/>
      <c r="C25058" s="13"/>
      <c r="D25058" s="13"/>
      <c r="E25058" s="13"/>
      <c r="G25058" s="13"/>
    </row>
    <row r="25059" spans="1:7">
      <c r="A25059" s="13"/>
      <c r="B25059" s="13"/>
      <c r="C25059" s="13"/>
      <c r="D25059" s="13"/>
      <c r="E25059" s="13"/>
      <c r="G25059" s="13"/>
    </row>
    <row r="25060" spans="1:7">
      <c r="A25060" s="13"/>
      <c r="B25060" s="13"/>
      <c r="C25060" s="13"/>
      <c r="D25060" s="13"/>
      <c r="E25060" s="13"/>
      <c r="G25060" s="13"/>
    </row>
    <row r="25061" spans="1:7">
      <c r="A25061" s="13"/>
      <c r="B25061" s="13"/>
      <c r="C25061" s="13"/>
      <c r="D25061" s="13"/>
      <c r="E25061" s="13"/>
      <c r="G25061" s="13"/>
    </row>
    <row r="25062" spans="1:7">
      <c r="A25062" s="13"/>
      <c r="B25062" s="13"/>
      <c r="C25062" s="13"/>
      <c r="D25062" s="13"/>
      <c r="E25062" s="13"/>
      <c r="G25062" s="13"/>
    </row>
    <row r="25063" spans="1:7">
      <c r="A25063" s="13"/>
      <c r="B25063" s="13"/>
      <c r="C25063" s="13"/>
      <c r="D25063" s="13"/>
      <c r="E25063" s="13"/>
      <c r="G25063" s="13"/>
    </row>
    <row r="25064" spans="1:7">
      <c r="A25064" s="13"/>
      <c r="B25064" s="13"/>
      <c r="C25064" s="13"/>
      <c r="D25064" s="13"/>
      <c r="E25064" s="13"/>
      <c r="G25064" s="13"/>
    </row>
    <row r="25065" spans="1:7">
      <c r="A25065" s="13"/>
      <c r="B25065" s="13"/>
      <c r="C25065" s="13"/>
      <c r="D25065" s="13"/>
      <c r="E25065" s="13"/>
      <c r="G25065" s="13"/>
    </row>
    <row r="25066" spans="1:7">
      <c r="A25066" s="13"/>
      <c r="B25066" s="13"/>
      <c r="C25066" s="13"/>
      <c r="D25066" s="13"/>
      <c r="E25066" s="13"/>
      <c r="G25066" s="13"/>
    </row>
    <row r="25067" spans="1:7">
      <c r="A25067" s="13"/>
      <c r="B25067" s="13"/>
      <c r="C25067" s="13"/>
      <c r="D25067" s="13"/>
      <c r="E25067" s="13"/>
      <c r="G25067" s="13"/>
    </row>
    <row r="25068" spans="1:7">
      <c r="A25068" s="13"/>
      <c r="B25068" s="13"/>
      <c r="C25068" s="13"/>
      <c r="D25068" s="13"/>
      <c r="E25068" s="13"/>
      <c r="G25068" s="13"/>
    </row>
    <row r="25069" spans="1:7">
      <c r="A25069" s="13"/>
      <c r="B25069" s="13"/>
      <c r="C25069" s="13"/>
      <c r="D25069" s="13"/>
      <c r="E25069" s="13"/>
      <c r="F25069" s="13"/>
    </row>
    <row r="25070" spans="1:7">
      <c r="A25070" s="13"/>
      <c r="B25070" s="13"/>
      <c r="C25070" s="13"/>
      <c r="D25070" s="13"/>
      <c r="E25070" s="13"/>
      <c r="G25070" s="13"/>
    </row>
    <row r="25071" spans="1:7">
      <c r="A25071" s="13"/>
      <c r="B25071" s="13"/>
      <c r="C25071" s="13"/>
      <c r="D25071" s="13"/>
      <c r="E25071" s="13"/>
      <c r="G25071" s="13"/>
    </row>
    <row r="25072" spans="1:7">
      <c r="A25072" s="13"/>
      <c r="B25072" s="13"/>
      <c r="C25072" s="13"/>
      <c r="D25072" s="13"/>
      <c r="E25072" s="13"/>
      <c r="G25072" s="13"/>
    </row>
    <row r="25073" spans="1:7">
      <c r="A25073" s="13"/>
      <c r="B25073" s="13"/>
      <c r="C25073" s="13"/>
      <c r="D25073" s="13"/>
      <c r="E25073" s="13"/>
      <c r="G25073" s="13"/>
    </row>
    <row r="25074" spans="1:7">
      <c r="A25074" s="13"/>
      <c r="B25074" s="13"/>
      <c r="C25074" s="13"/>
      <c r="D25074" s="13"/>
      <c r="E25074" s="13"/>
      <c r="G25074" s="13"/>
    </row>
    <row r="25075" spans="1:7">
      <c r="A25075" s="13"/>
      <c r="B25075" s="13"/>
      <c r="C25075" s="13"/>
      <c r="D25075" s="13"/>
      <c r="E25075" s="13"/>
      <c r="G25075" s="13"/>
    </row>
    <row r="25076" spans="1:7">
      <c r="A25076" s="13"/>
      <c r="B25076" s="13"/>
      <c r="C25076" s="13"/>
      <c r="D25076" s="13"/>
      <c r="E25076" s="13"/>
      <c r="G25076" s="13"/>
    </row>
    <row r="25077" spans="1:7">
      <c r="A25077" s="13"/>
      <c r="B25077" s="13"/>
      <c r="C25077" s="13"/>
      <c r="D25077" s="13"/>
      <c r="E25077" s="13"/>
      <c r="G25077" s="13"/>
    </row>
    <row r="25078" spans="1:7">
      <c r="A25078" s="13"/>
      <c r="B25078" s="13"/>
      <c r="C25078" s="13"/>
      <c r="D25078" s="13"/>
      <c r="E25078" s="13"/>
      <c r="G25078" s="13"/>
    </row>
    <row r="25079" spans="1:7">
      <c r="A25079" s="13"/>
      <c r="B25079" s="13"/>
      <c r="C25079" s="13"/>
      <c r="D25079" s="13"/>
      <c r="E25079" s="13"/>
      <c r="G25079" s="13"/>
    </row>
    <row r="25080" spans="1:7">
      <c r="A25080" s="13"/>
      <c r="B25080" s="13"/>
      <c r="C25080" s="13"/>
      <c r="D25080" s="13"/>
      <c r="E25080" s="13"/>
      <c r="G25080" s="13"/>
    </row>
    <row r="25081" spans="1:7">
      <c r="A25081" s="13"/>
      <c r="B25081" s="13"/>
      <c r="C25081" s="13"/>
      <c r="D25081" s="13"/>
      <c r="E25081" s="13"/>
      <c r="G25081" s="13"/>
    </row>
    <row r="25082" spans="1:7">
      <c r="A25082" s="13"/>
      <c r="B25082" s="13"/>
      <c r="C25082" s="13"/>
      <c r="D25082" s="13"/>
      <c r="E25082" s="13"/>
      <c r="G25082" s="13"/>
    </row>
    <row r="25083" spans="1:7">
      <c r="A25083" s="13"/>
      <c r="B25083" s="13"/>
      <c r="C25083" s="13"/>
      <c r="D25083" s="13"/>
      <c r="E25083" s="13"/>
      <c r="G25083" s="13"/>
    </row>
    <row r="25084" spans="1:7">
      <c r="A25084" s="13"/>
      <c r="B25084" s="13"/>
      <c r="C25084" s="13"/>
      <c r="D25084" s="13"/>
      <c r="E25084" s="13"/>
      <c r="F25084" s="13"/>
    </row>
    <row r="25085" spans="1:7">
      <c r="A25085" s="13"/>
    </row>
    <row r="25086" spans="1:7">
      <c r="A25086" s="13"/>
    </row>
    <row r="25087" spans="1:7">
      <c r="A25087" s="13"/>
      <c r="B25087" s="13"/>
      <c r="C25087" s="13"/>
      <c r="D25087" s="13"/>
      <c r="E25087" s="13"/>
      <c r="F25087" s="13"/>
    </row>
    <row r="25088" spans="1:7">
      <c r="A25088" s="13"/>
      <c r="B25088" s="13"/>
      <c r="C25088" s="13"/>
      <c r="D25088" s="13"/>
      <c r="E25088" s="13"/>
      <c r="G25088" s="13"/>
    </row>
    <row r="25089" spans="1:7">
      <c r="A25089" s="13"/>
      <c r="B25089" s="13"/>
      <c r="C25089" s="13"/>
      <c r="D25089" s="13"/>
      <c r="E25089" s="13"/>
      <c r="G25089" s="13"/>
    </row>
    <row r="25090" spans="1:7">
      <c r="A25090" s="13"/>
      <c r="B25090" s="13"/>
      <c r="C25090" s="13"/>
      <c r="D25090" s="13"/>
      <c r="E25090" s="13"/>
      <c r="G25090" s="13"/>
    </row>
    <row r="25091" spans="1:7">
      <c r="A25091" s="13"/>
      <c r="B25091" s="13"/>
      <c r="C25091" s="13"/>
      <c r="D25091" s="13"/>
      <c r="E25091" s="13"/>
      <c r="G25091" s="13"/>
    </row>
    <row r="25092" spans="1:7">
      <c r="A25092" s="13"/>
      <c r="B25092" s="13"/>
      <c r="C25092" s="13"/>
      <c r="D25092" s="13"/>
      <c r="E25092" s="13"/>
      <c r="G25092" s="13"/>
    </row>
    <row r="25093" spans="1:7">
      <c r="A25093" s="13"/>
      <c r="B25093" s="13"/>
      <c r="C25093" s="13"/>
      <c r="D25093" s="13"/>
      <c r="E25093" s="13"/>
      <c r="G25093" s="13"/>
    </row>
    <row r="25094" spans="1:7">
      <c r="A25094" s="13"/>
      <c r="B25094" s="13"/>
      <c r="C25094" s="13"/>
      <c r="D25094" s="13"/>
      <c r="E25094" s="13"/>
      <c r="G25094" s="13"/>
    </row>
    <row r="25095" spans="1:7">
      <c r="A25095" s="13"/>
      <c r="B25095" s="13"/>
      <c r="C25095" s="13"/>
      <c r="D25095" s="13"/>
      <c r="E25095" s="13"/>
      <c r="G25095" s="13"/>
    </row>
    <row r="25096" spans="1:7">
      <c r="A25096" s="13"/>
      <c r="B25096" s="13"/>
      <c r="C25096" s="13"/>
      <c r="D25096" s="13"/>
      <c r="E25096" s="13"/>
      <c r="G25096" s="13"/>
    </row>
    <row r="25097" spans="1:7">
      <c r="A25097" s="13"/>
      <c r="B25097" s="13"/>
      <c r="C25097" s="13"/>
      <c r="D25097" s="13"/>
      <c r="E25097" s="13"/>
      <c r="G25097" s="13"/>
    </row>
    <row r="25098" spans="1:7">
      <c r="A25098" s="13"/>
      <c r="B25098" s="13"/>
      <c r="C25098" s="13"/>
      <c r="D25098" s="13"/>
      <c r="E25098" s="13"/>
      <c r="G25098" s="13"/>
    </row>
    <row r="25099" spans="1:7">
      <c r="A25099" s="13"/>
      <c r="B25099" s="13"/>
      <c r="C25099" s="13"/>
      <c r="D25099" s="13"/>
      <c r="E25099" s="13"/>
      <c r="G25099" s="13"/>
    </row>
    <row r="25100" spans="1:7">
      <c r="A25100" s="13"/>
      <c r="B25100" s="13"/>
      <c r="C25100" s="13"/>
      <c r="D25100" s="13"/>
      <c r="E25100" s="13"/>
      <c r="G25100" s="13"/>
    </row>
    <row r="25101" spans="1:7">
      <c r="A25101" s="13"/>
      <c r="B25101" s="13"/>
      <c r="C25101" s="13"/>
      <c r="D25101" s="13"/>
      <c r="E25101" s="13"/>
      <c r="G25101" s="13"/>
    </row>
    <row r="25102" spans="1:7">
      <c r="A25102" s="13"/>
      <c r="B25102" s="13"/>
      <c r="C25102" s="13"/>
      <c r="D25102" s="13"/>
      <c r="E25102" s="13"/>
      <c r="G25102" s="13"/>
    </row>
    <row r="25103" spans="1:7">
      <c r="A25103" s="13"/>
      <c r="B25103" s="13"/>
      <c r="C25103" s="13"/>
      <c r="D25103" s="13"/>
      <c r="E25103" s="13"/>
      <c r="G25103" s="13"/>
    </row>
    <row r="25104" spans="1:7">
      <c r="A25104" s="13"/>
      <c r="B25104" s="13"/>
      <c r="C25104" s="13"/>
      <c r="D25104" s="13"/>
      <c r="E25104" s="13"/>
      <c r="G25104" s="13"/>
    </row>
    <row r="25105" spans="1:7">
      <c r="A25105" s="13"/>
      <c r="B25105" s="13"/>
      <c r="C25105" s="13"/>
      <c r="D25105" s="13"/>
      <c r="E25105" s="13"/>
      <c r="G25105" s="13"/>
    </row>
    <row r="25106" spans="1:7">
      <c r="A25106" s="13"/>
      <c r="B25106" s="13"/>
      <c r="C25106" s="13"/>
      <c r="D25106" s="13"/>
      <c r="E25106" s="13"/>
      <c r="G25106" s="13"/>
    </row>
    <row r="25107" spans="1:7">
      <c r="A25107" s="13"/>
      <c r="B25107" s="13"/>
      <c r="C25107" s="13"/>
      <c r="D25107" s="13"/>
      <c r="E25107" s="13"/>
      <c r="G25107" s="13"/>
    </row>
    <row r="25108" spans="1:7">
      <c r="A25108" s="13"/>
      <c r="B25108" s="13"/>
      <c r="C25108" s="13"/>
      <c r="D25108" s="13"/>
      <c r="E25108" s="13"/>
      <c r="G25108" s="13"/>
    </row>
    <row r="25109" spans="1:7">
      <c r="A25109" s="13"/>
      <c r="B25109" s="13"/>
      <c r="C25109" s="13"/>
      <c r="D25109" s="13"/>
      <c r="E25109" s="13"/>
      <c r="G25109" s="13"/>
    </row>
    <row r="25110" spans="1:7">
      <c r="A25110" s="13"/>
      <c r="B25110" s="13"/>
      <c r="C25110" s="13"/>
      <c r="D25110" s="13"/>
      <c r="E25110" s="13"/>
      <c r="G25110" s="13"/>
    </row>
    <row r="25111" spans="1:7">
      <c r="A25111" s="13"/>
      <c r="B25111" s="13"/>
      <c r="C25111" s="13"/>
      <c r="D25111" s="13"/>
      <c r="E25111" s="13"/>
      <c r="G25111" s="13"/>
    </row>
    <row r="25112" spans="1:7">
      <c r="A25112" s="13"/>
      <c r="B25112" s="13"/>
      <c r="C25112" s="13"/>
      <c r="D25112" s="13"/>
      <c r="E25112" s="13"/>
      <c r="G25112" s="13"/>
    </row>
    <row r="25113" spans="1:7">
      <c r="A25113" s="13"/>
      <c r="B25113" s="13"/>
      <c r="C25113" s="13"/>
      <c r="D25113" s="13"/>
      <c r="E25113" s="13"/>
      <c r="G25113" s="13"/>
    </row>
    <row r="25114" spans="1:7">
      <c r="A25114" s="13"/>
      <c r="B25114" s="13"/>
      <c r="C25114" s="13"/>
      <c r="D25114" s="13"/>
      <c r="E25114" s="13"/>
      <c r="G25114" s="13"/>
    </row>
    <row r="25115" spans="1:7">
      <c r="A25115" s="13"/>
      <c r="B25115" s="13"/>
      <c r="C25115" s="13"/>
      <c r="D25115" s="13"/>
      <c r="E25115" s="13"/>
      <c r="G25115" s="13"/>
    </row>
    <row r="25116" spans="1:7">
      <c r="A25116" s="13"/>
      <c r="B25116" s="13"/>
      <c r="C25116" s="13"/>
      <c r="D25116" s="13"/>
      <c r="E25116" s="13"/>
      <c r="G25116" s="13"/>
    </row>
    <row r="25117" spans="1:7">
      <c r="A25117" s="13"/>
      <c r="B25117" s="13"/>
      <c r="C25117" s="13"/>
      <c r="D25117" s="13"/>
      <c r="E25117" s="13"/>
      <c r="G25117" s="13"/>
    </row>
    <row r="25118" spans="1:7">
      <c r="A25118" s="13"/>
      <c r="B25118" s="13"/>
      <c r="C25118" s="13"/>
      <c r="D25118" s="13"/>
      <c r="E25118" s="13"/>
      <c r="G25118" s="13"/>
    </row>
    <row r="25119" spans="1:7">
      <c r="A25119" s="13"/>
      <c r="B25119" s="13"/>
      <c r="C25119" s="13"/>
      <c r="D25119" s="13"/>
      <c r="E25119" s="13"/>
      <c r="G25119" s="13"/>
    </row>
    <row r="25120" spans="1:7">
      <c r="A25120" s="13"/>
      <c r="B25120" s="13"/>
      <c r="C25120" s="13"/>
      <c r="D25120" s="13"/>
      <c r="E25120" s="13"/>
      <c r="F25120" s="13"/>
    </row>
    <row r="25121" spans="1:7">
      <c r="A25121" s="13"/>
      <c r="B25121" s="13"/>
      <c r="C25121" s="13"/>
      <c r="D25121" s="13"/>
      <c r="E25121" s="13"/>
      <c r="G25121" s="13"/>
    </row>
    <row r="25122" spans="1:7">
      <c r="A25122" s="13"/>
      <c r="B25122" s="13"/>
      <c r="C25122" s="13"/>
      <c r="D25122" s="13"/>
      <c r="E25122" s="13"/>
      <c r="F25122" s="13"/>
    </row>
    <row r="25123" spans="1:7">
      <c r="A25123" s="13"/>
      <c r="B25123" s="13"/>
      <c r="C25123" s="13"/>
      <c r="D25123" s="13"/>
      <c r="E25123" s="13"/>
      <c r="G25123" s="13"/>
    </row>
    <row r="25124" spans="1:7">
      <c r="A25124" s="13"/>
      <c r="B25124" s="13"/>
      <c r="C25124" s="13"/>
      <c r="D25124" s="13"/>
      <c r="E25124" s="13"/>
      <c r="G25124" s="13"/>
    </row>
    <row r="25125" spans="1:7">
      <c r="A25125" s="13"/>
      <c r="B25125" s="13"/>
      <c r="C25125" s="13"/>
      <c r="D25125" s="13"/>
      <c r="E25125" s="13"/>
      <c r="F25125" s="13"/>
    </row>
    <row r="25126" spans="1:7">
      <c r="A25126" s="13"/>
      <c r="B25126" s="13"/>
      <c r="C25126" s="13"/>
      <c r="D25126" s="13"/>
      <c r="E25126" s="13"/>
      <c r="G25126" s="13"/>
    </row>
    <row r="25127" spans="1:7">
      <c r="A25127" s="13"/>
      <c r="B25127" s="13"/>
      <c r="C25127" s="13"/>
      <c r="D25127" s="13"/>
      <c r="E25127" s="13"/>
      <c r="G25127" s="13"/>
    </row>
    <row r="25128" spans="1:7">
      <c r="A25128" s="13"/>
      <c r="B25128" s="13"/>
      <c r="C25128" s="13"/>
      <c r="D25128" s="13"/>
      <c r="E25128" s="13"/>
      <c r="G25128" s="13"/>
    </row>
    <row r="25129" spans="1:7">
      <c r="A25129" s="13"/>
      <c r="B25129" s="13"/>
      <c r="C25129" s="13"/>
      <c r="D25129" s="13"/>
      <c r="E25129" s="13"/>
      <c r="G25129" s="13"/>
    </row>
    <row r="25130" spans="1:7">
      <c r="A25130" s="13"/>
      <c r="B25130" s="13"/>
      <c r="C25130" s="13"/>
      <c r="D25130" s="13"/>
      <c r="E25130" s="13"/>
      <c r="G25130" s="13"/>
    </row>
    <row r="25131" spans="1:7">
      <c r="A25131" s="13"/>
      <c r="B25131" s="13"/>
      <c r="C25131" s="13"/>
      <c r="D25131" s="13"/>
      <c r="E25131" s="13"/>
      <c r="G25131" s="13"/>
    </row>
    <row r="25132" spans="1:7">
      <c r="A25132" s="13"/>
      <c r="B25132" s="13"/>
      <c r="C25132" s="13"/>
      <c r="D25132" s="13"/>
      <c r="E25132" s="13"/>
      <c r="G25132" s="13"/>
    </row>
    <row r="25133" spans="1:7">
      <c r="A25133" s="13"/>
      <c r="B25133" s="13"/>
      <c r="C25133" s="13"/>
      <c r="D25133" s="13"/>
      <c r="E25133" s="13"/>
      <c r="G25133" s="13"/>
    </row>
    <row r="25134" spans="1:7">
      <c r="A25134" s="13"/>
      <c r="B25134" s="13"/>
      <c r="C25134" s="13"/>
      <c r="D25134" s="13"/>
      <c r="E25134" s="13"/>
      <c r="G25134" s="13"/>
    </row>
    <row r="25135" spans="1:7">
      <c r="A25135" s="13"/>
      <c r="B25135" s="13"/>
      <c r="C25135" s="13"/>
      <c r="D25135" s="13"/>
      <c r="E25135" s="13"/>
      <c r="G25135" s="13"/>
    </row>
    <row r="25136" spans="1:7">
      <c r="A25136" s="13"/>
      <c r="B25136" s="13"/>
      <c r="C25136" s="13"/>
      <c r="D25136" s="13"/>
      <c r="E25136" s="13"/>
      <c r="G25136" s="13"/>
    </row>
    <row r="25137" spans="1:7">
      <c r="A25137" s="13"/>
      <c r="B25137" s="13"/>
      <c r="C25137" s="13"/>
      <c r="D25137" s="13"/>
      <c r="E25137" s="13"/>
      <c r="F25137" s="13"/>
    </row>
    <row r="25138" spans="1:7">
      <c r="A25138" s="13"/>
      <c r="B25138" s="13"/>
      <c r="C25138" s="13"/>
      <c r="D25138" s="13"/>
      <c r="E25138" s="13"/>
      <c r="G25138" s="13"/>
    </row>
    <row r="25139" spans="1:7">
      <c r="A25139" s="13"/>
      <c r="B25139" s="13"/>
      <c r="C25139" s="13"/>
      <c r="D25139" s="13"/>
      <c r="E25139" s="13"/>
      <c r="G25139" s="13"/>
    </row>
    <row r="25140" spans="1:7">
      <c r="A25140" s="13"/>
      <c r="B25140" s="13"/>
      <c r="C25140" s="13"/>
      <c r="D25140" s="13"/>
      <c r="E25140" s="13"/>
      <c r="G25140" s="13"/>
    </row>
    <row r="25141" spans="1:7">
      <c r="A25141" s="13"/>
      <c r="B25141" s="13"/>
      <c r="C25141" s="13"/>
      <c r="D25141" s="13"/>
      <c r="E25141" s="13"/>
      <c r="G25141" s="13"/>
    </row>
    <row r="25142" spans="1:7">
      <c r="A25142" s="13"/>
      <c r="B25142" s="13"/>
      <c r="C25142" s="13"/>
      <c r="D25142" s="13"/>
      <c r="E25142" s="13"/>
      <c r="G25142" s="13"/>
    </row>
    <row r="25143" spans="1:7">
      <c r="A25143" s="13"/>
      <c r="B25143" s="13"/>
      <c r="C25143" s="13"/>
      <c r="D25143" s="13"/>
      <c r="E25143" s="13"/>
      <c r="G25143" s="13"/>
    </row>
    <row r="25144" spans="1:7">
      <c r="A25144" s="13"/>
      <c r="B25144" s="13"/>
      <c r="C25144" s="13"/>
      <c r="D25144" s="13"/>
      <c r="E25144" s="13"/>
      <c r="G25144" s="13"/>
    </row>
    <row r="25145" spans="1:7">
      <c r="A25145" s="13"/>
      <c r="B25145" s="13"/>
      <c r="C25145" s="13"/>
      <c r="D25145" s="13"/>
      <c r="E25145" s="13"/>
      <c r="F25145" s="13"/>
    </row>
    <row r="25146" spans="1:7">
      <c r="A25146" s="13"/>
      <c r="B25146" s="13"/>
      <c r="C25146" s="13"/>
      <c r="D25146" s="13"/>
      <c r="E25146" s="13"/>
      <c r="G25146" s="13"/>
    </row>
    <row r="25147" spans="1:7">
      <c r="A25147" s="13"/>
      <c r="B25147" s="13"/>
      <c r="C25147" s="13"/>
      <c r="D25147" s="13"/>
      <c r="E25147" s="13"/>
      <c r="G25147" s="13"/>
    </row>
    <row r="25148" spans="1:7">
      <c r="A25148" s="13"/>
      <c r="B25148" s="13"/>
      <c r="C25148" s="13"/>
      <c r="D25148" s="13"/>
      <c r="E25148" s="13"/>
      <c r="G25148" s="13"/>
    </row>
    <row r="25149" spans="1:7">
      <c r="A25149" s="13"/>
      <c r="B25149" s="13"/>
      <c r="C25149" s="13"/>
      <c r="D25149" s="13"/>
      <c r="E25149" s="13"/>
      <c r="G25149" s="13"/>
    </row>
    <row r="25150" spans="1:7">
      <c r="A25150" s="13"/>
      <c r="B25150" s="13"/>
      <c r="C25150" s="13"/>
      <c r="D25150" s="13"/>
      <c r="E25150" s="13"/>
      <c r="G25150" s="13"/>
    </row>
    <row r="25151" spans="1:7">
      <c r="A25151" s="13"/>
      <c r="B25151" s="13"/>
      <c r="C25151" s="13"/>
      <c r="D25151" s="13"/>
      <c r="E25151" s="13"/>
      <c r="G25151" s="13"/>
    </row>
    <row r="25152" spans="1:7">
      <c r="A25152" s="13"/>
      <c r="B25152" s="13"/>
      <c r="C25152" s="13"/>
      <c r="D25152" s="13"/>
      <c r="E25152" s="13"/>
      <c r="G25152" s="13"/>
    </row>
    <row r="25153" spans="1:7">
      <c r="A25153" s="13"/>
      <c r="B25153" s="13"/>
      <c r="C25153" s="13"/>
      <c r="D25153" s="13"/>
      <c r="E25153" s="13"/>
      <c r="G25153" s="13"/>
    </row>
    <row r="25154" spans="1:7">
      <c r="A25154" s="13"/>
      <c r="B25154" s="13"/>
      <c r="C25154" s="13"/>
      <c r="D25154" s="13"/>
      <c r="E25154" s="13"/>
      <c r="G25154" s="13"/>
    </row>
    <row r="25155" spans="1:7">
      <c r="A25155" s="13"/>
      <c r="B25155" s="13"/>
      <c r="C25155" s="13"/>
      <c r="D25155" s="13"/>
      <c r="E25155" s="13"/>
      <c r="G25155" s="13"/>
    </row>
    <row r="25156" spans="1:7">
      <c r="A25156" s="13"/>
      <c r="B25156" s="13"/>
      <c r="C25156" s="13"/>
      <c r="D25156" s="13"/>
      <c r="E25156" s="13"/>
      <c r="G25156" s="13"/>
    </row>
    <row r="25157" spans="1:7">
      <c r="A25157" s="13"/>
      <c r="B25157" s="13"/>
      <c r="C25157" s="13"/>
      <c r="D25157" s="13"/>
      <c r="E25157" s="13"/>
      <c r="G25157" s="13"/>
    </row>
    <row r="25158" spans="1:7">
      <c r="A25158" s="13"/>
      <c r="B25158" s="13"/>
      <c r="C25158" s="13"/>
      <c r="D25158" s="13"/>
      <c r="E25158" s="13"/>
      <c r="G25158" s="13"/>
    </row>
    <row r="25159" spans="1:7">
      <c r="A25159" s="13"/>
      <c r="B25159" s="13"/>
      <c r="C25159" s="13"/>
      <c r="D25159" s="13"/>
      <c r="E25159" s="13"/>
      <c r="G25159" s="13"/>
    </row>
    <row r="25160" spans="1:7">
      <c r="A25160" s="13"/>
      <c r="B25160" s="13"/>
      <c r="C25160" s="13"/>
      <c r="D25160" s="13"/>
      <c r="E25160" s="13"/>
      <c r="F25160" s="13"/>
    </row>
    <row r="25161" spans="1:7">
      <c r="A25161" s="13"/>
      <c r="B25161" s="13"/>
      <c r="C25161" s="13"/>
      <c r="D25161" s="13"/>
      <c r="E25161" s="13"/>
      <c r="G25161" s="13"/>
    </row>
    <row r="25162" spans="1:7">
      <c r="A25162" s="13"/>
      <c r="B25162" s="13"/>
      <c r="C25162" s="13"/>
      <c r="D25162" s="13"/>
      <c r="E25162" s="13"/>
      <c r="G25162" s="13"/>
    </row>
    <row r="25163" spans="1:7">
      <c r="A25163" s="13"/>
      <c r="B25163" s="13"/>
      <c r="C25163" s="13"/>
      <c r="D25163" s="13"/>
      <c r="E25163" s="13"/>
      <c r="G25163" s="13"/>
    </row>
    <row r="25164" spans="1:7">
      <c r="A25164" s="13"/>
      <c r="B25164" s="13"/>
      <c r="C25164" s="13"/>
      <c r="D25164" s="13"/>
      <c r="E25164" s="13"/>
      <c r="F25164" s="13"/>
    </row>
    <row r="25165" spans="1:7">
      <c r="A25165" s="13"/>
      <c r="B25165" s="13"/>
      <c r="C25165" s="13"/>
      <c r="D25165" s="13"/>
      <c r="E25165" s="13"/>
      <c r="G25165" s="13"/>
    </row>
    <row r="25166" spans="1:7">
      <c r="A25166" s="13"/>
      <c r="B25166" s="13"/>
      <c r="C25166" s="13"/>
      <c r="D25166" s="13"/>
      <c r="E25166" s="13"/>
      <c r="G25166" s="13"/>
    </row>
    <row r="25167" spans="1:7">
      <c r="A25167" s="13"/>
      <c r="B25167" s="13"/>
      <c r="C25167" s="13"/>
      <c r="D25167" s="13"/>
      <c r="E25167" s="13"/>
      <c r="G25167" s="13"/>
    </row>
    <row r="25168" spans="1:7">
      <c r="A25168" s="13"/>
      <c r="B25168" s="13"/>
      <c r="C25168" s="13"/>
      <c r="D25168" s="13"/>
      <c r="E25168" s="13"/>
      <c r="G25168" s="13"/>
    </row>
    <row r="25169" spans="1:7">
      <c r="A25169" s="13"/>
      <c r="B25169" s="13"/>
      <c r="C25169" s="13"/>
      <c r="D25169" s="13"/>
      <c r="E25169" s="13"/>
      <c r="G25169" s="13"/>
    </row>
    <row r="25170" spans="1:7">
      <c r="A25170" s="13"/>
      <c r="B25170" s="13"/>
      <c r="C25170" s="13"/>
      <c r="D25170" s="13"/>
      <c r="E25170" s="13"/>
      <c r="G25170" s="13"/>
    </row>
    <row r="25171" spans="1:7">
      <c r="A25171" s="13"/>
      <c r="B25171" s="13"/>
      <c r="C25171" s="13"/>
      <c r="D25171" s="13"/>
      <c r="E25171" s="13"/>
      <c r="G25171" s="13"/>
    </row>
    <row r="25172" spans="1:7">
      <c r="A25172" s="13"/>
      <c r="B25172" s="13"/>
      <c r="C25172" s="13"/>
      <c r="D25172" s="13"/>
      <c r="E25172" s="13"/>
      <c r="F25172" s="13"/>
    </row>
    <row r="25173" spans="1:7">
      <c r="A25173" s="13"/>
      <c r="B25173" s="13"/>
      <c r="C25173" s="13"/>
      <c r="D25173" s="13"/>
      <c r="E25173" s="13"/>
      <c r="G25173" s="13"/>
    </row>
    <row r="25174" spans="1:7">
      <c r="A25174" s="13"/>
      <c r="B25174" s="13"/>
      <c r="C25174" s="13"/>
      <c r="D25174" s="13"/>
      <c r="E25174" s="13"/>
      <c r="G25174" s="13"/>
    </row>
    <row r="25175" spans="1:7">
      <c r="A25175" s="13"/>
      <c r="B25175" s="13"/>
      <c r="C25175" s="13"/>
      <c r="D25175" s="13"/>
      <c r="E25175" s="13"/>
      <c r="G25175" s="13"/>
    </row>
    <row r="25176" spans="1:7">
      <c r="A25176" s="13"/>
      <c r="B25176" s="13"/>
      <c r="C25176" s="13"/>
      <c r="D25176" s="13"/>
      <c r="E25176" s="13"/>
      <c r="G25176" s="13"/>
    </row>
    <row r="25177" spans="1:7">
      <c r="A25177" s="13"/>
      <c r="B25177" s="13"/>
      <c r="C25177" s="13"/>
      <c r="D25177" s="13"/>
      <c r="E25177" s="13"/>
      <c r="G25177" s="13"/>
    </row>
    <row r="25178" spans="1:7">
      <c r="A25178" s="13"/>
      <c r="B25178" s="13"/>
      <c r="C25178" s="13"/>
      <c r="D25178" s="13"/>
      <c r="E25178" s="13"/>
      <c r="F25178" s="13"/>
    </row>
    <row r="25179" spans="1:7">
      <c r="A25179" s="13"/>
      <c r="B25179" s="13"/>
      <c r="C25179" s="13"/>
      <c r="D25179" s="13"/>
      <c r="E25179" s="13"/>
      <c r="G25179" s="13"/>
    </row>
    <row r="25180" spans="1:7">
      <c r="A25180" s="13"/>
      <c r="B25180" s="13"/>
      <c r="C25180" s="13"/>
      <c r="D25180" s="13"/>
      <c r="E25180" s="13"/>
      <c r="G25180" s="13"/>
    </row>
    <row r="25181" spans="1:7">
      <c r="A25181" s="13"/>
      <c r="B25181" s="13"/>
      <c r="C25181" s="13"/>
      <c r="D25181" s="13"/>
      <c r="E25181" s="13"/>
      <c r="G25181" s="13"/>
    </row>
    <row r="25182" spans="1:7">
      <c r="A25182" s="13"/>
      <c r="B25182" s="13"/>
      <c r="C25182" s="13"/>
      <c r="D25182" s="13"/>
      <c r="E25182" s="13"/>
      <c r="G25182" s="13"/>
    </row>
    <row r="25183" spans="1:7">
      <c r="A25183" s="13"/>
      <c r="B25183" s="13"/>
      <c r="C25183" s="13"/>
      <c r="D25183" s="13"/>
      <c r="E25183" s="13"/>
      <c r="G25183" s="13"/>
    </row>
    <row r="25184" spans="1:7">
      <c r="A25184" s="13"/>
      <c r="B25184" s="13"/>
      <c r="C25184" s="13"/>
      <c r="D25184" s="13"/>
      <c r="E25184" s="13"/>
      <c r="G25184" s="13"/>
    </row>
    <row r="25185" spans="1:7">
      <c r="A25185" s="13"/>
      <c r="B25185" s="13"/>
      <c r="C25185" s="13"/>
      <c r="D25185" s="13"/>
      <c r="E25185" s="13"/>
      <c r="G25185" s="13"/>
    </row>
    <row r="25186" spans="1:7">
      <c r="A25186" s="13"/>
      <c r="B25186" s="13"/>
      <c r="C25186" s="13"/>
      <c r="D25186" s="13"/>
      <c r="E25186" s="13"/>
      <c r="G25186" s="13"/>
    </row>
    <row r="25187" spans="1:7">
      <c r="A25187" s="13"/>
      <c r="B25187" s="13"/>
      <c r="C25187" s="13"/>
      <c r="D25187" s="13"/>
      <c r="E25187" s="13"/>
      <c r="G25187" s="13"/>
    </row>
    <row r="25188" spans="1:7">
      <c r="A25188" s="13"/>
      <c r="B25188" s="13"/>
      <c r="C25188" s="13"/>
      <c r="D25188" s="13"/>
      <c r="E25188" s="13"/>
      <c r="G25188" s="13"/>
    </row>
    <row r="25189" spans="1:7">
      <c r="A25189" s="13"/>
      <c r="B25189" s="13"/>
      <c r="C25189" s="13"/>
      <c r="D25189" s="13"/>
      <c r="E25189" s="13"/>
      <c r="F25189" s="13"/>
    </row>
    <row r="25190" spans="1:7">
      <c r="A25190" s="13"/>
      <c r="B25190" s="13"/>
      <c r="C25190" s="13"/>
      <c r="D25190" s="13"/>
      <c r="E25190" s="13"/>
      <c r="F25190" s="13"/>
    </row>
    <row r="25191" spans="1:7">
      <c r="A25191" s="13"/>
      <c r="B25191" s="13"/>
      <c r="C25191" s="13"/>
      <c r="D25191" s="13"/>
      <c r="E25191" s="13"/>
      <c r="G25191" s="13"/>
    </row>
    <row r="25192" spans="1:7">
      <c r="A25192" s="13"/>
      <c r="B25192" s="13"/>
      <c r="C25192" s="13"/>
      <c r="D25192" s="13"/>
      <c r="E25192" s="13"/>
      <c r="G25192" s="13"/>
    </row>
    <row r="25193" spans="1:7">
      <c r="A25193" s="13"/>
      <c r="B25193" s="13"/>
      <c r="C25193" s="13"/>
      <c r="D25193" s="13"/>
      <c r="E25193" s="13"/>
      <c r="F25193" s="13"/>
    </row>
    <row r="25194" spans="1:7">
      <c r="A25194" s="13"/>
      <c r="B25194" s="13"/>
      <c r="C25194" s="13"/>
      <c r="D25194" s="13"/>
      <c r="E25194" s="13"/>
      <c r="G25194" s="13"/>
    </row>
    <row r="25195" spans="1:7">
      <c r="A25195" s="13"/>
      <c r="B25195" s="13"/>
      <c r="C25195" s="13"/>
      <c r="D25195" s="13"/>
      <c r="E25195" s="13"/>
      <c r="G25195" s="13"/>
    </row>
    <row r="25196" spans="1:7">
      <c r="A25196" s="13"/>
      <c r="B25196" s="13"/>
      <c r="C25196" s="13"/>
      <c r="D25196" s="13"/>
      <c r="E25196" s="13"/>
      <c r="G25196" s="13"/>
    </row>
    <row r="25197" spans="1:7">
      <c r="A25197" s="13"/>
      <c r="B25197" s="13"/>
      <c r="C25197" s="13"/>
      <c r="D25197" s="13"/>
      <c r="E25197" s="13"/>
      <c r="G25197" s="13"/>
    </row>
    <row r="25198" spans="1:7">
      <c r="A25198" s="13"/>
      <c r="B25198" s="13"/>
      <c r="C25198" s="13"/>
      <c r="D25198" s="13"/>
      <c r="E25198" s="13"/>
      <c r="G25198" s="13"/>
    </row>
    <row r="25199" spans="1:7">
      <c r="A25199" s="13"/>
      <c r="B25199" s="13"/>
      <c r="C25199" s="13"/>
      <c r="D25199" s="13"/>
      <c r="E25199" s="13"/>
      <c r="F25199" s="13"/>
    </row>
    <row r="25200" spans="1:7">
      <c r="A25200" s="13"/>
      <c r="B25200" s="13"/>
      <c r="C25200" s="13"/>
      <c r="D25200" s="13"/>
      <c r="E25200" s="13"/>
      <c r="G25200" s="13"/>
    </row>
    <row r="25201" spans="1:7">
      <c r="A25201" s="13"/>
      <c r="B25201" s="13"/>
      <c r="C25201" s="13"/>
      <c r="D25201" s="13"/>
      <c r="E25201" s="13"/>
      <c r="G25201" s="13"/>
    </row>
    <row r="25202" spans="1:7">
      <c r="A25202" s="13"/>
      <c r="B25202" s="13"/>
      <c r="C25202" s="13"/>
      <c r="D25202" s="13"/>
      <c r="E25202" s="13"/>
      <c r="G25202" s="13"/>
    </row>
    <row r="25203" spans="1:7">
      <c r="A25203" s="13"/>
      <c r="B25203" s="13"/>
      <c r="C25203" s="13"/>
      <c r="D25203" s="13"/>
      <c r="E25203" s="13"/>
      <c r="G25203" s="13"/>
    </row>
    <row r="25204" spans="1:7">
      <c r="A25204" s="13"/>
      <c r="B25204" s="13"/>
      <c r="C25204" s="13"/>
      <c r="D25204" s="13"/>
      <c r="E25204" s="13"/>
      <c r="G25204" s="13"/>
    </row>
    <row r="25205" spans="1:7">
      <c r="A25205" s="13"/>
      <c r="B25205" s="13"/>
      <c r="C25205" s="13"/>
      <c r="D25205" s="13"/>
      <c r="E25205" s="13"/>
      <c r="G25205" s="13"/>
    </row>
    <row r="25206" spans="1:7">
      <c r="A25206" s="13"/>
      <c r="B25206" s="13"/>
      <c r="C25206" s="13"/>
      <c r="D25206" s="13"/>
      <c r="E25206" s="13"/>
      <c r="G25206" s="13"/>
    </row>
    <row r="25207" spans="1:7">
      <c r="A25207" s="13"/>
      <c r="B25207" s="13"/>
      <c r="C25207" s="13"/>
      <c r="D25207" s="13"/>
      <c r="E25207" s="13"/>
      <c r="G25207" s="13"/>
    </row>
    <row r="25208" spans="1:7">
      <c r="A25208" s="13"/>
      <c r="B25208" s="13"/>
      <c r="C25208" s="13"/>
      <c r="D25208" s="13"/>
      <c r="E25208" s="13"/>
      <c r="G25208" s="13"/>
    </row>
    <row r="25209" spans="1:7">
      <c r="A25209" s="13"/>
      <c r="B25209" s="13"/>
      <c r="C25209" s="13"/>
      <c r="D25209" s="13"/>
      <c r="E25209" s="13"/>
      <c r="G25209" s="13"/>
    </row>
    <row r="25210" spans="1:7">
      <c r="A25210" s="13"/>
      <c r="B25210" s="13"/>
      <c r="C25210" s="13"/>
      <c r="D25210" s="13"/>
      <c r="E25210" s="13"/>
      <c r="G25210" s="13"/>
    </row>
    <row r="25211" spans="1:7">
      <c r="A25211" s="13"/>
      <c r="B25211" s="13"/>
      <c r="C25211" s="13"/>
      <c r="D25211" s="13"/>
      <c r="E25211" s="13"/>
      <c r="F25211" s="13"/>
    </row>
    <row r="25212" spans="1:7">
      <c r="A25212" s="13"/>
      <c r="B25212" s="13"/>
      <c r="C25212" s="13"/>
      <c r="D25212" s="13"/>
      <c r="E25212" s="13"/>
      <c r="G25212" s="13"/>
    </row>
    <row r="25213" spans="1:7">
      <c r="A25213" s="13"/>
      <c r="B25213" s="13"/>
      <c r="C25213" s="13"/>
      <c r="D25213" s="13"/>
      <c r="E25213" s="13"/>
      <c r="G25213" s="13"/>
    </row>
    <row r="25214" spans="1:7">
      <c r="A25214" s="13"/>
      <c r="B25214" s="13"/>
      <c r="C25214" s="13"/>
      <c r="D25214" s="13"/>
      <c r="E25214" s="13"/>
      <c r="G25214" s="13"/>
    </row>
    <row r="25215" spans="1:7">
      <c r="A25215" s="13"/>
      <c r="B25215" s="13"/>
      <c r="C25215" s="13"/>
      <c r="D25215" s="13"/>
      <c r="E25215" s="13"/>
      <c r="G25215" s="13"/>
    </row>
    <row r="25216" spans="1:7">
      <c r="A25216" s="13"/>
      <c r="B25216" s="13"/>
      <c r="C25216" s="13"/>
      <c r="D25216" s="13"/>
      <c r="E25216" s="13"/>
      <c r="G25216" s="13"/>
    </row>
    <row r="25217" spans="1:7">
      <c r="A25217" s="13"/>
      <c r="B25217" s="13"/>
      <c r="C25217" s="13"/>
      <c r="D25217" s="13"/>
      <c r="E25217" s="13"/>
      <c r="G25217" s="13"/>
    </row>
    <row r="25218" spans="1:7">
      <c r="A25218" s="13"/>
      <c r="B25218" s="13"/>
      <c r="C25218" s="13"/>
      <c r="D25218" s="13"/>
      <c r="E25218" s="13"/>
      <c r="G25218" s="13"/>
    </row>
    <row r="25219" spans="1:7">
      <c r="A25219" s="13"/>
      <c r="B25219" s="13"/>
      <c r="C25219" s="13"/>
      <c r="D25219" s="13"/>
      <c r="E25219" s="13"/>
      <c r="G25219" s="13"/>
    </row>
    <row r="25220" spans="1:7">
      <c r="A25220" s="13"/>
      <c r="B25220" s="13"/>
      <c r="C25220" s="13"/>
      <c r="D25220" s="13"/>
      <c r="E25220" s="13"/>
      <c r="G25220" s="13"/>
    </row>
    <row r="25221" spans="1:7">
      <c r="A25221" s="13"/>
      <c r="B25221" s="13"/>
      <c r="C25221" s="13"/>
      <c r="D25221" s="13"/>
      <c r="E25221" s="13"/>
      <c r="F25221" s="13"/>
    </row>
    <row r="25222" spans="1:7">
      <c r="A25222" s="13"/>
      <c r="B25222" s="13"/>
      <c r="C25222" s="13"/>
      <c r="D25222" s="13"/>
      <c r="E25222" s="13"/>
      <c r="G25222" s="13"/>
    </row>
    <row r="25223" spans="1:7">
      <c r="A25223" s="13"/>
      <c r="B25223" s="13"/>
      <c r="C25223" s="13"/>
      <c r="D25223" s="13"/>
      <c r="E25223" s="13"/>
      <c r="F25223" s="13"/>
    </row>
    <row r="25224" spans="1:7">
      <c r="A25224" s="13"/>
      <c r="B25224" s="13"/>
      <c r="C25224" s="13"/>
      <c r="D25224" s="13"/>
      <c r="E25224" s="13"/>
      <c r="G25224" s="13"/>
    </row>
    <row r="25225" spans="1:7">
      <c r="A25225" s="13"/>
      <c r="B25225" s="13"/>
      <c r="C25225" s="13"/>
      <c r="D25225" s="13"/>
      <c r="E25225" s="13"/>
      <c r="G25225" s="13"/>
    </row>
    <row r="25226" spans="1:7">
      <c r="A25226" s="13"/>
      <c r="B25226" s="13"/>
      <c r="C25226" s="13"/>
      <c r="D25226" s="13"/>
      <c r="E25226" s="13"/>
      <c r="G25226" s="13"/>
    </row>
    <row r="25227" spans="1:7">
      <c r="A25227" s="13"/>
      <c r="B25227" s="13"/>
      <c r="C25227" s="13"/>
      <c r="D25227" s="13"/>
      <c r="E25227" s="13"/>
      <c r="G25227" s="13"/>
    </row>
    <row r="25228" spans="1:7">
      <c r="A25228" s="13"/>
      <c r="B25228" s="13"/>
      <c r="C25228" s="13"/>
      <c r="D25228" s="13"/>
      <c r="E25228" s="13"/>
      <c r="G25228" s="13"/>
    </row>
    <row r="25229" spans="1:7">
      <c r="A25229" s="13"/>
      <c r="B25229" s="13"/>
      <c r="C25229" s="13"/>
      <c r="D25229" s="13"/>
      <c r="E25229" s="13"/>
      <c r="G25229" s="13"/>
    </row>
    <row r="25230" spans="1:7">
      <c r="A25230" s="13"/>
      <c r="B25230" s="13"/>
      <c r="C25230" s="13"/>
      <c r="D25230" s="13"/>
      <c r="E25230" s="13"/>
      <c r="G25230" s="13"/>
    </row>
    <row r="25231" spans="1:7">
      <c r="A25231" s="13"/>
      <c r="B25231" s="13"/>
      <c r="C25231" s="13"/>
      <c r="D25231" s="13"/>
      <c r="E25231" s="13"/>
      <c r="G25231" s="13"/>
    </row>
    <row r="25232" spans="1:7">
      <c r="A25232" s="13"/>
      <c r="B25232" s="13"/>
      <c r="C25232" s="13"/>
      <c r="D25232" s="13"/>
      <c r="E25232" s="13"/>
      <c r="G25232" s="13"/>
    </row>
    <row r="25233" spans="1:7">
      <c r="A25233" s="13"/>
      <c r="B25233" s="13"/>
      <c r="C25233" s="13"/>
      <c r="D25233" s="13"/>
      <c r="E25233" s="13"/>
      <c r="G25233" s="13"/>
    </row>
    <row r="25234" spans="1:7">
      <c r="A25234" s="13"/>
      <c r="B25234" s="13"/>
      <c r="C25234" s="13"/>
      <c r="D25234" s="13"/>
      <c r="E25234" s="13"/>
      <c r="G25234" s="13"/>
    </row>
    <row r="25235" spans="1:7">
      <c r="A25235" s="13"/>
      <c r="B25235" s="13"/>
      <c r="C25235" s="13"/>
      <c r="D25235" s="13"/>
      <c r="E25235" s="13"/>
      <c r="G25235" s="13"/>
    </row>
    <row r="25236" spans="1:7">
      <c r="A25236" s="13"/>
      <c r="B25236" s="13"/>
      <c r="C25236" s="13"/>
      <c r="D25236" s="13"/>
      <c r="E25236" s="13"/>
      <c r="F25236" s="13"/>
    </row>
    <row r="25237" spans="1:7">
      <c r="A25237" s="13"/>
      <c r="B25237" s="13"/>
      <c r="C25237" s="13"/>
      <c r="D25237" s="13"/>
      <c r="E25237" s="13"/>
      <c r="G25237" s="13"/>
    </row>
    <row r="25238" spans="1:7">
      <c r="A25238" s="13"/>
      <c r="B25238" s="13"/>
      <c r="C25238" s="13"/>
      <c r="D25238" s="13"/>
      <c r="E25238" s="13"/>
      <c r="F25238" s="13"/>
    </row>
    <row r="25239" spans="1:7">
      <c r="A25239" s="13"/>
      <c r="B25239" s="13"/>
      <c r="C25239" s="13"/>
      <c r="D25239" s="13"/>
      <c r="E25239" s="13"/>
      <c r="G25239" s="13"/>
    </row>
    <row r="25240" spans="1:7">
      <c r="A25240" s="13"/>
      <c r="B25240" s="13"/>
      <c r="C25240" s="13"/>
      <c r="D25240" s="13"/>
      <c r="E25240" s="13"/>
      <c r="G25240" s="13"/>
    </row>
    <row r="25241" spans="1:7">
      <c r="A25241" s="13"/>
      <c r="B25241" s="13"/>
      <c r="C25241" s="13"/>
      <c r="D25241" s="13"/>
      <c r="E25241" s="13"/>
      <c r="F25241" s="13"/>
    </row>
    <row r="25242" spans="1:7">
      <c r="A25242" s="13"/>
      <c r="B25242" s="13"/>
      <c r="C25242" s="13"/>
      <c r="D25242" s="13"/>
      <c r="E25242" s="13"/>
      <c r="G25242" s="13"/>
    </row>
    <row r="25243" spans="1:7">
      <c r="A25243" s="13"/>
      <c r="B25243" s="13"/>
      <c r="C25243" s="13"/>
      <c r="D25243" s="13"/>
      <c r="E25243" s="13"/>
      <c r="G25243" s="13"/>
    </row>
    <row r="25244" spans="1:7">
      <c r="A25244" s="13"/>
      <c r="B25244" s="13"/>
      <c r="C25244" s="13"/>
      <c r="D25244" s="13"/>
      <c r="E25244" s="13"/>
      <c r="F25244" s="13"/>
    </row>
    <row r="25245" spans="1:7">
      <c r="A25245" s="13"/>
      <c r="B25245" s="13"/>
      <c r="C25245" s="13"/>
      <c r="D25245" s="13"/>
      <c r="E25245" s="13"/>
      <c r="G25245" s="13"/>
    </row>
    <row r="25246" spans="1:7">
      <c r="A25246" s="13"/>
      <c r="B25246" s="13"/>
      <c r="C25246" s="13"/>
      <c r="D25246" s="13"/>
      <c r="E25246" s="13"/>
      <c r="G25246" s="13"/>
    </row>
    <row r="25247" spans="1:7">
      <c r="A25247" s="13"/>
      <c r="B25247" s="13"/>
      <c r="C25247" s="13"/>
      <c r="D25247" s="13"/>
      <c r="E25247" s="13"/>
      <c r="G25247" s="13"/>
    </row>
    <row r="25248" spans="1:7">
      <c r="A25248" s="13"/>
      <c r="B25248" s="13"/>
      <c r="C25248" s="13"/>
      <c r="D25248" s="13"/>
      <c r="E25248" s="13"/>
      <c r="G25248" s="13"/>
    </row>
    <row r="25249" spans="1:7">
      <c r="A25249" s="13"/>
      <c r="B25249" s="13"/>
      <c r="C25249" s="13"/>
      <c r="D25249" s="13"/>
      <c r="E25249" s="13"/>
      <c r="G25249" s="13"/>
    </row>
    <row r="25250" spans="1:7">
      <c r="A25250" s="13"/>
      <c r="B25250" s="13"/>
      <c r="C25250" s="13"/>
      <c r="D25250" s="13"/>
      <c r="E25250" s="13"/>
      <c r="G25250" s="13"/>
    </row>
    <row r="25251" spans="1:7">
      <c r="A25251" s="13"/>
      <c r="B25251" s="13"/>
      <c r="C25251" s="13"/>
      <c r="D25251" s="13"/>
      <c r="E25251" s="13"/>
      <c r="F25251" s="13"/>
    </row>
    <row r="25252" spans="1:7">
      <c r="A25252" s="13"/>
      <c r="B25252" s="13"/>
      <c r="C25252" s="13"/>
      <c r="D25252" s="13"/>
      <c r="E25252" s="13"/>
      <c r="G25252" s="13"/>
    </row>
    <row r="25253" spans="1:7">
      <c r="A25253" s="13"/>
      <c r="B25253" s="13"/>
      <c r="C25253" s="13"/>
      <c r="D25253" s="13"/>
      <c r="E25253" s="13"/>
      <c r="G25253" s="13"/>
    </row>
    <row r="25254" spans="1:7">
      <c r="A25254" s="13"/>
      <c r="B25254" s="13"/>
      <c r="C25254" s="13"/>
      <c r="D25254" s="13"/>
      <c r="E25254" s="13"/>
      <c r="G25254" s="13"/>
    </row>
    <row r="25255" spans="1:7">
      <c r="A25255" s="13"/>
      <c r="B25255" s="13"/>
      <c r="C25255" s="13"/>
      <c r="D25255" s="13"/>
      <c r="E25255" s="13"/>
      <c r="G25255" s="13"/>
    </row>
    <row r="25256" spans="1:7">
      <c r="A25256" s="13"/>
      <c r="B25256" s="13"/>
      <c r="C25256" s="13"/>
      <c r="D25256" s="13"/>
      <c r="E25256" s="13"/>
      <c r="F25256" s="13"/>
    </row>
    <row r="25257" spans="1:7">
      <c r="A25257" s="13"/>
      <c r="B25257" s="13"/>
      <c r="C25257" s="13"/>
      <c r="D25257" s="13"/>
      <c r="E25257" s="13"/>
      <c r="G25257" s="13"/>
    </row>
    <row r="25258" spans="1:7">
      <c r="A25258" s="13"/>
      <c r="B25258" s="13"/>
      <c r="C25258" s="13"/>
      <c r="D25258" s="13"/>
      <c r="E25258" s="13"/>
      <c r="G25258" s="13"/>
    </row>
    <row r="25259" spans="1:7">
      <c r="A25259" s="13"/>
      <c r="B25259" s="13"/>
      <c r="C25259" s="13"/>
      <c r="D25259" s="13"/>
      <c r="E25259" s="13"/>
      <c r="G25259" s="13"/>
    </row>
    <row r="25260" spans="1:7">
      <c r="A25260" s="13"/>
      <c r="B25260" s="13"/>
      <c r="C25260" s="13"/>
      <c r="D25260" s="13"/>
      <c r="E25260" s="13"/>
      <c r="G25260" s="13"/>
    </row>
    <row r="25261" spans="1:7">
      <c r="A25261" s="13"/>
      <c r="B25261" s="13"/>
      <c r="C25261" s="13"/>
      <c r="D25261" s="13"/>
      <c r="E25261" s="13"/>
      <c r="G25261" s="13"/>
    </row>
    <row r="25262" spans="1:7">
      <c r="A25262" s="13"/>
      <c r="B25262" s="13"/>
      <c r="C25262" s="13"/>
      <c r="D25262" s="13"/>
      <c r="E25262" s="13"/>
      <c r="G25262" s="13"/>
    </row>
    <row r="25263" spans="1:7">
      <c r="A25263" s="13"/>
      <c r="B25263" s="13"/>
      <c r="C25263" s="13"/>
      <c r="D25263" s="13"/>
      <c r="E25263" s="13"/>
      <c r="G25263" s="13"/>
    </row>
    <row r="25264" spans="1:7">
      <c r="A25264" s="13"/>
      <c r="B25264" s="13"/>
      <c r="C25264" s="13"/>
      <c r="D25264" s="13"/>
      <c r="E25264" s="13"/>
      <c r="G25264" s="13"/>
    </row>
    <row r="25265" spans="1:7">
      <c r="A25265" s="13"/>
      <c r="B25265" s="13"/>
      <c r="C25265" s="13"/>
      <c r="D25265" s="13"/>
      <c r="E25265" s="13"/>
      <c r="G25265" s="13"/>
    </row>
    <row r="25266" spans="1:7">
      <c r="A25266" s="13"/>
      <c r="B25266" s="13"/>
      <c r="C25266" s="13"/>
      <c r="D25266" s="13"/>
      <c r="E25266" s="13"/>
      <c r="G25266" s="13"/>
    </row>
    <row r="25267" spans="1:7">
      <c r="A25267" s="13"/>
      <c r="B25267" s="13"/>
      <c r="C25267" s="13"/>
      <c r="D25267" s="13"/>
      <c r="E25267" s="13"/>
      <c r="F25267" s="13"/>
    </row>
    <row r="25268" spans="1:7">
      <c r="A25268" s="13"/>
      <c r="B25268" s="13"/>
      <c r="C25268" s="13"/>
      <c r="D25268" s="13"/>
      <c r="E25268" s="13"/>
      <c r="G25268" s="13"/>
    </row>
    <row r="25269" spans="1:7">
      <c r="A25269" s="13"/>
      <c r="B25269" s="13"/>
      <c r="C25269" s="13"/>
      <c r="D25269" s="13"/>
      <c r="E25269" s="13"/>
      <c r="G25269" s="13"/>
    </row>
    <row r="25270" spans="1:7">
      <c r="A25270" s="13"/>
      <c r="B25270" s="13"/>
      <c r="C25270" s="13"/>
      <c r="D25270" s="13"/>
      <c r="E25270" s="13"/>
      <c r="G25270" s="13"/>
    </row>
    <row r="25271" spans="1:7">
      <c r="A25271" s="13"/>
      <c r="B25271" s="13"/>
      <c r="C25271" s="13"/>
      <c r="D25271" s="13"/>
      <c r="E25271" s="13"/>
      <c r="G25271" s="13"/>
    </row>
    <row r="25272" spans="1:7">
      <c r="A25272" s="13"/>
      <c r="B25272" s="13"/>
      <c r="C25272" s="13"/>
      <c r="D25272" s="13"/>
      <c r="E25272" s="13"/>
      <c r="F25272" s="13"/>
    </row>
    <row r="25273" spans="1:7">
      <c r="A25273" s="13"/>
      <c r="B25273" s="13"/>
      <c r="C25273" s="13"/>
      <c r="D25273" s="13"/>
      <c r="E25273" s="13"/>
      <c r="G25273" s="13"/>
    </row>
    <row r="25274" spans="1:7">
      <c r="A25274" s="13"/>
      <c r="B25274" s="13"/>
      <c r="C25274" s="13"/>
      <c r="D25274" s="13"/>
      <c r="E25274" s="13"/>
      <c r="G25274" s="13"/>
    </row>
    <row r="25275" spans="1:7">
      <c r="A25275" s="13"/>
      <c r="B25275" s="13"/>
      <c r="C25275" s="13"/>
      <c r="D25275" s="13"/>
      <c r="E25275" s="13"/>
      <c r="G25275" s="13"/>
    </row>
    <row r="25276" spans="1:7">
      <c r="A25276" s="13"/>
      <c r="B25276" s="13"/>
      <c r="C25276" s="13"/>
      <c r="D25276" s="13"/>
      <c r="E25276" s="13"/>
      <c r="G25276" s="13"/>
    </row>
    <row r="25277" spans="1:7">
      <c r="A25277" s="13"/>
      <c r="B25277" s="13"/>
      <c r="C25277" s="13"/>
      <c r="D25277" s="13"/>
      <c r="E25277" s="13"/>
      <c r="G25277" s="13"/>
    </row>
    <row r="25278" spans="1:7">
      <c r="A25278" s="13"/>
      <c r="B25278" s="13"/>
      <c r="C25278" s="13"/>
      <c r="D25278" s="13"/>
      <c r="E25278" s="13"/>
      <c r="G25278" s="13"/>
    </row>
    <row r="25279" spans="1:7">
      <c r="A25279" s="13"/>
      <c r="B25279" s="13"/>
      <c r="C25279" s="13"/>
      <c r="D25279" s="13"/>
      <c r="E25279" s="13"/>
      <c r="G25279" s="13"/>
    </row>
    <row r="25280" spans="1:7">
      <c r="A25280" s="13"/>
      <c r="B25280" s="13"/>
      <c r="C25280" s="13"/>
      <c r="D25280" s="13"/>
      <c r="E25280" s="13"/>
      <c r="G25280" s="13"/>
    </row>
    <row r="25281" spans="1:7">
      <c r="A25281" s="13"/>
      <c r="B25281" s="13"/>
      <c r="C25281" s="13"/>
      <c r="D25281" s="13"/>
      <c r="E25281" s="13"/>
      <c r="G25281" s="13"/>
    </row>
    <row r="25282" spans="1:7">
      <c r="A25282" s="13"/>
      <c r="B25282" s="13"/>
      <c r="C25282" s="13"/>
      <c r="D25282" s="13"/>
      <c r="E25282" s="13"/>
      <c r="G25282" s="13"/>
    </row>
    <row r="25283" spans="1:7">
      <c r="A25283" s="13"/>
      <c r="B25283" s="13"/>
      <c r="C25283" s="13"/>
      <c r="D25283" s="13"/>
      <c r="E25283" s="13"/>
      <c r="G25283" s="13"/>
    </row>
    <row r="25284" spans="1:7">
      <c r="A25284" s="13"/>
      <c r="B25284" s="13"/>
      <c r="C25284" s="13"/>
      <c r="D25284" s="13"/>
      <c r="E25284" s="13"/>
      <c r="G25284" s="13"/>
    </row>
    <row r="25285" spans="1:7">
      <c r="A25285" s="13"/>
      <c r="B25285" s="13"/>
      <c r="C25285" s="13"/>
      <c r="D25285" s="13"/>
      <c r="E25285" s="13"/>
      <c r="F25285" s="13"/>
    </row>
    <row r="25286" spans="1:7">
      <c r="A25286" s="13"/>
      <c r="B25286" s="13"/>
      <c r="C25286" s="13"/>
      <c r="D25286" s="13"/>
      <c r="E25286" s="13"/>
      <c r="G25286" s="13"/>
    </row>
    <row r="25287" spans="1:7">
      <c r="A25287" s="13"/>
      <c r="B25287" s="13"/>
      <c r="C25287" s="13"/>
      <c r="D25287" s="13"/>
      <c r="E25287" s="13"/>
      <c r="G25287" s="13"/>
    </row>
    <row r="25288" spans="1:7">
      <c r="A25288" s="13"/>
      <c r="B25288" s="13"/>
      <c r="C25288" s="13"/>
      <c r="D25288" s="13"/>
      <c r="E25288" s="13"/>
      <c r="G25288" s="13"/>
    </row>
    <row r="25289" spans="1:7">
      <c r="A25289" s="13"/>
      <c r="B25289" s="13"/>
      <c r="C25289" s="13"/>
      <c r="D25289" s="13"/>
      <c r="E25289" s="13"/>
      <c r="G25289" s="13"/>
    </row>
    <row r="25290" spans="1:7">
      <c r="A25290" s="13"/>
      <c r="B25290" s="13"/>
      <c r="C25290" s="13"/>
      <c r="D25290" s="13"/>
      <c r="E25290" s="13"/>
      <c r="G25290" s="13"/>
    </row>
    <row r="25291" spans="1:7">
      <c r="A25291" s="13"/>
      <c r="B25291" s="13"/>
      <c r="C25291" s="13"/>
      <c r="D25291" s="13"/>
      <c r="E25291" s="13"/>
      <c r="G25291" s="13"/>
    </row>
    <row r="25292" spans="1:7">
      <c r="A25292" s="13"/>
      <c r="B25292" s="13"/>
      <c r="C25292" s="13"/>
      <c r="D25292" s="13"/>
      <c r="E25292" s="13"/>
      <c r="F25292" s="13"/>
    </row>
    <row r="25293" spans="1:7">
      <c r="A25293" s="13"/>
      <c r="B25293" s="13"/>
      <c r="C25293" s="13"/>
      <c r="D25293" s="13"/>
      <c r="E25293" s="13"/>
      <c r="G25293" s="13"/>
    </row>
    <row r="25294" spans="1:7">
      <c r="A25294" s="13"/>
      <c r="B25294" s="13"/>
      <c r="C25294" s="13"/>
      <c r="D25294" s="13"/>
      <c r="E25294" s="13"/>
      <c r="G25294" s="13"/>
    </row>
    <row r="25295" spans="1:7">
      <c r="A25295" s="13"/>
      <c r="B25295" s="13"/>
      <c r="C25295" s="13"/>
      <c r="D25295" s="13"/>
      <c r="E25295" s="13"/>
      <c r="G25295" s="13"/>
    </row>
    <row r="25296" spans="1:7">
      <c r="A25296" s="13"/>
      <c r="B25296" s="13"/>
      <c r="C25296" s="13"/>
      <c r="D25296" s="13"/>
      <c r="E25296" s="13"/>
      <c r="G25296" s="13"/>
    </row>
    <row r="25297" spans="1:7">
      <c r="A25297" s="13"/>
      <c r="B25297" s="13"/>
      <c r="C25297" s="13"/>
      <c r="D25297" s="13"/>
      <c r="E25297" s="13"/>
      <c r="F25297" s="13"/>
    </row>
    <row r="25298" spans="1:7">
      <c r="A25298" s="13"/>
      <c r="B25298" s="13"/>
      <c r="C25298" s="13"/>
      <c r="D25298" s="13"/>
      <c r="E25298" s="13"/>
      <c r="G25298" s="13"/>
    </row>
    <row r="25299" spans="1:7">
      <c r="A25299" s="13"/>
      <c r="B25299" s="13"/>
      <c r="C25299" s="13"/>
      <c r="D25299" s="13"/>
      <c r="E25299" s="13"/>
      <c r="G25299" s="13"/>
    </row>
    <row r="25300" spans="1:7">
      <c r="A25300" s="13"/>
      <c r="B25300" s="13"/>
      <c r="C25300" s="13"/>
      <c r="D25300" s="13"/>
      <c r="E25300" s="13"/>
      <c r="G25300" s="13"/>
    </row>
    <row r="25301" spans="1:7">
      <c r="A25301" s="13"/>
      <c r="B25301" s="13"/>
      <c r="C25301" s="13"/>
      <c r="D25301" s="13"/>
      <c r="E25301" s="13"/>
      <c r="G25301" s="13"/>
    </row>
    <row r="25302" spans="1:7">
      <c r="A25302" s="13"/>
      <c r="B25302" s="13"/>
      <c r="C25302" s="13"/>
      <c r="D25302" s="13"/>
      <c r="E25302" s="13"/>
      <c r="F25302" s="13"/>
    </row>
    <row r="25303" spans="1:7">
      <c r="A25303" s="13"/>
      <c r="B25303" s="13"/>
      <c r="C25303" s="13"/>
      <c r="D25303" s="13"/>
      <c r="E25303" s="13"/>
      <c r="G25303" s="13"/>
    </row>
    <row r="25304" spans="1:7">
      <c r="A25304" s="13"/>
      <c r="B25304" s="13"/>
      <c r="C25304" s="13"/>
      <c r="D25304" s="13"/>
      <c r="E25304" s="13"/>
      <c r="G25304" s="13"/>
    </row>
    <row r="25305" spans="1:7">
      <c r="A25305" s="13"/>
      <c r="B25305" s="13"/>
      <c r="C25305" s="13"/>
      <c r="D25305" s="13"/>
      <c r="E25305" s="13"/>
      <c r="G25305" s="13"/>
    </row>
    <row r="25306" spans="1:7">
      <c r="A25306" s="13"/>
      <c r="B25306" s="13"/>
      <c r="C25306" s="13"/>
      <c r="D25306" s="13"/>
      <c r="E25306" s="13"/>
      <c r="G25306" s="13"/>
    </row>
    <row r="25307" spans="1:7">
      <c r="A25307" s="13"/>
      <c r="B25307" s="13"/>
      <c r="C25307" s="13"/>
      <c r="D25307" s="13"/>
      <c r="E25307" s="13"/>
      <c r="G25307" s="13"/>
    </row>
    <row r="25308" spans="1:7">
      <c r="A25308" s="13"/>
      <c r="B25308" s="13"/>
      <c r="C25308" s="13"/>
      <c r="D25308" s="13"/>
      <c r="E25308" s="13"/>
      <c r="G25308" s="13"/>
    </row>
    <row r="25309" spans="1:7">
      <c r="A25309" s="13"/>
      <c r="B25309" s="13"/>
      <c r="C25309" s="13"/>
      <c r="D25309" s="13"/>
      <c r="E25309" s="13"/>
      <c r="G25309" s="13"/>
    </row>
    <row r="25310" spans="1:7">
      <c r="A25310" s="13"/>
      <c r="B25310" s="13"/>
      <c r="C25310" s="13"/>
      <c r="D25310" s="13"/>
      <c r="E25310" s="13"/>
      <c r="G25310" s="13"/>
    </row>
    <row r="25311" spans="1:7">
      <c r="A25311" s="13"/>
      <c r="B25311" s="13"/>
      <c r="C25311" s="13"/>
      <c r="D25311" s="13"/>
      <c r="E25311" s="13"/>
      <c r="G25311" s="13"/>
    </row>
    <row r="25312" spans="1:7">
      <c r="A25312" s="13"/>
      <c r="B25312" s="13"/>
      <c r="C25312" s="13"/>
      <c r="D25312" s="13"/>
      <c r="E25312" s="13"/>
      <c r="F25312" s="13"/>
    </row>
    <row r="25313" spans="1:7">
      <c r="A25313" s="13"/>
      <c r="B25313" s="13"/>
      <c r="C25313" s="13"/>
      <c r="D25313" s="13"/>
      <c r="E25313" s="13"/>
      <c r="G25313" s="13"/>
    </row>
    <row r="25314" spans="1:7">
      <c r="A25314" s="13"/>
      <c r="B25314" s="13"/>
      <c r="C25314" s="13"/>
      <c r="D25314" s="13"/>
      <c r="E25314" s="13"/>
      <c r="G25314" s="13"/>
    </row>
    <row r="25315" spans="1:7">
      <c r="A25315" s="13"/>
      <c r="B25315" s="13"/>
      <c r="C25315" s="13"/>
      <c r="D25315" s="13"/>
      <c r="E25315" s="13"/>
      <c r="G25315" s="13"/>
    </row>
    <row r="25316" spans="1:7">
      <c r="A25316" s="13"/>
      <c r="B25316" s="13"/>
      <c r="C25316" s="13"/>
      <c r="D25316" s="13"/>
      <c r="E25316" s="13"/>
      <c r="G25316" s="13"/>
    </row>
    <row r="25317" spans="1:7">
      <c r="A25317" s="13"/>
      <c r="B25317" s="13"/>
      <c r="C25317" s="13"/>
      <c r="D25317" s="13"/>
      <c r="E25317" s="13"/>
      <c r="G25317" s="13"/>
    </row>
    <row r="25318" spans="1:7">
      <c r="A25318" s="13"/>
      <c r="B25318" s="13"/>
      <c r="C25318" s="13"/>
      <c r="D25318" s="13"/>
      <c r="E25318" s="13"/>
      <c r="G25318" s="13"/>
    </row>
    <row r="25319" spans="1:7">
      <c r="A25319" s="13"/>
      <c r="B25319" s="13"/>
      <c r="C25319" s="13"/>
      <c r="D25319" s="13"/>
      <c r="E25319" s="13"/>
      <c r="G25319" s="13"/>
    </row>
    <row r="25320" spans="1:7">
      <c r="A25320" s="13"/>
      <c r="B25320" s="13"/>
      <c r="C25320" s="13"/>
      <c r="D25320" s="13"/>
      <c r="E25320" s="13"/>
      <c r="G25320" s="13"/>
    </row>
    <row r="25321" spans="1:7">
      <c r="A25321" s="13"/>
      <c r="B25321" s="13"/>
      <c r="C25321" s="13"/>
      <c r="D25321" s="13"/>
      <c r="E25321" s="13"/>
      <c r="G25321" s="13"/>
    </row>
    <row r="25322" spans="1:7">
      <c r="A25322" s="13"/>
      <c r="B25322" s="13"/>
      <c r="C25322" s="13"/>
      <c r="D25322" s="13"/>
      <c r="E25322" s="13"/>
      <c r="G25322" s="13"/>
    </row>
    <row r="25323" spans="1:7">
      <c r="A25323" s="13"/>
      <c r="B25323" s="13"/>
      <c r="C25323" s="13"/>
      <c r="D25323" s="13"/>
      <c r="E25323" s="13"/>
      <c r="G25323" s="13"/>
    </row>
    <row r="25324" spans="1:7">
      <c r="A25324" s="13"/>
      <c r="B25324" s="13"/>
      <c r="C25324" s="13"/>
      <c r="D25324" s="13"/>
      <c r="E25324" s="13"/>
      <c r="G25324" s="13"/>
    </row>
    <row r="25325" spans="1:7">
      <c r="A25325" s="13"/>
      <c r="B25325" s="13"/>
      <c r="C25325" s="13"/>
      <c r="D25325" s="13"/>
      <c r="E25325" s="13"/>
      <c r="F25325" s="13"/>
    </row>
    <row r="25326" spans="1:7">
      <c r="A25326" s="13"/>
      <c r="B25326" s="13"/>
      <c r="C25326" s="13"/>
      <c r="D25326" s="13"/>
      <c r="E25326" s="13"/>
      <c r="G25326" s="13"/>
    </row>
    <row r="25327" spans="1:7">
      <c r="A25327" s="13"/>
      <c r="B25327" s="13"/>
      <c r="C25327" s="13"/>
      <c r="D25327" s="13"/>
      <c r="E25327" s="13"/>
      <c r="G25327" s="13"/>
    </row>
    <row r="25328" spans="1:7">
      <c r="A25328" s="13"/>
      <c r="B25328" s="13"/>
      <c r="C25328" s="13"/>
      <c r="D25328" s="13"/>
      <c r="E25328" s="13"/>
      <c r="G25328" s="13"/>
    </row>
    <row r="25329" spans="1:7">
      <c r="A25329" s="13"/>
      <c r="B25329" s="13"/>
      <c r="C25329" s="13"/>
      <c r="D25329" s="13"/>
      <c r="E25329" s="13"/>
      <c r="G25329" s="13"/>
    </row>
    <row r="25330" spans="1:7">
      <c r="A25330" s="13"/>
      <c r="B25330" s="13"/>
      <c r="C25330" s="13"/>
      <c r="D25330" s="13"/>
      <c r="E25330" s="13"/>
      <c r="G25330" s="13"/>
    </row>
    <row r="25331" spans="1:7">
      <c r="A25331" s="13"/>
      <c r="B25331" s="13"/>
      <c r="C25331" s="13"/>
      <c r="D25331" s="13"/>
      <c r="E25331" s="13"/>
      <c r="G25331" s="13"/>
    </row>
    <row r="25332" spans="1:7">
      <c r="A25332" s="13"/>
      <c r="B25332" s="13"/>
      <c r="C25332" s="13"/>
      <c r="D25332" s="13"/>
      <c r="E25332" s="13"/>
      <c r="G25332" s="13"/>
    </row>
    <row r="25333" spans="1:7">
      <c r="A25333" s="13"/>
      <c r="B25333" s="13"/>
      <c r="C25333" s="13"/>
      <c r="D25333" s="13"/>
      <c r="E25333" s="13"/>
      <c r="G25333" s="13"/>
    </row>
    <row r="25334" spans="1:7">
      <c r="A25334" s="13"/>
      <c r="B25334" s="13"/>
      <c r="C25334" s="13"/>
      <c r="D25334" s="13"/>
      <c r="E25334" s="13"/>
      <c r="G25334" s="13"/>
    </row>
    <row r="25335" spans="1:7">
      <c r="A25335" s="13"/>
      <c r="B25335" s="13"/>
      <c r="C25335" s="13"/>
      <c r="D25335" s="13"/>
      <c r="E25335" s="13"/>
      <c r="G25335" s="13"/>
    </row>
    <row r="25336" spans="1:7">
      <c r="A25336" s="13"/>
      <c r="B25336" s="13"/>
      <c r="C25336" s="13"/>
      <c r="D25336" s="13"/>
      <c r="E25336" s="13"/>
      <c r="G25336" s="13"/>
    </row>
    <row r="25337" spans="1:7">
      <c r="A25337" s="13"/>
      <c r="B25337" s="13"/>
      <c r="C25337" s="13"/>
      <c r="D25337" s="13"/>
      <c r="E25337" s="13"/>
      <c r="G25337" s="13"/>
    </row>
    <row r="25338" spans="1:7">
      <c r="A25338" s="13"/>
      <c r="B25338" s="13"/>
      <c r="C25338" s="13"/>
      <c r="D25338" s="13"/>
      <c r="E25338" s="13"/>
      <c r="G25338" s="13"/>
    </row>
    <row r="25339" spans="1:7">
      <c r="A25339" s="13"/>
      <c r="B25339" s="13"/>
      <c r="C25339" s="13"/>
      <c r="D25339" s="13"/>
      <c r="E25339" s="13"/>
      <c r="G25339" s="13"/>
    </row>
    <row r="25340" spans="1:7">
      <c r="A25340" s="13"/>
      <c r="B25340" s="13"/>
      <c r="C25340" s="13"/>
      <c r="D25340" s="13"/>
      <c r="E25340" s="13"/>
      <c r="G25340" s="13"/>
    </row>
    <row r="25341" spans="1:7">
      <c r="A25341" s="13"/>
      <c r="B25341" s="13"/>
      <c r="C25341" s="13"/>
      <c r="D25341" s="13"/>
      <c r="E25341" s="13"/>
      <c r="G25341" s="13"/>
    </row>
    <row r="25342" spans="1:7">
      <c r="A25342" s="13"/>
      <c r="B25342" s="13"/>
      <c r="C25342" s="13"/>
      <c r="D25342" s="13"/>
      <c r="E25342" s="13"/>
      <c r="G25342" s="13"/>
    </row>
    <row r="25343" spans="1:7">
      <c r="A25343" s="13"/>
      <c r="B25343" s="13"/>
      <c r="C25343" s="13"/>
      <c r="D25343" s="13"/>
      <c r="E25343" s="13"/>
      <c r="G25343" s="13"/>
    </row>
    <row r="25344" spans="1:7">
      <c r="A25344" s="13"/>
      <c r="B25344" s="13"/>
      <c r="C25344" s="13"/>
      <c r="D25344" s="13"/>
      <c r="E25344" s="13"/>
      <c r="G25344" s="13"/>
    </row>
    <row r="25345" spans="1:7">
      <c r="A25345" s="13"/>
      <c r="B25345" s="13"/>
      <c r="C25345" s="13"/>
      <c r="D25345" s="13"/>
      <c r="E25345" s="13"/>
      <c r="G25345" s="13"/>
    </row>
    <row r="25346" spans="1:7">
      <c r="A25346" s="13"/>
      <c r="B25346" s="13"/>
      <c r="C25346" s="13"/>
      <c r="D25346" s="13"/>
      <c r="E25346" s="13"/>
      <c r="G25346" s="13"/>
    </row>
    <row r="25347" spans="1:7">
      <c r="A25347" s="13"/>
      <c r="B25347" s="13"/>
      <c r="C25347" s="13"/>
      <c r="D25347" s="13"/>
      <c r="E25347" s="13"/>
      <c r="G25347" s="13"/>
    </row>
    <row r="25348" spans="1:7">
      <c r="A25348" s="13"/>
      <c r="B25348" s="13"/>
      <c r="C25348" s="13"/>
      <c r="D25348" s="13"/>
      <c r="E25348" s="13"/>
      <c r="G25348" s="13"/>
    </row>
    <row r="25349" spans="1:7">
      <c r="A25349" s="13"/>
      <c r="B25349" s="13"/>
      <c r="C25349" s="13"/>
      <c r="D25349" s="13"/>
      <c r="E25349" s="13"/>
      <c r="G25349" s="13"/>
    </row>
    <row r="25350" spans="1:7">
      <c r="A25350" s="13"/>
      <c r="B25350" s="13"/>
      <c r="C25350" s="13"/>
      <c r="D25350" s="13"/>
      <c r="E25350" s="13"/>
      <c r="G25350" s="13"/>
    </row>
    <row r="25351" spans="1:7">
      <c r="A25351" s="13"/>
      <c r="B25351" s="13"/>
      <c r="C25351" s="13"/>
      <c r="D25351" s="13"/>
      <c r="E25351" s="13"/>
      <c r="G25351" s="13"/>
    </row>
    <row r="25352" spans="1:7">
      <c r="A25352" s="13"/>
      <c r="B25352" s="13"/>
      <c r="C25352" s="13"/>
      <c r="D25352" s="13"/>
      <c r="E25352" s="13"/>
      <c r="G25352" s="13"/>
    </row>
    <row r="25353" spans="1:7">
      <c r="A25353" s="13"/>
      <c r="B25353" s="13"/>
      <c r="C25353" s="13"/>
      <c r="D25353" s="13"/>
      <c r="E25353" s="13"/>
      <c r="G25353" s="13"/>
    </row>
    <row r="25354" spans="1:7">
      <c r="A25354" s="13"/>
      <c r="B25354" s="13"/>
      <c r="C25354" s="13"/>
      <c r="D25354" s="13"/>
      <c r="E25354" s="13"/>
      <c r="G25354" s="13"/>
    </row>
    <row r="25355" spans="1:7">
      <c r="A25355" s="13"/>
      <c r="B25355" s="13"/>
      <c r="C25355" s="13"/>
      <c r="D25355" s="13"/>
      <c r="E25355" s="13"/>
      <c r="G25355" s="13"/>
    </row>
    <row r="25356" spans="1:7">
      <c r="A25356" s="13"/>
      <c r="B25356" s="13"/>
      <c r="C25356" s="13"/>
      <c r="D25356" s="13"/>
      <c r="E25356" s="13"/>
      <c r="G25356" s="13"/>
    </row>
    <row r="25357" spans="1:7">
      <c r="A25357" s="13"/>
      <c r="B25357" s="13"/>
      <c r="C25357" s="13"/>
      <c r="D25357" s="13"/>
      <c r="E25357" s="13"/>
      <c r="G25357" s="13"/>
    </row>
    <row r="25358" spans="1:7">
      <c r="A25358" s="13"/>
      <c r="B25358" s="13"/>
      <c r="C25358" s="13"/>
      <c r="D25358" s="13"/>
      <c r="E25358" s="13"/>
      <c r="G25358" s="13"/>
    </row>
    <row r="25359" spans="1:7">
      <c r="A25359" s="13"/>
      <c r="B25359" s="13"/>
      <c r="C25359" s="13"/>
      <c r="D25359" s="13"/>
      <c r="E25359" s="13"/>
      <c r="G25359" s="13"/>
    </row>
    <row r="25360" spans="1:7">
      <c r="A25360" s="13"/>
      <c r="B25360" s="13"/>
      <c r="C25360" s="13"/>
      <c r="D25360" s="13"/>
      <c r="E25360" s="13"/>
      <c r="G25360" s="13"/>
    </row>
    <row r="25361" spans="1:7">
      <c r="A25361" s="13"/>
      <c r="B25361" s="13"/>
      <c r="C25361" s="13"/>
      <c r="D25361" s="13"/>
      <c r="E25361" s="13"/>
      <c r="G25361" s="13"/>
    </row>
    <row r="25362" spans="1:7">
      <c r="A25362" s="13"/>
      <c r="B25362" s="13"/>
      <c r="C25362" s="13"/>
      <c r="D25362" s="13"/>
      <c r="E25362" s="13"/>
      <c r="G25362" s="13"/>
    </row>
    <row r="25363" spans="1:7">
      <c r="A25363" s="13"/>
      <c r="B25363" s="13"/>
      <c r="C25363" s="13"/>
      <c r="D25363" s="13"/>
      <c r="E25363" s="13"/>
      <c r="G25363" s="13"/>
    </row>
    <row r="25364" spans="1:7">
      <c r="A25364" s="13"/>
      <c r="B25364" s="13"/>
      <c r="C25364" s="13"/>
      <c r="D25364" s="13"/>
      <c r="E25364" s="13"/>
      <c r="F25364" s="13"/>
    </row>
    <row r="25365" spans="1:7">
      <c r="A25365" s="13"/>
    </row>
    <row r="25366" spans="1:7">
      <c r="A25366" s="13"/>
    </row>
    <row r="25367" spans="1:7">
      <c r="A25367" s="13"/>
    </row>
    <row r="25368" spans="1:7">
      <c r="A25368" s="13"/>
      <c r="B25368" s="13"/>
      <c r="C25368" s="13"/>
      <c r="D25368" s="13"/>
      <c r="E25368" s="13"/>
      <c r="G25368" s="13"/>
    </row>
    <row r="25369" spans="1:7">
      <c r="A25369" s="13"/>
    </row>
    <row r="25370" spans="1:7">
      <c r="A25370" s="13"/>
    </row>
    <row r="25371" spans="1:7">
      <c r="A25371" s="13"/>
      <c r="B25371" s="13"/>
      <c r="C25371" s="13"/>
      <c r="D25371" s="13"/>
      <c r="E25371" s="13"/>
      <c r="G25371" s="13"/>
    </row>
    <row r="25372" spans="1:7">
      <c r="A25372" s="13"/>
    </row>
    <row r="25373" spans="1:7">
      <c r="A25373" s="13"/>
    </row>
    <row r="25374" spans="1:7">
      <c r="A25374" s="13"/>
      <c r="B25374" s="13"/>
      <c r="C25374" s="13"/>
      <c r="D25374" s="13"/>
      <c r="E25374" s="13"/>
      <c r="G25374" s="13"/>
    </row>
    <row r="25375" spans="1:7">
      <c r="A25375" s="13"/>
    </row>
    <row r="25376" spans="1:7">
      <c r="A25376" s="13"/>
    </row>
    <row r="25377" spans="1:2">
      <c r="A25377" s="13"/>
      <c r="B25377" s="13"/>
    </row>
    <row r="25378" spans="1:2">
      <c r="A25378" s="13"/>
      <c r="B25378" s="13"/>
    </row>
    <row r="25379" spans="1:2">
      <c r="A25379" s="13"/>
    </row>
    <row r="25380" spans="1:2">
      <c r="A25380" s="13"/>
      <c r="B25380" s="13"/>
    </row>
    <row r="25381" spans="1:2">
      <c r="A25381" s="13"/>
      <c r="B25381" s="13"/>
    </row>
  </sheetData>
  <pageMargins left="0.7" right="0.7" top="0.75" bottom="0.75" header="0.3" footer="0.3"/>
  <pageSetup scale="72"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V298"/>
  <sheetViews>
    <sheetView zoomScale="87" zoomScaleNormal="87" workbookViewId="0">
      <selection activeCell="A19" sqref="A19"/>
    </sheetView>
  </sheetViews>
  <sheetFormatPr defaultRowHeight="12.75"/>
  <cols>
    <col min="1" max="1" width="2.28515625" style="40" customWidth="1"/>
    <col min="2" max="2" width="19.85546875" style="176" customWidth="1"/>
    <col min="3" max="3" width="62.42578125" style="40" bestFit="1" customWidth="1"/>
    <col min="4" max="4" width="14.42578125" style="40" bestFit="1" customWidth="1"/>
    <col min="5" max="5" width="12.7109375" style="40" customWidth="1"/>
    <col min="6" max="6" width="14.42578125" style="40" bestFit="1" customWidth="1"/>
    <col min="7" max="7" width="13.7109375" style="40" bestFit="1" customWidth="1"/>
    <col min="8" max="8" width="9" style="40" bestFit="1" customWidth="1"/>
    <col min="9" max="9" width="14.7109375" style="40" customWidth="1"/>
    <col min="10" max="10" width="16" style="40" customWidth="1"/>
    <col min="11" max="11" width="12.85546875" style="40" bestFit="1" customWidth="1"/>
    <col min="12" max="12" width="13.5703125" style="40" bestFit="1" customWidth="1"/>
    <col min="13" max="16" width="13.5703125" style="40" customWidth="1"/>
    <col min="17" max="17" width="12.85546875" style="40" bestFit="1" customWidth="1"/>
    <col min="18" max="18" width="13.7109375" style="40" customWidth="1"/>
    <col min="19" max="19" width="12.85546875" style="40" bestFit="1" customWidth="1"/>
    <col min="20" max="20" width="13.7109375" style="40" bestFit="1" customWidth="1"/>
    <col min="21" max="22" width="12.5703125" style="40" bestFit="1" customWidth="1"/>
    <col min="23" max="16384" width="9.140625" style="40"/>
  </cols>
  <sheetData>
    <row r="2" spans="3:20" ht="40.5" customHeight="1">
      <c r="C2" s="143" t="str">
        <f>Criteria!E9</f>
        <v>ABC PARTNERSHIP</v>
      </c>
      <c r="S2" s="142" t="s">
        <v>87</v>
      </c>
      <c r="T2" s="142"/>
    </row>
    <row r="3" spans="3:20" ht="12.75" customHeight="1">
      <c r="C3" s="60" t="s">
        <v>86</v>
      </c>
      <c r="D3" s="60" t="str">
        <f>Criteria!E18</f>
        <v>28 FEBRUARY 2026</v>
      </c>
    </row>
    <row r="4" spans="3:20" ht="40.5" customHeight="1">
      <c r="C4" s="169" t="s">
        <v>108</v>
      </c>
      <c r="S4" s="142" t="s">
        <v>88</v>
      </c>
      <c r="T4" s="142"/>
    </row>
    <row r="5" spans="3:20">
      <c r="C5" s="63"/>
      <c r="D5" s="63"/>
      <c r="E5" s="63"/>
      <c r="F5" s="63"/>
      <c r="G5" s="63"/>
      <c r="H5" s="63"/>
      <c r="I5" s="63"/>
      <c r="J5" s="63"/>
      <c r="K5" s="63"/>
      <c r="L5" s="63"/>
      <c r="M5" s="63"/>
      <c r="N5" s="63"/>
      <c r="O5" s="63"/>
      <c r="P5" s="63"/>
      <c r="Q5" s="63"/>
      <c r="R5" s="63"/>
      <c r="S5" s="63"/>
      <c r="T5" s="63"/>
    </row>
    <row r="7" spans="3:20">
      <c r="C7" s="61" t="s">
        <v>602</v>
      </c>
      <c r="M7" s="560" t="s">
        <v>622</v>
      </c>
      <c r="N7" s="561"/>
      <c r="O7" s="562"/>
    </row>
    <row r="8" spans="3:20">
      <c r="D8" s="21"/>
      <c r="E8" s="21"/>
      <c r="F8" s="21"/>
      <c r="G8" s="21"/>
      <c r="H8" s="21"/>
      <c r="I8" s="21"/>
      <c r="J8" s="21"/>
      <c r="K8" s="21"/>
      <c r="L8" s="21"/>
      <c r="M8" s="223" t="s">
        <v>614</v>
      </c>
      <c r="N8" s="224" t="s">
        <v>620</v>
      </c>
      <c r="O8" s="225" t="s">
        <v>616</v>
      </c>
      <c r="P8" s="21"/>
      <c r="Q8" s="21"/>
      <c r="R8" s="21"/>
      <c r="S8" s="21"/>
      <c r="T8" s="21"/>
    </row>
    <row r="9" spans="3:20">
      <c r="C9" s="212"/>
      <c r="D9" s="22" t="s">
        <v>350</v>
      </c>
      <c r="E9" s="22" t="s">
        <v>515</v>
      </c>
      <c r="F9" s="22" t="s">
        <v>514</v>
      </c>
      <c r="G9" s="22" t="s">
        <v>255</v>
      </c>
      <c r="H9" s="22"/>
      <c r="I9" s="22" t="s">
        <v>516</v>
      </c>
      <c r="J9" s="22" t="s">
        <v>517</v>
      </c>
      <c r="K9" s="22" t="s">
        <v>613</v>
      </c>
      <c r="L9" s="22" t="s">
        <v>518</v>
      </c>
      <c r="M9" s="226" t="s">
        <v>615</v>
      </c>
      <c r="N9" s="22" t="s">
        <v>621</v>
      </c>
      <c r="O9" s="227" t="s">
        <v>617</v>
      </c>
      <c r="P9" s="22" t="s">
        <v>494</v>
      </c>
      <c r="Q9" s="22" t="s">
        <v>513</v>
      </c>
      <c r="R9" s="22" t="s">
        <v>350</v>
      </c>
      <c r="S9" s="22" t="s">
        <v>515</v>
      </c>
      <c r="T9" s="22" t="s">
        <v>514</v>
      </c>
    </row>
    <row r="10" spans="3:20">
      <c r="C10" s="40" t="str">
        <f>B21</f>
        <v>PLANT AND EQUIPMENT</v>
      </c>
      <c r="D10" s="40">
        <f t="shared" ref="D10:T10" si="0">D93</f>
        <v>0</v>
      </c>
      <c r="E10" s="40">
        <f t="shared" si="0"/>
        <v>0</v>
      </c>
      <c r="F10" s="40">
        <f t="shared" si="0"/>
        <v>0</v>
      </c>
      <c r="G10" s="40">
        <f t="shared" si="0"/>
        <v>0</v>
      </c>
      <c r="I10" s="40">
        <f t="shared" ref="I10:J10" si="1">I93</f>
        <v>0</v>
      </c>
      <c r="J10" s="40">
        <f t="shared" si="1"/>
        <v>0</v>
      </c>
      <c r="K10" s="40">
        <f t="shared" si="0"/>
        <v>0</v>
      </c>
      <c r="L10" s="40">
        <f t="shared" si="0"/>
        <v>0</v>
      </c>
      <c r="M10" s="228">
        <f t="shared" ref="M10:O10" si="2">M93</f>
        <v>0</v>
      </c>
      <c r="N10" s="220">
        <f t="shared" ref="N10" si="3">N93</f>
        <v>0</v>
      </c>
      <c r="O10" s="229">
        <f t="shared" si="2"/>
        <v>0</v>
      </c>
      <c r="P10" s="40">
        <f t="shared" ref="P10" si="4">P93</f>
        <v>0</v>
      </c>
      <c r="Q10" s="40">
        <f t="shared" si="0"/>
        <v>0</v>
      </c>
      <c r="R10" s="40">
        <f t="shared" si="0"/>
        <v>0</v>
      </c>
      <c r="S10" s="40">
        <f t="shared" si="0"/>
        <v>0</v>
      </c>
      <c r="T10" s="40">
        <f t="shared" si="0"/>
        <v>0</v>
      </c>
    </row>
    <row r="11" spans="3:20">
      <c r="C11" s="40" t="str">
        <f>B96</f>
        <v>MOTOR VEHICLES</v>
      </c>
      <c r="D11" s="40">
        <f t="shared" ref="D11:T11" si="5">D160</f>
        <v>0</v>
      </c>
      <c r="E11" s="40">
        <f t="shared" si="5"/>
        <v>0</v>
      </c>
      <c r="F11" s="40">
        <f t="shared" si="5"/>
        <v>0</v>
      </c>
      <c r="G11" s="40">
        <f t="shared" si="5"/>
        <v>0</v>
      </c>
      <c r="I11" s="40">
        <f t="shared" ref="I11:J11" si="6">I160</f>
        <v>0</v>
      </c>
      <c r="J11" s="40">
        <f t="shared" si="6"/>
        <v>0</v>
      </c>
      <c r="K11" s="40">
        <f t="shared" si="5"/>
        <v>0</v>
      </c>
      <c r="L11" s="40">
        <f t="shared" si="5"/>
        <v>0</v>
      </c>
      <c r="M11" s="228">
        <f t="shared" ref="M11:O11" si="7">M160</f>
        <v>0</v>
      </c>
      <c r="N11" s="220">
        <f t="shared" ref="N11" si="8">N160</f>
        <v>0</v>
      </c>
      <c r="O11" s="229">
        <f t="shared" si="7"/>
        <v>0</v>
      </c>
      <c r="P11" s="40">
        <f t="shared" ref="P11" si="9">P160</f>
        <v>0</v>
      </c>
      <c r="Q11" s="40">
        <f t="shared" si="5"/>
        <v>0</v>
      </c>
      <c r="R11" s="40">
        <f t="shared" si="5"/>
        <v>0</v>
      </c>
      <c r="S11" s="40">
        <f t="shared" si="5"/>
        <v>0</v>
      </c>
      <c r="T11" s="40">
        <f t="shared" si="5"/>
        <v>0</v>
      </c>
    </row>
    <row r="12" spans="3:20">
      <c r="C12" s="40" t="str">
        <f>B163</f>
        <v>ELECTRONIC EQUIPMENT</v>
      </c>
      <c r="D12" s="40">
        <f t="shared" ref="D12:T12" si="10">D229</f>
        <v>0</v>
      </c>
      <c r="E12" s="40">
        <f t="shared" si="10"/>
        <v>0</v>
      </c>
      <c r="F12" s="40">
        <f t="shared" si="10"/>
        <v>0</v>
      </c>
      <c r="G12" s="40">
        <f t="shared" si="10"/>
        <v>0</v>
      </c>
      <c r="I12" s="40">
        <f t="shared" ref="I12:J12" si="11">I229</f>
        <v>0</v>
      </c>
      <c r="J12" s="40">
        <f t="shared" si="11"/>
        <v>0</v>
      </c>
      <c r="K12" s="40">
        <f t="shared" si="10"/>
        <v>0</v>
      </c>
      <c r="L12" s="40">
        <f t="shared" si="10"/>
        <v>0</v>
      </c>
      <c r="M12" s="228">
        <f t="shared" ref="M12:O12" si="12">M229</f>
        <v>0</v>
      </c>
      <c r="N12" s="220">
        <f t="shared" ref="N12" si="13">N229</f>
        <v>0</v>
      </c>
      <c r="O12" s="229">
        <f t="shared" si="12"/>
        <v>0</v>
      </c>
      <c r="P12" s="40">
        <f t="shared" ref="P12" si="14">P229</f>
        <v>0</v>
      </c>
      <c r="Q12" s="40">
        <f t="shared" si="10"/>
        <v>0</v>
      </c>
      <c r="R12" s="40">
        <f t="shared" si="10"/>
        <v>0</v>
      </c>
      <c r="S12" s="40">
        <f t="shared" si="10"/>
        <v>0</v>
      </c>
      <c r="T12" s="40">
        <f t="shared" si="10"/>
        <v>0</v>
      </c>
    </row>
    <row r="13" spans="3:20">
      <c r="C13" s="40" t="str">
        <f>B232</f>
        <v>FURNITURE AND FITTINGS</v>
      </c>
      <c r="D13" s="40">
        <f t="shared" ref="D13:T13" si="15">D294</f>
        <v>0</v>
      </c>
      <c r="E13" s="40">
        <f t="shared" si="15"/>
        <v>0</v>
      </c>
      <c r="F13" s="40">
        <f t="shared" si="15"/>
        <v>0</v>
      </c>
      <c r="G13" s="40">
        <f t="shared" si="15"/>
        <v>0</v>
      </c>
      <c r="I13" s="40">
        <f t="shared" ref="I13:J13" si="16">I294</f>
        <v>0</v>
      </c>
      <c r="J13" s="40">
        <f t="shared" si="16"/>
        <v>0</v>
      </c>
      <c r="K13" s="40">
        <f t="shared" si="15"/>
        <v>0</v>
      </c>
      <c r="L13" s="40">
        <f t="shared" si="15"/>
        <v>0</v>
      </c>
      <c r="M13" s="230">
        <f t="shared" ref="M13:O13" si="17">M294</f>
        <v>0</v>
      </c>
      <c r="N13" s="63">
        <f t="shared" ref="N13" si="18">N294</f>
        <v>0</v>
      </c>
      <c r="O13" s="231">
        <f t="shared" si="17"/>
        <v>0</v>
      </c>
      <c r="P13" s="40">
        <f t="shared" ref="P13" si="19">P294</f>
        <v>0</v>
      </c>
      <c r="Q13" s="40">
        <f t="shared" si="15"/>
        <v>0</v>
      </c>
      <c r="R13" s="40">
        <f t="shared" si="15"/>
        <v>0</v>
      </c>
      <c r="S13" s="40">
        <f t="shared" si="15"/>
        <v>0</v>
      </c>
      <c r="T13" s="40">
        <f t="shared" si="15"/>
        <v>0</v>
      </c>
    </row>
    <row r="14" spans="3:20" ht="13.5" thickBot="1">
      <c r="D14" s="131">
        <f>SUM(D10:D13)</f>
        <v>0</v>
      </c>
      <c r="E14" s="131">
        <f>SUM(E10:E13)</f>
        <v>0</v>
      </c>
      <c r="F14" s="131">
        <f>SUM(F10:F13)</f>
        <v>0</v>
      </c>
      <c r="G14" s="131">
        <f>SUM(G10:G13)</f>
        <v>0</v>
      </c>
      <c r="H14" s="131"/>
      <c r="I14" s="131">
        <f t="shared" ref="I14:T14" si="20">SUM(I10:I13)</f>
        <v>0</v>
      </c>
      <c r="J14" s="131">
        <f t="shared" si="20"/>
        <v>0</v>
      </c>
      <c r="K14" s="131">
        <f t="shared" si="20"/>
        <v>0</v>
      </c>
      <c r="L14" s="131">
        <f t="shared" si="20"/>
        <v>0</v>
      </c>
      <c r="M14" s="131">
        <f t="shared" si="20"/>
        <v>0</v>
      </c>
      <c r="N14" s="131">
        <f t="shared" si="20"/>
        <v>0</v>
      </c>
      <c r="O14" s="131">
        <f t="shared" si="20"/>
        <v>0</v>
      </c>
      <c r="P14" s="131">
        <f t="shared" si="20"/>
        <v>0</v>
      </c>
      <c r="Q14" s="131">
        <f t="shared" si="20"/>
        <v>0</v>
      </c>
      <c r="R14" s="131">
        <f t="shared" si="20"/>
        <v>0</v>
      </c>
      <c r="S14" s="131">
        <f t="shared" si="20"/>
        <v>0</v>
      </c>
      <c r="T14" s="131">
        <f t="shared" si="20"/>
        <v>0</v>
      </c>
    </row>
    <row r="15" spans="3:20" ht="13.5" thickTop="1">
      <c r="D15" s="60"/>
      <c r="E15" s="60"/>
      <c r="F15" s="60"/>
      <c r="G15" s="60"/>
      <c r="H15" s="60"/>
      <c r="I15" s="60"/>
      <c r="J15" s="60"/>
      <c r="K15" s="60"/>
      <c r="L15" s="60"/>
      <c r="M15" s="60"/>
      <c r="N15" s="60"/>
      <c r="O15" s="60"/>
      <c r="P15" s="60"/>
      <c r="Q15" s="60"/>
      <c r="R15" s="60"/>
      <c r="S15" s="60"/>
      <c r="T15" s="60"/>
    </row>
    <row r="16" spans="3:20">
      <c r="C16" s="40" t="s">
        <v>594</v>
      </c>
      <c r="D16" s="40">
        <f>+TrialBalance!L199+TrialBalance!L207+TrialBalance!L215+TrialBalance!L223</f>
        <v>0</v>
      </c>
      <c r="E16" s="40">
        <f>-(+TrialBalance!L203+TrialBalance!L211+TrialBalance!L219+TrialBalance!L227)</f>
        <v>0</v>
      </c>
      <c r="F16" s="40">
        <f>D16-E16</f>
        <v>0</v>
      </c>
      <c r="G16" s="40">
        <f>+TrialBalance!L200+TrialBalance!L208+TrialBalance!L216+TrialBalance!L224</f>
        <v>0</v>
      </c>
      <c r="I16" s="40">
        <f>-TrialBalance!L201-TrialBalance!L209-TrialBalance!L217-TrialBalance!L225</f>
        <v>0</v>
      </c>
      <c r="J16" s="40">
        <f>+TrialBalance!L205+TrialBalance!L213+TrialBalance!L221+TrialBalance!L229</f>
        <v>0</v>
      </c>
      <c r="K16" s="40">
        <f>FS!M419</f>
        <v>0</v>
      </c>
      <c r="L16" s="40">
        <f>-TrialBalance!L91-TrialBalanceA!I91-TrialBalanceB!I91-TrialBalanceC!I91</f>
        <v>0</v>
      </c>
      <c r="Q16" s="40">
        <f>SUM(TrialBalance!L43:L44)+SUM(TrialBalance!L105:L106)+SUM(TrialBalanceA!I43:I44)+SUM(TrialBalanceA!I105:I106)+SUM(TrialBalanceB!I43:I44)+SUM(TrialBalanceB!I105:I106)+SUM(TrialBalanceC!I43:I44)+SUM(TrialBalanceC!I105:I106)</f>
        <v>0</v>
      </c>
      <c r="R16" s="40">
        <f>+SUM(TrialBalance!L199:L201)+SUM(TrialBalance!L207:L209)+SUM(TrialBalance!L215:L217)+SUM(TrialBalance!L223:L225)</f>
        <v>0</v>
      </c>
      <c r="S16" s="40">
        <f>-(+SUM(TrialBalance!L203:L205)+SUM(TrialBalance!L211:L213)+SUM(TrialBalance!L219:L221)+SUM(TrialBalance!L227:L229))</f>
        <v>0</v>
      </c>
      <c r="T16" s="40">
        <f>R16-S16</f>
        <v>0</v>
      </c>
    </row>
    <row r="17" spans="2:22" ht="15">
      <c r="C17" s="40" t="s">
        <v>493</v>
      </c>
      <c r="D17" s="105">
        <f>ROUND(D14-D16,0)</f>
        <v>0</v>
      </c>
      <c r="E17" s="105">
        <f t="shared" ref="E17:T17" si="21">ROUND(E14-E16,0)</f>
        <v>0</v>
      </c>
      <c r="F17" s="105">
        <f t="shared" si="21"/>
        <v>0</v>
      </c>
      <c r="G17" s="105">
        <f t="shared" si="21"/>
        <v>0</v>
      </c>
      <c r="H17" s="105"/>
      <c r="I17" s="105">
        <f t="shared" si="21"/>
        <v>0</v>
      </c>
      <c r="J17" s="105">
        <f t="shared" si="21"/>
        <v>0</v>
      </c>
      <c r="K17" s="105">
        <f t="shared" si="21"/>
        <v>0</v>
      </c>
      <c r="L17" s="105">
        <f t="shared" si="21"/>
        <v>0</v>
      </c>
      <c r="M17" s="105"/>
      <c r="N17" s="105"/>
      <c r="O17" s="105"/>
      <c r="P17" s="105"/>
      <c r="Q17" s="105">
        <f t="shared" si="21"/>
        <v>0</v>
      </c>
      <c r="R17" s="105">
        <f t="shared" si="21"/>
        <v>0</v>
      </c>
      <c r="S17" s="105">
        <f t="shared" si="21"/>
        <v>0</v>
      </c>
      <c r="T17" s="105">
        <f t="shared" si="21"/>
        <v>0</v>
      </c>
    </row>
    <row r="21" spans="2:22">
      <c r="B21" s="177" t="s">
        <v>160</v>
      </c>
      <c r="D21" s="289">
        <v>0.2</v>
      </c>
      <c r="E21" s="40" t="s">
        <v>253</v>
      </c>
    </row>
    <row r="22" spans="2:22">
      <c r="B22" s="178"/>
      <c r="D22" s="21"/>
      <c r="E22" s="21"/>
      <c r="F22" s="21"/>
      <c r="G22" s="21"/>
      <c r="H22" s="21"/>
      <c r="I22" s="21"/>
      <c r="J22" s="21"/>
      <c r="K22" s="21"/>
      <c r="L22" s="21"/>
      <c r="M22" s="232" t="s">
        <v>614</v>
      </c>
      <c r="N22" s="233" t="s">
        <v>620</v>
      </c>
      <c r="O22" s="234" t="s">
        <v>616</v>
      </c>
      <c r="P22" s="21"/>
      <c r="Q22" s="21"/>
      <c r="R22" s="21"/>
      <c r="S22" s="21"/>
      <c r="T22" s="21"/>
    </row>
    <row r="23" spans="2:22">
      <c r="B23" s="179" t="s">
        <v>25</v>
      </c>
      <c r="C23" s="64" t="s">
        <v>218</v>
      </c>
      <c r="D23" s="22" t="s">
        <v>350</v>
      </c>
      <c r="E23" s="22" t="s">
        <v>515</v>
      </c>
      <c r="F23" s="22" t="s">
        <v>514</v>
      </c>
      <c r="G23" s="22" t="s">
        <v>255</v>
      </c>
      <c r="H23" s="22" t="s">
        <v>384</v>
      </c>
      <c r="I23" s="22" t="s">
        <v>516</v>
      </c>
      <c r="J23" s="22" t="s">
        <v>517</v>
      </c>
      <c r="K23" s="22" t="s">
        <v>613</v>
      </c>
      <c r="L23" s="22" t="s">
        <v>518</v>
      </c>
      <c r="M23" s="226" t="s">
        <v>615</v>
      </c>
      <c r="N23" s="22" t="s">
        <v>621</v>
      </c>
      <c r="O23" s="227" t="s">
        <v>617</v>
      </c>
      <c r="P23" s="22" t="s">
        <v>494</v>
      </c>
      <c r="Q23" s="22" t="s">
        <v>513</v>
      </c>
      <c r="R23" s="22" t="s">
        <v>350</v>
      </c>
      <c r="S23" s="22" t="s">
        <v>515</v>
      </c>
      <c r="T23" s="22" t="s">
        <v>514</v>
      </c>
      <c r="V23" s="60"/>
    </row>
    <row r="24" spans="2:22">
      <c r="B24" s="257"/>
      <c r="C24" s="212"/>
      <c r="D24" s="224"/>
      <c r="E24" s="224"/>
      <c r="F24" s="224"/>
      <c r="G24" s="224"/>
      <c r="H24" s="224"/>
      <c r="I24" s="224"/>
      <c r="J24" s="224"/>
      <c r="K24" s="224"/>
      <c r="L24" s="224"/>
      <c r="M24" s="224"/>
      <c r="N24" s="224"/>
      <c r="O24" s="224"/>
      <c r="P24" s="224"/>
      <c r="Q24" s="224"/>
      <c r="R24" s="224"/>
      <c r="S24" s="224"/>
      <c r="T24" s="224"/>
      <c r="V24" s="60"/>
    </row>
    <row r="25" spans="2:22">
      <c r="C25" s="258" t="s">
        <v>701</v>
      </c>
    </row>
    <row r="26" spans="2:22">
      <c r="B26" s="254"/>
      <c r="C26" s="252"/>
      <c r="D26" s="236"/>
      <c r="E26" s="220"/>
      <c r="F26" s="40">
        <f>+D26-E26</f>
        <v>0</v>
      </c>
      <c r="G26" s="92"/>
      <c r="H26" s="92">
        <v>12</v>
      </c>
      <c r="I26" s="92"/>
      <c r="J26" s="92"/>
      <c r="Q26" s="174">
        <f>ROUND(IF(G26&gt;0,G26*D$21*H26/12,IF(F26=0,0,IF(D26*D$21*H26/12&gt;=F26,F26-1,D26*D$21*H26/12))),2)+P26</f>
        <v>0</v>
      </c>
      <c r="R26" s="40">
        <f t="shared" ref="R26" si="22">D26+G26-I26</f>
        <v>0</v>
      </c>
      <c r="S26" s="40">
        <f t="shared" ref="S26" si="23">E26+Q26-J26</f>
        <v>0</v>
      </c>
      <c r="T26" s="40">
        <f t="shared" ref="T26" si="24">+R26-S26</f>
        <v>0</v>
      </c>
    </row>
    <row r="27" spans="2:22">
      <c r="B27" s="254"/>
      <c r="C27" s="252"/>
      <c r="D27" s="236"/>
      <c r="E27" s="220"/>
      <c r="F27" s="40">
        <f>+D27-E27</f>
        <v>0</v>
      </c>
      <c r="G27" s="92"/>
      <c r="H27" s="92">
        <v>12</v>
      </c>
      <c r="I27" s="92"/>
      <c r="J27" s="92"/>
      <c r="Q27" s="174">
        <f t="shared" ref="Q27:Q90" si="25">ROUND(IF(G27&gt;0,G27*D$21*H27/12,IF(F27=0,0,IF(D27*D$21*H27/12&gt;=F27,F27-1,D27*D$21*H27/12))),2)+P27</f>
        <v>0</v>
      </c>
      <c r="R27" s="40">
        <f t="shared" ref="R27:R90" si="26">D27+G27-I27</f>
        <v>0</v>
      </c>
      <c r="S27" s="40">
        <f t="shared" ref="S27:S90" si="27">E27+Q27-J27</f>
        <v>0</v>
      </c>
      <c r="T27" s="40">
        <f t="shared" ref="T27:T90" si="28">+R27-S27</f>
        <v>0</v>
      </c>
    </row>
    <row r="28" spans="2:22">
      <c r="B28" s="254"/>
      <c r="C28" s="252"/>
      <c r="D28" s="236"/>
      <c r="E28" s="220"/>
      <c r="F28" s="40">
        <f>+D28-E28</f>
        <v>0</v>
      </c>
      <c r="G28" s="92"/>
      <c r="H28" s="92">
        <v>12</v>
      </c>
      <c r="I28" s="92"/>
      <c r="J28" s="92"/>
      <c r="Q28" s="174">
        <f t="shared" si="25"/>
        <v>0</v>
      </c>
      <c r="R28" s="40">
        <f t="shared" si="26"/>
        <v>0</v>
      </c>
      <c r="S28" s="40">
        <f t="shared" si="27"/>
        <v>0</v>
      </c>
      <c r="T28" s="40">
        <f t="shared" si="28"/>
        <v>0</v>
      </c>
    </row>
    <row r="29" spans="2:22">
      <c r="B29" s="254"/>
      <c r="C29" s="252"/>
      <c r="D29" s="220"/>
      <c r="E29" s="220"/>
      <c r="F29" s="40">
        <f t="shared" ref="F29:F43" si="29">+D29-E29</f>
        <v>0</v>
      </c>
      <c r="H29" s="92">
        <v>12</v>
      </c>
      <c r="I29" s="92"/>
      <c r="J29" s="92"/>
      <c r="Q29" s="174">
        <f t="shared" si="25"/>
        <v>0</v>
      </c>
      <c r="R29" s="40">
        <f t="shared" si="26"/>
        <v>0</v>
      </c>
      <c r="S29" s="40">
        <f t="shared" si="27"/>
        <v>0</v>
      </c>
      <c r="T29" s="40">
        <f t="shared" si="28"/>
        <v>0</v>
      </c>
    </row>
    <row r="30" spans="2:22">
      <c r="B30" s="254"/>
      <c r="C30" s="252"/>
      <c r="D30" s="220"/>
      <c r="E30" s="220"/>
      <c r="F30" s="40">
        <f t="shared" si="29"/>
        <v>0</v>
      </c>
      <c r="H30" s="92">
        <v>12</v>
      </c>
      <c r="I30" s="92"/>
      <c r="J30" s="92"/>
      <c r="Q30" s="174">
        <f t="shared" si="25"/>
        <v>0</v>
      </c>
      <c r="R30" s="40">
        <f t="shared" si="26"/>
        <v>0</v>
      </c>
      <c r="S30" s="40">
        <f t="shared" si="27"/>
        <v>0</v>
      </c>
      <c r="T30" s="40">
        <f t="shared" si="28"/>
        <v>0</v>
      </c>
    </row>
    <row r="31" spans="2:22">
      <c r="B31" s="254"/>
      <c r="C31" s="249"/>
      <c r="D31" s="220"/>
      <c r="E31" s="220"/>
      <c r="F31" s="40">
        <f t="shared" si="29"/>
        <v>0</v>
      </c>
      <c r="H31" s="92">
        <v>12</v>
      </c>
      <c r="I31" s="92"/>
      <c r="J31" s="92"/>
      <c r="Q31" s="174">
        <f t="shared" si="25"/>
        <v>0</v>
      </c>
      <c r="R31" s="40">
        <f t="shared" si="26"/>
        <v>0</v>
      </c>
      <c r="S31" s="40">
        <f t="shared" si="27"/>
        <v>0</v>
      </c>
      <c r="T31" s="40">
        <f t="shared" si="28"/>
        <v>0</v>
      </c>
    </row>
    <row r="32" spans="2:22">
      <c r="B32" s="255"/>
      <c r="C32" s="252"/>
      <c r="D32" s="220"/>
      <c r="E32" s="220"/>
      <c r="F32" s="40">
        <f t="shared" si="29"/>
        <v>0</v>
      </c>
      <c r="H32" s="92">
        <v>12</v>
      </c>
      <c r="I32" s="92"/>
      <c r="J32" s="92"/>
      <c r="Q32" s="174">
        <f t="shared" si="25"/>
        <v>0</v>
      </c>
      <c r="R32" s="40">
        <f t="shared" si="26"/>
        <v>0</v>
      </c>
      <c r="S32" s="40">
        <f t="shared" si="27"/>
        <v>0</v>
      </c>
      <c r="T32" s="40">
        <f t="shared" si="28"/>
        <v>0</v>
      </c>
    </row>
    <row r="33" spans="2:20">
      <c r="B33" s="255"/>
      <c r="C33" s="252"/>
      <c r="D33" s="220"/>
      <c r="E33" s="220"/>
      <c r="F33" s="40">
        <f t="shared" si="29"/>
        <v>0</v>
      </c>
      <c r="H33" s="92">
        <v>12</v>
      </c>
      <c r="I33" s="92"/>
      <c r="J33" s="92"/>
      <c r="Q33" s="174">
        <f t="shared" si="25"/>
        <v>0</v>
      </c>
      <c r="R33" s="40">
        <f t="shared" si="26"/>
        <v>0</v>
      </c>
      <c r="S33" s="40">
        <f t="shared" si="27"/>
        <v>0</v>
      </c>
      <c r="T33" s="40">
        <f t="shared" si="28"/>
        <v>0</v>
      </c>
    </row>
    <row r="34" spans="2:20">
      <c r="B34" s="255"/>
      <c r="C34" s="252"/>
      <c r="D34" s="220"/>
      <c r="E34" s="220"/>
      <c r="F34" s="40">
        <f t="shared" si="29"/>
        <v>0</v>
      </c>
      <c r="H34" s="92">
        <v>12</v>
      </c>
      <c r="I34" s="92"/>
      <c r="J34" s="92"/>
      <c r="Q34" s="174">
        <f t="shared" si="25"/>
        <v>0</v>
      </c>
      <c r="R34" s="40">
        <f t="shared" si="26"/>
        <v>0</v>
      </c>
      <c r="S34" s="40">
        <f t="shared" si="27"/>
        <v>0</v>
      </c>
      <c r="T34" s="40">
        <f t="shared" si="28"/>
        <v>0</v>
      </c>
    </row>
    <row r="35" spans="2:20">
      <c r="B35" s="255"/>
      <c r="C35" s="252"/>
      <c r="D35" s="220"/>
      <c r="E35" s="220"/>
      <c r="F35" s="40">
        <f t="shared" si="29"/>
        <v>0</v>
      </c>
      <c r="H35" s="92">
        <v>12</v>
      </c>
      <c r="I35" s="92"/>
      <c r="J35" s="92"/>
      <c r="Q35" s="174">
        <f t="shared" si="25"/>
        <v>0</v>
      </c>
      <c r="R35" s="40">
        <f t="shared" si="26"/>
        <v>0</v>
      </c>
      <c r="S35" s="40">
        <f t="shared" si="27"/>
        <v>0</v>
      </c>
      <c r="T35" s="40">
        <f t="shared" si="28"/>
        <v>0</v>
      </c>
    </row>
    <row r="36" spans="2:20">
      <c r="B36" s="255"/>
      <c r="C36" s="252"/>
      <c r="D36" s="220"/>
      <c r="E36" s="220"/>
      <c r="F36" s="40">
        <f t="shared" si="29"/>
        <v>0</v>
      </c>
      <c r="H36" s="92">
        <v>12</v>
      </c>
      <c r="I36" s="92"/>
      <c r="J36" s="92"/>
      <c r="Q36" s="174">
        <f t="shared" si="25"/>
        <v>0</v>
      </c>
      <c r="R36" s="40">
        <f t="shared" si="26"/>
        <v>0</v>
      </c>
      <c r="S36" s="40">
        <f t="shared" si="27"/>
        <v>0</v>
      </c>
      <c r="T36" s="40">
        <f t="shared" si="28"/>
        <v>0</v>
      </c>
    </row>
    <row r="37" spans="2:20">
      <c r="B37" s="255"/>
      <c r="C37" s="252"/>
      <c r="D37" s="220"/>
      <c r="E37" s="220"/>
      <c r="F37" s="40">
        <f t="shared" si="29"/>
        <v>0</v>
      </c>
      <c r="H37" s="92">
        <v>12</v>
      </c>
      <c r="I37" s="92"/>
      <c r="J37" s="92"/>
      <c r="Q37" s="174">
        <f t="shared" si="25"/>
        <v>0</v>
      </c>
      <c r="R37" s="40">
        <f t="shared" si="26"/>
        <v>0</v>
      </c>
      <c r="S37" s="40">
        <f t="shared" si="27"/>
        <v>0</v>
      </c>
      <c r="T37" s="40">
        <f t="shared" si="28"/>
        <v>0</v>
      </c>
    </row>
    <row r="38" spans="2:20">
      <c r="B38" s="255"/>
      <c r="C38" s="258" t="s">
        <v>702</v>
      </c>
      <c r="D38" s="220"/>
      <c r="E38" s="220"/>
      <c r="F38" s="40">
        <f t="shared" si="29"/>
        <v>0</v>
      </c>
      <c r="H38" s="92">
        <v>12</v>
      </c>
      <c r="I38" s="92"/>
      <c r="J38" s="92"/>
      <c r="Q38" s="174">
        <f t="shared" si="25"/>
        <v>0</v>
      </c>
      <c r="R38" s="40">
        <f t="shared" si="26"/>
        <v>0</v>
      </c>
      <c r="S38" s="40">
        <f t="shared" si="27"/>
        <v>0</v>
      </c>
      <c r="T38" s="40">
        <f t="shared" si="28"/>
        <v>0</v>
      </c>
    </row>
    <row r="39" spans="2:20">
      <c r="B39" s="255"/>
      <c r="C39" s="252"/>
      <c r="D39" s="220"/>
      <c r="E39" s="220"/>
      <c r="F39" s="40">
        <f t="shared" si="29"/>
        <v>0</v>
      </c>
      <c r="H39" s="92">
        <v>12</v>
      </c>
      <c r="I39" s="92"/>
      <c r="J39" s="92"/>
      <c r="Q39" s="174">
        <f t="shared" si="25"/>
        <v>0</v>
      </c>
      <c r="R39" s="40">
        <f t="shared" si="26"/>
        <v>0</v>
      </c>
      <c r="S39" s="40">
        <f t="shared" si="27"/>
        <v>0</v>
      </c>
      <c r="T39" s="40">
        <f t="shared" si="28"/>
        <v>0</v>
      </c>
    </row>
    <row r="40" spans="2:20">
      <c r="B40" s="254"/>
      <c r="C40" s="252"/>
      <c r="D40" s="236"/>
      <c r="E40" s="220"/>
      <c r="F40" s="40">
        <f t="shared" si="29"/>
        <v>0</v>
      </c>
      <c r="H40" s="92">
        <v>12</v>
      </c>
      <c r="I40" s="92"/>
      <c r="J40" s="92"/>
      <c r="Q40" s="174">
        <f t="shared" si="25"/>
        <v>0</v>
      </c>
      <c r="R40" s="40">
        <f t="shared" si="26"/>
        <v>0</v>
      </c>
      <c r="S40" s="40">
        <f t="shared" si="27"/>
        <v>0</v>
      </c>
      <c r="T40" s="40">
        <f t="shared" si="28"/>
        <v>0</v>
      </c>
    </row>
    <row r="41" spans="2:20">
      <c r="B41" s="255"/>
      <c r="C41" s="252"/>
      <c r="D41" s="220"/>
      <c r="E41" s="220"/>
      <c r="F41" s="40">
        <f t="shared" si="29"/>
        <v>0</v>
      </c>
      <c r="H41" s="92">
        <v>12</v>
      </c>
      <c r="I41" s="92"/>
      <c r="J41" s="92"/>
      <c r="Q41" s="174">
        <f t="shared" si="25"/>
        <v>0</v>
      </c>
      <c r="R41" s="40">
        <f t="shared" si="26"/>
        <v>0</v>
      </c>
      <c r="S41" s="40">
        <f t="shared" si="27"/>
        <v>0</v>
      </c>
      <c r="T41" s="40">
        <f t="shared" si="28"/>
        <v>0</v>
      </c>
    </row>
    <row r="42" spans="2:20">
      <c r="B42" s="255"/>
      <c r="C42" s="252"/>
      <c r="D42" s="220"/>
      <c r="E42" s="220"/>
      <c r="F42" s="40">
        <f t="shared" si="29"/>
        <v>0</v>
      </c>
      <c r="H42" s="92">
        <v>12</v>
      </c>
      <c r="I42" s="92"/>
      <c r="J42" s="92"/>
      <c r="Q42" s="174">
        <f t="shared" si="25"/>
        <v>0</v>
      </c>
      <c r="R42" s="40">
        <f t="shared" si="26"/>
        <v>0</v>
      </c>
      <c r="S42" s="40">
        <f t="shared" si="27"/>
        <v>0</v>
      </c>
      <c r="T42" s="40">
        <f t="shared" si="28"/>
        <v>0</v>
      </c>
    </row>
    <row r="43" spans="2:20">
      <c r="B43" s="255"/>
      <c r="C43" s="252"/>
      <c r="D43" s="220"/>
      <c r="E43" s="220"/>
      <c r="F43" s="40">
        <f t="shared" si="29"/>
        <v>0</v>
      </c>
      <c r="H43" s="92">
        <v>12</v>
      </c>
      <c r="I43" s="92"/>
      <c r="J43" s="92"/>
      <c r="Q43" s="174">
        <f t="shared" si="25"/>
        <v>0</v>
      </c>
      <c r="R43" s="40">
        <f t="shared" si="26"/>
        <v>0</v>
      </c>
      <c r="S43" s="40">
        <f t="shared" si="27"/>
        <v>0</v>
      </c>
      <c r="T43" s="40">
        <f t="shared" si="28"/>
        <v>0</v>
      </c>
    </row>
    <row r="44" spans="2:20">
      <c r="B44" s="255"/>
      <c r="C44" s="252"/>
      <c r="D44" s="220"/>
      <c r="E44" s="220"/>
      <c r="F44" s="40">
        <f t="shared" ref="F44:F67" si="30">+D44-E44</f>
        <v>0</v>
      </c>
      <c r="H44" s="92">
        <v>12</v>
      </c>
      <c r="I44" s="92"/>
      <c r="J44" s="92"/>
      <c r="Q44" s="174">
        <f t="shared" si="25"/>
        <v>0</v>
      </c>
      <c r="R44" s="40">
        <f t="shared" si="26"/>
        <v>0</v>
      </c>
      <c r="S44" s="40">
        <f t="shared" si="27"/>
        <v>0</v>
      </c>
      <c r="T44" s="40">
        <f t="shared" si="28"/>
        <v>0</v>
      </c>
    </row>
    <row r="45" spans="2:20">
      <c r="B45" s="255"/>
      <c r="C45" s="252"/>
      <c r="D45" s="220"/>
      <c r="E45" s="220"/>
      <c r="F45" s="40">
        <f t="shared" si="30"/>
        <v>0</v>
      </c>
      <c r="H45" s="92">
        <v>12</v>
      </c>
      <c r="I45" s="92"/>
      <c r="J45" s="92"/>
      <c r="Q45" s="174">
        <f t="shared" si="25"/>
        <v>0</v>
      </c>
      <c r="R45" s="40">
        <f t="shared" si="26"/>
        <v>0</v>
      </c>
      <c r="S45" s="40">
        <f t="shared" si="27"/>
        <v>0</v>
      </c>
      <c r="T45" s="40">
        <f t="shared" si="28"/>
        <v>0</v>
      </c>
    </row>
    <row r="46" spans="2:20">
      <c r="B46" s="256"/>
      <c r="C46" s="220"/>
      <c r="D46" s="220"/>
      <c r="E46" s="220"/>
      <c r="F46" s="40">
        <f t="shared" si="30"/>
        <v>0</v>
      </c>
      <c r="H46" s="92">
        <v>12</v>
      </c>
      <c r="I46" s="92"/>
      <c r="J46" s="92"/>
      <c r="Q46" s="174">
        <f t="shared" si="25"/>
        <v>0</v>
      </c>
      <c r="R46" s="40">
        <f t="shared" si="26"/>
        <v>0</v>
      </c>
      <c r="S46" s="40">
        <f t="shared" si="27"/>
        <v>0</v>
      </c>
      <c r="T46" s="40">
        <f t="shared" si="28"/>
        <v>0</v>
      </c>
    </row>
    <row r="47" spans="2:20">
      <c r="B47" s="256"/>
      <c r="C47" s="220"/>
      <c r="D47" s="220"/>
      <c r="E47" s="220"/>
      <c r="F47" s="40">
        <f t="shared" si="30"/>
        <v>0</v>
      </c>
      <c r="H47" s="92">
        <v>12</v>
      </c>
      <c r="I47" s="92"/>
      <c r="J47" s="92"/>
      <c r="Q47" s="174">
        <f t="shared" si="25"/>
        <v>0</v>
      </c>
      <c r="R47" s="40">
        <f t="shared" si="26"/>
        <v>0</v>
      </c>
      <c r="S47" s="40">
        <f t="shared" si="27"/>
        <v>0</v>
      </c>
      <c r="T47" s="40">
        <f t="shared" si="28"/>
        <v>0</v>
      </c>
    </row>
    <row r="48" spans="2:20">
      <c r="B48" s="256"/>
      <c r="C48" s="253"/>
      <c r="D48" s="220"/>
      <c r="E48" s="220"/>
      <c r="F48" s="40">
        <f t="shared" si="30"/>
        <v>0</v>
      </c>
      <c r="H48" s="92">
        <v>12</v>
      </c>
      <c r="I48" s="92"/>
      <c r="J48" s="92"/>
      <c r="Q48" s="174">
        <f t="shared" si="25"/>
        <v>0</v>
      </c>
      <c r="R48" s="40">
        <f t="shared" si="26"/>
        <v>0</v>
      </c>
      <c r="S48" s="40">
        <f t="shared" si="27"/>
        <v>0</v>
      </c>
      <c r="T48" s="40">
        <f t="shared" si="28"/>
        <v>0</v>
      </c>
    </row>
    <row r="49" spans="2:20">
      <c r="B49" s="161"/>
      <c r="C49" s="253"/>
      <c r="D49" s="220"/>
      <c r="E49" s="220"/>
      <c r="F49" s="40">
        <f t="shared" si="30"/>
        <v>0</v>
      </c>
      <c r="H49" s="92">
        <v>12</v>
      </c>
      <c r="I49" s="92"/>
      <c r="J49" s="92"/>
      <c r="Q49" s="174">
        <f t="shared" si="25"/>
        <v>0</v>
      </c>
      <c r="R49" s="40">
        <f t="shared" si="26"/>
        <v>0</v>
      </c>
      <c r="S49" s="40">
        <f t="shared" si="27"/>
        <v>0</v>
      </c>
      <c r="T49" s="40">
        <f t="shared" si="28"/>
        <v>0</v>
      </c>
    </row>
    <row r="50" spans="2:20">
      <c r="B50" s="256"/>
      <c r="C50" s="239"/>
      <c r="D50" s="220"/>
      <c r="E50" s="220"/>
      <c r="F50" s="40">
        <f t="shared" si="30"/>
        <v>0</v>
      </c>
      <c r="H50" s="92">
        <v>12</v>
      </c>
      <c r="I50" s="92"/>
      <c r="J50" s="92"/>
      <c r="Q50" s="174">
        <f t="shared" si="25"/>
        <v>0</v>
      </c>
      <c r="R50" s="40">
        <f t="shared" si="26"/>
        <v>0</v>
      </c>
      <c r="S50" s="40">
        <f t="shared" si="27"/>
        <v>0</v>
      </c>
      <c r="T50" s="40">
        <f t="shared" si="28"/>
        <v>0</v>
      </c>
    </row>
    <row r="51" spans="2:20">
      <c r="B51" s="256"/>
      <c r="C51" s="220"/>
      <c r="D51" s="220"/>
      <c r="E51" s="220"/>
      <c r="F51" s="40">
        <f t="shared" si="30"/>
        <v>0</v>
      </c>
      <c r="H51" s="92">
        <v>12</v>
      </c>
      <c r="I51" s="92"/>
      <c r="J51" s="92"/>
      <c r="Q51" s="174">
        <f t="shared" si="25"/>
        <v>0</v>
      </c>
      <c r="R51" s="40">
        <f t="shared" si="26"/>
        <v>0</v>
      </c>
      <c r="S51" s="40">
        <f t="shared" si="27"/>
        <v>0</v>
      </c>
      <c r="T51" s="40">
        <f t="shared" si="28"/>
        <v>0</v>
      </c>
    </row>
    <row r="52" spans="2:20">
      <c r="B52" s="256"/>
      <c r="C52" s="220"/>
      <c r="D52" s="220"/>
      <c r="E52" s="220"/>
      <c r="F52" s="40">
        <f t="shared" si="30"/>
        <v>0</v>
      </c>
      <c r="H52" s="92">
        <v>12</v>
      </c>
      <c r="I52" s="92"/>
      <c r="J52" s="92"/>
      <c r="Q52" s="174">
        <f t="shared" si="25"/>
        <v>0</v>
      </c>
      <c r="R52" s="40">
        <f t="shared" si="26"/>
        <v>0</v>
      </c>
      <c r="S52" s="40">
        <f t="shared" si="27"/>
        <v>0</v>
      </c>
      <c r="T52" s="40">
        <f t="shared" si="28"/>
        <v>0</v>
      </c>
    </row>
    <row r="53" spans="2:20">
      <c r="B53" s="256"/>
      <c r="C53" s="220"/>
      <c r="D53" s="220"/>
      <c r="E53" s="220"/>
      <c r="F53" s="40">
        <f t="shared" si="30"/>
        <v>0</v>
      </c>
      <c r="H53" s="92">
        <v>12</v>
      </c>
      <c r="I53" s="92"/>
      <c r="J53" s="92"/>
      <c r="Q53" s="174">
        <f t="shared" si="25"/>
        <v>0</v>
      </c>
      <c r="R53" s="40">
        <f t="shared" si="26"/>
        <v>0</v>
      </c>
      <c r="S53" s="40">
        <f t="shared" si="27"/>
        <v>0</v>
      </c>
      <c r="T53" s="40">
        <f t="shared" si="28"/>
        <v>0</v>
      </c>
    </row>
    <row r="54" spans="2:20">
      <c r="B54" s="256"/>
      <c r="C54" s="258" t="s">
        <v>703</v>
      </c>
      <c r="D54" s="220"/>
      <c r="E54" s="220"/>
      <c r="F54" s="40">
        <f t="shared" si="30"/>
        <v>0</v>
      </c>
      <c r="H54" s="92">
        <v>12</v>
      </c>
      <c r="I54" s="92"/>
      <c r="J54" s="92"/>
      <c r="Q54" s="174">
        <f t="shared" si="25"/>
        <v>0</v>
      </c>
      <c r="R54" s="40">
        <f t="shared" si="26"/>
        <v>0</v>
      </c>
      <c r="S54" s="40">
        <f t="shared" si="27"/>
        <v>0</v>
      </c>
      <c r="T54" s="40">
        <f t="shared" si="28"/>
        <v>0</v>
      </c>
    </row>
    <row r="55" spans="2:20">
      <c r="B55" s="256"/>
      <c r="C55" s="220"/>
      <c r="D55" s="220"/>
      <c r="E55" s="220"/>
      <c r="F55" s="40">
        <f t="shared" si="30"/>
        <v>0</v>
      </c>
      <c r="H55" s="92">
        <v>12</v>
      </c>
      <c r="I55" s="92"/>
      <c r="J55" s="92"/>
      <c r="Q55" s="174">
        <f t="shared" si="25"/>
        <v>0</v>
      </c>
      <c r="R55" s="40">
        <f t="shared" si="26"/>
        <v>0</v>
      </c>
      <c r="S55" s="40">
        <f t="shared" si="27"/>
        <v>0</v>
      </c>
      <c r="T55" s="40">
        <f t="shared" si="28"/>
        <v>0</v>
      </c>
    </row>
    <row r="56" spans="2:20">
      <c r="B56" s="254"/>
      <c r="C56" s="252"/>
      <c r="D56" s="236"/>
      <c r="E56" s="220"/>
      <c r="F56" s="40">
        <f t="shared" si="30"/>
        <v>0</v>
      </c>
      <c r="H56" s="92">
        <v>12</v>
      </c>
      <c r="I56" s="92"/>
      <c r="J56" s="92"/>
      <c r="Q56" s="174">
        <f t="shared" si="25"/>
        <v>0</v>
      </c>
      <c r="R56" s="40">
        <f t="shared" si="26"/>
        <v>0</v>
      </c>
      <c r="S56" s="40">
        <f t="shared" si="27"/>
        <v>0</v>
      </c>
      <c r="T56" s="40">
        <f t="shared" si="28"/>
        <v>0</v>
      </c>
    </row>
    <row r="57" spans="2:20">
      <c r="B57" s="256"/>
      <c r="C57" s="220"/>
      <c r="D57" s="220"/>
      <c r="E57" s="220"/>
      <c r="F57" s="40">
        <f t="shared" si="30"/>
        <v>0</v>
      </c>
      <c r="H57" s="92">
        <v>12</v>
      </c>
      <c r="I57" s="92"/>
      <c r="J57" s="92"/>
      <c r="Q57" s="174">
        <f t="shared" si="25"/>
        <v>0</v>
      </c>
      <c r="R57" s="40">
        <f t="shared" si="26"/>
        <v>0</v>
      </c>
      <c r="S57" s="40">
        <f t="shared" si="27"/>
        <v>0</v>
      </c>
      <c r="T57" s="40">
        <f t="shared" si="28"/>
        <v>0</v>
      </c>
    </row>
    <row r="58" spans="2:20">
      <c r="B58" s="256"/>
      <c r="C58" s="220"/>
      <c r="D58" s="220"/>
      <c r="E58" s="220"/>
      <c r="F58" s="40">
        <f t="shared" si="30"/>
        <v>0</v>
      </c>
      <c r="H58" s="92">
        <v>12</v>
      </c>
      <c r="I58" s="92"/>
      <c r="J58" s="92"/>
      <c r="Q58" s="174">
        <f t="shared" si="25"/>
        <v>0</v>
      </c>
      <c r="R58" s="40">
        <f t="shared" si="26"/>
        <v>0</v>
      </c>
      <c r="S58" s="40">
        <f t="shared" si="27"/>
        <v>0</v>
      </c>
      <c r="T58" s="40">
        <f t="shared" si="28"/>
        <v>0</v>
      </c>
    </row>
    <row r="59" spans="2:20">
      <c r="B59" s="256"/>
      <c r="C59" s="220"/>
      <c r="D59" s="220"/>
      <c r="E59" s="220"/>
      <c r="F59" s="40">
        <f t="shared" si="30"/>
        <v>0</v>
      </c>
      <c r="H59" s="92">
        <v>12</v>
      </c>
      <c r="I59" s="92"/>
      <c r="J59" s="92"/>
      <c r="Q59" s="174">
        <f t="shared" si="25"/>
        <v>0</v>
      </c>
      <c r="R59" s="40">
        <f t="shared" si="26"/>
        <v>0</v>
      </c>
      <c r="S59" s="40">
        <f t="shared" si="27"/>
        <v>0</v>
      </c>
      <c r="T59" s="40">
        <f t="shared" si="28"/>
        <v>0</v>
      </c>
    </row>
    <row r="60" spans="2:20">
      <c r="B60" s="256"/>
      <c r="C60" s="220"/>
      <c r="D60" s="220"/>
      <c r="E60" s="220"/>
      <c r="F60" s="40">
        <f t="shared" si="30"/>
        <v>0</v>
      </c>
      <c r="H60" s="92">
        <v>12</v>
      </c>
      <c r="I60" s="92"/>
      <c r="J60" s="92"/>
      <c r="Q60" s="174">
        <f t="shared" si="25"/>
        <v>0</v>
      </c>
      <c r="R60" s="40">
        <f t="shared" si="26"/>
        <v>0</v>
      </c>
      <c r="S60" s="40">
        <f t="shared" si="27"/>
        <v>0</v>
      </c>
      <c r="T60" s="40">
        <f t="shared" si="28"/>
        <v>0</v>
      </c>
    </row>
    <row r="61" spans="2:20">
      <c r="B61" s="256"/>
      <c r="C61" s="220"/>
      <c r="D61" s="220"/>
      <c r="E61" s="220"/>
      <c r="F61" s="40">
        <f t="shared" si="30"/>
        <v>0</v>
      </c>
      <c r="H61" s="92">
        <v>12</v>
      </c>
      <c r="I61" s="92"/>
      <c r="J61" s="92"/>
      <c r="Q61" s="174">
        <f t="shared" si="25"/>
        <v>0</v>
      </c>
      <c r="R61" s="40">
        <f t="shared" si="26"/>
        <v>0</v>
      </c>
      <c r="S61" s="40">
        <f t="shared" si="27"/>
        <v>0</v>
      </c>
      <c r="T61" s="40">
        <f t="shared" si="28"/>
        <v>0</v>
      </c>
    </row>
    <row r="62" spans="2:20">
      <c r="B62" s="256"/>
      <c r="C62" s="220"/>
      <c r="D62" s="220"/>
      <c r="E62" s="220"/>
      <c r="F62" s="40">
        <f t="shared" si="30"/>
        <v>0</v>
      </c>
      <c r="H62" s="92">
        <v>12</v>
      </c>
      <c r="I62" s="92"/>
      <c r="J62" s="92"/>
      <c r="Q62" s="174">
        <f t="shared" si="25"/>
        <v>0</v>
      </c>
      <c r="R62" s="40">
        <f t="shared" si="26"/>
        <v>0</v>
      </c>
      <c r="S62" s="40">
        <f t="shared" si="27"/>
        <v>0</v>
      </c>
      <c r="T62" s="40">
        <f t="shared" si="28"/>
        <v>0</v>
      </c>
    </row>
    <row r="63" spans="2:20">
      <c r="B63" s="256"/>
      <c r="C63" s="220"/>
      <c r="D63" s="220"/>
      <c r="E63" s="220"/>
      <c r="F63" s="40">
        <f t="shared" si="30"/>
        <v>0</v>
      </c>
      <c r="H63" s="92">
        <v>12</v>
      </c>
      <c r="I63" s="92"/>
      <c r="J63" s="92"/>
      <c r="Q63" s="174">
        <f t="shared" si="25"/>
        <v>0</v>
      </c>
      <c r="R63" s="40">
        <f t="shared" si="26"/>
        <v>0</v>
      </c>
      <c r="S63" s="40">
        <f t="shared" si="27"/>
        <v>0</v>
      </c>
      <c r="T63" s="40">
        <f t="shared" si="28"/>
        <v>0</v>
      </c>
    </row>
    <row r="64" spans="2:20">
      <c r="B64" s="256"/>
      <c r="C64" s="220"/>
      <c r="D64" s="220"/>
      <c r="E64" s="220"/>
      <c r="F64" s="40">
        <f t="shared" si="30"/>
        <v>0</v>
      </c>
      <c r="H64" s="92">
        <v>12</v>
      </c>
      <c r="I64" s="92"/>
      <c r="J64" s="92"/>
      <c r="Q64" s="174">
        <f t="shared" si="25"/>
        <v>0</v>
      </c>
      <c r="R64" s="40">
        <f t="shared" si="26"/>
        <v>0</v>
      </c>
      <c r="S64" s="40">
        <f t="shared" si="27"/>
        <v>0</v>
      </c>
      <c r="T64" s="40">
        <f t="shared" si="28"/>
        <v>0</v>
      </c>
    </row>
    <row r="65" spans="2:20">
      <c r="B65" s="256"/>
      <c r="C65" s="220"/>
      <c r="D65" s="220"/>
      <c r="E65" s="220"/>
      <c r="F65" s="40">
        <f t="shared" si="30"/>
        <v>0</v>
      </c>
      <c r="H65" s="92">
        <v>12</v>
      </c>
      <c r="I65" s="92"/>
      <c r="J65" s="92"/>
      <c r="Q65" s="174">
        <f t="shared" si="25"/>
        <v>0</v>
      </c>
      <c r="R65" s="40">
        <f t="shared" si="26"/>
        <v>0</v>
      </c>
      <c r="S65" s="40">
        <f t="shared" si="27"/>
        <v>0</v>
      </c>
      <c r="T65" s="40">
        <f t="shared" si="28"/>
        <v>0</v>
      </c>
    </row>
    <row r="66" spans="2:20">
      <c r="B66" s="256"/>
      <c r="C66" s="220"/>
      <c r="D66" s="220"/>
      <c r="E66" s="220"/>
      <c r="F66" s="40">
        <f t="shared" si="30"/>
        <v>0</v>
      </c>
      <c r="H66" s="92">
        <v>12</v>
      </c>
      <c r="I66" s="92"/>
      <c r="J66" s="92"/>
      <c r="Q66" s="174">
        <f t="shared" si="25"/>
        <v>0</v>
      </c>
      <c r="R66" s="40">
        <f t="shared" si="26"/>
        <v>0</v>
      </c>
      <c r="S66" s="40">
        <f t="shared" si="27"/>
        <v>0</v>
      </c>
      <c r="T66" s="40">
        <f t="shared" si="28"/>
        <v>0</v>
      </c>
    </row>
    <row r="67" spans="2:20">
      <c r="B67" s="256"/>
      <c r="C67" s="220"/>
      <c r="D67" s="220"/>
      <c r="E67" s="220"/>
      <c r="F67" s="40">
        <f t="shared" si="30"/>
        <v>0</v>
      </c>
      <c r="H67" s="92">
        <v>12</v>
      </c>
      <c r="I67" s="92"/>
      <c r="J67" s="92"/>
      <c r="Q67" s="174">
        <f t="shared" si="25"/>
        <v>0</v>
      </c>
      <c r="R67" s="40">
        <f t="shared" si="26"/>
        <v>0</v>
      </c>
      <c r="S67" s="40">
        <f t="shared" si="27"/>
        <v>0</v>
      </c>
      <c r="T67" s="40">
        <f t="shared" si="28"/>
        <v>0</v>
      </c>
    </row>
    <row r="68" spans="2:20">
      <c r="B68" s="256"/>
      <c r="C68" s="220"/>
      <c r="D68" s="220"/>
      <c r="E68" s="220"/>
      <c r="F68" s="40">
        <f t="shared" ref="F68:F91" si="31">+D68-E68</f>
        <v>0</v>
      </c>
      <c r="H68" s="92">
        <v>12</v>
      </c>
      <c r="I68" s="92"/>
      <c r="J68" s="92"/>
      <c r="Q68" s="174">
        <f t="shared" si="25"/>
        <v>0</v>
      </c>
      <c r="R68" s="40">
        <f t="shared" si="26"/>
        <v>0</v>
      </c>
      <c r="S68" s="40">
        <f t="shared" si="27"/>
        <v>0</v>
      </c>
      <c r="T68" s="40">
        <f t="shared" si="28"/>
        <v>0</v>
      </c>
    </row>
    <row r="69" spans="2:20">
      <c r="B69" s="256"/>
      <c r="D69" s="220"/>
      <c r="E69" s="220"/>
      <c r="F69" s="40">
        <f t="shared" si="31"/>
        <v>0</v>
      </c>
      <c r="H69" s="92">
        <v>12</v>
      </c>
      <c r="I69" s="92"/>
      <c r="J69" s="92"/>
      <c r="Q69" s="174">
        <f t="shared" si="25"/>
        <v>0</v>
      </c>
      <c r="R69" s="40">
        <f t="shared" si="26"/>
        <v>0</v>
      </c>
      <c r="S69" s="40">
        <f t="shared" si="27"/>
        <v>0</v>
      </c>
      <c r="T69" s="40">
        <f t="shared" si="28"/>
        <v>0</v>
      </c>
    </row>
    <row r="70" spans="2:20">
      <c r="B70" s="256"/>
      <c r="C70" s="220"/>
      <c r="D70" s="220"/>
      <c r="E70" s="220"/>
      <c r="F70" s="40">
        <f t="shared" si="31"/>
        <v>0</v>
      </c>
      <c r="H70" s="92">
        <v>12</v>
      </c>
      <c r="I70" s="92"/>
      <c r="J70" s="92"/>
      <c r="Q70" s="174">
        <f t="shared" si="25"/>
        <v>0</v>
      </c>
      <c r="R70" s="40">
        <f t="shared" si="26"/>
        <v>0</v>
      </c>
      <c r="S70" s="40">
        <f t="shared" si="27"/>
        <v>0</v>
      </c>
      <c r="T70" s="40">
        <f t="shared" si="28"/>
        <v>0</v>
      </c>
    </row>
    <row r="71" spans="2:20">
      <c r="B71" s="256"/>
      <c r="C71" s="220"/>
      <c r="D71" s="220"/>
      <c r="E71" s="220"/>
      <c r="F71" s="40">
        <f t="shared" si="31"/>
        <v>0</v>
      </c>
      <c r="H71" s="92">
        <v>12</v>
      </c>
      <c r="I71" s="92"/>
      <c r="J71" s="92"/>
      <c r="Q71" s="174">
        <f t="shared" si="25"/>
        <v>0</v>
      </c>
      <c r="R71" s="40">
        <f t="shared" si="26"/>
        <v>0</v>
      </c>
      <c r="S71" s="40">
        <f t="shared" si="27"/>
        <v>0</v>
      </c>
      <c r="T71" s="40">
        <f t="shared" si="28"/>
        <v>0</v>
      </c>
    </row>
    <row r="72" spans="2:20">
      <c r="B72" s="161"/>
      <c r="C72" s="258" t="s">
        <v>704</v>
      </c>
      <c r="D72" s="220"/>
      <c r="E72" s="220"/>
      <c r="F72" s="40">
        <f t="shared" si="31"/>
        <v>0</v>
      </c>
      <c r="H72" s="92">
        <v>12</v>
      </c>
      <c r="I72" s="92"/>
      <c r="J72" s="92"/>
      <c r="Q72" s="174">
        <f t="shared" si="25"/>
        <v>0</v>
      </c>
      <c r="R72" s="40">
        <f t="shared" si="26"/>
        <v>0</v>
      </c>
      <c r="S72" s="40">
        <f t="shared" si="27"/>
        <v>0</v>
      </c>
      <c r="T72" s="40">
        <f t="shared" si="28"/>
        <v>0</v>
      </c>
    </row>
    <row r="73" spans="2:20">
      <c r="B73" s="161"/>
      <c r="C73" s="220"/>
      <c r="D73" s="220"/>
      <c r="E73" s="220"/>
      <c r="F73" s="40">
        <f t="shared" si="31"/>
        <v>0</v>
      </c>
      <c r="H73" s="92">
        <v>12</v>
      </c>
      <c r="I73" s="92"/>
      <c r="J73" s="92"/>
      <c r="Q73" s="174">
        <f t="shared" si="25"/>
        <v>0</v>
      </c>
      <c r="R73" s="40">
        <f t="shared" si="26"/>
        <v>0</v>
      </c>
      <c r="S73" s="40">
        <f t="shared" si="27"/>
        <v>0</v>
      </c>
      <c r="T73" s="40">
        <f t="shared" si="28"/>
        <v>0</v>
      </c>
    </row>
    <row r="74" spans="2:20">
      <c r="B74" s="254"/>
      <c r="C74" s="252"/>
      <c r="D74" s="236"/>
      <c r="E74" s="220"/>
      <c r="F74" s="40">
        <f t="shared" si="31"/>
        <v>0</v>
      </c>
      <c r="H74" s="92">
        <v>12</v>
      </c>
      <c r="I74" s="92"/>
      <c r="J74" s="92"/>
      <c r="Q74" s="174">
        <f t="shared" si="25"/>
        <v>0</v>
      </c>
      <c r="R74" s="40">
        <f t="shared" si="26"/>
        <v>0</v>
      </c>
      <c r="S74" s="40">
        <f t="shared" si="27"/>
        <v>0</v>
      </c>
      <c r="T74" s="40">
        <f t="shared" si="28"/>
        <v>0</v>
      </c>
    </row>
    <row r="75" spans="2:20">
      <c r="B75" s="161"/>
      <c r="C75" s="220"/>
      <c r="D75" s="220"/>
      <c r="E75" s="220"/>
      <c r="F75" s="40">
        <f t="shared" si="31"/>
        <v>0</v>
      </c>
      <c r="H75" s="92">
        <v>12</v>
      </c>
      <c r="I75" s="92"/>
      <c r="J75" s="92"/>
      <c r="Q75" s="174">
        <f t="shared" si="25"/>
        <v>0</v>
      </c>
      <c r="R75" s="40">
        <f t="shared" si="26"/>
        <v>0</v>
      </c>
      <c r="S75" s="40">
        <f t="shared" si="27"/>
        <v>0</v>
      </c>
      <c r="T75" s="40">
        <f t="shared" si="28"/>
        <v>0</v>
      </c>
    </row>
    <row r="76" spans="2:20">
      <c r="B76" s="161"/>
      <c r="C76" s="220"/>
      <c r="D76" s="220"/>
      <c r="E76" s="220"/>
      <c r="F76" s="40">
        <f t="shared" si="31"/>
        <v>0</v>
      </c>
      <c r="H76" s="92">
        <v>12</v>
      </c>
      <c r="I76" s="92"/>
      <c r="J76" s="92"/>
      <c r="Q76" s="174">
        <f t="shared" si="25"/>
        <v>0</v>
      </c>
      <c r="R76" s="40">
        <f t="shared" si="26"/>
        <v>0</v>
      </c>
      <c r="S76" s="40">
        <f t="shared" si="27"/>
        <v>0</v>
      </c>
      <c r="T76" s="40">
        <f t="shared" si="28"/>
        <v>0</v>
      </c>
    </row>
    <row r="77" spans="2:20">
      <c r="B77" s="161"/>
      <c r="C77" s="220"/>
      <c r="D77" s="220"/>
      <c r="E77" s="220"/>
      <c r="F77" s="40">
        <f t="shared" si="31"/>
        <v>0</v>
      </c>
      <c r="H77" s="92">
        <v>12</v>
      </c>
      <c r="I77" s="92"/>
      <c r="J77" s="92"/>
      <c r="Q77" s="174">
        <f t="shared" si="25"/>
        <v>0</v>
      </c>
      <c r="R77" s="40">
        <f t="shared" si="26"/>
        <v>0</v>
      </c>
      <c r="S77" s="40">
        <f t="shared" si="27"/>
        <v>0</v>
      </c>
      <c r="T77" s="40">
        <f t="shared" si="28"/>
        <v>0</v>
      </c>
    </row>
    <row r="78" spans="2:20">
      <c r="B78" s="161"/>
      <c r="C78" s="220"/>
      <c r="D78" s="220"/>
      <c r="E78" s="220"/>
      <c r="F78" s="40">
        <f t="shared" si="31"/>
        <v>0</v>
      </c>
      <c r="H78" s="92">
        <v>12</v>
      </c>
      <c r="I78" s="92"/>
      <c r="J78" s="92"/>
      <c r="Q78" s="174">
        <f t="shared" si="25"/>
        <v>0</v>
      </c>
      <c r="R78" s="40">
        <f t="shared" si="26"/>
        <v>0</v>
      </c>
      <c r="S78" s="40">
        <f t="shared" si="27"/>
        <v>0</v>
      </c>
      <c r="T78" s="40">
        <f t="shared" si="28"/>
        <v>0</v>
      </c>
    </row>
    <row r="79" spans="2:20">
      <c r="B79" s="161"/>
      <c r="C79" s="220"/>
      <c r="D79" s="220"/>
      <c r="E79" s="220"/>
      <c r="F79" s="40">
        <f t="shared" si="31"/>
        <v>0</v>
      </c>
      <c r="H79" s="92">
        <v>12</v>
      </c>
      <c r="I79" s="92"/>
      <c r="J79" s="92"/>
      <c r="Q79" s="174">
        <f t="shared" si="25"/>
        <v>0</v>
      </c>
      <c r="R79" s="40">
        <f t="shared" si="26"/>
        <v>0</v>
      </c>
      <c r="S79" s="40">
        <f t="shared" si="27"/>
        <v>0</v>
      </c>
      <c r="T79" s="40">
        <f t="shared" si="28"/>
        <v>0</v>
      </c>
    </row>
    <row r="80" spans="2:20">
      <c r="B80" s="180"/>
      <c r="F80" s="40">
        <f t="shared" si="31"/>
        <v>0</v>
      </c>
      <c r="H80" s="92">
        <v>12</v>
      </c>
      <c r="I80" s="92"/>
      <c r="J80" s="92"/>
      <c r="Q80" s="174">
        <f t="shared" si="25"/>
        <v>0</v>
      </c>
      <c r="R80" s="40">
        <f t="shared" si="26"/>
        <v>0</v>
      </c>
      <c r="S80" s="40">
        <f t="shared" si="27"/>
        <v>0</v>
      </c>
      <c r="T80" s="40">
        <f t="shared" si="28"/>
        <v>0</v>
      </c>
    </row>
    <row r="81" spans="2:20">
      <c r="B81" s="180"/>
      <c r="F81" s="40">
        <f t="shared" si="31"/>
        <v>0</v>
      </c>
      <c r="H81" s="92">
        <v>12</v>
      </c>
      <c r="I81" s="92"/>
      <c r="J81" s="92"/>
      <c r="Q81" s="174">
        <f t="shared" si="25"/>
        <v>0</v>
      </c>
      <c r="R81" s="40">
        <f t="shared" si="26"/>
        <v>0</v>
      </c>
      <c r="S81" s="40">
        <f t="shared" si="27"/>
        <v>0</v>
      </c>
      <c r="T81" s="40">
        <f t="shared" si="28"/>
        <v>0</v>
      </c>
    </row>
    <row r="82" spans="2:20">
      <c r="B82" s="180"/>
      <c r="F82" s="40">
        <f t="shared" si="31"/>
        <v>0</v>
      </c>
      <c r="H82" s="92">
        <v>12</v>
      </c>
      <c r="I82" s="92"/>
      <c r="J82" s="92"/>
      <c r="Q82" s="174">
        <f t="shared" si="25"/>
        <v>0</v>
      </c>
      <c r="R82" s="40">
        <f t="shared" si="26"/>
        <v>0</v>
      </c>
      <c r="S82" s="40">
        <f t="shared" si="27"/>
        <v>0</v>
      </c>
      <c r="T82" s="40">
        <f t="shared" si="28"/>
        <v>0</v>
      </c>
    </row>
    <row r="83" spans="2:20">
      <c r="B83" s="180"/>
      <c r="F83" s="40">
        <f t="shared" si="31"/>
        <v>0</v>
      </c>
      <c r="H83" s="92">
        <v>12</v>
      </c>
      <c r="I83" s="92"/>
      <c r="J83" s="92"/>
      <c r="Q83" s="174">
        <f t="shared" si="25"/>
        <v>0</v>
      </c>
      <c r="R83" s="40">
        <f t="shared" si="26"/>
        <v>0</v>
      </c>
      <c r="S83" s="40">
        <f t="shared" si="27"/>
        <v>0</v>
      </c>
      <c r="T83" s="40">
        <f t="shared" si="28"/>
        <v>0</v>
      </c>
    </row>
    <row r="84" spans="2:20">
      <c r="B84" s="180"/>
      <c r="F84" s="40">
        <f t="shared" si="31"/>
        <v>0</v>
      </c>
      <c r="H84" s="92">
        <v>12</v>
      </c>
      <c r="I84" s="92"/>
      <c r="J84" s="92"/>
      <c r="Q84" s="174">
        <f t="shared" si="25"/>
        <v>0</v>
      </c>
      <c r="R84" s="40">
        <f t="shared" si="26"/>
        <v>0</v>
      </c>
      <c r="S84" s="40">
        <f t="shared" si="27"/>
        <v>0</v>
      </c>
      <c r="T84" s="40">
        <f t="shared" si="28"/>
        <v>0</v>
      </c>
    </row>
    <row r="85" spans="2:20">
      <c r="B85" s="180"/>
      <c r="F85" s="40">
        <f t="shared" si="31"/>
        <v>0</v>
      </c>
      <c r="H85" s="92">
        <v>12</v>
      </c>
      <c r="I85" s="92"/>
      <c r="J85" s="92"/>
      <c r="Q85" s="174">
        <f t="shared" si="25"/>
        <v>0</v>
      </c>
      <c r="R85" s="40">
        <f t="shared" si="26"/>
        <v>0</v>
      </c>
      <c r="S85" s="40">
        <f t="shared" si="27"/>
        <v>0</v>
      </c>
      <c r="T85" s="40">
        <f t="shared" si="28"/>
        <v>0</v>
      </c>
    </row>
    <row r="86" spans="2:20">
      <c r="B86" s="180"/>
      <c r="F86" s="40">
        <f t="shared" si="31"/>
        <v>0</v>
      </c>
      <c r="H86" s="92">
        <v>12</v>
      </c>
      <c r="I86" s="92"/>
      <c r="J86" s="92"/>
      <c r="Q86" s="174">
        <f t="shared" si="25"/>
        <v>0</v>
      </c>
      <c r="R86" s="40">
        <f t="shared" si="26"/>
        <v>0</v>
      </c>
      <c r="S86" s="40">
        <f t="shared" si="27"/>
        <v>0</v>
      </c>
      <c r="T86" s="40">
        <f t="shared" si="28"/>
        <v>0</v>
      </c>
    </row>
    <row r="87" spans="2:20">
      <c r="B87" s="180"/>
      <c r="F87" s="40">
        <f t="shared" si="31"/>
        <v>0</v>
      </c>
      <c r="H87" s="92">
        <v>12</v>
      </c>
      <c r="I87" s="92"/>
      <c r="J87" s="92"/>
      <c r="Q87" s="174">
        <f t="shared" si="25"/>
        <v>0</v>
      </c>
      <c r="R87" s="40">
        <f t="shared" si="26"/>
        <v>0</v>
      </c>
      <c r="S87" s="40">
        <f t="shared" si="27"/>
        <v>0</v>
      </c>
      <c r="T87" s="40">
        <f t="shared" si="28"/>
        <v>0</v>
      </c>
    </row>
    <row r="88" spans="2:20">
      <c r="B88" s="180"/>
      <c r="F88" s="40">
        <f t="shared" si="31"/>
        <v>0</v>
      </c>
      <c r="H88" s="92">
        <v>12</v>
      </c>
      <c r="I88" s="92"/>
      <c r="J88" s="92"/>
      <c r="Q88" s="174">
        <f t="shared" si="25"/>
        <v>0</v>
      </c>
      <c r="R88" s="40">
        <f t="shared" si="26"/>
        <v>0</v>
      </c>
      <c r="S88" s="40">
        <f t="shared" si="27"/>
        <v>0</v>
      </c>
      <c r="T88" s="40">
        <f t="shared" si="28"/>
        <v>0</v>
      </c>
    </row>
    <row r="89" spans="2:20">
      <c r="B89" s="180"/>
      <c r="F89" s="40">
        <f t="shared" si="31"/>
        <v>0</v>
      </c>
      <c r="H89" s="92">
        <v>12</v>
      </c>
      <c r="I89" s="92"/>
      <c r="J89" s="92"/>
      <c r="Q89" s="174">
        <f t="shared" si="25"/>
        <v>0</v>
      </c>
      <c r="R89" s="40">
        <f t="shared" si="26"/>
        <v>0</v>
      </c>
      <c r="S89" s="40">
        <f t="shared" si="27"/>
        <v>0</v>
      </c>
      <c r="T89" s="40">
        <f t="shared" si="28"/>
        <v>0</v>
      </c>
    </row>
    <row r="90" spans="2:20">
      <c r="B90" s="180"/>
      <c r="F90" s="40">
        <f t="shared" si="31"/>
        <v>0</v>
      </c>
      <c r="H90" s="92">
        <v>12</v>
      </c>
      <c r="I90" s="92"/>
      <c r="J90" s="92"/>
      <c r="Q90" s="174">
        <f t="shared" si="25"/>
        <v>0</v>
      </c>
      <c r="R90" s="40">
        <f t="shared" si="26"/>
        <v>0</v>
      </c>
      <c r="S90" s="40">
        <f t="shared" si="27"/>
        <v>0</v>
      </c>
      <c r="T90" s="40">
        <f t="shared" si="28"/>
        <v>0</v>
      </c>
    </row>
    <row r="91" spans="2:20">
      <c r="B91" s="180"/>
      <c r="F91" s="40">
        <f t="shared" si="31"/>
        <v>0</v>
      </c>
      <c r="H91" s="92">
        <v>12</v>
      </c>
      <c r="I91" s="92"/>
      <c r="J91" s="92"/>
      <c r="Q91" s="174">
        <f t="shared" ref="Q91" si="32">ROUND(IF(G91&gt;0,G91*D$21*H91/12,IF(F91=0,0,IF(D91*D$21*H91/12&gt;=F91,F91-1,D91*D$21*H91/12))),2)+P91</f>
        <v>0</v>
      </c>
      <c r="R91" s="40">
        <f t="shared" ref="R91" si="33">D91+G91-I91</f>
        <v>0</v>
      </c>
      <c r="S91" s="40">
        <f t="shared" ref="S91" si="34">E91+Q91-J91</f>
        <v>0</v>
      </c>
      <c r="T91" s="40">
        <f t="shared" ref="T91" si="35">+R91-S91</f>
        <v>0</v>
      </c>
    </row>
    <row r="93" spans="2:20" ht="13.5" thickBot="1">
      <c r="C93" s="40" t="s">
        <v>317</v>
      </c>
      <c r="D93" s="47">
        <f t="shared" ref="D93:T93" si="36">SUM(D25:D92)</f>
        <v>0</v>
      </c>
      <c r="E93" s="47">
        <f t="shared" si="36"/>
        <v>0</v>
      </c>
      <c r="F93" s="47">
        <f t="shared" si="36"/>
        <v>0</v>
      </c>
      <c r="G93" s="47">
        <f t="shared" si="36"/>
        <v>0</v>
      </c>
      <c r="H93" s="47"/>
      <c r="I93" s="47">
        <f t="shared" si="36"/>
        <v>0</v>
      </c>
      <c r="J93" s="47">
        <f t="shared" si="36"/>
        <v>0</v>
      </c>
      <c r="K93" s="47">
        <f t="shared" si="36"/>
        <v>0</v>
      </c>
      <c r="L93" s="47">
        <f t="shared" si="36"/>
        <v>0</v>
      </c>
      <c r="M93" s="47">
        <f t="shared" si="36"/>
        <v>0</v>
      </c>
      <c r="N93" s="47">
        <f t="shared" si="36"/>
        <v>0</v>
      </c>
      <c r="O93" s="47">
        <f t="shared" si="36"/>
        <v>0</v>
      </c>
      <c r="P93" s="47">
        <f t="shared" si="36"/>
        <v>0</v>
      </c>
      <c r="Q93" s="47">
        <f t="shared" si="36"/>
        <v>0</v>
      </c>
      <c r="R93" s="47">
        <f t="shared" si="36"/>
        <v>0</v>
      </c>
      <c r="S93" s="47">
        <f t="shared" si="36"/>
        <v>0</v>
      </c>
      <c r="T93" s="47">
        <f t="shared" si="36"/>
        <v>0</v>
      </c>
    </row>
    <row r="94" spans="2:20" ht="13.5" thickTop="1"/>
    <row r="96" spans="2:20">
      <c r="B96" s="177" t="s">
        <v>318</v>
      </c>
      <c r="D96" s="289">
        <v>0.2</v>
      </c>
      <c r="E96" s="40" t="s">
        <v>253</v>
      </c>
    </row>
    <row r="97" spans="2:20">
      <c r="B97" s="178"/>
      <c r="D97" s="21"/>
      <c r="E97" s="21"/>
      <c r="F97" s="21"/>
      <c r="G97" s="21"/>
      <c r="H97" s="21"/>
      <c r="I97" s="21"/>
      <c r="J97" s="21"/>
      <c r="K97" s="21"/>
      <c r="L97" s="21"/>
      <c r="M97" s="232" t="s">
        <v>614</v>
      </c>
      <c r="N97" s="233" t="s">
        <v>620</v>
      </c>
      <c r="O97" s="234" t="s">
        <v>616</v>
      </c>
      <c r="P97" s="21"/>
      <c r="Q97" s="21"/>
      <c r="R97" s="21"/>
      <c r="S97" s="21"/>
      <c r="T97" s="21"/>
    </row>
    <row r="98" spans="2:20">
      <c r="B98" s="179" t="s">
        <v>25</v>
      </c>
      <c r="C98" s="64" t="s">
        <v>218</v>
      </c>
      <c r="D98" s="22" t="s">
        <v>350</v>
      </c>
      <c r="E98" s="22" t="s">
        <v>515</v>
      </c>
      <c r="F98" s="22" t="s">
        <v>514</v>
      </c>
      <c r="G98" s="22" t="s">
        <v>255</v>
      </c>
      <c r="H98" s="22" t="s">
        <v>384</v>
      </c>
      <c r="I98" s="22" t="s">
        <v>516</v>
      </c>
      <c r="J98" s="22" t="s">
        <v>517</v>
      </c>
      <c r="K98" s="22" t="s">
        <v>613</v>
      </c>
      <c r="L98" s="22" t="s">
        <v>518</v>
      </c>
      <c r="M98" s="226" t="s">
        <v>615</v>
      </c>
      <c r="N98" s="22" t="s">
        <v>621</v>
      </c>
      <c r="O98" s="227" t="s">
        <v>617</v>
      </c>
      <c r="P98" s="22" t="s">
        <v>494</v>
      </c>
      <c r="Q98" s="22" t="s">
        <v>513</v>
      </c>
      <c r="R98" s="22" t="s">
        <v>350</v>
      </c>
      <c r="S98" s="22" t="s">
        <v>515</v>
      </c>
      <c r="T98" s="22" t="s">
        <v>514</v>
      </c>
    </row>
    <row r="100" spans="2:20">
      <c r="C100" s="258" t="s">
        <v>701</v>
      </c>
    </row>
    <row r="101" spans="2:20">
      <c r="B101" s="254"/>
      <c r="C101" s="252"/>
      <c r="D101" s="67"/>
      <c r="F101" s="40">
        <f>+D101-E101</f>
        <v>0</v>
      </c>
      <c r="G101" s="67"/>
      <c r="H101" s="92">
        <v>12</v>
      </c>
      <c r="I101" s="92"/>
      <c r="J101" s="92"/>
      <c r="Q101" s="174">
        <f>ROUND(IF(G101&gt;0,G101*D$96*H101/12,IF(F101=0,0,IF(D101*D$96*H101/12&gt;=F101,F101-1,D101*D$96*H101/12))),2)+P101</f>
        <v>0</v>
      </c>
      <c r="R101" s="40">
        <f t="shared" ref="R101" si="37">D101+G101-I101</f>
        <v>0</v>
      </c>
      <c r="S101" s="40">
        <f t="shared" ref="S101" si="38">E101+Q101-J101</f>
        <v>0</v>
      </c>
      <c r="T101" s="40">
        <f>+R101-S101</f>
        <v>0</v>
      </c>
    </row>
    <row r="102" spans="2:20">
      <c r="B102" s="254"/>
      <c r="C102" s="252"/>
      <c r="D102" s="67"/>
      <c r="F102" s="40">
        <f>+D102-E102</f>
        <v>0</v>
      </c>
      <c r="H102" s="92">
        <v>12</v>
      </c>
      <c r="I102" s="92"/>
      <c r="J102" s="92"/>
      <c r="Q102" s="174">
        <f t="shared" ref="Q102:Q120" si="39">ROUND(IF(G102&gt;0,G102*D$96*H102/12,IF(F102=0,0,IF(D102*D$96*H102/12&gt;=F102,F102-1,D102*D$96*H102/12))),2)+P102</f>
        <v>0</v>
      </c>
      <c r="R102" s="40">
        <f t="shared" ref="R102:R120" si="40">D102+G102-I102</f>
        <v>0</v>
      </c>
      <c r="S102" s="40">
        <f t="shared" ref="S102:S120" si="41">E102+Q102-J102</f>
        <v>0</v>
      </c>
      <c r="T102" s="40">
        <f t="shared" ref="T102:T120" si="42">+R102-S102</f>
        <v>0</v>
      </c>
    </row>
    <row r="103" spans="2:20">
      <c r="B103" s="161"/>
      <c r="C103" s="252"/>
      <c r="D103" s="67"/>
      <c r="F103" s="40">
        <f>+D103-E103</f>
        <v>0</v>
      </c>
      <c r="H103" s="92">
        <v>12</v>
      </c>
      <c r="I103" s="92"/>
      <c r="J103" s="92"/>
      <c r="Q103" s="174">
        <f t="shared" si="39"/>
        <v>0</v>
      </c>
      <c r="R103" s="40">
        <f t="shared" si="40"/>
        <v>0</v>
      </c>
      <c r="S103" s="40">
        <f t="shared" si="41"/>
        <v>0</v>
      </c>
      <c r="T103" s="40">
        <f t="shared" si="42"/>
        <v>0</v>
      </c>
    </row>
    <row r="104" spans="2:20">
      <c r="B104" s="161"/>
      <c r="C104" s="252"/>
      <c r="D104" s="67"/>
      <c r="F104" s="40">
        <f>+D104-E104</f>
        <v>0</v>
      </c>
      <c r="G104" s="1"/>
      <c r="H104" s="92">
        <v>12</v>
      </c>
      <c r="I104" s="92"/>
      <c r="J104" s="92"/>
      <c r="Q104" s="174">
        <f t="shared" si="39"/>
        <v>0</v>
      </c>
      <c r="R104" s="40">
        <f t="shared" si="40"/>
        <v>0</v>
      </c>
      <c r="S104" s="40">
        <f t="shared" si="41"/>
        <v>0</v>
      </c>
      <c r="T104" s="40">
        <f t="shared" si="42"/>
        <v>0</v>
      </c>
    </row>
    <row r="105" spans="2:20">
      <c r="B105" s="161"/>
      <c r="C105" s="252"/>
      <c r="D105" s="67"/>
      <c r="F105" s="40">
        <f t="shared" ref="F105:F120" si="43">+D105-E105</f>
        <v>0</v>
      </c>
      <c r="G105" s="1"/>
      <c r="H105" s="92">
        <v>12</v>
      </c>
      <c r="I105" s="92"/>
      <c r="J105" s="92"/>
      <c r="Q105" s="174">
        <f t="shared" si="39"/>
        <v>0</v>
      </c>
      <c r="R105" s="40">
        <f t="shared" si="40"/>
        <v>0</v>
      </c>
      <c r="S105" s="40">
        <f t="shared" si="41"/>
        <v>0</v>
      </c>
      <c r="T105" s="40">
        <f t="shared" si="42"/>
        <v>0</v>
      </c>
    </row>
    <row r="106" spans="2:20">
      <c r="B106" s="161"/>
      <c r="C106" s="249"/>
      <c r="D106" s="67"/>
      <c r="F106" s="40">
        <f t="shared" si="43"/>
        <v>0</v>
      </c>
      <c r="G106" s="1"/>
      <c r="H106" s="92">
        <v>12</v>
      </c>
      <c r="I106" s="92"/>
      <c r="J106" s="92"/>
      <c r="Q106" s="174">
        <f t="shared" si="39"/>
        <v>0</v>
      </c>
      <c r="R106" s="40">
        <f t="shared" si="40"/>
        <v>0</v>
      </c>
      <c r="S106" s="40">
        <f t="shared" si="41"/>
        <v>0</v>
      </c>
      <c r="T106" s="40">
        <f t="shared" si="42"/>
        <v>0</v>
      </c>
    </row>
    <row r="107" spans="2:20">
      <c r="B107" s="161"/>
      <c r="C107" s="252"/>
      <c r="D107" s="67"/>
      <c r="F107" s="40">
        <f t="shared" si="43"/>
        <v>0</v>
      </c>
      <c r="G107" s="1"/>
      <c r="H107" s="92">
        <v>12</v>
      </c>
      <c r="I107" s="92"/>
      <c r="J107" s="92"/>
      <c r="Q107" s="174">
        <f t="shared" si="39"/>
        <v>0</v>
      </c>
      <c r="R107" s="40">
        <f t="shared" si="40"/>
        <v>0</v>
      </c>
      <c r="S107" s="40">
        <f t="shared" si="41"/>
        <v>0</v>
      </c>
      <c r="T107" s="40">
        <f t="shared" si="42"/>
        <v>0</v>
      </c>
    </row>
    <row r="108" spans="2:20">
      <c r="B108" s="161"/>
      <c r="C108" s="252"/>
      <c r="D108" s="67"/>
      <c r="F108" s="40">
        <f t="shared" si="43"/>
        <v>0</v>
      </c>
      <c r="G108" s="1"/>
      <c r="H108" s="92">
        <v>12</v>
      </c>
      <c r="I108" s="92"/>
      <c r="J108" s="92"/>
      <c r="Q108" s="174">
        <f t="shared" si="39"/>
        <v>0</v>
      </c>
      <c r="R108" s="40">
        <f t="shared" si="40"/>
        <v>0</v>
      </c>
      <c r="S108" s="40">
        <f t="shared" si="41"/>
        <v>0</v>
      </c>
      <c r="T108" s="40">
        <f t="shared" si="42"/>
        <v>0</v>
      </c>
    </row>
    <row r="109" spans="2:20">
      <c r="B109" s="161"/>
      <c r="C109" s="252"/>
      <c r="D109" s="67"/>
      <c r="F109" s="40">
        <f t="shared" si="43"/>
        <v>0</v>
      </c>
      <c r="G109" s="1"/>
      <c r="H109" s="92">
        <v>12</v>
      </c>
      <c r="I109" s="92"/>
      <c r="J109" s="92"/>
      <c r="Q109" s="174">
        <f t="shared" si="39"/>
        <v>0</v>
      </c>
      <c r="R109" s="40">
        <f t="shared" si="40"/>
        <v>0</v>
      </c>
      <c r="S109" s="40">
        <f t="shared" si="41"/>
        <v>0</v>
      </c>
      <c r="T109" s="40">
        <f t="shared" si="42"/>
        <v>0</v>
      </c>
    </row>
    <row r="110" spans="2:20">
      <c r="B110" s="255"/>
      <c r="C110" s="252"/>
      <c r="D110" s="67"/>
      <c r="F110" s="40">
        <f t="shared" si="43"/>
        <v>0</v>
      </c>
      <c r="G110" s="1"/>
      <c r="H110" s="92">
        <v>12</v>
      </c>
      <c r="I110" s="92"/>
      <c r="J110" s="92"/>
      <c r="Q110" s="174">
        <f t="shared" si="39"/>
        <v>0</v>
      </c>
      <c r="R110" s="40">
        <f t="shared" si="40"/>
        <v>0</v>
      </c>
      <c r="S110" s="40">
        <f t="shared" si="41"/>
        <v>0</v>
      </c>
      <c r="T110" s="40">
        <f t="shared" si="42"/>
        <v>0</v>
      </c>
    </row>
    <row r="111" spans="2:20">
      <c r="B111" s="255"/>
      <c r="C111" s="252"/>
      <c r="D111" s="67"/>
      <c r="F111" s="40">
        <f t="shared" si="43"/>
        <v>0</v>
      </c>
      <c r="G111" s="1"/>
      <c r="H111" s="92">
        <v>12</v>
      </c>
      <c r="I111" s="92"/>
      <c r="J111" s="92"/>
      <c r="Q111" s="174">
        <f t="shared" si="39"/>
        <v>0</v>
      </c>
      <c r="R111" s="40">
        <f t="shared" si="40"/>
        <v>0</v>
      </c>
      <c r="S111" s="40">
        <f t="shared" si="41"/>
        <v>0</v>
      </c>
      <c r="T111" s="40">
        <f t="shared" si="42"/>
        <v>0</v>
      </c>
    </row>
    <row r="112" spans="2:20">
      <c r="B112" s="161"/>
      <c r="C112" s="252"/>
      <c r="D112" s="67"/>
      <c r="F112" s="40">
        <f t="shared" si="43"/>
        <v>0</v>
      </c>
      <c r="G112" s="1"/>
      <c r="H112" s="92">
        <v>12</v>
      </c>
      <c r="I112" s="92"/>
      <c r="J112" s="92"/>
      <c r="Q112" s="174">
        <f t="shared" si="39"/>
        <v>0</v>
      </c>
      <c r="R112" s="40">
        <f t="shared" si="40"/>
        <v>0</v>
      </c>
      <c r="S112" s="40">
        <f t="shared" si="41"/>
        <v>0</v>
      </c>
      <c r="T112" s="40">
        <f t="shared" si="42"/>
        <v>0</v>
      </c>
    </row>
    <row r="113" spans="2:20">
      <c r="B113" s="52"/>
      <c r="C113" s="258" t="s">
        <v>702</v>
      </c>
      <c r="D113" s="67"/>
      <c r="F113" s="40">
        <f t="shared" si="43"/>
        <v>0</v>
      </c>
      <c r="G113" s="1"/>
      <c r="H113" s="92">
        <v>12</v>
      </c>
      <c r="I113" s="92"/>
      <c r="J113" s="92"/>
      <c r="Q113" s="174">
        <f t="shared" si="39"/>
        <v>0</v>
      </c>
      <c r="R113" s="40">
        <f t="shared" si="40"/>
        <v>0</v>
      </c>
      <c r="S113" s="40">
        <f t="shared" si="41"/>
        <v>0</v>
      </c>
      <c r="T113" s="40">
        <f t="shared" si="42"/>
        <v>0</v>
      </c>
    </row>
    <row r="114" spans="2:20">
      <c r="B114" s="52"/>
      <c r="C114" s="252"/>
      <c r="D114" s="67"/>
      <c r="F114" s="40">
        <f t="shared" si="43"/>
        <v>0</v>
      </c>
      <c r="G114" s="1"/>
      <c r="H114" s="92">
        <v>12</v>
      </c>
      <c r="I114" s="92"/>
      <c r="J114" s="92"/>
      <c r="Q114" s="174">
        <f t="shared" si="39"/>
        <v>0</v>
      </c>
      <c r="R114" s="40">
        <f t="shared" si="40"/>
        <v>0</v>
      </c>
      <c r="S114" s="40">
        <f t="shared" si="41"/>
        <v>0</v>
      </c>
      <c r="T114" s="40">
        <f t="shared" si="42"/>
        <v>0</v>
      </c>
    </row>
    <row r="115" spans="2:20">
      <c r="B115" s="254"/>
      <c r="C115" s="252"/>
      <c r="D115" s="67"/>
      <c r="F115" s="40">
        <f t="shared" si="43"/>
        <v>0</v>
      </c>
      <c r="G115" s="1"/>
      <c r="H115" s="92">
        <v>12</v>
      </c>
      <c r="I115" s="92"/>
      <c r="J115" s="92"/>
      <c r="Q115" s="174">
        <f t="shared" si="39"/>
        <v>0</v>
      </c>
      <c r="R115" s="40">
        <f t="shared" si="40"/>
        <v>0</v>
      </c>
      <c r="S115" s="40">
        <f t="shared" si="41"/>
        <v>0</v>
      </c>
      <c r="T115" s="40">
        <f t="shared" si="42"/>
        <v>0</v>
      </c>
    </row>
    <row r="116" spans="2:20">
      <c r="B116" s="52"/>
      <c r="C116" s="252"/>
      <c r="D116" s="67"/>
      <c r="F116" s="40">
        <f t="shared" si="43"/>
        <v>0</v>
      </c>
      <c r="G116" s="1"/>
      <c r="H116" s="92">
        <v>12</v>
      </c>
      <c r="I116" s="92"/>
      <c r="J116" s="92"/>
      <c r="Q116" s="174">
        <f t="shared" si="39"/>
        <v>0</v>
      </c>
      <c r="R116" s="40">
        <f t="shared" si="40"/>
        <v>0</v>
      </c>
      <c r="S116" s="40">
        <f t="shared" si="41"/>
        <v>0</v>
      </c>
      <c r="T116" s="40">
        <f t="shared" si="42"/>
        <v>0</v>
      </c>
    </row>
    <row r="117" spans="2:20">
      <c r="B117" s="52"/>
      <c r="C117" s="252"/>
      <c r="D117" s="67"/>
      <c r="F117" s="40">
        <f t="shared" si="43"/>
        <v>0</v>
      </c>
      <c r="G117" s="1"/>
      <c r="H117" s="92">
        <v>12</v>
      </c>
      <c r="I117" s="92"/>
      <c r="J117" s="92"/>
      <c r="Q117" s="174">
        <f t="shared" si="39"/>
        <v>0</v>
      </c>
      <c r="R117" s="40">
        <f t="shared" si="40"/>
        <v>0</v>
      </c>
      <c r="S117" s="40">
        <f t="shared" si="41"/>
        <v>0</v>
      </c>
      <c r="T117" s="40">
        <f t="shared" si="42"/>
        <v>0</v>
      </c>
    </row>
    <row r="118" spans="2:20">
      <c r="B118" s="52"/>
      <c r="C118" s="252"/>
      <c r="D118" s="67"/>
      <c r="F118" s="40">
        <f t="shared" si="43"/>
        <v>0</v>
      </c>
      <c r="G118" s="1"/>
      <c r="H118" s="92">
        <v>12</v>
      </c>
      <c r="I118" s="92"/>
      <c r="J118" s="92"/>
      <c r="Q118" s="174">
        <f t="shared" si="39"/>
        <v>0</v>
      </c>
      <c r="R118" s="40">
        <f t="shared" si="40"/>
        <v>0</v>
      </c>
      <c r="S118" s="40">
        <f t="shared" si="41"/>
        <v>0</v>
      </c>
      <c r="T118" s="40">
        <f t="shared" si="42"/>
        <v>0</v>
      </c>
    </row>
    <row r="119" spans="2:20">
      <c r="B119" s="52"/>
      <c r="C119" s="252"/>
      <c r="D119" s="67"/>
      <c r="F119" s="40">
        <f t="shared" si="43"/>
        <v>0</v>
      </c>
      <c r="G119" s="1"/>
      <c r="H119" s="92">
        <v>12</v>
      </c>
      <c r="I119" s="92"/>
      <c r="J119" s="92"/>
      <c r="Q119" s="174">
        <f t="shared" si="39"/>
        <v>0</v>
      </c>
      <c r="R119" s="40">
        <f t="shared" si="40"/>
        <v>0</v>
      </c>
      <c r="S119" s="40">
        <f t="shared" si="41"/>
        <v>0</v>
      </c>
      <c r="T119" s="40">
        <f t="shared" si="42"/>
        <v>0</v>
      </c>
    </row>
    <row r="120" spans="2:20">
      <c r="B120" s="52"/>
      <c r="C120" s="252"/>
      <c r="D120" s="67"/>
      <c r="F120" s="40">
        <f t="shared" si="43"/>
        <v>0</v>
      </c>
      <c r="G120" s="1"/>
      <c r="H120" s="92">
        <v>12</v>
      </c>
      <c r="I120" s="92"/>
      <c r="J120" s="92"/>
      <c r="Q120" s="174">
        <f t="shared" si="39"/>
        <v>0</v>
      </c>
      <c r="R120" s="40">
        <f t="shared" si="40"/>
        <v>0</v>
      </c>
      <c r="S120" s="40">
        <f t="shared" si="41"/>
        <v>0</v>
      </c>
      <c r="T120" s="40">
        <f t="shared" si="42"/>
        <v>0</v>
      </c>
    </row>
    <row r="121" spans="2:20">
      <c r="B121" s="52"/>
      <c r="C121" s="220"/>
      <c r="D121" s="67"/>
      <c r="F121" s="40">
        <f t="shared" ref="F121:F151" si="44">+D121-E121</f>
        <v>0</v>
      </c>
      <c r="G121" s="1"/>
      <c r="H121" s="92">
        <v>12</v>
      </c>
      <c r="I121" s="92"/>
      <c r="J121" s="92"/>
      <c r="Q121" s="174">
        <f t="shared" ref="Q121:Q151" si="45">ROUND(IF(G121&gt;0,G121*D$96*H121/12,IF(F121=0,0,IF(D121*D$96*H121/12&gt;=F121,F121-1,D121*D$96*H121/12))),2)+P121</f>
        <v>0</v>
      </c>
      <c r="R121" s="40">
        <f t="shared" ref="R121:R151" si="46">D121+G121-I121</f>
        <v>0</v>
      </c>
      <c r="S121" s="40">
        <f t="shared" ref="S121:S151" si="47">E121+Q121-J121</f>
        <v>0</v>
      </c>
      <c r="T121" s="40">
        <f t="shared" ref="T121:T151" si="48">+R121-S121</f>
        <v>0</v>
      </c>
    </row>
    <row r="122" spans="2:20">
      <c r="B122" s="52"/>
      <c r="C122" s="220"/>
      <c r="D122" s="67"/>
      <c r="F122" s="40">
        <f t="shared" si="44"/>
        <v>0</v>
      </c>
      <c r="G122" s="1"/>
      <c r="H122" s="92">
        <v>12</v>
      </c>
      <c r="I122" s="92"/>
      <c r="J122" s="92"/>
      <c r="Q122" s="174">
        <f t="shared" si="45"/>
        <v>0</v>
      </c>
      <c r="R122" s="40">
        <f t="shared" si="46"/>
        <v>0</v>
      </c>
      <c r="S122" s="40">
        <f t="shared" si="47"/>
        <v>0</v>
      </c>
      <c r="T122" s="40">
        <f t="shared" si="48"/>
        <v>0</v>
      </c>
    </row>
    <row r="123" spans="2:20">
      <c r="B123" s="52"/>
      <c r="C123" s="253"/>
      <c r="D123" s="67"/>
      <c r="F123" s="40">
        <f t="shared" si="44"/>
        <v>0</v>
      </c>
      <c r="G123" s="1"/>
      <c r="H123" s="92">
        <v>12</v>
      </c>
      <c r="I123" s="92"/>
      <c r="J123" s="92"/>
      <c r="Q123" s="174">
        <f t="shared" si="45"/>
        <v>0</v>
      </c>
      <c r="R123" s="40">
        <f t="shared" si="46"/>
        <v>0</v>
      </c>
      <c r="S123" s="40">
        <f t="shared" si="47"/>
        <v>0</v>
      </c>
      <c r="T123" s="40">
        <f t="shared" si="48"/>
        <v>0</v>
      </c>
    </row>
    <row r="124" spans="2:20">
      <c r="B124" s="52"/>
      <c r="C124" s="253"/>
      <c r="D124" s="67"/>
      <c r="F124" s="40">
        <f t="shared" si="44"/>
        <v>0</v>
      </c>
      <c r="G124" s="1"/>
      <c r="H124" s="92">
        <v>12</v>
      </c>
      <c r="I124" s="92"/>
      <c r="J124" s="92"/>
      <c r="Q124" s="174">
        <f t="shared" si="45"/>
        <v>0</v>
      </c>
      <c r="R124" s="40">
        <f t="shared" si="46"/>
        <v>0</v>
      </c>
      <c r="S124" s="40">
        <f t="shared" si="47"/>
        <v>0</v>
      </c>
      <c r="T124" s="40">
        <f t="shared" si="48"/>
        <v>0</v>
      </c>
    </row>
    <row r="125" spans="2:20">
      <c r="B125" s="52"/>
      <c r="C125" s="239"/>
      <c r="D125" s="67"/>
      <c r="F125" s="40">
        <f t="shared" si="44"/>
        <v>0</v>
      </c>
      <c r="G125" s="1"/>
      <c r="H125" s="92">
        <v>12</v>
      </c>
      <c r="I125" s="92"/>
      <c r="J125" s="92"/>
      <c r="Q125" s="174">
        <f t="shared" si="45"/>
        <v>0</v>
      </c>
      <c r="R125" s="40">
        <f t="shared" si="46"/>
        <v>0</v>
      </c>
      <c r="S125" s="40">
        <f t="shared" si="47"/>
        <v>0</v>
      </c>
      <c r="T125" s="40">
        <f t="shared" si="48"/>
        <v>0</v>
      </c>
    </row>
    <row r="126" spans="2:20">
      <c r="B126" s="52"/>
      <c r="C126" s="220"/>
      <c r="D126" s="67"/>
      <c r="F126" s="40">
        <f t="shared" si="44"/>
        <v>0</v>
      </c>
      <c r="G126" s="1"/>
      <c r="H126" s="92">
        <v>12</v>
      </c>
      <c r="I126" s="92"/>
      <c r="J126" s="92"/>
      <c r="Q126" s="174">
        <f t="shared" si="45"/>
        <v>0</v>
      </c>
      <c r="R126" s="40">
        <f t="shared" si="46"/>
        <v>0</v>
      </c>
      <c r="S126" s="40">
        <f t="shared" si="47"/>
        <v>0</v>
      </c>
      <c r="T126" s="40">
        <f t="shared" si="48"/>
        <v>0</v>
      </c>
    </row>
    <row r="127" spans="2:20">
      <c r="B127" s="52"/>
      <c r="C127" s="220"/>
      <c r="D127" s="67"/>
      <c r="F127" s="40">
        <f t="shared" si="44"/>
        <v>0</v>
      </c>
      <c r="G127" s="1"/>
      <c r="H127" s="92">
        <v>12</v>
      </c>
      <c r="I127" s="92"/>
      <c r="J127" s="92"/>
      <c r="Q127" s="174">
        <f t="shared" si="45"/>
        <v>0</v>
      </c>
      <c r="R127" s="40">
        <f t="shared" si="46"/>
        <v>0</v>
      </c>
      <c r="S127" s="40">
        <f t="shared" si="47"/>
        <v>0</v>
      </c>
      <c r="T127" s="40">
        <f t="shared" si="48"/>
        <v>0</v>
      </c>
    </row>
    <row r="128" spans="2:20">
      <c r="B128" s="52"/>
      <c r="C128" s="220"/>
      <c r="D128" s="67"/>
      <c r="F128" s="40">
        <f t="shared" si="44"/>
        <v>0</v>
      </c>
      <c r="G128" s="1"/>
      <c r="H128" s="92">
        <v>12</v>
      </c>
      <c r="I128" s="92"/>
      <c r="J128" s="92"/>
      <c r="Q128" s="174">
        <f t="shared" si="45"/>
        <v>0</v>
      </c>
      <c r="R128" s="40">
        <f t="shared" si="46"/>
        <v>0</v>
      </c>
      <c r="S128" s="40">
        <f t="shared" si="47"/>
        <v>0</v>
      </c>
      <c r="T128" s="40">
        <f t="shared" si="48"/>
        <v>0</v>
      </c>
    </row>
    <row r="129" spans="2:20">
      <c r="B129" s="52"/>
      <c r="C129" s="258" t="s">
        <v>703</v>
      </c>
      <c r="D129" s="67"/>
      <c r="F129" s="40">
        <f t="shared" si="44"/>
        <v>0</v>
      </c>
      <c r="G129" s="1"/>
      <c r="H129" s="92">
        <v>12</v>
      </c>
      <c r="I129" s="92"/>
      <c r="J129" s="92"/>
      <c r="Q129" s="174">
        <f t="shared" si="45"/>
        <v>0</v>
      </c>
      <c r="R129" s="40">
        <f t="shared" si="46"/>
        <v>0</v>
      </c>
      <c r="S129" s="40">
        <f t="shared" si="47"/>
        <v>0</v>
      </c>
      <c r="T129" s="40">
        <f t="shared" si="48"/>
        <v>0</v>
      </c>
    </row>
    <row r="130" spans="2:20">
      <c r="B130" s="52"/>
      <c r="C130" s="220"/>
      <c r="D130" s="67"/>
      <c r="F130" s="40">
        <f t="shared" si="44"/>
        <v>0</v>
      </c>
      <c r="G130" s="1"/>
      <c r="H130" s="92">
        <v>12</v>
      </c>
      <c r="I130" s="92"/>
      <c r="J130" s="92"/>
      <c r="Q130" s="174">
        <f t="shared" si="45"/>
        <v>0</v>
      </c>
      <c r="R130" s="40">
        <f t="shared" si="46"/>
        <v>0</v>
      </c>
      <c r="S130" s="40">
        <f t="shared" si="47"/>
        <v>0</v>
      </c>
      <c r="T130" s="40">
        <f t="shared" si="48"/>
        <v>0</v>
      </c>
    </row>
    <row r="131" spans="2:20">
      <c r="B131" s="254"/>
      <c r="C131" s="252"/>
      <c r="D131" s="67"/>
      <c r="F131" s="40">
        <f t="shared" si="44"/>
        <v>0</v>
      </c>
      <c r="G131" s="1"/>
      <c r="H131" s="92">
        <v>12</v>
      </c>
      <c r="I131" s="92"/>
      <c r="J131" s="92"/>
      <c r="Q131" s="174">
        <f t="shared" si="45"/>
        <v>0</v>
      </c>
      <c r="R131" s="40">
        <f t="shared" si="46"/>
        <v>0</v>
      </c>
      <c r="S131" s="40">
        <f t="shared" si="47"/>
        <v>0</v>
      </c>
      <c r="T131" s="40">
        <f t="shared" si="48"/>
        <v>0</v>
      </c>
    </row>
    <row r="132" spans="2:20">
      <c r="B132" s="52"/>
      <c r="C132" s="220"/>
      <c r="D132" s="67"/>
      <c r="F132" s="40">
        <f t="shared" si="44"/>
        <v>0</v>
      </c>
      <c r="G132" s="1"/>
      <c r="H132" s="92">
        <v>12</v>
      </c>
      <c r="I132" s="92"/>
      <c r="J132" s="92"/>
      <c r="Q132" s="174">
        <f t="shared" si="45"/>
        <v>0</v>
      </c>
      <c r="R132" s="40">
        <f t="shared" si="46"/>
        <v>0</v>
      </c>
      <c r="S132" s="40">
        <f t="shared" si="47"/>
        <v>0</v>
      </c>
      <c r="T132" s="40">
        <f t="shared" si="48"/>
        <v>0</v>
      </c>
    </row>
    <row r="133" spans="2:20">
      <c r="B133" s="52"/>
      <c r="C133" s="220"/>
      <c r="D133" s="67"/>
      <c r="F133" s="40">
        <f t="shared" si="44"/>
        <v>0</v>
      </c>
      <c r="G133" s="1"/>
      <c r="H133" s="92">
        <v>12</v>
      </c>
      <c r="I133" s="92"/>
      <c r="J133" s="92"/>
      <c r="Q133" s="174">
        <f t="shared" si="45"/>
        <v>0</v>
      </c>
      <c r="R133" s="40">
        <f t="shared" si="46"/>
        <v>0</v>
      </c>
      <c r="S133" s="40">
        <f t="shared" si="47"/>
        <v>0</v>
      </c>
      <c r="T133" s="40">
        <f t="shared" si="48"/>
        <v>0</v>
      </c>
    </row>
    <row r="134" spans="2:20">
      <c r="B134" s="52"/>
      <c r="C134" s="220"/>
      <c r="D134" s="67"/>
      <c r="F134" s="40">
        <f t="shared" si="44"/>
        <v>0</v>
      </c>
      <c r="G134" s="1"/>
      <c r="H134" s="92">
        <v>12</v>
      </c>
      <c r="I134" s="92"/>
      <c r="J134" s="92"/>
      <c r="Q134" s="174">
        <f t="shared" si="45"/>
        <v>0</v>
      </c>
      <c r="R134" s="40">
        <f t="shared" si="46"/>
        <v>0</v>
      </c>
      <c r="S134" s="40">
        <f t="shared" si="47"/>
        <v>0</v>
      </c>
      <c r="T134" s="40">
        <f t="shared" si="48"/>
        <v>0</v>
      </c>
    </row>
    <row r="135" spans="2:20">
      <c r="B135" s="52"/>
      <c r="C135" s="220"/>
      <c r="D135" s="67"/>
      <c r="F135" s="40">
        <f t="shared" si="44"/>
        <v>0</v>
      </c>
      <c r="G135" s="1"/>
      <c r="H135" s="92">
        <v>12</v>
      </c>
      <c r="I135" s="92"/>
      <c r="J135" s="92"/>
      <c r="Q135" s="174">
        <f t="shared" si="45"/>
        <v>0</v>
      </c>
      <c r="R135" s="40">
        <f t="shared" si="46"/>
        <v>0</v>
      </c>
      <c r="S135" s="40">
        <f t="shared" si="47"/>
        <v>0</v>
      </c>
      <c r="T135" s="40">
        <f t="shared" si="48"/>
        <v>0</v>
      </c>
    </row>
    <row r="136" spans="2:20">
      <c r="B136" s="52"/>
      <c r="C136" s="220"/>
      <c r="D136" s="67"/>
      <c r="F136" s="40">
        <f t="shared" si="44"/>
        <v>0</v>
      </c>
      <c r="G136" s="1"/>
      <c r="H136" s="92">
        <v>12</v>
      </c>
      <c r="I136" s="92"/>
      <c r="J136" s="92"/>
      <c r="Q136" s="174">
        <f t="shared" si="45"/>
        <v>0</v>
      </c>
      <c r="R136" s="40">
        <f t="shared" si="46"/>
        <v>0</v>
      </c>
      <c r="S136" s="40">
        <f t="shared" si="47"/>
        <v>0</v>
      </c>
      <c r="T136" s="40">
        <f t="shared" si="48"/>
        <v>0</v>
      </c>
    </row>
    <row r="137" spans="2:20">
      <c r="B137" s="52"/>
      <c r="C137" s="220"/>
      <c r="D137" s="67"/>
      <c r="F137" s="40">
        <f t="shared" si="44"/>
        <v>0</v>
      </c>
      <c r="G137" s="1"/>
      <c r="H137" s="92">
        <v>12</v>
      </c>
      <c r="I137" s="92"/>
      <c r="J137" s="92"/>
      <c r="Q137" s="174">
        <f t="shared" si="45"/>
        <v>0</v>
      </c>
      <c r="R137" s="40">
        <f t="shared" si="46"/>
        <v>0</v>
      </c>
      <c r="S137" s="40">
        <f t="shared" si="47"/>
        <v>0</v>
      </c>
      <c r="T137" s="40">
        <f t="shared" si="48"/>
        <v>0</v>
      </c>
    </row>
    <row r="138" spans="2:20">
      <c r="B138" s="52"/>
      <c r="C138" s="220"/>
      <c r="D138" s="67"/>
      <c r="F138" s="40">
        <f t="shared" si="44"/>
        <v>0</v>
      </c>
      <c r="G138" s="1"/>
      <c r="H138" s="92">
        <v>12</v>
      </c>
      <c r="I138" s="92"/>
      <c r="J138" s="92"/>
      <c r="Q138" s="174">
        <f t="shared" si="45"/>
        <v>0</v>
      </c>
      <c r="R138" s="40">
        <f t="shared" si="46"/>
        <v>0</v>
      </c>
      <c r="S138" s="40">
        <f t="shared" si="47"/>
        <v>0</v>
      </c>
      <c r="T138" s="40">
        <f t="shared" si="48"/>
        <v>0</v>
      </c>
    </row>
    <row r="139" spans="2:20">
      <c r="B139" s="52"/>
      <c r="C139" s="220"/>
      <c r="D139" s="67"/>
      <c r="F139" s="40">
        <f t="shared" si="44"/>
        <v>0</v>
      </c>
      <c r="G139" s="1"/>
      <c r="H139" s="92">
        <v>12</v>
      </c>
      <c r="I139" s="92"/>
      <c r="J139" s="92"/>
      <c r="Q139" s="174">
        <f t="shared" si="45"/>
        <v>0</v>
      </c>
      <c r="R139" s="40">
        <f t="shared" si="46"/>
        <v>0</v>
      </c>
      <c r="S139" s="40">
        <f t="shared" si="47"/>
        <v>0</v>
      </c>
      <c r="T139" s="40">
        <f t="shared" si="48"/>
        <v>0</v>
      </c>
    </row>
    <row r="140" spans="2:20">
      <c r="B140" s="52"/>
      <c r="C140" s="220"/>
      <c r="D140" s="67"/>
      <c r="F140" s="40">
        <f t="shared" si="44"/>
        <v>0</v>
      </c>
      <c r="G140" s="1"/>
      <c r="H140" s="92">
        <v>12</v>
      </c>
      <c r="I140" s="92"/>
      <c r="J140" s="92"/>
      <c r="Q140" s="174">
        <f t="shared" si="45"/>
        <v>0</v>
      </c>
      <c r="R140" s="40">
        <f t="shared" si="46"/>
        <v>0</v>
      </c>
      <c r="S140" s="40">
        <f t="shared" si="47"/>
        <v>0</v>
      </c>
      <c r="T140" s="40">
        <f t="shared" si="48"/>
        <v>0</v>
      </c>
    </row>
    <row r="141" spans="2:20">
      <c r="B141" s="52"/>
      <c r="C141" s="220"/>
      <c r="D141" s="67"/>
      <c r="F141" s="40">
        <f t="shared" si="44"/>
        <v>0</v>
      </c>
      <c r="G141" s="1"/>
      <c r="H141" s="92">
        <v>12</v>
      </c>
      <c r="I141" s="92"/>
      <c r="J141" s="92"/>
      <c r="Q141" s="174">
        <f t="shared" si="45"/>
        <v>0</v>
      </c>
      <c r="R141" s="40">
        <f t="shared" si="46"/>
        <v>0</v>
      </c>
      <c r="S141" s="40">
        <f t="shared" si="47"/>
        <v>0</v>
      </c>
      <c r="T141" s="40">
        <f t="shared" si="48"/>
        <v>0</v>
      </c>
    </row>
    <row r="142" spans="2:20">
      <c r="B142" s="52"/>
      <c r="C142" s="220"/>
      <c r="D142" s="67"/>
      <c r="F142" s="40">
        <f t="shared" si="44"/>
        <v>0</v>
      </c>
      <c r="G142" s="1"/>
      <c r="H142" s="92">
        <v>12</v>
      </c>
      <c r="I142" s="92"/>
      <c r="J142" s="92"/>
      <c r="Q142" s="174">
        <f t="shared" si="45"/>
        <v>0</v>
      </c>
      <c r="R142" s="40">
        <f t="shared" si="46"/>
        <v>0</v>
      </c>
      <c r="S142" s="40">
        <f t="shared" si="47"/>
        <v>0</v>
      </c>
      <c r="T142" s="40">
        <f t="shared" si="48"/>
        <v>0</v>
      </c>
    </row>
    <row r="143" spans="2:20">
      <c r="B143" s="52"/>
      <c r="C143" s="220"/>
      <c r="D143" s="67"/>
      <c r="F143" s="40">
        <f t="shared" si="44"/>
        <v>0</v>
      </c>
      <c r="G143" s="1"/>
      <c r="H143" s="92">
        <v>12</v>
      </c>
      <c r="I143" s="92"/>
      <c r="J143" s="92"/>
      <c r="Q143" s="174">
        <f t="shared" si="45"/>
        <v>0</v>
      </c>
      <c r="R143" s="40">
        <f t="shared" si="46"/>
        <v>0</v>
      </c>
      <c r="S143" s="40">
        <f t="shared" si="47"/>
        <v>0</v>
      </c>
      <c r="T143" s="40">
        <f t="shared" si="48"/>
        <v>0</v>
      </c>
    </row>
    <row r="144" spans="2:20">
      <c r="B144" s="52"/>
      <c r="D144" s="67"/>
      <c r="F144" s="40">
        <f t="shared" si="44"/>
        <v>0</v>
      </c>
      <c r="G144" s="1"/>
      <c r="H144" s="92">
        <v>12</v>
      </c>
      <c r="I144" s="92"/>
      <c r="J144" s="92"/>
      <c r="Q144" s="174">
        <f t="shared" si="45"/>
        <v>0</v>
      </c>
      <c r="R144" s="40">
        <f t="shared" si="46"/>
        <v>0</v>
      </c>
      <c r="S144" s="40">
        <f t="shared" si="47"/>
        <v>0</v>
      </c>
      <c r="T144" s="40">
        <f t="shared" si="48"/>
        <v>0</v>
      </c>
    </row>
    <row r="145" spans="2:20">
      <c r="B145" s="52"/>
      <c r="C145" s="220"/>
      <c r="D145" s="67"/>
      <c r="F145" s="40">
        <f t="shared" si="44"/>
        <v>0</v>
      </c>
      <c r="G145" s="1"/>
      <c r="H145" s="92">
        <v>12</v>
      </c>
      <c r="I145" s="92"/>
      <c r="J145" s="92"/>
      <c r="Q145" s="174">
        <f t="shared" si="45"/>
        <v>0</v>
      </c>
      <c r="R145" s="40">
        <f t="shared" si="46"/>
        <v>0</v>
      </c>
      <c r="S145" s="40">
        <f t="shared" si="47"/>
        <v>0</v>
      </c>
      <c r="T145" s="40">
        <f t="shared" si="48"/>
        <v>0</v>
      </c>
    </row>
    <row r="146" spans="2:20">
      <c r="B146" s="52"/>
      <c r="C146" s="220"/>
      <c r="D146" s="67"/>
      <c r="F146" s="40">
        <f t="shared" si="44"/>
        <v>0</v>
      </c>
      <c r="G146" s="1"/>
      <c r="H146" s="92">
        <v>12</v>
      </c>
      <c r="I146" s="92"/>
      <c r="J146" s="92"/>
      <c r="Q146" s="174">
        <f t="shared" si="45"/>
        <v>0</v>
      </c>
      <c r="R146" s="40">
        <f t="shared" si="46"/>
        <v>0</v>
      </c>
      <c r="S146" s="40">
        <f t="shared" si="47"/>
        <v>0</v>
      </c>
      <c r="T146" s="40">
        <f t="shared" si="48"/>
        <v>0</v>
      </c>
    </row>
    <row r="147" spans="2:20">
      <c r="B147" s="52"/>
      <c r="C147" s="258" t="s">
        <v>704</v>
      </c>
      <c r="D147" s="67"/>
      <c r="F147" s="40">
        <f t="shared" si="44"/>
        <v>0</v>
      </c>
      <c r="G147" s="1"/>
      <c r="H147" s="92">
        <v>12</v>
      </c>
      <c r="I147" s="92"/>
      <c r="J147" s="92"/>
      <c r="Q147" s="174">
        <f t="shared" si="45"/>
        <v>0</v>
      </c>
      <c r="R147" s="40">
        <f t="shared" si="46"/>
        <v>0</v>
      </c>
      <c r="S147" s="40">
        <f t="shared" si="47"/>
        <v>0</v>
      </c>
      <c r="T147" s="40">
        <f t="shared" si="48"/>
        <v>0</v>
      </c>
    </row>
    <row r="148" spans="2:20">
      <c r="B148" s="52"/>
      <c r="C148" s="220"/>
      <c r="D148" s="67"/>
      <c r="F148" s="40">
        <f t="shared" si="44"/>
        <v>0</v>
      </c>
      <c r="G148" s="1"/>
      <c r="H148" s="92">
        <v>12</v>
      </c>
      <c r="I148" s="92"/>
      <c r="J148" s="92"/>
      <c r="Q148" s="174">
        <f t="shared" si="45"/>
        <v>0</v>
      </c>
      <c r="R148" s="40">
        <f t="shared" si="46"/>
        <v>0</v>
      </c>
      <c r="S148" s="40">
        <f t="shared" si="47"/>
        <v>0</v>
      </c>
      <c r="T148" s="40">
        <f t="shared" si="48"/>
        <v>0</v>
      </c>
    </row>
    <row r="149" spans="2:20">
      <c r="B149" s="254"/>
      <c r="C149" s="252"/>
      <c r="D149" s="67"/>
      <c r="F149" s="40">
        <f t="shared" si="44"/>
        <v>0</v>
      </c>
      <c r="G149" s="1"/>
      <c r="H149" s="92">
        <v>12</v>
      </c>
      <c r="I149" s="92"/>
      <c r="J149" s="92"/>
      <c r="Q149" s="174">
        <f t="shared" si="45"/>
        <v>0</v>
      </c>
      <c r="R149" s="40">
        <f t="shared" si="46"/>
        <v>0</v>
      </c>
      <c r="S149" s="40">
        <f t="shared" si="47"/>
        <v>0</v>
      </c>
      <c r="T149" s="40">
        <f t="shared" si="48"/>
        <v>0</v>
      </c>
    </row>
    <row r="150" spans="2:20">
      <c r="B150" s="52"/>
      <c r="C150" s="220"/>
      <c r="D150" s="67"/>
      <c r="F150" s="40">
        <f t="shared" si="44"/>
        <v>0</v>
      </c>
      <c r="G150" s="1"/>
      <c r="H150" s="92">
        <v>12</v>
      </c>
      <c r="I150" s="92"/>
      <c r="J150" s="92"/>
      <c r="Q150" s="174">
        <f t="shared" si="45"/>
        <v>0</v>
      </c>
      <c r="R150" s="40">
        <f t="shared" si="46"/>
        <v>0</v>
      </c>
      <c r="S150" s="40">
        <f t="shared" si="47"/>
        <v>0</v>
      </c>
      <c r="T150" s="40">
        <f t="shared" si="48"/>
        <v>0</v>
      </c>
    </row>
    <row r="151" spans="2:20">
      <c r="B151" s="52"/>
      <c r="C151" s="220"/>
      <c r="D151" s="67"/>
      <c r="F151" s="40">
        <f t="shared" si="44"/>
        <v>0</v>
      </c>
      <c r="G151" s="1"/>
      <c r="H151" s="92">
        <v>12</v>
      </c>
      <c r="I151" s="92"/>
      <c r="J151" s="92"/>
      <c r="Q151" s="174">
        <f t="shared" si="45"/>
        <v>0</v>
      </c>
      <c r="R151" s="40">
        <f t="shared" si="46"/>
        <v>0</v>
      </c>
      <c r="S151" s="40">
        <f t="shared" si="47"/>
        <v>0</v>
      </c>
      <c r="T151" s="40">
        <f t="shared" si="48"/>
        <v>0</v>
      </c>
    </row>
    <row r="152" spans="2:20">
      <c r="B152" s="52"/>
      <c r="C152" s="220"/>
      <c r="D152" s="67"/>
      <c r="F152" s="40">
        <f t="shared" ref="F152:F158" si="49">+D152-E152</f>
        <v>0</v>
      </c>
      <c r="G152" s="1"/>
      <c r="H152" s="92">
        <v>12</v>
      </c>
      <c r="I152" s="92"/>
      <c r="J152" s="92"/>
      <c r="Q152" s="174">
        <f t="shared" ref="Q152:Q158" si="50">ROUND(IF(G152&gt;0,G152*D$96*H152/12,IF(F152=0,0,IF(D152*D$96*H152/12&gt;=F152,F152-1,D152*D$96*H152/12))),2)+P152</f>
        <v>0</v>
      </c>
      <c r="R152" s="40">
        <f t="shared" ref="R152:R158" si="51">D152+G152-I152</f>
        <v>0</v>
      </c>
      <c r="S152" s="40">
        <f t="shared" ref="S152:S158" si="52">E152+Q152-J152</f>
        <v>0</v>
      </c>
      <c r="T152" s="40">
        <f t="shared" ref="T152:T158" si="53">+R152-S152</f>
        <v>0</v>
      </c>
    </row>
    <row r="153" spans="2:20">
      <c r="B153" s="52"/>
      <c r="C153" s="220"/>
      <c r="D153" s="67"/>
      <c r="F153" s="40">
        <f t="shared" si="49"/>
        <v>0</v>
      </c>
      <c r="G153" s="1"/>
      <c r="H153" s="92">
        <v>12</v>
      </c>
      <c r="I153" s="92"/>
      <c r="J153" s="92"/>
      <c r="Q153" s="174">
        <f t="shared" si="50"/>
        <v>0</v>
      </c>
      <c r="R153" s="40">
        <f t="shared" si="51"/>
        <v>0</v>
      </c>
      <c r="S153" s="40">
        <f t="shared" si="52"/>
        <v>0</v>
      </c>
      <c r="T153" s="40">
        <f t="shared" si="53"/>
        <v>0</v>
      </c>
    </row>
    <row r="154" spans="2:20">
      <c r="B154" s="52"/>
      <c r="C154" s="220"/>
      <c r="D154" s="67"/>
      <c r="F154" s="40">
        <f t="shared" si="49"/>
        <v>0</v>
      </c>
      <c r="G154" s="1"/>
      <c r="H154" s="92">
        <v>12</v>
      </c>
      <c r="I154" s="92"/>
      <c r="J154" s="92"/>
      <c r="Q154" s="174">
        <f t="shared" si="50"/>
        <v>0</v>
      </c>
      <c r="R154" s="40">
        <f t="shared" si="51"/>
        <v>0</v>
      </c>
      <c r="S154" s="40">
        <f t="shared" si="52"/>
        <v>0</v>
      </c>
      <c r="T154" s="40">
        <f t="shared" si="53"/>
        <v>0</v>
      </c>
    </row>
    <row r="155" spans="2:20">
      <c r="B155" s="52"/>
      <c r="C155" s="220"/>
      <c r="D155" s="67"/>
      <c r="F155" s="40">
        <f t="shared" si="49"/>
        <v>0</v>
      </c>
      <c r="G155" s="1"/>
      <c r="H155" s="92">
        <v>12</v>
      </c>
      <c r="I155" s="92"/>
      <c r="J155" s="92"/>
      <c r="Q155" s="174">
        <f t="shared" si="50"/>
        <v>0</v>
      </c>
      <c r="R155" s="40">
        <f t="shared" si="51"/>
        <v>0</v>
      </c>
      <c r="S155" s="40">
        <f t="shared" si="52"/>
        <v>0</v>
      </c>
      <c r="T155" s="40">
        <f t="shared" si="53"/>
        <v>0</v>
      </c>
    </row>
    <row r="156" spans="2:20">
      <c r="B156" s="52"/>
      <c r="C156" s="220"/>
      <c r="D156" s="67"/>
      <c r="F156" s="40">
        <f t="shared" si="49"/>
        <v>0</v>
      </c>
      <c r="G156" s="1"/>
      <c r="H156" s="92">
        <v>12</v>
      </c>
      <c r="I156" s="92"/>
      <c r="J156" s="92"/>
      <c r="Q156" s="174">
        <f t="shared" si="50"/>
        <v>0</v>
      </c>
      <c r="R156" s="40">
        <f t="shared" si="51"/>
        <v>0</v>
      </c>
      <c r="S156" s="40">
        <f t="shared" si="52"/>
        <v>0</v>
      </c>
      <c r="T156" s="40">
        <f t="shared" si="53"/>
        <v>0</v>
      </c>
    </row>
    <row r="157" spans="2:20">
      <c r="B157" s="52"/>
      <c r="C157" s="220"/>
      <c r="D157" s="67"/>
      <c r="F157" s="40">
        <f t="shared" si="49"/>
        <v>0</v>
      </c>
      <c r="G157" s="1"/>
      <c r="H157" s="92">
        <v>12</v>
      </c>
      <c r="I157" s="92"/>
      <c r="J157" s="92"/>
      <c r="Q157" s="174">
        <f t="shared" si="50"/>
        <v>0</v>
      </c>
      <c r="R157" s="40">
        <f t="shared" si="51"/>
        <v>0</v>
      </c>
      <c r="S157" s="40">
        <f t="shared" si="52"/>
        <v>0</v>
      </c>
      <c r="T157" s="40">
        <f t="shared" si="53"/>
        <v>0</v>
      </c>
    </row>
    <row r="158" spans="2:20">
      <c r="B158" s="52"/>
      <c r="C158" s="220"/>
      <c r="D158" s="67"/>
      <c r="F158" s="40">
        <f t="shared" si="49"/>
        <v>0</v>
      </c>
      <c r="G158" s="1"/>
      <c r="H158" s="92">
        <v>12</v>
      </c>
      <c r="I158" s="92"/>
      <c r="J158" s="92"/>
      <c r="Q158" s="174">
        <f t="shared" si="50"/>
        <v>0</v>
      </c>
      <c r="R158" s="40">
        <f t="shared" si="51"/>
        <v>0</v>
      </c>
      <c r="S158" s="40">
        <f t="shared" si="52"/>
        <v>0</v>
      </c>
      <c r="T158" s="40">
        <f t="shared" si="53"/>
        <v>0</v>
      </c>
    </row>
    <row r="159" spans="2:20">
      <c r="C159" s="220"/>
    </row>
    <row r="160" spans="2:20" ht="13.5" thickBot="1">
      <c r="C160" s="220"/>
      <c r="D160" s="47">
        <f>SUM(D99:D159)</f>
        <v>0</v>
      </c>
      <c r="E160" s="47">
        <f t="shared" ref="E160:T160" si="54">SUM(E99:E159)</f>
        <v>0</v>
      </c>
      <c r="F160" s="47">
        <f t="shared" si="54"/>
        <v>0</v>
      </c>
      <c r="G160" s="47">
        <f t="shared" si="54"/>
        <v>0</v>
      </c>
      <c r="H160" s="47"/>
      <c r="I160" s="47">
        <f t="shared" si="54"/>
        <v>0</v>
      </c>
      <c r="J160" s="47">
        <f t="shared" si="54"/>
        <v>0</v>
      </c>
      <c r="K160" s="47">
        <f t="shared" si="54"/>
        <v>0</v>
      </c>
      <c r="L160" s="47">
        <f t="shared" si="54"/>
        <v>0</v>
      </c>
      <c r="M160" s="47">
        <f t="shared" si="54"/>
        <v>0</v>
      </c>
      <c r="N160" s="47">
        <f t="shared" si="54"/>
        <v>0</v>
      </c>
      <c r="O160" s="47">
        <f t="shared" si="54"/>
        <v>0</v>
      </c>
      <c r="P160" s="47">
        <f t="shared" si="54"/>
        <v>0</v>
      </c>
      <c r="Q160" s="47">
        <f t="shared" si="54"/>
        <v>0</v>
      </c>
      <c r="R160" s="47">
        <f t="shared" si="54"/>
        <v>0</v>
      </c>
      <c r="S160" s="47">
        <f t="shared" si="54"/>
        <v>0</v>
      </c>
      <c r="T160" s="47">
        <f t="shared" si="54"/>
        <v>0</v>
      </c>
    </row>
    <row r="161" spans="2:20" ht="13.5" thickTop="1">
      <c r="C161" s="220"/>
    </row>
    <row r="163" spans="2:20">
      <c r="B163" s="177" t="s">
        <v>319</v>
      </c>
      <c r="D163" s="289">
        <v>0.33339999999999997</v>
      </c>
      <c r="E163" s="40" t="s">
        <v>253</v>
      </c>
    </row>
    <row r="164" spans="2:20">
      <c r="B164" s="178"/>
      <c r="D164" s="21"/>
      <c r="E164" s="21"/>
      <c r="F164" s="21"/>
      <c r="G164" s="21"/>
      <c r="H164" s="21"/>
      <c r="I164" s="21"/>
      <c r="J164" s="21"/>
      <c r="K164" s="21"/>
      <c r="L164" s="21"/>
      <c r="M164" s="232" t="s">
        <v>614</v>
      </c>
      <c r="N164" s="233" t="s">
        <v>620</v>
      </c>
      <c r="O164" s="234" t="s">
        <v>616</v>
      </c>
      <c r="P164" s="21"/>
      <c r="Q164" s="21"/>
      <c r="R164" s="21"/>
      <c r="S164" s="21"/>
      <c r="T164" s="21"/>
    </row>
    <row r="165" spans="2:20">
      <c r="B165" s="179" t="s">
        <v>25</v>
      </c>
      <c r="C165" s="64" t="s">
        <v>218</v>
      </c>
      <c r="D165" s="22" t="s">
        <v>350</v>
      </c>
      <c r="E165" s="22" t="s">
        <v>515</v>
      </c>
      <c r="F165" s="22" t="s">
        <v>514</v>
      </c>
      <c r="G165" s="22" t="s">
        <v>255</v>
      </c>
      <c r="H165" s="22" t="s">
        <v>384</v>
      </c>
      <c r="I165" s="22" t="s">
        <v>516</v>
      </c>
      <c r="J165" s="22" t="s">
        <v>517</v>
      </c>
      <c r="K165" s="22" t="s">
        <v>613</v>
      </c>
      <c r="L165" s="22" t="s">
        <v>518</v>
      </c>
      <c r="M165" s="226" t="s">
        <v>615</v>
      </c>
      <c r="N165" s="22" t="s">
        <v>621</v>
      </c>
      <c r="O165" s="227" t="s">
        <v>617</v>
      </c>
      <c r="P165" s="22" t="s">
        <v>494</v>
      </c>
      <c r="Q165" s="22" t="s">
        <v>513</v>
      </c>
      <c r="R165" s="22" t="s">
        <v>350</v>
      </c>
      <c r="S165" s="22" t="s">
        <v>515</v>
      </c>
      <c r="T165" s="22" t="s">
        <v>514</v>
      </c>
    </row>
    <row r="167" spans="2:20">
      <c r="C167" s="258" t="s">
        <v>701</v>
      </c>
    </row>
    <row r="168" spans="2:20">
      <c r="B168" s="255"/>
      <c r="C168" s="252"/>
      <c r="D168" s="92"/>
      <c r="F168" s="40">
        <f>+D168-E168</f>
        <v>0</v>
      </c>
      <c r="G168" s="92"/>
      <c r="H168" s="92">
        <v>12</v>
      </c>
      <c r="I168" s="92"/>
      <c r="J168" s="92"/>
      <c r="Q168" s="174">
        <f>ROUND(IF(G168&gt;0,G168*D$163*H168/12,IF(F168=0,0,IF(D168*D$163*H168/12&gt;=F168,F168-1,D168*D$163*H168/12))),2)+P168</f>
        <v>0</v>
      </c>
      <c r="R168" s="40">
        <f t="shared" ref="R168" si="55">D168+G168-I168</f>
        <v>0</v>
      </c>
      <c r="S168" s="40">
        <f t="shared" ref="S168" si="56">E168+Q168-J168</f>
        <v>0</v>
      </c>
      <c r="T168" s="40">
        <f>+R168-S168</f>
        <v>0</v>
      </c>
    </row>
    <row r="169" spans="2:20">
      <c r="B169" s="254"/>
      <c r="C169" s="252"/>
      <c r="D169" s="92"/>
      <c r="F169" s="40">
        <f>+D169-E169</f>
        <v>0</v>
      </c>
      <c r="G169" s="92"/>
      <c r="H169" s="92">
        <v>12</v>
      </c>
      <c r="I169" s="92"/>
      <c r="J169" s="92"/>
      <c r="Q169" s="174">
        <f t="shared" ref="Q169:Q182" si="57">ROUND(IF(G169&gt;0,G169*D$163*H169/12,IF(F169=0,0,IF(D169*D$163*H169/12&gt;=F169,F169-1,D169*D$163*H169/12))),2)+P169</f>
        <v>0</v>
      </c>
      <c r="R169" s="40">
        <f t="shared" ref="R169:R182" si="58">D169+G169-I169</f>
        <v>0</v>
      </c>
      <c r="S169" s="40">
        <f t="shared" ref="S169:S182" si="59">E169+Q169-J169</f>
        <v>0</v>
      </c>
      <c r="T169" s="40">
        <f t="shared" ref="T169:T182" si="60">+R169-S169</f>
        <v>0</v>
      </c>
    </row>
    <row r="170" spans="2:20">
      <c r="B170" s="255"/>
      <c r="C170" s="252"/>
      <c r="D170" s="92"/>
      <c r="F170" s="40">
        <f t="shared" ref="F170:F182" si="61">+D170-E170</f>
        <v>0</v>
      </c>
      <c r="G170" s="92"/>
      <c r="H170" s="92">
        <v>12</v>
      </c>
      <c r="I170" s="92"/>
      <c r="J170" s="92"/>
      <c r="Q170" s="174">
        <f t="shared" si="57"/>
        <v>0</v>
      </c>
      <c r="R170" s="40">
        <f t="shared" si="58"/>
        <v>0</v>
      </c>
      <c r="S170" s="40">
        <f t="shared" si="59"/>
        <v>0</v>
      </c>
      <c r="T170" s="40">
        <f t="shared" si="60"/>
        <v>0</v>
      </c>
    </row>
    <row r="171" spans="2:20">
      <c r="B171" s="255"/>
      <c r="C171" s="252"/>
      <c r="D171" s="92"/>
      <c r="F171" s="40">
        <f t="shared" si="61"/>
        <v>0</v>
      </c>
      <c r="G171" s="92"/>
      <c r="H171" s="92">
        <v>12</v>
      </c>
      <c r="I171" s="92"/>
      <c r="J171" s="92"/>
      <c r="Q171" s="174">
        <f t="shared" si="57"/>
        <v>0</v>
      </c>
      <c r="R171" s="40">
        <f t="shared" si="58"/>
        <v>0</v>
      </c>
      <c r="S171" s="40">
        <f t="shared" si="59"/>
        <v>0</v>
      </c>
      <c r="T171" s="40">
        <f t="shared" si="60"/>
        <v>0</v>
      </c>
    </row>
    <row r="172" spans="2:20">
      <c r="B172" s="255"/>
      <c r="C172" s="252"/>
      <c r="D172" s="92"/>
      <c r="F172" s="40">
        <f t="shared" si="61"/>
        <v>0</v>
      </c>
      <c r="G172" s="92"/>
      <c r="H172" s="92">
        <v>12</v>
      </c>
      <c r="I172" s="92"/>
      <c r="J172" s="92"/>
      <c r="Q172" s="174">
        <f t="shared" si="57"/>
        <v>0</v>
      </c>
      <c r="R172" s="40">
        <f t="shared" si="58"/>
        <v>0</v>
      </c>
      <c r="S172" s="40">
        <f t="shared" si="59"/>
        <v>0</v>
      </c>
      <c r="T172" s="40">
        <f t="shared" si="60"/>
        <v>0</v>
      </c>
    </row>
    <row r="173" spans="2:20">
      <c r="B173" s="255"/>
      <c r="C173" s="249"/>
      <c r="D173" s="92"/>
      <c r="F173" s="40">
        <f t="shared" si="61"/>
        <v>0</v>
      </c>
      <c r="G173" s="92"/>
      <c r="H173" s="92">
        <v>12</v>
      </c>
      <c r="I173" s="92"/>
      <c r="J173" s="92"/>
      <c r="Q173" s="174">
        <f t="shared" si="57"/>
        <v>0</v>
      </c>
      <c r="R173" s="40">
        <f t="shared" si="58"/>
        <v>0</v>
      </c>
      <c r="S173" s="40">
        <f t="shared" si="59"/>
        <v>0</v>
      </c>
      <c r="T173" s="40">
        <f t="shared" si="60"/>
        <v>0</v>
      </c>
    </row>
    <row r="174" spans="2:20">
      <c r="B174" s="255"/>
      <c r="C174" s="252"/>
      <c r="D174" s="92"/>
      <c r="F174" s="40">
        <f t="shared" si="61"/>
        <v>0</v>
      </c>
      <c r="G174" s="92"/>
      <c r="H174" s="92">
        <v>12</v>
      </c>
      <c r="I174" s="92"/>
      <c r="J174" s="92"/>
      <c r="Q174" s="174">
        <f t="shared" si="57"/>
        <v>0</v>
      </c>
      <c r="R174" s="40">
        <f t="shared" si="58"/>
        <v>0</v>
      </c>
      <c r="S174" s="40">
        <f t="shared" si="59"/>
        <v>0</v>
      </c>
      <c r="T174" s="40">
        <f t="shared" si="60"/>
        <v>0</v>
      </c>
    </row>
    <row r="175" spans="2:20">
      <c r="B175" s="181"/>
      <c r="C175" s="252"/>
      <c r="D175" s="92"/>
      <c r="F175" s="40">
        <f t="shared" si="61"/>
        <v>0</v>
      </c>
      <c r="G175" s="92"/>
      <c r="H175" s="92">
        <v>12</v>
      </c>
      <c r="I175" s="92"/>
      <c r="J175" s="92"/>
      <c r="Q175" s="174">
        <f t="shared" si="57"/>
        <v>0</v>
      </c>
      <c r="R175" s="40">
        <f t="shared" si="58"/>
        <v>0</v>
      </c>
      <c r="S175" s="40">
        <f t="shared" si="59"/>
        <v>0</v>
      </c>
      <c r="T175" s="40">
        <f t="shared" si="60"/>
        <v>0</v>
      </c>
    </row>
    <row r="176" spans="2:20">
      <c r="B176" s="181"/>
      <c r="C176" s="252"/>
      <c r="D176" s="92"/>
      <c r="F176" s="40">
        <f t="shared" si="61"/>
        <v>0</v>
      </c>
      <c r="G176" s="92"/>
      <c r="H176" s="92">
        <v>12</v>
      </c>
      <c r="I176" s="92"/>
      <c r="J176" s="92"/>
      <c r="Q176" s="174">
        <f t="shared" si="57"/>
        <v>0</v>
      </c>
      <c r="R176" s="40">
        <f t="shared" si="58"/>
        <v>0</v>
      </c>
      <c r="S176" s="40">
        <f t="shared" si="59"/>
        <v>0</v>
      </c>
      <c r="T176" s="40">
        <f t="shared" si="60"/>
        <v>0</v>
      </c>
    </row>
    <row r="177" spans="2:20">
      <c r="B177" s="181"/>
      <c r="C177" s="252"/>
      <c r="D177" s="92"/>
      <c r="F177" s="40">
        <f t="shared" si="61"/>
        <v>0</v>
      </c>
      <c r="G177" s="92"/>
      <c r="H177" s="92">
        <v>12</v>
      </c>
      <c r="I177" s="92"/>
      <c r="J177" s="92"/>
      <c r="Q177" s="174">
        <f t="shared" si="57"/>
        <v>0</v>
      </c>
      <c r="R177" s="40">
        <f t="shared" si="58"/>
        <v>0</v>
      </c>
      <c r="S177" s="40">
        <f t="shared" si="59"/>
        <v>0</v>
      </c>
      <c r="T177" s="40">
        <f t="shared" si="60"/>
        <v>0</v>
      </c>
    </row>
    <row r="178" spans="2:20">
      <c r="B178" s="181"/>
      <c r="C178" s="252"/>
      <c r="D178" s="92"/>
      <c r="F178" s="40">
        <f t="shared" si="61"/>
        <v>0</v>
      </c>
      <c r="G178" s="92"/>
      <c r="H178" s="92">
        <v>12</v>
      </c>
      <c r="I178" s="92"/>
      <c r="J178" s="92"/>
      <c r="Q178" s="174">
        <f t="shared" si="57"/>
        <v>0</v>
      </c>
      <c r="R178" s="40">
        <f t="shared" si="58"/>
        <v>0</v>
      </c>
      <c r="S178" s="40">
        <f t="shared" si="59"/>
        <v>0</v>
      </c>
      <c r="T178" s="40">
        <f t="shared" si="60"/>
        <v>0</v>
      </c>
    </row>
    <row r="179" spans="2:20">
      <c r="B179" s="181"/>
      <c r="C179" s="252"/>
      <c r="D179" s="92"/>
      <c r="F179" s="40">
        <f t="shared" si="61"/>
        <v>0</v>
      </c>
      <c r="G179" s="92"/>
      <c r="H179" s="92">
        <v>12</v>
      </c>
      <c r="I179" s="92"/>
      <c r="J179" s="92"/>
      <c r="Q179" s="174">
        <f t="shared" si="57"/>
        <v>0</v>
      </c>
      <c r="R179" s="40">
        <f t="shared" si="58"/>
        <v>0</v>
      </c>
      <c r="S179" s="40">
        <f t="shared" si="59"/>
        <v>0</v>
      </c>
      <c r="T179" s="40">
        <f t="shared" si="60"/>
        <v>0</v>
      </c>
    </row>
    <row r="180" spans="2:20">
      <c r="B180" s="181"/>
      <c r="C180" s="258" t="s">
        <v>702</v>
      </c>
      <c r="D180" s="92"/>
      <c r="F180" s="40">
        <f t="shared" si="61"/>
        <v>0</v>
      </c>
      <c r="G180" s="92"/>
      <c r="H180" s="92">
        <v>12</v>
      </c>
      <c r="I180" s="92"/>
      <c r="J180" s="92"/>
      <c r="Q180" s="174">
        <f t="shared" si="57"/>
        <v>0</v>
      </c>
      <c r="R180" s="40">
        <f t="shared" si="58"/>
        <v>0</v>
      </c>
      <c r="S180" s="40">
        <f t="shared" si="59"/>
        <v>0</v>
      </c>
      <c r="T180" s="40">
        <f t="shared" si="60"/>
        <v>0</v>
      </c>
    </row>
    <row r="181" spans="2:20">
      <c r="B181" s="181"/>
      <c r="C181" s="252"/>
      <c r="D181" s="92"/>
      <c r="F181" s="40">
        <f t="shared" si="61"/>
        <v>0</v>
      </c>
      <c r="G181" s="92"/>
      <c r="H181" s="92">
        <v>12</v>
      </c>
      <c r="I181" s="92"/>
      <c r="J181" s="92"/>
      <c r="Q181" s="174">
        <f t="shared" si="57"/>
        <v>0</v>
      </c>
      <c r="R181" s="40">
        <f t="shared" si="58"/>
        <v>0</v>
      </c>
      <c r="S181" s="40">
        <f t="shared" si="59"/>
        <v>0</v>
      </c>
      <c r="T181" s="40">
        <f t="shared" si="60"/>
        <v>0</v>
      </c>
    </row>
    <row r="182" spans="2:20">
      <c r="B182" s="254"/>
      <c r="C182" s="252"/>
      <c r="D182" s="92"/>
      <c r="F182" s="40">
        <f t="shared" si="61"/>
        <v>0</v>
      </c>
      <c r="G182" s="92"/>
      <c r="H182" s="92">
        <v>12</v>
      </c>
      <c r="I182" s="92"/>
      <c r="J182" s="92"/>
      <c r="Q182" s="174">
        <f t="shared" si="57"/>
        <v>0</v>
      </c>
      <c r="R182" s="40">
        <f t="shared" si="58"/>
        <v>0</v>
      </c>
      <c r="S182" s="40">
        <f t="shared" si="59"/>
        <v>0</v>
      </c>
      <c r="T182" s="40">
        <f t="shared" si="60"/>
        <v>0</v>
      </c>
    </row>
    <row r="183" spans="2:20">
      <c r="B183" s="181"/>
      <c r="C183" s="252"/>
      <c r="D183" s="92"/>
      <c r="F183" s="40">
        <f t="shared" ref="F183:F227" si="62">+D183-E183</f>
        <v>0</v>
      </c>
      <c r="G183" s="92"/>
      <c r="H183" s="92">
        <v>12</v>
      </c>
      <c r="I183" s="92"/>
      <c r="J183" s="92"/>
      <c r="Q183" s="174">
        <f t="shared" ref="Q183:Q227" si="63">ROUND(IF(G183&gt;0,G183*D$163*H183/12,IF(F183=0,0,IF(D183*D$163*H183/12&gt;=F183,F183-1,D183*D$163*H183/12))),2)+P183</f>
        <v>0</v>
      </c>
      <c r="R183" s="40">
        <f t="shared" ref="R183:R227" si="64">D183+G183-I183</f>
        <v>0</v>
      </c>
      <c r="S183" s="40">
        <f t="shared" ref="S183:S227" si="65">E183+Q183-J183</f>
        <v>0</v>
      </c>
      <c r="T183" s="40">
        <f t="shared" ref="T183:T227" si="66">+R183-S183</f>
        <v>0</v>
      </c>
    </row>
    <row r="184" spans="2:20">
      <c r="B184" s="181"/>
      <c r="C184" s="252"/>
      <c r="D184" s="92"/>
      <c r="F184" s="40">
        <f t="shared" si="62"/>
        <v>0</v>
      </c>
      <c r="G184" s="92"/>
      <c r="H184" s="92">
        <v>12</v>
      </c>
      <c r="I184" s="92"/>
      <c r="J184" s="92"/>
      <c r="Q184" s="174">
        <f t="shared" si="63"/>
        <v>0</v>
      </c>
      <c r="R184" s="40">
        <f t="shared" si="64"/>
        <v>0</v>
      </c>
      <c r="S184" s="40">
        <f t="shared" si="65"/>
        <v>0</v>
      </c>
      <c r="T184" s="40">
        <f t="shared" si="66"/>
        <v>0</v>
      </c>
    </row>
    <row r="185" spans="2:20">
      <c r="B185" s="181"/>
      <c r="C185" s="252"/>
      <c r="D185" s="92"/>
      <c r="F185" s="40">
        <f t="shared" si="62"/>
        <v>0</v>
      </c>
      <c r="G185" s="92"/>
      <c r="H185" s="92">
        <v>12</v>
      </c>
      <c r="I185" s="92"/>
      <c r="J185" s="92"/>
      <c r="Q185" s="174">
        <f t="shared" si="63"/>
        <v>0</v>
      </c>
      <c r="R185" s="40">
        <f t="shared" si="64"/>
        <v>0</v>
      </c>
      <c r="S185" s="40">
        <f t="shared" si="65"/>
        <v>0</v>
      </c>
      <c r="T185" s="40">
        <f t="shared" si="66"/>
        <v>0</v>
      </c>
    </row>
    <row r="186" spans="2:20">
      <c r="B186" s="181"/>
      <c r="C186" s="252"/>
      <c r="D186" s="92"/>
      <c r="F186" s="40">
        <f t="shared" si="62"/>
        <v>0</v>
      </c>
      <c r="G186" s="92"/>
      <c r="H186" s="92">
        <v>12</v>
      </c>
      <c r="I186" s="92"/>
      <c r="J186" s="92"/>
      <c r="Q186" s="174">
        <f t="shared" si="63"/>
        <v>0</v>
      </c>
      <c r="R186" s="40">
        <f t="shared" si="64"/>
        <v>0</v>
      </c>
      <c r="S186" s="40">
        <f t="shared" si="65"/>
        <v>0</v>
      </c>
      <c r="T186" s="40">
        <f t="shared" si="66"/>
        <v>0</v>
      </c>
    </row>
    <row r="187" spans="2:20">
      <c r="B187" s="181"/>
      <c r="C187" s="252"/>
      <c r="D187" s="92"/>
      <c r="F187" s="40">
        <f t="shared" si="62"/>
        <v>0</v>
      </c>
      <c r="G187" s="92"/>
      <c r="H187" s="92">
        <v>12</v>
      </c>
      <c r="I187" s="92"/>
      <c r="J187" s="92"/>
      <c r="Q187" s="174">
        <f t="shared" si="63"/>
        <v>0</v>
      </c>
      <c r="R187" s="40">
        <f t="shared" si="64"/>
        <v>0</v>
      </c>
      <c r="S187" s="40">
        <f t="shared" si="65"/>
        <v>0</v>
      </c>
      <c r="T187" s="40">
        <f t="shared" si="66"/>
        <v>0</v>
      </c>
    </row>
    <row r="188" spans="2:20">
      <c r="B188" s="181"/>
      <c r="C188" s="220"/>
      <c r="D188" s="92"/>
      <c r="F188" s="40">
        <f t="shared" si="62"/>
        <v>0</v>
      </c>
      <c r="G188" s="92"/>
      <c r="H188" s="92">
        <v>12</v>
      </c>
      <c r="I188" s="92"/>
      <c r="J188" s="92"/>
      <c r="Q188" s="174">
        <f t="shared" si="63"/>
        <v>0</v>
      </c>
      <c r="R188" s="40">
        <f t="shared" si="64"/>
        <v>0</v>
      </c>
      <c r="S188" s="40">
        <f t="shared" si="65"/>
        <v>0</v>
      </c>
      <c r="T188" s="40">
        <f t="shared" si="66"/>
        <v>0</v>
      </c>
    </row>
    <row r="189" spans="2:20">
      <c r="B189" s="181"/>
      <c r="C189" s="220"/>
      <c r="D189" s="92"/>
      <c r="F189" s="40">
        <f t="shared" si="62"/>
        <v>0</v>
      </c>
      <c r="G189" s="92"/>
      <c r="H189" s="92">
        <v>12</v>
      </c>
      <c r="I189" s="92"/>
      <c r="J189" s="92"/>
      <c r="Q189" s="174">
        <f t="shared" si="63"/>
        <v>0</v>
      </c>
      <c r="R189" s="40">
        <f t="shared" si="64"/>
        <v>0</v>
      </c>
      <c r="S189" s="40">
        <f t="shared" si="65"/>
        <v>0</v>
      </c>
      <c r="T189" s="40">
        <f t="shared" si="66"/>
        <v>0</v>
      </c>
    </row>
    <row r="190" spans="2:20">
      <c r="B190" s="181"/>
      <c r="C190" s="253"/>
      <c r="D190" s="92"/>
      <c r="F190" s="40">
        <f t="shared" si="62"/>
        <v>0</v>
      </c>
      <c r="G190" s="92"/>
      <c r="H190" s="92">
        <v>12</v>
      </c>
      <c r="I190" s="92"/>
      <c r="J190" s="92"/>
      <c r="Q190" s="174">
        <f t="shared" si="63"/>
        <v>0</v>
      </c>
      <c r="R190" s="40">
        <f t="shared" si="64"/>
        <v>0</v>
      </c>
      <c r="S190" s="40">
        <f t="shared" si="65"/>
        <v>0</v>
      </c>
      <c r="T190" s="40">
        <f t="shared" si="66"/>
        <v>0</v>
      </c>
    </row>
    <row r="191" spans="2:20">
      <c r="B191" s="181"/>
      <c r="C191" s="253"/>
      <c r="D191" s="92"/>
      <c r="F191" s="40">
        <f t="shared" si="62"/>
        <v>0</v>
      </c>
      <c r="G191" s="92"/>
      <c r="H191" s="92">
        <v>12</v>
      </c>
      <c r="I191" s="92"/>
      <c r="J191" s="92"/>
      <c r="Q191" s="174">
        <f t="shared" si="63"/>
        <v>0</v>
      </c>
      <c r="R191" s="40">
        <f t="shared" si="64"/>
        <v>0</v>
      </c>
      <c r="S191" s="40">
        <f t="shared" si="65"/>
        <v>0</v>
      </c>
      <c r="T191" s="40">
        <f t="shared" si="66"/>
        <v>0</v>
      </c>
    </row>
    <row r="192" spans="2:20">
      <c r="B192" s="181"/>
      <c r="C192" s="239"/>
      <c r="D192" s="92"/>
      <c r="F192" s="40">
        <f t="shared" si="62"/>
        <v>0</v>
      </c>
      <c r="G192" s="92"/>
      <c r="H192" s="92">
        <v>12</v>
      </c>
      <c r="I192" s="92"/>
      <c r="J192" s="92"/>
      <c r="Q192" s="174">
        <f t="shared" si="63"/>
        <v>0</v>
      </c>
      <c r="R192" s="40">
        <f t="shared" si="64"/>
        <v>0</v>
      </c>
      <c r="S192" s="40">
        <f t="shared" si="65"/>
        <v>0</v>
      </c>
      <c r="T192" s="40">
        <f t="shared" si="66"/>
        <v>0</v>
      </c>
    </row>
    <row r="193" spans="2:20">
      <c r="B193" s="181"/>
      <c r="C193" s="220"/>
      <c r="D193" s="92"/>
      <c r="F193" s="40">
        <f t="shared" si="62"/>
        <v>0</v>
      </c>
      <c r="G193" s="92"/>
      <c r="H193" s="92">
        <v>12</v>
      </c>
      <c r="I193" s="92"/>
      <c r="J193" s="92"/>
      <c r="Q193" s="174">
        <f t="shared" si="63"/>
        <v>0</v>
      </c>
      <c r="R193" s="40">
        <f t="shared" si="64"/>
        <v>0</v>
      </c>
      <c r="S193" s="40">
        <f t="shared" si="65"/>
        <v>0</v>
      </c>
      <c r="T193" s="40">
        <f t="shared" si="66"/>
        <v>0</v>
      </c>
    </row>
    <row r="194" spans="2:20">
      <c r="B194" s="181"/>
      <c r="C194" s="220"/>
      <c r="D194" s="92"/>
      <c r="F194" s="40">
        <f t="shared" si="62"/>
        <v>0</v>
      </c>
      <c r="G194" s="92"/>
      <c r="H194" s="92">
        <v>12</v>
      </c>
      <c r="I194" s="92"/>
      <c r="J194" s="92"/>
      <c r="Q194" s="174">
        <f t="shared" si="63"/>
        <v>0</v>
      </c>
      <c r="R194" s="40">
        <f t="shared" si="64"/>
        <v>0</v>
      </c>
      <c r="S194" s="40">
        <f t="shared" si="65"/>
        <v>0</v>
      </c>
      <c r="T194" s="40">
        <f t="shared" si="66"/>
        <v>0</v>
      </c>
    </row>
    <row r="195" spans="2:20">
      <c r="B195" s="181"/>
      <c r="C195" s="220"/>
      <c r="D195" s="92"/>
      <c r="F195" s="40">
        <f t="shared" si="62"/>
        <v>0</v>
      </c>
      <c r="G195" s="92"/>
      <c r="H195" s="92">
        <v>12</v>
      </c>
      <c r="I195" s="92"/>
      <c r="J195" s="92"/>
      <c r="Q195" s="174">
        <f t="shared" si="63"/>
        <v>0</v>
      </c>
      <c r="R195" s="40">
        <f t="shared" si="64"/>
        <v>0</v>
      </c>
      <c r="S195" s="40">
        <f t="shared" si="65"/>
        <v>0</v>
      </c>
      <c r="T195" s="40">
        <f t="shared" si="66"/>
        <v>0</v>
      </c>
    </row>
    <row r="196" spans="2:20">
      <c r="B196" s="181"/>
      <c r="C196" s="258" t="s">
        <v>703</v>
      </c>
      <c r="D196" s="92"/>
      <c r="F196" s="40">
        <f t="shared" si="62"/>
        <v>0</v>
      </c>
      <c r="G196" s="92"/>
      <c r="H196" s="92">
        <v>12</v>
      </c>
      <c r="I196" s="92"/>
      <c r="J196" s="92"/>
      <c r="Q196" s="174">
        <f t="shared" si="63"/>
        <v>0</v>
      </c>
      <c r="R196" s="40">
        <f t="shared" si="64"/>
        <v>0</v>
      </c>
      <c r="S196" s="40">
        <f t="shared" si="65"/>
        <v>0</v>
      </c>
      <c r="T196" s="40">
        <f t="shared" si="66"/>
        <v>0</v>
      </c>
    </row>
    <row r="197" spans="2:20">
      <c r="B197" s="181"/>
      <c r="C197" s="220"/>
      <c r="D197" s="92"/>
      <c r="F197" s="40">
        <f t="shared" si="62"/>
        <v>0</v>
      </c>
      <c r="G197" s="92"/>
      <c r="H197" s="92">
        <v>12</v>
      </c>
      <c r="I197" s="92"/>
      <c r="J197" s="92"/>
      <c r="Q197" s="174">
        <f t="shared" si="63"/>
        <v>0</v>
      </c>
      <c r="R197" s="40">
        <f t="shared" si="64"/>
        <v>0</v>
      </c>
      <c r="S197" s="40">
        <f t="shared" si="65"/>
        <v>0</v>
      </c>
      <c r="T197" s="40">
        <f t="shared" si="66"/>
        <v>0</v>
      </c>
    </row>
    <row r="198" spans="2:20">
      <c r="B198" s="254"/>
      <c r="C198" s="252"/>
      <c r="D198" s="92"/>
      <c r="F198" s="40">
        <f t="shared" si="62"/>
        <v>0</v>
      </c>
      <c r="G198" s="92"/>
      <c r="H198" s="92">
        <v>12</v>
      </c>
      <c r="I198" s="92"/>
      <c r="J198" s="92"/>
      <c r="Q198" s="174">
        <f t="shared" si="63"/>
        <v>0</v>
      </c>
      <c r="R198" s="40">
        <f t="shared" si="64"/>
        <v>0</v>
      </c>
      <c r="S198" s="40">
        <f t="shared" si="65"/>
        <v>0</v>
      </c>
      <c r="T198" s="40">
        <f t="shared" si="66"/>
        <v>0</v>
      </c>
    </row>
    <row r="199" spans="2:20">
      <c r="B199" s="181"/>
      <c r="C199" s="220"/>
      <c r="D199" s="92"/>
      <c r="F199" s="40">
        <f t="shared" si="62"/>
        <v>0</v>
      </c>
      <c r="G199" s="92"/>
      <c r="H199" s="92">
        <v>12</v>
      </c>
      <c r="I199" s="92"/>
      <c r="J199" s="92"/>
      <c r="Q199" s="174">
        <f t="shared" si="63"/>
        <v>0</v>
      </c>
      <c r="R199" s="40">
        <f t="shared" si="64"/>
        <v>0</v>
      </c>
      <c r="S199" s="40">
        <f t="shared" si="65"/>
        <v>0</v>
      </c>
      <c r="T199" s="40">
        <f t="shared" si="66"/>
        <v>0</v>
      </c>
    </row>
    <row r="200" spans="2:20">
      <c r="B200" s="181"/>
      <c r="C200" s="220"/>
      <c r="D200" s="92"/>
      <c r="F200" s="40">
        <f t="shared" si="62"/>
        <v>0</v>
      </c>
      <c r="G200" s="92"/>
      <c r="H200" s="92">
        <v>12</v>
      </c>
      <c r="I200" s="92"/>
      <c r="J200" s="92"/>
      <c r="Q200" s="174">
        <f t="shared" si="63"/>
        <v>0</v>
      </c>
      <c r="R200" s="40">
        <f t="shared" si="64"/>
        <v>0</v>
      </c>
      <c r="S200" s="40">
        <f t="shared" si="65"/>
        <v>0</v>
      </c>
      <c r="T200" s="40">
        <f t="shared" si="66"/>
        <v>0</v>
      </c>
    </row>
    <row r="201" spans="2:20">
      <c r="B201" s="181"/>
      <c r="C201" s="220"/>
      <c r="D201" s="92"/>
      <c r="F201" s="40">
        <f t="shared" si="62"/>
        <v>0</v>
      </c>
      <c r="G201" s="92"/>
      <c r="H201" s="92">
        <v>12</v>
      </c>
      <c r="I201" s="92"/>
      <c r="J201" s="92"/>
      <c r="Q201" s="174">
        <f t="shared" si="63"/>
        <v>0</v>
      </c>
      <c r="R201" s="40">
        <f t="shared" si="64"/>
        <v>0</v>
      </c>
      <c r="S201" s="40">
        <f t="shared" si="65"/>
        <v>0</v>
      </c>
      <c r="T201" s="40">
        <f t="shared" si="66"/>
        <v>0</v>
      </c>
    </row>
    <row r="202" spans="2:20">
      <c r="B202" s="181"/>
      <c r="C202" s="220"/>
      <c r="D202" s="92"/>
      <c r="F202" s="40">
        <f t="shared" si="62"/>
        <v>0</v>
      </c>
      <c r="G202" s="92"/>
      <c r="H202" s="92">
        <v>12</v>
      </c>
      <c r="I202" s="92"/>
      <c r="J202" s="92"/>
      <c r="Q202" s="174">
        <f t="shared" si="63"/>
        <v>0</v>
      </c>
      <c r="R202" s="40">
        <f t="shared" si="64"/>
        <v>0</v>
      </c>
      <c r="S202" s="40">
        <f t="shared" si="65"/>
        <v>0</v>
      </c>
      <c r="T202" s="40">
        <f t="shared" si="66"/>
        <v>0</v>
      </c>
    </row>
    <row r="203" spans="2:20">
      <c r="B203" s="181"/>
      <c r="C203" s="220"/>
      <c r="D203" s="92"/>
      <c r="F203" s="40">
        <f t="shared" si="62"/>
        <v>0</v>
      </c>
      <c r="G203" s="92"/>
      <c r="H203" s="92">
        <v>12</v>
      </c>
      <c r="I203" s="92"/>
      <c r="J203" s="92"/>
      <c r="Q203" s="174">
        <f t="shared" si="63"/>
        <v>0</v>
      </c>
      <c r="R203" s="40">
        <f t="shared" si="64"/>
        <v>0</v>
      </c>
      <c r="S203" s="40">
        <f t="shared" si="65"/>
        <v>0</v>
      </c>
      <c r="T203" s="40">
        <f t="shared" si="66"/>
        <v>0</v>
      </c>
    </row>
    <row r="204" spans="2:20">
      <c r="B204" s="181"/>
      <c r="C204" s="220"/>
      <c r="D204" s="92"/>
      <c r="F204" s="40">
        <f t="shared" si="62"/>
        <v>0</v>
      </c>
      <c r="G204" s="92"/>
      <c r="H204" s="92">
        <v>12</v>
      </c>
      <c r="I204" s="92"/>
      <c r="J204" s="92"/>
      <c r="Q204" s="174">
        <f t="shared" si="63"/>
        <v>0</v>
      </c>
      <c r="R204" s="40">
        <f t="shared" si="64"/>
        <v>0</v>
      </c>
      <c r="S204" s="40">
        <f t="shared" si="65"/>
        <v>0</v>
      </c>
      <c r="T204" s="40">
        <f t="shared" si="66"/>
        <v>0</v>
      </c>
    </row>
    <row r="205" spans="2:20">
      <c r="B205" s="181"/>
      <c r="C205" s="220"/>
      <c r="D205" s="92"/>
      <c r="F205" s="40">
        <f t="shared" si="62"/>
        <v>0</v>
      </c>
      <c r="G205" s="92"/>
      <c r="H205" s="92">
        <v>12</v>
      </c>
      <c r="I205" s="92"/>
      <c r="J205" s="92"/>
      <c r="Q205" s="174">
        <f t="shared" si="63"/>
        <v>0</v>
      </c>
      <c r="R205" s="40">
        <f t="shared" si="64"/>
        <v>0</v>
      </c>
      <c r="S205" s="40">
        <f t="shared" si="65"/>
        <v>0</v>
      </c>
      <c r="T205" s="40">
        <f t="shared" si="66"/>
        <v>0</v>
      </c>
    </row>
    <row r="206" spans="2:20">
      <c r="B206" s="181"/>
      <c r="C206" s="220"/>
      <c r="D206" s="92"/>
      <c r="F206" s="40">
        <f t="shared" si="62"/>
        <v>0</v>
      </c>
      <c r="G206" s="92"/>
      <c r="H206" s="92">
        <v>12</v>
      </c>
      <c r="I206" s="92"/>
      <c r="J206" s="92"/>
      <c r="Q206" s="174">
        <f t="shared" si="63"/>
        <v>0</v>
      </c>
      <c r="R206" s="40">
        <f t="shared" si="64"/>
        <v>0</v>
      </c>
      <c r="S206" s="40">
        <f t="shared" si="65"/>
        <v>0</v>
      </c>
      <c r="T206" s="40">
        <f t="shared" si="66"/>
        <v>0</v>
      </c>
    </row>
    <row r="207" spans="2:20">
      <c r="B207" s="181"/>
      <c r="C207" s="220"/>
      <c r="D207" s="92"/>
      <c r="F207" s="40">
        <f t="shared" si="62"/>
        <v>0</v>
      </c>
      <c r="G207" s="92"/>
      <c r="H207" s="92">
        <v>12</v>
      </c>
      <c r="I207" s="92"/>
      <c r="J207" s="92"/>
      <c r="Q207" s="174">
        <f t="shared" si="63"/>
        <v>0</v>
      </c>
      <c r="R207" s="40">
        <f t="shared" si="64"/>
        <v>0</v>
      </c>
      <c r="S207" s="40">
        <f t="shared" si="65"/>
        <v>0</v>
      </c>
      <c r="T207" s="40">
        <f t="shared" si="66"/>
        <v>0</v>
      </c>
    </row>
    <row r="208" spans="2:20">
      <c r="B208" s="181"/>
      <c r="C208" s="220"/>
      <c r="D208" s="92"/>
      <c r="F208" s="40">
        <f t="shared" si="62"/>
        <v>0</v>
      </c>
      <c r="G208" s="92"/>
      <c r="H208" s="92">
        <v>12</v>
      </c>
      <c r="I208" s="92"/>
      <c r="J208" s="92"/>
      <c r="Q208" s="174">
        <f t="shared" si="63"/>
        <v>0</v>
      </c>
      <c r="R208" s="40">
        <f t="shared" si="64"/>
        <v>0</v>
      </c>
      <c r="S208" s="40">
        <f t="shared" si="65"/>
        <v>0</v>
      </c>
      <c r="T208" s="40">
        <f t="shared" si="66"/>
        <v>0</v>
      </c>
    </row>
    <row r="209" spans="2:20">
      <c r="B209" s="181"/>
      <c r="C209" s="220"/>
      <c r="D209" s="92"/>
      <c r="F209" s="40">
        <f t="shared" si="62"/>
        <v>0</v>
      </c>
      <c r="G209" s="92"/>
      <c r="H209" s="92">
        <v>12</v>
      </c>
      <c r="I209" s="92"/>
      <c r="J209" s="92"/>
      <c r="Q209" s="174">
        <f t="shared" si="63"/>
        <v>0</v>
      </c>
      <c r="R209" s="40">
        <f t="shared" si="64"/>
        <v>0</v>
      </c>
      <c r="S209" s="40">
        <f t="shared" si="65"/>
        <v>0</v>
      </c>
      <c r="T209" s="40">
        <f t="shared" si="66"/>
        <v>0</v>
      </c>
    </row>
    <row r="210" spans="2:20">
      <c r="B210" s="181"/>
      <c r="C210" s="220"/>
      <c r="D210" s="92"/>
      <c r="F210" s="40">
        <f t="shared" si="62"/>
        <v>0</v>
      </c>
      <c r="G210" s="92"/>
      <c r="H210" s="92">
        <v>12</v>
      </c>
      <c r="I210" s="92"/>
      <c r="J210" s="92"/>
      <c r="Q210" s="174">
        <f t="shared" si="63"/>
        <v>0</v>
      </c>
      <c r="R210" s="40">
        <f t="shared" si="64"/>
        <v>0</v>
      </c>
      <c r="S210" s="40">
        <f t="shared" si="65"/>
        <v>0</v>
      </c>
      <c r="T210" s="40">
        <f t="shared" si="66"/>
        <v>0</v>
      </c>
    </row>
    <row r="211" spans="2:20">
      <c r="B211" s="181"/>
      <c r="D211" s="92"/>
      <c r="F211" s="40">
        <f t="shared" si="62"/>
        <v>0</v>
      </c>
      <c r="G211" s="92"/>
      <c r="H211" s="92">
        <v>12</v>
      </c>
      <c r="I211" s="92"/>
      <c r="J211" s="92"/>
      <c r="Q211" s="174">
        <f t="shared" si="63"/>
        <v>0</v>
      </c>
      <c r="R211" s="40">
        <f t="shared" si="64"/>
        <v>0</v>
      </c>
      <c r="S211" s="40">
        <f t="shared" si="65"/>
        <v>0</v>
      </c>
      <c r="T211" s="40">
        <f t="shared" si="66"/>
        <v>0</v>
      </c>
    </row>
    <row r="212" spans="2:20">
      <c r="B212" s="181"/>
      <c r="C212" s="220"/>
      <c r="D212" s="92"/>
      <c r="F212" s="40">
        <f t="shared" si="62"/>
        <v>0</v>
      </c>
      <c r="G212" s="92"/>
      <c r="H212" s="92">
        <v>12</v>
      </c>
      <c r="I212" s="92"/>
      <c r="J212" s="92"/>
      <c r="Q212" s="174">
        <f t="shared" si="63"/>
        <v>0</v>
      </c>
      <c r="R212" s="40">
        <f t="shared" si="64"/>
        <v>0</v>
      </c>
      <c r="S212" s="40">
        <f t="shared" si="65"/>
        <v>0</v>
      </c>
      <c r="T212" s="40">
        <f t="shared" si="66"/>
        <v>0</v>
      </c>
    </row>
    <row r="213" spans="2:20">
      <c r="B213" s="181"/>
      <c r="C213" s="220"/>
      <c r="D213" s="92"/>
      <c r="F213" s="40">
        <f t="shared" si="62"/>
        <v>0</v>
      </c>
      <c r="G213" s="92"/>
      <c r="H213" s="92">
        <v>12</v>
      </c>
      <c r="I213" s="92"/>
      <c r="J213" s="92"/>
      <c r="Q213" s="174">
        <f t="shared" si="63"/>
        <v>0</v>
      </c>
      <c r="R213" s="40">
        <f t="shared" si="64"/>
        <v>0</v>
      </c>
      <c r="S213" s="40">
        <f t="shared" si="65"/>
        <v>0</v>
      </c>
      <c r="T213" s="40">
        <f t="shared" si="66"/>
        <v>0</v>
      </c>
    </row>
    <row r="214" spans="2:20">
      <c r="B214" s="181"/>
      <c r="C214" s="258" t="s">
        <v>704</v>
      </c>
      <c r="D214" s="92"/>
      <c r="F214" s="40">
        <f t="shared" si="62"/>
        <v>0</v>
      </c>
      <c r="G214" s="92"/>
      <c r="H214" s="92">
        <v>12</v>
      </c>
      <c r="I214" s="92"/>
      <c r="J214" s="92"/>
      <c r="Q214" s="174">
        <f t="shared" si="63"/>
        <v>0</v>
      </c>
      <c r="R214" s="40">
        <f t="shared" si="64"/>
        <v>0</v>
      </c>
      <c r="S214" s="40">
        <f t="shared" si="65"/>
        <v>0</v>
      </c>
      <c r="T214" s="40">
        <f t="shared" si="66"/>
        <v>0</v>
      </c>
    </row>
    <row r="215" spans="2:20">
      <c r="B215" s="181"/>
      <c r="C215" s="220"/>
      <c r="D215" s="92"/>
      <c r="F215" s="40">
        <f t="shared" si="62"/>
        <v>0</v>
      </c>
      <c r="G215" s="92"/>
      <c r="H215" s="92">
        <v>12</v>
      </c>
      <c r="I215" s="92"/>
      <c r="J215" s="92"/>
      <c r="Q215" s="174">
        <f t="shared" si="63"/>
        <v>0</v>
      </c>
      <c r="R215" s="40">
        <f t="shared" si="64"/>
        <v>0</v>
      </c>
      <c r="S215" s="40">
        <f t="shared" si="65"/>
        <v>0</v>
      </c>
      <c r="T215" s="40">
        <f t="shared" si="66"/>
        <v>0</v>
      </c>
    </row>
    <row r="216" spans="2:20">
      <c r="B216" s="254"/>
      <c r="C216" s="252"/>
      <c r="D216" s="92"/>
      <c r="F216" s="40">
        <f t="shared" si="62"/>
        <v>0</v>
      </c>
      <c r="G216" s="92"/>
      <c r="H216" s="92">
        <v>12</v>
      </c>
      <c r="I216" s="92"/>
      <c r="J216" s="92"/>
      <c r="Q216" s="174">
        <f t="shared" si="63"/>
        <v>0</v>
      </c>
      <c r="R216" s="40">
        <f t="shared" si="64"/>
        <v>0</v>
      </c>
      <c r="S216" s="40">
        <f t="shared" si="65"/>
        <v>0</v>
      </c>
      <c r="T216" s="40">
        <f t="shared" si="66"/>
        <v>0</v>
      </c>
    </row>
    <row r="217" spans="2:20">
      <c r="B217" s="181"/>
      <c r="C217" s="220"/>
      <c r="D217" s="92"/>
      <c r="F217" s="40">
        <f t="shared" si="62"/>
        <v>0</v>
      </c>
      <c r="G217" s="92"/>
      <c r="H217" s="92">
        <v>12</v>
      </c>
      <c r="I217" s="92"/>
      <c r="J217" s="92"/>
      <c r="Q217" s="174">
        <f t="shared" si="63"/>
        <v>0</v>
      </c>
      <c r="R217" s="40">
        <f t="shared" si="64"/>
        <v>0</v>
      </c>
      <c r="S217" s="40">
        <f t="shared" si="65"/>
        <v>0</v>
      </c>
      <c r="T217" s="40">
        <f t="shared" si="66"/>
        <v>0</v>
      </c>
    </row>
    <row r="218" spans="2:20">
      <c r="B218" s="181"/>
      <c r="C218" s="220"/>
      <c r="D218" s="92"/>
      <c r="F218" s="40">
        <f t="shared" si="62"/>
        <v>0</v>
      </c>
      <c r="G218" s="92"/>
      <c r="H218" s="92">
        <v>12</v>
      </c>
      <c r="I218" s="92"/>
      <c r="J218" s="92"/>
      <c r="Q218" s="174">
        <f t="shared" si="63"/>
        <v>0</v>
      </c>
      <c r="R218" s="40">
        <f t="shared" si="64"/>
        <v>0</v>
      </c>
      <c r="S218" s="40">
        <f t="shared" si="65"/>
        <v>0</v>
      </c>
      <c r="T218" s="40">
        <f t="shared" si="66"/>
        <v>0</v>
      </c>
    </row>
    <row r="219" spans="2:20">
      <c r="B219" s="181"/>
      <c r="C219" s="1"/>
      <c r="D219" s="92"/>
      <c r="F219" s="40">
        <f t="shared" si="62"/>
        <v>0</v>
      </c>
      <c r="G219" s="92"/>
      <c r="H219" s="92">
        <v>12</v>
      </c>
      <c r="I219" s="92"/>
      <c r="J219" s="92"/>
      <c r="Q219" s="174">
        <f t="shared" si="63"/>
        <v>0</v>
      </c>
      <c r="R219" s="40">
        <f t="shared" si="64"/>
        <v>0</v>
      </c>
      <c r="S219" s="40">
        <f t="shared" si="65"/>
        <v>0</v>
      </c>
      <c r="T219" s="40">
        <f t="shared" si="66"/>
        <v>0</v>
      </c>
    </row>
    <row r="220" spans="2:20">
      <c r="B220" s="181"/>
      <c r="C220" s="1"/>
      <c r="D220" s="92"/>
      <c r="F220" s="40">
        <f t="shared" si="62"/>
        <v>0</v>
      </c>
      <c r="G220" s="92"/>
      <c r="H220" s="92">
        <v>12</v>
      </c>
      <c r="I220" s="92"/>
      <c r="J220" s="92"/>
      <c r="Q220" s="174">
        <f t="shared" si="63"/>
        <v>0</v>
      </c>
      <c r="R220" s="40">
        <f t="shared" si="64"/>
        <v>0</v>
      </c>
      <c r="S220" s="40">
        <f t="shared" si="65"/>
        <v>0</v>
      </c>
      <c r="T220" s="40">
        <f t="shared" si="66"/>
        <v>0</v>
      </c>
    </row>
    <row r="221" spans="2:20">
      <c r="B221" s="181"/>
      <c r="C221" s="1"/>
      <c r="D221" s="92"/>
      <c r="F221" s="40">
        <f t="shared" si="62"/>
        <v>0</v>
      </c>
      <c r="G221" s="92"/>
      <c r="H221" s="92">
        <v>12</v>
      </c>
      <c r="I221" s="92"/>
      <c r="J221" s="92"/>
      <c r="Q221" s="174">
        <f t="shared" si="63"/>
        <v>0</v>
      </c>
      <c r="R221" s="40">
        <f t="shared" si="64"/>
        <v>0</v>
      </c>
      <c r="S221" s="40">
        <f t="shared" si="65"/>
        <v>0</v>
      </c>
      <c r="T221" s="40">
        <f t="shared" si="66"/>
        <v>0</v>
      </c>
    </row>
    <row r="222" spans="2:20">
      <c r="B222" s="181"/>
      <c r="C222" s="1"/>
      <c r="D222" s="92"/>
      <c r="F222" s="40">
        <f t="shared" si="62"/>
        <v>0</v>
      </c>
      <c r="G222" s="92"/>
      <c r="H222" s="92">
        <v>12</v>
      </c>
      <c r="I222" s="92"/>
      <c r="J222" s="92"/>
      <c r="Q222" s="174">
        <f t="shared" si="63"/>
        <v>0</v>
      </c>
      <c r="R222" s="40">
        <f t="shared" si="64"/>
        <v>0</v>
      </c>
      <c r="S222" s="40">
        <f t="shared" si="65"/>
        <v>0</v>
      </c>
      <c r="T222" s="40">
        <f t="shared" si="66"/>
        <v>0</v>
      </c>
    </row>
    <row r="223" spans="2:20">
      <c r="B223" s="181"/>
      <c r="C223" s="1"/>
      <c r="D223" s="92"/>
      <c r="F223" s="40">
        <f t="shared" si="62"/>
        <v>0</v>
      </c>
      <c r="G223" s="92"/>
      <c r="H223" s="92">
        <v>12</v>
      </c>
      <c r="I223" s="92"/>
      <c r="J223" s="92"/>
      <c r="Q223" s="174">
        <f t="shared" si="63"/>
        <v>0</v>
      </c>
      <c r="R223" s="40">
        <f t="shared" si="64"/>
        <v>0</v>
      </c>
      <c r="S223" s="40">
        <f t="shared" si="65"/>
        <v>0</v>
      </c>
      <c r="T223" s="40">
        <f t="shared" si="66"/>
        <v>0</v>
      </c>
    </row>
    <row r="224" spans="2:20">
      <c r="B224" s="181"/>
      <c r="C224" s="1"/>
      <c r="D224" s="92"/>
      <c r="F224" s="40">
        <f t="shared" si="62"/>
        <v>0</v>
      </c>
      <c r="G224" s="92"/>
      <c r="H224" s="92">
        <v>12</v>
      </c>
      <c r="I224" s="92"/>
      <c r="J224" s="92"/>
      <c r="Q224" s="174">
        <f t="shared" si="63"/>
        <v>0</v>
      </c>
      <c r="R224" s="40">
        <f t="shared" si="64"/>
        <v>0</v>
      </c>
      <c r="S224" s="40">
        <f t="shared" si="65"/>
        <v>0</v>
      </c>
      <c r="T224" s="40">
        <f t="shared" si="66"/>
        <v>0</v>
      </c>
    </row>
    <row r="225" spans="2:20">
      <c r="B225" s="181"/>
      <c r="C225" s="1"/>
      <c r="D225" s="92"/>
      <c r="F225" s="40">
        <f t="shared" si="62"/>
        <v>0</v>
      </c>
      <c r="G225" s="92"/>
      <c r="H225" s="92">
        <v>12</v>
      </c>
      <c r="I225" s="92"/>
      <c r="J225" s="92"/>
      <c r="Q225" s="174">
        <f t="shared" si="63"/>
        <v>0</v>
      </c>
      <c r="R225" s="40">
        <f t="shared" si="64"/>
        <v>0</v>
      </c>
      <c r="S225" s="40">
        <f t="shared" si="65"/>
        <v>0</v>
      </c>
      <c r="T225" s="40">
        <f t="shared" si="66"/>
        <v>0</v>
      </c>
    </row>
    <row r="226" spans="2:20">
      <c r="B226" s="181"/>
      <c r="C226" s="1"/>
      <c r="D226" s="92"/>
      <c r="F226" s="40">
        <f t="shared" si="62"/>
        <v>0</v>
      </c>
      <c r="G226" s="92"/>
      <c r="H226" s="92">
        <v>12</v>
      </c>
      <c r="I226" s="92"/>
      <c r="J226" s="92"/>
      <c r="Q226" s="174">
        <f t="shared" si="63"/>
        <v>0</v>
      </c>
      <c r="R226" s="40">
        <f t="shared" si="64"/>
        <v>0</v>
      </c>
      <c r="S226" s="40">
        <f t="shared" si="65"/>
        <v>0</v>
      </c>
      <c r="T226" s="40">
        <f t="shared" si="66"/>
        <v>0</v>
      </c>
    </row>
    <row r="227" spans="2:20">
      <c r="B227" s="181"/>
      <c r="C227" s="1"/>
      <c r="D227" s="92"/>
      <c r="F227" s="40">
        <f t="shared" si="62"/>
        <v>0</v>
      </c>
      <c r="G227" s="92"/>
      <c r="H227" s="92">
        <v>12</v>
      </c>
      <c r="I227" s="92"/>
      <c r="J227" s="92"/>
      <c r="Q227" s="174">
        <f t="shared" si="63"/>
        <v>0</v>
      </c>
      <c r="R227" s="40">
        <f t="shared" si="64"/>
        <v>0</v>
      </c>
      <c r="S227" s="40">
        <f t="shared" si="65"/>
        <v>0</v>
      </c>
      <c r="T227" s="40">
        <f t="shared" si="66"/>
        <v>0</v>
      </c>
    </row>
    <row r="229" spans="2:20" ht="13.5" thickBot="1">
      <c r="C229" s="40" t="s">
        <v>317</v>
      </c>
      <c r="D229" s="47">
        <f>SUM(D166:D228)</f>
        <v>0</v>
      </c>
      <c r="E229" s="47">
        <f>SUM(E166:E228)</f>
        <v>0</v>
      </c>
      <c r="F229" s="47">
        <f>SUM(F166:F228)</f>
        <v>0</v>
      </c>
      <c r="G229" s="47">
        <f>SUM(G166:G228)</f>
        <v>0</v>
      </c>
      <c r="H229" s="47"/>
      <c r="I229" s="47">
        <f t="shared" ref="I229:T229" si="67">SUM(I166:I228)</f>
        <v>0</v>
      </c>
      <c r="J229" s="47">
        <f t="shared" si="67"/>
        <v>0</v>
      </c>
      <c r="K229" s="47">
        <f t="shared" si="67"/>
        <v>0</v>
      </c>
      <c r="L229" s="47">
        <f t="shared" si="67"/>
        <v>0</v>
      </c>
      <c r="M229" s="47">
        <f t="shared" si="67"/>
        <v>0</v>
      </c>
      <c r="N229" s="47">
        <f t="shared" si="67"/>
        <v>0</v>
      </c>
      <c r="O229" s="47">
        <f t="shared" si="67"/>
        <v>0</v>
      </c>
      <c r="P229" s="47">
        <f t="shared" si="67"/>
        <v>0</v>
      </c>
      <c r="Q229" s="47">
        <f t="shared" si="67"/>
        <v>0</v>
      </c>
      <c r="R229" s="47">
        <f t="shared" si="67"/>
        <v>0</v>
      </c>
      <c r="S229" s="47">
        <f t="shared" si="67"/>
        <v>0</v>
      </c>
      <c r="T229" s="47">
        <f t="shared" si="67"/>
        <v>0</v>
      </c>
    </row>
    <row r="230" spans="2:20" ht="13.5" thickTop="1"/>
    <row r="232" spans="2:20" ht="14.25">
      <c r="B232" s="182" t="s">
        <v>314</v>
      </c>
      <c r="D232" s="289">
        <v>0.2</v>
      </c>
      <c r="E232" s="40" t="s">
        <v>253</v>
      </c>
    </row>
    <row r="233" spans="2:20">
      <c r="B233" s="178"/>
      <c r="D233" s="21"/>
      <c r="E233" s="21"/>
      <c r="F233" s="21"/>
      <c r="G233" s="21"/>
      <c r="H233" s="21"/>
      <c r="I233" s="21"/>
      <c r="J233" s="21"/>
      <c r="K233" s="21"/>
      <c r="L233" s="21"/>
      <c r="M233" s="232" t="s">
        <v>614</v>
      </c>
      <c r="N233" s="233" t="s">
        <v>620</v>
      </c>
      <c r="O233" s="234" t="s">
        <v>616</v>
      </c>
      <c r="P233" s="21"/>
      <c r="Q233" s="21"/>
      <c r="R233" s="21"/>
      <c r="S233" s="21"/>
      <c r="T233" s="21"/>
    </row>
    <row r="234" spans="2:20">
      <c r="B234" s="179" t="s">
        <v>25</v>
      </c>
      <c r="C234" s="64" t="s">
        <v>218</v>
      </c>
      <c r="D234" s="22" t="s">
        <v>350</v>
      </c>
      <c r="E234" s="22" t="s">
        <v>515</v>
      </c>
      <c r="F234" s="22" t="s">
        <v>514</v>
      </c>
      <c r="G234" s="22" t="s">
        <v>255</v>
      </c>
      <c r="H234" s="22" t="s">
        <v>384</v>
      </c>
      <c r="I234" s="22" t="s">
        <v>516</v>
      </c>
      <c r="J234" s="22" t="s">
        <v>517</v>
      </c>
      <c r="K234" s="22" t="s">
        <v>613</v>
      </c>
      <c r="L234" s="22" t="s">
        <v>518</v>
      </c>
      <c r="M234" s="226" t="s">
        <v>615</v>
      </c>
      <c r="N234" s="22" t="s">
        <v>621</v>
      </c>
      <c r="O234" s="227" t="s">
        <v>617</v>
      </c>
      <c r="P234" s="22" t="s">
        <v>494</v>
      </c>
      <c r="Q234" s="22" t="s">
        <v>513</v>
      </c>
      <c r="R234" s="22" t="s">
        <v>350</v>
      </c>
      <c r="S234" s="22" t="s">
        <v>515</v>
      </c>
      <c r="T234" s="22" t="s">
        <v>514</v>
      </c>
    </row>
    <row r="236" spans="2:20">
      <c r="C236" s="258" t="s">
        <v>701</v>
      </c>
    </row>
    <row r="237" spans="2:20">
      <c r="B237" s="255"/>
      <c r="C237" s="252"/>
      <c r="F237" s="40">
        <f t="shared" ref="F237:F292" si="68">+D237-E237</f>
        <v>0</v>
      </c>
      <c r="H237" s="92">
        <v>12</v>
      </c>
      <c r="I237" s="92"/>
      <c r="J237" s="92"/>
      <c r="Q237" s="174">
        <f t="shared" ref="Q237:Q268" si="69">ROUND(IF(G237&gt;0,G237*D$232*H237/12,IF(F237=0,0,IF(D237*D$232*H237/12&gt;=F237,F237-1,D237*D$232*H237/12))),2)+P237</f>
        <v>0</v>
      </c>
      <c r="R237" s="40">
        <f t="shared" ref="R237" si="70">D237+G237-I237</f>
        <v>0</v>
      </c>
      <c r="S237" s="40">
        <f t="shared" ref="S237" si="71">E237+Q237-J237</f>
        <v>0</v>
      </c>
      <c r="T237" s="40">
        <f t="shared" ref="T237" si="72">+R237-S237</f>
        <v>0</v>
      </c>
    </row>
    <row r="238" spans="2:20">
      <c r="B238" s="254"/>
      <c r="C238" s="252"/>
      <c r="F238" s="40">
        <f t="shared" si="68"/>
        <v>0</v>
      </c>
      <c r="H238" s="92">
        <v>12</v>
      </c>
      <c r="I238" s="92"/>
      <c r="J238" s="92"/>
      <c r="Q238" s="174">
        <f t="shared" si="69"/>
        <v>0</v>
      </c>
      <c r="R238" s="40">
        <f t="shared" ref="R238:R292" si="73">D238+G238-I238</f>
        <v>0</v>
      </c>
      <c r="S238" s="40">
        <f t="shared" ref="S238:S292" si="74">E238+Q238-J238</f>
        <v>0</v>
      </c>
      <c r="T238" s="40">
        <f t="shared" ref="T238:T292" si="75">+R238-S238</f>
        <v>0</v>
      </c>
    </row>
    <row r="239" spans="2:20">
      <c r="B239" s="161"/>
      <c r="C239" s="252"/>
      <c r="F239" s="40">
        <f t="shared" si="68"/>
        <v>0</v>
      </c>
      <c r="H239" s="92">
        <v>12</v>
      </c>
      <c r="I239" s="92"/>
      <c r="J239" s="92"/>
      <c r="Q239" s="174">
        <f t="shared" si="69"/>
        <v>0</v>
      </c>
      <c r="R239" s="40">
        <f t="shared" si="73"/>
        <v>0</v>
      </c>
      <c r="S239" s="40">
        <f t="shared" si="74"/>
        <v>0</v>
      </c>
      <c r="T239" s="40">
        <f t="shared" si="75"/>
        <v>0</v>
      </c>
    </row>
    <row r="240" spans="2:20">
      <c r="B240" s="161"/>
      <c r="C240" s="252"/>
      <c r="F240" s="40">
        <f t="shared" si="68"/>
        <v>0</v>
      </c>
      <c r="H240" s="92">
        <v>12</v>
      </c>
      <c r="I240" s="92"/>
      <c r="J240" s="92"/>
      <c r="Q240" s="174">
        <f t="shared" si="69"/>
        <v>0</v>
      </c>
      <c r="R240" s="40">
        <f t="shared" si="73"/>
        <v>0</v>
      </c>
      <c r="S240" s="40">
        <f t="shared" si="74"/>
        <v>0</v>
      </c>
      <c r="T240" s="40">
        <f t="shared" si="75"/>
        <v>0</v>
      </c>
    </row>
    <row r="241" spans="2:20">
      <c r="B241" s="161"/>
      <c r="C241" s="252"/>
      <c r="F241" s="40">
        <f t="shared" si="68"/>
        <v>0</v>
      </c>
      <c r="H241" s="92">
        <v>12</v>
      </c>
      <c r="I241" s="92"/>
      <c r="J241" s="92"/>
      <c r="Q241" s="174">
        <f t="shared" si="69"/>
        <v>0</v>
      </c>
      <c r="R241" s="40">
        <f t="shared" si="73"/>
        <v>0</v>
      </c>
      <c r="S241" s="40">
        <f t="shared" si="74"/>
        <v>0</v>
      </c>
      <c r="T241" s="40">
        <f t="shared" si="75"/>
        <v>0</v>
      </c>
    </row>
    <row r="242" spans="2:20">
      <c r="B242" s="161"/>
      <c r="C242" s="249"/>
      <c r="F242" s="40">
        <f t="shared" si="68"/>
        <v>0</v>
      </c>
      <c r="H242" s="92">
        <v>12</v>
      </c>
      <c r="I242" s="92"/>
      <c r="J242" s="92"/>
      <c r="Q242" s="174">
        <f t="shared" si="69"/>
        <v>0</v>
      </c>
      <c r="R242" s="40">
        <f t="shared" si="73"/>
        <v>0</v>
      </c>
      <c r="S242" s="40">
        <f t="shared" si="74"/>
        <v>0</v>
      </c>
      <c r="T242" s="40">
        <f t="shared" si="75"/>
        <v>0</v>
      </c>
    </row>
    <row r="243" spans="2:20">
      <c r="B243" s="161"/>
      <c r="C243" s="252"/>
      <c r="F243" s="40">
        <f t="shared" si="68"/>
        <v>0</v>
      </c>
      <c r="H243" s="92">
        <v>12</v>
      </c>
      <c r="I243" s="92"/>
      <c r="J243" s="92"/>
      <c r="Q243" s="174">
        <f t="shared" si="69"/>
        <v>0</v>
      </c>
      <c r="R243" s="40">
        <f t="shared" si="73"/>
        <v>0</v>
      </c>
      <c r="S243" s="40">
        <f t="shared" si="74"/>
        <v>0</v>
      </c>
      <c r="T243" s="40">
        <f t="shared" si="75"/>
        <v>0</v>
      </c>
    </row>
    <row r="244" spans="2:20">
      <c r="B244" s="161"/>
      <c r="C244" s="252"/>
      <c r="F244" s="40">
        <f t="shared" si="68"/>
        <v>0</v>
      </c>
      <c r="H244" s="92">
        <v>12</v>
      </c>
      <c r="I244" s="92"/>
      <c r="J244" s="92"/>
      <c r="Q244" s="174">
        <f t="shared" si="69"/>
        <v>0</v>
      </c>
      <c r="R244" s="40">
        <f t="shared" si="73"/>
        <v>0</v>
      </c>
      <c r="S244" s="40">
        <f t="shared" si="74"/>
        <v>0</v>
      </c>
      <c r="T244" s="40">
        <f t="shared" si="75"/>
        <v>0</v>
      </c>
    </row>
    <row r="245" spans="2:20">
      <c r="B245" s="161"/>
      <c r="C245" s="252"/>
      <c r="F245" s="40">
        <f t="shared" si="68"/>
        <v>0</v>
      </c>
      <c r="H245" s="92">
        <v>12</v>
      </c>
      <c r="I245" s="92"/>
      <c r="J245" s="92"/>
      <c r="Q245" s="174">
        <f t="shared" si="69"/>
        <v>0</v>
      </c>
      <c r="R245" s="40">
        <f t="shared" si="73"/>
        <v>0</v>
      </c>
      <c r="S245" s="40">
        <f t="shared" si="74"/>
        <v>0</v>
      </c>
      <c r="T245" s="40">
        <f t="shared" si="75"/>
        <v>0</v>
      </c>
    </row>
    <row r="246" spans="2:20">
      <c r="B246" s="161"/>
      <c r="C246" s="252"/>
      <c r="F246" s="40">
        <f t="shared" si="68"/>
        <v>0</v>
      </c>
      <c r="H246" s="92">
        <v>12</v>
      </c>
      <c r="I246" s="92"/>
      <c r="J246" s="92"/>
      <c r="Q246" s="174">
        <f t="shared" si="69"/>
        <v>0</v>
      </c>
      <c r="R246" s="40">
        <f t="shared" si="73"/>
        <v>0</v>
      </c>
      <c r="S246" s="40">
        <f t="shared" si="74"/>
        <v>0</v>
      </c>
      <c r="T246" s="40">
        <f t="shared" si="75"/>
        <v>0</v>
      </c>
    </row>
    <row r="247" spans="2:20">
      <c r="B247" s="161"/>
      <c r="C247" s="252"/>
      <c r="F247" s="40">
        <f t="shared" si="68"/>
        <v>0</v>
      </c>
      <c r="H247" s="92">
        <v>12</v>
      </c>
      <c r="I247" s="92"/>
      <c r="J247" s="92"/>
      <c r="Q247" s="174">
        <f t="shared" si="69"/>
        <v>0</v>
      </c>
      <c r="R247" s="40">
        <f t="shared" si="73"/>
        <v>0</v>
      </c>
      <c r="S247" s="40">
        <f t="shared" si="74"/>
        <v>0</v>
      </c>
      <c r="T247" s="40">
        <f t="shared" si="75"/>
        <v>0</v>
      </c>
    </row>
    <row r="248" spans="2:20">
      <c r="B248" s="161"/>
      <c r="C248" s="252"/>
      <c r="F248" s="40">
        <f t="shared" si="68"/>
        <v>0</v>
      </c>
      <c r="H248" s="92">
        <v>12</v>
      </c>
      <c r="I248" s="92"/>
      <c r="J248" s="92"/>
      <c r="Q248" s="174">
        <f t="shared" si="69"/>
        <v>0</v>
      </c>
      <c r="R248" s="40">
        <f t="shared" si="73"/>
        <v>0</v>
      </c>
      <c r="S248" s="40">
        <f t="shared" si="74"/>
        <v>0</v>
      </c>
      <c r="T248" s="40">
        <f t="shared" si="75"/>
        <v>0</v>
      </c>
    </row>
    <row r="249" spans="2:20">
      <c r="B249" s="161"/>
      <c r="C249" s="258" t="s">
        <v>702</v>
      </c>
      <c r="F249" s="40">
        <f t="shared" si="68"/>
        <v>0</v>
      </c>
      <c r="H249" s="92">
        <v>12</v>
      </c>
      <c r="I249" s="92"/>
      <c r="J249" s="92"/>
      <c r="Q249" s="174">
        <f t="shared" si="69"/>
        <v>0</v>
      </c>
      <c r="R249" s="40">
        <f t="shared" si="73"/>
        <v>0</v>
      </c>
      <c r="S249" s="40">
        <f t="shared" si="74"/>
        <v>0</v>
      </c>
      <c r="T249" s="40">
        <f t="shared" si="75"/>
        <v>0</v>
      </c>
    </row>
    <row r="250" spans="2:20">
      <c r="B250" s="161"/>
      <c r="C250" s="252"/>
      <c r="F250" s="40">
        <f t="shared" si="68"/>
        <v>0</v>
      </c>
      <c r="H250" s="92">
        <v>12</v>
      </c>
      <c r="I250" s="92"/>
      <c r="J250" s="92"/>
      <c r="Q250" s="174">
        <f t="shared" si="69"/>
        <v>0</v>
      </c>
      <c r="R250" s="40">
        <f t="shared" si="73"/>
        <v>0</v>
      </c>
      <c r="S250" s="40">
        <f t="shared" si="74"/>
        <v>0</v>
      </c>
      <c r="T250" s="40">
        <f t="shared" si="75"/>
        <v>0</v>
      </c>
    </row>
    <row r="251" spans="2:20">
      <c r="B251" s="161"/>
      <c r="C251" s="252"/>
      <c r="F251" s="40">
        <f t="shared" si="68"/>
        <v>0</v>
      </c>
      <c r="H251" s="92">
        <v>12</v>
      </c>
      <c r="I251" s="92"/>
      <c r="J251" s="92"/>
      <c r="Q251" s="174">
        <f t="shared" si="69"/>
        <v>0</v>
      </c>
      <c r="R251" s="40">
        <f t="shared" si="73"/>
        <v>0</v>
      </c>
      <c r="S251" s="40">
        <f t="shared" si="74"/>
        <v>0</v>
      </c>
      <c r="T251" s="40">
        <f t="shared" si="75"/>
        <v>0</v>
      </c>
    </row>
    <row r="252" spans="2:20">
      <c r="B252" s="161"/>
      <c r="C252" s="252"/>
      <c r="F252" s="40">
        <f t="shared" si="68"/>
        <v>0</v>
      </c>
      <c r="H252" s="92">
        <v>12</v>
      </c>
      <c r="I252" s="92"/>
      <c r="J252" s="92"/>
      <c r="Q252" s="174">
        <f t="shared" si="69"/>
        <v>0</v>
      </c>
      <c r="R252" s="40">
        <f t="shared" si="73"/>
        <v>0</v>
      </c>
      <c r="S252" s="40">
        <f t="shared" si="74"/>
        <v>0</v>
      </c>
      <c r="T252" s="40">
        <f t="shared" si="75"/>
        <v>0</v>
      </c>
    </row>
    <row r="253" spans="2:20">
      <c r="B253" s="161"/>
      <c r="C253" s="252"/>
      <c r="F253" s="40">
        <f t="shared" si="68"/>
        <v>0</v>
      </c>
      <c r="H253" s="92">
        <v>12</v>
      </c>
      <c r="I253" s="92"/>
      <c r="J253" s="92"/>
      <c r="Q253" s="174">
        <f t="shared" si="69"/>
        <v>0</v>
      </c>
      <c r="R253" s="40">
        <f t="shared" si="73"/>
        <v>0</v>
      </c>
      <c r="S253" s="40">
        <f t="shared" si="74"/>
        <v>0</v>
      </c>
      <c r="T253" s="40">
        <f t="shared" si="75"/>
        <v>0</v>
      </c>
    </row>
    <row r="254" spans="2:20">
      <c r="B254" s="161"/>
      <c r="C254" s="252"/>
      <c r="F254" s="40">
        <f t="shared" si="68"/>
        <v>0</v>
      </c>
      <c r="H254" s="92">
        <v>12</v>
      </c>
      <c r="I254" s="92"/>
      <c r="J254" s="92"/>
      <c r="Q254" s="174">
        <f t="shared" si="69"/>
        <v>0</v>
      </c>
      <c r="R254" s="40">
        <f t="shared" si="73"/>
        <v>0</v>
      </c>
      <c r="S254" s="40">
        <f t="shared" si="74"/>
        <v>0</v>
      </c>
      <c r="T254" s="40">
        <f t="shared" si="75"/>
        <v>0</v>
      </c>
    </row>
    <row r="255" spans="2:20">
      <c r="B255" s="161"/>
      <c r="C255" s="252"/>
      <c r="F255" s="40">
        <f t="shared" si="68"/>
        <v>0</v>
      </c>
      <c r="H255" s="92">
        <v>12</v>
      </c>
      <c r="I255" s="92"/>
      <c r="J255" s="92"/>
      <c r="Q255" s="174">
        <f t="shared" si="69"/>
        <v>0</v>
      </c>
      <c r="R255" s="40">
        <f t="shared" si="73"/>
        <v>0</v>
      </c>
      <c r="S255" s="40">
        <f t="shared" si="74"/>
        <v>0</v>
      </c>
      <c r="T255" s="40">
        <f t="shared" si="75"/>
        <v>0</v>
      </c>
    </row>
    <row r="256" spans="2:20">
      <c r="B256" s="161"/>
      <c r="C256" s="252"/>
      <c r="F256" s="40">
        <f t="shared" si="68"/>
        <v>0</v>
      </c>
      <c r="H256" s="92">
        <v>12</v>
      </c>
      <c r="I256" s="92"/>
      <c r="J256" s="92"/>
      <c r="Q256" s="174">
        <f t="shared" si="69"/>
        <v>0</v>
      </c>
      <c r="R256" s="40">
        <f t="shared" si="73"/>
        <v>0</v>
      </c>
      <c r="S256" s="40">
        <f t="shared" si="74"/>
        <v>0</v>
      </c>
      <c r="T256" s="40">
        <f t="shared" si="75"/>
        <v>0</v>
      </c>
    </row>
    <row r="257" spans="2:20" ht="15">
      <c r="B257" s="183"/>
      <c r="C257" s="220"/>
      <c r="F257" s="40">
        <f t="shared" si="68"/>
        <v>0</v>
      </c>
      <c r="H257" s="92">
        <v>12</v>
      </c>
      <c r="I257" s="92"/>
      <c r="J257" s="92"/>
      <c r="Q257" s="174">
        <f t="shared" si="69"/>
        <v>0</v>
      </c>
      <c r="R257" s="40">
        <f t="shared" si="73"/>
        <v>0</v>
      </c>
      <c r="S257" s="40">
        <f t="shared" si="74"/>
        <v>0</v>
      </c>
      <c r="T257" s="40">
        <f t="shared" si="75"/>
        <v>0</v>
      </c>
    </row>
    <row r="258" spans="2:20" ht="15">
      <c r="B258" s="183"/>
      <c r="C258" s="220"/>
      <c r="F258" s="40">
        <f t="shared" si="68"/>
        <v>0</v>
      </c>
      <c r="H258" s="92">
        <v>12</v>
      </c>
      <c r="I258" s="92"/>
      <c r="J258" s="92"/>
      <c r="Q258" s="174">
        <f t="shared" si="69"/>
        <v>0</v>
      </c>
      <c r="R258" s="40">
        <f t="shared" si="73"/>
        <v>0</v>
      </c>
      <c r="S258" s="40">
        <f t="shared" si="74"/>
        <v>0</v>
      </c>
      <c r="T258" s="40">
        <f t="shared" si="75"/>
        <v>0</v>
      </c>
    </row>
    <row r="259" spans="2:20" ht="15">
      <c r="B259" s="183"/>
      <c r="C259" s="253"/>
      <c r="F259" s="40">
        <f t="shared" si="68"/>
        <v>0</v>
      </c>
      <c r="H259" s="92">
        <v>12</v>
      </c>
      <c r="I259" s="92"/>
      <c r="J259" s="92"/>
      <c r="Q259" s="174">
        <f t="shared" si="69"/>
        <v>0</v>
      </c>
      <c r="R259" s="40">
        <f t="shared" si="73"/>
        <v>0</v>
      </c>
      <c r="S259" s="40">
        <f t="shared" si="74"/>
        <v>0</v>
      </c>
      <c r="T259" s="40">
        <f t="shared" si="75"/>
        <v>0</v>
      </c>
    </row>
    <row r="260" spans="2:20" ht="15">
      <c r="B260" s="183"/>
      <c r="C260" s="253"/>
      <c r="F260" s="40">
        <f t="shared" si="68"/>
        <v>0</v>
      </c>
      <c r="H260" s="92">
        <v>12</v>
      </c>
      <c r="I260" s="92"/>
      <c r="J260" s="92"/>
      <c r="Q260" s="174">
        <f t="shared" si="69"/>
        <v>0</v>
      </c>
      <c r="R260" s="40">
        <f t="shared" si="73"/>
        <v>0</v>
      </c>
      <c r="S260" s="40">
        <f t="shared" si="74"/>
        <v>0</v>
      </c>
      <c r="T260" s="40">
        <f t="shared" si="75"/>
        <v>0</v>
      </c>
    </row>
    <row r="261" spans="2:20" ht="15">
      <c r="B261" s="183"/>
      <c r="C261" s="239"/>
      <c r="F261" s="40">
        <f t="shared" ref="F261:F288" si="76">+D261-E261</f>
        <v>0</v>
      </c>
      <c r="H261" s="92">
        <v>12</v>
      </c>
      <c r="I261" s="92"/>
      <c r="J261" s="92"/>
      <c r="Q261" s="174">
        <f t="shared" si="69"/>
        <v>0</v>
      </c>
      <c r="R261" s="40">
        <f t="shared" si="73"/>
        <v>0</v>
      </c>
      <c r="S261" s="40">
        <f t="shared" si="74"/>
        <v>0</v>
      </c>
      <c r="T261" s="40">
        <f t="shared" si="75"/>
        <v>0</v>
      </c>
    </row>
    <row r="262" spans="2:20" ht="15">
      <c r="B262" s="183"/>
      <c r="C262" s="220"/>
      <c r="F262" s="40">
        <f t="shared" si="76"/>
        <v>0</v>
      </c>
      <c r="H262" s="92">
        <v>12</v>
      </c>
      <c r="I262" s="92"/>
      <c r="J262" s="92"/>
      <c r="Q262" s="174">
        <f t="shared" si="69"/>
        <v>0</v>
      </c>
      <c r="R262" s="40">
        <f t="shared" si="73"/>
        <v>0</v>
      </c>
      <c r="S262" s="40">
        <f t="shared" si="74"/>
        <v>0</v>
      </c>
      <c r="T262" s="40">
        <f t="shared" si="75"/>
        <v>0</v>
      </c>
    </row>
    <row r="263" spans="2:20" ht="15">
      <c r="B263" s="183"/>
      <c r="C263" s="220"/>
      <c r="F263" s="40">
        <f t="shared" si="76"/>
        <v>0</v>
      </c>
      <c r="H263" s="92">
        <v>12</v>
      </c>
      <c r="I263" s="92"/>
      <c r="J263" s="92"/>
      <c r="Q263" s="174">
        <f t="shared" si="69"/>
        <v>0</v>
      </c>
      <c r="R263" s="40">
        <f t="shared" si="73"/>
        <v>0</v>
      </c>
      <c r="S263" s="40">
        <f t="shared" si="74"/>
        <v>0</v>
      </c>
      <c r="T263" s="40">
        <f t="shared" si="75"/>
        <v>0</v>
      </c>
    </row>
    <row r="264" spans="2:20" ht="15">
      <c r="B264" s="183"/>
      <c r="C264" s="220"/>
      <c r="F264" s="40">
        <f t="shared" si="76"/>
        <v>0</v>
      </c>
      <c r="H264" s="92">
        <v>12</v>
      </c>
      <c r="I264" s="92"/>
      <c r="J264" s="92"/>
      <c r="Q264" s="174">
        <f t="shared" si="69"/>
        <v>0</v>
      </c>
      <c r="R264" s="40">
        <f t="shared" si="73"/>
        <v>0</v>
      </c>
      <c r="S264" s="40">
        <f t="shared" si="74"/>
        <v>0</v>
      </c>
      <c r="T264" s="40">
        <f t="shared" si="75"/>
        <v>0</v>
      </c>
    </row>
    <row r="265" spans="2:20" ht="15">
      <c r="B265" s="183"/>
      <c r="C265" s="258" t="s">
        <v>703</v>
      </c>
      <c r="F265" s="40">
        <f t="shared" si="76"/>
        <v>0</v>
      </c>
      <c r="H265" s="92">
        <v>12</v>
      </c>
      <c r="I265" s="92"/>
      <c r="J265" s="92"/>
      <c r="Q265" s="174">
        <f t="shared" si="69"/>
        <v>0</v>
      </c>
      <c r="R265" s="40">
        <f t="shared" si="73"/>
        <v>0</v>
      </c>
      <c r="S265" s="40">
        <f t="shared" si="74"/>
        <v>0</v>
      </c>
      <c r="T265" s="40">
        <f t="shared" si="75"/>
        <v>0</v>
      </c>
    </row>
    <row r="266" spans="2:20" ht="15">
      <c r="B266" s="183"/>
      <c r="C266" s="220"/>
      <c r="F266" s="40">
        <f t="shared" si="76"/>
        <v>0</v>
      </c>
      <c r="H266" s="92">
        <v>12</v>
      </c>
      <c r="I266" s="92"/>
      <c r="J266" s="92"/>
      <c r="Q266" s="174">
        <f t="shared" si="69"/>
        <v>0</v>
      </c>
      <c r="R266" s="40">
        <f t="shared" si="73"/>
        <v>0</v>
      </c>
      <c r="S266" s="40">
        <f t="shared" si="74"/>
        <v>0</v>
      </c>
      <c r="T266" s="40">
        <f t="shared" si="75"/>
        <v>0</v>
      </c>
    </row>
    <row r="267" spans="2:20" ht="15">
      <c r="B267" s="183"/>
      <c r="C267" s="220"/>
      <c r="F267" s="40">
        <f t="shared" si="76"/>
        <v>0</v>
      </c>
      <c r="H267" s="92">
        <v>12</v>
      </c>
      <c r="I267" s="92"/>
      <c r="J267" s="92"/>
      <c r="Q267" s="174">
        <f t="shared" si="69"/>
        <v>0</v>
      </c>
      <c r="R267" s="40">
        <f t="shared" si="73"/>
        <v>0</v>
      </c>
      <c r="S267" s="40">
        <f t="shared" si="74"/>
        <v>0</v>
      </c>
      <c r="T267" s="40">
        <f t="shared" si="75"/>
        <v>0</v>
      </c>
    </row>
    <row r="268" spans="2:20" ht="15">
      <c r="B268" s="183"/>
      <c r="C268" s="220"/>
      <c r="F268" s="40">
        <f t="shared" si="76"/>
        <v>0</v>
      </c>
      <c r="H268" s="92">
        <v>12</v>
      </c>
      <c r="I268" s="92"/>
      <c r="J268" s="92"/>
      <c r="Q268" s="174">
        <f t="shared" si="69"/>
        <v>0</v>
      </c>
      <c r="R268" s="40">
        <f t="shared" si="73"/>
        <v>0</v>
      </c>
      <c r="S268" s="40">
        <f t="shared" si="74"/>
        <v>0</v>
      </c>
      <c r="T268" s="40">
        <f t="shared" si="75"/>
        <v>0</v>
      </c>
    </row>
    <row r="269" spans="2:20" ht="15">
      <c r="B269" s="183"/>
      <c r="C269" s="220"/>
      <c r="F269" s="40">
        <f t="shared" si="76"/>
        <v>0</v>
      </c>
      <c r="H269" s="92">
        <v>12</v>
      </c>
      <c r="I269" s="92"/>
      <c r="J269" s="92"/>
      <c r="Q269" s="174">
        <f t="shared" ref="Q269:Q292" si="77">ROUND(IF(G269&gt;0,G269*D$232*H269/12,IF(F269=0,0,IF(D269*D$232*H269/12&gt;=F269,F269-1,D269*D$232*H269/12))),2)+P269</f>
        <v>0</v>
      </c>
      <c r="R269" s="40">
        <f t="shared" si="73"/>
        <v>0</v>
      </c>
      <c r="S269" s="40">
        <f t="shared" si="74"/>
        <v>0</v>
      </c>
      <c r="T269" s="40">
        <f t="shared" si="75"/>
        <v>0</v>
      </c>
    </row>
    <row r="270" spans="2:20" ht="15">
      <c r="B270" s="183"/>
      <c r="C270" s="220"/>
      <c r="F270" s="40">
        <f t="shared" si="76"/>
        <v>0</v>
      </c>
      <c r="H270" s="92">
        <v>12</v>
      </c>
      <c r="I270" s="92"/>
      <c r="J270" s="92"/>
      <c r="Q270" s="174">
        <f t="shared" si="77"/>
        <v>0</v>
      </c>
      <c r="R270" s="40">
        <f t="shared" si="73"/>
        <v>0</v>
      </c>
      <c r="S270" s="40">
        <f t="shared" si="74"/>
        <v>0</v>
      </c>
      <c r="T270" s="40">
        <f t="shared" si="75"/>
        <v>0</v>
      </c>
    </row>
    <row r="271" spans="2:20" ht="15">
      <c r="B271" s="183"/>
      <c r="C271" s="220"/>
      <c r="F271" s="40">
        <f t="shared" si="76"/>
        <v>0</v>
      </c>
      <c r="H271" s="92">
        <v>12</v>
      </c>
      <c r="I271" s="92"/>
      <c r="J271" s="92"/>
      <c r="Q271" s="174">
        <f t="shared" si="77"/>
        <v>0</v>
      </c>
      <c r="R271" s="40">
        <f t="shared" si="73"/>
        <v>0</v>
      </c>
      <c r="S271" s="40">
        <f t="shared" si="74"/>
        <v>0</v>
      </c>
      <c r="T271" s="40">
        <f t="shared" si="75"/>
        <v>0</v>
      </c>
    </row>
    <row r="272" spans="2:20" ht="15">
      <c r="B272" s="183"/>
      <c r="C272" s="220"/>
      <c r="F272" s="40">
        <f t="shared" si="76"/>
        <v>0</v>
      </c>
      <c r="H272" s="92">
        <v>12</v>
      </c>
      <c r="I272" s="92"/>
      <c r="J272" s="92"/>
      <c r="Q272" s="174">
        <f t="shared" si="77"/>
        <v>0</v>
      </c>
      <c r="R272" s="40">
        <f t="shared" si="73"/>
        <v>0</v>
      </c>
      <c r="S272" s="40">
        <f t="shared" si="74"/>
        <v>0</v>
      </c>
      <c r="T272" s="40">
        <f t="shared" si="75"/>
        <v>0</v>
      </c>
    </row>
    <row r="273" spans="2:20" ht="15">
      <c r="B273" s="183"/>
      <c r="C273" s="220"/>
      <c r="F273" s="40">
        <f t="shared" si="76"/>
        <v>0</v>
      </c>
      <c r="H273" s="92">
        <v>12</v>
      </c>
      <c r="I273" s="92"/>
      <c r="J273" s="92"/>
      <c r="Q273" s="174">
        <f t="shared" si="77"/>
        <v>0</v>
      </c>
      <c r="R273" s="40">
        <f t="shared" si="73"/>
        <v>0</v>
      </c>
      <c r="S273" s="40">
        <f t="shared" si="74"/>
        <v>0</v>
      </c>
      <c r="T273" s="40">
        <f t="shared" si="75"/>
        <v>0</v>
      </c>
    </row>
    <row r="274" spans="2:20" ht="15">
      <c r="B274" s="183"/>
      <c r="C274" s="220"/>
      <c r="F274" s="40">
        <f t="shared" si="76"/>
        <v>0</v>
      </c>
      <c r="H274" s="92">
        <v>12</v>
      </c>
      <c r="I274" s="92"/>
      <c r="J274" s="92"/>
      <c r="Q274" s="174">
        <f t="shared" si="77"/>
        <v>0</v>
      </c>
      <c r="R274" s="40">
        <f t="shared" si="73"/>
        <v>0</v>
      </c>
      <c r="S274" s="40">
        <f t="shared" si="74"/>
        <v>0</v>
      </c>
      <c r="T274" s="40">
        <f t="shared" si="75"/>
        <v>0</v>
      </c>
    </row>
    <row r="275" spans="2:20" ht="15">
      <c r="B275" s="183"/>
      <c r="C275" s="220"/>
      <c r="F275" s="40">
        <f t="shared" si="76"/>
        <v>0</v>
      </c>
      <c r="H275" s="92">
        <v>12</v>
      </c>
      <c r="I275" s="92"/>
      <c r="J275" s="92"/>
      <c r="Q275" s="174">
        <f t="shared" si="77"/>
        <v>0</v>
      </c>
      <c r="R275" s="40">
        <f t="shared" si="73"/>
        <v>0</v>
      </c>
      <c r="S275" s="40">
        <f t="shared" si="74"/>
        <v>0</v>
      </c>
      <c r="T275" s="40">
        <f t="shared" si="75"/>
        <v>0</v>
      </c>
    </row>
    <row r="276" spans="2:20" ht="15">
      <c r="B276" s="183"/>
      <c r="C276" s="220"/>
      <c r="F276" s="40">
        <f t="shared" si="76"/>
        <v>0</v>
      </c>
      <c r="H276" s="92">
        <v>12</v>
      </c>
      <c r="I276" s="92"/>
      <c r="J276" s="92"/>
      <c r="Q276" s="174">
        <f t="shared" si="77"/>
        <v>0</v>
      </c>
      <c r="R276" s="40">
        <f t="shared" si="73"/>
        <v>0</v>
      </c>
      <c r="S276" s="40">
        <f t="shared" si="74"/>
        <v>0</v>
      </c>
      <c r="T276" s="40">
        <f t="shared" si="75"/>
        <v>0</v>
      </c>
    </row>
    <row r="277" spans="2:20" ht="15">
      <c r="B277" s="183"/>
      <c r="C277" s="220"/>
      <c r="F277" s="40">
        <f t="shared" si="76"/>
        <v>0</v>
      </c>
      <c r="H277" s="92">
        <v>12</v>
      </c>
      <c r="I277" s="92"/>
      <c r="J277" s="92"/>
      <c r="Q277" s="174">
        <f t="shared" si="77"/>
        <v>0</v>
      </c>
      <c r="R277" s="40">
        <f t="shared" si="73"/>
        <v>0</v>
      </c>
      <c r="S277" s="40">
        <f t="shared" si="74"/>
        <v>0</v>
      </c>
      <c r="T277" s="40">
        <f t="shared" si="75"/>
        <v>0</v>
      </c>
    </row>
    <row r="278" spans="2:20" ht="15">
      <c r="B278" s="183"/>
      <c r="C278" s="220"/>
      <c r="F278" s="40">
        <f t="shared" si="76"/>
        <v>0</v>
      </c>
      <c r="H278" s="92">
        <v>12</v>
      </c>
      <c r="I278" s="92"/>
      <c r="J278" s="92"/>
      <c r="Q278" s="174">
        <f t="shared" si="77"/>
        <v>0</v>
      </c>
      <c r="R278" s="40">
        <f t="shared" si="73"/>
        <v>0</v>
      </c>
      <c r="S278" s="40">
        <f t="shared" si="74"/>
        <v>0</v>
      </c>
      <c r="T278" s="40">
        <f t="shared" si="75"/>
        <v>0</v>
      </c>
    </row>
    <row r="279" spans="2:20" ht="15">
      <c r="B279" s="183"/>
      <c r="C279" s="220"/>
      <c r="F279" s="40">
        <f t="shared" si="76"/>
        <v>0</v>
      </c>
      <c r="H279" s="92">
        <v>12</v>
      </c>
      <c r="I279" s="92"/>
      <c r="J279" s="92"/>
      <c r="Q279" s="174">
        <f t="shared" si="77"/>
        <v>0</v>
      </c>
      <c r="R279" s="40">
        <f t="shared" si="73"/>
        <v>0</v>
      </c>
      <c r="S279" s="40">
        <f t="shared" si="74"/>
        <v>0</v>
      </c>
      <c r="T279" s="40">
        <f t="shared" si="75"/>
        <v>0</v>
      </c>
    </row>
    <row r="280" spans="2:20" ht="15">
      <c r="B280" s="183"/>
      <c r="F280" s="40">
        <f t="shared" si="76"/>
        <v>0</v>
      </c>
      <c r="H280" s="92">
        <v>12</v>
      </c>
      <c r="I280" s="92"/>
      <c r="J280" s="92"/>
      <c r="Q280" s="174">
        <f t="shared" si="77"/>
        <v>0</v>
      </c>
      <c r="R280" s="40">
        <f t="shared" si="73"/>
        <v>0</v>
      </c>
      <c r="S280" s="40">
        <f t="shared" si="74"/>
        <v>0</v>
      </c>
      <c r="T280" s="40">
        <f t="shared" si="75"/>
        <v>0</v>
      </c>
    </row>
    <row r="281" spans="2:20" ht="15">
      <c r="B281" s="183"/>
      <c r="C281" s="220"/>
      <c r="F281" s="40">
        <f t="shared" si="76"/>
        <v>0</v>
      </c>
      <c r="H281" s="92">
        <v>12</v>
      </c>
      <c r="I281" s="92"/>
      <c r="J281" s="92"/>
      <c r="Q281" s="174">
        <f t="shared" si="77"/>
        <v>0</v>
      </c>
      <c r="R281" s="40">
        <f t="shared" si="73"/>
        <v>0</v>
      </c>
      <c r="S281" s="40">
        <f t="shared" si="74"/>
        <v>0</v>
      </c>
      <c r="T281" s="40">
        <f t="shared" si="75"/>
        <v>0</v>
      </c>
    </row>
    <row r="282" spans="2:20" ht="15">
      <c r="B282" s="183"/>
      <c r="C282" s="220"/>
      <c r="F282" s="40">
        <f t="shared" si="76"/>
        <v>0</v>
      </c>
      <c r="H282" s="92">
        <v>12</v>
      </c>
      <c r="I282" s="92"/>
      <c r="J282" s="92"/>
      <c r="Q282" s="174">
        <f t="shared" si="77"/>
        <v>0</v>
      </c>
      <c r="R282" s="40">
        <f t="shared" si="73"/>
        <v>0</v>
      </c>
      <c r="S282" s="40">
        <f t="shared" si="74"/>
        <v>0</v>
      </c>
      <c r="T282" s="40">
        <f t="shared" si="75"/>
        <v>0</v>
      </c>
    </row>
    <row r="283" spans="2:20" ht="15">
      <c r="B283" s="183"/>
      <c r="C283" s="258" t="s">
        <v>704</v>
      </c>
      <c r="F283" s="40">
        <f t="shared" si="76"/>
        <v>0</v>
      </c>
      <c r="H283" s="92">
        <v>12</v>
      </c>
      <c r="I283" s="92"/>
      <c r="J283" s="92"/>
      <c r="Q283" s="174">
        <f t="shared" si="77"/>
        <v>0</v>
      </c>
      <c r="R283" s="40">
        <f t="shared" si="73"/>
        <v>0</v>
      </c>
      <c r="S283" s="40">
        <f t="shared" si="74"/>
        <v>0</v>
      </c>
      <c r="T283" s="40">
        <f t="shared" si="75"/>
        <v>0</v>
      </c>
    </row>
    <row r="284" spans="2:20" ht="15">
      <c r="B284" s="183"/>
      <c r="C284" s="220"/>
      <c r="F284" s="40">
        <f t="shared" si="76"/>
        <v>0</v>
      </c>
      <c r="H284" s="92">
        <v>12</v>
      </c>
      <c r="I284" s="92"/>
      <c r="J284" s="92"/>
      <c r="Q284" s="174">
        <f t="shared" si="77"/>
        <v>0</v>
      </c>
      <c r="R284" s="40">
        <f t="shared" si="73"/>
        <v>0</v>
      </c>
      <c r="S284" s="40">
        <f t="shared" si="74"/>
        <v>0</v>
      </c>
      <c r="T284" s="40">
        <f t="shared" si="75"/>
        <v>0</v>
      </c>
    </row>
    <row r="285" spans="2:20" ht="15">
      <c r="B285" s="183"/>
      <c r="C285" s="220"/>
      <c r="F285" s="40">
        <f t="shared" si="76"/>
        <v>0</v>
      </c>
      <c r="H285" s="92">
        <v>12</v>
      </c>
      <c r="I285" s="92"/>
      <c r="J285" s="92"/>
      <c r="Q285" s="174">
        <f t="shared" si="77"/>
        <v>0</v>
      </c>
      <c r="R285" s="40">
        <f t="shared" si="73"/>
        <v>0</v>
      </c>
      <c r="S285" s="40">
        <f t="shared" si="74"/>
        <v>0</v>
      </c>
      <c r="T285" s="40">
        <f t="shared" si="75"/>
        <v>0</v>
      </c>
    </row>
    <row r="286" spans="2:20" ht="15">
      <c r="B286" s="183"/>
      <c r="C286" s="220"/>
      <c r="F286" s="40">
        <f t="shared" si="76"/>
        <v>0</v>
      </c>
      <c r="H286" s="92">
        <v>12</v>
      </c>
      <c r="I286" s="92"/>
      <c r="J286" s="92"/>
      <c r="Q286" s="174">
        <f t="shared" si="77"/>
        <v>0</v>
      </c>
      <c r="R286" s="40">
        <f t="shared" si="73"/>
        <v>0</v>
      </c>
      <c r="S286" s="40">
        <f t="shared" si="74"/>
        <v>0</v>
      </c>
      <c r="T286" s="40">
        <f t="shared" si="75"/>
        <v>0</v>
      </c>
    </row>
    <row r="287" spans="2:20" ht="15">
      <c r="B287" s="183"/>
      <c r="C287" s="220"/>
      <c r="F287" s="40">
        <f t="shared" si="76"/>
        <v>0</v>
      </c>
      <c r="H287" s="92">
        <v>12</v>
      </c>
      <c r="I287" s="92"/>
      <c r="J287" s="92"/>
      <c r="Q287" s="174">
        <f t="shared" si="77"/>
        <v>0</v>
      </c>
      <c r="R287" s="40">
        <f t="shared" si="73"/>
        <v>0</v>
      </c>
      <c r="S287" s="40">
        <f t="shared" si="74"/>
        <v>0</v>
      </c>
      <c r="T287" s="40">
        <f t="shared" si="75"/>
        <v>0</v>
      </c>
    </row>
    <row r="288" spans="2:20" ht="15">
      <c r="B288" s="183"/>
      <c r="C288" s="1"/>
      <c r="F288" s="40">
        <f t="shared" si="76"/>
        <v>0</v>
      </c>
      <c r="H288" s="92">
        <v>12</v>
      </c>
      <c r="I288" s="92"/>
      <c r="J288" s="92"/>
      <c r="Q288" s="174">
        <f t="shared" si="77"/>
        <v>0</v>
      </c>
      <c r="R288" s="40">
        <f t="shared" si="73"/>
        <v>0</v>
      </c>
      <c r="S288" s="40">
        <f t="shared" si="74"/>
        <v>0</v>
      </c>
      <c r="T288" s="40">
        <f t="shared" si="75"/>
        <v>0</v>
      </c>
    </row>
    <row r="289" spans="2:20" ht="15">
      <c r="B289" s="183"/>
      <c r="C289" s="1"/>
      <c r="F289" s="40">
        <f t="shared" si="68"/>
        <v>0</v>
      </c>
      <c r="H289" s="92">
        <v>12</v>
      </c>
      <c r="I289" s="92"/>
      <c r="J289" s="92"/>
      <c r="Q289" s="174">
        <f t="shared" si="77"/>
        <v>0</v>
      </c>
      <c r="R289" s="40">
        <f t="shared" si="73"/>
        <v>0</v>
      </c>
      <c r="S289" s="40">
        <f t="shared" si="74"/>
        <v>0</v>
      </c>
      <c r="T289" s="40">
        <f t="shared" si="75"/>
        <v>0</v>
      </c>
    </row>
    <row r="290" spans="2:20" ht="15">
      <c r="B290" s="183"/>
      <c r="C290" s="1"/>
      <c r="F290" s="40">
        <f t="shared" si="68"/>
        <v>0</v>
      </c>
      <c r="H290" s="92">
        <v>12</v>
      </c>
      <c r="I290" s="92"/>
      <c r="J290" s="92"/>
      <c r="Q290" s="174">
        <f t="shared" si="77"/>
        <v>0</v>
      </c>
      <c r="R290" s="40">
        <f t="shared" si="73"/>
        <v>0</v>
      </c>
      <c r="S290" s="40">
        <f t="shared" si="74"/>
        <v>0</v>
      </c>
      <c r="T290" s="40">
        <f t="shared" si="75"/>
        <v>0</v>
      </c>
    </row>
    <row r="291" spans="2:20" ht="15">
      <c r="B291" s="183"/>
      <c r="C291" s="1"/>
      <c r="F291" s="40">
        <f t="shared" si="68"/>
        <v>0</v>
      </c>
      <c r="H291" s="92">
        <v>12</v>
      </c>
      <c r="I291" s="92"/>
      <c r="J291" s="92"/>
      <c r="Q291" s="174">
        <f t="shared" si="77"/>
        <v>0</v>
      </c>
      <c r="R291" s="40">
        <f t="shared" si="73"/>
        <v>0</v>
      </c>
      <c r="S291" s="40">
        <f t="shared" si="74"/>
        <v>0</v>
      </c>
      <c r="T291" s="40">
        <f t="shared" si="75"/>
        <v>0</v>
      </c>
    </row>
    <row r="292" spans="2:20" ht="15">
      <c r="B292" s="183"/>
      <c r="C292" s="1"/>
      <c r="F292" s="40">
        <f t="shared" si="68"/>
        <v>0</v>
      </c>
      <c r="H292" s="92">
        <v>12</v>
      </c>
      <c r="I292" s="92"/>
      <c r="J292" s="92"/>
      <c r="Q292" s="174">
        <f t="shared" si="77"/>
        <v>0</v>
      </c>
      <c r="R292" s="40">
        <f t="shared" si="73"/>
        <v>0</v>
      </c>
      <c r="S292" s="40">
        <f t="shared" si="74"/>
        <v>0</v>
      </c>
      <c r="T292" s="40">
        <f t="shared" si="75"/>
        <v>0</v>
      </c>
    </row>
    <row r="293" spans="2:20">
      <c r="C293" s="1"/>
    </row>
    <row r="294" spans="2:20" ht="13.5" thickBot="1">
      <c r="C294" s="1"/>
      <c r="D294" s="47">
        <f>SUM(D235:D293)</f>
        <v>0</v>
      </c>
      <c r="E294" s="47">
        <f t="shared" ref="E294:T294" si="78">SUM(E235:E293)</f>
        <v>0</v>
      </c>
      <c r="F294" s="47">
        <f t="shared" si="78"/>
        <v>0</v>
      </c>
      <c r="G294" s="47">
        <f t="shared" si="78"/>
        <v>0</v>
      </c>
      <c r="H294" s="47"/>
      <c r="I294" s="47">
        <f t="shared" si="78"/>
        <v>0</v>
      </c>
      <c r="J294" s="47">
        <f t="shared" si="78"/>
        <v>0</v>
      </c>
      <c r="K294" s="47">
        <f t="shared" si="78"/>
        <v>0</v>
      </c>
      <c r="L294" s="47">
        <f t="shared" si="78"/>
        <v>0</v>
      </c>
      <c r="M294" s="47">
        <f t="shared" si="78"/>
        <v>0</v>
      </c>
      <c r="N294" s="47">
        <f t="shared" si="78"/>
        <v>0</v>
      </c>
      <c r="O294" s="47">
        <f t="shared" si="78"/>
        <v>0</v>
      </c>
      <c r="P294" s="47">
        <f t="shared" si="78"/>
        <v>0</v>
      </c>
      <c r="Q294" s="47">
        <f t="shared" si="78"/>
        <v>0</v>
      </c>
      <c r="R294" s="47">
        <f t="shared" si="78"/>
        <v>0</v>
      </c>
      <c r="S294" s="47">
        <f t="shared" si="78"/>
        <v>0</v>
      </c>
      <c r="T294" s="47">
        <f t="shared" si="78"/>
        <v>0</v>
      </c>
    </row>
    <row r="295" spans="2:20" ht="13.5" thickTop="1">
      <c r="C295" s="1"/>
    </row>
    <row r="296" spans="2:20">
      <c r="C296" s="1"/>
    </row>
    <row r="297" spans="2:20" ht="13.5" thickBot="1">
      <c r="C297" s="60" t="s">
        <v>307</v>
      </c>
      <c r="D297" s="47">
        <f>SUM(+D93+D160+D229+D294)</f>
        <v>0</v>
      </c>
      <c r="E297" s="47">
        <f>SUM(+E93+E160+E229+E294)</f>
        <v>0</v>
      </c>
      <c r="F297" s="47">
        <f>SUM(+F93+F160+F229+F294)</f>
        <v>0</v>
      </c>
      <c r="G297" s="47">
        <f>SUM(+G93+G160+G229+G294)</f>
        <v>0</v>
      </c>
      <c r="H297" s="47"/>
      <c r="I297" s="47">
        <f t="shared" ref="I297:T297" si="79">SUM(+I93+I160+I229+I294)</f>
        <v>0</v>
      </c>
      <c r="J297" s="47">
        <f t="shared" si="79"/>
        <v>0</v>
      </c>
      <c r="K297" s="47">
        <f t="shared" si="79"/>
        <v>0</v>
      </c>
      <c r="L297" s="47">
        <f t="shared" si="79"/>
        <v>0</v>
      </c>
      <c r="M297" s="47">
        <f t="shared" si="79"/>
        <v>0</v>
      </c>
      <c r="N297" s="47">
        <f t="shared" si="79"/>
        <v>0</v>
      </c>
      <c r="O297" s="47">
        <f t="shared" si="79"/>
        <v>0</v>
      </c>
      <c r="P297" s="47">
        <f t="shared" si="79"/>
        <v>0</v>
      </c>
      <c r="Q297" s="47">
        <f t="shared" si="79"/>
        <v>0</v>
      </c>
      <c r="R297" s="47">
        <f t="shared" si="79"/>
        <v>0</v>
      </c>
      <c r="S297" s="47">
        <f t="shared" si="79"/>
        <v>0</v>
      </c>
      <c r="T297" s="47">
        <f t="shared" si="79"/>
        <v>0</v>
      </c>
    </row>
    <row r="298" spans="2:20" ht="13.5" thickTop="1">
      <c r="C298" s="60"/>
      <c r="D298" s="40">
        <f>D297-D14</f>
        <v>0</v>
      </c>
      <c r="E298" s="40">
        <f>E297-E14</f>
        <v>0</v>
      </c>
      <c r="F298" s="40">
        <f>F297-F14</f>
        <v>0</v>
      </c>
      <c r="G298" s="40">
        <f>G297-G14</f>
        <v>0</v>
      </c>
      <c r="I298" s="40">
        <f t="shared" ref="I298:T298" si="80">I297-I14</f>
        <v>0</v>
      </c>
      <c r="J298" s="40">
        <f t="shared" si="80"/>
        <v>0</v>
      </c>
      <c r="K298" s="40">
        <f t="shared" si="80"/>
        <v>0</v>
      </c>
      <c r="L298" s="40">
        <f t="shared" si="80"/>
        <v>0</v>
      </c>
      <c r="M298" s="40">
        <f t="shared" si="80"/>
        <v>0</v>
      </c>
      <c r="N298" s="40">
        <f t="shared" si="80"/>
        <v>0</v>
      </c>
      <c r="O298" s="40">
        <f t="shared" si="80"/>
        <v>0</v>
      </c>
      <c r="P298" s="40">
        <f t="shared" si="80"/>
        <v>0</v>
      </c>
      <c r="Q298" s="40">
        <f t="shared" si="80"/>
        <v>0</v>
      </c>
      <c r="R298" s="40">
        <f t="shared" si="80"/>
        <v>0</v>
      </c>
      <c r="S298" s="40">
        <f t="shared" si="80"/>
        <v>0</v>
      </c>
      <c r="T298" s="40">
        <f t="shared" si="80"/>
        <v>0</v>
      </c>
    </row>
  </sheetData>
  <mergeCells count="1">
    <mergeCell ref="M7:O7"/>
  </mergeCells>
  <phoneticPr fontId="0" type="noConversion"/>
  <hyperlinks>
    <hyperlink ref="C4" location="TrialBalance!A1" display="FIXED ASSETS" xr:uid="{A5CC066C-8BCF-4A15-AC66-3D0BDEF4DE92}"/>
  </hyperlinks>
  <pageMargins left="0" right="0" top="0" bottom="0.75" header="0.3" footer="0.3"/>
  <pageSetup paperSize="9" scale="43"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54</vt:i4>
      </vt:variant>
    </vt:vector>
  </HeadingPairs>
  <TitlesOfParts>
    <vt:vector size="82" baseType="lpstr">
      <vt:lpstr>Instructions</vt:lpstr>
      <vt:lpstr>FS</vt:lpstr>
      <vt:lpstr>Criteria</vt:lpstr>
      <vt:lpstr>FS2</vt:lpstr>
      <vt:lpstr>TrialBalance</vt:lpstr>
      <vt:lpstr>Journals</vt:lpstr>
      <vt:lpstr>TBClient</vt:lpstr>
      <vt:lpstr>GLClient</vt:lpstr>
      <vt:lpstr>FARegister</vt:lpstr>
      <vt:lpstr>TARegister</vt:lpstr>
      <vt:lpstr>VAT</vt:lpstr>
      <vt:lpstr>ILoans</vt:lpstr>
      <vt:lpstr>IFree</vt:lpstr>
      <vt:lpstr>NC Receivables</vt:lpstr>
      <vt:lpstr>Stock</vt:lpstr>
      <vt:lpstr>Debtors</vt:lpstr>
      <vt:lpstr>Bank</vt:lpstr>
      <vt:lpstr>Creditors</vt:lpstr>
      <vt:lpstr>Expenses</vt:lpstr>
      <vt:lpstr>Open</vt:lpstr>
      <vt:lpstr>Loan 1</vt:lpstr>
      <vt:lpstr>FLease1</vt:lpstr>
      <vt:lpstr>TrialBalanceA</vt:lpstr>
      <vt:lpstr>JournalsA</vt:lpstr>
      <vt:lpstr>TrialBalanceB</vt:lpstr>
      <vt:lpstr>JournalsB</vt:lpstr>
      <vt:lpstr>TrialBalanceC</vt:lpstr>
      <vt:lpstr>JournalsC</vt:lpstr>
      <vt:lpstr>BalanceSheet</vt:lpstr>
      <vt:lpstr>BalanceSheet2</vt:lpstr>
      <vt:lpstr>TrialBalanceC!BalanceSheet3</vt:lpstr>
      <vt:lpstr>BalanceSheet3</vt:lpstr>
      <vt:lpstr>BalanceSheet4</vt:lpstr>
      <vt:lpstr>TrialBalanceB!BalanceSheetA</vt:lpstr>
      <vt:lpstr>TrialBalanceC!BalanceSheetA</vt:lpstr>
      <vt:lpstr>BalanceSheetA</vt:lpstr>
      <vt:lpstr>FS!DELETE</vt:lpstr>
      <vt:lpstr>'FS2'!DELETE</vt:lpstr>
      <vt:lpstr>TrialBalanceA!df</vt:lpstr>
      <vt:lpstr>TrialBalanceB!df</vt:lpstr>
      <vt:lpstr>TrialBalanceC!df</vt:lpstr>
      <vt:lpstr>df</vt:lpstr>
      <vt:lpstr>JournalsA!JOURNALS</vt:lpstr>
      <vt:lpstr>JournalsB!JOURNALS</vt:lpstr>
      <vt:lpstr>JournalsC!JOURNALS</vt:lpstr>
      <vt:lpstr>JOURNALS</vt:lpstr>
      <vt:lpstr>Debtors!Print_Area</vt:lpstr>
      <vt:lpstr>Expenses!Print_Area</vt:lpstr>
      <vt:lpstr>FLease1!Print_Area</vt:lpstr>
      <vt:lpstr>FS!Print_Area</vt:lpstr>
      <vt:lpstr>'FS2'!Print_Area</vt:lpstr>
      <vt:lpstr>GLClient!Print_Area</vt:lpstr>
      <vt:lpstr>Journals!Print_Area</vt:lpstr>
      <vt:lpstr>JournalsA!Print_Area</vt:lpstr>
      <vt:lpstr>JournalsB!Print_Area</vt:lpstr>
      <vt:lpstr>JournalsC!Print_Area</vt:lpstr>
      <vt:lpstr>'Loan 1'!Print_Area</vt:lpstr>
      <vt:lpstr>'NC Receivables'!Print_Area</vt:lpstr>
      <vt:lpstr>Open!Print_Area</vt:lpstr>
      <vt:lpstr>VAT!Print_Area</vt:lpstr>
      <vt:lpstr>TrialBalanceA!Profit</vt:lpstr>
      <vt:lpstr>TrialBalanceB!Profit</vt:lpstr>
      <vt:lpstr>TrialBalanceC!Profit</vt:lpstr>
      <vt:lpstr>Profit</vt:lpstr>
      <vt:lpstr>TrialBalanceA!ProfitLoss</vt:lpstr>
      <vt:lpstr>TrialBalanceB!ProfitLoss</vt:lpstr>
      <vt:lpstr>TrialBalanceC!ProfitLoss</vt:lpstr>
      <vt:lpstr>ProfitLoss</vt:lpstr>
      <vt:lpstr>TrialBalanceB!ProfitLoss2</vt:lpstr>
      <vt:lpstr>TrialBalanceC!ProfitLoss2</vt:lpstr>
      <vt:lpstr>ProfitLoss2</vt:lpstr>
      <vt:lpstr>TrialBalanceC!ProfitLoss3</vt:lpstr>
      <vt:lpstr>ProfitLoss3</vt:lpstr>
      <vt:lpstr>ProfitLoss4</vt:lpstr>
      <vt:lpstr>TrialBalanceB!ProfitLossA</vt:lpstr>
      <vt:lpstr>TrialBalanceC!ProfitLossA</vt:lpstr>
      <vt:lpstr>ProfitLossA</vt:lpstr>
      <vt:lpstr>TrialBalanceC!ProfitLossB</vt:lpstr>
      <vt:lpstr>ProfitLossB</vt:lpstr>
      <vt:lpstr>sd</vt:lpstr>
      <vt:lpstr>FS!STATE</vt:lpstr>
      <vt:lpstr>'FS2'!STATE</vt:lpstr>
    </vt:vector>
  </TitlesOfParts>
  <Company>BMS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Gerhard</dc:creator>
  <cp:lastModifiedBy>Gerhard Mouton</cp:lastModifiedBy>
  <cp:lastPrinted>2024-09-07T07:48:01Z</cp:lastPrinted>
  <dcterms:created xsi:type="dcterms:W3CDTF">2005-04-27T11:29:52Z</dcterms:created>
  <dcterms:modified xsi:type="dcterms:W3CDTF">2026-03-19T05:57:25Z</dcterms:modified>
</cp:coreProperties>
</file>